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2"/>
  <workbookPr codeName="ThisWorkbook" defaultThemeVersion="124226"/>
  <mc:AlternateContent xmlns:mc="http://schemas.openxmlformats.org/markup-compatibility/2006">
    <mc:Choice Requires="x15">
      <x15ac:absPath xmlns:x15ac="http://schemas.microsoft.com/office/spreadsheetml/2010/11/ac" url="D:\Dev\svn-CEC\SF_CBECC-Com\branches\CBECC-Com_MFamRestructure\Documentation\T24N\"/>
    </mc:Choice>
  </mc:AlternateContent>
  <xr:revisionPtr revIDLastSave="0" documentId="13_ncr:1_{252320E6-E0C8-4D42-A2E6-FA513FCA84E8}" xr6:coauthVersionLast="47" xr6:coauthVersionMax="47" xr10:uidLastSave="{00000000-0000-0000-0000-000000000000}"/>
  <bookViews>
    <workbookView xWindow="3375" yWindow="720" windowWidth="19260" windowHeight="13320" tabRatio="821" firstSheet="6" activeTab="6" xr2:uid="{00000000-000D-0000-FFFF-FFFF00000000}"/>
  </bookViews>
  <sheets>
    <sheet name="Complete Building Method" sheetId="26" state="hidden" r:id="rId1"/>
    <sheet name="2019 Stds Ltg Table" sheetId="35" state="hidden" r:id="rId2"/>
    <sheet name="2022 Stds Ltg Table" sheetId="51" r:id="rId3"/>
    <sheet name="2019 SpaceFuncData-Input" sheetId="25" state="hidden" r:id="rId4"/>
    <sheet name="2022 SpaceFuncData-Input" sheetId="52" r:id="rId5"/>
    <sheet name="For CSV - 2019 SpcFuncData" sheetId="44" state="hidden" r:id="rId6"/>
    <sheet name="For CSV - 2022 SpcFuncData" sheetId="53" r:id="rId7"/>
    <sheet name="For CSV - 2019 VentSpcFuncData" sheetId="42" state="hidden" r:id="rId8"/>
    <sheet name="For CSV - 2022 VentSpcFuncData" sheetId="57" r:id="rId9"/>
    <sheet name="19 SpcFunc &amp; VentSpcFunc combos" sheetId="45" state="hidden" r:id="rId10"/>
    <sheet name="22 SpcFunc &amp; VentSpcFunc combos" sheetId="58" r:id="rId11"/>
    <sheet name="ForCSV-19ValidVentSpcFuncEnums" sheetId="46" state="hidden" r:id="rId12"/>
    <sheet name="ForCSV-22ValidVentSpcFuncEnums" sheetId="59" state="hidden" r:id="rId13"/>
    <sheet name="FuncSchGrp Table" sheetId="30" r:id="rId14"/>
    <sheet name="CBC Table" sheetId="34" state="hidden" r:id="rId15"/>
    <sheet name="Comparison" sheetId="33" state="hidden" r:id="rId16"/>
    <sheet name="2019 Ventilation List" sheetId="39" state="hidden" r:id="rId17"/>
    <sheet name="2019 Ventilation List SORT" sheetId="40" state="hidden" r:id="rId18"/>
    <sheet name="2022 Ventilation List" sheetId="54" r:id="rId19"/>
    <sheet name="2022 Ventilation List SORT" sheetId="55" r:id="rId20"/>
    <sheet name="SpcFuncBkCompat 16-19" sheetId="48" state="hidden" r:id="rId21"/>
    <sheet name="SpcFuncBkCompat 19-22" sheetId="60" r:id="rId22"/>
    <sheet name="2016SpcFunc" sheetId="49" state="hidden" r:id="rId23"/>
    <sheet name="2019SpcFunc BEMEnums Gen" sheetId="50" state="hidden" r:id="rId24"/>
    <sheet name="2022SpcFunc BEMEnums Gen" sheetId="61" r:id="rId25"/>
  </sheets>
  <definedNames>
    <definedName name="_xlnm._FilterDatabase" localSheetId="9" hidden="1">'19 SpcFunc &amp; VentSpcFunc combos'!$A$7:$J$7</definedName>
    <definedName name="_xlnm._FilterDatabase" localSheetId="3" hidden="1">'2019 SpaceFuncData-Input'!$A$2:$AD$86</definedName>
    <definedName name="_xlnm._FilterDatabase" localSheetId="4" hidden="1">'2022 SpaceFuncData-Input'!$A$2:$AD$86</definedName>
    <definedName name="_xlnm._FilterDatabase" localSheetId="10" hidden="1">'22 SpcFunc &amp; VentSpcFunc combos'!$A$7:$J$7</definedName>
    <definedName name="_xlnm._FilterDatabase" localSheetId="7" hidden="1">'For CSV - 2019 VentSpcFuncData'!$B$5:$M$102</definedName>
    <definedName name="_xlnm._FilterDatabase" localSheetId="8" hidden="1">'For CSV - 2022 VentSpcFuncData'!$B$5:$M$102</definedName>
    <definedName name="_xlnm._FilterDatabase" localSheetId="11" hidden="1">'ForCSV-19ValidVentSpcFuncEnums'!$C$4:$CT$4</definedName>
    <definedName name="_xlnm._FilterDatabase" localSheetId="12" hidden="1">'ForCSV-22ValidVentSpcFuncEnums'!$C$4:$CT$4</definedName>
    <definedName name="_xlnm._FilterDatabase" localSheetId="20" hidden="1">'SpcFuncBkCompat 16-19'!$A$5:$E$66</definedName>
    <definedName name="_xlnm._FilterDatabase" localSheetId="21" hidden="1">'SpcFuncBkCompat 19-22'!$A$5:$E$66</definedName>
    <definedName name="CFM" localSheetId="9">#REF!</definedName>
    <definedName name="CFM" localSheetId="17">#REF!</definedName>
    <definedName name="CFM" localSheetId="19">#REF!</definedName>
    <definedName name="CFM" localSheetId="10">#REF!</definedName>
    <definedName name="CFM" localSheetId="5">#REF!</definedName>
    <definedName name="CFM" localSheetId="7">#REF!</definedName>
    <definedName name="CFM" localSheetId="6">#REF!</definedName>
    <definedName name="CFM" localSheetId="8">#REF!</definedName>
    <definedName name="CFM">#REF!</definedName>
    <definedName name="CPD" localSheetId="9">#REF!</definedName>
    <definedName name="CPD" localSheetId="17">#REF!</definedName>
    <definedName name="CPD" localSheetId="19">#REF!</definedName>
    <definedName name="CPD" localSheetId="10">#REF!</definedName>
    <definedName name="CPD" localSheetId="5">#REF!</definedName>
    <definedName name="CPD" localSheetId="7">#REF!</definedName>
    <definedName name="CPD" localSheetId="6">#REF!</definedName>
    <definedName name="CPD" localSheetId="8">#REF!</definedName>
    <definedName name="CPD">#REF!</definedName>
    <definedName name="ECB" localSheetId="9">#REF!</definedName>
    <definedName name="ECB" localSheetId="17">#REF!</definedName>
    <definedName name="ECB" localSheetId="19">#REF!</definedName>
    <definedName name="ECB" localSheetId="10">#REF!</definedName>
    <definedName name="ECB" localSheetId="5">#REF!</definedName>
    <definedName name="ECB" localSheetId="7">#REF!</definedName>
    <definedName name="ECB" localSheetId="6">#REF!</definedName>
    <definedName name="ECB" localSheetId="8">#REF!</definedName>
    <definedName name="ECB">#REF!</definedName>
    <definedName name="ECBasic" localSheetId="9">#REF!</definedName>
    <definedName name="ECBasic" localSheetId="17">#REF!</definedName>
    <definedName name="ECBasic" localSheetId="19">#REF!</definedName>
    <definedName name="ECBasic" localSheetId="10">#REF!</definedName>
    <definedName name="ECBasic" localSheetId="5">#REF!</definedName>
    <definedName name="ECBasic" localSheetId="7">#REF!</definedName>
    <definedName name="ECBasic" localSheetId="6">#REF!</definedName>
    <definedName name="ECBasic" localSheetId="8">#REF!</definedName>
    <definedName name="ECBasic">#REF!</definedName>
    <definedName name="GAS" localSheetId="9">#REF!</definedName>
    <definedName name="GAS" localSheetId="17">#REF!</definedName>
    <definedName name="GAS" localSheetId="19">#REF!</definedName>
    <definedName name="GAS" localSheetId="10">#REF!</definedName>
    <definedName name="GAS" localSheetId="5">#REF!</definedName>
    <definedName name="GAS" localSheetId="7">#REF!</definedName>
    <definedName name="GAS" localSheetId="6">#REF!</definedName>
    <definedName name="GAS" localSheetId="8">#REF!</definedName>
    <definedName name="GAS">#REF!</definedName>
    <definedName name="NACM" localSheetId="9">#REF!</definedName>
    <definedName name="NACM" localSheetId="17">#REF!</definedName>
    <definedName name="NACM" localSheetId="19">#REF!</definedName>
    <definedName name="NACM" localSheetId="10">#REF!</definedName>
    <definedName name="NACM" localSheetId="5">#REF!</definedName>
    <definedName name="NACM" localSheetId="7">#REF!</definedName>
    <definedName name="NACM" localSheetId="6">#REF!</definedName>
    <definedName name="NACM" localSheetId="8">#REF!</definedName>
    <definedName name="NACM">#REF!</definedName>
    <definedName name="NACMWB" localSheetId="9">#REF!</definedName>
    <definedName name="NACMWB" localSheetId="17">#REF!</definedName>
    <definedName name="NACMWB" localSheetId="19">#REF!</definedName>
    <definedName name="NACMWB" localSheetId="10">#REF!</definedName>
    <definedName name="NACMWB" localSheetId="5">#REF!</definedName>
    <definedName name="NACMWB" localSheetId="7">#REF!</definedName>
    <definedName name="NACMWB" localSheetId="6">#REF!</definedName>
    <definedName name="NACMWB" localSheetId="8">#REF!</definedName>
    <definedName name="NACMWB">#REF!</definedName>
    <definedName name="NREL" localSheetId="9">#REF!</definedName>
    <definedName name="NREL" localSheetId="17">#REF!</definedName>
    <definedName name="NREL" localSheetId="19">#REF!</definedName>
    <definedName name="NREL" localSheetId="10">#REF!</definedName>
    <definedName name="NREL" localSheetId="5">#REF!</definedName>
    <definedName name="NREL" localSheetId="7">#REF!</definedName>
    <definedName name="NREL" localSheetId="6">#REF!</definedName>
    <definedName name="NREL" localSheetId="8">#REF!</definedName>
    <definedName name="NREL">#REF!</definedName>
    <definedName name="NRELPBA" localSheetId="9">#REF!</definedName>
    <definedName name="NRELPBA" localSheetId="17">#REF!</definedName>
    <definedName name="NRELPBA" localSheetId="19">#REF!</definedName>
    <definedName name="NRELPBA" localSheetId="10">#REF!</definedName>
    <definedName name="NRELPBA" localSheetId="5">#REF!</definedName>
    <definedName name="NRELPBA" localSheetId="7">#REF!</definedName>
    <definedName name="NRELPBA" localSheetId="6">#REF!</definedName>
    <definedName name="NRELPBA" localSheetId="8">#REF!</definedName>
    <definedName name="NRELPBA">#REF!</definedName>
    <definedName name="NRELWB" localSheetId="9">#REF!</definedName>
    <definedName name="NRELWB" localSheetId="17">#REF!</definedName>
    <definedName name="NRELWB" localSheetId="19">#REF!</definedName>
    <definedName name="NRELWB" localSheetId="10">#REF!</definedName>
    <definedName name="NRELWB" localSheetId="5">#REF!</definedName>
    <definedName name="NRELWB" localSheetId="7">#REF!</definedName>
    <definedName name="NRELWB" localSheetId="6">#REF!</definedName>
    <definedName name="NRELWB" localSheetId="8">#REF!</definedName>
    <definedName name="NRELWB">#REF!</definedName>
    <definedName name="PBAPLUS" localSheetId="9">#REF!</definedName>
    <definedName name="PBAPLUS" localSheetId="17">#REF!</definedName>
    <definedName name="PBAPLUS" localSheetId="19">#REF!</definedName>
    <definedName name="PBAPLUS" localSheetId="10">#REF!</definedName>
    <definedName name="PBAPLUS" localSheetId="5">#REF!</definedName>
    <definedName name="PBAPLUS" localSheetId="7">#REF!</definedName>
    <definedName name="PBAPLUS" localSheetId="6">#REF!</definedName>
    <definedName name="PBAPLUS" localSheetId="8">#REF!</definedName>
    <definedName name="PBAPLUS">#REF!</definedName>
    <definedName name="SDF" localSheetId="9">#REF!</definedName>
    <definedName name="SDF" localSheetId="17">#REF!</definedName>
    <definedName name="SDF" localSheetId="19">#REF!</definedName>
    <definedName name="SDF" localSheetId="10">#REF!</definedName>
    <definedName name="SDF" localSheetId="5">#REF!</definedName>
    <definedName name="SDF" localSheetId="7">#REF!</definedName>
    <definedName name="SDF" localSheetId="6">#REF!</definedName>
    <definedName name="SDF" localSheetId="8">#REF!</definedName>
    <definedName name="SD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57" l="1"/>
  <c r="B7" i="57"/>
  <c r="B8" i="57"/>
  <c r="B9" i="57"/>
  <c r="B10" i="57"/>
  <c r="B11" i="57"/>
  <c r="B12" i="57"/>
  <c r="B13" i="57"/>
  <c r="B14" i="57"/>
  <c r="B15" i="57"/>
  <c r="B16" i="57"/>
  <c r="B17" i="57"/>
  <c r="B18" i="57"/>
  <c r="B19" i="57"/>
  <c r="B20" i="57"/>
  <c r="B21" i="57"/>
  <c r="B22" i="57"/>
  <c r="B23" i="57"/>
  <c r="B24" i="57"/>
  <c r="B25" i="57"/>
  <c r="B26" i="57"/>
  <c r="B27" i="57"/>
  <c r="B28" i="57"/>
  <c r="B29" i="57"/>
  <c r="B30" i="57"/>
  <c r="B31" i="57"/>
  <c r="B32" i="57"/>
  <c r="B33" i="57"/>
  <c r="B34" i="57"/>
  <c r="B35" i="57"/>
  <c r="B36" i="57"/>
  <c r="B37" i="57"/>
  <c r="B38" i="57"/>
  <c r="B39" i="57"/>
  <c r="B40" i="57"/>
  <c r="B41" i="57"/>
  <c r="B42" i="57"/>
  <c r="B43" i="57"/>
  <c r="B44" i="57"/>
  <c r="B45" i="57"/>
  <c r="B46" i="57"/>
  <c r="B47" i="57"/>
  <c r="B48" i="57"/>
  <c r="B49"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C6" i="57"/>
  <c r="C6" i="55"/>
  <c r="D6" i="57"/>
  <c r="J6" i="57"/>
  <c r="K6" i="57"/>
  <c r="C7" i="57"/>
  <c r="C7" i="55"/>
  <c r="D7" i="57"/>
  <c r="J7" i="57"/>
  <c r="K7" i="57"/>
  <c r="C8" i="57"/>
  <c r="C8" i="55"/>
  <c r="D8" i="57"/>
  <c r="J8" i="57"/>
  <c r="K8" i="57"/>
  <c r="C9" i="57"/>
  <c r="C9" i="55"/>
  <c r="D9" i="57"/>
  <c r="K9" i="57"/>
  <c r="C10" i="57"/>
  <c r="C10" i="55"/>
  <c r="D10" i="57"/>
  <c r="J10" i="57"/>
  <c r="K10" i="57"/>
  <c r="C11" i="57"/>
  <c r="C11" i="55"/>
  <c r="D11" i="57"/>
  <c r="J11" i="57"/>
  <c r="K11" i="57"/>
  <c r="C12" i="57"/>
  <c r="C12" i="55"/>
  <c r="D12" i="57"/>
  <c r="J12" i="57"/>
  <c r="K12" i="57"/>
  <c r="C13" i="57"/>
  <c r="C13" i="55"/>
  <c r="D13" i="57"/>
  <c r="J13" i="57"/>
  <c r="K13" i="57"/>
  <c r="C14" i="57"/>
  <c r="C14" i="55"/>
  <c r="D14" i="57"/>
  <c r="K14" i="57"/>
  <c r="C15" i="57"/>
  <c r="C15" i="55"/>
  <c r="D15" i="57"/>
  <c r="J15" i="57"/>
  <c r="K15" i="57"/>
  <c r="C16" i="57"/>
  <c r="C16" i="55"/>
  <c r="D16" i="57"/>
  <c r="J16" i="57"/>
  <c r="K16" i="57"/>
  <c r="C17" i="57"/>
  <c r="C17" i="55"/>
  <c r="D17" i="57"/>
  <c r="K17" i="57"/>
  <c r="C18" i="57"/>
  <c r="C18" i="55"/>
  <c r="D18" i="57"/>
  <c r="J18" i="57"/>
  <c r="K18" i="57"/>
  <c r="C19" i="57"/>
  <c r="C19" i="55"/>
  <c r="D19" i="57"/>
  <c r="K19" i="57"/>
  <c r="C20" i="57"/>
  <c r="C20" i="55"/>
  <c r="D20" i="57"/>
  <c r="K20" i="57"/>
  <c r="C21" i="57"/>
  <c r="C21" i="55"/>
  <c r="D21" i="57"/>
  <c r="J21" i="57"/>
  <c r="K21" i="57"/>
  <c r="C22" i="57"/>
  <c r="C22" i="55"/>
  <c r="D22" i="57"/>
  <c r="K22" i="57"/>
  <c r="C23" i="57"/>
  <c r="C23" i="55"/>
  <c r="D23" i="57"/>
  <c r="K23" i="57"/>
  <c r="C24" i="57"/>
  <c r="C24" i="55"/>
  <c r="D24" i="57"/>
  <c r="J24" i="57"/>
  <c r="K24" i="57"/>
  <c r="C25" i="57"/>
  <c r="C25" i="55"/>
  <c r="D25" i="57"/>
  <c r="J25" i="57"/>
  <c r="K25" i="57"/>
  <c r="C26" i="57"/>
  <c r="C26" i="55"/>
  <c r="D26" i="57"/>
  <c r="K26" i="57"/>
  <c r="C27" i="57"/>
  <c r="C27" i="55"/>
  <c r="D27" i="57"/>
  <c r="K27" i="57"/>
  <c r="C28" i="57"/>
  <c r="C28" i="55"/>
  <c r="D28" i="57"/>
  <c r="K28" i="57"/>
  <c r="C29" i="57"/>
  <c r="C29" i="55"/>
  <c r="D29" i="57"/>
  <c r="K29" i="57"/>
  <c r="C30" i="57"/>
  <c r="C30" i="55"/>
  <c r="D30" i="57"/>
  <c r="K30" i="57"/>
  <c r="C31" i="57"/>
  <c r="C31" i="55"/>
  <c r="D31" i="57"/>
  <c r="K31" i="57"/>
  <c r="C32" i="57"/>
  <c r="C32" i="55"/>
  <c r="D32" i="57"/>
  <c r="K32" i="57"/>
  <c r="C33" i="57"/>
  <c r="C33" i="55"/>
  <c r="D33" i="57"/>
  <c r="K33" i="57"/>
  <c r="C34" i="57"/>
  <c r="C34" i="55"/>
  <c r="D34" i="57"/>
  <c r="K34" i="57"/>
  <c r="C35" i="57"/>
  <c r="C35" i="55"/>
  <c r="D35" i="57"/>
  <c r="K35" i="57"/>
  <c r="C36" i="57"/>
  <c r="C36" i="55"/>
  <c r="D36" i="57"/>
  <c r="K36" i="57"/>
  <c r="C37" i="57"/>
  <c r="C37" i="55"/>
  <c r="D37" i="57"/>
  <c r="K37" i="57"/>
  <c r="C38" i="57"/>
  <c r="C38" i="55"/>
  <c r="D38" i="57"/>
  <c r="K38" i="57"/>
  <c r="C39" i="57"/>
  <c r="C39" i="55"/>
  <c r="D39" i="57"/>
  <c r="K39" i="57"/>
  <c r="C40" i="57"/>
  <c r="C40" i="55"/>
  <c r="D40" i="57"/>
  <c r="K40" i="57"/>
  <c r="C41" i="57"/>
  <c r="C41" i="55"/>
  <c r="D41" i="57"/>
  <c r="K41" i="57"/>
  <c r="C42" i="57"/>
  <c r="C42" i="55"/>
  <c r="D42" i="57"/>
  <c r="K42" i="57"/>
  <c r="C43" i="57"/>
  <c r="C43" i="55"/>
  <c r="D43" i="57"/>
  <c r="K43" i="57"/>
  <c r="C44" i="57"/>
  <c r="C44" i="55"/>
  <c r="D44" i="57"/>
  <c r="K44" i="57"/>
  <c r="C45" i="57"/>
  <c r="C45" i="55"/>
  <c r="D45" i="57"/>
  <c r="K45" i="57"/>
  <c r="C46" i="57"/>
  <c r="C46" i="55"/>
  <c r="D46" i="57"/>
  <c r="K46" i="57"/>
  <c r="C47" i="57"/>
  <c r="C47" i="55"/>
  <c r="D47" i="57"/>
  <c r="J47" i="57"/>
  <c r="K47" i="57"/>
  <c r="C48" i="57"/>
  <c r="C48" i="55"/>
  <c r="D48" i="57"/>
  <c r="J48" i="57"/>
  <c r="K48" i="57"/>
  <c r="C49" i="57"/>
  <c r="C49" i="55"/>
  <c r="D49" i="57"/>
  <c r="K49" i="57"/>
  <c r="C50" i="57"/>
  <c r="C50" i="55"/>
  <c r="D50" i="57"/>
  <c r="J50" i="57"/>
  <c r="K50" i="57"/>
  <c r="C51" i="57"/>
  <c r="C51" i="55"/>
  <c r="D51" i="57"/>
  <c r="J51" i="57"/>
  <c r="K51" i="57"/>
  <c r="C52" i="57"/>
  <c r="C52" i="55"/>
  <c r="D52" i="57"/>
  <c r="J52" i="57"/>
  <c r="K52" i="57"/>
  <c r="C53" i="57"/>
  <c r="C53" i="55"/>
  <c r="D53" i="57"/>
  <c r="J53" i="57"/>
  <c r="K53" i="57"/>
  <c r="C54" i="57"/>
  <c r="C54" i="55"/>
  <c r="D54" i="57"/>
  <c r="K54" i="57"/>
  <c r="C55" i="57"/>
  <c r="C55" i="55"/>
  <c r="D55" i="57"/>
  <c r="K55" i="57"/>
  <c r="C56" i="57"/>
  <c r="C56" i="55"/>
  <c r="D56" i="57"/>
  <c r="K56" i="57"/>
  <c r="C57" i="57"/>
  <c r="C57" i="55"/>
  <c r="D57" i="57"/>
  <c r="K57" i="57"/>
  <c r="C58" i="57"/>
  <c r="C58" i="55"/>
  <c r="D58" i="57"/>
  <c r="K58" i="57"/>
  <c r="C59" i="57"/>
  <c r="C59" i="55"/>
  <c r="D59" i="57"/>
  <c r="K59" i="57"/>
  <c r="C60" i="57"/>
  <c r="C60" i="55"/>
  <c r="D60" i="57"/>
  <c r="K60" i="57"/>
  <c r="C61" i="57"/>
  <c r="C61" i="55"/>
  <c r="D61" i="57"/>
  <c r="J61" i="57"/>
  <c r="K61" i="57"/>
  <c r="C62" i="57"/>
  <c r="J62" i="57"/>
  <c r="K62" i="57"/>
  <c r="C63" i="57"/>
  <c r="C63" i="55"/>
  <c r="D63" i="57"/>
  <c r="K63" i="57"/>
  <c r="C64" i="57"/>
  <c r="C64" i="55"/>
  <c r="D64" i="57"/>
  <c r="K64" i="57"/>
  <c r="C65" i="57"/>
  <c r="C65" i="55"/>
  <c r="D65" i="57"/>
  <c r="K65" i="57"/>
  <c r="C66" i="57"/>
  <c r="C66" i="55"/>
  <c r="D66" i="57"/>
  <c r="K66" i="57"/>
  <c r="C67" i="57"/>
  <c r="C67" i="55"/>
  <c r="D67" i="57"/>
  <c r="K67" i="57"/>
  <c r="C68" i="57"/>
  <c r="C68" i="55"/>
  <c r="D68" i="57"/>
  <c r="K68" i="57"/>
  <c r="C69" i="57"/>
  <c r="C69" i="55"/>
  <c r="D69" i="57"/>
  <c r="K69" i="57"/>
  <c r="C70" i="57"/>
  <c r="C70" i="55"/>
  <c r="D70" i="57"/>
  <c r="K70" i="57"/>
  <c r="C71" i="57"/>
  <c r="C71" i="55"/>
  <c r="D71" i="57"/>
  <c r="K71" i="57"/>
  <c r="C72" i="57"/>
  <c r="C72" i="55"/>
  <c r="D72" i="57"/>
  <c r="K72" i="57"/>
  <c r="C73" i="57"/>
  <c r="C73" i="55"/>
  <c r="D73" i="57"/>
  <c r="K73" i="57"/>
  <c r="C74" i="57"/>
  <c r="C74" i="55"/>
  <c r="D74" i="57"/>
  <c r="J74" i="57"/>
  <c r="K74" i="57"/>
  <c r="C75" i="57"/>
  <c r="C75" i="55"/>
  <c r="D75" i="57"/>
  <c r="K75" i="57"/>
  <c r="C76" i="57"/>
  <c r="C76" i="55"/>
  <c r="D76" i="57"/>
  <c r="J76" i="57"/>
  <c r="K76" i="57"/>
  <c r="C77" i="57"/>
  <c r="C77" i="55"/>
  <c r="D77" i="57"/>
  <c r="J77" i="57"/>
  <c r="K77" i="57"/>
  <c r="C78" i="57"/>
  <c r="C78" i="55"/>
  <c r="D78" i="57"/>
  <c r="K78" i="57"/>
  <c r="C79" i="57"/>
  <c r="C79" i="55"/>
  <c r="D79" i="57"/>
  <c r="K79" i="57"/>
  <c r="C80" i="57"/>
  <c r="C80" i="55"/>
  <c r="D80" i="57"/>
  <c r="K80" i="57"/>
  <c r="C81" i="57"/>
  <c r="C81" i="55"/>
  <c r="D81" i="57"/>
  <c r="K81" i="57"/>
  <c r="C82" i="57"/>
  <c r="C82" i="55"/>
  <c r="D82" i="57"/>
  <c r="K82" i="57"/>
  <c r="C83" i="57"/>
  <c r="K83" i="57"/>
  <c r="C84" i="57"/>
  <c r="K84" i="57"/>
  <c r="C85" i="57"/>
  <c r="K85" i="57"/>
  <c r="C86" i="57"/>
  <c r="C86" i="55"/>
  <c r="D86" i="57"/>
  <c r="J86" i="57"/>
  <c r="K86" i="57"/>
  <c r="C87" i="57"/>
  <c r="C87" i="55"/>
  <c r="D87" i="57"/>
  <c r="J87" i="57"/>
  <c r="K87" i="57"/>
  <c r="C88" i="57"/>
  <c r="C88" i="55"/>
  <c r="D88" i="57"/>
  <c r="J88" i="57"/>
  <c r="K88" i="57"/>
  <c r="C89" i="57"/>
  <c r="C89" i="55"/>
  <c r="D89" i="57"/>
  <c r="J89" i="57"/>
  <c r="K89" i="57"/>
  <c r="C90" i="57"/>
  <c r="C90" i="55"/>
  <c r="D90" i="57"/>
  <c r="J90" i="57"/>
  <c r="K90" i="57"/>
  <c r="C91" i="57"/>
  <c r="C91" i="55"/>
  <c r="D91" i="57"/>
  <c r="J91" i="57"/>
  <c r="K91" i="57"/>
  <c r="C92" i="57"/>
  <c r="C92" i="55"/>
  <c r="D92" i="57"/>
  <c r="J92" i="57"/>
  <c r="K92" i="57"/>
  <c r="C93" i="57"/>
  <c r="C93" i="55"/>
  <c r="D93" i="57"/>
  <c r="J93" i="57"/>
  <c r="K93" i="57"/>
  <c r="C94" i="57"/>
  <c r="C94" i="55"/>
  <c r="D94" i="57"/>
  <c r="J94" i="57"/>
  <c r="K94" i="57"/>
  <c r="C95" i="57"/>
  <c r="C95" i="55"/>
  <c r="D95" i="57"/>
  <c r="K95" i="57"/>
  <c r="C96" i="57"/>
  <c r="C96" i="55"/>
  <c r="D96" i="57"/>
  <c r="K96" i="57"/>
  <c r="C97" i="57"/>
  <c r="C97" i="55"/>
  <c r="D97" i="57"/>
  <c r="J97" i="57"/>
  <c r="K97" i="57"/>
  <c r="C98" i="57"/>
  <c r="C98" i="55"/>
  <c r="D98" i="57"/>
  <c r="J98" i="57"/>
  <c r="K98" i="57"/>
  <c r="C99" i="57"/>
  <c r="C99" i="55"/>
  <c r="D99" i="57"/>
  <c r="J99" i="57"/>
  <c r="K99" i="57"/>
  <c r="C100" i="57"/>
  <c r="C100" i="55"/>
  <c r="D100" i="57"/>
  <c r="K100" i="57"/>
  <c r="K101" i="57"/>
  <c r="L9" i="58"/>
  <c r="J56" i="57"/>
  <c r="N9" i="58"/>
  <c r="L10" i="58"/>
  <c r="J63" i="57"/>
  <c r="N10" i="58"/>
  <c r="L11" i="58"/>
  <c r="J32" i="57"/>
  <c r="N11" i="58"/>
  <c r="L12" i="58"/>
  <c r="M12" i="58"/>
  <c r="N12" i="58"/>
  <c r="L13" i="58"/>
  <c r="J54" i="57"/>
  <c r="N13" i="58"/>
  <c r="L14" i="58"/>
  <c r="N14" i="58"/>
  <c r="L15" i="58"/>
  <c r="M15" i="58"/>
  <c r="N15" i="58"/>
  <c r="L16" i="58"/>
  <c r="M16" i="58"/>
  <c r="N16" i="58"/>
  <c r="L17" i="58"/>
  <c r="M17" i="58"/>
  <c r="N17" i="58"/>
  <c r="L18" i="58"/>
  <c r="M18" i="58"/>
  <c r="N18" i="58"/>
  <c r="L19" i="58"/>
  <c r="M19" i="58"/>
  <c r="N19" i="58"/>
  <c r="L20" i="58"/>
  <c r="M20" i="58"/>
  <c r="N20" i="58"/>
  <c r="L21" i="58"/>
  <c r="M21" i="58"/>
  <c r="N21" i="58"/>
  <c r="L22" i="58"/>
  <c r="M22" i="58"/>
  <c r="N22" i="58"/>
  <c r="L23" i="58"/>
  <c r="M23" i="58"/>
  <c r="N23" i="58"/>
  <c r="L24" i="58"/>
  <c r="M24" i="58"/>
  <c r="N24" i="58"/>
  <c r="L25" i="58"/>
  <c r="J45" i="57"/>
  <c r="N25" i="58"/>
  <c r="L26" i="58"/>
  <c r="N26" i="58"/>
  <c r="L27" i="58"/>
  <c r="N27" i="58"/>
  <c r="L28" i="58"/>
  <c r="N28" i="58"/>
  <c r="L29" i="58"/>
  <c r="M29" i="58"/>
  <c r="N29" i="58"/>
  <c r="L30" i="58"/>
  <c r="M30" i="58"/>
  <c r="N30" i="58"/>
  <c r="L31" i="58"/>
  <c r="M31" i="58"/>
  <c r="N31" i="58"/>
  <c r="L32" i="58"/>
  <c r="M32" i="58"/>
  <c r="N32" i="58"/>
  <c r="L33" i="58"/>
  <c r="J30" i="57"/>
  <c r="N33" i="58"/>
  <c r="L34" i="58"/>
  <c r="N34" i="58"/>
  <c r="L35" i="58"/>
  <c r="M35" i="58"/>
  <c r="N35" i="58"/>
  <c r="L36" i="58"/>
  <c r="M36" i="58"/>
  <c r="N36" i="58"/>
  <c r="L37" i="58"/>
  <c r="M37" i="58"/>
  <c r="N37" i="58"/>
  <c r="L38" i="58"/>
  <c r="M38" i="58"/>
  <c r="N38" i="58"/>
  <c r="L39" i="58"/>
  <c r="M39" i="58"/>
  <c r="N39" i="58"/>
  <c r="L40" i="58"/>
  <c r="M40" i="58"/>
  <c r="N40" i="58"/>
  <c r="L41" i="58"/>
  <c r="N41" i="58"/>
  <c r="L42" i="58"/>
  <c r="N42" i="58"/>
  <c r="L43" i="58"/>
  <c r="J31" i="57"/>
  <c r="N43" i="58"/>
  <c r="L44" i="58"/>
  <c r="N44" i="58"/>
  <c r="L45" i="58"/>
  <c r="J84" i="57"/>
  <c r="N45" i="58"/>
  <c r="L46" i="58"/>
  <c r="J83" i="57"/>
  <c r="N46" i="58"/>
  <c r="L47" i="58"/>
  <c r="N47" i="58"/>
  <c r="L48" i="58"/>
  <c r="M48" i="58"/>
  <c r="N48" i="58"/>
  <c r="L49" i="58"/>
  <c r="M49" i="58"/>
  <c r="N49" i="58"/>
  <c r="L50" i="58"/>
  <c r="M50" i="58"/>
  <c r="N50" i="58"/>
  <c r="L51" i="58"/>
  <c r="M51" i="58"/>
  <c r="N51" i="58"/>
  <c r="L52" i="58"/>
  <c r="M52" i="58"/>
  <c r="N52" i="58"/>
  <c r="L53" i="58"/>
  <c r="N53" i="58"/>
  <c r="L54" i="58"/>
  <c r="M54" i="58"/>
  <c r="N54" i="58"/>
  <c r="L55" i="58"/>
  <c r="J14" i="57"/>
  <c r="N55" i="58"/>
  <c r="L56" i="58"/>
  <c r="M56" i="58"/>
  <c r="N56" i="58"/>
  <c r="L57" i="58"/>
  <c r="M57" i="58"/>
  <c r="N57" i="58"/>
  <c r="L58" i="58"/>
  <c r="J17" i="57"/>
  <c r="N58" i="58"/>
  <c r="L59" i="58"/>
  <c r="M59" i="58"/>
  <c r="N59" i="58"/>
  <c r="L60" i="58"/>
  <c r="J19" i="57"/>
  <c r="N60" i="58"/>
  <c r="L61" i="58"/>
  <c r="J20" i="57"/>
  <c r="N61" i="58"/>
  <c r="L62" i="58"/>
  <c r="M62" i="58"/>
  <c r="N62" i="58"/>
  <c r="L63" i="58"/>
  <c r="J22" i="57"/>
  <c r="N63" i="58"/>
  <c r="L64" i="58"/>
  <c r="M64" i="58"/>
  <c r="N64" i="58"/>
  <c r="L65" i="58"/>
  <c r="M65" i="58"/>
  <c r="N65" i="58"/>
  <c r="L66" i="58"/>
  <c r="J26" i="57"/>
  <c r="N66" i="58"/>
  <c r="L67" i="58"/>
  <c r="J27" i="57"/>
  <c r="N67" i="58"/>
  <c r="L68" i="58"/>
  <c r="J28" i="57"/>
  <c r="N68" i="58"/>
  <c r="L69" i="58"/>
  <c r="J23" i="57"/>
  <c r="N69" i="58"/>
  <c r="L70" i="58"/>
  <c r="N70" i="58"/>
  <c r="L71" i="58"/>
  <c r="J46" i="57"/>
  <c r="N71" i="58"/>
  <c r="L72" i="58"/>
  <c r="J49" i="57"/>
  <c r="N72" i="58"/>
  <c r="L73" i="58"/>
  <c r="N73" i="58"/>
  <c r="L74" i="58"/>
  <c r="N74" i="58"/>
  <c r="L75" i="58"/>
  <c r="N75" i="58"/>
  <c r="L76" i="58"/>
  <c r="J66" i="57"/>
  <c r="N76" i="58"/>
  <c r="L77" i="58"/>
  <c r="N77" i="58"/>
  <c r="L78" i="58"/>
  <c r="N78" i="58"/>
  <c r="L79" i="58"/>
  <c r="N79" i="58"/>
  <c r="L80" i="58"/>
  <c r="N80" i="58"/>
  <c r="L81" i="58"/>
  <c r="J81" i="57"/>
  <c r="N81" i="58"/>
  <c r="L82" i="58"/>
  <c r="M82" i="58"/>
  <c r="N82" i="58"/>
  <c r="L83" i="58"/>
  <c r="M83" i="58"/>
  <c r="N83" i="58"/>
  <c r="L84" i="58"/>
  <c r="N84" i="58"/>
  <c r="L85" i="58"/>
  <c r="M85" i="58"/>
  <c r="N85" i="58"/>
  <c r="L86" i="58"/>
  <c r="N86" i="58"/>
  <c r="L87" i="58"/>
  <c r="M87" i="58"/>
  <c r="N87" i="58"/>
  <c r="L88" i="58"/>
  <c r="M88" i="58"/>
  <c r="N88" i="58"/>
  <c r="L89" i="58"/>
  <c r="M89" i="58"/>
  <c r="N89" i="58"/>
  <c r="L90" i="58"/>
  <c r="M90" i="58"/>
  <c r="N90" i="58"/>
  <c r="L91" i="58"/>
  <c r="M91" i="58"/>
  <c r="N91" i="58"/>
  <c r="L92" i="58"/>
  <c r="M92" i="58"/>
  <c r="N92" i="58"/>
  <c r="L93" i="58"/>
  <c r="M93" i="58"/>
  <c r="N93" i="58"/>
  <c r="L94" i="58"/>
  <c r="N94" i="58"/>
  <c r="L95" i="58"/>
  <c r="M95" i="58"/>
  <c r="N95" i="58"/>
  <c r="L96" i="58"/>
  <c r="M96" i="58"/>
  <c r="N96" i="58"/>
  <c r="L97" i="58"/>
  <c r="M97" i="58"/>
  <c r="N97" i="58"/>
  <c r="L98" i="58"/>
  <c r="N98" i="58"/>
  <c r="L99" i="58"/>
  <c r="J33" i="57"/>
  <c r="N99" i="58"/>
  <c r="L100" i="58"/>
  <c r="N100" i="58"/>
  <c r="L101" i="58"/>
  <c r="N101" i="58"/>
  <c r="L102" i="58"/>
  <c r="N102" i="58"/>
  <c r="L103" i="58"/>
  <c r="M103" i="58"/>
  <c r="N103" i="58"/>
  <c r="L104" i="58"/>
  <c r="M104" i="58"/>
  <c r="N104" i="58"/>
  <c r="L105" i="58"/>
  <c r="J82" i="57"/>
  <c r="N105" i="58"/>
  <c r="L106" i="58"/>
  <c r="M106" i="58"/>
  <c r="N106" i="58"/>
  <c r="L107" i="58"/>
  <c r="M107" i="58"/>
  <c r="N107" i="58"/>
  <c r="L108" i="58"/>
  <c r="M108" i="58"/>
  <c r="N108" i="58"/>
  <c r="L109" i="58"/>
  <c r="M109" i="58"/>
  <c r="N109" i="58"/>
  <c r="L110" i="58"/>
  <c r="M110" i="58"/>
  <c r="N110" i="58"/>
  <c r="L111" i="58"/>
  <c r="M111" i="58"/>
  <c r="N111" i="58"/>
  <c r="L112" i="58"/>
  <c r="M112" i="58"/>
  <c r="N112" i="58"/>
  <c r="L113" i="58"/>
  <c r="M113" i="58"/>
  <c r="N113" i="58"/>
  <c r="L114" i="58"/>
  <c r="M114" i="58"/>
  <c r="N114" i="58"/>
  <c r="L115" i="58"/>
  <c r="M115" i="58"/>
  <c r="N115" i="58"/>
  <c r="L116" i="58"/>
  <c r="J73" i="57"/>
  <c r="N116" i="58"/>
  <c r="L117" i="58"/>
  <c r="J40" i="57"/>
  <c r="N117" i="58"/>
  <c r="L118" i="58"/>
  <c r="N118" i="58"/>
  <c r="L119" i="58"/>
  <c r="N119" i="58"/>
  <c r="L120" i="58"/>
  <c r="N120" i="58"/>
  <c r="L121" i="58"/>
  <c r="M121" i="58"/>
  <c r="N121" i="58"/>
  <c r="L122" i="58"/>
  <c r="M122" i="58"/>
  <c r="N122" i="58"/>
  <c r="L123" i="58"/>
  <c r="M123" i="58"/>
  <c r="N123" i="58"/>
  <c r="L124" i="58"/>
  <c r="M124" i="58"/>
  <c r="N124" i="58"/>
  <c r="L125" i="58"/>
  <c r="M125" i="58"/>
  <c r="N125" i="58"/>
  <c r="L126" i="58"/>
  <c r="J95" i="57"/>
  <c r="N126" i="58"/>
  <c r="L127" i="58"/>
  <c r="J96" i="57"/>
  <c r="N127" i="58"/>
  <c r="L128" i="58"/>
  <c r="M128" i="58"/>
  <c r="N128" i="58"/>
  <c r="L129" i="58"/>
  <c r="J100" i="57"/>
  <c r="N129" i="58"/>
  <c r="L130" i="58"/>
  <c r="J65" i="57"/>
  <c r="N130" i="58"/>
  <c r="L131" i="58"/>
  <c r="J64" i="57"/>
  <c r="N131" i="58"/>
  <c r="L132" i="58"/>
  <c r="N132" i="58"/>
  <c r="L133" i="58"/>
  <c r="J79" i="57"/>
  <c r="N133" i="58"/>
  <c r="L134" i="58"/>
  <c r="N134" i="58"/>
  <c r="L135" i="58"/>
  <c r="N135" i="58"/>
  <c r="L136" i="58"/>
  <c r="N136" i="58"/>
  <c r="L137" i="58"/>
  <c r="N137" i="58"/>
  <c r="L138" i="58"/>
  <c r="N138" i="58"/>
  <c r="L139" i="58"/>
  <c r="N139" i="58"/>
  <c r="L140" i="58"/>
  <c r="N140" i="58"/>
  <c r="L141" i="58"/>
  <c r="N141" i="58"/>
  <c r="L142" i="58"/>
  <c r="N142" i="58"/>
  <c r="L143" i="58"/>
  <c r="N143" i="58"/>
  <c r="L144" i="58"/>
  <c r="N144" i="58"/>
  <c r="L145" i="58"/>
  <c r="N145" i="58"/>
  <c r="L146" i="58"/>
  <c r="N146" i="58"/>
  <c r="L147" i="58"/>
  <c r="N147" i="58"/>
  <c r="L148" i="58"/>
  <c r="N148" i="58"/>
  <c r="L149" i="58"/>
  <c r="N149" i="58"/>
  <c r="L150" i="58"/>
  <c r="N150" i="58"/>
  <c r="L151" i="58"/>
  <c r="N151" i="58"/>
  <c r="L152" i="58"/>
  <c r="N152" i="58"/>
  <c r="L153" i="58"/>
  <c r="N153" i="58"/>
  <c r="L154" i="58"/>
  <c r="N154" i="58"/>
  <c r="L155" i="58"/>
  <c r="N155" i="58"/>
  <c r="L156" i="58"/>
  <c r="M156" i="58"/>
  <c r="N156" i="58"/>
  <c r="L157" i="58"/>
  <c r="M157" i="58"/>
  <c r="N157" i="58"/>
  <c r="L158" i="58"/>
  <c r="M158" i="58"/>
  <c r="N158" i="58"/>
  <c r="L159" i="58"/>
  <c r="M159" i="58"/>
  <c r="N159" i="58"/>
  <c r="L160" i="58"/>
  <c r="M160" i="58"/>
  <c r="N160" i="58"/>
  <c r="L161" i="58"/>
  <c r="J58" i="57"/>
  <c r="N161" i="58"/>
  <c r="L162" i="58"/>
  <c r="J57" i="57"/>
  <c r="N162" i="58"/>
  <c r="L163" i="58"/>
  <c r="N163" i="58"/>
  <c r="L164" i="58"/>
  <c r="N164" i="58"/>
  <c r="L165" i="58"/>
  <c r="N165" i="58"/>
  <c r="L166" i="58"/>
  <c r="J36" i="57"/>
  <c r="N166" i="58"/>
  <c r="L167" i="58"/>
  <c r="N167" i="58"/>
  <c r="L168" i="58"/>
  <c r="N168" i="58"/>
  <c r="L169" i="58"/>
  <c r="N169" i="58"/>
  <c r="L170" i="58"/>
  <c r="N170" i="58"/>
  <c r="L171" i="58"/>
  <c r="J68" i="57"/>
  <c r="N171" i="58"/>
  <c r="L172" i="58"/>
  <c r="J69" i="57"/>
  <c r="N172" i="58"/>
  <c r="L173" i="58"/>
  <c r="N173" i="58"/>
  <c r="L174" i="58"/>
  <c r="J60" i="57"/>
  <c r="N174" i="58"/>
  <c r="L175" i="58"/>
  <c r="J42" i="57"/>
  <c r="N175" i="58"/>
  <c r="L176" i="58"/>
  <c r="J59" i="57"/>
  <c r="N176" i="58"/>
  <c r="L177" i="58"/>
  <c r="N177" i="58"/>
  <c r="L178" i="58"/>
  <c r="J85" i="57"/>
  <c r="N178" i="58"/>
  <c r="L179" i="58"/>
  <c r="J9" i="57"/>
  <c r="N179" i="58"/>
  <c r="L180" i="58"/>
  <c r="N180" i="58"/>
  <c r="L181" i="58"/>
  <c r="N181" i="58"/>
  <c r="L182" i="58"/>
  <c r="N182" i="58"/>
  <c r="L183" i="58"/>
  <c r="M183" i="58"/>
  <c r="N183" i="58"/>
  <c r="L184" i="58"/>
  <c r="M184" i="58"/>
  <c r="N184" i="58"/>
  <c r="L185" i="58"/>
  <c r="M185" i="58"/>
  <c r="N185" i="58"/>
  <c r="L186" i="58"/>
  <c r="N186" i="58"/>
  <c r="L187" i="58"/>
  <c r="M187" i="58"/>
  <c r="N187" i="58"/>
  <c r="L188" i="58"/>
  <c r="J37" i="57"/>
  <c r="N188" i="58"/>
  <c r="L189" i="58"/>
  <c r="J29" i="57"/>
  <c r="N189" i="58"/>
  <c r="L190" i="58"/>
  <c r="N190" i="58"/>
  <c r="L191" i="58"/>
  <c r="J41" i="57"/>
  <c r="N191" i="58"/>
  <c r="L192" i="58"/>
  <c r="M192" i="58"/>
  <c r="N192" i="58"/>
  <c r="L193" i="58"/>
  <c r="M193" i="58"/>
  <c r="N193" i="58"/>
  <c r="L194" i="58"/>
  <c r="M194" i="58"/>
  <c r="N194" i="58"/>
  <c r="L195" i="58"/>
  <c r="N195" i="58"/>
  <c r="L196" i="58"/>
  <c r="M196" i="58"/>
  <c r="N196" i="58"/>
  <c r="L197" i="58"/>
  <c r="M197" i="58"/>
  <c r="N197" i="58"/>
  <c r="L198" i="58"/>
  <c r="J80" i="57"/>
  <c r="N198" i="58"/>
  <c r="L199" i="58"/>
  <c r="N199" i="58"/>
  <c r="L200" i="58"/>
  <c r="N200" i="58"/>
  <c r="L201" i="58"/>
  <c r="J34" i="57"/>
  <c r="N201" i="58"/>
  <c r="L202" i="58"/>
  <c r="J35" i="57"/>
  <c r="N202" i="58"/>
  <c r="L203" i="58"/>
  <c r="J38" i="57"/>
  <c r="N203" i="58"/>
  <c r="L204" i="58"/>
  <c r="N204" i="58"/>
  <c r="L205" i="58"/>
  <c r="N205" i="58"/>
  <c r="L206" i="58"/>
  <c r="N206" i="58"/>
  <c r="L207" i="58"/>
  <c r="N207" i="58"/>
  <c r="L208" i="58"/>
  <c r="J72" i="57"/>
  <c r="N208" i="58"/>
  <c r="L209" i="58"/>
  <c r="N209" i="58"/>
  <c r="L210" i="58"/>
  <c r="N210" i="58"/>
  <c r="L211" i="58"/>
  <c r="N211" i="58"/>
  <c r="L212" i="58"/>
  <c r="N212" i="58"/>
  <c r="L213" i="58"/>
  <c r="N213" i="58"/>
  <c r="L214" i="58"/>
  <c r="N214" i="58"/>
  <c r="L215" i="58"/>
  <c r="N215" i="58"/>
  <c r="L216" i="58"/>
  <c r="N216" i="58"/>
  <c r="L217" i="58"/>
  <c r="N217" i="58"/>
  <c r="L218" i="58"/>
  <c r="N218" i="58"/>
  <c r="L219" i="58"/>
  <c r="N219" i="58"/>
  <c r="L220" i="58"/>
  <c r="N220" i="58"/>
  <c r="L221" i="58"/>
  <c r="N221" i="58"/>
  <c r="L222" i="58"/>
  <c r="N222" i="58"/>
  <c r="L223" i="58"/>
  <c r="N223" i="58"/>
  <c r="L224" i="58"/>
  <c r="N224" i="58"/>
  <c r="L225" i="58"/>
  <c r="M225" i="58"/>
  <c r="N225" i="58"/>
  <c r="L226" i="58"/>
  <c r="M226" i="58"/>
  <c r="N226" i="58"/>
  <c r="L227" i="58"/>
  <c r="M227" i="58"/>
  <c r="N227" i="58"/>
  <c r="L228" i="58"/>
  <c r="N228" i="58"/>
  <c r="L229" i="58"/>
  <c r="N229" i="58"/>
  <c r="L230" i="58"/>
  <c r="N230" i="58"/>
  <c r="L231" i="58"/>
  <c r="N231" i="58"/>
  <c r="L232" i="58"/>
  <c r="N232" i="58"/>
  <c r="L233" i="58"/>
  <c r="N233" i="58"/>
  <c r="L234" i="58"/>
  <c r="N234" i="58"/>
  <c r="L235" i="58"/>
  <c r="N235" i="58"/>
  <c r="L236" i="58"/>
  <c r="J55" i="57"/>
  <c r="N236" i="58"/>
  <c r="L237" i="58"/>
  <c r="N237" i="58"/>
  <c r="L238" i="58"/>
  <c r="N238" i="58"/>
  <c r="L239" i="58"/>
  <c r="J70" i="57"/>
  <c r="N239" i="58"/>
  <c r="L240" i="58"/>
  <c r="N240" i="58"/>
  <c r="L241" i="58"/>
  <c r="N241" i="58"/>
  <c r="L242" i="58"/>
  <c r="N242" i="58"/>
  <c r="L243" i="58"/>
  <c r="N243" i="58"/>
  <c r="L244" i="58"/>
  <c r="N244" i="58"/>
  <c r="L245" i="58"/>
  <c r="J39" i="57"/>
  <c r="N245" i="58"/>
  <c r="L246" i="58"/>
  <c r="N246" i="58"/>
  <c r="L247" i="58"/>
  <c r="N247" i="58"/>
  <c r="L248" i="58"/>
  <c r="N248" i="58"/>
  <c r="L249" i="58"/>
  <c r="N249" i="58"/>
  <c r="L250" i="58"/>
  <c r="N250" i="58"/>
  <c r="L251" i="58"/>
  <c r="M251" i="58"/>
  <c r="N251" i="58"/>
  <c r="L252" i="58"/>
  <c r="M252" i="58"/>
  <c r="N252" i="58"/>
  <c r="L253" i="58"/>
  <c r="M253" i="58"/>
  <c r="N253" i="58"/>
  <c r="L254" i="58"/>
  <c r="M254" i="58"/>
  <c r="N254" i="58"/>
  <c r="L255" i="58"/>
  <c r="M255" i="58"/>
  <c r="N255" i="58"/>
  <c r="L256" i="58"/>
  <c r="M256" i="58"/>
  <c r="N256" i="58"/>
  <c r="L257" i="58"/>
  <c r="M257" i="58"/>
  <c r="N257" i="58"/>
  <c r="L258" i="58"/>
  <c r="N258" i="58"/>
  <c r="L259" i="58"/>
  <c r="M259" i="58"/>
  <c r="N259" i="58"/>
  <c r="L260" i="58"/>
  <c r="M260" i="58"/>
  <c r="N260" i="58"/>
  <c r="L261" i="58"/>
  <c r="N261" i="58"/>
  <c r="L262" i="58"/>
  <c r="N262" i="58"/>
  <c r="L263" i="58"/>
  <c r="J44" i="57"/>
  <c r="N263" i="58"/>
  <c r="L264" i="58"/>
  <c r="N264" i="58"/>
  <c r="L265" i="58"/>
  <c r="N265" i="58"/>
  <c r="L266" i="58"/>
  <c r="N266" i="58"/>
  <c r="L267" i="58"/>
  <c r="N267" i="58"/>
  <c r="L268" i="58"/>
  <c r="N268" i="58"/>
  <c r="L269" i="58"/>
  <c r="J75" i="57"/>
  <c r="N269" i="58"/>
  <c r="L270" i="58"/>
  <c r="J43" i="57"/>
  <c r="N270" i="58"/>
  <c r="L271" i="58"/>
  <c r="N271" i="58"/>
  <c r="L272" i="58"/>
  <c r="N272" i="58"/>
  <c r="L273" i="58"/>
  <c r="N273" i="58"/>
  <c r="L274" i="58"/>
  <c r="J78" i="57"/>
  <c r="N274" i="58"/>
  <c r="L275" i="58"/>
  <c r="L276" i="58"/>
  <c r="L277" i="58"/>
  <c r="L278" i="58"/>
  <c r="L279" i="58"/>
  <c r="J71" i="57"/>
  <c r="N279" i="58"/>
  <c r="L280" i="58"/>
  <c r="N280" i="58"/>
  <c r="B281" i="58"/>
  <c r="L281" i="58"/>
  <c r="B282" i="58"/>
  <c r="L282" i="58"/>
  <c r="B283" i="58"/>
  <c r="L283" i="58"/>
  <c r="B284" i="58"/>
  <c r="L284" i="58"/>
  <c r="L285" i="58"/>
  <c r="M285" i="58"/>
  <c r="N285" i="58"/>
  <c r="L286" i="58"/>
  <c r="N286" i="58"/>
  <c r="L287" i="58"/>
  <c r="M287" i="58"/>
  <c r="N287" i="58"/>
  <c r="L288" i="58"/>
  <c r="M288" i="58"/>
  <c r="N288" i="58"/>
  <c r="L289" i="58"/>
  <c r="N289" i="58"/>
  <c r="L290" i="58"/>
  <c r="M290" i="58"/>
  <c r="N290" i="58"/>
  <c r="L291" i="58"/>
  <c r="N291" i="58"/>
  <c r="L292" i="58"/>
  <c r="M292" i="58"/>
  <c r="N292" i="58"/>
  <c r="L293" i="58"/>
  <c r="M293" i="58"/>
  <c r="N293" i="58"/>
  <c r="L294" i="58"/>
  <c r="N294" i="58"/>
  <c r="L295" i="58"/>
  <c r="M295" i="58"/>
  <c r="N295" i="58"/>
  <c r="L296" i="58"/>
  <c r="N296" i="58"/>
  <c r="L297" i="58"/>
  <c r="M297" i="58"/>
  <c r="N297" i="58"/>
  <c r="L298" i="58"/>
  <c r="M298" i="58"/>
  <c r="N298" i="58"/>
  <c r="L299" i="58"/>
  <c r="N299" i="58"/>
  <c r="L300" i="58"/>
  <c r="M300" i="58"/>
  <c r="N300" i="58"/>
  <c r="L301" i="58"/>
  <c r="M301" i="58"/>
  <c r="N301" i="58"/>
  <c r="L302" i="58"/>
  <c r="N302" i="58"/>
  <c r="L303" i="58"/>
  <c r="N303" i="58"/>
  <c r="L304" i="58"/>
  <c r="M304" i="58"/>
  <c r="N304" i="58"/>
  <c r="L305" i="58"/>
  <c r="N305" i="58"/>
  <c r="L306" i="58"/>
  <c r="M306" i="58"/>
  <c r="N306" i="58"/>
  <c r="L307" i="58"/>
  <c r="M307" i="58"/>
  <c r="N307" i="58"/>
  <c r="L308" i="58"/>
  <c r="M308" i="58"/>
  <c r="N308" i="58"/>
  <c r="L309" i="58"/>
  <c r="M309" i="58"/>
  <c r="N309" i="58"/>
  <c r="L310" i="58"/>
  <c r="N310" i="58"/>
  <c r="L311" i="58"/>
  <c r="M311" i="58"/>
  <c r="N311" i="58"/>
  <c r="L312" i="58"/>
  <c r="M312" i="58"/>
  <c r="N312" i="58"/>
  <c r="L313" i="58"/>
  <c r="N313" i="58"/>
  <c r="L314" i="58"/>
  <c r="M314" i="58"/>
  <c r="N314" i="58"/>
  <c r="L315" i="58"/>
  <c r="M315" i="58"/>
  <c r="N315" i="58"/>
  <c r="L316" i="58"/>
  <c r="M316" i="58"/>
  <c r="N316" i="58"/>
  <c r="L317" i="58"/>
  <c r="M317" i="58"/>
  <c r="N317" i="58"/>
  <c r="L318" i="58"/>
  <c r="N318" i="58"/>
  <c r="L319" i="58"/>
  <c r="M319" i="58"/>
  <c r="N319" i="58"/>
  <c r="L320" i="58"/>
  <c r="M320" i="58"/>
  <c r="N320" i="58"/>
  <c r="L321" i="58"/>
  <c r="M321" i="58"/>
  <c r="N321" i="58"/>
  <c r="L322" i="58"/>
  <c r="N322" i="58"/>
  <c r="L323" i="58"/>
  <c r="N323" i="58"/>
  <c r="L324" i="58"/>
  <c r="N324" i="58"/>
  <c r="L325" i="58"/>
  <c r="L326" i="58"/>
  <c r="L327" i="58"/>
  <c r="L328" i="58"/>
  <c r="L329" i="58"/>
  <c r="M329" i="58"/>
  <c r="N329" i="58"/>
  <c r="L330" i="58"/>
  <c r="M330" i="58"/>
  <c r="N330" i="58"/>
  <c r="B331" i="58"/>
  <c r="L331" i="58"/>
  <c r="M331" i="58"/>
  <c r="N331" i="58"/>
  <c r="B332" i="58"/>
  <c r="L332" i="58"/>
  <c r="M332" i="58"/>
  <c r="N332" i="58"/>
  <c r="B333" i="58"/>
  <c r="L333" i="58"/>
  <c r="M333" i="58"/>
  <c r="N333" i="58"/>
  <c r="B334" i="58"/>
  <c r="L334" i="58"/>
  <c r="N334" i="58"/>
  <c r="L335" i="58"/>
  <c r="L336" i="58"/>
  <c r="L337" i="58"/>
  <c r="L338" i="58"/>
  <c r="L339" i="58"/>
  <c r="N339" i="58"/>
  <c r="L340" i="58"/>
  <c r="N340" i="58"/>
  <c r="L341" i="58"/>
  <c r="N341" i="58"/>
  <c r="L342" i="58"/>
  <c r="N342" i="58"/>
  <c r="L8" i="58"/>
  <c r="N8" i="58"/>
  <c r="J67" i="57"/>
  <c r="AN85" i="53"/>
  <c r="Y68" i="52"/>
  <c r="C331" i="58"/>
  <c r="D331" i="58"/>
  <c r="E331" i="58"/>
  <c r="F331" i="58"/>
  <c r="G331" i="58"/>
  <c r="H331" i="58"/>
  <c r="I331" i="58"/>
  <c r="J331" i="58"/>
  <c r="L7" i="57"/>
  <c r="L8" i="57"/>
  <c r="L9" i="57"/>
  <c r="L10" i="57"/>
  <c r="L11" i="57"/>
  <c r="L12" i="57"/>
  <c r="L13" i="57"/>
  <c r="L14" i="57"/>
  <c r="L15" i="57"/>
  <c r="L16" i="57"/>
  <c r="L17" i="57"/>
  <c r="L18" i="57"/>
  <c r="L19" i="57"/>
  <c r="L20" i="57"/>
  <c r="L21" i="57"/>
  <c r="L22" i="57"/>
  <c r="L23" i="57"/>
  <c r="L24" i="57"/>
  <c r="L25" i="57"/>
  <c r="L26" i="57"/>
  <c r="L27" i="57"/>
  <c r="L28" i="57"/>
  <c r="L29" i="57"/>
  <c r="L30" i="57"/>
  <c r="L31" i="57"/>
  <c r="L32" i="57"/>
  <c r="L33" i="57"/>
  <c r="L34" i="57"/>
  <c r="L35" i="57"/>
  <c r="L36" i="57"/>
  <c r="L37" i="57"/>
  <c r="L38" i="57"/>
  <c r="L39" i="57"/>
  <c r="L40" i="57"/>
  <c r="L41" i="57"/>
  <c r="L42" i="57"/>
  <c r="L43" i="57"/>
  <c r="L44" i="57"/>
  <c r="L45" i="57"/>
  <c r="L46" i="57"/>
  <c r="L47" i="57"/>
  <c r="L48" i="57"/>
  <c r="L49" i="57"/>
  <c r="L50" i="57"/>
  <c r="L51" i="57"/>
  <c r="L52" i="57"/>
  <c r="L53" i="57"/>
  <c r="S331" i="58"/>
  <c r="C332" i="58"/>
  <c r="D332" i="58"/>
  <c r="E332" i="58"/>
  <c r="F332" i="58"/>
  <c r="G332" i="58"/>
  <c r="H332" i="58"/>
  <c r="I332" i="58"/>
  <c r="J332" i="58"/>
  <c r="S332" i="58"/>
  <c r="C333" i="58"/>
  <c r="C62" i="55"/>
  <c r="D333" i="58"/>
  <c r="E333" i="58"/>
  <c r="F333" i="58"/>
  <c r="G333" i="58"/>
  <c r="H333" i="58"/>
  <c r="I333" i="58"/>
  <c r="J333" i="58"/>
  <c r="L54" i="57"/>
  <c r="L55" i="57"/>
  <c r="L56" i="57"/>
  <c r="L57" i="57"/>
  <c r="L58" i="57"/>
  <c r="L59" i="57"/>
  <c r="L60" i="57"/>
  <c r="L61" i="57"/>
  <c r="L62" i="57"/>
  <c r="S333" i="58"/>
  <c r="C334" i="58"/>
  <c r="D334" i="58"/>
  <c r="E334" i="58"/>
  <c r="F334" i="58"/>
  <c r="G334" i="58"/>
  <c r="H334" i="58"/>
  <c r="I334" i="58"/>
  <c r="J334" i="58"/>
  <c r="L63" i="57"/>
  <c r="S334" i="58"/>
  <c r="C281" i="58"/>
  <c r="D281" i="58"/>
  <c r="E281" i="58"/>
  <c r="F281" i="58"/>
  <c r="G281" i="58"/>
  <c r="H281" i="58"/>
  <c r="I281" i="58"/>
  <c r="J281" i="58"/>
  <c r="N281" i="58"/>
  <c r="S281" i="58"/>
  <c r="C282" i="58"/>
  <c r="D282" i="58"/>
  <c r="E282" i="58"/>
  <c r="F282" i="58"/>
  <c r="G282" i="58"/>
  <c r="H282" i="58"/>
  <c r="I282" i="58"/>
  <c r="J282" i="58"/>
  <c r="N282" i="58"/>
  <c r="S282" i="58"/>
  <c r="C283" i="58"/>
  <c r="D283" i="58"/>
  <c r="E283" i="58"/>
  <c r="F283" i="58"/>
  <c r="G283" i="58"/>
  <c r="H283" i="58"/>
  <c r="I283" i="58"/>
  <c r="J283" i="58"/>
  <c r="N283" i="58"/>
  <c r="S283" i="58"/>
  <c r="C284" i="58"/>
  <c r="D284" i="58"/>
  <c r="E284" i="58"/>
  <c r="F284" i="58"/>
  <c r="G284" i="58"/>
  <c r="H284" i="58"/>
  <c r="I284" i="58"/>
  <c r="J284" i="58"/>
  <c r="N284" i="58"/>
  <c r="S284" i="58"/>
  <c r="B84" i="53"/>
  <c r="A331" i="58" s="1"/>
  <c r="Q331" i="58" s="1"/>
  <c r="C84" i="53"/>
  <c r="D84" i="53"/>
  <c r="E84" i="53"/>
  <c r="F84" i="53"/>
  <c r="G84" i="53"/>
  <c r="H84" i="53"/>
  <c r="I84" i="53"/>
  <c r="J84" i="53"/>
  <c r="K84" i="53"/>
  <c r="L84" i="53"/>
  <c r="M84" i="53"/>
  <c r="N84" i="53"/>
  <c r="O84" i="53"/>
  <c r="P84" i="53"/>
  <c r="Q84" i="53"/>
  <c r="R84" i="53"/>
  <c r="S84" i="53"/>
  <c r="T84" i="53"/>
  <c r="U84" i="53"/>
  <c r="V84" i="53"/>
  <c r="W84" i="53"/>
  <c r="X84" i="53"/>
  <c r="Y84" i="53"/>
  <c r="Z84" i="53"/>
  <c r="AJ84" i="53" s="1"/>
  <c r="AL84" i="53"/>
  <c r="AN84" i="53"/>
  <c r="AO84" i="53"/>
  <c r="AP84" i="53"/>
  <c r="AQ84" i="53"/>
  <c r="C70" i="53"/>
  <c r="D70" i="53"/>
  <c r="E70" i="53"/>
  <c r="F70" i="53"/>
  <c r="G70" i="53"/>
  <c r="H70" i="53"/>
  <c r="I70" i="53"/>
  <c r="J70" i="53"/>
  <c r="K70" i="53"/>
  <c r="L70" i="53"/>
  <c r="M70" i="53"/>
  <c r="N70" i="53"/>
  <c r="O70" i="53"/>
  <c r="P70" i="53"/>
  <c r="Q70" i="53"/>
  <c r="R70" i="53"/>
  <c r="S70" i="53"/>
  <c r="T70" i="53"/>
  <c r="U70" i="53"/>
  <c r="V70" i="53"/>
  <c r="W70" i="53"/>
  <c r="X70" i="53"/>
  <c r="Y70" i="53"/>
  <c r="Z70" i="53"/>
  <c r="AJ70" i="53" s="1"/>
  <c r="AG70" i="53"/>
  <c r="AH70" i="53"/>
  <c r="AN70" i="53"/>
  <c r="AO70" i="53"/>
  <c r="AP70" i="53"/>
  <c r="AQ70" i="53"/>
  <c r="B70" i="53"/>
  <c r="A281" i="58" s="1"/>
  <c r="D68" i="52"/>
  <c r="E68" i="52"/>
  <c r="F68" i="52"/>
  <c r="G68" i="52"/>
  <c r="H68" i="52"/>
  <c r="I68" i="52"/>
  <c r="C68" i="52"/>
  <c r="J82" i="52"/>
  <c r="K82" i="52"/>
  <c r="L82" i="52"/>
  <c r="M82" i="52"/>
  <c r="N82" i="52"/>
  <c r="O82" i="52"/>
  <c r="P82" i="52"/>
  <c r="J68" i="52"/>
  <c r="K68" i="52"/>
  <c r="L68" i="52"/>
  <c r="M68" i="52"/>
  <c r="N68" i="52"/>
  <c r="O68" i="52"/>
  <c r="P68" i="52"/>
  <c r="R68" i="52"/>
  <c r="S68" i="52"/>
  <c r="T68" i="52"/>
  <c r="U68" i="52"/>
  <c r="V68" i="52"/>
  <c r="W68" i="52"/>
  <c r="X68" i="52"/>
  <c r="Z68" i="52"/>
  <c r="AB68" i="52"/>
  <c r="Q68" i="52"/>
  <c r="R82" i="52"/>
  <c r="S82" i="52"/>
  <c r="T82" i="52"/>
  <c r="U82" i="52"/>
  <c r="V82" i="52"/>
  <c r="W82" i="52"/>
  <c r="X82" i="52"/>
  <c r="Y82" i="52"/>
  <c r="Z82" i="52"/>
  <c r="AA82" i="52"/>
  <c r="AB82" i="52"/>
  <c r="Q82" i="52"/>
  <c r="D82" i="52"/>
  <c r="E82" i="52"/>
  <c r="F82" i="52"/>
  <c r="G82" i="52"/>
  <c r="H82" i="52"/>
  <c r="I82" i="52"/>
  <c r="C82" i="52"/>
  <c r="B82" i="52"/>
  <c r="H88" i="51"/>
  <c r="F88" i="51"/>
  <c r="D88" i="51"/>
  <c r="C86" i="51"/>
  <c r="C85" i="51"/>
  <c r="C84" i="51"/>
  <c r="C80" i="51"/>
  <c r="C79" i="51"/>
  <c r="B22" i="60"/>
  <c r="D85" i="53"/>
  <c r="C339" i="58"/>
  <c r="D339" i="58"/>
  <c r="E339" i="58"/>
  <c r="F339" i="58"/>
  <c r="G339" i="58"/>
  <c r="H339" i="58"/>
  <c r="I339" i="58"/>
  <c r="J339" i="58"/>
  <c r="Q339" i="58"/>
  <c r="S339" i="58"/>
  <c r="C340" i="58"/>
  <c r="D340" i="58"/>
  <c r="E340" i="58"/>
  <c r="F340" i="58"/>
  <c r="G340" i="58"/>
  <c r="H340" i="58"/>
  <c r="I340" i="58"/>
  <c r="J340" i="58"/>
  <c r="Q340" i="58"/>
  <c r="S340" i="58"/>
  <c r="V340" i="58" s="1"/>
  <c r="C341" i="58"/>
  <c r="D341" i="58"/>
  <c r="E341" i="58"/>
  <c r="F341" i="58"/>
  <c r="G341" i="58"/>
  <c r="H341" i="58"/>
  <c r="I341" i="58"/>
  <c r="J341" i="58"/>
  <c r="Q341" i="58"/>
  <c r="S341" i="58"/>
  <c r="C342" i="58"/>
  <c r="D342" i="58"/>
  <c r="E342" i="58"/>
  <c r="F342" i="58"/>
  <c r="G342" i="58"/>
  <c r="H342" i="58"/>
  <c r="I342" i="58"/>
  <c r="J342" i="58"/>
  <c r="Q342" i="58"/>
  <c r="S342" i="58"/>
  <c r="V342" i="58" s="1"/>
  <c r="A351" i="58"/>
  <c r="A352" i="58"/>
  <c r="AO85" i="53"/>
  <c r="AP85" i="53"/>
  <c r="AO86" i="53"/>
  <c r="AO87" i="53"/>
  <c r="AN86" i="53"/>
  <c r="AN87" i="53"/>
  <c r="C85" i="53"/>
  <c r="I85" i="53"/>
  <c r="C86" i="53"/>
  <c r="C87" i="53"/>
  <c r="C90" i="53"/>
  <c r="B89" i="53"/>
  <c r="C89" i="53"/>
  <c r="AB83" i="52"/>
  <c r="AQ85" i="53"/>
  <c r="AA84" i="52"/>
  <c r="AP86" i="53"/>
  <c r="AB84" i="52"/>
  <c r="AQ86" i="53"/>
  <c r="AA85" i="52"/>
  <c r="AP87" i="53"/>
  <c r="AB85" i="52"/>
  <c r="AQ87" i="53"/>
  <c r="O85" i="52"/>
  <c r="P87" i="53"/>
  <c r="A84" i="52"/>
  <c r="A85" i="52"/>
  <c r="J85" i="52"/>
  <c r="K87" i="53"/>
  <c r="A83" i="52"/>
  <c r="B85" i="53"/>
  <c r="B85" i="59" s="1"/>
  <c r="A81" i="52"/>
  <c r="O81" i="52"/>
  <c r="A41" i="52"/>
  <c r="P41" i="52"/>
  <c r="AQ83" i="53"/>
  <c r="AP83" i="53"/>
  <c r="AO83" i="53"/>
  <c r="AQ82" i="53"/>
  <c r="AP82" i="53"/>
  <c r="AO82" i="53"/>
  <c r="AQ81" i="53"/>
  <c r="AP81" i="53"/>
  <c r="AO81" i="53"/>
  <c r="AV81" i="53" s="1"/>
  <c r="AQ80" i="53"/>
  <c r="AP80" i="53"/>
  <c r="AO80" i="53"/>
  <c r="AQ79" i="53"/>
  <c r="AP79" i="53"/>
  <c r="AO79" i="53"/>
  <c r="AQ78" i="53"/>
  <c r="AP78" i="53"/>
  <c r="AO78" i="53"/>
  <c r="AQ77" i="53"/>
  <c r="AP77" i="53"/>
  <c r="AO77" i="53"/>
  <c r="AQ76" i="53"/>
  <c r="AP76" i="53"/>
  <c r="AO76" i="53"/>
  <c r="AQ75" i="53"/>
  <c r="AP75" i="53"/>
  <c r="AO75" i="53"/>
  <c r="AQ74" i="53"/>
  <c r="AP74" i="53"/>
  <c r="AO74" i="53"/>
  <c r="AQ73" i="53"/>
  <c r="AP73" i="53"/>
  <c r="AO73" i="53"/>
  <c r="AQ72" i="53"/>
  <c r="AP72" i="53"/>
  <c r="AO72" i="53"/>
  <c r="AQ71" i="53"/>
  <c r="AP71" i="53"/>
  <c r="AO71" i="53"/>
  <c r="AV71" i="53" s="1"/>
  <c r="AQ69" i="53"/>
  <c r="AP69" i="53"/>
  <c r="AO69" i="53"/>
  <c r="AQ68" i="53"/>
  <c r="AP68" i="53"/>
  <c r="AO68" i="53"/>
  <c r="AQ67" i="53"/>
  <c r="AP67" i="53"/>
  <c r="AO67" i="53"/>
  <c r="AQ66" i="53"/>
  <c r="AP66" i="53"/>
  <c r="AO66" i="53"/>
  <c r="AQ65" i="53"/>
  <c r="AP65" i="53"/>
  <c r="AO65" i="53"/>
  <c r="AQ64" i="53"/>
  <c r="AP64" i="53"/>
  <c r="AO64" i="53"/>
  <c r="AV64" i="53" s="1"/>
  <c r="AQ63" i="53"/>
  <c r="AP63" i="53"/>
  <c r="AO63" i="53"/>
  <c r="AQ62" i="53"/>
  <c r="AP62" i="53"/>
  <c r="AO62" i="53"/>
  <c r="AQ61" i="53"/>
  <c r="AP61" i="53"/>
  <c r="AO61" i="53"/>
  <c r="AQ60" i="53"/>
  <c r="AP60" i="53"/>
  <c r="AO60" i="53"/>
  <c r="AQ59" i="53"/>
  <c r="AP59" i="53"/>
  <c r="AO59" i="53"/>
  <c r="AQ58" i="53"/>
  <c r="AP58" i="53"/>
  <c r="AO58" i="53"/>
  <c r="AQ57" i="53"/>
  <c r="AP57" i="53"/>
  <c r="AO57" i="53"/>
  <c r="AQ56" i="53"/>
  <c r="AP56" i="53"/>
  <c r="AO56" i="53"/>
  <c r="AQ55" i="53"/>
  <c r="AP55" i="53"/>
  <c r="AO55" i="53"/>
  <c r="AV55" i="53" s="1"/>
  <c r="AQ54" i="53"/>
  <c r="AP54" i="53"/>
  <c r="AO54" i="53"/>
  <c r="AV54" i="53" s="1"/>
  <c r="AQ53" i="53"/>
  <c r="AP53" i="53"/>
  <c r="AO53" i="53"/>
  <c r="AQ52" i="53"/>
  <c r="AP52" i="53"/>
  <c r="AO52" i="53"/>
  <c r="AQ51" i="53"/>
  <c r="AP51" i="53"/>
  <c r="AO51" i="53"/>
  <c r="AQ50" i="53"/>
  <c r="AP50" i="53"/>
  <c r="AO50" i="53"/>
  <c r="AQ49" i="53"/>
  <c r="AP49" i="53"/>
  <c r="AO49" i="53"/>
  <c r="AQ48" i="53"/>
  <c r="AP48" i="53"/>
  <c r="AO48" i="53"/>
  <c r="AV48" i="53" s="1"/>
  <c r="AQ47" i="53"/>
  <c r="AP47" i="53"/>
  <c r="AO47" i="53"/>
  <c r="AQ46" i="53"/>
  <c r="AP46" i="53"/>
  <c r="AO46" i="53"/>
  <c r="AQ45" i="53"/>
  <c r="AP45" i="53"/>
  <c r="AO45" i="53"/>
  <c r="AQ44" i="53"/>
  <c r="AP44" i="53"/>
  <c r="AO44" i="53"/>
  <c r="AQ43" i="53"/>
  <c r="AP43" i="53"/>
  <c r="AO43" i="53"/>
  <c r="AQ42" i="53"/>
  <c r="AP42" i="53"/>
  <c r="AO42" i="53"/>
  <c r="AQ41" i="53"/>
  <c r="AP41" i="53"/>
  <c r="AO41" i="53"/>
  <c r="AQ40" i="53"/>
  <c r="AP40" i="53"/>
  <c r="AO40" i="53"/>
  <c r="AQ39" i="53"/>
  <c r="AP39" i="53"/>
  <c r="AO39" i="53"/>
  <c r="AQ38" i="53"/>
  <c r="AP38" i="53"/>
  <c r="AO38" i="53"/>
  <c r="AV38" i="53" s="1"/>
  <c r="AQ37" i="53"/>
  <c r="AP37" i="53"/>
  <c r="AO37" i="53"/>
  <c r="AQ36" i="53"/>
  <c r="AP36" i="53"/>
  <c r="AO36" i="53"/>
  <c r="AQ35" i="53"/>
  <c r="AP35" i="53"/>
  <c r="AO35" i="53"/>
  <c r="AQ34" i="53"/>
  <c r="AP34" i="53"/>
  <c r="AO34" i="53"/>
  <c r="AQ33" i="53"/>
  <c r="AP33" i="53"/>
  <c r="AO33" i="53"/>
  <c r="AQ32" i="53"/>
  <c r="AP32" i="53"/>
  <c r="AO32" i="53"/>
  <c r="AV32" i="53" s="1"/>
  <c r="AQ31" i="53"/>
  <c r="AP31" i="53"/>
  <c r="AO31" i="53"/>
  <c r="AQ30" i="53"/>
  <c r="AP30" i="53"/>
  <c r="AO30" i="53"/>
  <c r="AQ29" i="53"/>
  <c r="AP29" i="53"/>
  <c r="AO29" i="53"/>
  <c r="AQ28" i="53"/>
  <c r="AP28" i="53"/>
  <c r="AO28" i="53"/>
  <c r="AQ27" i="53"/>
  <c r="AP27" i="53"/>
  <c r="AO27" i="53"/>
  <c r="AQ26" i="53"/>
  <c r="AP26" i="53"/>
  <c r="AO26" i="53"/>
  <c r="AQ25" i="53"/>
  <c r="AP25" i="53"/>
  <c r="AO25" i="53"/>
  <c r="AQ24" i="53"/>
  <c r="AP24" i="53"/>
  <c r="AO24" i="53"/>
  <c r="AQ23" i="53"/>
  <c r="AP23" i="53"/>
  <c r="AO23" i="53"/>
  <c r="AV23" i="53" s="1"/>
  <c r="AQ22" i="53"/>
  <c r="AP22" i="53"/>
  <c r="AO22" i="53"/>
  <c r="AQ21" i="53"/>
  <c r="AP21" i="53"/>
  <c r="AO21" i="53"/>
  <c r="AQ20" i="53"/>
  <c r="AP20" i="53"/>
  <c r="AO20" i="53"/>
  <c r="AQ19" i="53"/>
  <c r="AP19" i="53"/>
  <c r="AO19" i="53"/>
  <c r="AQ18" i="53"/>
  <c r="AP18" i="53"/>
  <c r="AO18" i="53"/>
  <c r="AQ17" i="53"/>
  <c r="AP17" i="53"/>
  <c r="AO17" i="53"/>
  <c r="AQ16" i="53"/>
  <c r="AP16" i="53"/>
  <c r="AO16" i="53"/>
  <c r="AV16" i="53" s="1"/>
  <c r="AQ15" i="53"/>
  <c r="AP15" i="53"/>
  <c r="AO15" i="53"/>
  <c r="AQ14" i="53"/>
  <c r="AP14" i="53"/>
  <c r="AO14" i="53"/>
  <c r="AQ13" i="53"/>
  <c r="AP13" i="53"/>
  <c r="AO13" i="53"/>
  <c r="AQ12" i="53"/>
  <c r="AP12" i="53"/>
  <c r="AO12" i="53"/>
  <c r="AQ11" i="53"/>
  <c r="AP11" i="53"/>
  <c r="AO11" i="53"/>
  <c r="AQ10" i="53"/>
  <c r="AP10" i="53"/>
  <c r="AO10" i="53"/>
  <c r="AQ9" i="53"/>
  <c r="AP9" i="53"/>
  <c r="AO9" i="53"/>
  <c r="AQ8" i="53"/>
  <c r="AP8" i="53"/>
  <c r="AO8" i="53"/>
  <c r="AQ7" i="53"/>
  <c r="AP7" i="53"/>
  <c r="AO7" i="53"/>
  <c r="AQ6" i="53"/>
  <c r="AP6" i="53"/>
  <c r="AO6" i="53"/>
  <c r="AQ5" i="53"/>
  <c r="AP5" i="53"/>
  <c r="AO5" i="53"/>
  <c r="AF84" i="53"/>
  <c r="AD84" i="53"/>
  <c r="AC84" i="53"/>
  <c r="AB84" i="53"/>
  <c r="AK84" i="53"/>
  <c r="AB70" i="53"/>
  <c r="AE70" i="53"/>
  <c r="AC70" i="53"/>
  <c r="AA70" i="53"/>
  <c r="AM70" i="53"/>
  <c r="AL70" i="53"/>
  <c r="N85" i="52"/>
  <c r="O87" i="53"/>
  <c r="J41" i="52"/>
  <c r="J83" i="52"/>
  <c r="K85" i="53"/>
  <c r="M85" i="52"/>
  <c r="N87" i="53"/>
  <c r="B87" i="53"/>
  <c r="A86" i="61"/>
  <c r="M41" i="52"/>
  <c r="N41" i="52"/>
  <c r="J81" i="52"/>
  <c r="K83" i="52"/>
  <c r="L85" i="53"/>
  <c r="L83" i="52"/>
  <c r="M85" i="53"/>
  <c r="K85" i="52"/>
  <c r="L87" i="53"/>
  <c r="K41" i="52"/>
  <c r="L41" i="52"/>
  <c r="P81" i="52"/>
  <c r="M83" i="52"/>
  <c r="N85" i="53"/>
  <c r="P83" i="52"/>
  <c r="Q85" i="53"/>
  <c r="L85" i="52"/>
  <c r="M87" i="53"/>
  <c r="P84" i="52"/>
  <c r="Q86" i="53"/>
  <c r="O84" i="52"/>
  <c r="P86" i="53"/>
  <c r="N84" i="52"/>
  <c r="O86" i="53"/>
  <c r="L84" i="52"/>
  <c r="M86" i="53"/>
  <c r="M84" i="52"/>
  <c r="N86" i="53"/>
  <c r="B86" i="53"/>
  <c r="K84" i="52"/>
  <c r="L86" i="53"/>
  <c r="J84" i="52"/>
  <c r="K86" i="53"/>
  <c r="O41" i="52"/>
  <c r="N83" i="52"/>
  <c r="O85" i="53"/>
  <c r="P85" i="52"/>
  <c r="Q87" i="53"/>
  <c r="O83" i="52"/>
  <c r="P85" i="53"/>
  <c r="K81" i="52"/>
  <c r="L81" i="52"/>
  <c r="M81" i="52"/>
  <c r="N81" i="52"/>
  <c r="A84" i="61"/>
  <c r="A85" i="61"/>
  <c r="B89" i="59"/>
  <c r="D4" i="59"/>
  <c r="Q8" i="58"/>
  <c r="Q9" i="58"/>
  <c r="Q10" i="58"/>
  <c r="Q11" i="58"/>
  <c r="Q12" i="58"/>
  <c r="Q13" i="58"/>
  <c r="Q14" i="58"/>
  <c r="Q15" i="58"/>
  <c r="Q16" i="58"/>
  <c r="Q17" i="58"/>
  <c r="Q18" i="58"/>
  <c r="Q19" i="58"/>
  <c r="Q20" i="58"/>
  <c r="Q21" i="58"/>
  <c r="Q22" i="58"/>
  <c r="Q23" i="58"/>
  <c r="Q24" i="58"/>
  <c r="Q25" i="58"/>
  <c r="Q26" i="58"/>
  <c r="Q27" i="58"/>
  <c r="Q28" i="58"/>
  <c r="Q29" i="58"/>
  <c r="Q30" i="58"/>
  <c r="Q31" i="58"/>
  <c r="Q32" i="58"/>
  <c r="Q33" i="58"/>
  <c r="Q34" i="58"/>
  <c r="Q35" i="58"/>
  <c r="Q36" i="58"/>
  <c r="Q37" i="58"/>
  <c r="Q38" i="58"/>
  <c r="Q39" i="58"/>
  <c r="Q40" i="58"/>
  <c r="Q41" i="58"/>
  <c r="Q42" i="58"/>
  <c r="Q43" i="58"/>
  <c r="Q44" i="58"/>
  <c r="Q45" i="58"/>
  <c r="Q46" i="58"/>
  <c r="Q47" i="58"/>
  <c r="Q48" i="58"/>
  <c r="Q49" i="58"/>
  <c r="Q50" i="58"/>
  <c r="Q51" i="58"/>
  <c r="Q52" i="58"/>
  <c r="Q53" i="58"/>
  <c r="Q54" i="58"/>
  <c r="Q55" i="58"/>
  <c r="Q56" i="58"/>
  <c r="Q57" i="58"/>
  <c r="Q58" i="58"/>
  <c r="Q59" i="58"/>
  <c r="Q60" i="58"/>
  <c r="Q61" i="58"/>
  <c r="Q62" i="58"/>
  <c r="Q63" i="58"/>
  <c r="Q64" i="58"/>
  <c r="Q65" i="58"/>
  <c r="Q66" i="58"/>
  <c r="Q67" i="58"/>
  <c r="Q68" i="58"/>
  <c r="Q69" i="58"/>
  <c r="Q70" i="58"/>
  <c r="Q71" i="58"/>
  <c r="Q72" i="58"/>
  <c r="Q73" i="58"/>
  <c r="Q74" i="58"/>
  <c r="Q75" i="58"/>
  <c r="Q76" i="58"/>
  <c r="Q77" i="58"/>
  <c r="Q78" i="58"/>
  <c r="Q79" i="58"/>
  <c r="Q80" i="58"/>
  <c r="Q81" i="58"/>
  <c r="Q82" i="58"/>
  <c r="Q83" i="58"/>
  <c r="Q84" i="58"/>
  <c r="Q85" i="58"/>
  <c r="Q86" i="58"/>
  <c r="Q87" i="58"/>
  <c r="Q88" i="58"/>
  <c r="Q89" i="58"/>
  <c r="Q90" i="58"/>
  <c r="Q91" i="58"/>
  <c r="Q92" i="58"/>
  <c r="Q93" i="58"/>
  <c r="Q94" i="58"/>
  <c r="Q95" i="58"/>
  <c r="Q96" i="58"/>
  <c r="Q97" i="58"/>
  <c r="Q98" i="58"/>
  <c r="Q99" i="58"/>
  <c r="Q100" i="58"/>
  <c r="Q101" i="58"/>
  <c r="Q102" i="58"/>
  <c r="Q103" i="58"/>
  <c r="Q104" i="58"/>
  <c r="Q105" i="58"/>
  <c r="Q106" i="58"/>
  <c r="Q107" i="58"/>
  <c r="Q108" i="58"/>
  <c r="Q109" i="58"/>
  <c r="Q110" i="58"/>
  <c r="Q111" i="58"/>
  <c r="Q112" i="58"/>
  <c r="Q113" i="58"/>
  <c r="Q114" i="58"/>
  <c r="Q115" i="58"/>
  <c r="Q116" i="58"/>
  <c r="Q117" i="58"/>
  <c r="Q118" i="58"/>
  <c r="Q119" i="58"/>
  <c r="Q120" i="58"/>
  <c r="Q121" i="58"/>
  <c r="Q122" i="58"/>
  <c r="Q123" i="58"/>
  <c r="Q124" i="58"/>
  <c r="Q125" i="58"/>
  <c r="Q126" i="58"/>
  <c r="Q127" i="58"/>
  <c r="Q128" i="58"/>
  <c r="Q129" i="58"/>
  <c r="Q130" i="58"/>
  <c r="Q131" i="58"/>
  <c r="Q132" i="58"/>
  <c r="Q133" i="58"/>
  <c r="Q134" i="58"/>
  <c r="Q135" i="58"/>
  <c r="Q136" i="58"/>
  <c r="Q137" i="58"/>
  <c r="Q138" i="58"/>
  <c r="Q139" i="58"/>
  <c r="Q140" i="58"/>
  <c r="Q141" i="58"/>
  <c r="Q142" i="58"/>
  <c r="Q143" i="58"/>
  <c r="Q144" i="58"/>
  <c r="Q145" i="58"/>
  <c r="Q146" i="58"/>
  <c r="Q147" i="58"/>
  <c r="Q148" i="58"/>
  <c r="Q149" i="58"/>
  <c r="Q150" i="58"/>
  <c r="Q151" i="58"/>
  <c r="Q152" i="58"/>
  <c r="Q153" i="58"/>
  <c r="Q154" i="58"/>
  <c r="Q155" i="58"/>
  <c r="Q156" i="58"/>
  <c r="Q157" i="58"/>
  <c r="Q158" i="58"/>
  <c r="Q159" i="58"/>
  <c r="Q160" i="58"/>
  <c r="Q161" i="58"/>
  <c r="Q162" i="58"/>
  <c r="Q163" i="58"/>
  <c r="Q164" i="58"/>
  <c r="Q165" i="58"/>
  <c r="Q166" i="58"/>
  <c r="Q167" i="58"/>
  <c r="Q168" i="58"/>
  <c r="Q169" i="58"/>
  <c r="Q170" i="58"/>
  <c r="Q171" i="58"/>
  <c r="Q172" i="58"/>
  <c r="Q173" i="58"/>
  <c r="Q174" i="58"/>
  <c r="Q175" i="58"/>
  <c r="Q176" i="58"/>
  <c r="Q178" i="58"/>
  <c r="Q179" i="58"/>
  <c r="Q180" i="58"/>
  <c r="Q181" i="58"/>
  <c r="Q182" i="58"/>
  <c r="Q183" i="58"/>
  <c r="Q184" i="58"/>
  <c r="Q185" i="58"/>
  <c r="Q186" i="58"/>
  <c r="Q187" i="58"/>
  <c r="Q188" i="58"/>
  <c r="Q189" i="58"/>
  <c r="Q190" i="58"/>
  <c r="Q191" i="58"/>
  <c r="Q192" i="58"/>
  <c r="Q193" i="58"/>
  <c r="Q194" i="58"/>
  <c r="Q195" i="58"/>
  <c r="Q196" i="58"/>
  <c r="Q197" i="58"/>
  <c r="Q198" i="58"/>
  <c r="Q199" i="58"/>
  <c r="Q200" i="58"/>
  <c r="Q201" i="58"/>
  <c r="Q202" i="58"/>
  <c r="Q203" i="58"/>
  <c r="Q204" i="58"/>
  <c r="Q205" i="58"/>
  <c r="Q206" i="58"/>
  <c r="Q207" i="58"/>
  <c r="Q208" i="58"/>
  <c r="Q209" i="58"/>
  <c r="Q210" i="58"/>
  <c r="Q211" i="58"/>
  <c r="Q212" i="58"/>
  <c r="Q213" i="58"/>
  <c r="Q214" i="58"/>
  <c r="Q215" i="58"/>
  <c r="Q216" i="58"/>
  <c r="Q217" i="58"/>
  <c r="Q218" i="58"/>
  <c r="Q219" i="58"/>
  <c r="Q220" i="58"/>
  <c r="Q221" i="58"/>
  <c r="Q222" i="58"/>
  <c r="Q223" i="58"/>
  <c r="Q224" i="58"/>
  <c r="Q225" i="58"/>
  <c r="Q226" i="58"/>
  <c r="Q227" i="58"/>
  <c r="Q228" i="58"/>
  <c r="Q229" i="58"/>
  <c r="Q230" i="58"/>
  <c r="Q231" i="58"/>
  <c r="Q232" i="58"/>
  <c r="Q233" i="58"/>
  <c r="Q234" i="58"/>
  <c r="Q235" i="58"/>
  <c r="Q236" i="58"/>
  <c r="Q237" i="58"/>
  <c r="Q238" i="58"/>
  <c r="Q239" i="58"/>
  <c r="Q240" i="58"/>
  <c r="Q241" i="58"/>
  <c r="Q242" i="58"/>
  <c r="Q243" i="58"/>
  <c r="Q244" i="58"/>
  <c r="Q245" i="58"/>
  <c r="Q246" i="58"/>
  <c r="Q247" i="58"/>
  <c r="Q248" i="58"/>
  <c r="Q249" i="58"/>
  <c r="Q250" i="58"/>
  <c r="Q251" i="58"/>
  <c r="Q252" i="58"/>
  <c r="Q253" i="58"/>
  <c r="Q254" i="58"/>
  <c r="Q255" i="58"/>
  <c r="Q256" i="58"/>
  <c r="Q257" i="58"/>
  <c r="Q258" i="58"/>
  <c r="Q259" i="58"/>
  <c r="Q260" i="58"/>
  <c r="Q261" i="58"/>
  <c r="Q262" i="58"/>
  <c r="Q263" i="58"/>
  <c r="Q264" i="58"/>
  <c r="Q265" i="58"/>
  <c r="Q266" i="58"/>
  <c r="Q267" i="58"/>
  <c r="Q268" i="58"/>
  <c r="Q269" i="58"/>
  <c r="Q270" i="58"/>
  <c r="Q271" i="58"/>
  <c r="Q272" i="58"/>
  <c r="Q273" i="58"/>
  <c r="Q274" i="58"/>
  <c r="Q275" i="58"/>
  <c r="Q276" i="58"/>
  <c r="Q277" i="58"/>
  <c r="Q278" i="58"/>
  <c r="Q279" i="58"/>
  <c r="Q280" i="58"/>
  <c r="Q285" i="58"/>
  <c r="Q286" i="58"/>
  <c r="Q287" i="58"/>
  <c r="Q288" i="58"/>
  <c r="Q289" i="58"/>
  <c r="Q290" i="58"/>
  <c r="Q291" i="58"/>
  <c r="Q292" i="58"/>
  <c r="Q293" i="58"/>
  <c r="Q294" i="58"/>
  <c r="Q295" i="58"/>
  <c r="Q296" i="58"/>
  <c r="Q297" i="58"/>
  <c r="Q298" i="58"/>
  <c r="Q299" i="58"/>
  <c r="Q300" i="58"/>
  <c r="Q301" i="58"/>
  <c r="Q302" i="58"/>
  <c r="Q303" i="58"/>
  <c r="Q304" i="58"/>
  <c r="Q305" i="58"/>
  <c r="Q306" i="58"/>
  <c r="Q307" i="58"/>
  <c r="Q308" i="58"/>
  <c r="Q309" i="58"/>
  <c r="Q310" i="58"/>
  <c r="Q311" i="58"/>
  <c r="Q312" i="58"/>
  <c r="Q313" i="58"/>
  <c r="Q314" i="58"/>
  <c r="Q315" i="58"/>
  <c r="Q316" i="58"/>
  <c r="Q317" i="58"/>
  <c r="Q318" i="58"/>
  <c r="Q319" i="58"/>
  <c r="Q320" i="58"/>
  <c r="Q321" i="58"/>
  <c r="Q322" i="58"/>
  <c r="Q323" i="58"/>
  <c r="Q324" i="58"/>
  <c r="Q325" i="58"/>
  <c r="Q326" i="58"/>
  <c r="Q327" i="58"/>
  <c r="Q328" i="58"/>
  <c r="Q329" i="58"/>
  <c r="Q330" i="58"/>
  <c r="Q335" i="58"/>
  <c r="Q336" i="58"/>
  <c r="Q337" i="58"/>
  <c r="Q338" i="58"/>
  <c r="E4" i="59"/>
  <c r="F4" i="59"/>
  <c r="G4" i="59"/>
  <c r="H4" i="59"/>
  <c r="I4" i="59"/>
  <c r="J4" i="59"/>
  <c r="K4" i="59"/>
  <c r="L4" i="59"/>
  <c r="M4" i="59"/>
  <c r="N4" i="59"/>
  <c r="O4" i="59"/>
  <c r="P4" i="59"/>
  <c r="Q4" i="59"/>
  <c r="R4" i="59"/>
  <c r="S4" i="59"/>
  <c r="T4" i="59"/>
  <c r="U4" i="59"/>
  <c r="V4" i="59"/>
  <c r="W4" i="59"/>
  <c r="X4" i="59"/>
  <c r="Y4" i="59"/>
  <c r="Z4" i="59"/>
  <c r="AA4" i="59"/>
  <c r="AA14" i="59" s="1"/>
  <c r="AB4" i="59"/>
  <c r="AC4" i="59"/>
  <c r="AD4" i="59"/>
  <c r="AE4" i="59"/>
  <c r="AF4" i="59"/>
  <c r="AG4" i="59"/>
  <c r="AH4" i="59"/>
  <c r="AI4" i="59"/>
  <c r="AJ4" i="59"/>
  <c r="AK4" i="59"/>
  <c r="AL4" i="59"/>
  <c r="AM4" i="59"/>
  <c r="AN4" i="59"/>
  <c r="AO4" i="59"/>
  <c r="AP4" i="59"/>
  <c r="AQ4" i="59"/>
  <c r="AR4" i="59"/>
  <c r="AS4" i="59"/>
  <c r="AT4" i="59"/>
  <c r="AU4" i="59"/>
  <c r="AV4" i="59"/>
  <c r="AW4" i="59"/>
  <c r="AX4" i="59"/>
  <c r="AY4" i="59"/>
  <c r="AZ4" i="59"/>
  <c r="BA4" i="59"/>
  <c r="BB4" i="59"/>
  <c r="BC4" i="59"/>
  <c r="BD4" i="59"/>
  <c r="BE4" i="59"/>
  <c r="BF4" i="59"/>
  <c r="BG4" i="59"/>
  <c r="BH4" i="59"/>
  <c r="BI4" i="59"/>
  <c r="BJ4" i="59"/>
  <c r="BK4" i="59"/>
  <c r="BL4" i="59"/>
  <c r="BM4" i="59"/>
  <c r="BN4" i="59"/>
  <c r="BO4" i="59"/>
  <c r="BP4" i="59"/>
  <c r="BQ4" i="59"/>
  <c r="BR4" i="59"/>
  <c r="BS4" i="59"/>
  <c r="BT4" i="59"/>
  <c r="BU4" i="59"/>
  <c r="BV4" i="59"/>
  <c r="BW4" i="59"/>
  <c r="BX4" i="59"/>
  <c r="BY4" i="59"/>
  <c r="BZ4" i="59"/>
  <c r="CA4" i="59"/>
  <c r="CB4" i="59"/>
  <c r="CC4" i="59"/>
  <c r="CD4" i="59"/>
  <c r="CE4" i="59"/>
  <c r="CF4" i="59"/>
  <c r="CG4" i="59"/>
  <c r="CH4" i="59"/>
  <c r="CI4" i="59"/>
  <c r="CJ4" i="59"/>
  <c r="CK4" i="59"/>
  <c r="CL4" i="59"/>
  <c r="CM4" i="59"/>
  <c r="CM28" i="59" s="1"/>
  <c r="CN4" i="59"/>
  <c r="CO4" i="59"/>
  <c r="CP4" i="59"/>
  <c r="CQ4" i="59"/>
  <c r="CR4" i="59"/>
  <c r="CS4" i="59"/>
  <c r="CT4" i="59"/>
  <c r="C4" i="59"/>
  <c r="B89" i="46"/>
  <c r="CT4" i="46"/>
  <c r="CT12" i="46" s="1"/>
  <c r="AC4" i="46"/>
  <c r="AC84" i="46" s="1"/>
  <c r="AD4" i="46"/>
  <c r="AD54" i="46" s="1"/>
  <c r="AE4" i="46"/>
  <c r="AE88" i="46" s="1"/>
  <c r="AF4" i="46"/>
  <c r="AF12" i="46" s="1"/>
  <c r="AG4" i="46"/>
  <c r="AG10" i="46" s="1"/>
  <c r="AH4" i="46"/>
  <c r="AH9" i="46" s="1"/>
  <c r="AI4" i="46"/>
  <c r="AI43" i="46" s="1"/>
  <c r="AJ4" i="46"/>
  <c r="AJ88" i="46" s="1"/>
  <c r="AK4" i="46"/>
  <c r="AK32" i="46" s="1"/>
  <c r="AL4" i="46"/>
  <c r="AM4" i="46"/>
  <c r="AM17" i="46" s="1"/>
  <c r="AN4" i="46"/>
  <c r="AN81" i="46" s="1"/>
  <c r="AO4" i="46"/>
  <c r="AO11" i="46" s="1"/>
  <c r="AP4" i="46"/>
  <c r="AP12" i="46" s="1"/>
  <c r="AQ4" i="46"/>
  <c r="AQ11" i="46" s="1"/>
  <c r="AR4" i="46"/>
  <c r="AR79" i="46" s="1"/>
  <c r="AS4" i="46"/>
  <c r="AS68" i="46" s="1"/>
  <c r="AT4" i="46"/>
  <c r="AT72" i="46" s="1"/>
  <c r="AU4" i="46"/>
  <c r="AU59" i="46" s="1"/>
  <c r="AV4" i="46"/>
  <c r="AV8" i="46" s="1"/>
  <c r="AW4" i="46"/>
  <c r="AW7" i="46" s="1"/>
  <c r="AX4" i="46"/>
  <c r="AX33" i="46" s="1"/>
  <c r="AY4" i="46"/>
  <c r="AY72" i="46" s="1"/>
  <c r="AZ4" i="46"/>
  <c r="AZ12" i="46" s="1"/>
  <c r="BA4" i="46"/>
  <c r="BA78" i="46" s="1"/>
  <c r="BB4" i="46"/>
  <c r="BC4" i="46"/>
  <c r="BC12" i="46" s="1"/>
  <c r="BD4" i="46"/>
  <c r="BD80" i="46" s="1"/>
  <c r="BE4" i="46"/>
  <c r="BE47" i="46" s="1"/>
  <c r="BF4" i="46"/>
  <c r="BF15" i="46" s="1"/>
  <c r="BG4" i="46"/>
  <c r="BG45" i="46" s="1"/>
  <c r="BH4" i="46"/>
  <c r="BH34" i="46" s="1"/>
  <c r="BI4" i="46"/>
  <c r="BI8" i="46" s="1"/>
  <c r="BJ4" i="46"/>
  <c r="BJ9" i="46" s="1"/>
  <c r="BK4" i="46"/>
  <c r="BK8" i="46" s="1"/>
  <c r="BL4" i="46"/>
  <c r="BL9" i="46" s="1"/>
  <c r="BM4" i="46"/>
  <c r="BM12" i="46" s="1"/>
  <c r="BN4" i="46"/>
  <c r="BN43" i="46" s="1"/>
  <c r="BO4" i="46"/>
  <c r="BO43" i="46" s="1"/>
  <c r="BP4" i="46"/>
  <c r="BP8" i="46" s="1"/>
  <c r="BQ4" i="46"/>
  <c r="BQ10" i="46" s="1"/>
  <c r="BR4" i="46"/>
  <c r="BS4" i="46"/>
  <c r="BS88" i="46" s="1"/>
  <c r="BT4" i="46"/>
  <c r="BT8" i="46" s="1"/>
  <c r="BU4" i="46"/>
  <c r="BU43" i="46" s="1"/>
  <c r="BV4" i="46"/>
  <c r="BV52" i="46" s="1"/>
  <c r="BW4" i="46"/>
  <c r="BW80" i="46" s="1"/>
  <c r="BX4" i="46"/>
  <c r="BX12" i="46" s="1"/>
  <c r="BY4" i="46"/>
  <c r="BY12" i="46" s="1"/>
  <c r="BZ4" i="46"/>
  <c r="BZ16" i="46" s="1"/>
  <c r="CA4" i="46"/>
  <c r="CA51" i="46" s="1"/>
  <c r="CB4" i="46"/>
  <c r="CB86" i="46" s="1"/>
  <c r="CC4" i="46"/>
  <c r="CC8" i="46" s="1"/>
  <c r="CD4" i="46"/>
  <c r="CD8" i="46" s="1"/>
  <c r="CE4" i="46"/>
  <c r="CE27" i="46" s="1"/>
  <c r="CF4" i="46"/>
  <c r="CF7" i="46" s="1"/>
  <c r="CG4" i="46"/>
  <c r="CG59" i="46" s="1"/>
  <c r="CH4" i="46"/>
  <c r="CI4" i="46"/>
  <c r="CI8" i="46" s="1"/>
  <c r="CJ4" i="46"/>
  <c r="CJ7" i="46" s="1"/>
  <c r="CK4" i="46"/>
  <c r="CK62" i="46" s="1"/>
  <c r="CL4" i="46"/>
  <c r="CL85" i="46" s="1"/>
  <c r="CM4" i="46"/>
  <c r="CM45" i="46" s="1"/>
  <c r="CN4" i="46"/>
  <c r="CN11" i="46" s="1"/>
  <c r="CO4" i="46"/>
  <c r="CO6" i="46" s="1"/>
  <c r="CP4" i="46"/>
  <c r="CP12" i="46" s="1"/>
  <c r="CQ4" i="46"/>
  <c r="CQ78" i="46" s="1"/>
  <c r="CR4" i="46"/>
  <c r="CR88" i="46" s="1"/>
  <c r="CS4" i="46"/>
  <c r="CS6" i="46" s="1"/>
  <c r="AB4" i="46"/>
  <c r="AB52" i="46" s="1"/>
  <c r="E1" i="59"/>
  <c r="F1" i="59"/>
  <c r="D1" i="59"/>
  <c r="S9" i="58"/>
  <c r="V9" i="58" s="1"/>
  <c r="S10" i="58"/>
  <c r="S11" i="58"/>
  <c r="V11" i="58" s="1"/>
  <c r="L64" i="57"/>
  <c r="L65" i="57"/>
  <c r="L66" i="57"/>
  <c r="L67" i="57"/>
  <c r="L68" i="57"/>
  <c r="L69" i="57"/>
  <c r="L70" i="57"/>
  <c r="L71" i="57"/>
  <c r="L72" i="57"/>
  <c r="L73" i="57"/>
  <c r="L74" i="57"/>
  <c r="L75" i="57"/>
  <c r="L76" i="57"/>
  <c r="L77" i="57"/>
  <c r="L78" i="57"/>
  <c r="L79" i="57"/>
  <c r="L80" i="57"/>
  <c r="L81" i="57"/>
  <c r="L82" i="57"/>
  <c r="L83" i="57"/>
  <c r="L84" i="57"/>
  <c r="L85" i="57"/>
  <c r="L86" i="57"/>
  <c r="L87" i="57"/>
  <c r="L88" i="57"/>
  <c r="L89" i="57"/>
  <c r="L90" i="57"/>
  <c r="L91" i="57"/>
  <c r="L92" i="57"/>
  <c r="L93" i="57"/>
  <c r="S12" i="58"/>
  <c r="V12" i="58" s="1"/>
  <c r="S13" i="58"/>
  <c r="S14" i="58"/>
  <c r="V14" i="58" s="1"/>
  <c r="S15" i="58"/>
  <c r="S16" i="58"/>
  <c r="V16" i="58" s="1"/>
  <c r="S17" i="58"/>
  <c r="S18" i="58"/>
  <c r="V18" i="58" s="1"/>
  <c r="S19" i="58"/>
  <c r="S20" i="58"/>
  <c r="V20" i="58" s="1"/>
  <c r="S21" i="58"/>
  <c r="S22" i="58"/>
  <c r="V22" i="58" s="1"/>
  <c r="S23" i="58"/>
  <c r="S24" i="58"/>
  <c r="V24" i="58" s="1"/>
  <c r="S25" i="58"/>
  <c r="S26" i="58"/>
  <c r="S27" i="58"/>
  <c r="S28" i="58"/>
  <c r="V28" i="58" s="1"/>
  <c r="S29" i="58"/>
  <c r="S30" i="58"/>
  <c r="V30" i="58" s="1"/>
  <c r="S31" i="58"/>
  <c r="V31" i="58" s="1"/>
  <c r="S32" i="58"/>
  <c r="V32" i="58" s="1"/>
  <c r="S33" i="58"/>
  <c r="V33" i="58" s="1"/>
  <c r="S34" i="58"/>
  <c r="S35" i="58"/>
  <c r="V35" i="58" s="1"/>
  <c r="L94" i="57"/>
  <c r="L95" i="57"/>
  <c r="L96" i="57"/>
  <c r="L97" i="57"/>
  <c r="S36" i="58"/>
  <c r="S37" i="58"/>
  <c r="S38" i="58"/>
  <c r="S39" i="58"/>
  <c r="S40" i="58"/>
  <c r="V40" i="58" s="1"/>
  <c r="S41" i="58"/>
  <c r="V41" i="58" s="1"/>
  <c r="S42" i="58"/>
  <c r="V42" i="58" s="1"/>
  <c r="S43" i="58"/>
  <c r="S44" i="58"/>
  <c r="V44" i="58"/>
  <c r="S45" i="58"/>
  <c r="S46" i="58"/>
  <c r="V46" i="58" s="1"/>
  <c r="S47" i="58"/>
  <c r="V47" i="58" s="1"/>
  <c r="S48" i="58"/>
  <c r="S49" i="58"/>
  <c r="S50" i="58"/>
  <c r="V50" i="58" s="1"/>
  <c r="S51" i="58"/>
  <c r="S52" i="58"/>
  <c r="V52" i="58" s="1"/>
  <c r="S53" i="58"/>
  <c r="S54" i="58"/>
  <c r="S55" i="58"/>
  <c r="S56" i="58"/>
  <c r="V56" i="58" s="1"/>
  <c r="S57" i="58"/>
  <c r="V57" i="58" s="1"/>
  <c r="S58" i="58"/>
  <c r="V58" i="58"/>
  <c r="S59" i="58"/>
  <c r="S60" i="58"/>
  <c r="V60" i="58" s="1"/>
  <c r="S61" i="58"/>
  <c r="V61" i="58" s="1"/>
  <c r="S62" i="58"/>
  <c r="V62" i="58" s="1"/>
  <c r="S63" i="58"/>
  <c r="S64" i="58"/>
  <c r="V64" i="58" s="1"/>
  <c r="S65" i="58"/>
  <c r="V65" i="58" s="1"/>
  <c r="S66" i="58"/>
  <c r="V66" i="58" s="1"/>
  <c r="S67" i="58"/>
  <c r="V67" i="58" s="1"/>
  <c r="S68" i="58"/>
  <c r="S69" i="58"/>
  <c r="V69" i="58" s="1"/>
  <c r="S70" i="58"/>
  <c r="S71" i="58"/>
  <c r="S72" i="58"/>
  <c r="V72" i="58" s="1"/>
  <c r="S73" i="58"/>
  <c r="V73" i="58" s="1"/>
  <c r="S74" i="58"/>
  <c r="V74" i="58" s="1"/>
  <c r="S75" i="58"/>
  <c r="S76" i="58"/>
  <c r="S77" i="58"/>
  <c r="V77" i="58" s="1"/>
  <c r="S78" i="58"/>
  <c r="V78" i="58" s="1"/>
  <c r="S79" i="58"/>
  <c r="V79" i="58" s="1"/>
  <c r="S80" i="58"/>
  <c r="V80" i="58"/>
  <c r="S81" i="58"/>
  <c r="V81" i="58" s="1"/>
  <c r="S82" i="58"/>
  <c r="S83" i="58"/>
  <c r="S84" i="58"/>
  <c r="S85" i="58"/>
  <c r="S86" i="58"/>
  <c r="S87" i="58"/>
  <c r="V87" i="58" s="1"/>
  <c r="S88" i="58"/>
  <c r="V88" i="58" s="1"/>
  <c r="S89" i="58"/>
  <c r="V89" i="58" s="1"/>
  <c r="S90" i="58"/>
  <c r="S91" i="58"/>
  <c r="V91" i="58" s="1"/>
  <c r="S92" i="58"/>
  <c r="V92" i="58" s="1"/>
  <c r="S93" i="58"/>
  <c r="V93" i="58" s="1"/>
  <c r="S94" i="58"/>
  <c r="V94" i="58" s="1"/>
  <c r="S95" i="58"/>
  <c r="V95" i="58" s="1"/>
  <c r="S96" i="58"/>
  <c r="V96" i="58" s="1"/>
  <c r="S97" i="58"/>
  <c r="V97" i="58" s="1"/>
  <c r="S98" i="58"/>
  <c r="V98" i="58" s="1"/>
  <c r="S99" i="58"/>
  <c r="S100" i="58"/>
  <c r="V100" i="58" s="1"/>
  <c r="S101" i="58"/>
  <c r="S102" i="58"/>
  <c r="V102" i="58" s="1"/>
  <c r="S103" i="58"/>
  <c r="S104" i="58"/>
  <c r="V104" i="58" s="1"/>
  <c r="S105" i="58"/>
  <c r="V105" i="58" s="1"/>
  <c r="S106" i="58"/>
  <c r="V106" i="58" s="1"/>
  <c r="S107" i="58"/>
  <c r="S108" i="58"/>
  <c r="V108" i="58" s="1"/>
  <c r="S109" i="58"/>
  <c r="V109" i="58" s="1"/>
  <c r="S110" i="58"/>
  <c r="S111" i="58"/>
  <c r="V111" i="58" s="1"/>
  <c r="S112" i="58"/>
  <c r="S113" i="58"/>
  <c r="V113" i="58" s="1"/>
  <c r="S114" i="58"/>
  <c r="S115" i="58"/>
  <c r="S116" i="58"/>
  <c r="S117" i="58"/>
  <c r="V117" i="58" s="1"/>
  <c r="S118" i="58"/>
  <c r="V118" i="58" s="1"/>
  <c r="S119" i="58"/>
  <c r="S120" i="58"/>
  <c r="V120" i="58" s="1"/>
  <c r="S121" i="58"/>
  <c r="S122" i="58"/>
  <c r="V122" i="58" s="1"/>
  <c r="S123" i="58"/>
  <c r="S124" i="58"/>
  <c r="V124" i="58" s="1"/>
  <c r="S125" i="58"/>
  <c r="V125" i="58" s="1"/>
  <c r="S126" i="58"/>
  <c r="V126" i="58" s="1"/>
  <c r="S127" i="58"/>
  <c r="V127" i="58" s="1"/>
  <c r="L98" i="57"/>
  <c r="L99" i="57"/>
  <c r="S128" i="58"/>
  <c r="V128" i="58" s="1"/>
  <c r="L100" i="57"/>
  <c r="S129" i="58"/>
  <c r="S130" i="58"/>
  <c r="S131" i="58"/>
  <c r="V131" i="58" s="1"/>
  <c r="S132" i="58"/>
  <c r="S133" i="58"/>
  <c r="V133" i="58" s="1"/>
  <c r="S134" i="58"/>
  <c r="S135" i="58"/>
  <c r="V135" i="58" s="1"/>
  <c r="S136" i="58"/>
  <c r="S137" i="58"/>
  <c r="V137" i="58" s="1"/>
  <c r="S138" i="58"/>
  <c r="S139" i="58"/>
  <c r="V139" i="58" s="1"/>
  <c r="S140" i="58"/>
  <c r="S141" i="58"/>
  <c r="V141" i="58"/>
  <c r="S142" i="58"/>
  <c r="S143" i="58"/>
  <c r="V143" i="58" s="1"/>
  <c r="S144" i="58"/>
  <c r="S145" i="58"/>
  <c r="V145" i="58" s="1"/>
  <c r="S146" i="58"/>
  <c r="S147" i="58"/>
  <c r="S148" i="58"/>
  <c r="S149" i="58"/>
  <c r="V149" i="58" s="1"/>
  <c r="S150" i="58"/>
  <c r="S151" i="58"/>
  <c r="S152" i="58"/>
  <c r="S153" i="58"/>
  <c r="V153" i="58" s="1"/>
  <c r="L101" i="57"/>
  <c r="S154" i="58"/>
  <c r="S155" i="58"/>
  <c r="V155" i="58" s="1"/>
  <c r="S156" i="58"/>
  <c r="S157" i="58"/>
  <c r="V157" i="58" s="1"/>
  <c r="S158" i="58"/>
  <c r="V158" i="58" s="1"/>
  <c r="S159" i="58"/>
  <c r="V159" i="58" s="1"/>
  <c r="S160" i="58"/>
  <c r="V160" i="58" s="1"/>
  <c r="S161" i="58"/>
  <c r="S162" i="58"/>
  <c r="V162" i="58" s="1"/>
  <c r="S163" i="58"/>
  <c r="V163" i="58" s="1"/>
  <c r="S164" i="58"/>
  <c r="S165" i="58"/>
  <c r="S166" i="58"/>
  <c r="S167" i="58"/>
  <c r="V167" i="58" s="1"/>
  <c r="S168" i="58"/>
  <c r="S169" i="58"/>
  <c r="V169" i="58" s="1"/>
  <c r="S170" i="58"/>
  <c r="V170" i="58" s="1"/>
  <c r="S171" i="58"/>
  <c r="V171" i="58" s="1"/>
  <c r="S172" i="58"/>
  <c r="V172" i="58" s="1"/>
  <c r="S173" i="58"/>
  <c r="V173" i="58" s="1"/>
  <c r="S174" i="58"/>
  <c r="S175" i="58"/>
  <c r="V175" i="58" s="1"/>
  <c r="S176" i="58"/>
  <c r="V176" i="58" s="1"/>
  <c r="S177" i="58"/>
  <c r="V177" i="58" s="1"/>
  <c r="S178" i="58"/>
  <c r="V178" i="58" s="1"/>
  <c r="S179" i="58"/>
  <c r="S180" i="58"/>
  <c r="S181" i="58"/>
  <c r="S182" i="58"/>
  <c r="V182" i="58" s="1"/>
  <c r="S183" i="58"/>
  <c r="S184" i="58"/>
  <c r="V184" i="58" s="1"/>
  <c r="S185" i="58"/>
  <c r="V185" i="58" s="1"/>
  <c r="S186" i="58"/>
  <c r="V186" i="58" s="1"/>
  <c r="S187" i="58"/>
  <c r="S188" i="58"/>
  <c r="S189" i="58"/>
  <c r="V189" i="58" s="1"/>
  <c r="S190" i="58"/>
  <c r="V190" i="58" s="1"/>
  <c r="S191" i="58"/>
  <c r="S192" i="58"/>
  <c r="S193" i="58"/>
  <c r="S194" i="58"/>
  <c r="V194" i="58" s="1"/>
  <c r="S195" i="58"/>
  <c r="V195" i="58" s="1"/>
  <c r="S196" i="58"/>
  <c r="V196" i="58" s="1"/>
  <c r="S197" i="58"/>
  <c r="S198" i="58"/>
  <c r="V198" i="58" s="1"/>
  <c r="S199" i="58"/>
  <c r="S200" i="58"/>
  <c r="V200" i="58" s="1"/>
  <c r="S201" i="58"/>
  <c r="V201" i="58" s="1"/>
  <c r="S202" i="58"/>
  <c r="S203" i="58"/>
  <c r="V203" i="58" s="1"/>
  <c r="S204" i="58"/>
  <c r="V204" i="58" s="1"/>
  <c r="S205" i="58"/>
  <c r="V205" i="58" s="1"/>
  <c r="S206" i="58"/>
  <c r="V206" i="58" s="1"/>
  <c r="S207" i="58"/>
  <c r="V207" i="58" s="1"/>
  <c r="S208" i="58"/>
  <c r="V208" i="58" s="1"/>
  <c r="S209" i="58"/>
  <c r="S210" i="58"/>
  <c r="V210" i="58" s="1"/>
  <c r="S211" i="58"/>
  <c r="V211" i="58" s="1"/>
  <c r="S212" i="58"/>
  <c r="V212" i="58" s="1"/>
  <c r="S213" i="58"/>
  <c r="V213" i="58" s="1"/>
  <c r="S214" i="58"/>
  <c r="V214" i="58" s="1"/>
  <c r="S215" i="58"/>
  <c r="V215" i="58" s="1"/>
  <c r="S216" i="58"/>
  <c r="V216" i="58" s="1"/>
  <c r="S217" i="58"/>
  <c r="S218" i="58"/>
  <c r="V218" i="58" s="1"/>
  <c r="S219" i="58"/>
  <c r="S220" i="58"/>
  <c r="V220" i="58" s="1"/>
  <c r="S221" i="58"/>
  <c r="V221" i="58" s="1"/>
  <c r="S222" i="58"/>
  <c r="V222" i="58" s="1"/>
  <c r="S223" i="58"/>
  <c r="V223" i="58" s="1"/>
  <c r="S224" i="58"/>
  <c r="V224" i="58" s="1"/>
  <c r="S225" i="58"/>
  <c r="S226" i="58"/>
  <c r="S227" i="58"/>
  <c r="V227" i="58" s="1"/>
  <c r="S228" i="58"/>
  <c r="S229" i="58"/>
  <c r="V229" i="58" s="1"/>
  <c r="S230" i="58"/>
  <c r="V230" i="58" s="1"/>
  <c r="S231" i="58"/>
  <c r="V231" i="58" s="1"/>
  <c r="S232" i="58"/>
  <c r="V232" i="58" s="1"/>
  <c r="S233" i="58"/>
  <c r="V233" i="58" s="1"/>
  <c r="S234" i="58"/>
  <c r="V234" i="58" s="1"/>
  <c r="S235" i="58"/>
  <c r="S236" i="58"/>
  <c r="V236" i="58" s="1"/>
  <c r="S237" i="58"/>
  <c r="V237" i="58" s="1"/>
  <c r="S238" i="58"/>
  <c r="V238" i="58" s="1"/>
  <c r="S239" i="58"/>
  <c r="V239" i="58" s="1"/>
  <c r="S240" i="58"/>
  <c r="V240" i="58" s="1"/>
  <c r="S241" i="58"/>
  <c r="S242" i="58"/>
  <c r="V242" i="58" s="1"/>
  <c r="S243" i="58"/>
  <c r="S244" i="58"/>
  <c r="V244" i="58" s="1"/>
  <c r="S245" i="58"/>
  <c r="S246" i="58"/>
  <c r="S247" i="58"/>
  <c r="S248" i="58"/>
  <c r="V248" i="58" s="1"/>
  <c r="S249" i="58"/>
  <c r="S250" i="58"/>
  <c r="V250" i="58" s="1"/>
  <c r="S251" i="58"/>
  <c r="S252" i="58"/>
  <c r="V252" i="58" s="1"/>
  <c r="S253" i="58"/>
  <c r="S254" i="58"/>
  <c r="V254" i="58" s="1"/>
  <c r="S255" i="58"/>
  <c r="V255" i="58" s="1"/>
  <c r="S256" i="58"/>
  <c r="S257" i="58"/>
  <c r="V257" i="58" s="1"/>
  <c r="S258" i="58"/>
  <c r="V258" i="58" s="1"/>
  <c r="S259" i="58"/>
  <c r="S260" i="58"/>
  <c r="V260" i="58" s="1"/>
  <c r="S261" i="58"/>
  <c r="S262" i="58"/>
  <c r="V262" i="58" s="1"/>
  <c r="S263" i="58"/>
  <c r="S264" i="58"/>
  <c r="V264" i="58" s="1"/>
  <c r="S265" i="58"/>
  <c r="S266" i="58"/>
  <c r="V266" i="58" s="1"/>
  <c r="S267" i="58"/>
  <c r="V267" i="58" s="1"/>
  <c r="S268" i="58"/>
  <c r="V268" i="58" s="1"/>
  <c r="S269" i="58"/>
  <c r="S270" i="58"/>
  <c r="V270" i="58" s="1"/>
  <c r="S271" i="58"/>
  <c r="V271" i="58" s="1"/>
  <c r="S272" i="58"/>
  <c r="V272" i="58" s="1"/>
  <c r="S273" i="58"/>
  <c r="V273" i="58" s="1"/>
  <c r="S274" i="58"/>
  <c r="V274" i="58" s="1"/>
  <c r="S275" i="58"/>
  <c r="S276" i="58"/>
  <c r="V276" i="58" s="1"/>
  <c r="S277" i="58"/>
  <c r="V277" i="58" s="1"/>
  <c r="S278" i="58"/>
  <c r="V278" i="58" s="1"/>
  <c r="S279" i="58"/>
  <c r="S280" i="58"/>
  <c r="S285" i="58"/>
  <c r="S286" i="58"/>
  <c r="V286" i="58" s="1"/>
  <c r="S287" i="58"/>
  <c r="V287" i="58" s="1"/>
  <c r="S288" i="58"/>
  <c r="V288" i="58" s="1"/>
  <c r="S289" i="58"/>
  <c r="V289" i="58" s="1"/>
  <c r="S290" i="58"/>
  <c r="S291" i="58"/>
  <c r="V291" i="58" s="1"/>
  <c r="S292" i="58"/>
  <c r="V292" i="58" s="1"/>
  <c r="S293" i="58"/>
  <c r="S294" i="58"/>
  <c r="V294" i="58" s="1"/>
  <c r="S295" i="58"/>
  <c r="S296" i="58"/>
  <c r="V296" i="58" s="1"/>
  <c r="S297" i="58"/>
  <c r="V297" i="58" s="1"/>
  <c r="S298" i="58"/>
  <c r="V298" i="58" s="1"/>
  <c r="S299" i="58"/>
  <c r="V299" i="58" s="1"/>
  <c r="S300" i="58"/>
  <c r="S301" i="58"/>
  <c r="V301" i="58" s="1"/>
  <c r="S302" i="58"/>
  <c r="S303" i="58"/>
  <c r="V303" i="58" s="1"/>
  <c r="S304" i="58"/>
  <c r="V304" i="58" s="1"/>
  <c r="S305" i="58"/>
  <c r="V305" i="58" s="1"/>
  <c r="S306" i="58"/>
  <c r="S307" i="58"/>
  <c r="V307" i="58" s="1"/>
  <c r="S308" i="58"/>
  <c r="S309" i="58"/>
  <c r="V309" i="58" s="1"/>
  <c r="S310" i="58"/>
  <c r="V310" i="58" s="1"/>
  <c r="S311" i="58"/>
  <c r="V311" i="58" s="1"/>
  <c r="S312" i="58"/>
  <c r="S313" i="58"/>
  <c r="S314" i="58"/>
  <c r="S315" i="58"/>
  <c r="S316" i="58"/>
  <c r="V316" i="58" s="1"/>
  <c r="S317" i="58"/>
  <c r="V317" i="58" s="1"/>
  <c r="S318" i="58"/>
  <c r="S319" i="58"/>
  <c r="V319" i="58" s="1"/>
  <c r="S320" i="58"/>
  <c r="V320" i="58" s="1"/>
  <c r="S321" i="58"/>
  <c r="V321" i="58" s="1"/>
  <c r="S322" i="58"/>
  <c r="V322" i="58" s="1"/>
  <c r="S323" i="58"/>
  <c r="V323" i="58" s="1"/>
  <c r="S324" i="58"/>
  <c r="V324" i="58" s="1"/>
  <c r="S325" i="58"/>
  <c r="S326" i="58"/>
  <c r="V326" i="58" s="1"/>
  <c r="S327" i="58"/>
  <c r="S328" i="58"/>
  <c r="V328" i="58" s="1"/>
  <c r="S329" i="58"/>
  <c r="S330" i="58"/>
  <c r="V330" i="58" s="1"/>
  <c r="S335" i="58"/>
  <c r="S336" i="58"/>
  <c r="V336" i="58" s="1"/>
  <c r="S337" i="58"/>
  <c r="V337" i="58" s="1"/>
  <c r="S338" i="58"/>
  <c r="V338" i="58" s="1"/>
  <c r="S8" i="58"/>
  <c r="N275" i="58"/>
  <c r="N276" i="58"/>
  <c r="N277" i="58"/>
  <c r="N278" i="58"/>
  <c r="N325" i="58"/>
  <c r="N326" i="58"/>
  <c r="N327" i="58"/>
  <c r="N328" i="58"/>
  <c r="N335" i="58"/>
  <c r="N336" i="58"/>
  <c r="N337" i="58"/>
  <c r="N338" i="58"/>
  <c r="C9" i="58"/>
  <c r="D9" i="58"/>
  <c r="E9" i="58"/>
  <c r="F9" i="58"/>
  <c r="G9" i="58"/>
  <c r="H9" i="58"/>
  <c r="I9" i="58"/>
  <c r="J9" i="58"/>
  <c r="C10" i="58"/>
  <c r="D10" i="58"/>
  <c r="E10" i="58"/>
  <c r="F10" i="58"/>
  <c r="G10" i="58"/>
  <c r="H10" i="58"/>
  <c r="I10" i="58"/>
  <c r="J10" i="58"/>
  <c r="C11" i="58"/>
  <c r="D11" i="58"/>
  <c r="E11" i="58"/>
  <c r="F11" i="58"/>
  <c r="G11" i="58"/>
  <c r="H11" i="58"/>
  <c r="I11" i="58"/>
  <c r="J11" i="58"/>
  <c r="C12" i="58"/>
  <c r="D12" i="58"/>
  <c r="E12" i="58"/>
  <c r="F12" i="58"/>
  <c r="G12" i="58"/>
  <c r="H12" i="58"/>
  <c r="I12" i="58"/>
  <c r="J12" i="58"/>
  <c r="C13" i="58"/>
  <c r="D13" i="58"/>
  <c r="E13" i="58"/>
  <c r="F13" i="58"/>
  <c r="G13" i="58"/>
  <c r="H13" i="58"/>
  <c r="I13" i="58"/>
  <c r="J13" i="58"/>
  <c r="C14" i="58"/>
  <c r="D14" i="58"/>
  <c r="E14" i="58"/>
  <c r="F14" i="58"/>
  <c r="G14" i="58"/>
  <c r="H14" i="58"/>
  <c r="I14" i="58"/>
  <c r="J14" i="58"/>
  <c r="C15" i="58"/>
  <c r="D15" i="58"/>
  <c r="E15" i="58"/>
  <c r="F15" i="58"/>
  <c r="G15" i="58"/>
  <c r="H15" i="58"/>
  <c r="I15" i="58"/>
  <c r="J15" i="58"/>
  <c r="C16" i="58"/>
  <c r="D16" i="58"/>
  <c r="E16" i="58"/>
  <c r="F16" i="58"/>
  <c r="G16" i="58"/>
  <c r="H16" i="58"/>
  <c r="I16" i="58"/>
  <c r="J16" i="58"/>
  <c r="C17" i="58"/>
  <c r="D17" i="58"/>
  <c r="E17" i="58"/>
  <c r="F17" i="58"/>
  <c r="G17" i="58"/>
  <c r="H17" i="58"/>
  <c r="I17" i="58"/>
  <c r="J17" i="58"/>
  <c r="C18" i="58"/>
  <c r="D18" i="58"/>
  <c r="E18" i="58"/>
  <c r="F18" i="58"/>
  <c r="G18" i="58"/>
  <c r="H18" i="58"/>
  <c r="I18" i="58"/>
  <c r="J18" i="58"/>
  <c r="C19" i="58"/>
  <c r="D19" i="58"/>
  <c r="E19" i="58"/>
  <c r="F19" i="58"/>
  <c r="G19" i="58"/>
  <c r="H19" i="58"/>
  <c r="I19" i="58"/>
  <c r="J19" i="58"/>
  <c r="C20" i="58"/>
  <c r="D20" i="58"/>
  <c r="E20" i="58"/>
  <c r="F20" i="58"/>
  <c r="G20" i="58"/>
  <c r="H20" i="58"/>
  <c r="I20" i="58"/>
  <c r="J20" i="58"/>
  <c r="C21" i="58"/>
  <c r="D21" i="58"/>
  <c r="E21" i="58"/>
  <c r="F21" i="58"/>
  <c r="G21" i="58"/>
  <c r="H21" i="58"/>
  <c r="I21" i="58"/>
  <c r="J21" i="58"/>
  <c r="C22" i="58"/>
  <c r="D22" i="58"/>
  <c r="E22" i="58"/>
  <c r="F22" i="58"/>
  <c r="G22" i="58"/>
  <c r="H22" i="58"/>
  <c r="I22" i="58"/>
  <c r="J22" i="58"/>
  <c r="C23" i="58"/>
  <c r="D23" i="58"/>
  <c r="E23" i="58"/>
  <c r="F23" i="58"/>
  <c r="G23" i="58"/>
  <c r="H23" i="58"/>
  <c r="I23" i="58"/>
  <c r="J23" i="58"/>
  <c r="C24" i="58"/>
  <c r="D24" i="58"/>
  <c r="E24" i="58"/>
  <c r="F24" i="58"/>
  <c r="G24" i="58"/>
  <c r="H24" i="58"/>
  <c r="I24" i="58"/>
  <c r="J24" i="58"/>
  <c r="C25" i="58"/>
  <c r="D25" i="58"/>
  <c r="E25" i="58"/>
  <c r="F25" i="58"/>
  <c r="G25" i="58"/>
  <c r="H25" i="58"/>
  <c r="I25" i="58"/>
  <c r="J25" i="58"/>
  <c r="C26" i="58"/>
  <c r="D26" i="58"/>
  <c r="E26" i="58"/>
  <c r="F26" i="58"/>
  <c r="G26" i="58"/>
  <c r="H26" i="58"/>
  <c r="I26" i="58"/>
  <c r="J26" i="58"/>
  <c r="C27" i="58"/>
  <c r="D27" i="58"/>
  <c r="E27" i="58"/>
  <c r="F27" i="58"/>
  <c r="G27" i="58"/>
  <c r="H27" i="58"/>
  <c r="I27" i="58"/>
  <c r="J27" i="58"/>
  <c r="C28" i="58"/>
  <c r="D28" i="58"/>
  <c r="E28" i="58"/>
  <c r="F28" i="58"/>
  <c r="G28" i="58"/>
  <c r="H28" i="58"/>
  <c r="I28" i="58"/>
  <c r="J28" i="58"/>
  <c r="C29" i="58"/>
  <c r="D29" i="58"/>
  <c r="E29" i="58"/>
  <c r="F29" i="58"/>
  <c r="G29" i="58"/>
  <c r="H29" i="58"/>
  <c r="I29" i="58"/>
  <c r="J29" i="58"/>
  <c r="C30" i="58"/>
  <c r="D30" i="58"/>
  <c r="E30" i="58"/>
  <c r="F30" i="58"/>
  <c r="G30" i="58"/>
  <c r="H30" i="58"/>
  <c r="I30" i="58"/>
  <c r="J30" i="58"/>
  <c r="C31" i="58"/>
  <c r="D31" i="58"/>
  <c r="E31" i="58"/>
  <c r="F31" i="58"/>
  <c r="G31" i="58"/>
  <c r="H31" i="58"/>
  <c r="I31" i="58"/>
  <c r="J31" i="58"/>
  <c r="C32" i="58"/>
  <c r="D32" i="58"/>
  <c r="E32" i="58"/>
  <c r="F32" i="58"/>
  <c r="G32" i="58"/>
  <c r="H32" i="58"/>
  <c r="I32" i="58"/>
  <c r="J32" i="58"/>
  <c r="C33" i="58"/>
  <c r="D33" i="58"/>
  <c r="E33" i="58"/>
  <c r="F33" i="58"/>
  <c r="G33" i="58"/>
  <c r="H33" i="58"/>
  <c r="I33" i="58"/>
  <c r="J33" i="58"/>
  <c r="C34" i="58"/>
  <c r="D34" i="58"/>
  <c r="E34" i="58"/>
  <c r="F34" i="58"/>
  <c r="G34" i="58"/>
  <c r="H34" i="58"/>
  <c r="I34" i="58"/>
  <c r="J34" i="58"/>
  <c r="C35" i="58"/>
  <c r="D35" i="58"/>
  <c r="E35" i="58"/>
  <c r="F35" i="58"/>
  <c r="G35" i="58"/>
  <c r="H35" i="58"/>
  <c r="I35" i="58"/>
  <c r="J35" i="58"/>
  <c r="C36" i="58"/>
  <c r="D36" i="58"/>
  <c r="E36" i="58"/>
  <c r="F36" i="58"/>
  <c r="G36" i="58"/>
  <c r="H36" i="58"/>
  <c r="I36" i="58"/>
  <c r="J36" i="58"/>
  <c r="C37" i="58"/>
  <c r="D37" i="58"/>
  <c r="E37" i="58"/>
  <c r="F37" i="58"/>
  <c r="G37" i="58"/>
  <c r="H37" i="58"/>
  <c r="I37" i="58"/>
  <c r="J37" i="58"/>
  <c r="C38" i="58"/>
  <c r="D38" i="58"/>
  <c r="E38" i="58"/>
  <c r="F38" i="58"/>
  <c r="G38" i="58"/>
  <c r="H38" i="58"/>
  <c r="I38" i="58"/>
  <c r="J38" i="58"/>
  <c r="C39" i="58"/>
  <c r="D39" i="58"/>
  <c r="E39" i="58"/>
  <c r="F39" i="58"/>
  <c r="G39" i="58"/>
  <c r="H39" i="58"/>
  <c r="I39" i="58"/>
  <c r="J39" i="58"/>
  <c r="C40" i="58"/>
  <c r="D40" i="58"/>
  <c r="E40" i="58"/>
  <c r="F40" i="58"/>
  <c r="G40" i="58"/>
  <c r="H40" i="58"/>
  <c r="I40" i="58"/>
  <c r="J40" i="58"/>
  <c r="C41" i="58"/>
  <c r="D41" i="58"/>
  <c r="E41" i="58"/>
  <c r="F41" i="58"/>
  <c r="G41" i="58"/>
  <c r="H41" i="58"/>
  <c r="I41" i="58"/>
  <c r="J41" i="58"/>
  <c r="C42" i="58"/>
  <c r="D42" i="58"/>
  <c r="E42" i="58"/>
  <c r="F42" i="58"/>
  <c r="G42" i="58"/>
  <c r="H42" i="58"/>
  <c r="I42" i="58"/>
  <c r="J42" i="58"/>
  <c r="C43" i="58"/>
  <c r="D43" i="58"/>
  <c r="E43" i="58"/>
  <c r="F43" i="58"/>
  <c r="G43" i="58"/>
  <c r="H43" i="58"/>
  <c r="I43" i="58"/>
  <c r="J43" i="58"/>
  <c r="C44" i="58"/>
  <c r="D44" i="58"/>
  <c r="E44" i="58"/>
  <c r="F44" i="58"/>
  <c r="G44" i="58"/>
  <c r="H44" i="58"/>
  <c r="I44" i="58"/>
  <c r="J44" i="58"/>
  <c r="C45" i="58"/>
  <c r="C84" i="55"/>
  <c r="D45" i="58"/>
  <c r="E45" i="58"/>
  <c r="F45" i="58"/>
  <c r="G45" i="58"/>
  <c r="H45" i="58"/>
  <c r="I45" i="58"/>
  <c r="J45" i="58"/>
  <c r="C46" i="58"/>
  <c r="C83" i="55"/>
  <c r="D46" i="58"/>
  <c r="E46" i="58"/>
  <c r="F46" i="58"/>
  <c r="G46" i="58"/>
  <c r="H46" i="58"/>
  <c r="I46" i="58"/>
  <c r="J46" i="58"/>
  <c r="C47" i="58"/>
  <c r="D47" i="58"/>
  <c r="E47" i="58"/>
  <c r="F47" i="58"/>
  <c r="G47" i="58"/>
  <c r="H47" i="58"/>
  <c r="I47" i="58"/>
  <c r="J47" i="58"/>
  <c r="C48" i="58"/>
  <c r="D48" i="58"/>
  <c r="E48" i="58"/>
  <c r="F48" i="58"/>
  <c r="G48" i="58"/>
  <c r="H48" i="58"/>
  <c r="I48" i="58"/>
  <c r="J48" i="58"/>
  <c r="C49" i="58"/>
  <c r="D49" i="58"/>
  <c r="E49" i="58"/>
  <c r="F49" i="58"/>
  <c r="G49" i="58"/>
  <c r="H49" i="58"/>
  <c r="I49" i="58"/>
  <c r="J49" i="58"/>
  <c r="C50" i="58"/>
  <c r="D50" i="58"/>
  <c r="E50" i="58"/>
  <c r="F50" i="58"/>
  <c r="G50" i="58"/>
  <c r="H50" i="58"/>
  <c r="I50" i="58"/>
  <c r="J50" i="58"/>
  <c r="C51" i="58"/>
  <c r="D51" i="58"/>
  <c r="E51" i="58"/>
  <c r="F51" i="58"/>
  <c r="G51" i="58"/>
  <c r="H51" i="58"/>
  <c r="I51" i="58"/>
  <c r="J51" i="58"/>
  <c r="C52" i="58"/>
  <c r="D52" i="58"/>
  <c r="E52" i="58"/>
  <c r="F52" i="58"/>
  <c r="G52" i="58"/>
  <c r="H52" i="58"/>
  <c r="I52" i="58"/>
  <c r="J52" i="58"/>
  <c r="C53" i="58"/>
  <c r="D53" i="58"/>
  <c r="E53" i="58"/>
  <c r="F53" i="58"/>
  <c r="G53" i="58"/>
  <c r="H53" i="58"/>
  <c r="I53" i="58"/>
  <c r="J53" i="58"/>
  <c r="C54" i="58"/>
  <c r="D54" i="58"/>
  <c r="E54" i="58"/>
  <c r="F54" i="58"/>
  <c r="G54" i="58"/>
  <c r="H54" i="58"/>
  <c r="I54" i="58"/>
  <c r="J54" i="58"/>
  <c r="C55" i="58"/>
  <c r="D55" i="58"/>
  <c r="E55" i="58"/>
  <c r="F55" i="58"/>
  <c r="G55" i="58"/>
  <c r="H55" i="58"/>
  <c r="I55" i="58"/>
  <c r="J55" i="58"/>
  <c r="C56" i="58"/>
  <c r="D56" i="58"/>
  <c r="E56" i="58"/>
  <c r="F56" i="58"/>
  <c r="G56" i="58"/>
  <c r="H56" i="58"/>
  <c r="I56" i="58"/>
  <c r="J56" i="58"/>
  <c r="C57" i="58"/>
  <c r="D57" i="58"/>
  <c r="E57" i="58"/>
  <c r="F57" i="58"/>
  <c r="G57" i="58"/>
  <c r="H57" i="58"/>
  <c r="I57" i="58"/>
  <c r="J57" i="58"/>
  <c r="C58" i="58"/>
  <c r="D58" i="58"/>
  <c r="E58" i="58"/>
  <c r="F58" i="58"/>
  <c r="G58" i="58"/>
  <c r="H58" i="58"/>
  <c r="I58" i="58"/>
  <c r="J58" i="58"/>
  <c r="C59" i="58"/>
  <c r="D59" i="58"/>
  <c r="E59" i="58"/>
  <c r="F59" i="58"/>
  <c r="G59" i="58"/>
  <c r="H59" i="58"/>
  <c r="I59" i="58"/>
  <c r="J59" i="58"/>
  <c r="C60" i="58"/>
  <c r="D60" i="58"/>
  <c r="E60" i="58"/>
  <c r="F60" i="58"/>
  <c r="G60" i="58"/>
  <c r="H60" i="58"/>
  <c r="I60" i="58"/>
  <c r="J60" i="58"/>
  <c r="C61" i="58"/>
  <c r="D61" i="58"/>
  <c r="E61" i="58"/>
  <c r="F61" i="58"/>
  <c r="G61" i="58"/>
  <c r="H61" i="58"/>
  <c r="I61" i="58"/>
  <c r="J61" i="58"/>
  <c r="C62" i="58"/>
  <c r="D62" i="58"/>
  <c r="E62" i="58"/>
  <c r="F62" i="58"/>
  <c r="G62" i="58"/>
  <c r="H62" i="58"/>
  <c r="I62" i="58"/>
  <c r="J62" i="58"/>
  <c r="C63" i="58"/>
  <c r="D63" i="58"/>
  <c r="E63" i="58"/>
  <c r="F63" i="58"/>
  <c r="G63" i="58"/>
  <c r="H63" i="58"/>
  <c r="I63" i="58"/>
  <c r="J63" i="58"/>
  <c r="C64" i="58"/>
  <c r="D64" i="58"/>
  <c r="E64" i="58"/>
  <c r="F64" i="58"/>
  <c r="G64" i="58"/>
  <c r="H64" i="58"/>
  <c r="I64" i="58"/>
  <c r="J64" i="58"/>
  <c r="C65" i="58"/>
  <c r="D65" i="58"/>
  <c r="E65" i="58"/>
  <c r="F65" i="58"/>
  <c r="G65" i="58"/>
  <c r="H65" i="58"/>
  <c r="I65" i="58"/>
  <c r="J65" i="58"/>
  <c r="C66" i="58"/>
  <c r="D66" i="58"/>
  <c r="E66" i="58"/>
  <c r="F66" i="58"/>
  <c r="G66" i="58"/>
  <c r="H66" i="58"/>
  <c r="I66" i="58"/>
  <c r="J66" i="58"/>
  <c r="C67" i="58"/>
  <c r="D67" i="58"/>
  <c r="E67" i="58"/>
  <c r="F67" i="58"/>
  <c r="G67" i="58"/>
  <c r="H67" i="58"/>
  <c r="I67" i="58"/>
  <c r="J67" i="58"/>
  <c r="C68" i="58"/>
  <c r="D68" i="58"/>
  <c r="E68" i="58"/>
  <c r="F68" i="58"/>
  <c r="G68" i="58"/>
  <c r="H68" i="58"/>
  <c r="I68" i="58"/>
  <c r="J68" i="58"/>
  <c r="C69" i="58"/>
  <c r="D69" i="58"/>
  <c r="E69" i="58"/>
  <c r="F69" i="58"/>
  <c r="G69" i="58"/>
  <c r="H69" i="58"/>
  <c r="I69" i="58"/>
  <c r="J69" i="58"/>
  <c r="C70" i="58"/>
  <c r="D70" i="58"/>
  <c r="E70" i="58"/>
  <c r="F70" i="58"/>
  <c r="G70" i="58"/>
  <c r="H70" i="58"/>
  <c r="I70" i="58"/>
  <c r="J70" i="58"/>
  <c r="C71" i="58"/>
  <c r="D71" i="58"/>
  <c r="E71" i="58"/>
  <c r="F71" i="58"/>
  <c r="G71" i="58"/>
  <c r="H71" i="58"/>
  <c r="I71" i="58"/>
  <c r="J71" i="58"/>
  <c r="C72" i="58"/>
  <c r="D72" i="58"/>
  <c r="E72" i="58"/>
  <c r="F72" i="58"/>
  <c r="G72" i="58"/>
  <c r="H72" i="58"/>
  <c r="I72" i="58"/>
  <c r="J72" i="58"/>
  <c r="C73" i="58"/>
  <c r="D73" i="58"/>
  <c r="E73" i="58"/>
  <c r="F73" i="58"/>
  <c r="G73" i="58"/>
  <c r="H73" i="58"/>
  <c r="I73" i="58"/>
  <c r="J73" i="58"/>
  <c r="C74" i="58"/>
  <c r="D74" i="58"/>
  <c r="E74" i="58"/>
  <c r="F74" i="58"/>
  <c r="G74" i="58"/>
  <c r="H74" i="58"/>
  <c r="I74" i="58"/>
  <c r="J74" i="58"/>
  <c r="C75" i="58"/>
  <c r="D75" i="58"/>
  <c r="E75" i="58"/>
  <c r="F75" i="58"/>
  <c r="G75" i="58"/>
  <c r="H75" i="58"/>
  <c r="I75" i="58"/>
  <c r="J75" i="58"/>
  <c r="C76" i="58"/>
  <c r="D76" i="58"/>
  <c r="E76" i="58"/>
  <c r="F76" i="58"/>
  <c r="G76" i="58"/>
  <c r="H76" i="58"/>
  <c r="I76" i="58"/>
  <c r="J76" i="58"/>
  <c r="C77" i="58"/>
  <c r="D77" i="58"/>
  <c r="E77" i="58"/>
  <c r="F77" i="58"/>
  <c r="G77" i="58"/>
  <c r="H77" i="58"/>
  <c r="I77" i="58"/>
  <c r="J77" i="58"/>
  <c r="C78" i="58"/>
  <c r="D78" i="58"/>
  <c r="E78" i="58"/>
  <c r="F78" i="58"/>
  <c r="G78" i="58"/>
  <c r="H78" i="58"/>
  <c r="I78" i="58"/>
  <c r="J78" i="58"/>
  <c r="C79" i="58"/>
  <c r="D79" i="58"/>
  <c r="E79" i="58"/>
  <c r="F79" i="58"/>
  <c r="G79" i="58"/>
  <c r="H79" i="58"/>
  <c r="I79" i="58"/>
  <c r="J79" i="58"/>
  <c r="C80" i="58"/>
  <c r="D80" i="58"/>
  <c r="E80" i="58"/>
  <c r="F80" i="58"/>
  <c r="G80" i="58"/>
  <c r="H80" i="58"/>
  <c r="I80" i="58"/>
  <c r="J80" i="58"/>
  <c r="C81" i="58"/>
  <c r="D81" i="58"/>
  <c r="E81" i="58"/>
  <c r="F81" i="58"/>
  <c r="G81" i="58"/>
  <c r="H81" i="58"/>
  <c r="I81" i="58"/>
  <c r="J81" i="58"/>
  <c r="C82" i="58"/>
  <c r="D82" i="58"/>
  <c r="E82" i="58"/>
  <c r="F82" i="58"/>
  <c r="G82" i="58"/>
  <c r="H82" i="58"/>
  <c r="I82" i="58"/>
  <c r="J82" i="58"/>
  <c r="C83" i="58"/>
  <c r="D83" i="58"/>
  <c r="E83" i="58"/>
  <c r="F83" i="58"/>
  <c r="G83" i="58"/>
  <c r="H83" i="58"/>
  <c r="I83" i="58"/>
  <c r="J83" i="58"/>
  <c r="C84" i="58"/>
  <c r="D84" i="58"/>
  <c r="E84" i="58"/>
  <c r="F84" i="58"/>
  <c r="G84" i="58"/>
  <c r="H84" i="58"/>
  <c r="I84" i="58"/>
  <c r="J84" i="58"/>
  <c r="C85" i="58"/>
  <c r="D85" i="58"/>
  <c r="E85" i="58"/>
  <c r="F85" i="58"/>
  <c r="G85" i="58"/>
  <c r="H85" i="58"/>
  <c r="I85" i="58"/>
  <c r="J85" i="58"/>
  <c r="C86" i="58"/>
  <c r="D86" i="58"/>
  <c r="E86" i="58"/>
  <c r="F86" i="58"/>
  <c r="G86" i="58"/>
  <c r="H86" i="58"/>
  <c r="I86" i="58"/>
  <c r="J86" i="58"/>
  <c r="C87" i="58"/>
  <c r="D87" i="58"/>
  <c r="E87" i="58"/>
  <c r="F87" i="58"/>
  <c r="G87" i="58"/>
  <c r="H87" i="58"/>
  <c r="I87" i="58"/>
  <c r="J87" i="58"/>
  <c r="C88" i="58"/>
  <c r="D88" i="58"/>
  <c r="E88" i="58"/>
  <c r="F88" i="58"/>
  <c r="G88" i="58"/>
  <c r="H88" i="58"/>
  <c r="I88" i="58"/>
  <c r="J88" i="58"/>
  <c r="C89" i="58"/>
  <c r="D89" i="58"/>
  <c r="E89" i="58"/>
  <c r="F89" i="58"/>
  <c r="G89" i="58"/>
  <c r="H89" i="58"/>
  <c r="I89" i="58"/>
  <c r="J89" i="58"/>
  <c r="C90" i="58"/>
  <c r="D90" i="58"/>
  <c r="E90" i="58"/>
  <c r="F90" i="58"/>
  <c r="G90" i="58"/>
  <c r="H90" i="58"/>
  <c r="I90" i="58"/>
  <c r="J90" i="58"/>
  <c r="C91" i="58"/>
  <c r="D91" i="58"/>
  <c r="E91" i="58"/>
  <c r="F91" i="58"/>
  <c r="G91" i="58"/>
  <c r="H91" i="58"/>
  <c r="I91" i="58"/>
  <c r="J91" i="58"/>
  <c r="C92" i="58"/>
  <c r="D92" i="58"/>
  <c r="E92" i="58"/>
  <c r="F92" i="58"/>
  <c r="G92" i="58"/>
  <c r="H92" i="58"/>
  <c r="I92" i="58"/>
  <c r="J92" i="58"/>
  <c r="C93" i="58"/>
  <c r="D93" i="58"/>
  <c r="E93" i="58"/>
  <c r="F93" i="58"/>
  <c r="G93" i="58"/>
  <c r="H93" i="58"/>
  <c r="I93" i="58"/>
  <c r="J93" i="58"/>
  <c r="C94" i="58"/>
  <c r="D94" i="58"/>
  <c r="E94" i="58"/>
  <c r="F94" i="58"/>
  <c r="G94" i="58"/>
  <c r="H94" i="58"/>
  <c r="I94" i="58"/>
  <c r="J94" i="58"/>
  <c r="C95" i="58"/>
  <c r="D95" i="58"/>
  <c r="E95" i="58"/>
  <c r="F95" i="58"/>
  <c r="G95" i="58"/>
  <c r="H95" i="58"/>
  <c r="I95" i="58"/>
  <c r="J95" i="58"/>
  <c r="C96" i="58"/>
  <c r="D96" i="58"/>
  <c r="E96" i="58"/>
  <c r="F96" i="58"/>
  <c r="G96" i="58"/>
  <c r="H96" i="58"/>
  <c r="I96" i="58"/>
  <c r="J96" i="58"/>
  <c r="C97" i="58"/>
  <c r="D97" i="58"/>
  <c r="E97" i="58"/>
  <c r="F97" i="58"/>
  <c r="G97" i="58"/>
  <c r="H97" i="58"/>
  <c r="I97" i="58"/>
  <c r="J97" i="58"/>
  <c r="C98" i="58"/>
  <c r="D98" i="58"/>
  <c r="E98" i="58"/>
  <c r="F98" i="58"/>
  <c r="G98" i="58"/>
  <c r="H98" i="58"/>
  <c r="I98" i="58"/>
  <c r="J98" i="58"/>
  <c r="C99" i="58"/>
  <c r="D99" i="58"/>
  <c r="E99" i="58"/>
  <c r="F99" i="58"/>
  <c r="G99" i="58"/>
  <c r="H99" i="58"/>
  <c r="I99" i="58"/>
  <c r="J99" i="58"/>
  <c r="C100" i="58"/>
  <c r="D100" i="58"/>
  <c r="E100" i="58"/>
  <c r="F100" i="58"/>
  <c r="G100" i="58"/>
  <c r="H100" i="58"/>
  <c r="I100" i="58"/>
  <c r="J100" i="58"/>
  <c r="C101" i="58"/>
  <c r="D101" i="58"/>
  <c r="E101" i="58"/>
  <c r="F101" i="58"/>
  <c r="G101" i="58"/>
  <c r="H101" i="58"/>
  <c r="I101" i="58"/>
  <c r="J101" i="58"/>
  <c r="C102" i="58"/>
  <c r="D102" i="58"/>
  <c r="E102" i="58"/>
  <c r="F102" i="58"/>
  <c r="G102" i="58"/>
  <c r="H102" i="58"/>
  <c r="I102" i="58"/>
  <c r="J102" i="58"/>
  <c r="C103" i="58"/>
  <c r="D103" i="58"/>
  <c r="E103" i="58"/>
  <c r="F103" i="58"/>
  <c r="G103" i="58"/>
  <c r="H103" i="58"/>
  <c r="I103" i="58"/>
  <c r="J103" i="58"/>
  <c r="C104" i="58"/>
  <c r="D104" i="58"/>
  <c r="E104" i="58"/>
  <c r="F104" i="58"/>
  <c r="G104" i="58"/>
  <c r="H104" i="58"/>
  <c r="I104" i="58"/>
  <c r="J104" i="58"/>
  <c r="C105" i="58"/>
  <c r="D105" i="58"/>
  <c r="E105" i="58"/>
  <c r="F105" i="58"/>
  <c r="G105" i="58"/>
  <c r="H105" i="58"/>
  <c r="I105" i="58"/>
  <c r="J105" i="58"/>
  <c r="C106" i="58"/>
  <c r="D106" i="58"/>
  <c r="E106" i="58"/>
  <c r="F106" i="58"/>
  <c r="G106" i="58"/>
  <c r="H106" i="58"/>
  <c r="I106" i="58"/>
  <c r="J106" i="58"/>
  <c r="C107" i="58"/>
  <c r="D107" i="58"/>
  <c r="E107" i="58"/>
  <c r="F107" i="58"/>
  <c r="G107" i="58"/>
  <c r="H107" i="58"/>
  <c r="I107" i="58"/>
  <c r="J107" i="58"/>
  <c r="C108" i="58"/>
  <c r="D108" i="58"/>
  <c r="E108" i="58"/>
  <c r="F108" i="58"/>
  <c r="G108" i="58"/>
  <c r="H108" i="58"/>
  <c r="I108" i="58"/>
  <c r="J108" i="58"/>
  <c r="C109" i="58"/>
  <c r="D109" i="58"/>
  <c r="E109" i="58"/>
  <c r="F109" i="58"/>
  <c r="G109" i="58"/>
  <c r="H109" i="58"/>
  <c r="I109" i="58"/>
  <c r="J109" i="58"/>
  <c r="C110" i="58"/>
  <c r="D110" i="58"/>
  <c r="E110" i="58"/>
  <c r="F110" i="58"/>
  <c r="G110" i="58"/>
  <c r="H110" i="58"/>
  <c r="I110" i="58"/>
  <c r="J110" i="58"/>
  <c r="C111" i="58"/>
  <c r="D111" i="58"/>
  <c r="E111" i="58"/>
  <c r="F111" i="58"/>
  <c r="G111" i="58"/>
  <c r="H111" i="58"/>
  <c r="I111" i="58"/>
  <c r="J111" i="58"/>
  <c r="C112" i="58"/>
  <c r="D112" i="58"/>
  <c r="E112" i="58"/>
  <c r="F112" i="58"/>
  <c r="G112" i="58"/>
  <c r="H112" i="58"/>
  <c r="I112" i="58"/>
  <c r="J112" i="58"/>
  <c r="C113" i="58"/>
  <c r="D113" i="58"/>
  <c r="E113" i="58"/>
  <c r="F113" i="58"/>
  <c r="G113" i="58"/>
  <c r="H113" i="58"/>
  <c r="I113" i="58"/>
  <c r="J113" i="58"/>
  <c r="C114" i="58"/>
  <c r="D114" i="58"/>
  <c r="E114" i="58"/>
  <c r="F114" i="58"/>
  <c r="G114" i="58"/>
  <c r="H114" i="58"/>
  <c r="I114" i="58"/>
  <c r="J114" i="58"/>
  <c r="C115" i="58"/>
  <c r="D115" i="58"/>
  <c r="E115" i="58"/>
  <c r="F115" i="58"/>
  <c r="G115" i="58"/>
  <c r="H115" i="58"/>
  <c r="I115" i="58"/>
  <c r="J115" i="58"/>
  <c r="C116" i="58"/>
  <c r="D116" i="58"/>
  <c r="E116" i="58"/>
  <c r="F116" i="58"/>
  <c r="G116" i="58"/>
  <c r="H116" i="58"/>
  <c r="I116" i="58"/>
  <c r="J116" i="58"/>
  <c r="C117" i="58"/>
  <c r="D117" i="58"/>
  <c r="E117" i="58"/>
  <c r="F117" i="58"/>
  <c r="G117" i="58"/>
  <c r="H117" i="58"/>
  <c r="I117" i="58"/>
  <c r="J117" i="58"/>
  <c r="C118" i="58"/>
  <c r="D118" i="58"/>
  <c r="E118" i="58"/>
  <c r="F118" i="58"/>
  <c r="G118" i="58"/>
  <c r="H118" i="58"/>
  <c r="I118" i="58"/>
  <c r="J118" i="58"/>
  <c r="C119" i="58"/>
  <c r="D119" i="58"/>
  <c r="E119" i="58"/>
  <c r="F119" i="58"/>
  <c r="G119" i="58"/>
  <c r="H119" i="58"/>
  <c r="I119" i="58"/>
  <c r="J119" i="58"/>
  <c r="C120" i="58"/>
  <c r="D120" i="58"/>
  <c r="E120" i="58"/>
  <c r="F120" i="58"/>
  <c r="G120" i="58"/>
  <c r="H120" i="58"/>
  <c r="I120" i="58"/>
  <c r="J120" i="58"/>
  <c r="C121" i="58"/>
  <c r="D121" i="58"/>
  <c r="E121" i="58"/>
  <c r="F121" i="58"/>
  <c r="G121" i="58"/>
  <c r="H121" i="58"/>
  <c r="I121" i="58"/>
  <c r="J121" i="58"/>
  <c r="C122" i="58"/>
  <c r="D122" i="58"/>
  <c r="E122" i="58"/>
  <c r="F122" i="58"/>
  <c r="G122" i="58"/>
  <c r="H122" i="58"/>
  <c r="I122" i="58"/>
  <c r="J122" i="58"/>
  <c r="C123" i="58"/>
  <c r="D123" i="58"/>
  <c r="E123" i="58"/>
  <c r="F123" i="58"/>
  <c r="G123" i="58"/>
  <c r="H123" i="58"/>
  <c r="I123" i="58"/>
  <c r="J123" i="58"/>
  <c r="C124" i="58"/>
  <c r="D124" i="58"/>
  <c r="E124" i="58"/>
  <c r="F124" i="58"/>
  <c r="G124" i="58"/>
  <c r="H124" i="58"/>
  <c r="I124" i="58"/>
  <c r="J124" i="58"/>
  <c r="C125" i="58"/>
  <c r="D125" i="58"/>
  <c r="E125" i="58"/>
  <c r="F125" i="58"/>
  <c r="G125" i="58"/>
  <c r="H125" i="58"/>
  <c r="I125" i="58"/>
  <c r="J125" i="58"/>
  <c r="C126" i="58"/>
  <c r="D126" i="58"/>
  <c r="E126" i="58"/>
  <c r="F126" i="58"/>
  <c r="G126" i="58"/>
  <c r="H126" i="58"/>
  <c r="I126" i="58"/>
  <c r="J126" i="58"/>
  <c r="C127" i="58"/>
  <c r="D127" i="58"/>
  <c r="E127" i="58"/>
  <c r="F127" i="58"/>
  <c r="G127" i="58"/>
  <c r="H127" i="58"/>
  <c r="I127" i="58"/>
  <c r="J127" i="58"/>
  <c r="C128" i="58"/>
  <c r="D128" i="58"/>
  <c r="E128" i="58"/>
  <c r="F128" i="58"/>
  <c r="G128" i="58"/>
  <c r="H128" i="58"/>
  <c r="I128" i="58"/>
  <c r="J128" i="58"/>
  <c r="C129" i="58"/>
  <c r="D129" i="58"/>
  <c r="E129" i="58"/>
  <c r="F129" i="58"/>
  <c r="G129" i="58"/>
  <c r="H129" i="58"/>
  <c r="I129" i="58"/>
  <c r="J129" i="58"/>
  <c r="C130" i="58"/>
  <c r="D130" i="58"/>
  <c r="E130" i="58"/>
  <c r="F130" i="58"/>
  <c r="G130" i="58"/>
  <c r="H130" i="58"/>
  <c r="I130" i="58"/>
  <c r="J130" i="58"/>
  <c r="C131" i="58"/>
  <c r="D131" i="58"/>
  <c r="E131" i="58"/>
  <c r="F131" i="58"/>
  <c r="G131" i="58"/>
  <c r="H131" i="58"/>
  <c r="I131" i="58"/>
  <c r="J131" i="58"/>
  <c r="C132" i="58"/>
  <c r="D132" i="58"/>
  <c r="E132" i="58"/>
  <c r="F132" i="58"/>
  <c r="G132" i="58"/>
  <c r="H132" i="58"/>
  <c r="I132" i="58"/>
  <c r="J132" i="58"/>
  <c r="C133" i="58"/>
  <c r="D133" i="58"/>
  <c r="E133" i="58"/>
  <c r="F133" i="58"/>
  <c r="G133" i="58"/>
  <c r="H133" i="58"/>
  <c r="I133" i="58"/>
  <c r="J133" i="58"/>
  <c r="C134" i="58"/>
  <c r="D134" i="58"/>
  <c r="E134" i="58"/>
  <c r="F134" i="58"/>
  <c r="G134" i="58"/>
  <c r="H134" i="58"/>
  <c r="I134" i="58"/>
  <c r="J134" i="58"/>
  <c r="C135" i="58"/>
  <c r="D135" i="58"/>
  <c r="E135" i="58"/>
  <c r="F135" i="58"/>
  <c r="G135" i="58"/>
  <c r="H135" i="58"/>
  <c r="I135" i="58"/>
  <c r="J135" i="58"/>
  <c r="C136" i="58"/>
  <c r="D136" i="58"/>
  <c r="E136" i="58"/>
  <c r="F136" i="58"/>
  <c r="G136" i="58"/>
  <c r="H136" i="58"/>
  <c r="I136" i="58"/>
  <c r="J136" i="58"/>
  <c r="C137" i="58"/>
  <c r="D137" i="58"/>
  <c r="E137" i="58"/>
  <c r="F137" i="58"/>
  <c r="G137" i="58"/>
  <c r="H137" i="58"/>
  <c r="I137" i="58"/>
  <c r="J137" i="58"/>
  <c r="C138" i="58"/>
  <c r="D138" i="58"/>
  <c r="E138" i="58"/>
  <c r="F138" i="58"/>
  <c r="G138" i="58"/>
  <c r="H138" i="58"/>
  <c r="I138" i="58"/>
  <c r="J138" i="58"/>
  <c r="C139" i="58"/>
  <c r="D139" i="58"/>
  <c r="E139" i="58"/>
  <c r="F139" i="58"/>
  <c r="G139" i="58"/>
  <c r="H139" i="58"/>
  <c r="I139" i="58"/>
  <c r="J139" i="58"/>
  <c r="C140" i="58"/>
  <c r="D140" i="58"/>
  <c r="E140" i="58"/>
  <c r="F140" i="58"/>
  <c r="G140" i="58"/>
  <c r="H140" i="58"/>
  <c r="I140" i="58"/>
  <c r="J140" i="58"/>
  <c r="C141" i="58"/>
  <c r="D141" i="58"/>
  <c r="E141" i="58"/>
  <c r="F141" i="58"/>
  <c r="G141" i="58"/>
  <c r="H141" i="58"/>
  <c r="I141" i="58"/>
  <c r="J141" i="58"/>
  <c r="C142" i="58"/>
  <c r="D142" i="58"/>
  <c r="E142" i="58"/>
  <c r="F142" i="58"/>
  <c r="G142" i="58"/>
  <c r="H142" i="58"/>
  <c r="I142" i="58"/>
  <c r="J142" i="58"/>
  <c r="C143" i="58"/>
  <c r="D143" i="58"/>
  <c r="E143" i="58"/>
  <c r="F143" i="58"/>
  <c r="G143" i="58"/>
  <c r="H143" i="58"/>
  <c r="I143" i="58"/>
  <c r="J143" i="58"/>
  <c r="C144" i="58"/>
  <c r="D144" i="58"/>
  <c r="E144" i="58"/>
  <c r="F144" i="58"/>
  <c r="G144" i="58"/>
  <c r="H144" i="58"/>
  <c r="I144" i="58"/>
  <c r="J144" i="58"/>
  <c r="C145" i="58"/>
  <c r="D145" i="58"/>
  <c r="E145" i="58"/>
  <c r="F145" i="58"/>
  <c r="G145" i="58"/>
  <c r="H145" i="58"/>
  <c r="I145" i="58"/>
  <c r="J145" i="58"/>
  <c r="C146" i="58"/>
  <c r="D146" i="58"/>
  <c r="E146" i="58"/>
  <c r="F146" i="58"/>
  <c r="G146" i="58"/>
  <c r="H146" i="58"/>
  <c r="I146" i="58"/>
  <c r="J146" i="58"/>
  <c r="C147" i="58"/>
  <c r="D147" i="58"/>
  <c r="E147" i="58"/>
  <c r="F147" i="58"/>
  <c r="G147" i="58"/>
  <c r="H147" i="58"/>
  <c r="I147" i="58"/>
  <c r="J147" i="58"/>
  <c r="C148" i="58"/>
  <c r="D148" i="58"/>
  <c r="E148" i="58"/>
  <c r="F148" i="58"/>
  <c r="G148" i="58"/>
  <c r="H148" i="58"/>
  <c r="I148" i="58"/>
  <c r="J148" i="58"/>
  <c r="C149" i="58"/>
  <c r="D149" i="58"/>
  <c r="E149" i="58"/>
  <c r="F149" i="58"/>
  <c r="G149" i="58"/>
  <c r="H149" i="58"/>
  <c r="I149" i="58"/>
  <c r="J149" i="58"/>
  <c r="C150" i="58"/>
  <c r="D150" i="58"/>
  <c r="E150" i="58"/>
  <c r="F150" i="58"/>
  <c r="G150" i="58"/>
  <c r="H150" i="58"/>
  <c r="I150" i="58"/>
  <c r="J150" i="58"/>
  <c r="C151" i="58"/>
  <c r="D151" i="58"/>
  <c r="E151" i="58"/>
  <c r="F151" i="58"/>
  <c r="G151" i="58"/>
  <c r="H151" i="58"/>
  <c r="I151" i="58"/>
  <c r="J151" i="58"/>
  <c r="C152" i="58"/>
  <c r="D152" i="58"/>
  <c r="E152" i="58"/>
  <c r="F152" i="58"/>
  <c r="G152" i="58"/>
  <c r="H152" i="58"/>
  <c r="I152" i="58"/>
  <c r="J152" i="58"/>
  <c r="C153" i="58"/>
  <c r="D153" i="58"/>
  <c r="E153" i="58"/>
  <c r="F153" i="58"/>
  <c r="G153" i="58"/>
  <c r="H153" i="58"/>
  <c r="I153" i="58"/>
  <c r="J153" i="58"/>
  <c r="C154" i="58"/>
  <c r="D154" i="58"/>
  <c r="E154" i="58"/>
  <c r="F154" i="58"/>
  <c r="G154" i="58"/>
  <c r="H154" i="58"/>
  <c r="I154" i="58"/>
  <c r="J154" i="58"/>
  <c r="C155" i="58"/>
  <c r="D155" i="58"/>
  <c r="E155" i="58"/>
  <c r="F155" i="58"/>
  <c r="G155" i="58"/>
  <c r="H155" i="58"/>
  <c r="I155" i="58"/>
  <c r="J155" i="58"/>
  <c r="C156" i="58"/>
  <c r="D156" i="58"/>
  <c r="E156" i="58"/>
  <c r="F156" i="58"/>
  <c r="G156" i="58"/>
  <c r="H156" i="58"/>
  <c r="I156" i="58"/>
  <c r="J156" i="58"/>
  <c r="C157" i="58"/>
  <c r="D157" i="58"/>
  <c r="E157" i="58"/>
  <c r="F157" i="58"/>
  <c r="G157" i="58"/>
  <c r="H157" i="58"/>
  <c r="I157" i="58"/>
  <c r="J157" i="58"/>
  <c r="C158" i="58"/>
  <c r="D158" i="58"/>
  <c r="E158" i="58"/>
  <c r="F158" i="58"/>
  <c r="G158" i="58"/>
  <c r="H158" i="58"/>
  <c r="I158" i="58"/>
  <c r="J158" i="58"/>
  <c r="C159" i="58"/>
  <c r="D159" i="58"/>
  <c r="E159" i="58"/>
  <c r="F159" i="58"/>
  <c r="G159" i="58"/>
  <c r="H159" i="58"/>
  <c r="I159" i="58"/>
  <c r="J159" i="58"/>
  <c r="C160" i="58"/>
  <c r="D160" i="58"/>
  <c r="E160" i="58"/>
  <c r="F160" i="58"/>
  <c r="G160" i="58"/>
  <c r="H160" i="58"/>
  <c r="I160" i="58"/>
  <c r="J160" i="58"/>
  <c r="C161" i="58"/>
  <c r="D161" i="58"/>
  <c r="E161" i="58"/>
  <c r="F161" i="58"/>
  <c r="G161" i="58"/>
  <c r="H161" i="58"/>
  <c r="I161" i="58"/>
  <c r="J161" i="58"/>
  <c r="C162" i="58"/>
  <c r="D162" i="58"/>
  <c r="E162" i="58"/>
  <c r="F162" i="58"/>
  <c r="G162" i="58"/>
  <c r="H162" i="58"/>
  <c r="I162" i="58"/>
  <c r="J162" i="58"/>
  <c r="C163" i="58"/>
  <c r="D163" i="58"/>
  <c r="E163" i="58"/>
  <c r="F163" i="58"/>
  <c r="G163" i="58"/>
  <c r="H163" i="58"/>
  <c r="I163" i="58"/>
  <c r="J163" i="58"/>
  <c r="C164" i="58"/>
  <c r="D164" i="58"/>
  <c r="E164" i="58"/>
  <c r="F164" i="58"/>
  <c r="G164" i="58"/>
  <c r="H164" i="58"/>
  <c r="I164" i="58"/>
  <c r="J164" i="58"/>
  <c r="C165" i="58"/>
  <c r="D165" i="58"/>
  <c r="E165" i="58"/>
  <c r="F165" i="58"/>
  <c r="G165" i="58"/>
  <c r="H165" i="58"/>
  <c r="I165" i="58"/>
  <c r="J165" i="58"/>
  <c r="C166" i="58"/>
  <c r="D166" i="58"/>
  <c r="E166" i="58"/>
  <c r="F166" i="58"/>
  <c r="G166" i="58"/>
  <c r="H166" i="58"/>
  <c r="I166" i="58"/>
  <c r="J166" i="58"/>
  <c r="C167" i="58"/>
  <c r="D167" i="58"/>
  <c r="E167" i="58"/>
  <c r="F167" i="58"/>
  <c r="G167" i="58"/>
  <c r="H167" i="58"/>
  <c r="I167" i="58"/>
  <c r="J167" i="58"/>
  <c r="C168" i="58"/>
  <c r="D168" i="58"/>
  <c r="E168" i="58"/>
  <c r="F168" i="58"/>
  <c r="G168" i="58"/>
  <c r="H168" i="58"/>
  <c r="I168" i="58"/>
  <c r="J168" i="58"/>
  <c r="C169" i="58"/>
  <c r="D169" i="58"/>
  <c r="E169" i="58"/>
  <c r="F169" i="58"/>
  <c r="G169" i="58"/>
  <c r="H169" i="58"/>
  <c r="I169" i="58"/>
  <c r="J169" i="58"/>
  <c r="C170" i="58"/>
  <c r="D170" i="58"/>
  <c r="E170" i="58"/>
  <c r="F170" i="58"/>
  <c r="G170" i="58"/>
  <c r="H170" i="58"/>
  <c r="I170" i="58"/>
  <c r="J170" i="58"/>
  <c r="C171" i="58"/>
  <c r="D171" i="58"/>
  <c r="E171" i="58"/>
  <c r="F171" i="58"/>
  <c r="G171" i="58"/>
  <c r="H171" i="58"/>
  <c r="I171" i="58"/>
  <c r="J171" i="58"/>
  <c r="C172" i="58"/>
  <c r="D172" i="58"/>
  <c r="E172" i="58"/>
  <c r="F172" i="58"/>
  <c r="G172" i="58"/>
  <c r="H172" i="58"/>
  <c r="I172" i="58"/>
  <c r="J172" i="58"/>
  <c r="C173" i="58"/>
  <c r="D173" i="58"/>
  <c r="E173" i="58"/>
  <c r="F173" i="58"/>
  <c r="G173" i="58"/>
  <c r="H173" i="58"/>
  <c r="I173" i="58"/>
  <c r="J173" i="58"/>
  <c r="C174" i="58"/>
  <c r="D174" i="58"/>
  <c r="E174" i="58"/>
  <c r="F174" i="58"/>
  <c r="G174" i="58"/>
  <c r="H174" i="58"/>
  <c r="I174" i="58"/>
  <c r="J174" i="58"/>
  <c r="C175" i="58"/>
  <c r="D175" i="58"/>
  <c r="E175" i="58"/>
  <c r="F175" i="58"/>
  <c r="G175" i="58"/>
  <c r="H175" i="58"/>
  <c r="I175" i="58"/>
  <c r="J175" i="58"/>
  <c r="C176" i="58"/>
  <c r="D176" i="58"/>
  <c r="E176" i="58"/>
  <c r="F176" i="58"/>
  <c r="G176" i="58"/>
  <c r="H176" i="58"/>
  <c r="I176" i="58"/>
  <c r="J176" i="58"/>
  <c r="C177" i="58"/>
  <c r="D177" i="58"/>
  <c r="E177" i="58"/>
  <c r="F177" i="58"/>
  <c r="G177" i="58"/>
  <c r="H177" i="58"/>
  <c r="I177" i="58"/>
  <c r="J177" i="58"/>
  <c r="C178" i="58"/>
  <c r="C85" i="55"/>
  <c r="D178" i="58"/>
  <c r="E178" i="58"/>
  <c r="F178" i="58"/>
  <c r="G178" i="58"/>
  <c r="H178" i="58"/>
  <c r="I178" i="58"/>
  <c r="J178" i="58"/>
  <c r="C179" i="58"/>
  <c r="D179" i="58"/>
  <c r="E179" i="58"/>
  <c r="F179" i="58"/>
  <c r="G179" i="58"/>
  <c r="H179" i="58"/>
  <c r="I179" i="58"/>
  <c r="J179" i="58"/>
  <c r="C180" i="58"/>
  <c r="D180" i="58"/>
  <c r="E180" i="58"/>
  <c r="F180" i="58"/>
  <c r="G180" i="58"/>
  <c r="H180" i="58"/>
  <c r="I180" i="58"/>
  <c r="J180" i="58"/>
  <c r="C181" i="58"/>
  <c r="D181" i="58"/>
  <c r="E181" i="58"/>
  <c r="F181" i="58"/>
  <c r="G181" i="58"/>
  <c r="H181" i="58"/>
  <c r="I181" i="58"/>
  <c r="J181" i="58"/>
  <c r="C182" i="58"/>
  <c r="D182" i="58"/>
  <c r="E182" i="58"/>
  <c r="F182" i="58"/>
  <c r="G182" i="58"/>
  <c r="H182" i="58"/>
  <c r="I182" i="58"/>
  <c r="J182" i="58"/>
  <c r="C183" i="58"/>
  <c r="D183" i="58"/>
  <c r="E183" i="58"/>
  <c r="F183" i="58"/>
  <c r="G183" i="58"/>
  <c r="H183" i="58"/>
  <c r="I183" i="58"/>
  <c r="J183" i="58"/>
  <c r="C184" i="58"/>
  <c r="D184" i="58"/>
  <c r="E184" i="58"/>
  <c r="F184" i="58"/>
  <c r="G184" i="58"/>
  <c r="H184" i="58"/>
  <c r="I184" i="58"/>
  <c r="J184" i="58"/>
  <c r="C185" i="58"/>
  <c r="D185" i="58"/>
  <c r="E185" i="58"/>
  <c r="F185" i="58"/>
  <c r="G185" i="58"/>
  <c r="H185" i="58"/>
  <c r="I185" i="58"/>
  <c r="J185" i="58"/>
  <c r="C186" i="58"/>
  <c r="D186" i="58"/>
  <c r="E186" i="58"/>
  <c r="F186" i="58"/>
  <c r="G186" i="58"/>
  <c r="H186" i="58"/>
  <c r="I186" i="58"/>
  <c r="J186" i="58"/>
  <c r="C187" i="58"/>
  <c r="D187" i="58"/>
  <c r="E187" i="58"/>
  <c r="F187" i="58"/>
  <c r="G187" i="58"/>
  <c r="H187" i="58"/>
  <c r="I187" i="58"/>
  <c r="J187" i="58"/>
  <c r="C188" i="58"/>
  <c r="D188" i="58"/>
  <c r="E188" i="58"/>
  <c r="F188" i="58"/>
  <c r="G188" i="58"/>
  <c r="H188" i="58"/>
  <c r="I188" i="58"/>
  <c r="J188" i="58"/>
  <c r="C189" i="58"/>
  <c r="D189" i="58"/>
  <c r="E189" i="58"/>
  <c r="F189" i="58"/>
  <c r="G189" i="58"/>
  <c r="H189" i="58"/>
  <c r="I189" i="58"/>
  <c r="J189" i="58"/>
  <c r="C190" i="58"/>
  <c r="D190" i="58"/>
  <c r="E190" i="58"/>
  <c r="F190" i="58"/>
  <c r="G190" i="58"/>
  <c r="H190" i="58"/>
  <c r="I190" i="58"/>
  <c r="J190" i="58"/>
  <c r="C191" i="58"/>
  <c r="D191" i="58"/>
  <c r="E191" i="58"/>
  <c r="F191" i="58"/>
  <c r="G191" i="58"/>
  <c r="H191" i="58"/>
  <c r="I191" i="58"/>
  <c r="J191" i="58"/>
  <c r="C192" i="58"/>
  <c r="D192" i="58"/>
  <c r="E192" i="58"/>
  <c r="F192" i="58"/>
  <c r="G192" i="58"/>
  <c r="H192" i="58"/>
  <c r="I192" i="58"/>
  <c r="J192" i="58"/>
  <c r="C193" i="58"/>
  <c r="D193" i="58"/>
  <c r="E193" i="58"/>
  <c r="F193" i="58"/>
  <c r="G193" i="58"/>
  <c r="H193" i="58"/>
  <c r="I193" i="58"/>
  <c r="J193" i="58"/>
  <c r="C194" i="58"/>
  <c r="D194" i="58"/>
  <c r="E194" i="58"/>
  <c r="F194" i="58"/>
  <c r="G194" i="58"/>
  <c r="H194" i="58"/>
  <c r="I194" i="58"/>
  <c r="J194" i="58"/>
  <c r="C195" i="58"/>
  <c r="D195" i="58"/>
  <c r="E195" i="58"/>
  <c r="F195" i="58"/>
  <c r="G195" i="58"/>
  <c r="H195" i="58"/>
  <c r="I195" i="58"/>
  <c r="J195" i="58"/>
  <c r="C196" i="58"/>
  <c r="D196" i="58"/>
  <c r="E196" i="58"/>
  <c r="F196" i="58"/>
  <c r="G196" i="58"/>
  <c r="H196" i="58"/>
  <c r="I196" i="58"/>
  <c r="J196" i="58"/>
  <c r="C197" i="58"/>
  <c r="D197" i="58"/>
  <c r="E197" i="58"/>
  <c r="F197" i="58"/>
  <c r="G197" i="58"/>
  <c r="H197" i="58"/>
  <c r="I197" i="58"/>
  <c r="J197" i="58"/>
  <c r="C198" i="58"/>
  <c r="D198" i="58"/>
  <c r="E198" i="58"/>
  <c r="F198" i="58"/>
  <c r="G198" i="58"/>
  <c r="H198" i="58"/>
  <c r="I198" i="58"/>
  <c r="J198" i="58"/>
  <c r="C199" i="58"/>
  <c r="D199" i="58"/>
  <c r="E199" i="58"/>
  <c r="F199" i="58"/>
  <c r="G199" i="58"/>
  <c r="H199" i="58"/>
  <c r="I199" i="58"/>
  <c r="J199" i="58"/>
  <c r="C200" i="58"/>
  <c r="D200" i="58"/>
  <c r="E200" i="58"/>
  <c r="F200" i="58"/>
  <c r="G200" i="58"/>
  <c r="H200" i="58"/>
  <c r="I200" i="58"/>
  <c r="J200" i="58"/>
  <c r="C201" i="58"/>
  <c r="D201" i="58"/>
  <c r="E201" i="58"/>
  <c r="F201" i="58"/>
  <c r="G201" i="58"/>
  <c r="H201" i="58"/>
  <c r="I201" i="58"/>
  <c r="J201" i="58"/>
  <c r="C202" i="58"/>
  <c r="D202" i="58"/>
  <c r="E202" i="58"/>
  <c r="F202" i="58"/>
  <c r="G202" i="58"/>
  <c r="H202" i="58"/>
  <c r="I202" i="58"/>
  <c r="J202" i="58"/>
  <c r="C203" i="58"/>
  <c r="D203" i="58"/>
  <c r="E203" i="58"/>
  <c r="F203" i="58"/>
  <c r="G203" i="58"/>
  <c r="H203" i="58"/>
  <c r="I203" i="58"/>
  <c r="J203" i="58"/>
  <c r="C204" i="58"/>
  <c r="D204" i="58"/>
  <c r="E204" i="58"/>
  <c r="F204" i="58"/>
  <c r="G204" i="58"/>
  <c r="H204" i="58"/>
  <c r="I204" i="58"/>
  <c r="J204" i="58"/>
  <c r="C205" i="58"/>
  <c r="D205" i="58"/>
  <c r="E205" i="58"/>
  <c r="F205" i="58"/>
  <c r="G205" i="58"/>
  <c r="H205" i="58"/>
  <c r="I205" i="58"/>
  <c r="J205" i="58"/>
  <c r="C206" i="58"/>
  <c r="D206" i="58"/>
  <c r="E206" i="58"/>
  <c r="F206" i="58"/>
  <c r="G206" i="58"/>
  <c r="H206" i="58"/>
  <c r="I206" i="58"/>
  <c r="J206" i="58"/>
  <c r="C207" i="58"/>
  <c r="D207" i="58"/>
  <c r="E207" i="58"/>
  <c r="F207" i="58"/>
  <c r="G207" i="58"/>
  <c r="H207" i="58"/>
  <c r="I207" i="58"/>
  <c r="J207" i="58"/>
  <c r="C208" i="58"/>
  <c r="D208" i="58"/>
  <c r="E208" i="58"/>
  <c r="F208" i="58"/>
  <c r="G208" i="58"/>
  <c r="H208" i="58"/>
  <c r="I208" i="58"/>
  <c r="J208" i="58"/>
  <c r="C209" i="58"/>
  <c r="D209" i="58"/>
  <c r="E209" i="58"/>
  <c r="F209" i="58"/>
  <c r="G209" i="58"/>
  <c r="H209" i="58"/>
  <c r="I209" i="58"/>
  <c r="J209" i="58"/>
  <c r="C210" i="58"/>
  <c r="D210" i="58"/>
  <c r="E210" i="58"/>
  <c r="F210" i="58"/>
  <c r="G210" i="58"/>
  <c r="H210" i="58"/>
  <c r="I210" i="58"/>
  <c r="J210" i="58"/>
  <c r="C211" i="58"/>
  <c r="D211" i="58"/>
  <c r="E211" i="58"/>
  <c r="F211" i="58"/>
  <c r="G211" i="58"/>
  <c r="H211" i="58"/>
  <c r="I211" i="58"/>
  <c r="J211" i="58"/>
  <c r="C212" i="58"/>
  <c r="D212" i="58"/>
  <c r="E212" i="58"/>
  <c r="F212" i="58"/>
  <c r="G212" i="58"/>
  <c r="H212" i="58"/>
  <c r="I212" i="58"/>
  <c r="J212" i="58"/>
  <c r="C213" i="58"/>
  <c r="D213" i="58"/>
  <c r="E213" i="58"/>
  <c r="F213" i="58"/>
  <c r="G213" i="58"/>
  <c r="H213" i="58"/>
  <c r="I213" i="58"/>
  <c r="J213" i="58"/>
  <c r="C214" i="58"/>
  <c r="D214" i="58"/>
  <c r="E214" i="58"/>
  <c r="F214" i="58"/>
  <c r="G214" i="58"/>
  <c r="H214" i="58"/>
  <c r="I214" i="58"/>
  <c r="J214" i="58"/>
  <c r="C215" i="58"/>
  <c r="D215" i="58"/>
  <c r="E215" i="58"/>
  <c r="F215" i="58"/>
  <c r="G215" i="58"/>
  <c r="H215" i="58"/>
  <c r="I215" i="58"/>
  <c r="J215" i="58"/>
  <c r="C216" i="58"/>
  <c r="D216" i="58"/>
  <c r="E216" i="58"/>
  <c r="F216" i="58"/>
  <c r="G216" i="58"/>
  <c r="H216" i="58"/>
  <c r="I216" i="58"/>
  <c r="J216" i="58"/>
  <c r="C217" i="58"/>
  <c r="D217" i="58"/>
  <c r="E217" i="58"/>
  <c r="F217" i="58"/>
  <c r="G217" i="58"/>
  <c r="H217" i="58"/>
  <c r="I217" i="58"/>
  <c r="J217" i="58"/>
  <c r="C218" i="58"/>
  <c r="D218" i="58"/>
  <c r="E218" i="58"/>
  <c r="F218" i="58"/>
  <c r="G218" i="58"/>
  <c r="H218" i="58"/>
  <c r="I218" i="58"/>
  <c r="J218" i="58"/>
  <c r="C219" i="58"/>
  <c r="D219" i="58"/>
  <c r="E219" i="58"/>
  <c r="F219" i="58"/>
  <c r="G219" i="58"/>
  <c r="H219" i="58"/>
  <c r="I219" i="58"/>
  <c r="J219" i="58"/>
  <c r="C220" i="58"/>
  <c r="D220" i="58"/>
  <c r="E220" i="58"/>
  <c r="F220" i="58"/>
  <c r="G220" i="58"/>
  <c r="H220" i="58"/>
  <c r="I220" i="58"/>
  <c r="J220" i="58"/>
  <c r="C221" i="58"/>
  <c r="D221" i="58"/>
  <c r="E221" i="58"/>
  <c r="F221" i="58"/>
  <c r="G221" i="58"/>
  <c r="H221" i="58"/>
  <c r="I221" i="58"/>
  <c r="J221" i="58"/>
  <c r="C222" i="58"/>
  <c r="D222" i="58"/>
  <c r="E222" i="58"/>
  <c r="F222" i="58"/>
  <c r="G222" i="58"/>
  <c r="H222" i="58"/>
  <c r="I222" i="58"/>
  <c r="J222" i="58"/>
  <c r="C223" i="58"/>
  <c r="D223" i="58"/>
  <c r="E223" i="58"/>
  <c r="F223" i="58"/>
  <c r="G223" i="58"/>
  <c r="H223" i="58"/>
  <c r="I223" i="58"/>
  <c r="J223" i="58"/>
  <c r="C224" i="58"/>
  <c r="D224" i="58"/>
  <c r="E224" i="58"/>
  <c r="F224" i="58"/>
  <c r="G224" i="58"/>
  <c r="H224" i="58"/>
  <c r="I224" i="58"/>
  <c r="J224" i="58"/>
  <c r="C225" i="58"/>
  <c r="D225" i="58"/>
  <c r="E225" i="58"/>
  <c r="F225" i="58"/>
  <c r="G225" i="58"/>
  <c r="H225" i="58"/>
  <c r="I225" i="58"/>
  <c r="J225" i="58"/>
  <c r="C226" i="58"/>
  <c r="D226" i="58"/>
  <c r="E226" i="58"/>
  <c r="F226" i="58"/>
  <c r="G226" i="58"/>
  <c r="H226" i="58"/>
  <c r="I226" i="58"/>
  <c r="J226" i="58"/>
  <c r="C227" i="58"/>
  <c r="D227" i="58"/>
  <c r="E227" i="58"/>
  <c r="F227" i="58"/>
  <c r="G227" i="58"/>
  <c r="H227" i="58"/>
  <c r="I227" i="58"/>
  <c r="J227" i="58"/>
  <c r="C228" i="58"/>
  <c r="D228" i="58"/>
  <c r="E228" i="58"/>
  <c r="F228" i="58"/>
  <c r="G228" i="58"/>
  <c r="H228" i="58"/>
  <c r="I228" i="58"/>
  <c r="J228" i="58"/>
  <c r="C229" i="58"/>
  <c r="D229" i="58"/>
  <c r="E229" i="58"/>
  <c r="F229" i="58"/>
  <c r="G229" i="58"/>
  <c r="H229" i="58"/>
  <c r="I229" i="58"/>
  <c r="J229" i="58"/>
  <c r="C230" i="58"/>
  <c r="D230" i="58"/>
  <c r="E230" i="58"/>
  <c r="F230" i="58"/>
  <c r="G230" i="58"/>
  <c r="H230" i="58"/>
  <c r="I230" i="58"/>
  <c r="J230" i="58"/>
  <c r="C231" i="58"/>
  <c r="D231" i="58"/>
  <c r="E231" i="58"/>
  <c r="F231" i="58"/>
  <c r="G231" i="58"/>
  <c r="H231" i="58"/>
  <c r="I231" i="58"/>
  <c r="J231" i="58"/>
  <c r="C232" i="58"/>
  <c r="D232" i="58"/>
  <c r="E232" i="58"/>
  <c r="F232" i="58"/>
  <c r="G232" i="58"/>
  <c r="H232" i="58"/>
  <c r="I232" i="58"/>
  <c r="J232" i="58"/>
  <c r="C233" i="58"/>
  <c r="D233" i="58"/>
  <c r="E233" i="58"/>
  <c r="F233" i="58"/>
  <c r="G233" i="58"/>
  <c r="H233" i="58"/>
  <c r="I233" i="58"/>
  <c r="J233" i="58"/>
  <c r="C234" i="58"/>
  <c r="D234" i="58"/>
  <c r="E234" i="58"/>
  <c r="F234" i="58"/>
  <c r="G234" i="58"/>
  <c r="H234" i="58"/>
  <c r="I234" i="58"/>
  <c r="J234" i="58"/>
  <c r="C235" i="58"/>
  <c r="D235" i="58"/>
  <c r="E235" i="58"/>
  <c r="F235" i="58"/>
  <c r="G235" i="58"/>
  <c r="H235" i="58"/>
  <c r="I235" i="58"/>
  <c r="J235" i="58"/>
  <c r="C236" i="58"/>
  <c r="D236" i="58"/>
  <c r="E236" i="58"/>
  <c r="F236" i="58"/>
  <c r="G236" i="58"/>
  <c r="H236" i="58"/>
  <c r="I236" i="58"/>
  <c r="J236" i="58"/>
  <c r="C237" i="58"/>
  <c r="D237" i="58"/>
  <c r="E237" i="58"/>
  <c r="F237" i="58"/>
  <c r="G237" i="58"/>
  <c r="H237" i="58"/>
  <c r="I237" i="58"/>
  <c r="J237" i="58"/>
  <c r="C238" i="58"/>
  <c r="D238" i="58"/>
  <c r="E238" i="58"/>
  <c r="F238" i="58"/>
  <c r="G238" i="58"/>
  <c r="H238" i="58"/>
  <c r="I238" i="58"/>
  <c r="J238" i="58"/>
  <c r="C239" i="58"/>
  <c r="D239" i="58"/>
  <c r="E239" i="58"/>
  <c r="F239" i="58"/>
  <c r="G239" i="58"/>
  <c r="H239" i="58"/>
  <c r="I239" i="58"/>
  <c r="J239" i="58"/>
  <c r="C240" i="58"/>
  <c r="D240" i="58"/>
  <c r="E240" i="58"/>
  <c r="F240" i="58"/>
  <c r="G240" i="58"/>
  <c r="H240" i="58"/>
  <c r="I240" i="58"/>
  <c r="J240" i="58"/>
  <c r="C241" i="58"/>
  <c r="D241" i="58"/>
  <c r="E241" i="58"/>
  <c r="F241" i="58"/>
  <c r="G241" i="58"/>
  <c r="H241" i="58"/>
  <c r="I241" i="58"/>
  <c r="J241" i="58"/>
  <c r="C242" i="58"/>
  <c r="D242" i="58"/>
  <c r="E242" i="58"/>
  <c r="F242" i="58"/>
  <c r="G242" i="58"/>
  <c r="H242" i="58"/>
  <c r="I242" i="58"/>
  <c r="J242" i="58"/>
  <c r="C243" i="58"/>
  <c r="D243" i="58"/>
  <c r="E243" i="58"/>
  <c r="F243" i="58"/>
  <c r="G243" i="58"/>
  <c r="H243" i="58"/>
  <c r="I243" i="58"/>
  <c r="J243" i="58"/>
  <c r="C244" i="58"/>
  <c r="D244" i="58"/>
  <c r="E244" i="58"/>
  <c r="F244" i="58"/>
  <c r="G244" i="58"/>
  <c r="H244" i="58"/>
  <c r="I244" i="58"/>
  <c r="J244" i="58"/>
  <c r="C245" i="58"/>
  <c r="D245" i="58"/>
  <c r="E245" i="58"/>
  <c r="F245" i="58"/>
  <c r="G245" i="58"/>
  <c r="H245" i="58"/>
  <c r="I245" i="58"/>
  <c r="J245" i="58"/>
  <c r="C246" i="58"/>
  <c r="D246" i="58"/>
  <c r="E246" i="58"/>
  <c r="F246" i="58"/>
  <c r="G246" i="58"/>
  <c r="H246" i="58"/>
  <c r="I246" i="58"/>
  <c r="J246" i="58"/>
  <c r="C247" i="58"/>
  <c r="D247" i="58"/>
  <c r="E247" i="58"/>
  <c r="F247" i="58"/>
  <c r="G247" i="58"/>
  <c r="H247" i="58"/>
  <c r="I247" i="58"/>
  <c r="J247" i="58"/>
  <c r="C248" i="58"/>
  <c r="D248" i="58"/>
  <c r="E248" i="58"/>
  <c r="F248" i="58"/>
  <c r="G248" i="58"/>
  <c r="H248" i="58"/>
  <c r="I248" i="58"/>
  <c r="J248" i="58"/>
  <c r="C249" i="58"/>
  <c r="D249" i="58"/>
  <c r="E249" i="58"/>
  <c r="F249" i="58"/>
  <c r="G249" i="58"/>
  <c r="H249" i="58"/>
  <c r="I249" i="58"/>
  <c r="J249" i="58"/>
  <c r="C250" i="58"/>
  <c r="D250" i="58"/>
  <c r="E250" i="58"/>
  <c r="F250" i="58"/>
  <c r="G250" i="58"/>
  <c r="H250" i="58"/>
  <c r="I250" i="58"/>
  <c r="J250" i="58"/>
  <c r="C251" i="58"/>
  <c r="D251" i="58"/>
  <c r="E251" i="58"/>
  <c r="F251" i="58"/>
  <c r="G251" i="58"/>
  <c r="H251" i="58"/>
  <c r="I251" i="58"/>
  <c r="J251" i="58"/>
  <c r="C252" i="58"/>
  <c r="D252" i="58"/>
  <c r="E252" i="58"/>
  <c r="F252" i="58"/>
  <c r="G252" i="58"/>
  <c r="H252" i="58"/>
  <c r="I252" i="58"/>
  <c r="J252" i="58"/>
  <c r="C253" i="58"/>
  <c r="D253" i="58"/>
  <c r="E253" i="58"/>
  <c r="F253" i="58"/>
  <c r="G253" i="58"/>
  <c r="H253" i="58"/>
  <c r="I253" i="58"/>
  <c r="J253" i="58"/>
  <c r="C254" i="58"/>
  <c r="D254" i="58"/>
  <c r="E254" i="58"/>
  <c r="F254" i="58"/>
  <c r="G254" i="58"/>
  <c r="H254" i="58"/>
  <c r="I254" i="58"/>
  <c r="J254" i="58"/>
  <c r="C255" i="58"/>
  <c r="D255" i="58"/>
  <c r="E255" i="58"/>
  <c r="F255" i="58"/>
  <c r="G255" i="58"/>
  <c r="H255" i="58"/>
  <c r="I255" i="58"/>
  <c r="J255" i="58"/>
  <c r="C256" i="58"/>
  <c r="D256" i="58"/>
  <c r="E256" i="58"/>
  <c r="F256" i="58"/>
  <c r="G256" i="58"/>
  <c r="H256" i="58"/>
  <c r="I256" i="58"/>
  <c r="J256" i="58"/>
  <c r="C257" i="58"/>
  <c r="D257" i="58"/>
  <c r="E257" i="58"/>
  <c r="F257" i="58"/>
  <c r="G257" i="58"/>
  <c r="H257" i="58"/>
  <c r="I257" i="58"/>
  <c r="J257" i="58"/>
  <c r="C258" i="58"/>
  <c r="D258" i="58"/>
  <c r="E258" i="58"/>
  <c r="F258" i="58"/>
  <c r="G258" i="58"/>
  <c r="H258" i="58"/>
  <c r="I258" i="58"/>
  <c r="J258" i="58"/>
  <c r="C259" i="58"/>
  <c r="D259" i="58"/>
  <c r="E259" i="58"/>
  <c r="F259" i="58"/>
  <c r="G259" i="58"/>
  <c r="H259" i="58"/>
  <c r="I259" i="58"/>
  <c r="J259" i="58"/>
  <c r="C260" i="58"/>
  <c r="D260" i="58"/>
  <c r="E260" i="58"/>
  <c r="F260" i="58"/>
  <c r="G260" i="58"/>
  <c r="H260" i="58"/>
  <c r="I260" i="58"/>
  <c r="J260" i="58"/>
  <c r="C261" i="58"/>
  <c r="D261" i="58"/>
  <c r="E261" i="58"/>
  <c r="F261" i="58"/>
  <c r="G261" i="58"/>
  <c r="H261" i="58"/>
  <c r="I261" i="58"/>
  <c r="J261" i="58"/>
  <c r="C262" i="58"/>
  <c r="D262" i="58"/>
  <c r="E262" i="58"/>
  <c r="F262" i="58"/>
  <c r="G262" i="58"/>
  <c r="H262" i="58"/>
  <c r="I262" i="58"/>
  <c r="J262" i="58"/>
  <c r="C263" i="58"/>
  <c r="D263" i="58"/>
  <c r="E263" i="58"/>
  <c r="F263" i="58"/>
  <c r="G263" i="58"/>
  <c r="H263" i="58"/>
  <c r="I263" i="58"/>
  <c r="J263" i="58"/>
  <c r="C264" i="58"/>
  <c r="D264" i="58"/>
  <c r="E264" i="58"/>
  <c r="F264" i="58"/>
  <c r="G264" i="58"/>
  <c r="H264" i="58"/>
  <c r="I264" i="58"/>
  <c r="J264" i="58"/>
  <c r="C265" i="58"/>
  <c r="D265" i="58"/>
  <c r="E265" i="58"/>
  <c r="F265" i="58"/>
  <c r="G265" i="58"/>
  <c r="H265" i="58"/>
  <c r="I265" i="58"/>
  <c r="J265" i="58"/>
  <c r="C266" i="58"/>
  <c r="D266" i="58"/>
  <c r="E266" i="58"/>
  <c r="F266" i="58"/>
  <c r="G266" i="58"/>
  <c r="H266" i="58"/>
  <c r="I266" i="58"/>
  <c r="J266" i="58"/>
  <c r="C267" i="58"/>
  <c r="D267" i="58"/>
  <c r="E267" i="58"/>
  <c r="F267" i="58"/>
  <c r="G267" i="58"/>
  <c r="H267" i="58"/>
  <c r="I267" i="58"/>
  <c r="J267" i="58"/>
  <c r="C268" i="58"/>
  <c r="D268" i="58"/>
  <c r="E268" i="58"/>
  <c r="F268" i="58"/>
  <c r="G268" i="58"/>
  <c r="H268" i="58"/>
  <c r="I268" i="58"/>
  <c r="J268" i="58"/>
  <c r="C269" i="58"/>
  <c r="D269" i="58"/>
  <c r="E269" i="58"/>
  <c r="F269" i="58"/>
  <c r="G269" i="58"/>
  <c r="H269" i="58"/>
  <c r="I269" i="58"/>
  <c r="J269" i="58"/>
  <c r="C270" i="58"/>
  <c r="D270" i="58"/>
  <c r="E270" i="58"/>
  <c r="F270" i="58"/>
  <c r="G270" i="58"/>
  <c r="H270" i="58"/>
  <c r="I270" i="58"/>
  <c r="J270" i="58"/>
  <c r="C271" i="58"/>
  <c r="D271" i="58"/>
  <c r="E271" i="58"/>
  <c r="F271" i="58"/>
  <c r="G271" i="58"/>
  <c r="H271" i="58"/>
  <c r="I271" i="58"/>
  <c r="J271" i="58"/>
  <c r="C272" i="58"/>
  <c r="D272" i="58"/>
  <c r="E272" i="58"/>
  <c r="F272" i="58"/>
  <c r="G272" i="58"/>
  <c r="H272" i="58"/>
  <c r="I272" i="58"/>
  <c r="J272" i="58"/>
  <c r="C273" i="58"/>
  <c r="D273" i="58"/>
  <c r="E273" i="58"/>
  <c r="F273" i="58"/>
  <c r="G273" i="58"/>
  <c r="H273" i="58"/>
  <c r="I273" i="58"/>
  <c r="J273" i="58"/>
  <c r="C274" i="58"/>
  <c r="D274" i="58"/>
  <c r="E274" i="58"/>
  <c r="F274" i="58"/>
  <c r="G274" i="58"/>
  <c r="H274" i="58"/>
  <c r="I274" i="58"/>
  <c r="J274" i="58"/>
  <c r="C275" i="58"/>
  <c r="D275" i="58"/>
  <c r="E275" i="58"/>
  <c r="F275" i="58"/>
  <c r="G275" i="58"/>
  <c r="H275" i="58"/>
  <c r="I275" i="58"/>
  <c r="J275" i="58"/>
  <c r="C276" i="58"/>
  <c r="D276" i="58"/>
  <c r="E276" i="58"/>
  <c r="F276" i="58"/>
  <c r="G276" i="58"/>
  <c r="H276" i="58"/>
  <c r="I276" i="58"/>
  <c r="J276" i="58"/>
  <c r="C277" i="58"/>
  <c r="D277" i="58"/>
  <c r="E277" i="58"/>
  <c r="F277" i="58"/>
  <c r="G277" i="58"/>
  <c r="H277" i="58"/>
  <c r="I277" i="58"/>
  <c r="J277" i="58"/>
  <c r="C278" i="58"/>
  <c r="D278" i="58"/>
  <c r="E278" i="58"/>
  <c r="F278" i="58"/>
  <c r="G278" i="58"/>
  <c r="H278" i="58"/>
  <c r="I278" i="58"/>
  <c r="J278" i="58"/>
  <c r="C279" i="58"/>
  <c r="D279" i="58"/>
  <c r="E279" i="58"/>
  <c r="F279" i="58"/>
  <c r="G279" i="58"/>
  <c r="H279" i="58"/>
  <c r="I279" i="58"/>
  <c r="J279" i="58"/>
  <c r="C280" i="58"/>
  <c r="D280" i="58"/>
  <c r="E280" i="58"/>
  <c r="F280" i="58"/>
  <c r="G280" i="58"/>
  <c r="H280" i="58"/>
  <c r="I280" i="58"/>
  <c r="J280" i="58"/>
  <c r="C285" i="58"/>
  <c r="D285" i="58"/>
  <c r="E285" i="58"/>
  <c r="F285" i="58"/>
  <c r="G285" i="58"/>
  <c r="H285" i="58"/>
  <c r="I285" i="58"/>
  <c r="J285" i="58"/>
  <c r="C286" i="58"/>
  <c r="D286" i="58"/>
  <c r="E286" i="58"/>
  <c r="F286" i="58"/>
  <c r="G286" i="58"/>
  <c r="H286" i="58"/>
  <c r="I286" i="58"/>
  <c r="J286" i="58"/>
  <c r="C287" i="58"/>
  <c r="D287" i="58"/>
  <c r="E287" i="58"/>
  <c r="F287" i="58"/>
  <c r="G287" i="58"/>
  <c r="H287" i="58"/>
  <c r="I287" i="58"/>
  <c r="J287" i="58"/>
  <c r="C288" i="58"/>
  <c r="D288" i="58"/>
  <c r="E288" i="58"/>
  <c r="F288" i="58"/>
  <c r="G288" i="58"/>
  <c r="H288" i="58"/>
  <c r="I288" i="58"/>
  <c r="J288" i="58"/>
  <c r="C289" i="58"/>
  <c r="D289" i="58"/>
  <c r="E289" i="58"/>
  <c r="F289" i="58"/>
  <c r="G289" i="58"/>
  <c r="H289" i="58"/>
  <c r="I289" i="58"/>
  <c r="J289" i="58"/>
  <c r="C290" i="58"/>
  <c r="D290" i="58"/>
  <c r="E290" i="58"/>
  <c r="F290" i="58"/>
  <c r="G290" i="58"/>
  <c r="H290" i="58"/>
  <c r="I290" i="58"/>
  <c r="J290" i="58"/>
  <c r="C291" i="58"/>
  <c r="D291" i="58"/>
  <c r="E291" i="58"/>
  <c r="F291" i="58"/>
  <c r="G291" i="58"/>
  <c r="H291" i="58"/>
  <c r="I291" i="58"/>
  <c r="J291" i="58"/>
  <c r="C292" i="58"/>
  <c r="D292" i="58"/>
  <c r="E292" i="58"/>
  <c r="F292" i="58"/>
  <c r="G292" i="58"/>
  <c r="H292" i="58"/>
  <c r="I292" i="58"/>
  <c r="J292" i="58"/>
  <c r="C293" i="58"/>
  <c r="D293" i="58"/>
  <c r="E293" i="58"/>
  <c r="F293" i="58"/>
  <c r="G293" i="58"/>
  <c r="H293" i="58"/>
  <c r="I293" i="58"/>
  <c r="J293" i="58"/>
  <c r="C294" i="58"/>
  <c r="D294" i="58"/>
  <c r="E294" i="58"/>
  <c r="F294" i="58"/>
  <c r="G294" i="58"/>
  <c r="H294" i="58"/>
  <c r="I294" i="58"/>
  <c r="J294" i="58"/>
  <c r="C295" i="58"/>
  <c r="D295" i="58"/>
  <c r="E295" i="58"/>
  <c r="F295" i="58"/>
  <c r="G295" i="58"/>
  <c r="H295" i="58"/>
  <c r="I295" i="58"/>
  <c r="J295" i="58"/>
  <c r="C296" i="58"/>
  <c r="D296" i="58"/>
  <c r="E296" i="58"/>
  <c r="F296" i="58"/>
  <c r="G296" i="58"/>
  <c r="H296" i="58"/>
  <c r="I296" i="58"/>
  <c r="J296" i="58"/>
  <c r="C297" i="58"/>
  <c r="D297" i="58"/>
  <c r="E297" i="58"/>
  <c r="F297" i="58"/>
  <c r="G297" i="58"/>
  <c r="H297" i="58"/>
  <c r="I297" i="58"/>
  <c r="J297" i="58"/>
  <c r="C298" i="58"/>
  <c r="D298" i="58"/>
  <c r="E298" i="58"/>
  <c r="F298" i="58"/>
  <c r="G298" i="58"/>
  <c r="H298" i="58"/>
  <c r="I298" i="58"/>
  <c r="J298" i="58"/>
  <c r="C299" i="58"/>
  <c r="D299" i="58"/>
  <c r="E299" i="58"/>
  <c r="F299" i="58"/>
  <c r="G299" i="58"/>
  <c r="H299" i="58"/>
  <c r="I299" i="58"/>
  <c r="J299" i="58"/>
  <c r="C300" i="58"/>
  <c r="D300" i="58"/>
  <c r="E300" i="58"/>
  <c r="F300" i="58"/>
  <c r="G300" i="58"/>
  <c r="H300" i="58"/>
  <c r="I300" i="58"/>
  <c r="J300" i="58"/>
  <c r="C301" i="58"/>
  <c r="D301" i="58"/>
  <c r="E301" i="58"/>
  <c r="F301" i="58"/>
  <c r="G301" i="58"/>
  <c r="H301" i="58"/>
  <c r="I301" i="58"/>
  <c r="J301" i="58"/>
  <c r="C302" i="58"/>
  <c r="D302" i="58"/>
  <c r="E302" i="58"/>
  <c r="F302" i="58"/>
  <c r="G302" i="58"/>
  <c r="H302" i="58"/>
  <c r="I302" i="58"/>
  <c r="J302" i="58"/>
  <c r="C303" i="58"/>
  <c r="D303" i="58"/>
  <c r="E303" i="58"/>
  <c r="F303" i="58"/>
  <c r="G303" i="58"/>
  <c r="H303" i="58"/>
  <c r="I303" i="58"/>
  <c r="J303" i="58"/>
  <c r="C304" i="58"/>
  <c r="D304" i="58"/>
  <c r="E304" i="58"/>
  <c r="F304" i="58"/>
  <c r="G304" i="58"/>
  <c r="H304" i="58"/>
  <c r="I304" i="58"/>
  <c r="J304" i="58"/>
  <c r="C305" i="58"/>
  <c r="D305" i="58"/>
  <c r="E305" i="58"/>
  <c r="F305" i="58"/>
  <c r="G305" i="58"/>
  <c r="H305" i="58"/>
  <c r="I305" i="58"/>
  <c r="J305" i="58"/>
  <c r="C306" i="58"/>
  <c r="D306" i="58"/>
  <c r="E306" i="58"/>
  <c r="F306" i="58"/>
  <c r="G306" i="58"/>
  <c r="H306" i="58"/>
  <c r="I306" i="58"/>
  <c r="J306" i="58"/>
  <c r="C307" i="58"/>
  <c r="D307" i="58"/>
  <c r="E307" i="58"/>
  <c r="F307" i="58"/>
  <c r="G307" i="58"/>
  <c r="H307" i="58"/>
  <c r="I307" i="58"/>
  <c r="J307" i="58"/>
  <c r="C308" i="58"/>
  <c r="D308" i="58"/>
  <c r="E308" i="58"/>
  <c r="F308" i="58"/>
  <c r="G308" i="58"/>
  <c r="H308" i="58"/>
  <c r="I308" i="58"/>
  <c r="J308" i="58"/>
  <c r="C309" i="58"/>
  <c r="D309" i="58"/>
  <c r="E309" i="58"/>
  <c r="F309" i="58"/>
  <c r="G309" i="58"/>
  <c r="H309" i="58"/>
  <c r="I309" i="58"/>
  <c r="J309" i="58"/>
  <c r="C310" i="58"/>
  <c r="D310" i="58"/>
  <c r="E310" i="58"/>
  <c r="F310" i="58"/>
  <c r="G310" i="58"/>
  <c r="H310" i="58"/>
  <c r="I310" i="58"/>
  <c r="J310" i="58"/>
  <c r="C311" i="58"/>
  <c r="D311" i="58"/>
  <c r="E311" i="58"/>
  <c r="F311" i="58"/>
  <c r="G311" i="58"/>
  <c r="H311" i="58"/>
  <c r="I311" i="58"/>
  <c r="J311" i="58"/>
  <c r="C312" i="58"/>
  <c r="D312" i="58"/>
  <c r="E312" i="58"/>
  <c r="F312" i="58"/>
  <c r="G312" i="58"/>
  <c r="H312" i="58"/>
  <c r="I312" i="58"/>
  <c r="J312" i="58"/>
  <c r="C313" i="58"/>
  <c r="D313" i="58"/>
  <c r="E313" i="58"/>
  <c r="F313" i="58"/>
  <c r="G313" i="58"/>
  <c r="H313" i="58"/>
  <c r="I313" i="58"/>
  <c r="J313" i="58"/>
  <c r="C314" i="58"/>
  <c r="D314" i="58"/>
  <c r="E314" i="58"/>
  <c r="F314" i="58"/>
  <c r="G314" i="58"/>
  <c r="H314" i="58"/>
  <c r="I314" i="58"/>
  <c r="J314" i="58"/>
  <c r="C315" i="58"/>
  <c r="D315" i="58"/>
  <c r="E315" i="58"/>
  <c r="F315" i="58"/>
  <c r="G315" i="58"/>
  <c r="H315" i="58"/>
  <c r="I315" i="58"/>
  <c r="J315" i="58"/>
  <c r="C316" i="58"/>
  <c r="D316" i="58"/>
  <c r="E316" i="58"/>
  <c r="F316" i="58"/>
  <c r="G316" i="58"/>
  <c r="H316" i="58"/>
  <c r="I316" i="58"/>
  <c r="J316" i="58"/>
  <c r="C317" i="58"/>
  <c r="D317" i="58"/>
  <c r="E317" i="58"/>
  <c r="F317" i="58"/>
  <c r="G317" i="58"/>
  <c r="H317" i="58"/>
  <c r="I317" i="58"/>
  <c r="J317" i="58"/>
  <c r="C318" i="58"/>
  <c r="D318" i="58"/>
  <c r="E318" i="58"/>
  <c r="F318" i="58"/>
  <c r="G318" i="58"/>
  <c r="H318" i="58"/>
  <c r="I318" i="58"/>
  <c r="J318" i="58"/>
  <c r="C319" i="58"/>
  <c r="D319" i="58"/>
  <c r="E319" i="58"/>
  <c r="F319" i="58"/>
  <c r="G319" i="58"/>
  <c r="H319" i="58"/>
  <c r="I319" i="58"/>
  <c r="J319" i="58"/>
  <c r="C320" i="58"/>
  <c r="D320" i="58"/>
  <c r="E320" i="58"/>
  <c r="F320" i="58"/>
  <c r="G320" i="58"/>
  <c r="H320" i="58"/>
  <c r="I320" i="58"/>
  <c r="J320" i="58"/>
  <c r="C321" i="58"/>
  <c r="D321" i="58"/>
  <c r="E321" i="58"/>
  <c r="F321" i="58"/>
  <c r="G321" i="58"/>
  <c r="H321" i="58"/>
  <c r="I321" i="58"/>
  <c r="J321" i="58"/>
  <c r="C322" i="58"/>
  <c r="D322" i="58"/>
  <c r="E322" i="58"/>
  <c r="F322" i="58"/>
  <c r="G322" i="58"/>
  <c r="H322" i="58"/>
  <c r="I322" i="58"/>
  <c r="J322" i="58"/>
  <c r="C323" i="58"/>
  <c r="D323" i="58"/>
  <c r="E323" i="58"/>
  <c r="F323" i="58"/>
  <c r="G323" i="58"/>
  <c r="H323" i="58"/>
  <c r="I323" i="58"/>
  <c r="J323" i="58"/>
  <c r="C324" i="58"/>
  <c r="D324" i="58"/>
  <c r="E324" i="58"/>
  <c r="F324" i="58"/>
  <c r="G324" i="58"/>
  <c r="H324" i="58"/>
  <c r="I324" i="58"/>
  <c r="J324" i="58"/>
  <c r="C325" i="58"/>
  <c r="D325" i="58"/>
  <c r="E325" i="58"/>
  <c r="F325" i="58"/>
  <c r="G325" i="58"/>
  <c r="H325" i="58"/>
  <c r="I325" i="58"/>
  <c r="J325" i="58"/>
  <c r="C326" i="58"/>
  <c r="D326" i="58"/>
  <c r="E326" i="58"/>
  <c r="F326" i="58"/>
  <c r="G326" i="58"/>
  <c r="H326" i="58"/>
  <c r="I326" i="58"/>
  <c r="J326" i="58"/>
  <c r="C327" i="58"/>
  <c r="D327" i="58"/>
  <c r="E327" i="58"/>
  <c r="F327" i="58"/>
  <c r="G327" i="58"/>
  <c r="H327" i="58"/>
  <c r="I327" i="58"/>
  <c r="J327" i="58"/>
  <c r="C328" i="58"/>
  <c r="D328" i="58"/>
  <c r="E328" i="58"/>
  <c r="F328" i="58"/>
  <c r="G328" i="58"/>
  <c r="H328" i="58"/>
  <c r="I328" i="58"/>
  <c r="J328" i="58"/>
  <c r="C329" i="58"/>
  <c r="D329" i="58"/>
  <c r="E329" i="58"/>
  <c r="F329" i="58"/>
  <c r="G329" i="58"/>
  <c r="H329" i="58"/>
  <c r="I329" i="58"/>
  <c r="J329" i="58"/>
  <c r="C330" i="58"/>
  <c r="D330" i="58"/>
  <c r="E330" i="58"/>
  <c r="F330" i="58"/>
  <c r="G330" i="58"/>
  <c r="H330" i="58"/>
  <c r="I330" i="58"/>
  <c r="J330" i="58"/>
  <c r="C335" i="58"/>
  <c r="D335" i="58"/>
  <c r="E335" i="58"/>
  <c r="F335" i="58"/>
  <c r="G335" i="58"/>
  <c r="H335" i="58"/>
  <c r="I335" i="58"/>
  <c r="J335" i="58"/>
  <c r="C336" i="58"/>
  <c r="D336" i="58"/>
  <c r="E336" i="58"/>
  <c r="F336" i="58"/>
  <c r="G336" i="58"/>
  <c r="H336" i="58"/>
  <c r="I336" i="58"/>
  <c r="J336" i="58"/>
  <c r="C337" i="58"/>
  <c r="D337" i="58"/>
  <c r="E337" i="58"/>
  <c r="F337" i="58"/>
  <c r="G337" i="58"/>
  <c r="H337" i="58"/>
  <c r="I337" i="58"/>
  <c r="J337" i="58"/>
  <c r="C338" i="58"/>
  <c r="D338" i="58"/>
  <c r="E338" i="58"/>
  <c r="F338" i="58"/>
  <c r="G338" i="58"/>
  <c r="H338" i="58"/>
  <c r="I338" i="58"/>
  <c r="J338" i="58"/>
  <c r="J8" i="58"/>
  <c r="I8" i="58"/>
  <c r="H8" i="58"/>
  <c r="G8" i="58"/>
  <c r="F8" i="58"/>
  <c r="E8" i="58"/>
  <c r="D8" i="58"/>
  <c r="C8" i="58"/>
  <c r="A439" i="58"/>
  <c r="A438" i="58"/>
  <c r="A437" i="58"/>
  <c r="A436" i="58"/>
  <c r="A435" i="58"/>
  <c r="A434" i="58"/>
  <c r="A433" i="58"/>
  <c r="A432" i="58"/>
  <c r="A431" i="58"/>
  <c r="A430" i="58"/>
  <c r="A429" i="58"/>
  <c r="A428" i="58"/>
  <c r="A427" i="58"/>
  <c r="A426" i="58"/>
  <c r="A425" i="58"/>
  <c r="A424" i="58"/>
  <c r="A423" i="58"/>
  <c r="A422" i="58"/>
  <c r="A421" i="58"/>
  <c r="A420" i="58"/>
  <c r="A419" i="58"/>
  <c r="A418" i="58"/>
  <c r="A417" i="58"/>
  <c r="A416" i="58"/>
  <c r="A415" i="58"/>
  <c r="A414" i="58"/>
  <c r="A413" i="58"/>
  <c r="A412" i="58"/>
  <c r="A411" i="58"/>
  <c r="A410" i="58"/>
  <c r="A409" i="58"/>
  <c r="A408" i="58"/>
  <c r="A407" i="58"/>
  <c r="A406" i="58"/>
  <c r="A405" i="58"/>
  <c r="A404" i="58"/>
  <c r="A403" i="58"/>
  <c r="A402" i="58"/>
  <c r="A401" i="58"/>
  <c r="A400" i="58"/>
  <c r="A399" i="58"/>
  <c r="A398" i="58"/>
  <c r="A397" i="58"/>
  <c r="A396" i="58"/>
  <c r="A395" i="58"/>
  <c r="A394" i="58"/>
  <c r="A393" i="58"/>
  <c r="A392" i="58"/>
  <c r="A391" i="58"/>
  <c r="A390" i="58"/>
  <c r="A389" i="58"/>
  <c r="A388" i="58"/>
  <c r="A387" i="58"/>
  <c r="A386" i="58"/>
  <c r="A385" i="58"/>
  <c r="A384" i="58"/>
  <c r="A383" i="58"/>
  <c r="A382" i="58"/>
  <c r="A381" i="58"/>
  <c r="A380" i="58"/>
  <c r="A379" i="58"/>
  <c r="A378" i="58"/>
  <c r="A377" i="58"/>
  <c r="A376" i="58"/>
  <c r="A375" i="58"/>
  <c r="A374" i="58"/>
  <c r="A373" i="58"/>
  <c r="A372" i="58"/>
  <c r="A371" i="58"/>
  <c r="A370" i="58"/>
  <c r="A369" i="58"/>
  <c r="A368" i="58"/>
  <c r="A367" i="58"/>
  <c r="A366" i="58"/>
  <c r="A365" i="58"/>
  <c r="A364" i="58"/>
  <c r="A363" i="58"/>
  <c r="A362" i="58"/>
  <c r="A361" i="58"/>
  <c r="A360" i="58"/>
  <c r="A359" i="58"/>
  <c r="A358" i="58"/>
  <c r="A357" i="58"/>
  <c r="A356" i="58"/>
  <c r="A355" i="58"/>
  <c r="A354" i="58"/>
  <c r="A353" i="58"/>
  <c r="A350" i="58"/>
  <c r="A349" i="58"/>
  <c r="A348" i="58"/>
  <c r="A347" i="58"/>
  <c r="V314" i="58"/>
  <c r="V313" i="58"/>
  <c r="V302" i="58"/>
  <c r="V293" i="58"/>
  <c r="V263" i="58"/>
  <c r="V246" i="58"/>
  <c r="V235" i="58"/>
  <c r="V226" i="58"/>
  <c r="V219" i="58"/>
  <c r="V202" i="58"/>
  <c r="V197" i="58"/>
  <c r="V193" i="58"/>
  <c r="V191" i="58"/>
  <c r="V187" i="58"/>
  <c r="V180" i="58"/>
  <c r="V165" i="58"/>
  <c r="V151" i="58"/>
  <c r="V147" i="58"/>
  <c r="V132" i="58"/>
  <c r="V129" i="58"/>
  <c r="V123" i="58"/>
  <c r="V119" i="58"/>
  <c r="V115" i="58"/>
  <c r="V114" i="58"/>
  <c r="V103" i="58"/>
  <c r="V86" i="58"/>
  <c r="V85" i="58"/>
  <c r="V84" i="58"/>
  <c r="V83" i="58"/>
  <c r="V75" i="58"/>
  <c r="V71" i="58"/>
  <c r="V70" i="58"/>
  <c r="V68" i="58"/>
  <c r="V63" i="58"/>
  <c r="V59" i="58"/>
  <c r="V55" i="58"/>
  <c r="V53" i="58"/>
  <c r="V51" i="58"/>
  <c r="V49" i="58"/>
  <c r="V39" i="58"/>
  <c r="V36" i="58"/>
  <c r="V34" i="58"/>
  <c r="V26" i="58"/>
  <c r="V10" i="58"/>
  <c r="Y3" i="58"/>
  <c r="I100" i="57"/>
  <c r="H100" i="57"/>
  <c r="G100" i="57"/>
  <c r="F100" i="57"/>
  <c r="E100" i="57"/>
  <c r="I99" i="57"/>
  <c r="H99" i="57"/>
  <c r="G99" i="57"/>
  <c r="F99" i="57"/>
  <c r="E99" i="57"/>
  <c r="I98" i="57"/>
  <c r="H98" i="57"/>
  <c r="G98" i="57"/>
  <c r="F98" i="57"/>
  <c r="E98" i="57"/>
  <c r="I97" i="57"/>
  <c r="H97" i="57"/>
  <c r="G97" i="57"/>
  <c r="F97" i="57"/>
  <c r="E97" i="57"/>
  <c r="I96" i="57"/>
  <c r="H96" i="57"/>
  <c r="G96" i="57"/>
  <c r="F96" i="57"/>
  <c r="E96" i="57"/>
  <c r="I95" i="57"/>
  <c r="H95" i="57"/>
  <c r="G95" i="57"/>
  <c r="F95" i="57"/>
  <c r="E95" i="57"/>
  <c r="I94" i="57"/>
  <c r="H94" i="57"/>
  <c r="G94" i="57"/>
  <c r="F94" i="57"/>
  <c r="E94" i="57"/>
  <c r="I93" i="57"/>
  <c r="H93" i="57"/>
  <c r="G93" i="57"/>
  <c r="F93" i="57"/>
  <c r="E93" i="57"/>
  <c r="I92" i="57"/>
  <c r="H92" i="57"/>
  <c r="G92" i="57"/>
  <c r="F92" i="57"/>
  <c r="E92" i="57"/>
  <c r="I91" i="57"/>
  <c r="H91" i="57"/>
  <c r="G91" i="57"/>
  <c r="F91" i="57"/>
  <c r="E91" i="57"/>
  <c r="I90" i="57"/>
  <c r="H90" i="57"/>
  <c r="G90" i="57"/>
  <c r="F90" i="57"/>
  <c r="E90" i="57"/>
  <c r="I89" i="57"/>
  <c r="H89" i="57"/>
  <c r="G89" i="57"/>
  <c r="F89" i="57"/>
  <c r="E89" i="57"/>
  <c r="I88" i="57"/>
  <c r="H88" i="57"/>
  <c r="G88" i="57"/>
  <c r="F88" i="57"/>
  <c r="E88" i="57"/>
  <c r="I87" i="57"/>
  <c r="H87" i="57"/>
  <c r="G87" i="57"/>
  <c r="F87" i="57"/>
  <c r="E87" i="57"/>
  <c r="I86" i="57"/>
  <c r="H86" i="57"/>
  <c r="G86" i="57"/>
  <c r="F86" i="57"/>
  <c r="E86" i="57"/>
  <c r="I85" i="57"/>
  <c r="H85" i="57"/>
  <c r="G85" i="57"/>
  <c r="F85" i="57"/>
  <c r="E85" i="57"/>
  <c r="I84" i="57"/>
  <c r="H84" i="57"/>
  <c r="G84" i="57"/>
  <c r="F84" i="57"/>
  <c r="E84" i="57"/>
  <c r="I83" i="57"/>
  <c r="H83" i="57"/>
  <c r="G83" i="57"/>
  <c r="F83" i="57"/>
  <c r="E83" i="57"/>
  <c r="I82" i="57"/>
  <c r="H82" i="57"/>
  <c r="G82" i="57"/>
  <c r="F82" i="57"/>
  <c r="E82" i="57"/>
  <c r="I81" i="57"/>
  <c r="H81" i="57"/>
  <c r="G81" i="57"/>
  <c r="F81" i="57"/>
  <c r="E81" i="57"/>
  <c r="I80" i="57"/>
  <c r="H80" i="57"/>
  <c r="G80" i="57"/>
  <c r="F80" i="57"/>
  <c r="E80" i="57"/>
  <c r="I79" i="57"/>
  <c r="H79" i="57"/>
  <c r="G79" i="57"/>
  <c r="F79" i="57"/>
  <c r="E79" i="57"/>
  <c r="I78" i="57"/>
  <c r="H78" i="57"/>
  <c r="G78" i="57"/>
  <c r="F78" i="57"/>
  <c r="E78" i="57"/>
  <c r="I77" i="57"/>
  <c r="H77" i="57"/>
  <c r="G77" i="57"/>
  <c r="F77" i="57"/>
  <c r="E77" i="57"/>
  <c r="I76" i="57"/>
  <c r="H76" i="57"/>
  <c r="G76" i="57"/>
  <c r="F76" i="57"/>
  <c r="E76" i="57"/>
  <c r="I75" i="57"/>
  <c r="H75" i="57"/>
  <c r="G75" i="57"/>
  <c r="F75" i="57"/>
  <c r="E75" i="57"/>
  <c r="I74" i="57"/>
  <c r="H74" i="57"/>
  <c r="G74" i="57"/>
  <c r="F74" i="57"/>
  <c r="E74" i="57"/>
  <c r="I73" i="57"/>
  <c r="H73" i="57"/>
  <c r="G73" i="57"/>
  <c r="F73" i="57"/>
  <c r="E73" i="57"/>
  <c r="I72" i="57"/>
  <c r="H72" i="57"/>
  <c r="G72" i="57"/>
  <c r="F72" i="57"/>
  <c r="E72" i="57"/>
  <c r="I71" i="57"/>
  <c r="H71" i="57"/>
  <c r="G71" i="57"/>
  <c r="F71" i="57"/>
  <c r="E71" i="57"/>
  <c r="I70" i="57"/>
  <c r="H70" i="57"/>
  <c r="G70" i="57"/>
  <c r="F70" i="57"/>
  <c r="E70" i="57"/>
  <c r="I69" i="57"/>
  <c r="H69" i="57"/>
  <c r="G69" i="57"/>
  <c r="F69" i="57"/>
  <c r="E69" i="57"/>
  <c r="I68" i="57"/>
  <c r="H68" i="57"/>
  <c r="G68" i="57"/>
  <c r="F68" i="57"/>
  <c r="E68" i="57"/>
  <c r="I67" i="57"/>
  <c r="H67" i="57"/>
  <c r="G67" i="57"/>
  <c r="F67" i="57"/>
  <c r="E67" i="57"/>
  <c r="I66" i="57"/>
  <c r="H66" i="57"/>
  <c r="G66" i="57"/>
  <c r="F66" i="57"/>
  <c r="E66" i="57"/>
  <c r="I65" i="57"/>
  <c r="H65" i="57"/>
  <c r="G65" i="57"/>
  <c r="F65" i="57"/>
  <c r="E65" i="57"/>
  <c r="I64" i="57"/>
  <c r="H64" i="57"/>
  <c r="G64" i="57"/>
  <c r="F64" i="57"/>
  <c r="E64" i="57"/>
  <c r="I63" i="57"/>
  <c r="H63" i="57"/>
  <c r="G63" i="57"/>
  <c r="F63" i="57"/>
  <c r="E63" i="57"/>
  <c r="I62" i="57"/>
  <c r="H62" i="57"/>
  <c r="G62" i="57"/>
  <c r="F62" i="57"/>
  <c r="E62" i="57"/>
  <c r="I61" i="57"/>
  <c r="H61" i="57"/>
  <c r="G61" i="57"/>
  <c r="F61" i="57"/>
  <c r="E61" i="57"/>
  <c r="I60" i="57"/>
  <c r="H60" i="57"/>
  <c r="G60" i="57"/>
  <c r="F60" i="57"/>
  <c r="E60" i="57"/>
  <c r="I59" i="57"/>
  <c r="H59" i="57"/>
  <c r="G59" i="57"/>
  <c r="F59" i="57"/>
  <c r="E59" i="57"/>
  <c r="I58" i="57"/>
  <c r="H58" i="57"/>
  <c r="G58" i="57"/>
  <c r="F58" i="57"/>
  <c r="E58" i="57"/>
  <c r="I57" i="57"/>
  <c r="H57" i="57"/>
  <c r="G57" i="57"/>
  <c r="F57" i="57"/>
  <c r="E57" i="57"/>
  <c r="I56" i="57"/>
  <c r="H56" i="57"/>
  <c r="G56" i="57"/>
  <c r="F56" i="57"/>
  <c r="E56" i="57"/>
  <c r="I55" i="57"/>
  <c r="H55" i="57"/>
  <c r="G55" i="57"/>
  <c r="F55" i="57"/>
  <c r="E55" i="57"/>
  <c r="I54" i="57"/>
  <c r="H54" i="57"/>
  <c r="G54" i="57"/>
  <c r="F54" i="57"/>
  <c r="E54" i="57"/>
  <c r="I53" i="57"/>
  <c r="H53" i="57"/>
  <c r="G53" i="57"/>
  <c r="F53" i="57"/>
  <c r="E53" i="57"/>
  <c r="I52" i="57"/>
  <c r="H52" i="57"/>
  <c r="G52" i="57"/>
  <c r="F52" i="57"/>
  <c r="E52" i="57"/>
  <c r="I51" i="57"/>
  <c r="H51" i="57"/>
  <c r="G51" i="57"/>
  <c r="F51" i="57"/>
  <c r="E51" i="57"/>
  <c r="I50" i="57"/>
  <c r="H50" i="57"/>
  <c r="G50" i="57"/>
  <c r="F50" i="57"/>
  <c r="E50" i="57"/>
  <c r="I49" i="57"/>
  <c r="H49" i="57"/>
  <c r="G49" i="57"/>
  <c r="F49" i="57"/>
  <c r="E49" i="57"/>
  <c r="I48" i="57"/>
  <c r="H48" i="57"/>
  <c r="G48" i="57"/>
  <c r="F48" i="57"/>
  <c r="E48" i="57"/>
  <c r="I47" i="57"/>
  <c r="H47" i="57"/>
  <c r="G47" i="57"/>
  <c r="F47" i="57"/>
  <c r="E47" i="57"/>
  <c r="I46" i="57"/>
  <c r="H46" i="57"/>
  <c r="G46" i="57"/>
  <c r="F46" i="57"/>
  <c r="E46" i="57"/>
  <c r="I45" i="57"/>
  <c r="H45" i="57"/>
  <c r="G45" i="57"/>
  <c r="F45" i="57"/>
  <c r="E45" i="57"/>
  <c r="I44" i="57"/>
  <c r="H44" i="57"/>
  <c r="G44" i="57"/>
  <c r="F44" i="57"/>
  <c r="E44" i="57"/>
  <c r="I43" i="57"/>
  <c r="H43" i="57"/>
  <c r="G43" i="57"/>
  <c r="F43" i="57"/>
  <c r="E43" i="57"/>
  <c r="I42" i="57"/>
  <c r="H42" i="57"/>
  <c r="G42" i="57"/>
  <c r="F42" i="57"/>
  <c r="E42" i="57"/>
  <c r="I41" i="57"/>
  <c r="H41" i="57"/>
  <c r="G41" i="57"/>
  <c r="F41" i="57"/>
  <c r="E41" i="57"/>
  <c r="I40" i="57"/>
  <c r="H40" i="57"/>
  <c r="G40" i="57"/>
  <c r="F40" i="57"/>
  <c r="E40" i="57"/>
  <c r="I39" i="57"/>
  <c r="H39" i="57"/>
  <c r="G39" i="57"/>
  <c r="F39" i="57"/>
  <c r="E39" i="57"/>
  <c r="I38" i="57"/>
  <c r="H38" i="57"/>
  <c r="G38" i="57"/>
  <c r="F38" i="57"/>
  <c r="E38" i="57"/>
  <c r="I37" i="57"/>
  <c r="H37" i="57"/>
  <c r="G37" i="57"/>
  <c r="F37" i="57"/>
  <c r="E37" i="57"/>
  <c r="I36" i="57"/>
  <c r="H36" i="57"/>
  <c r="G36" i="57"/>
  <c r="F36" i="57"/>
  <c r="E36" i="57"/>
  <c r="I35" i="57"/>
  <c r="H35" i="57"/>
  <c r="G35" i="57"/>
  <c r="F35" i="57"/>
  <c r="E35" i="57"/>
  <c r="I34" i="57"/>
  <c r="H34" i="57"/>
  <c r="G34" i="57"/>
  <c r="F34" i="57"/>
  <c r="E34" i="57"/>
  <c r="I33" i="57"/>
  <c r="H33" i="57"/>
  <c r="G33" i="57"/>
  <c r="F33" i="57"/>
  <c r="E33" i="57"/>
  <c r="I32" i="57"/>
  <c r="H32" i="57"/>
  <c r="G32" i="57"/>
  <c r="F32" i="57"/>
  <c r="E32" i="57"/>
  <c r="I31" i="57"/>
  <c r="H31" i="57"/>
  <c r="G31" i="57"/>
  <c r="F31" i="57"/>
  <c r="E31" i="57"/>
  <c r="I30" i="57"/>
  <c r="H30" i="57"/>
  <c r="G30" i="57"/>
  <c r="F30" i="57"/>
  <c r="E30" i="57"/>
  <c r="I29" i="57"/>
  <c r="H29" i="57"/>
  <c r="G29" i="57"/>
  <c r="F29" i="57"/>
  <c r="E29" i="57"/>
  <c r="I28" i="57"/>
  <c r="H28" i="57"/>
  <c r="G28" i="57"/>
  <c r="F28" i="57"/>
  <c r="E28" i="57"/>
  <c r="I27" i="57"/>
  <c r="H27" i="57"/>
  <c r="G27" i="57"/>
  <c r="F27" i="57"/>
  <c r="E27" i="57"/>
  <c r="I26" i="57"/>
  <c r="H26" i="57"/>
  <c r="G26" i="57"/>
  <c r="F26" i="57"/>
  <c r="E26" i="57"/>
  <c r="I25" i="57"/>
  <c r="H25" i="57"/>
  <c r="G25" i="57"/>
  <c r="F25" i="57"/>
  <c r="E25" i="57"/>
  <c r="I24" i="57"/>
  <c r="H24" i="57"/>
  <c r="G24" i="57"/>
  <c r="F24" i="57"/>
  <c r="E24" i="57"/>
  <c r="I23" i="57"/>
  <c r="H23" i="57"/>
  <c r="G23" i="57"/>
  <c r="F23" i="57"/>
  <c r="E23" i="57"/>
  <c r="I22" i="57"/>
  <c r="H22" i="57"/>
  <c r="G22" i="57"/>
  <c r="F22" i="57"/>
  <c r="E22" i="57"/>
  <c r="I21" i="57"/>
  <c r="H21" i="57"/>
  <c r="G21" i="57"/>
  <c r="F21" i="57"/>
  <c r="E21" i="57"/>
  <c r="I20" i="57"/>
  <c r="H20" i="57"/>
  <c r="G20" i="57"/>
  <c r="F20" i="57"/>
  <c r="E20" i="57"/>
  <c r="I19" i="57"/>
  <c r="H19" i="57"/>
  <c r="G19" i="57"/>
  <c r="F19" i="57"/>
  <c r="E19" i="57"/>
  <c r="I18" i="57"/>
  <c r="H18" i="57"/>
  <c r="G18" i="57"/>
  <c r="F18" i="57"/>
  <c r="E18" i="57"/>
  <c r="I17" i="57"/>
  <c r="H17" i="57"/>
  <c r="G17" i="57"/>
  <c r="F17" i="57"/>
  <c r="E17" i="57"/>
  <c r="I16" i="57"/>
  <c r="H16" i="57"/>
  <c r="G16" i="57"/>
  <c r="F16" i="57"/>
  <c r="E16" i="57"/>
  <c r="I15" i="57"/>
  <c r="H15" i="57"/>
  <c r="G15" i="57"/>
  <c r="F15" i="57"/>
  <c r="E15" i="57"/>
  <c r="I14" i="57"/>
  <c r="H14" i="57"/>
  <c r="G14" i="57"/>
  <c r="F14" i="57"/>
  <c r="E14" i="57"/>
  <c r="I13" i="57"/>
  <c r="H13" i="57"/>
  <c r="G13" i="57"/>
  <c r="F13" i="57"/>
  <c r="E13" i="57"/>
  <c r="I12" i="57"/>
  <c r="H12" i="57"/>
  <c r="G12" i="57"/>
  <c r="F12" i="57"/>
  <c r="E12" i="57"/>
  <c r="I11" i="57"/>
  <c r="H11" i="57"/>
  <c r="G11" i="57"/>
  <c r="F11" i="57"/>
  <c r="E11" i="57"/>
  <c r="I10" i="57"/>
  <c r="H10" i="57"/>
  <c r="G10" i="57"/>
  <c r="F10" i="57"/>
  <c r="E10" i="57"/>
  <c r="I9" i="57"/>
  <c r="H9" i="57"/>
  <c r="G9" i="57"/>
  <c r="F9" i="57"/>
  <c r="E9" i="57"/>
  <c r="I8" i="57"/>
  <c r="H8" i="57"/>
  <c r="G8" i="57"/>
  <c r="F8" i="57"/>
  <c r="E8" i="57"/>
  <c r="I7" i="57"/>
  <c r="H7" i="57"/>
  <c r="G7" i="57"/>
  <c r="F7" i="57"/>
  <c r="E7" i="57"/>
  <c r="I6" i="57"/>
  <c r="H6" i="57"/>
  <c r="G6" i="57"/>
  <c r="F6" i="57"/>
  <c r="E6" i="57"/>
  <c r="AV67" i="53"/>
  <c r="AV53" i="53"/>
  <c r="AV44" i="53"/>
  <c r="AN6" i="53"/>
  <c r="AN7" i="53"/>
  <c r="AN8" i="53"/>
  <c r="AN9" i="53"/>
  <c r="AN10" i="53"/>
  <c r="AN11" i="53"/>
  <c r="AN12" i="53"/>
  <c r="AN13" i="53"/>
  <c r="AN14" i="53"/>
  <c r="AN15" i="53"/>
  <c r="AN16" i="53"/>
  <c r="AN17" i="53"/>
  <c r="AN18" i="53"/>
  <c r="AN19" i="53"/>
  <c r="AN20" i="53"/>
  <c r="AN21" i="53"/>
  <c r="AN22" i="53"/>
  <c r="AN23" i="53"/>
  <c r="AN24" i="53"/>
  <c r="AN25" i="53"/>
  <c r="AN26" i="53"/>
  <c r="AN27" i="53"/>
  <c r="AN28" i="53"/>
  <c r="AN29" i="53"/>
  <c r="AN30" i="53"/>
  <c r="AN31" i="53"/>
  <c r="AN32" i="53"/>
  <c r="AN33" i="53"/>
  <c r="AN34" i="53"/>
  <c r="AN35" i="53"/>
  <c r="AN36" i="53"/>
  <c r="AN37" i="53"/>
  <c r="AN38" i="53"/>
  <c r="AN39" i="53"/>
  <c r="AN40" i="53"/>
  <c r="AN41" i="53"/>
  <c r="AN42" i="53"/>
  <c r="AN43" i="53"/>
  <c r="AN44" i="53"/>
  <c r="AN45" i="53"/>
  <c r="AN46" i="53"/>
  <c r="AN47" i="53"/>
  <c r="AN48" i="53"/>
  <c r="AN49" i="53"/>
  <c r="AN50" i="53"/>
  <c r="AN51" i="53"/>
  <c r="AN52" i="53"/>
  <c r="AN53" i="53"/>
  <c r="AN54" i="53"/>
  <c r="AN55" i="53"/>
  <c r="AN56" i="53"/>
  <c r="AN57" i="53"/>
  <c r="AN58" i="53"/>
  <c r="AN59" i="53"/>
  <c r="AN60" i="53"/>
  <c r="AN61" i="53"/>
  <c r="AN62" i="53"/>
  <c r="AN63" i="53"/>
  <c r="AN64" i="53"/>
  <c r="AN65" i="53"/>
  <c r="AN66" i="53"/>
  <c r="AN67" i="53"/>
  <c r="AN68" i="53"/>
  <c r="AN69" i="53"/>
  <c r="AN71" i="53"/>
  <c r="AN72" i="53"/>
  <c r="AN73" i="53"/>
  <c r="AN74" i="53"/>
  <c r="AN75" i="53"/>
  <c r="AN76" i="53"/>
  <c r="AN77" i="53"/>
  <c r="AN78" i="53"/>
  <c r="AN79" i="53"/>
  <c r="AN80" i="53"/>
  <c r="AN81" i="53"/>
  <c r="AN82" i="53"/>
  <c r="AN83" i="53"/>
  <c r="AN5" i="53"/>
  <c r="C88" i="53"/>
  <c r="B83" i="59"/>
  <c r="B84" i="59"/>
  <c r="B86" i="59"/>
  <c r="B87" i="59"/>
  <c r="B88" i="59"/>
  <c r="AV69" i="53"/>
  <c r="AV68" i="53"/>
  <c r="AV58" i="53"/>
  <c r="AV52" i="53"/>
  <c r="AV51" i="53"/>
  <c r="B81" i="52"/>
  <c r="C83" i="53"/>
  <c r="R5" i="52"/>
  <c r="S7" i="53"/>
  <c r="S5" i="52"/>
  <c r="T7" i="53"/>
  <c r="T5" i="52"/>
  <c r="U7" i="53"/>
  <c r="U5" i="52"/>
  <c r="V7" i="53"/>
  <c r="V5" i="52"/>
  <c r="W7" i="53"/>
  <c r="W5" i="52"/>
  <c r="X7" i="53"/>
  <c r="X5" i="52"/>
  <c r="Y7" i="53"/>
  <c r="Y5" i="52"/>
  <c r="Z7" i="53"/>
  <c r="AA7" i="53" s="1"/>
  <c r="AJ7" i="53"/>
  <c r="R14" i="52"/>
  <c r="S16" i="53"/>
  <c r="S14" i="52"/>
  <c r="T16" i="53"/>
  <c r="T14" i="52"/>
  <c r="U16" i="53"/>
  <c r="U14" i="52"/>
  <c r="V16" i="53"/>
  <c r="V14" i="52"/>
  <c r="W16" i="53"/>
  <c r="W14" i="52"/>
  <c r="X16" i="53"/>
  <c r="X14" i="52"/>
  <c r="Y16" i="53"/>
  <c r="Y14" i="52"/>
  <c r="Z16" i="53"/>
  <c r="AC16" i="53" s="1"/>
  <c r="R42" i="52"/>
  <c r="S44" i="53"/>
  <c r="S42" i="52"/>
  <c r="T44" i="53"/>
  <c r="T42" i="52"/>
  <c r="U44" i="53"/>
  <c r="U42" i="52"/>
  <c r="V44" i="53"/>
  <c r="V42" i="52"/>
  <c r="W44" i="53"/>
  <c r="W42" i="52"/>
  <c r="X44" i="53"/>
  <c r="X42" i="52"/>
  <c r="Y44" i="53"/>
  <c r="Y42" i="52"/>
  <c r="Z44" i="53"/>
  <c r="AB44" i="53" s="1"/>
  <c r="R46" i="52"/>
  <c r="S48" i="53"/>
  <c r="S46" i="52"/>
  <c r="T48" i="53"/>
  <c r="T46" i="52"/>
  <c r="U48" i="53"/>
  <c r="U46" i="52"/>
  <c r="V48" i="53"/>
  <c r="V46" i="52"/>
  <c r="W48" i="53"/>
  <c r="W46" i="52"/>
  <c r="X48" i="53"/>
  <c r="X46" i="52"/>
  <c r="Y48" i="53"/>
  <c r="Y46" i="52"/>
  <c r="Z48" i="53"/>
  <c r="AC48" i="53" s="1"/>
  <c r="R49" i="52"/>
  <c r="S51" i="53"/>
  <c r="S49" i="52"/>
  <c r="T51" i="53"/>
  <c r="T49" i="52"/>
  <c r="U51" i="53"/>
  <c r="U49" i="52"/>
  <c r="V51" i="53"/>
  <c r="V49" i="52"/>
  <c r="W51" i="53"/>
  <c r="W49" i="52"/>
  <c r="X51" i="53"/>
  <c r="X49" i="52"/>
  <c r="Y51" i="53"/>
  <c r="Y49" i="52"/>
  <c r="Z51" i="53"/>
  <c r="AF51" i="53" s="1"/>
  <c r="R50" i="52"/>
  <c r="S52" i="53"/>
  <c r="S50" i="52"/>
  <c r="T52" i="53"/>
  <c r="T50" i="52"/>
  <c r="U52" i="53"/>
  <c r="U50" i="52"/>
  <c r="V52" i="53"/>
  <c r="V50" i="52"/>
  <c r="W52" i="53"/>
  <c r="W50" i="52"/>
  <c r="X52" i="53"/>
  <c r="X50" i="52"/>
  <c r="Y52" i="53"/>
  <c r="Y50" i="52"/>
  <c r="Z52" i="53"/>
  <c r="AB52" i="53" s="1"/>
  <c r="R51" i="52"/>
  <c r="S53" i="53"/>
  <c r="S51" i="52"/>
  <c r="T53" i="53"/>
  <c r="T51" i="52"/>
  <c r="U53" i="53"/>
  <c r="U51" i="52"/>
  <c r="V53" i="53"/>
  <c r="V51" i="52"/>
  <c r="W53" i="53"/>
  <c r="W51" i="52"/>
  <c r="X53" i="53"/>
  <c r="X51" i="52"/>
  <c r="Y53" i="53"/>
  <c r="Y51" i="52"/>
  <c r="Z53" i="53"/>
  <c r="R56" i="52"/>
  <c r="S58" i="53"/>
  <c r="S56" i="52"/>
  <c r="T58" i="53"/>
  <c r="T56" i="52"/>
  <c r="U58" i="53"/>
  <c r="U56" i="52"/>
  <c r="V58" i="53"/>
  <c r="V56" i="52"/>
  <c r="W58" i="53"/>
  <c r="W56" i="52"/>
  <c r="X58" i="53"/>
  <c r="X56" i="52"/>
  <c r="Y58" i="53"/>
  <c r="Y56" i="52"/>
  <c r="Z58" i="53"/>
  <c r="AB58" i="53" s="1"/>
  <c r="R65" i="52"/>
  <c r="S65" i="52"/>
  <c r="T65" i="52"/>
  <c r="U65" i="52"/>
  <c r="V65" i="52"/>
  <c r="W65" i="52"/>
  <c r="X65" i="52"/>
  <c r="Y65" i="52"/>
  <c r="Z67" i="53"/>
  <c r="AI67" i="53" s="1"/>
  <c r="R66" i="52"/>
  <c r="S68" i="53"/>
  <c r="S66" i="52"/>
  <c r="T68" i="53"/>
  <c r="T66" i="52"/>
  <c r="U68" i="53"/>
  <c r="U66" i="52"/>
  <c r="V68" i="53"/>
  <c r="V66" i="52"/>
  <c r="W68" i="53"/>
  <c r="W66" i="52"/>
  <c r="X68" i="53"/>
  <c r="X66" i="52"/>
  <c r="Y68" i="53"/>
  <c r="Y66" i="52"/>
  <c r="Z68" i="53"/>
  <c r="AH68" i="53" s="1"/>
  <c r="R67" i="52"/>
  <c r="S69" i="53"/>
  <c r="S67" i="52"/>
  <c r="T69" i="53"/>
  <c r="T67" i="52"/>
  <c r="U69" i="53"/>
  <c r="U67" i="52"/>
  <c r="V69" i="53"/>
  <c r="V67" i="52"/>
  <c r="W69" i="53"/>
  <c r="W67" i="52"/>
  <c r="X69" i="53"/>
  <c r="X67" i="52"/>
  <c r="Y69" i="53"/>
  <c r="Y67" i="52"/>
  <c r="Z69" i="53"/>
  <c r="AL69" i="53" s="1"/>
  <c r="Q67" i="52"/>
  <c r="R69" i="53"/>
  <c r="Q66" i="52"/>
  <c r="R68" i="53"/>
  <c r="Q65" i="52"/>
  <c r="Q56" i="52"/>
  <c r="R58" i="53"/>
  <c r="Q51" i="52"/>
  <c r="R53" i="53"/>
  <c r="Q50" i="52"/>
  <c r="R52" i="53"/>
  <c r="Q49" i="52"/>
  <c r="R51" i="53"/>
  <c r="Q46" i="52"/>
  <c r="R48" i="53"/>
  <c r="Q42" i="52"/>
  <c r="R44" i="53"/>
  <c r="Q14" i="52"/>
  <c r="R16" i="53"/>
  <c r="Q5" i="52"/>
  <c r="R7" i="53"/>
  <c r="C65" i="52"/>
  <c r="D67" i="53"/>
  <c r="D65" i="52"/>
  <c r="E65" i="52"/>
  <c r="F67" i="53"/>
  <c r="F65" i="52"/>
  <c r="G67" i="53"/>
  <c r="G65" i="52"/>
  <c r="H65" i="52"/>
  <c r="I67" i="53"/>
  <c r="I65" i="52"/>
  <c r="C66" i="52"/>
  <c r="D68" i="53"/>
  <c r="D66" i="52"/>
  <c r="E68" i="53"/>
  <c r="E66" i="52"/>
  <c r="F68" i="53"/>
  <c r="F66" i="52"/>
  <c r="G68" i="53"/>
  <c r="G66" i="52"/>
  <c r="H68" i="53"/>
  <c r="H66" i="52"/>
  <c r="I68" i="53"/>
  <c r="I66" i="52"/>
  <c r="J68" i="53"/>
  <c r="C67" i="52"/>
  <c r="D69" i="53"/>
  <c r="D67" i="52"/>
  <c r="E69" i="53"/>
  <c r="E67" i="52"/>
  <c r="F69" i="53"/>
  <c r="F67" i="52"/>
  <c r="G69" i="53"/>
  <c r="G67" i="52"/>
  <c r="H69" i="53"/>
  <c r="H67" i="52"/>
  <c r="I69" i="53"/>
  <c r="I67" i="52"/>
  <c r="J69" i="53"/>
  <c r="B67" i="52"/>
  <c r="C69" i="53"/>
  <c r="B66" i="52"/>
  <c r="C68" i="53"/>
  <c r="B65" i="52"/>
  <c r="C67" i="53"/>
  <c r="C56" i="52"/>
  <c r="D58" i="53"/>
  <c r="D56" i="52"/>
  <c r="E58" i="53"/>
  <c r="E56" i="52"/>
  <c r="F58" i="53"/>
  <c r="F56" i="52"/>
  <c r="G58" i="53"/>
  <c r="G56" i="52"/>
  <c r="H58" i="53"/>
  <c r="H56" i="52"/>
  <c r="I58" i="53"/>
  <c r="I56" i="52"/>
  <c r="J58" i="53"/>
  <c r="B56" i="52"/>
  <c r="C58" i="53"/>
  <c r="C49" i="52"/>
  <c r="D51" i="53"/>
  <c r="D49" i="52"/>
  <c r="E51" i="53"/>
  <c r="E49" i="52"/>
  <c r="F51" i="53"/>
  <c r="F49" i="52"/>
  <c r="G51" i="53"/>
  <c r="G49" i="52"/>
  <c r="H51" i="53"/>
  <c r="H49" i="52"/>
  <c r="I51" i="53"/>
  <c r="I49" i="52"/>
  <c r="J51" i="53"/>
  <c r="C50" i="52"/>
  <c r="D52" i="53"/>
  <c r="D50" i="52"/>
  <c r="E52" i="53"/>
  <c r="E50" i="52"/>
  <c r="F52" i="53"/>
  <c r="F50" i="52"/>
  <c r="G52" i="53"/>
  <c r="G50" i="52"/>
  <c r="H52" i="53"/>
  <c r="H50" i="52"/>
  <c r="I52" i="53"/>
  <c r="I50" i="52"/>
  <c r="J52" i="53"/>
  <c r="C51" i="52"/>
  <c r="D53" i="53"/>
  <c r="D51" i="52"/>
  <c r="E53" i="53"/>
  <c r="E51" i="52"/>
  <c r="F53" i="53"/>
  <c r="F51" i="52"/>
  <c r="G53" i="53"/>
  <c r="G51" i="52"/>
  <c r="H53" i="53"/>
  <c r="H51" i="52"/>
  <c r="I53" i="53"/>
  <c r="I51" i="52"/>
  <c r="J53" i="53"/>
  <c r="B51" i="52"/>
  <c r="C53" i="53"/>
  <c r="B50" i="52"/>
  <c r="C52" i="53"/>
  <c r="B49" i="52"/>
  <c r="C51" i="53"/>
  <c r="C46" i="52"/>
  <c r="D48" i="53"/>
  <c r="D46" i="52"/>
  <c r="E48" i="53"/>
  <c r="E46" i="52"/>
  <c r="F48" i="53"/>
  <c r="F46" i="52"/>
  <c r="G48" i="53"/>
  <c r="G46" i="52"/>
  <c r="H48" i="53"/>
  <c r="H46" i="52"/>
  <c r="I48" i="53"/>
  <c r="I46" i="52"/>
  <c r="J48" i="53"/>
  <c r="B46" i="52"/>
  <c r="C48" i="53"/>
  <c r="C42" i="52"/>
  <c r="D44" i="53"/>
  <c r="D42" i="52"/>
  <c r="E44" i="53"/>
  <c r="E42" i="52"/>
  <c r="F44" i="53"/>
  <c r="F42" i="52"/>
  <c r="G44" i="53"/>
  <c r="G42" i="52"/>
  <c r="H44" i="53"/>
  <c r="H42" i="52"/>
  <c r="I44" i="53"/>
  <c r="I42" i="52"/>
  <c r="J44" i="53"/>
  <c r="B42" i="52"/>
  <c r="C44" i="53"/>
  <c r="C14" i="52"/>
  <c r="D16" i="53"/>
  <c r="D14" i="52"/>
  <c r="E16" i="53"/>
  <c r="E14" i="52"/>
  <c r="F16" i="53"/>
  <c r="F14" i="52"/>
  <c r="G16" i="53"/>
  <c r="G14" i="52"/>
  <c r="H16" i="53"/>
  <c r="H14" i="52"/>
  <c r="I16" i="53"/>
  <c r="I14" i="52"/>
  <c r="J16" i="53"/>
  <c r="B14" i="52"/>
  <c r="C16" i="53"/>
  <c r="C5" i="52"/>
  <c r="D7" i="53"/>
  <c r="D5" i="52"/>
  <c r="E7" i="53"/>
  <c r="E5" i="52"/>
  <c r="F7" i="53"/>
  <c r="F5" i="52"/>
  <c r="G7" i="53"/>
  <c r="G5" i="52"/>
  <c r="H7" i="53"/>
  <c r="H5" i="52"/>
  <c r="I7" i="53"/>
  <c r="I5" i="52"/>
  <c r="J7" i="53"/>
  <c r="B5" i="52"/>
  <c r="C7" i="53"/>
  <c r="A80" i="52"/>
  <c r="A78" i="52"/>
  <c r="A79" i="52"/>
  <c r="A77" i="52"/>
  <c r="A69" i="52"/>
  <c r="A70" i="52"/>
  <c r="A71" i="52"/>
  <c r="A72" i="52"/>
  <c r="A73" i="52"/>
  <c r="A74" i="52"/>
  <c r="A75" i="52"/>
  <c r="A76" i="52"/>
  <c r="A67" i="52"/>
  <c r="A66" i="52"/>
  <c r="B68" i="53"/>
  <c r="B68" i="59" s="1"/>
  <c r="A54" i="52"/>
  <c r="A55" i="52"/>
  <c r="A56" i="52"/>
  <c r="A57" i="52"/>
  <c r="A58" i="52"/>
  <c r="A59" i="52"/>
  <c r="A60" i="52"/>
  <c r="A61" i="52"/>
  <c r="A62" i="52"/>
  <c r="A63" i="52"/>
  <c r="A64" i="52"/>
  <c r="A65" i="52"/>
  <c r="A43" i="52"/>
  <c r="A44" i="52"/>
  <c r="A45" i="52"/>
  <c r="A46" i="52"/>
  <c r="A47" i="52"/>
  <c r="A48" i="52"/>
  <c r="A49" i="52"/>
  <c r="B51" i="53"/>
  <c r="A50" i="52"/>
  <c r="A51" i="52"/>
  <c r="A52" i="52"/>
  <c r="A53" i="52"/>
  <c r="A42" i="52"/>
  <c r="A40" i="52"/>
  <c r="A39" i="52"/>
  <c r="A38" i="52"/>
  <c r="A37" i="52"/>
  <c r="A31" i="52"/>
  <c r="A32" i="52"/>
  <c r="A33" i="52"/>
  <c r="A34" i="52"/>
  <c r="A35" i="52"/>
  <c r="A36" i="52"/>
  <c r="A19" i="52"/>
  <c r="A20" i="52"/>
  <c r="A21" i="52"/>
  <c r="A22" i="52"/>
  <c r="A23" i="52"/>
  <c r="A24" i="52"/>
  <c r="A25" i="52"/>
  <c r="A26" i="52"/>
  <c r="A27" i="52"/>
  <c r="A28" i="52"/>
  <c r="A29" i="52"/>
  <c r="A30" i="52"/>
  <c r="A18" i="52"/>
  <c r="A17" i="52"/>
  <c r="B19" i="53"/>
  <c r="B19" i="59" s="1"/>
  <c r="N19" i="59" s="1"/>
  <c r="A13" i="52"/>
  <c r="A14" i="52"/>
  <c r="A15" i="52"/>
  <c r="A16" i="52"/>
  <c r="A4" i="52"/>
  <c r="G4" i="52"/>
  <c r="H6" i="53"/>
  <c r="A5" i="52"/>
  <c r="A6" i="52"/>
  <c r="A7" i="52"/>
  <c r="A8" i="52"/>
  <c r="A9" i="52"/>
  <c r="A10" i="52"/>
  <c r="A11" i="52"/>
  <c r="A12" i="52"/>
  <c r="A3" i="52"/>
  <c r="C83" i="51"/>
  <c r="V67" i="53"/>
  <c r="U83" i="52"/>
  <c r="V85" i="53"/>
  <c r="U67" i="53"/>
  <c r="T83" i="52"/>
  <c r="U85" i="53"/>
  <c r="T67" i="53"/>
  <c r="S83" i="52"/>
  <c r="T85" i="53"/>
  <c r="S67" i="53"/>
  <c r="R83" i="52"/>
  <c r="S85" i="53"/>
  <c r="W67" i="53"/>
  <c r="V83" i="52"/>
  <c r="W85" i="53"/>
  <c r="R67" i="53"/>
  <c r="Q83" i="52"/>
  <c r="R85" i="53"/>
  <c r="J67" i="53"/>
  <c r="I83" i="52"/>
  <c r="J85" i="53"/>
  <c r="E67" i="53"/>
  <c r="D83" i="52"/>
  <c r="E85" i="53"/>
  <c r="H67" i="53"/>
  <c r="G83" i="52"/>
  <c r="H85" i="53"/>
  <c r="Y67" i="53"/>
  <c r="X83" i="52"/>
  <c r="Y85" i="53"/>
  <c r="X67" i="53"/>
  <c r="W83" i="52"/>
  <c r="X85" i="53"/>
  <c r="J24" i="52"/>
  <c r="P24" i="52"/>
  <c r="O24" i="52"/>
  <c r="N24" i="52"/>
  <c r="M24" i="52"/>
  <c r="L24" i="52"/>
  <c r="K24" i="52"/>
  <c r="B62" i="53"/>
  <c r="B62" i="59" s="1"/>
  <c r="L60" i="52"/>
  <c r="O60" i="52"/>
  <c r="P62" i="53"/>
  <c r="P60" i="52"/>
  <c r="N60" i="52"/>
  <c r="M60" i="52"/>
  <c r="K60" i="52"/>
  <c r="L62" i="53"/>
  <c r="J60" i="52"/>
  <c r="K62" i="53"/>
  <c r="K59" i="52"/>
  <c r="L61" i="53"/>
  <c r="J59" i="52"/>
  <c r="M59" i="52"/>
  <c r="P59" i="52"/>
  <c r="Q61" i="53"/>
  <c r="O59" i="52"/>
  <c r="N59" i="52"/>
  <c r="L59" i="52"/>
  <c r="M51" i="52"/>
  <c r="P51" i="52"/>
  <c r="K51" i="52"/>
  <c r="L53" i="53"/>
  <c r="O51" i="52"/>
  <c r="P53" i="53"/>
  <c r="N51" i="52"/>
  <c r="L51" i="52"/>
  <c r="M53" i="53"/>
  <c r="J51" i="52"/>
  <c r="K53" i="53"/>
  <c r="M79" i="52"/>
  <c r="N81" i="53"/>
  <c r="L79" i="52"/>
  <c r="M81" i="53"/>
  <c r="O79" i="52"/>
  <c r="P81" i="53"/>
  <c r="K79" i="52"/>
  <c r="J79" i="52"/>
  <c r="P79" i="52"/>
  <c r="Q81" i="53"/>
  <c r="N79" i="52"/>
  <c r="P7" i="52"/>
  <c r="O7" i="52"/>
  <c r="N7" i="52"/>
  <c r="M7" i="52"/>
  <c r="L7" i="52"/>
  <c r="J7" i="52"/>
  <c r="K9" i="53"/>
  <c r="K7" i="52"/>
  <c r="K5" i="52"/>
  <c r="L7" i="53"/>
  <c r="O5" i="52"/>
  <c r="P5" i="52"/>
  <c r="Q7" i="53"/>
  <c r="N5" i="52"/>
  <c r="O7" i="53"/>
  <c r="M5" i="52"/>
  <c r="N7" i="53"/>
  <c r="L5" i="52"/>
  <c r="J5" i="52"/>
  <c r="O21" i="52"/>
  <c r="K21" i="52"/>
  <c r="P21" i="52"/>
  <c r="Q23" i="53"/>
  <c r="N21" i="52"/>
  <c r="M21" i="52"/>
  <c r="L21" i="52"/>
  <c r="J21" i="52"/>
  <c r="B60" i="53"/>
  <c r="B60" i="59" s="1"/>
  <c r="P58" i="52"/>
  <c r="O58" i="52"/>
  <c r="P60" i="53"/>
  <c r="M58" i="52"/>
  <c r="J58" i="52"/>
  <c r="K60" i="53"/>
  <c r="N58" i="52"/>
  <c r="O60" i="53"/>
  <c r="L58" i="52"/>
  <c r="M60" i="53"/>
  <c r="K58" i="52"/>
  <c r="J16" i="52"/>
  <c r="P16" i="52"/>
  <c r="Q18" i="53"/>
  <c r="O16" i="52"/>
  <c r="P18" i="53"/>
  <c r="N16" i="52"/>
  <c r="M16" i="52"/>
  <c r="L16" i="52"/>
  <c r="K16" i="52"/>
  <c r="B22" i="53"/>
  <c r="B22" i="59" s="1"/>
  <c r="N20" i="52"/>
  <c r="O22" i="53"/>
  <c r="M20" i="52"/>
  <c r="N22" i="53"/>
  <c r="L20" i="52"/>
  <c r="K20" i="52"/>
  <c r="J20" i="52"/>
  <c r="K22" i="53"/>
  <c r="P20" i="52"/>
  <c r="Q22" i="53"/>
  <c r="O20" i="52"/>
  <c r="P22" i="53"/>
  <c r="J50" i="52"/>
  <c r="N50" i="52"/>
  <c r="O50" i="52"/>
  <c r="P50" i="52"/>
  <c r="Q52" i="53"/>
  <c r="M50" i="52"/>
  <c r="L50" i="52"/>
  <c r="K50" i="52"/>
  <c r="A60" i="61"/>
  <c r="M57" i="52"/>
  <c r="N59" i="53"/>
  <c r="P57" i="52"/>
  <c r="Q59" i="53"/>
  <c r="N57" i="52"/>
  <c r="O57" i="52"/>
  <c r="L57" i="52"/>
  <c r="K57" i="52"/>
  <c r="J57" i="52"/>
  <c r="K59" i="53"/>
  <c r="O78" i="52"/>
  <c r="P80" i="53"/>
  <c r="P78" i="52"/>
  <c r="N78" i="52"/>
  <c r="M78" i="52"/>
  <c r="L78" i="52"/>
  <c r="K78" i="52"/>
  <c r="J78" i="52"/>
  <c r="B63" i="53"/>
  <c r="M61" i="52"/>
  <c r="N63" i="53"/>
  <c r="L61" i="52"/>
  <c r="M63" i="53"/>
  <c r="K61" i="52"/>
  <c r="L63" i="53"/>
  <c r="O61" i="52"/>
  <c r="P63" i="53"/>
  <c r="J61" i="52"/>
  <c r="P61" i="52"/>
  <c r="Q63" i="53"/>
  <c r="N61" i="52"/>
  <c r="O63" i="53"/>
  <c r="P6" i="52"/>
  <c r="Q8" i="53"/>
  <c r="O6" i="52"/>
  <c r="P8" i="53"/>
  <c r="J6" i="52"/>
  <c r="N6" i="52"/>
  <c r="M6" i="52"/>
  <c r="L6" i="52"/>
  <c r="K6" i="52"/>
  <c r="P22" i="52"/>
  <c r="Q24" i="53"/>
  <c r="O22" i="52"/>
  <c r="P24" i="53"/>
  <c r="J22" i="52"/>
  <c r="N22" i="52"/>
  <c r="O24" i="53"/>
  <c r="M22" i="52"/>
  <c r="N24" i="53"/>
  <c r="K22" i="52"/>
  <c r="L22" i="52"/>
  <c r="P19" i="52"/>
  <c r="O19" i="52"/>
  <c r="P21" i="53"/>
  <c r="N19" i="52"/>
  <c r="O21" i="53"/>
  <c r="M19" i="52"/>
  <c r="N21" i="53"/>
  <c r="L19" i="52"/>
  <c r="K19" i="52"/>
  <c r="J19" i="52"/>
  <c r="P56" i="52"/>
  <c r="Q58" i="53"/>
  <c r="O56" i="52"/>
  <c r="P58" i="53"/>
  <c r="N56" i="52"/>
  <c r="M56" i="52"/>
  <c r="N58" i="53"/>
  <c r="L56" i="52"/>
  <c r="M58" i="53"/>
  <c r="K56" i="52"/>
  <c r="L58" i="53"/>
  <c r="J56" i="52"/>
  <c r="K58" i="53"/>
  <c r="N80" i="52"/>
  <c r="P80" i="52"/>
  <c r="O80" i="52"/>
  <c r="M80" i="52"/>
  <c r="N82" i="53"/>
  <c r="K80" i="52"/>
  <c r="L82" i="53"/>
  <c r="J80" i="52"/>
  <c r="K82" i="53"/>
  <c r="L80" i="52"/>
  <c r="P48" i="52"/>
  <c r="O48" i="52"/>
  <c r="L48" i="52"/>
  <c r="N48" i="52"/>
  <c r="M48" i="52"/>
  <c r="N50" i="53"/>
  <c r="K48" i="52"/>
  <c r="L50" i="53"/>
  <c r="J48" i="52"/>
  <c r="K50" i="53"/>
  <c r="L52" i="52"/>
  <c r="M54" i="53"/>
  <c r="K52" i="52"/>
  <c r="L54" i="53"/>
  <c r="J52" i="52"/>
  <c r="P52" i="52"/>
  <c r="Q54" i="53"/>
  <c r="O52" i="52"/>
  <c r="P54" i="53"/>
  <c r="N52" i="52"/>
  <c r="O54" i="53"/>
  <c r="M52" i="52"/>
  <c r="N54" i="53"/>
  <c r="B6" i="53"/>
  <c r="N4" i="52"/>
  <c r="M4" i="52"/>
  <c r="L4" i="52"/>
  <c r="K4" i="52"/>
  <c r="J4" i="52"/>
  <c r="O4" i="52"/>
  <c r="P6" i="53"/>
  <c r="P4" i="52"/>
  <c r="Q6" i="53"/>
  <c r="O55" i="52"/>
  <c r="P57" i="53"/>
  <c r="P55" i="52"/>
  <c r="Q57" i="53"/>
  <c r="N55" i="52"/>
  <c r="O57" i="53"/>
  <c r="K55" i="52"/>
  <c r="M55" i="52"/>
  <c r="L55" i="52"/>
  <c r="J55" i="52"/>
  <c r="K57" i="53"/>
  <c r="O13" i="52"/>
  <c r="P15" i="53"/>
  <c r="N13" i="52"/>
  <c r="O15" i="53"/>
  <c r="J13" i="52"/>
  <c r="M13" i="52"/>
  <c r="L13" i="52"/>
  <c r="K13" i="52"/>
  <c r="P13" i="52"/>
  <c r="O47" i="52"/>
  <c r="P49" i="53"/>
  <c r="N47" i="52"/>
  <c r="O49" i="53"/>
  <c r="M47" i="52"/>
  <c r="N49" i="53"/>
  <c r="L47" i="52"/>
  <c r="J47" i="52"/>
  <c r="K49" i="53"/>
  <c r="K47" i="52"/>
  <c r="P47" i="52"/>
  <c r="N54" i="52"/>
  <c r="O56" i="53"/>
  <c r="M54" i="52"/>
  <c r="N56" i="53"/>
  <c r="P54" i="52"/>
  <c r="Q56" i="53"/>
  <c r="L54" i="52"/>
  <c r="M56" i="53"/>
  <c r="K54" i="52"/>
  <c r="J54" i="52"/>
  <c r="O54" i="52"/>
  <c r="P56" i="53"/>
  <c r="P66" i="52"/>
  <c r="Q68" i="53"/>
  <c r="O66" i="52"/>
  <c r="P68" i="53"/>
  <c r="N66" i="52"/>
  <c r="O68" i="53"/>
  <c r="L66" i="52"/>
  <c r="K66" i="52"/>
  <c r="M66" i="52"/>
  <c r="N68" i="53"/>
  <c r="J66" i="52"/>
  <c r="B50" i="53"/>
  <c r="N46" i="52"/>
  <c r="P46" i="52"/>
  <c r="Q48" i="53"/>
  <c r="O46" i="52"/>
  <c r="P48" i="53"/>
  <c r="M46" i="52"/>
  <c r="N48" i="53"/>
  <c r="K46" i="52"/>
  <c r="L48" i="53"/>
  <c r="L46" i="52"/>
  <c r="J46" i="52"/>
  <c r="L18" i="52"/>
  <c r="K18" i="52"/>
  <c r="L20" i="53"/>
  <c r="J18" i="52"/>
  <c r="K20" i="53"/>
  <c r="P18" i="52"/>
  <c r="Q20" i="53"/>
  <c r="O18" i="52"/>
  <c r="P20" i="53"/>
  <c r="N18" i="52"/>
  <c r="M18" i="52"/>
  <c r="J33" i="52"/>
  <c r="K35" i="53"/>
  <c r="P33" i="52"/>
  <c r="Q35" i="53"/>
  <c r="O33" i="52"/>
  <c r="N33" i="52"/>
  <c r="O35" i="53"/>
  <c r="M33" i="52"/>
  <c r="N35" i="53"/>
  <c r="K33" i="52"/>
  <c r="L35" i="53"/>
  <c r="L33" i="52"/>
  <c r="M35" i="53"/>
  <c r="M45" i="52"/>
  <c r="L45" i="52"/>
  <c r="K45" i="52"/>
  <c r="J45" i="52"/>
  <c r="P45" i="52"/>
  <c r="Q47" i="53"/>
  <c r="O45" i="52"/>
  <c r="P47" i="53"/>
  <c r="N45" i="52"/>
  <c r="J67" i="52"/>
  <c r="L67" i="52"/>
  <c r="M69" i="53"/>
  <c r="O67" i="52"/>
  <c r="P69" i="53"/>
  <c r="P67" i="52"/>
  <c r="Q69" i="53"/>
  <c r="N67" i="52"/>
  <c r="M67" i="52"/>
  <c r="N69" i="53"/>
  <c r="K67" i="52"/>
  <c r="L69" i="53"/>
  <c r="B35" i="53"/>
  <c r="B35" i="59" s="1"/>
  <c r="P49" i="52"/>
  <c r="Q51" i="53"/>
  <c r="O49" i="52"/>
  <c r="N49" i="52"/>
  <c r="L49" i="52"/>
  <c r="M51" i="53"/>
  <c r="M49" i="52"/>
  <c r="N51" i="53"/>
  <c r="K49" i="52"/>
  <c r="L51" i="53"/>
  <c r="J49" i="52"/>
  <c r="L30" i="52"/>
  <c r="P30" i="52"/>
  <c r="Q32" i="53"/>
  <c r="O30" i="52"/>
  <c r="P32" i="53"/>
  <c r="N30" i="52"/>
  <c r="O32" i="53"/>
  <c r="M30" i="52"/>
  <c r="K30" i="52"/>
  <c r="J30" i="52"/>
  <c r="K32" i="53"/>
  <c r="B46" i="53"/>
  <c r="B46" i="59" s="1"/>
  <c r="L44" i="52"/>
  <c r="M46" i="53"/>
  <c r="P44" i="52"/>
  <c r="Q46" i="53"/>
  <c r="O44" i="52"/>
  <c r="P46" i="53"/>
  <c r="N44" i="52"/>
  <c r="O46" i="53"/>
  <c r="M44" i="52"/>
  <c r="N46" i="53"/>
  <c r="K44" i="52"/>
  <c r="L46" i="53"/>
  <c r="J44" i="52"/>
  <c r="M76" i="52"/>
  <c r="L76" i="52"/>
  <c r="P76" i="52"/>
  <c r="Q78" i="53"/>
  <c r="O76" i="52"/>
  <c r="P78" i="53"/>
  <c r="J76" i="52"/>
  <c r="K78" i="53"/>
  <c r="N76" i="52"/>
  <c r="K76" i="52"/>
  <c r="B79" i="53"/>
  <c r="B78" i="59" s="1"/>
  <c r="K77" i="52"/>
  <c r="L79" i="53"/>
  <c r="J77" i="52"/>
  <c r="K79" i="53"/>
  <c r="M77" i="52"/>
  <c r="N79" i="53"/>
  <c r="P77" i="52"/>
  <c r="O77" i="52"/>
  <c r="N77" i="52"/>
  <c r="L77" i="52"/>
  <c r="M79" i="53"/>
  <c r="P15" i="52"/>
  <c r="K15" i="52"/>
  <c r="O15" i="52"/>
  <c r="P17" i="53"/>
  <c r="N15" i="52"/>
  <c r="L15" i="52"/>
  <c r="M17" i="53"/>
  <c r="M15" i="52"/>
  <c r="N17" i="53"/>
  <c r="J15" i="52"/>
  <c r="M3" i="52"/>
  <c r="P3" i="52"/>
  <c r="Q5" i="53"/>
  <c r="O3" i="52"/>
  <c r="P5" i="53"/>
  <c r="N3" i="52"/>
  <c r="O5" i="53"/>
  <c r="L3" i="52"/>
  <c r="M5" i="53"/>
  <c r="K3" i="52"/>
  <c r="L5" i="53"/>
  <c r="J3" i="52"/>
  <c r="K5" i="53"/>
  <c r="B14" i="53"/>
  <c r="B14" i="59"/>
  <c r="N12" i="52"/>
  <c r="P12" i="52"/>
  <c r="O12" i="52"/>
  <c r="M12" i="52"/>
  <c r="L12" i="52"/>
  <c r="K12" i="52"/>
  <c r="J12" i="52"/>
  <c r="K14" i="53"/>
  <c r="O29" i="52"/>
  <c r="N29" i="52"/>
  <c r="M29" i="52"/>
  <c r="N31" i="53"/>
  <c r="L29" i="52"/>
  <c r="M31" i="53"/>
  <c r="J29" i="52"/>
  <c r="K31" i="53"/>
  <c r="K29" i="52"/>
  <c r="L31" i="53"/>
  <c r="P29" i="52"/>
  <c r="Q31" i="53"/>
  <c r="P31" i="52"/>
  <c r="Q33" i="53"/>
  <c r="O31" i="52"/>
  <c r="P33" i="53"/>
  <c r="N31" i="52"/>
  <c r="M31" i="52"/>
  <c r="L31" i="52"/>
  <c r="K31" i="52"/>
  <c r="J31" i="52"/>
  <c r="B45" i="53"/>
  <c r="B45" i="59" s="1"/>
  <c r="K43" i="52"/>
  <c r="L45" i="53"/>
  <c r="J43" i="52"/>
  <c r="O43" i="52"/>
  <c r="P45" i="53"/>
  <c r="P43" i="52"/>
  <c r="Q45" i="53"/>
  <c r="N43" i="52"/>
  <c r="O45" i="53"/>
  <c r="M43" i="52"/>
  <c r="N45" i="53"/>
  <c r="L43" i="52"/>
  <c r="M45" i="53"/>
  <c r="B77" i="53"/>
  <c r="B76" i="59" s="1"/>
  <c r="M75" i="52"/>
  <c r="K75" i="52"/>
  <c r="P75" i="52"/>
  <c r="Q77" i="53"/>
  <c r="N75" i="52"/>
  <c r="O75" i="52"/>
  <c r="L75" i="52"/>
  <c r="J75" i="52"/>
  <c r="B18" i="53"/>
  <c r="B18" i="59" s="1"/>
  <c r="P42" i="52"/>
  <c r="Q44" i="53"/>
  <c r="O42" i="52"/>
  <c r="M42" i="52"/>
  <c r="N44" i="53"/>
  <c r="J42" i="52"/>
  <c r="N42" i="52"/>
  <c r="O44" i="53"/>
  <c r="L42" i="52"/>
  <c r="M44" i="53"/>
  <c r="K42" i="52"/>
  <c r="L44" i="53"/>
  <c r="M53" i="52"/>
  <c r="N55" i="53"/>
  <c r="P53" i="52"/>
  <c r="O53" i="52"/>
  <c r="N53" i="52"/>
  <c r="L53" i="52"/>
  <c r="K53" i="52"/>
  <c r="J53" i="52"/>
  <c r="M34" i="52"/>
  <c r="P34" i="52"/>
  <c r="Q36" i="53"/>
  <c r="N34" i="52"/>
  <c r="O36" i="53"/>
  <c r="K34" i="52"/>
  <c r="O34" i="52"/>
  <c r="P36" i="53"/>
  <c r="L34" i="52"/>
  <c r="J34" i="52"/>
  <c r="K36" i="53"/>
  <c r="B13" i="53"/>
  <c r="B13" i="59" s="1"/>
  <c r="M11" i="52"/>
  <c r="N13" i="53"/>
  <c r="L11" i="52"/>
  <c r="M13" i="53"/>
  <c r="K11" i="52"/>
  <c r="J11" i="52"/>
  <c r="P11" i="52"/>
  <c r="Q13" i="53"/>
  <c r="O11" i="52"/>
  <c r="P13" i="53"/>
  <c r="N11" i="52"/>
  <c r="B30" i="53"/>
  <c r="B30" i="59" s="1"/>
  <c r="N28" i="52"/>
  <c r="P28" i="52"/>
  <c r="Q30" i="53"/>
  <c r="O28" i="52"/>
  <c r="P30" i="53"/>
  <c r="M28" i="52"/>
  <c r="L28" i="52"/>
  <c r="M30" i="53"/>
  <c r="K28" i="52"/>
  <c r="J28" i="52"/>
  <c r="K30" i="53"/>
  <c r="M37" i="52"/>
  <c r="N39" i="53"/>
  <c r="P37" i="52"/>
  <c r="Q39" i="53"/>
  <c r="O37" i="52"/>
  <c r="P39" i="53"/>
  <c r="N37" i="52"/>
  <c r="L37" i="52"/>
  <c r="K37" i="52"/>
  <c r="J37" i="52"/>
  <c r="B76" i="53"/>
  <c r="B75" i="59" s="1"/>
  <c r="P74" i="52"/>
  <c r="Q76" i="53"/>
  <c r="O74" i="52"/>
  <c r="N74" i="52"/>
  <c r="O76" i="53"/>
  <c r="M74" i="52"/>
  <c r="N76" i="53"/>
  <c r="L74" i="52"/>
  <c r="K74" i="52"/>
  <c r="L76" i="53"/>
  <c r="J74" i="52"/>
  <c r="A39" i="61"/>
  <c r="L36" i="52"/>
  <c r="M38" i="53"/>
  <c r="K36" i="52"/>
  <c r="L38" i="53"/>
  <c r="J36" i="52"/>
  <c r="K38" i="53"/>
  <c r="P36" i="52"/>
  <c r="Q38" i="53"/>
  <c r="O36" i="52"/>
  <c r="N36" i="52"/>
  <c r="M36" i="52"/>
  <c r="N10" i="52"/>
  <c r="L10" i="52"/>
  <c r="P10" i="52"/>
  <c r="O10" i="52"/>
  <c r="P12" i="53"/>
  <c r="M10" i="52"/>
  <c r="N12" i="53"/>
  <c r="K10" i="52"/>
  <c r="J10" i="52"/>
  <c r="M27" i="52"/>
  <c r="L27" i="52"/>
  <c r="M29" i="53"/>
  <c r="K27" i="52"/>
  <c r="L29" i="53"/>
  <c r="J27" i="52"/>
  <c r="P27" i="52"/>
  <c r="Q29" i="53"/>
  <c r="N27" i="52"/>
  <c r="O27" i="52"/>
  <c r="N38" i="52"/>
  <c r="M38" i="52"/>
  <c r="L38" i="52"/>
  <c r="K38" i="52"/>
  <c r="J38" i="52"/>
  <c r="P38" i="52"/>
  <c r="Q40" i="53"/>
  <c r="O38" i="52"/>
  <c r="P40" i="53"/>
  <c r="P64" i="52"/>
  <c r="L64" i="52"/>
  <c r="M66" i="53"/>
  <c r="O64" i="52"/>
  <c r="P66" i="53"/>
  <c r="N64" i="52"/>
  <c r="O66" i="53"/>
  <c r="M64" i="52"/>
  <c r="N66" i="53"/>
  <c r="K64" i="52"/>
  <c r="L66" i="53"/>
  <c r="J64" i="52"/>
  <c r="K66" i="53"/>
  <c r="O73" i="52"/>
  <c r="K73" i="52"/>
  <c r="P73" i="52"/>
  <c r="Q75" i="53"/>
  <c r="N73" i="52"/>
  <c r="L73" i="52"/>
  <c r="M73" i="52"/>
  <c r="J73" i="52"/>
  <c r="L70" i="52"/>
  <c r="M72" i="53"/>
  <c r="K70" i="52"/>
  <c r="L72" i="53"/>
  <c r="J70" i="52"/>
  <c r="P70" i="52"/>
  <c r="Q72" i="53"/>
  <c r="O70" i="52"/>
  <c r="P72" i="53"/>
  <c r="M70" i="52"/>
  <c r="N72" i="53"/>
  <c r="N70" i="52"/>
  <c r="O72" i="53"/>
  <c r="P69" i="52"/>
  <c r="Q71" i="53"/>
  <c r="N69" i="52"/>
  <c r="K69" i="52"/>
  <c r="O69" i="52"/>
  <c r="P71" i="53"/>
  <c r="M69" i="52"/>
  <c r="L69" i="52"/>
  <c r="J69" i="52"/>
  <c r="L14" i="52"/>
  <c r="P14" i="52"/>
  <c r="Q16" i="53"/>
  <c r="O14" i="52"/>
  <c r="P16" i="53"/>
  <c r="N14" i="52"/>
  <c r="O16" i="53"/>
  <c r="M14" i="52"/>
  <c r="K14" i="52"/>
  <c r="L16" i="53"/>
  <c r="J14" i="52"/>
  <c r="B11" i="53"/>
  <c r="B11" i="59" s="1"/>
  <c r="K9" i="52"/>
  <c r="L11" i="53"/>
  <c r="J9" i="52"/>
  <c r="K11" i="53"/>
  <c r="O9" i="52"/>
  <c r="P11" i="53"/>
  <c r="P9" i="52"/>
  <c r="Q11" i="53"/>
  <c r="N9" i="52"/>
  <c r="M9" i="52"/>
  <c r="L9" i="52"/>
  <c r="L26" i="52"/>
  <c r="P26" i="52"/>
  <c r="Q28" i="53"/>
  <c r="O26" i="52"/>
  <c r="N26" i="52"/>
  <c r="M26" i="52"/>
  <c r="K26" i="52"/>
  <c r="J26" i="52"/>
  <c r="K28" i="53"/>
  <c r="O39" i="52"/>
  <c r="P41" i="53"/>
  <c r="P39" i="52"/>
  <c r="Q41" i="53"/>
  <c r="N39" i="52"/>
  <c r="O41" i="53"/>
  <c r="M39" i="52"/>
  <c r="N41" i="53"/>
  <c r="L39" i="52"/>
  <c r="K39" i="52"/>
  <c r="L41" i="53"/>
  <c r="J39" i="52"/>
  <c r="O63" i="52"/>
  <c r="P65" i="53"/>
  <c r="N63" i="52"/>
  <c r="M63" i="52"/>
  <c r="L63" i="52"/>
  <c r="K63" i="52"/>
  <c r="J63" i="52"/>
  <c r="K65" i="53"/>
  <c r="P63" i="52"/>
  <c r="Q65" i="53"/>
  <c r="N72" i="52"/>
  <c r="M72" i="52"/>
  <c r="N74" i="53"/>
  <c r="L72" i="52"/>
  <c r="K72" i="52"/>
  <c r="L74" i="53"/>
  <c r="J72" i="52"/>
  <c r="K74" i="53"/>
  <c r="P72" i="52"/>
  <c r="Q74" i="53"/>
  <c r="O72" i="52"/>
  <c r="P74" i="53"/>
  <c r="W23" i="52"/>
  <c r="X25" i="53"/>
  <c r="P23" i="52"/>
  <c r="O23" i="52"/>
  <c r="P25" i="53"/>
  <c r="N23" i="52"/>
  <c r="M23" i="52"/>
  <c r="L23" i="52"/>
  <c r="J23" i="52"/>
  <c r="K23" i="52"/>
  <c r="L25" i="53"/>
  <c r="N17" i="52"/>
  <c r="O19" i="53"/>
  <c r="K17" i="52"/>
  <c r="P17" i="52"/>
  <c r="Q19" i="53"/>
  <c r="O17" i="52"/>
  <c r="P19" i="53"/>
  <c r="M17" i="52"/>
  <c r="N19" i="53"/>
  <c r="L17" i="52"/>
  <c r="M19" i="53"/>
  <c r="J17" i="52"/>
  <c r="K19" i="53"/>
  <c r="P8" i="52"/>
  <c r="Q10" i="53"/>
  <c r="O8" i="52"/>
  <c r="M8" i="52"/>
  <c r="N8" i="52"/>
  <c r="L8" i="52"/>
  <c r="K8" i="52"/>
  <c r="J8" i="52"/>
  <c r="K25" i="52"/>
  <c r="J25" i="52"/>
  <c r="K27" i="53"/>
  <c r="O25" i="52"/>
  <c r="P27" i="53"/>
  <c r="P25" i="52"/>
  <c r="N25" i="52"/>
  <c r="O27" i="53"/>
  <c r="M25" i="52"/>
  <c r="L25" i="52"/>
  <c r="M27" i="53"/>
  <c r="P40" i="52"/>
  <c r="Q42" i="53"/>
  <c r="O40" i="52"/>
  <c r="P42" i="53"/>
  <c r="J40" i="52"/>
  <c r="N40" i="52"/>
  <c r="K40" i="52"/>
  <c r="M40" i="52"/>
  <c r="L40" i="52"/>
  <c r="P62" i="52"/>
  <c r="Q64" i="53"/>
  <c r="O62" i="52"/>
  <c r="P64" i="53"/>
  <c r="N62" i="52"/>
  <c r="M62" i="52"/>
  <c r="N64" i="53"/>
  <c r="K62" i="52"/>
  <c r="L64" i="53"/>
  <c r="J62" i="52"/>
  <c r="L62" i="52"/>
  <c r="M64" i="53"/>
  <c r="M71" i="52"/>
  <c r="P71" i="52"/>
  <c r="Q73" i="53"/>
  <c r="O71" i="52"/>
  <c r="P73" i="53"/>
  <c r="N71" i="52"/>
  <c r="O73" i="53"/>
  <c r="L71" i="52"/>
  <c r="J71" i="52"/>
  <c r="K71" i="52"/>
  <c r="J35" i="52"/>
  <c r="P35" i="52"/>
  <c r="Q37" i="53"/>
  <c r="O35" i="52"/>
  <c r="P37" i="53"/>
  <c r="N35" i="52"/>
  <c r="M35" i="52"/>
  <c r="L35" i="52"/>
  <c r="M37" i="53"/>
  <c r="K35" i="52"/>
  <c r="L37" i="53"/>
  <c r="N32" i="52"/>
  <c r="M32" i="52"/>
  <c r="N34" i="53"/>
  <c r="L32" i="52"/>
  <c r="K32" i="52"/>
  <c r="L34" i="53"/>
  <c r="J32" i="52"/>
  <c r="K34" i="53"/>
  <c r="O32" i="52"/>
  <c r="P34" i="53"/>
  <c r="P32" i="52"/>
  <c r="Q34" i="53"/>
  <c r="B34" i="53"/>
  <c r="B34" i="59" s="1"/>
  <c r="A68" i="61"/>
  <c r="P65" i="52"/>
  <c r="Q67" i="53"/>
  <c r="O65" i="52"/>
  <c r="P67" i="53"/>
  <c r="N65" i="52"/>
  <c r="M65" i="52"/>
  <c r="L65" i="52"/>
  <c r="J65" i="52"/>
  <c r="K67" i="53"/>
  <c r="K65" i="52"/>
  <c r="L67" i="53"/>
  <c r="AH51" i="53"/>
  <c r="AA53" i="53"/>
  <c r="AB53" i="53"/>
  <c r="AB69" i="53"/>
  <c r="B63" i="59"/>
  <c r="B10" i="52"/>
  <c r="C12" i="53"/>
  <c r="A13" i="61"/>
  <c r="B12" i="53"/>
  <c r="E38" i="52"/>
  <c r="F40" i="53"/>
  <c r="A41" i="61"/>
  <c r="B40" i="53"/>
  <c r="B40" i="59" s="1"/>
  <c r="A42" i="61"/>
  <c r="B41" i="53"/>
  <c r="D27" i="52"/>
  <c r="E29" i="53"/>
  <c r="A30" i="61"/>
  <c r="C78" i="52"/>
  <c r="D80" i="53"/>
  <c r="A80" i="61"/>
  <c r="I26" i="52"/>
  <c r="J28" i="53"/>
  <c r="A29" i="61"/>
  <c r="B28" i="53"/>
  <c r="Q12" i="53"/>
  <c r="B8" i="52"/>
  <c r="C10" i="53"/>
  <c r="A11" i="61"/>
  <c r="R13" i="52"/>
  <c r="S15" i="53"/>
  <c r="A16" i="61"/>
  <c r="B15" i="53"/>
  <c r="C25" i="52"/>
  <c r="D27" i="53"/>
  <c r="A28" i="61"/>
  <c r="B35" i="52"/>
  <c r="C37" i="53"/>
  <c r="A38" i="61"/>
  <c r="D40" i="52"/>
  <c r="E42" i="53"/>
  <c r="A43" i="61"/>
  <c r="O50" i="53"/>
  <c r="A51" i="61"/>
  <c r="C63" i="52"/>
  <c r="D65" i="53"/>
  <c r="A66" i="61"/>
  <c r="B65" i="53"/>
  <c r="A58" i="61"/>
  <c r="B57" i="53"/>
  <c r="B57" i="59" s="1"/>
  <c r="Q72" i="52"/>
  <c r="R74" i="53"/>
  <c r="A74" i="61"/>
  <c r="B74" i="53"/>
  <c r="I81" i="52"/>
  <c r="J83" i="53"/>
  <c r="A83" i="61"/>
  <c r="B83" i="53"/>
  <c r="Q83" i="53"/>
  <c r="AD58" i="53"/>
  <c r="P29" i="53"/>
  <c r="P83" i="53"/>
  <c r="B80" i="53"/>
  <c r="F80" i="52"/>
  <c r="G82" i="53"/>
  <c r="A82" i="61"/>
  <c r="B82" i="53"/>
  <c r="B81" i="59" s="1"/>
  <c r="P82" i="53"/>
  <c r="L9" i="53"/>
  <c r="A10" i="61"/>
  <c r="B9" i="53"/>
  <c r="Q9" i="53"/>
  <c r="H17" i="52"/>
  <c r="I19" i="53"/>
  <c r="A20" i="61"/>
  <c r="G24" i="52"/>
  <c r="H26" i="53"/>
  <c r="A27" i="61"/>
  <c r="W34" i="52"/>
  <c r="X36" i="53"/>
  <c r="A37" i="61"/>
  <c r="B36" i="53"/>
  <c r="B36" i="59" s="1"/>
  <c r="B41" i="52"/>
  <c r="C43" i="53"/>
  <c r="A44" i="61"/>
  <c r="P43" i="53"/>
  <c r="Q43" i="53"/>
  <c r="D47" i="52"/>
  <c r="E49" i="53"/>
  <c r="A50" i="61"/>
  <c r="B49" i="53"/>
  <c r="Q49" i="53"/>
  <c r="E62" i="52"/>
  <c r="F64" i="53"/>
  <c r="A65" i="61"/>
  <c r="B64" i="53"/>
  <c r="Y71" i="52"/>
  <c r="Z73" i="53"/>
  <c r="AG73" i="53" s="1"/>
  <c r="A73" i="61"/>
  <c r="B73" i="53"/>
  <c r="B72" i="59" s="1"/>
  <c r="B59" i="52"/>
  <c r="C61" i="53"/>
  <c r="Q82" i="53"/>
  <c r="P76" i="53"/>
  <c r="B29" i="53"/>
  <c r="B15" i="52"/>
  <c r="C17" i="53"/>
  <c r="A18" i="61"/>
  <c r="B17" i="53"/>
  <c r="B17" i="59" s="1"/>
  <c r="Q17" i="53"/>
  <c r="A53" i="61"/>
  <c r="P52" i="53"/>
  <c r="B52" i="53"/>
  <c r="B52" i="59" s="1"/>
  <c r="F73" i="52"/>
  <c r="G75" i="53"/>
  <c r="A75" i="61"/>
  <c r="B75" i="53"/>
  <c r="P38" i="53"/>
  <c r="B67" i="53"/>
  <c r="W18" i="52"/>
  <c r="X20" i="53"/>
  <c r="A21" i="61"/>
  <c r="B20" i="53"/>
  <c r="B20" i="59" s="1"/>
  <c r="U70" i="52"/>
  <c r="V72" i="53"/>
  <c r="A72" i="61"/>
  <c r="P28" i="53"/>
  <c r="P10" i="53"/>
  <c r="P75" i="53"/>
  <c r="Q50" i="53"/>
  <c r="B43" i="53"/>
  <c r="B27" i="53"/>
  <c r="B27" i="59" s="1"/>
  <c r="A52" i="61"/>
  <c r="P51" i="53"/>
  <c r="A48" i="61"/>
  <c r="B47" i="53"/>
  <c r="Q27" i="53"/>
  <c r="Q15" i="53"/>
  <c r="P9" i="53"/>
  <c r="Q80" i="53"/>
  <c r="P59" i="53"/>
  <c r="P50" i="53"/>
  <c r="B59" i="53"/>
  <c r="B59" i="59" s="1"/>
  <c r="B42" i="53"/>
  <c r="B42" i="59" s="1"/>
  <c r="B26" i="53"/>
  <c r="B26" i="59" s="1"/>
  <c r="B10" i="53"/>
  <c r="Y9" i="52"/>
  <c r="Z11" i="53"/>
  <c r="AL11" i="53" s="1"/>
  <c r="A12" i="61"/>
  <c r="I64" i="52"/>
  <c r="J66" i="53"/>
  <c r="A67" i="61"/>
  <c r="B66" i="53"/>
  <c r="Q66" i="53"/>
  <c r="B50" i="59"/>
  <c r="B6" i="52"/>
  <c r="C8" i="53"/>
  <c r="A9" i="61"/>
  <c r="B8" i="53"/>
  <c r="B8" i="59" s="1"/>
  <c r="B33" i="52"/>
  <c r="C35" i="53"/>
  <c r="A36" i="61"/>
  <c r="P35" i="53"/>
  <c r="K48" i="53"/>
  <c r="A49" i="61"/>
  <c r="B48" i="53"/>
  <c r="B48" i="59" s="1"/>
  <c r="A69" i="61"/>
  <c r="A8" i="61"/>
  <c r="B7" i="53"/>
  <c r="B7" i="59" s="1"/>
  <c r="P7" i="53"/>
  <c r="E22" i="52"/>
  <c r="F24" i="53"/>
  <c r="A25" i="61"/>
  <c r="B24" i="53"/>
  <c r="B24" i="59" s="1"/>
  <c r="B53" i="52"/>
  <c r="C55" i="53"/>
  <c r="A56" i="61"/>
  <c r="B55" i="53"/>
  <c r="P55" i="53"/>
  <c r="Q55" i="53"/>
  <c r="C60" i="52"/>
  <c r="D62" i="53"/>
  <c r="A63" i="61"/>
  <c r="Q62" i="53"/>
  <c r="K71" i="53"/>
  <c r="A71" i="61"/>
  <c r="Y29" i="52"/>
  <c r="Z31" i="53"/>
  <c r="AC31" i="53" s="1"/>
  <c r="A32" i="61"/>
  <c r="B31" i="53"/>
  <c r="B31" i="59" s="1"/>
  <c r="P31" i="53"/>
  <c r="B52" i="52"/>
  <c r="C54" i="53"/>
  <c r="A55" i="61"/>
  <c r="E77" i="52"/>
  <c r="F79" i="53"/>
  <c r="A79" i="61"/>
  <c r="Q79" i="53"/>
  <c r="B72" i="53"/>
  <c r="B54" i="53"/>
  <c r="B54" i="59" s="1"/>
  <c r="B38" i="53"/>
  <c r="B38" i="59" s="1"/>
  <c r="B19" i="52"/>
  <c r="C21" i="53"/>
  <c r="A22" i="61"/>
  <c r="Q21" i="53"/>
  <c r="E74" i="52"/>
  <c r="F76" i="53"/>
  <c r="A76" i="61"/>
  <c r="A17" i="61"/>
  <c r="B16" i="53"/>
  <c r="B16" i="59" s="1"/>
  <c r="A59" i="61"/>
  <c r="B58" i="53"/>
  <c r="B58" i="59" s="1"/>
  <c r="N25" i="53"/>
  <c r="A26" i="61"/>
  <c r="B25" i="53"/>
  <c r="Q25" i="53"/>
  <c r="A45" i="61"/>
  <c r="P44" i="53"/>
  <c r="B44" i="53"/>
  <c r="B44" i="59" s="1"/>
  <c r="U61" i="52"/>
  <c r="V63" i="53"/>
  <c r="A64" i="61"/>
  <c r="F3" i="52"/>
  <c r="G5" i="53"/>
  <c r="A6" i="61"/>
  <c r="B5" i="53"/>
  <c r="Q30" i="52"/>
  <c r="R32" i="53"/>
  <c r="A33" i="61"/>
  <c r="B32" i="53"/>
  <c r="B32" i="59" s="1"/>
  <c r="O34" i="53"/>
  <c r="A35" i="61"/>
  <c r="A70" i="61"/>
  <c r="B69" i="53"/>
  <c r="B69" i="59" s="1"/>
  <c r="D12" i="52"/>
  <c r="E14" i="53"/>
  <c r="A15" i="61"/>
  <c r="B4" i="52"/>
  <c r="C6" i="53"/>
  <c r="A7" i="61"/>
  <c r="Y21" i="52"/>
  <c r="Z23" i="53"/>
  <c r="AF23" i="53" s="1"/>
  <c r="A24" i="61"/>
  <c r="B23" i="53"/>
  <c r="P23" i="53"/>
  <c r="U31" i="52"/>
  <c r="V33" i="53"/>
  <c r="A34" i="61"/>
  <c r="B33" i="53"/>
  <c r="B33" i="59" s="1"/>
  <c r="B44" i="52"/>
  <c r="C46" i="53"/>
  <c r="A47" i="61"/>
  <c r="G59" i="52"/>
  <c r="H61" i="53"/>
  <c r="A62" i="61"/>
  <c r="P61" i="53"/>
  <c r="B61" i="53"/>
  <c r="B61" i="59" s="1"/>
  <c r="C76" i="52"/>
  <c r="D78" i="53"/>
  <c r="A78" i="61"/>
  <c r="B78" i="53"/>
  <c r="Q26" i="53"/>
  <c r="Q14" i="53"/>
  <c r="S11" i="52"/>
  <c r="T13" i="53"/>
  <c r="A14" i="61"/>
  <c r="B16" i="52"/>
  <c r="C18" i="53"/>
  <c r="A19" i="61"/>
  <c r="V28" i="52"/>
  <c r="W30" i="53"/>
  <c r="A31" i="61"/>
  <c r="E20" i="52"/>
  <c r="F22" i="53"/>
  <c r="A23" i="61"/>
  <c r="Y37" i="52"/>
  <c r="Z39" i="53"/>
  <c r="AK39" i="53" s="1"/>
  <c r="A40" i="61"/>
  <c r="B39" i="53"/>
  <c r="B39" i="59" s="1"/>
  <c r="A54" i="61"/>
  <c r="Q53" i="53"/>
  <c r="F43" i="52"/>
  <c r="G45" i="53"/>
  <c r="A46" i="61"/>
  <c r="S58" i="52"/>
  <c r="T60" i="53"/>
  <c r="A61" i="61"/>
  <c r="Q60" i="53"/>
  <c r="Q75" i="52"/>
  <c r="R77" i="53"/>
  <c r="A77" i="61"/>
  <c r="P77" i="53"/>
  <c r="K81" i="53"/>
  <c r="A81" i="61"/>
  <c r="B81" i="53"/>
  <c r="B80" i="59" s="1"/>
  <c r="P26" i="53"/>
  <c r="P14" i="53"/>
  <c r="P79" i="53"/>
  <c r="B71" i="53"/>
  <c r="B53" i="53"/>
  <c r="B53" i="59" s="1"/>
  <c r="B37" i="53"/>
  <c r="B37" i="59" s="1"/>
  <c r="B21" i="53"/>
  <c r="B21" i="59" s="1"/>
  <c r="B56" i="53"/>
  <c r="Q54" i="52"/>
  <c r="R56" i="53"/>
  <c r="A57" i="61"/>
  <c r="B9" i="59"/>
  <c r="B6" i="59"/>
  <c r="BG88" i="59"/>
  <c r="AQ88" i="59"/>
  <c r="Z84" i="59"/>
  <c r="BU84" i="59"/>
  <c r="CR83" i="59"/>
  <c r="AV83" i="59"/>
  <c r="AA88" i="59"/>
  <c r="K88" i="59"/>
  <c r="CM84" i="59"/>
  <c r="BW84" i="59"/>
  <c r="BG84" i="59"/>
  <c r="AQ84" i="59"/>
  <c r="AA84" i="59"/>
  <c r="CM88" i="59"/>
  <c r="BW88" i="59"/>
  <c r="CL88" i="59"/>
  <c r="BV88" i="59"/>
  <c r="BF88" i="59"/>
  <c r="AP88" i="59"/>
  <c r="Z88" i="59"/>
  <c r="J88" i="59"/>
  <c r="CL84" i="59"/>
  <c r="BV84" i="59"/>
  <c r="BF84" i="59"/>
  <c r="AP84" i="59"/>
  <c r="H84" i="59"/>
  <c r="G84" i="59"/>
  <c r="CK88" i="59"/>
  <c r="BU88" i="59"/>
  <c r="BE88" i="59"/>
  <c r="AO88" i="59"/>
  <c r="Y88" i="59"/>
  <c r="I88" i="59"/>
  <c r="CK84" i="59"/>
  <c r="BE84" i="59"/>
  <c r="AO84" i="59"/>
  <c r="Y84" i="59"/>
  <c r="CH83" i="59"/>
  <c r="BB83" i="59"/>
  <c r="F84" i="59"/>
  <c r="CJ88" i="59"/>
  <c r="BT88" i="59"/>
  <c r="BD88" i="59"/>
  <c r="AN88" i="59"/>
  <c r="X88" i="59"/>
  <c r="H88" i="59"/>
  <c r="CJ84" i="59"/>
  <c r="BT84" i="59"/>
  <c r="BD84" i="59"/>
  <c r="AN84" i="59"/>
  <c r="X84" i="59"/>
  <c r="U84" i="59"/>
  <c r="E84" i="59"/>
  <c r="CI88" i="59"/>
  <c r="BS88" i="59"/>
  <c r="BC88" i="59"/>
  <c r="AM88" i="59"/>
  <c r="W88" i="59"/>
  <c r="G88" i="59"/>
  <c r="CI84" i="59"/>
  <c r="BS84" i="59"/>
  <c r="BC84" i="59"/>
  <c r="AM84" i="59"/>
  <c r="W84" i="59"/>
  <c r="CF83" i="59"/>
  <c r="AZ83" i="59"/>
  <c r="T83" i="59"/>
  <c r="T84" i="59"/>
  <c r="D84" i="59"/>
  <c r="CH88" i="59"/>
  <c r="BR88" i="59"/>
  <c r="BB88" i="59"/>
  <c r="AL88" i="59"/>
  <c r="V88" i="59"/>
  <c r="F88" i="59"/>
  <c r="CH84" i="59"/>
  <c r="BR84" i="59"/>
  <c r="BB84" i="59"/>
  <c r="AL84" i="59"/>
  <c r="V84" i="59"/>
  <c r="C84" i="59"/>
  <c r="CG88" i="59"/>
  <c r="BQ88" i="59"/>
  <c r="BA88" i="59"/>
  <c r="AK88" i="59"/>
  <c r="U88" i="59"/>
  <c r="E88" i="59"/>
  <c r="CG84" i="59"/>
  <c r="BQ84" i="59"/>
  <c r="BA84" i="59"/>
  <c r="AK84" i="59"/>
  <c r="S84" i="59"/>
  <c r="I84" i="59"/>
  <c r="CF88" i="59"/>
  <c r="BP88" i="59"/>
  <c r="AZ88" i="59"/>
  <c r="AJ88" i="59"/>
  <c r="T88" i="59"/>
  <c r="D88" i="59"/>
  <c r="CF84" i="59"/>
  <c r="BP84" i="59"/>
  <c r="AZ84" i="59"/>
  <c r="AJ84" i="59"/>
  <c r="R84" i="59"/>
  <c r="CE88" i="59"/>
  <c r="BO88" i="59"/>
  <c r="AY88" i="59"/>
  <c r="AI88" i="59"/>
  <c r="S88" i="59"/>
  <c r="C88" i="59"/>
  <c r="CE84" i="59"/>
  <c r="BO84" i="59"/>
  <c r="AY84" i="59"/>
  <c r="AI84" i="59"/>
  <c r="Q84" i="59"/>
  <c r="CT88" i="59"/>
  <c r="CD88" i="59"/>
  <c r="BN88" i="59"/>
  <c r="AX88" i="59"/>
  <c r="AH88" i="59"/>
  <c r="R88" i="59"/>
  <c r="CT84" i="59"/>
  <c r="CD84" i="59"/>
  <c r="BN84" i="59"/>
  <c r="AX84" i="59"/>
  <c r="AH84" i="59"/>
  <c r="P84" i="59"/>
  <c r="CS88" i="59"/>
  <c r="CC88" i="59"/>
  <c r="BM88" i="59"/>
  <c r="AW88" i="59"/>
  <c r="AG88" i="59"/>
  <c r="Q88" i="59"/>
  <c r="CS84" i="59"/>
  <c r="CC84" i="59"/>
  <c r="BM84" i="59"/>
  <c r="AW84" i="59"/>
  <c r="AG84" i="59"/>
  <c r="O84" i="59"/>
  <c r="AD83" i="59"/>
  <c r="N83" i="59"/>
  <c r="CR88" i="59"/>
  <c r="CB88" i="59"/>
  <c r="BL88" i="59"/>
  <c r="AV88" i="59"/>
  <c r="AF88" i="59"/>
  <c r="P88" i="59"/>
  <c r="CR84" i="59"/>
  <c r="CB84" i="59"/>
  <c r="BL84" i="59"/>
  <c r="AV84" i="59"/>
  <c r="AF84" i="59"/>
  <c r="N84" i="59"/>
  <c r="P83" i="59"/>
  <c r="BY83" i="59"/>
  <c r="AC83" i="59"/>
  <c r="CQ88" i="59"/>
  <c r="CA88" i="59"/>
  <c r="BK88" i="59"/>
  <c r="AU88" i="59"/>
  <c r="AE88" i="59"/>
  <c r="O88" i="59"/>
  <c r="CQ84" i="59"/>
  <c r="CA84" i="59"/>
  <c r="BK84" i="59"/>
  <c r="AU84" i="59"/>
  <c r="AE84" i="59"/>
  <c r="M84" i="59"/>
  <c r="BX83" i="59"/>
  <c r="CP88" i="59"/>
  <c r="BZ88" i="59"/>
  <c r="BJ88" i="59"/>
  <c r="AT88" i="59"/>
  <c r="AD88" i="59"/>
  <c r="N88" i="59"/>
  <c r="CP84" i="59"/>
  <c r="BZ84" i="59"/>
  <c r="BJ84" i="59"/>
  <c r="AT84" i="59"/>
  <c r="AD84" i="59"/>
  <c r="L84" i="59"/>
  <c r="BG83" i="59"/>
  <c r="AA83" i="59"/>
  <c r="K83" i="59"/>
  <c r="CO88" i="59"/>
  <c r="BY88" i="59"/>
  <c r="BI88" i="59"/>
  <c r="AS88" i="59"/>
  <c r="AC88" i="59"/>
  <c r="M88" i="59"/>
  <c r="CO84" i="59"/>
  <c r="BY84" i="59"/>
  <c r="BI84" i="59"/>
  <c r="AS84" i="59"/>
  <c r="AC84" i="59"/>
  <c r="K84" i="59"/>
  <c r="BT83" i="59"/>
  <c r="BF83" i="59"/>
  <c r="AP83" i="59"/>
  <c r="J83" i="59"/>
  <c r="CN88" i="59"/>
  <c r="BX88" i="59"/>
  <c r="BH88" i="59"/>
  <c r="AR88" i="59"/>
  <c r="AB88" i="59"/>
  <c r="L88" i="59"/>
  <c r="CN84" i="59"/>
  <c r="BX84" i="59"/>
  <c r="BH84" i="59"/>
  <c r="AR84" i="59"/>
  <c r="AB84" i="59"/>
  <c r="J84" i="59"/>
  <c r="BL83" i="59"/>
  <c r="G1" i="59"/>
  <c r="V280" i="58"/>
  <c r="V38" i="58"/>
  <c r="AJ53" i="53"/>
  <c r="AF58" i="53"/>
  <c r="AH58" i="53"/>
  <c r="AL58" i="53"/>
  <c r="AL53" i="53"/>
  <c r="AC58" i="53"/>
  <c r="B43" i="52"/>
  <c r="C45" i="53"/>
  <c r="R4" i="52"/>
  <c r="S6" i="53"/>
  <c r="B25" i="52"/>
  <c r="C27" i="53"/>
  <c r="F81" i="52"/>
  <c r="G76" i="52"/>
  <c r="H78" i="53"/>
  <c r="F76" i="52"/>
  <c r="G78" i="53"/>
  <c r="E76" i="52"/>
  <c r="F78" i="53"/>
  <c r="D74" i="52"/>
  <c r="E76" i="53"/>
  <c r="D72" i="52"/>
  <c r="E74" i="53"/>
  <c r="E63" i="52"/>
  <c r="F65" i="53"/>
  <c r="E61" i="52"/>
  <c r="F63" i="53"/>
  <c r="C61" i="52"/>
  <c r="D63" i="53"/>
  <c r="H55" i="52"/>
  <c r="I57" i="53"/>
  <c r="N6" i="53"/>
  <c r="B3" i="52"/>
  <c r="C5" i="53"/>
  <c r="C41" i="52"/>
  <c r="D43" i="53"/>
  <c r="T63" i="52"/>
  <c r="U65" i="53"/>
  <c r="B79" i="52"/>
  <c r="C81" i="53"/>
  <c r="G40" i="52"/>
  <c r="H42" i="53"/>
  <c r="S63" i="52"/>
  <c r="T65" i="53"/>
  <c r="B61" i="52"/>
  <c r="C63" i="53"/>
  <c r="G29" i="52"/>
  <c r="H31" i="53"/>
  <c r="X52" i="52"/>
  <c r="Y54" i="53"/>
  <c r="AF11" i="53"/>
  <c r="AK7" i="53"/>
  <c r="AD16" i="53"/>
  <c r="AB11" i="53"/>
  <c r="AD11" i="53"/>
  <c r="AI48" i="53"/>
  <c r="AH11" i="53"/>
  <c r="AC53" i="53"/>
  <c r="AE58" i="53"/>
  <c r="AD53" i="53"/>
  <c r="AD69" i="53"/>
  <c r="AI39" i="53"/>
  <c r="AE53" i="53"/>
  <c r="AG58" i="53"/>
  <c r="AJ39" i="53"/>
  <c r="AF53" i="53"/>
  <c r="AG53" i="53"/>
  <c r="AI58" i="53"/>
  <c r="AH53" i="53"/>
  <c r="AJ58" i="53"/>
  <c r="AM39" i="53"/>
  <c r="AI53" i="53"/>
  <c r="AK58" i="53"/>
  <c r="AA52" i="53"/>
  <c r="AK53" i="53"/>
  <c r="AM58" i="53"/>
  <c r="AM53" i="53"/>
  <c r="AB39" i="53"/>
  <c r="AC39" i="53"/>
  <c r="AA58" i="53"/>
  <c r="AD39" i="53"/>
  <c r="B60" i="52"/>
  <c r="C62" i="53"/>
  <c r="C74" i="52"/>
  <c r="D76" i="53"/>
  <c r="F61" i="52"/>
  <c r="G63" i="53"/>
  <c r="I40" i="52"/>
  <c r="J42" i="53"/>
  <c r="W52" i="52"/>
  <c r="X54" i="53"/>
  <c r="Q4" i="52"/>
  <c r="R6" i="53"/>
  <c r="B7" i="52"/>
  <c r="C9" i="53"/>
  <c r="N9" i="53"/>
  <c r="Q41" i="52"/>
  <c r="R43" i="53"/>
  <c r="H73" i="52"/>
  <c r="I75" i="53"/>
  <c r="E72" i="52"/>
  <c r="F74" i="53"/>
  <c r="D61" i="52"/>
  <c r="E63" i="53"/>
  <c r="F31" i="52"/>
  <c r="G33" i="53"/>
  <c r="X39" i="52"/>
  <c r="Y41" i="53"/>
  <c r="W39" i="52"/>
  <c r="X41" i="53"/>
  <c r="E81" i="52"/>
  <c r="C72" i="52"/>
  <c r="D74" i="53"/>
  <c r="D59" i="52"/>
  <c r="E61" i="53"/>
  <c r="F29" i="52"/>
  <c r="G31" i="53"/>
  <c r="O77" i="53"/>
  <c r="M6" i="53"/>
  <c r="U39" i="52"/>
  <c r="V41" i="53"/>
  <c r="B40" i="52"/>
  <c r="C42" i="53"/>
  <c r="D79" i="52"/>
  <c r="E81" i="53"/>
  <c r="I71" i="52"/>
  <c r="J73" i="53"/>
  <c r="C59" i="52"/>
  <c r="D61" i="53"/>
  <c r="D29" i="52"/>
  <c r="E31" i="53"/>
  <c r="M77" i="53"/>
  <c r="W76" i="52"/>
  <c r="X78" i="53"/>
  <c r="X31" i="52"/>
  <c r="Y33" i="53"/>
  <c r="B39" i="52"/>
  <c r="C41" i="53"/>
  <c r="C79" i="52"/>
  <c r="D81" i="53"/>
  <c r="H71" i="52"/>
  <c r="I73" i="53"/>
  <c r="I58" i="52"/>
  <c r="J60" i="53"/>
  <c r="D18" i="52"/>
  <c r="E20" i="53"/>
  <c r="O74" i="53"/>
  <c r="T75" i="52"/>
  <c r="U77" i="53"/>
  <c r="W31" i="52"/>
  <c r="X33" i="53"/>
  <c r="B37" i="52"/>
  <c r="C39" i="53"/>
  <c r="I76" i="52"/>
  <c r="J78" i="53"/>
  <c r="F71" i="52"/>
  <c r="G73" i="53"/>
  <c r="H58" i="52"/>
  <c r="I60" i="53"/>
  <c r="C18" i="52"/>
  <c r="D20" i="53"/>
  <c r="S75" i="52"/>
  <c r="T77" i="53"/>
  <c r="B27" i="52"/>
  <c r="C29" i="53"/>
  <c r="H76" i="52"/>
  <c r="I78" i="53"/>
  <c r="C70" i="52"/>
  <c r="D72" i="53"/>
  <c r="I55" i="52"/>
  <c r="J57" i="53"/>
  <c r="R30" i="52"/>
  <c r="S32" i="53"/>
  <c r="B26" i="52"/>
  <c r="C28" i="53"/>
  <c r="U23" i="52"/>
  <c r="V25" i="53"/>
  <c r="B69" i="52"/>
  <c r="C71" i="53"/>
  <c r="B24" i="52"/>
  <c r="C26" i="53"/>
  <c r="G69" i="52"/>
  <c r="H71" i="53"/>
  <c r="F53" i="52"/>
  <c r="G55" i="53"/>
  <c r="Q63" i="52"/>
  <c r="R65" i="53"/>
  <c r="R22" i="52"/>
  <c r="S24" i="53"/>
  <c r="B9" i="52"/>
  <c r="C11" i="53"/>
  <c r="I69" i="52"/>
  <c r="J71" i="53"/>
  <c r="H69" i="52"/>
  <c r="I71" i="53"/>
  <c r="E4" i="52"/>
  <c r="F6" i="53"/>
  <c r="B64" i="52"/>
  <c r="C66" i="53"/>
  <c r="B23" i="52"/>
  <c r="C25" i="53"/>
  <c r="G74" i="52"/>
  <c r="H76" i="53"/>
  <c r="H63" i="52"/>
  <c r="I65" i="53"/>
  <c r="E53" i="52"/>
  <c r="F55" i="53"/>
  <c r="X61" i="52"/>
  <c r="Y63" i="53"/>
  <c r="Q22" i="52"/>
  <c r="R24" i="53"/>
  <c r="G53" i="52"/>
  <c r="H55" i="53"/>
  <c r="B63" i="52"/>
  <c r="C65" i="53"/>
  <c r="B21" i="52"/>
  <c r="C23" i="53"/>
  <c r="F74" i="52"/>
  <c r="G76" i="53"/>
  <c r="G63" i="52"/>
  <c r="H65" i="53"/>
  <c r="D53" i="52"/>
  <c r="E55" i="53"/>
  <c r="O25" i="53"/>
  <c r="S54" i="52"/>
  <c r="T56" i="53"/>
  <c r="B62" i="52"/>
  <c r="C64" i="53"/>
  <c r="F63" i="52"/>
  <c r="G65" i="53"/>
  <c r="Y12" i="52"/>
  <c r="Z14" i="53"/>
  <c r="AC14" i="53" s="1"/>
  <c r="W36" i="52"/>
  <c r="X38" i="53"/>
  <c r="O38" i="53"/>
  <c r="G36" i="52"/>
  <c r="H38" i="53"/>
  <c r="X36" i="52"/>
  <c r="Y38" i="53"/>
  <c r="H36" i="52"/>
  <c r="I38" i="53"/>
  <c r="Y36" i="52"/>
  <c r="Z38" i="53"/>
  <c r="AD38" i="53" s="1"/>
  <c r="I36" i="52"/>
  <c r="J38" i="53"/>
  <c r="Q36" i="52"/>
  <c r="R38" i="53"/>
  <c r="R36" i="52"/>
  <c r="S38" i="53"/>
  <c r="T36" i="52"/>
  <c r="U38" i="53"/>
  <c r="D36" i="52"/>
  <c r="E38" i="53"/>
  <c r="F69" i="52"/>
  <c r="G71" i="53"/>
  <c r="D63" i="52"/>
  <c r="E65" i="53"/>
  <c r="I60" i="52"/>
  <c r="J62" i="53"/>
  <c r="G58" i="52"/>
  <c r="H60" i="53"/>
  <c r="E55" i="52"/>
  <c r="F57" i="53"/>
  <c r="C53" i="52"/>
  <c r="D55" i="53"/>
  <c r="E27" i="52"/>
  <c r="F29" i="53"/>
  <c r="H15" i="52"/>
  <c r="I17" i="53"/>
  <c r="L57" i="53"/>
  <c r="N38" i="53"/>
  <c r="M22" i="53"/>
  <c r="K6" i="53"/>
  <c r="X73" i="52"/>
  <c r="Y75" i="53"/>
  <c r="W61" i="52"/>
  <c r="X63" i="53"/>
  <c r="U52" i="52"/>
  <c r="V54" i="53"/>
  <c r="R38" i="52"/>
  <c r="S40" i="53"/>
  <c r="V11" i="52"/>
  <c r="W13" i="53"/>
  <c r="U15" i="52"/>
  <c r="V17" i="53"/>
  <c r="M16" i="53"/>
  <c r="N16" i="53"/>
  <c r="U54" i="52"/>
  <c r="V56" i="53"/>
  <c r="V54" i="52"/>
  <c r="W56" i="53"/>
  <c r="W54" i="52"/>
  <c r="X56" i="53"/>
  <c r="X54" i="52"/>
  <c r="Y56" i="53"/>
  <c r="Y54" i="52"/>
  <c r="Z56" i="53"/>
  <c r="AM56" i="53" s="1"/>
  <c r="K56" i="53"/>
  <c r="L56" i="53"/>
  <c r="R54" i="52"/>
  <c r="S56" i="53"/>
  <c r="F55" i="52"/>
  <c r="G57" i="53"/>
  <c r="B38" i="52"/>
  <c r="C40" i="53"/>
  <c r="B22" i="52"/>
  <c r="C24" i="53"/>
  <c r="H80" i="52"/>
  <c r="I82" i="53"/>
  <c r="F78" i="52"/>
  <c r="G80" i="53"/>
  <c r="D76" i="52"/>
  <c r="E78" i="53"/>
  <c r="I73" i="52"/>
  <c r="J75" i="53"/>
  <c r="G71" i="52"/>
  <c r="H73" i="53"/>
  <c r="E69" i="52"/>
  <c r="F71" i="53"/>
  <c r="H60" i="52"/>
  <c r="I62" i="53"/>
  <c r="F58" i="52"/>
  <c r="G60" i="53"/>
  <c r="D55" i="52"/>
  <c r="E57" i="53"/>
  <c r="I52" i="52"/>
  <c r="J54" i="53"/>
  <c r="H38" i="52"/>
  <c r="I40" i="53"/>
  <c r="F15" i="52"/>
  <c r="G17" i="53"/>
  <c r="X81" i="52"/>
  <c r="Y83" i="53"/>
  <c r="W73" i="52"/>
  <c r="X75" i="53"/>
  <c r="R48" i="52"/>
  <c r="S50" i="53"/>
  <c r="Q38" i="52"/>
  <c r="R40" i="53"/>
  <c r="V20" i="52"/>
  <c r="W22" i="53"/>
  <c r="U11" i="52"/>
  <c r="V13" i="53"/>
  <c r="I78" i="52"/>
  <c r="J80" i="53"/>
  <c r="U17" i="52"/>
  <c r="V19" i="53"/>
  <c r="V17" i="52"/>
  <c r="W19" i="53"/>
  <c r="W17" i="52"/>
  <c r="X19" i="53"/>
  <c r="X17" i="52"/>
  <c r="Y19" i="53"/>
  <c r="Y17" i="52"/>
  <c r="Z19" i="53"/>
  <c r="AL19" i="53" s="1"/>
  <c r="C17" i="52"/>
  <c r="D19" i="53"/>
  <c r="D17" i="52"/>
  <c r="E19" i="53"/>
  <c r="E17" i="52"/>
  <c r="F19" i="53"/>
  <c r="F17" i="52"/>
  <c r="G19" i="53"/>
  <c r="G17" i="52"/>
  <c r="H19" i="53"/>
  <c r="R17" i="52"/>
  <c r="S19" i="53"/>
  <c r="I17" i="52"/>
  <c r="J19" i="53"/>
  <c r="D69" i="52"/>
  <c r="E71" i="53"/>
  <c r="I62" i="52"/>
  <c r="J64" i="53"/>
  <c r="G60" i="52"/>
  <c r="H62" i="53"/>
  <c r="E58" i="52"/>
  <c r="F60" i="53"/>
  <c r="C55" i="52"/>
  <c r="D57" i="53"/>
  <c r="H52" i="52"/>
  <c r="I54" i="53"/>
  <c r="G38" i="52"/>
  <c r="H40" i="53"/>
  <c r="G12" i="52"/>
  <c r="H14" i="53"/>
  <c r="N71" i="53"/>
  <c r="W81" i="52"/>
  <c r="X83" i="53"/>
  <c r="U73" i="52"/>
  <c r="V75" i="53"/>
  <c r="R60" i="52"/>
  <c r="S62" i="53"/>
  <c r="Q48" i="52"/>
  <c r="R50" i="53"/>
  <c r="U20" i="52"/>
  <c r="V22" i="53"/>
  <c r="C81" i="52"/>
  <c r="D83" i="53"/>
  <c r="N57" i="53"/>
  <c r="W11" i="52"/>
  <c r="X13" i="53"/>
  <c r="L13" i="53"/>
  <c r="X11" i="52"/>
  <c r="Y13" i="53"/>
  <c r="Y11" i="52"/>
  <c r="Z13" i="53"/>
  <c r="O13" i="53"/>
  <c r="C11" i="52"/>
  <c r="D13" i="53"/>
  <c r="D11" i="52"/>
  <c r="E13" i="53"/>
  <c r="E11" i="52"/>
  <c r="F13" i="53"/>
  <c r="F11" i="52"/>
  <c r="G13" i="53"/>
  <c r="G11" i="52"/>
  <c r="H13" i="53"/>
  <c r="H11" i="52"/>
  <c r="I13" i="53"/>
  <c r="Q11" i="52"/>
  <c r="R13" i="53"/>
  <c r="I11" i="52"/>
  <c r="J13" i="53"/>
  <c r="R11" i="52"/>
  <c r="S13" i="53"/>
  <c r="T11" i="52"/>
  <c r="U13" i="53"/>
  <c r="W28" i="52"/>
  <c r="X30" i="53"/>
  <c r="X28" i="52"/>
  <c r="Y30" i="53"/>
  <c r="Y28" i="52"/>
  <c r="Z30" i="53"/>
  <c r="AF30" i="53" s="1"/>
  <c r="C28" i="52"/>
  <c r="D30" i="53"/>
  <c r="L30" i="53"/>
  <c r="D28" i="52"/>
  <c r="E30" i="53"/>
  <c r="E28" i="52"/>
  <c r="F30" i="53"/>
  <c r="N30" i="53"/>
  <c r="F28" i="52"/>
  <c r="G30" i="53"/>
  <c r="O30" i="53"/>
  <c r="G28" i="52"/>
  <c r="H30" i="53"/>
  <c r="H28" i="52"/>
  <c r="I30" i="53"/>
  <c r="Q28" i="52"/>
  <c r="R30" i="53"/>
  <c r="I28" i="52"/>
  <c r="J30" i="53"/>
  <c r="R28" i="52"/>
  <c r="S30" i="53"/>
  <c r="T28" i="52"/>
  <c r="U30" i="53"/>
  <c r="K39" i="53"/>
  <c r="L39" i="53"/>
  <c r="M39" i="53"/>
  <c r="C37" i="52"/>
  <c r="D39" i="53"/>
  <c r="Q37" i="52"/>
  <c r="R39" i="53"/>
  <c r="D37" i="52"/>
  <c r="E39" i="53"/>
  <c r="R37" i="52"/>
  <c r="S39" i="53"/>
  <c r="O39" i="53"/>
  <c r="E37" i="52"/>
  <c r="F39" i="53"/>
  <c r="S37" i="52"/>
  <c r="T39" i="53"/>
  <c r="F37" i="52"/>
  <c r="G39" i="53"/>
  <c r="T37" i="52"/>
  <c r="U39" i="53"/>
  <c r="G37" i="52"/>
  <c r="H39" i="53"/>
  <c r="U37" i="52"/>
  <c r="V39" i="53"/>
  <c r="H37" i="52"/>
  <c r="I39" i="53"/>
  <c r="V37" i="52"/>
  <c r="W39" i="53"/>
  <c r="I37" i="52"/>
  <c r="J39" i="53"/>
  <c r="W37" i="52"/>
  <c r="X39" i="53"/>
  <c r="X37" i="52"/>
  <c r="Y39" i="53"/>
  <c r="Q43" i="52"/>
  <c r="R45" i="53"/>
  <c r="C43" i="52"/>
  <c r="D45" i="53"/>
  <c r="R43" i="52"/>
  <c r="S45" i="53"/>
  <c r="D43" i="52"/>
  <c r="E45" i="53"/>
  <c r="S43" i="52"/>
  <c r="T45" i="53"/>
  <c r="E43" i="52"/>
  <c r="F45" i="53"/>
  <c r="T43" i="52"/>
  <c r="U45" i="53"/>
  <c r="U43" i="52"/>
  <c r="V45" i="53"/>
  <c r="G43" i="52"/>
  <c r="H45" i="53"/>
  <c r="V43" i="52"/>
  <c r="W45" i="53"/>
  <c r="H43" i="52"/>
  <c r="I45" i="53"/>
  <c r="X43" i="52"/>
  <c r="Y45" i="53"/>
  <c r="U75" i="52"/>
  <c r="V77" i="53"/>
  <c r="V75" i="52"/>
  <c r="W77" i="53"/>
  <c r="W75" i="52"/>
  <c r="X77" i="53"/>
  <c r="X75" i="52"/>
  <c r="Y77" i="53"/>
  <c r="Y75" i="52"/>
  <c r="Z77" i="53"/>
  <c r="AA77" i="53" s="1"/>
  <c r="K77" i="53"/>
  <c r="L77" i="53"/>
  <c r="R75" i="52"/>
  <c r="S77" i="53"/>
  <c r="N77" i="53"/>
  <c r="B78" i="52"/>
  <c r="C80" i="53"/>
  <c r="B58" i="52"/>
  <c r="C60" i="53"/>
  <c r="B36" i="52"/>
  <c r="C38" i="53"/>
  <c r="B20" i="52"/>
  <c r="C22" i="53"/>
  <c r="D3" i="52"/>
  <c r="E5" i="53"/>
  <c r="D78" i="52"/>
  <c r="E80" i="53"/>
  <c r="I75" i="52"/>
  <c r="J77" i="53"/>
  <c r="G73" i="52"/>
  <c r="H75" i="53"/>
  <c r="E71" i="52"/>
  <c r="F73" i="53"/>
  <c r="C69" i="52"/>
  <c r="D71" i="53"/>
  <c r="H62" i="52"/>
  <c r="I64" i="53"/>
  <c r="F60" i="52"/>
  <c r="G62" i="53"/>
  <c r="D58" i="52"/>
  <c r="E60" i="53"/>
  <c r="I54" i="52"/>
  <c r="J56" i="53"/>
  <c r="F52" i="52"/>
  <c r="G54" i="53"/>
  <c r="F12" i="52"/>
  <c r="G14" i="53"/>
  <c r="M71" i="53"/>
  <c r="K54" i="53"/>
  <c r="L19" i="53"/>
  <c r="U81" i="52"/>
  <c r="V83" i="53"/>
  <c r="R72" i="52"/>
  <c r="S74" i="53"/>
  <c r="Q60" i="52"/>
  <c r="R62" i="53"/>
  <c r="Y47" i="52"/>
  <c r="Z49" i="53"/>
  <c r="AK49" i="53"/>
  <c r="V36" i="52"/>
  <c r="W38" i="53"/>
  <c r="U28" i="52"/>
  <c r="V30" i="53"/>
  <c r="S20" i="52"/>
  <c r="T22" i="53"/>
  <c r="Q57" i="52"/>
  <c r="R59" i="53"/>
  <c r="R57" i="52"/>
  <c r="S59" i="53"/>
  <c r="S57" i="52"/>
  <c r="T59" i="53"/>
  <c r="T57" i="52"/>
  <c r="U59" i="53"/>
  <c r="U57" i="52"/>
  <c r="V59" i="53"/>
  <c r="V57" i="52"/>
  <c r="W59" i="53"/>
  <c r="W57" i="52"/>
  <c r="X59" i="53"/>
  <c r="L59" i="53"/>
  <c r="X57" i="52"/>
  <c r="Y59" i="53"/>
  <c r="M59" i="53"/>
  <c r="Y57" i="52"/>
  <c r="Z59" i="53"/>
  <c r="AD59" i="53" s="1"/>
  <c r="O59" i="53"/>
  <c r="S80" i="52"/>
  <c r="T82" i="53"/>
  <c r="T80" i="52"/>
  <c r="U82" i="53"/>
  <c r="U80" i="52"/>
  <c r="V82" i="53"/>
  <c r="V80" i="52"/>
  <c r="W82" i="53"/>
  <c r="W80" i="52"/>
  <c r="X82" i="53"/>
  <c r="X80" i="52"/>
  <c r="Y82" i="53"/>
  <c r="M82" i="53"/>
  <c r="Y80" i="52"/>
  <c r="Z82" i="53"/>
  <c r="AC82" i="53" s="1"/>
  <c r="O82" i="53"/>
  <c r="S13" i="52"/>
  <c r="T15" i="53"/>
  <c r="T13" i="52"/>
  <c r="U15" i="53"/>
  <c r="U13" i="52"/>
  <c r="V15" i="53"/>
  <c r="C13" i="52"/>
  <c r="D15" i="53"/>
  <c r="V13" i="52"/>
  <c r="W15" i="53"/>
  <c r="D13" i="52"/>
  <c r="E15" i="53"/>
  <c r="W13" i="52"/>
  <c r="X15" i="53"/>
  <c r="E13" i="52"/>
  <c r="F15" i="53"/>
  <c r="X13" i="52"/>
  <c r="Y15" i="53"/>
  <c r="F13" i="52"/>
  <c r="G15" i="53"/>
  <c r="Y13" i="52"/>
  <c r="Z15" i="53"/>
  <c r="AA15" i="53" s="1"/>
  <c r="G13" i="52"/>
  <c r="H15" i="53"/>
  <c r="H13" i="52"/>
  <c r="I15" i="53"/>
  <c r="I13" i="52"/>
  <c r="J15" i="53"/>
  <c r="K15" i="53"/>
  <c r="L15" i="53"/>
  <c r="M15" i="53"/>
  <c r="H78" i="52"/>
  <c r="I80" i="53"/>
  <c r="W45" i="52"/>
  <c r="X47" i="53"/>
  <c r="X45" i="52"/>
  <c r="Y47" i="53"/>
  <c r="Y45" i="52"/>
  <c r="Z47" i="53"/>
  <c r="AC47" i="53" s="1"/>
  <c r="C45" i="52"/>
  <c r="D47" i="53"/>
  <c r="D45" i="52"/>
  <c r="E47" i="53"/>
  <c r="E45" i="52"/>
  <c r="F47" i="53"/>
  <c r="F45" i="52"/>
  <c r="G47" i="53"/>
  <c r="G45" i="52"/>
  <c r="H47" i="53"/>
  <c r="K47" i="53"/>
  <c r="Q45" i="52"/>
  <c r="R47" i="53"/>
  <c r="L47" i="53"/>
  <c r="I45" i="52"/>
  <c r="J47" i="53"/>
  <c r="R45" i="52"/>
  <c r="S47" i="53"/>
  <c r="M47" i="53"/>
  <c r="T45" i="52"/>
  <c r="U47" i="53"/>
  <c r="O47" i="53"/>
  <c r="Y31" i="52"/>
  <c r="Z33" i="53"/>
  <c r="AA33" i="53" s="1"/>
  <c r="K33" i="53"/>
  <c r="L33" i="53"/>
  <c r="M33" i="53"/>
  <c r="N33" i="53"/>
  <c r="O33" i="53"/>
  <c r="Q31" i="52"/>
  <c r="R33" i="53"/>
  <c r="R31" i="52"/>
  <c r="S33" i="53"/>
  <c r="C31" i="52"/>
  <c r="D33" i="53"/>
  <c r="S31" i="52"/>
  <c r="T33" i="53"/>
  <c r="D31" i="52"/>
  <c r="E33" i="53"/>
  <c r="T31" i="52"/>
  <c r="U33" i="53"/>
  <c r="E31" i="52"/>
  <c r="F33" i="53"/>
  <c r="V31" i="52"/>
  <c r="W33" i="53"/>
  <c r="G31" i="52"/>
  <c r="H33" i="53"/>
  <c r="Q10" i="52"/>
  <c r="R12" i="53"/>
  <c r="F10" i="52"/>
  <c r="G12" i="53"/>
  <c r="R10" i="52"/>
  <c r="S12" i="53"/>
  <c r="G10" i="52"/>
  <c r="H12" i="53"/>
  <c r="S10" i="52"/>
  <c r="T12" i="53"/>
  <c r="H10" i="52"/>
  <c r="I12" i="53"/>
  <c r="T10" i="52"/>
  <c r="U12" i="53"/>
  <c r="I10" i="52"/>
  <c r="J12" i="53"/>
  <c r="U10" i="52"/>
  <c r="V12" i="53"/>
  <c r="V10" i="52"/>
  <c r="W12" i="53"/>
  <c r="W10" i="52"/>
  <c r="X12" i="53"/>
  <c r="X10" i="52"/>
  <c r="Y12" i="53"/>
  <c r="Y10" i="52"/>
  <c r="Z12" i="53"/>
  <c r="AH12" i="53" s="1"/>
  <c r="K12" i="53"/>
  <c r="L12" i="53"/>
  <c r="C10" i="52"/>
  <c r="D12" i="53"/>
  <c r="Q27" i="52"/>
  <c r="R29" i="53"/>
  <c r="F27" i="52"/>
  <c r="G29" i="53"/>
  <c r="R27" i="52"/>
  <c r="S29" i="53"/>
  <c r="G27" i="52"/>
  <c r="H29" i="53"/>
  <c r="S27" i="52"/>
  <c r="T29" i="53"/>
  <c r="N29" i="53"/>
  <c r="H27" i="52"/>
  <c r="I29" i="53"/>
  <c r="T27" i="52"/>
  <c r="U29" i="53"/>
  <c r="O29" i="53"/>
  <c r="I27" i="52"/>
  <c r="J29" i="53"/>
  <c r="U27" i="52"/>
  <c r="V29" i="53"/>
  <c r="V27" i="52"/>
  <c r="W29" i="53"/>
  <c r="W27" i="52"/>
  <c r="X29" i="53"/>
  <c r="X27" i="52"/>
  <c r="Y29" i="53"/>
  <c r="Y27" i="52"/>
  <c r="Z29" i="53"/>
  <c r="AI29" i="53" s="1"/>
  <c r="C27" i="52"/>
  <c r="D29" i="53"/>
  <c r="S38" i="52"/>
  <c r="T40" i="53"/>
  <c r="I38" i="52"/>
  <c r="J40" i="53"/>
  <c r="T38" i="52"/>
  <c r="U40" i="53"/>
  <c r="U38" i="52"/>
  <c r="V40" i="53"/>
  <c r="V38" i="52"/>
  <c r="W40" i="53"/>
  <c r="W38" i="52"/>
  <c r="X40" i="53"/>
  <c r="X38" i="52"/>
  <c r="Y40" i="53"/>
  <c r="Y38" i="52"/>
  <c r="Z40" i="53"/>
  <c r="AF40" i="53" s="1"/>
  <c r="K40" i="53"/>
  <c r="L40" i="53"/>
  <c r="M40" i="53"/>
  <c r="N40" i="53"/>
  <c r="O40" i="53"/>
  <c r="C38" i="52"/>
  <c r="D40" i="53"/>
  <c r="D38" i="52"/>
  <c r="E40" i="53"/>
  <c r="F38" i="52"/>
  <c r="G40" i="53"/>
  <c r="N67" i="53"/>
  <c r="O67" i="53"/>
  <c r="Q74" i="52"/>
  <c r="R76" i="53"/>
  <c r="R74" i="52"/>
  <c r="S76" i="53"/>
  <c r="S74" i="52"/>
  <c r="T76" i="53"/>
  <c r="T74" i="52"/>
  <c r="U76" i="53"/>
  <c r="K76" i="53"/>
  <c r="U74" i="52"/>
  <c r="V76" i="53"/>
  <c r="V74" i="52"/>
  <c r="W76" i="53"/>
  <c r="M76" i="53"/>
  <c r="W74" i="52"/>
  <c r="X76" i="53"/>
  <c r="X74" i="52"/>
  <c r="Y76" i="53"/>
  <c r="Y74" i="52"/>
  <c r="Z76" i="53"/>
  <c r="AA76" i="53"/>
  <c r="B77" i="52"/>
  <c r="C79" i="53"/>
  <c r="B57" i="52"/>
  <c r="C59" i="53"/>
  <c r="E3" i="52"/>
  <c r="F5" i="53"/>
  <c r="E80" i="52"/>
  <c r="F82" i="53"/>
  <c r="H75" i="52"/>
  <c r="I77" i="53"/>
  <c r="D71" i="52"/>
  <c r="E73" i="53"/>
  <c r="G62" i="52"/>
  <c r="H64" i="53"/>
  <c r="E60" i="52"/>
  <c r="F62" i="53"/>
  <c r="C58" i="52"/>
  <c r="D60" i="53"/>
  <c r="H54" i="52"/>
  <c r="I56" i="53"/>
  <c r="C52" i="52"/>
  <c r="D54" i="53"/>
  <c r="F36" i="52"/>
  <c r="G38" i="53"/>
  <c r="I24" i="52"/>
  <c r="J26" i="53"/>
  <c r="O18" i="53"/>
  <c r="R80" i="52"/>
  <c r="S82" i="53"/>
  <c r="Y59" i="52"/>
  <c r="Z61" i="53"/>
  <c r="AF61" i="53"/>
  <c r="V45" i="52"/>
  <c r="W47" i="53"/>
  <c r="U36" i="52"/>
  <c r="V38" i="53"/>
  <c r="S28" i="52"/>
  <c r="T30" i="53"/>
  <c r="W78" i="52"/>
  <c r="X80" i="53"/>
  <c r="X78" i="52"/>
  <c r="Y80" i="53"/>
  <c r="Y78" i="52"/>
  <c r="Z80" i="53"/>
  <c r="AL80" i="53" s="1"/>
  <c r="K80" i="53"/>
  <c r="Q78" i="52"/>
  <c r="R80" i="53"/>
  <c r="L80" i="53"/>
  <c r="R78" i="52"/>
  <c r="S80" i="53"/>
  <c r="M80" i="53"/>
  <c r="T78" i="52"/>
  <c r="U80" i="53"/>
  <c r="O80" i="53"/>
  <c r="O58" i="53"/>
  <c r="I15" i="52"/>
  <c r="J17" i="53"/>
  <c r="K68" i="53"/>
  <c r="L68" i="53"/>
  <c r="M68" i="53"/>
  <c r="G78" i="52"/>
  <c r="H80" i="53"/>
  <c r="S30" i="52"/>
  <c r="T32" i="53"/>
  <c r="M32" i="53"/>
  <c r="T30" i="52"/>
  <c r="U32" i="53"/>
  <c r="N32" i="53"/>
  <c r="U30" i="52"/>
  <c r="V32" i="53"/>
  <c r="C30" i="52"/>
  <c r="D32" i="53"/>
  <c r="V30" i="52"/>
  <c r="W32" i="53"/>
  <c r="D30" i="52"/>
  <c r="E32" i="53"/>
  <c r="W30" i="52"/>
  <c r="X32" i="53"/>
  <c r="E30" i="52"/>
  <c r="F32" i="53"/>
  <c r="X30" i="52"/>
  <c r="Y32" i="53"/>
  <c r="F30" i="52"/>
  <c r="G32" i="53"/>
  <c r="Y30" i="52"/>
  <c r="Z32" i="53"/>
  <c r="G30" i="52"/>
  <c r="H32" i="53"/>
  <c r="H30" i="52"/>
  <c r="I32" i="53"/>
  <c r="I30" i="52"/>
  <c r="J32" i="53"/>
  <c r="H12" i="52"/>
  <c r="I14" i="53"/>
  <c r="I12" i="52"/>
  <c r="J14" i="53"/>
  <c r="Q12" i="52"/>
  <c r="R14" i="53"/>
  <c r="R12" i="52"/>
  <c r="S14" i="53"/>
  <c r="L14" i="53"/>
  <c r="S12" i="52"/>
  <c r="T14" i="53"/>
  <c r="M14" i="53"/>
  <c r="T12" i="52"/>
  <c r="U14" i="53"/>
  <c r="N14" i="53"/>
  <c r="U12" i="52"/>
  <c r="V14" i="53"/>
  <c r="O14" i="53"/>
  <c r="V12" i="52"/>
  <c r="W14" i="53"/>
  <c r="W12" i="52"/>
  <c r="X14" i="53"/>
  <c r="X12" i="52"/>
  <c r="Y14" i="53"/>
  <c r="C12" i="52"/>
  <c r="D14" i="53"/>
  <c r="E12" i="52"/>
  <c r="F14" i="53"/>
  <c r="L78" i="53"/>
  <c r="M78" i="53"/>
  <c r="N78" i="53"/>
  <c r="O78" i="53"/>
  <c r="Q76" i="52"/>
  <c r="R78" i="53"/>
  <c r="R76" i="52"/>
  <c r="S78" i="53"/>
  <c r="S76" i="52"/>
  <c r="T78" i="53"/>
  <c r="T76" i="52"/>
  <c r="U78" i="53"/>
  <c r="U76" i="52"/>
  <c r="V78" i="53"/>
  <c r="V76" i="52"/>
  <c r="W78" i="53"/>
  <c r="X76" i="52"/>
  <c r="Y78" i="53"/>
  <c r="Q9" i="52"/>
  <c r="R11" i="53"/>
  <c r="C9" i="52"/>
  <c r="D11" i="53"/>
  <c r="R9" i="52"/>
  <c r="S11" i="53"/>
  <c r="M11" i="53"/>
  <c r="D9" i="52"/>
  <c r="E11" i="53"/>
  <c r="S9" i="52"/>
  <c r="T11" i="53"/>
  <c r="N11" i="53"/>
  <c r="E9" i="52"/>
  <c r="F11" i="53"/>
  <c r="T9" i="52"/>
  <c r="U11" i="53"/>
  <c r="O11" i="53"/>
  <c r="F9" i="52"/>
  <c r="G11" i="53"/>
  <c r="U9" i="52"/>
  <c r="V11" i="53"/>
  <c r="G9" i="52"/>
  <c r="H11" i="53"/>
  <c r="V9" i="52"/>
  <c r="W11" i="53"/>
  <c r="H9" i="52"/>
  <c r="I11" i="53"/>
  <c r="X9" i="52"/>
  <c r="Y11" i="53"/>
  <c r="Q26" i="52"/>
  <c r="R28" i="53"/>
  <c r="C26" i="52"/>
  <c r="D28" i="53"/>
  <c r="R26" i="52"/>
  <c r="S28" i="53"/>
  <c r="D26" i="52"/>
  <c r="E28" i="53"/>
  <c r="S26" i="52"/>
  <c r="T28" i="53"/>
  <c r="E26" i="52"/>
  <c r="F28" i="53"/>
  <c r="T26" i="52"/>
  <c r="U28" i="53"/>
  <c r="F26" i="52"/>
  <c r="G28" i="53"/>
  <c r="U26" i="52"/>
  <c r="V28" i="53"/>
  <c r="G26" i="52"/>
  <c r="H28" i="53"/>
  <c r="V26" i="52"/>
  <c r="W28" i="53"/>
  <c r="L28" i="53"/>
  <c r="H26" i="52"/>
  <c r="I28" i="53"/>
  <c r="X26" i="52"/>
  <c r="Y28" i="53"/>
  <c r="N28" i="53"/>
  <c r="Y39" i="52"/>
  <c r="Z41" i="53"/>
  <c r="AA41" i="53" s="1"/>
  <c r="C39" i="52"/>
  <c r="D41" i="53"/>
  <c r="D39" i="52"/>
  <c r="E41" i="53"/>
  <c r="E39" i="52"/>
  <c r="F41" i="53"/>
  <c r="F39" i="52"/>
  <c r="G41" i="53"/>
  <c r="G39" i="52"/>
  <c r="H41" i="53"/>
  <c r="H39" i="52"/>
  <c r="I41" i="53"/>
  <c r="I39" i="52"/>
  <c r="J41" i="53"/>
  <c r="Q39" i="52"/>
  <c r="R41" i="53"/>
  <c r="R39" i="52"/>
  <c r="S41" i="53"/>
  <c r="S39" i="52"/>
  <c r="T41" i="53"/>
  <c r="T39" i="52"/>
  <c r="U41" i="53"/>
  <c r="K41" i="53"/>
  <c r="V39" i="52"/>
  <c r="W41" i="53"/>
  <c r="M41" i="53"/>
  <c r="Q64" i="52"/>
  <c r="R66" i="53"/>
  <c r="R64" i="52"/>
  <c r="S66" i="53"/>
  <c r="S64" i="52"/>
  <c r="T66" i="53"/>
  <c r="T64" i="52"/>
  <c r="U66" i="53"/>
  <c r="U64" i="52"/>
  <c r="V66" i="53"/>
  <c r="V64" i="52"/>
  <c r="W66" i="53"/>
  <c r="X64" i="52"/>
  <c r="Y66" i="53"/>
  <c r="Y73" i="52"/>
  <c r="Z75" i="53"/>
  <c r="AM75" i="53" s="1"/>
  <c r="AL75" i="53"/>
  <c r="K75" i="53"/>
  <c r="L75" i="53"/>
  <c r="M75" i="53"/>
  <c r="N75" i="53"/>
  <c r="O75" i="53"/>
  <c r="Q73" i="52"/>
  <c r="R75" i="53"/>
  <c r="R73" i="52"/>
  <c r="S75" i="53"/>
  <c r="S73" i="52"/>
  <c r="T75" i="53"/>
  <c r="T73" i="52"/>
  <c r="U75" i="53"/>
  <c r="V73" i="52"/>
  <c r="W75" i="53"/>
  <c r="B76" i="52"/>
  <c r="C78" i="53"/>
  <c r="B55" i="52"/>
  <c r="C57" i="53"/>
  <c r="B34" i="52"/>
  <c r="C36" i="53"/>
  <c r="B18" i="52"/>
  <c r="C20" i="53"/>
  <c r="D80" i="52"/>
  <c r="E82" i="53"/>
  <c r="I77" i="52"/>
  <c r="J79" i="53"/>
  <c r="G75" i="52"/>
  <c r="H77" i="53"/>
  <c r="E73" i="52"/>
  <c r="F75" i="53"/>
  <c r="C71" i="52"/>
  <c r="D73" i="53"/>
  <c r="H64" i="52"/>
  <c r="I66" i="53"/>
  <c r="F62" i="52"/>
  <c r="G64" i="53"/>
  <c r="D60" i="52"/>
  <c r="E62" i="53"/>
  <c r="I57" i="52"/>
  <c r="J59" i="53"/>
  <c r="G54" i="52"/>
  <c r="H56" i="53"/>
  <c r="G47" i="52"/>
  <c r="H49" i="53"/>
  <c r="E36" i="52"/>
  <c r="F38" i="53"/>
  <c r="E10" i="52"/>
  <c r="F12" i="53"/>
  <c r="M67" i="53"/>
  <c r="Q80" i="52"/>
  <c r="R82" i="53"/>
  <c r="V58" i="52"/>
  <c r="W60" i="53"/>
  <c r="U45" i="52"/>
  <c r="V47" i="53"/>
  <c r="S36" i="52"/>
  <c r="T38" i="53"/>
  <c r="Y18" i="52"/>
  <c r="Z20" i="53"/>
  <c r="AK20" i="53" s="1"/>
  <c r="W9" i="52"/>
  <c r="X11" i="53"/>
  <c r="Q13" i="52"/>
  <c r="R15" i="53"/>
  <c r="I80" i="52"/>
  <c r="J82" i="53"/>
  <c r="Y3" i="52"/>
  <c r="Z5" i="53"/>
  <c r="AE5" i="53" s="1"/>
  <c r="X3" i="52"/>
  <c r="Y5" i="53"/>
  <c r="W3" i="52"/>
  <c r="X5" i="53"/>
  <c r="V3" i="52"/>
  <c r="W5" i="53"/>
  <c r="U3" i="52"/>
  <c r="V5" i="53"/>
  <c r="T3" i="52"/>
  <c r="U5" i="53"/>
  <c r="S3" i="52"/>
  <c r="T5" i="53"/>
  <c r="R3" i="52"/>
  <c r="S5" i="53"/>
  <c r="Q3" i="52"/>
  <c r="R5" i="53"/>
  <c r="K69" i="53"/>
  <c r="O69" i="53"/>
  <c r="Q44" i="52"/>
  <c r="R46" i="53"/>
  <c r="F44" i="52"/>
  <c r="G46" i="53"/>
  <c r="R44" i="52"/>
  <c r="S46" i="53"/>
  <c r="G44" i="52"/>
  <c r="H46" i="53"/>
  <c r="S44" i="52"/>
  <c r="T46" i="53"/>
  <c r="H44" i="52"/>
  <c r="I46" i="53"/>
  <c r="T44" i="52"/>
  <c r="U46" i="53"/>
  <c r="I44" i="52"/>
  <c r="J46" i="53"/>
  <c r="U44" i="52"/>
  <c r="V46" i="53"/>
  <c r="K46" i="53"/>
  <c r="V44" i="52"/>
  <c r="W46" i="53"/>
  <c r="W44" i="52"/>
  <c r="X46" i="53"/>
  <c r="X44" i="52"/>
  <c r="Y46" i="53"/>
  <c r="Y44" i="52"/>
  <c r="Z46" i="53"/>
  <c r="AG46" i="53" s="1"/>
  <c r="C44" i="52"/>
  <c r="D46" i="53"/>
  <c r="E78" i="52"/>
  <c r="F80" i="53"/>
  <c r="U8" i="52"/>
  <c r="V10" i="53"/>
  <c r="K10" i="53"/>
  <c r="D8" i="52"/>
  <c r="E10" i="53"/>
  <c r="V8" i="52"/>
  <c r="W10" i="53"/>
  <c r="L10" i="53"/>
  <c r="E8" i="52"/>
  <c r="F10" i="53"/>
  <c r="W8" i="52"/>
  <c r="X10" i="53"/>
  <c r="M10" i="53"/>
  <c r="F8" i="52"/>
  <c r="G10" i="53"/>
  <c r="X8" i="52"/>
  <c r="Y10" i="53"/>
  <c r="N10" i="53"/>
  <c r="G8" i="52"/>
  <c r="H10" i="53"/>
  <c r="Y8" i="52"/>
  <c r="Z10" i="53"/>
  <c r="AJ10" i="53" s="1"/>
  <c r="O10" i="53"/>
  <c r="H8" i="52"/>
  <c r="I10" i="53"/>
  <c r="I8" i="52"/>
  <c r="J10" i="53"/>
  <c r="R8" i="52"/>
  <c r="S10" i="53"/>
  <c r="U25" i="52"/>
  <c r="V27" i="53"/>
  <c r="D25" i="52"/>
  <c r="E27" i="53"/>
  <c r="V25" i="52"/>
  <c r="W27" i="53"/>
  <c r="E25" i="52"/>
  <c r="F27" i="53"/>
  <c r="W25" i="52"/>
  <c r="X27" i="53"/>
  <c r="F25" i="52"/>
  <c r="G27" i="53"/>
  <c r="X25" i="52"/>
  <c r="Y27" i="53"/>
  <c r="G25" i="52"/>
  <c r="H27" i="53"/>
  <c r="Y25" i="52"/>
  <c r="Z27" i="53"/>
  <c r="AJ27" i="53" s="1"/>
  <c r="H25" i="52"/>
  <c r="I27" i="53"/>
  <c r="I25" i="52"/>
  <c r="J27" i="53"/>
  <c r="L27" i="53"/>
  <c r="N27" i="53"/>
  <c r="R25" i="52"/>
  <c r="S27" i="53"/>
  <c r="K42" i="53"/>
  <c r="L42" i="53"/>
  <c r="Q40" i="52"/>
  <c r="R42" i="53"/>
  <c r="M42" i="53"/>
  <c r="R40" i="52"/>
  <c r="S42" i="53"/>
  <c r="N42" i="53"/>
  <c r="S40" i="52"/>
  <c r="T42" i="53"/>
  <c r="O42" i="53"/>
  <c r="T40" i="52"/>
  <c r="U42" i="53"/>
  <c r="U40" i="52"/>
  <c r="V42" i="53"/>
  <c r="V40" i="52"/>
  <c r="W42" i="53"/>
  <c r="W40" i="52"/>
  <c r="X42" i="53"/>
  <c r="C40" i="52"/>
  <c r="D42" i="53"/>
  <c r="X40" i="52"/>
  <c r="Y42" i="53"/>
  <c r="Y40" i="52"/>
  <c r="Z42" i="53"/>
  <c r="AF42" i="53" s="1"/>
  <c r="E40" i="52"/>
  <c r="F42" i="53"/>
  <c r="F40" i="52"/>
  <c r="G42" i="53"/>
  <c r="H40" i="52"/>
  <c r="I42" i="53"/>
  <c r="U63" i="52"/>
  <c r="V65" i="53"/>
  <c r="V63" i="52"/>
  <c r="W65" i="53"/>
  <c r="W63" i="52"/>
  <c r="X65" i="53"/>
  <c r="X63" i="52"/>
  <c r="Y65" i="53"/>
  <c r="Y63" i="52"/>
  <c r="Z65" i="53"/>
  <c r="AA65" i="53" s="1"/>
  <c r="L65" i="53"/>
  <c r="M65" i="53"/>
  <c r="N65" i="53"/>
  <c r="O65" i="53"/>
  <c r="R63" i="52"/>
  <c r="S65" i="53"/>
  <c r="S72" i="52"/>
  <c r="T74" i="53"/>
  <c r="T72" i="52"/>
  <c r="U74" i="53"/>
  <c r="U72" i="52"/>
  <c r="V74" i="53"/>
  <c r="V72" i="52"/>
  <c r="W74" i="53"/>
  <c r="W72" i="52"/>
  <c r="X74" i="53"/>
  <c r="X72" i="52"/>
  <c r="Y74" i="53"/>
  <c r="Y72" i="52"/>
  <c r="Z74" i="53"/>
  <c r="AA74" i="53" s="1"/>
  <c r="M74" i="53"/>
  <c r="B75" i="52"/>
  <c r="C77" i="53"/>
  <c r="B54" i="52"/>
  <c r="C56" i="53"/>
  <c r="B17" i="52"/>
  <c r="C19" i="53"/>
  <c r="G3" i="52"/>
  <c r="H5" i="53"/>
  <c r="C80" i="52"/>
  <c r="D82" i="53"/>
  <c r="H77" i="52"/>
  <c r="I79" i="53"/>
  <c r="F75" i="52"/>
  <c r="G77" i="53"/>
  <c r="D73" i="52"/>
  <c r="E75" i="53"/>
  <c r="I70" i="52"/>
  <c r="J72" i="53"/>
  <c r="G64" i="52"/>
  <c r="H66" i="53"/>
  <c r="H57" i="52"/>
  <c r="I59" i="53"/>
  <c r="F54" i="52"/>
  <c r="G56" i="53"/>
  <c r="F47" i="52"/>
  <c r="G49" i="53"/>
  <c r="C36" i="52"/>
  <c r="D38" i="53"/>
  <c r="H22" i="52"/>
  <c r="I24" i="53"/>
  <c r="D10" i="52"/>
  <c r="E12" i="53"/>
  <c r="L32" i="53"/>
  <c r="K16" i="53"/>
  <c r="Y79" i="52"/>
  <c r="Z81" i="53"/>
  <c r="AM81" i="53" s="1"/>
  <c r="V70" i="52"/>
  <c r="W72" i="53"/>
  <c r="U58" i="52"/>
  <c r="V60" i="53"/>
  <c r="S45" i="52"/>
  <c r="T47" i="53"/>
  <c r="Y26" i="52"/>
  <c r="Z28" i="53"/>
  <c r="AL28" i="53" s="1"/>
  <c r="T8" i="52"/>
  <c r="U10" i="53"/>
  <c r="Q19" i="52"/>
  <c r="R21" i="53"/>
  <c r="R19" i="52"/>
  <c r="S21" i="53"/>
  <c r="S19" i="52"/>
  <c r="T21" i="53"/>
  <c r="T19" i="52"/>
  <c r="U21" i="53"/>
  <c r="U19" i="52"/>
  <c r="V21" i="53"/>
  <c r="V19" i="52"/>
  <c r="W21" i="53"/>
  <c r="C19" i="52"/>
  <c r="D21" i="53"/>
  <c r="W19" i="52"/>
  <c r="X21" i="53"/>
  <c r="D19" i="52"/>
  <c r="E21" i="53"/>
  <c r="X19" i="52"/>
  <c r="Y21" i="53"/>
  <c r="K21" i="53"/>
  <c r="E19" i="52"/>
  <c r="F21" i="53"/>
  <c r="Y19" i="52"/>
  <c r="Z21" i="53"/>
  <c r="AL21" i="53" s="1"/>
  <c r="L21" i="53"/>
  <c r="F19" i="52"/>
  <c r="G21" i="53"/>
  <c r="M21" i="53"/>
  <c r="G19" i="52"/>
  <c r="H21" i="53"/>
  <c r="H19" i="52"/>
  <c r="I21" i="53"/>
  <c r="I19" i="52"/>
  <c r="J21" i="53"/>
  <c r="O51" i="53"/>
  <c r="K51" i="53"/>
  <c r="S48" i="52"/>
  <c r="T50" i="53"/>
  <c r="T48" i="52"/>
  <c r="U50" i="53"/>
  <c r="U48" i="52"/>
  <c r="V50" i="53"/>
  <c r="C48" i="52"/>
  <c r="D50" i="53"/>
  <c r="V48" i="52"/>
  <c r="W50" i="53"/>
  <c r="D48" i="52"/>
  <c r="E50" i="53"/>
  <c r="W48" i="52"/>
  <c r="X50" i="53"/>
  <c r="E48" i="52"/>
  <c r="F50" i="53"/>
  <c r="X48" i="52"/>
  <c r="Y50" i="53"/>
  <c r="F48" i="52"/>
  <c r="G50" i="53"/>
  <c r="Y48" i="52"/>
  <c r="Z50" i="53"/>
  <c r="AE50" i="53" s="1"/>
  <c r="G48" i="52"/>
  <c r="H50" i="53"/>
  <c r="H48" i="52"/>
  <c r="I50" i="53"/>
  <c r="I48" i="52"/>
  <c r="J50" i="53"/>
  <c r="M50" i="53"/>
  <c r="G55" i="52"/>
  <c r="H57" i="53"/>
  <c r="U33" i="52"/>
  <c r="V35" i="53"/>
  <c r="V33" i="52"/>
  <c r="W35" i="53"/>
  <c r="W33" i="52"/>
  <c r="X35" i="53"/>
  <c r="X33" i="52"/>
  <c r="Y35" i="53"/>
  <c r="Y33" i="52"/>
  <c r="Z35" i="53"/>
  <c r="AB35" i="53" s="1"/>
  <c r="C33" i="52"/>
  <c r="D35" i="53"/>
  <c r="D33" i="52"/>
  <c r="E35" i="53"/>
  <c r="E33" i="52"/>
  <c r="F35" i="53"/>
  <c r="F33" i="52"/>
  <c r="G35" i="53"/>
  <c r="G33" i="52"/>
  <c r="H35" i="53"/>
  <c r="R33" i="52"/>
  <c r="S35" i="53"/>
  <c r="I33" i="52"/>
  <c r="J35" i="53"/>
  <c r="C32" i="52"/>
  <c r="D32" i="52"/>
  <c r="Q32" i="52"/>
  <c r="E32" i="52"/>
  <c r="R32" i="52"/>
  <c r="F32" i="52"/>
  <c r="S32" i="52"/>
  <c r="G32" i="52"/>
  <c r="T32" i="52"/>
  <c r="H32" i="52"/>
  <c r="U32" i="52"/>
  <c r="I32" i="52"/>
  <c r="V32" i="52"/>
  <c r="W32" i="52"/>
  <c r="X32" i="52"/>
  <c r="Y32" i="52"/>
  <c r="Z34" i="53"/>
  <c r="AK34" i="53" s="1"/>
  <c r="M34" i="53"/>
  <c r="B80" i="52"/>
  <c r="C82" i="53"/>
  <c r="H29" i="52"/>
  <c r="I31" i="53"/>
  <c r="I29" i="52"/>
  <c r="J31" i="53"/>
  <c r="Q29" i="52"/>
  <c r="R31" i="53"/>
  <c r="R29" i="52"/>
  <c r="S31" i="53"/>
  <c r="S29" i="52"/>
  <c r="T31" i="53"/>
  <c r="T29" i="52"/>
  <c r="U31" i="53"/>
  <c r="U29" i="52"/>
  <c r="V31" i="53"/>
  <c r="V29" i="52"/>
  <c r="W31" i="53"/>
  <c r="W29" i="52"/>
  <c r="X31" i="53"/>
  <c r="X29" i="52"/>
  <c r="Y31" i="53"/>
  <c r="C29" i="52"/>
  <c r="D31" i="53"/>
  <c r="O31" i="53"/>
  <c r="E29" i="52"/>
  <c r="F31" i="53"/>
  <c r="C3" i="52"/>
  <c r="D5" i="53"/>
  <c r="Q7" i="52"/>
  <c r="R9" i="53"/>
  <c r="R7" i="52"/>
  <c r="S9" i="53"/>
  <c r="S7" i="52"/>
  <c r="T9" i="53"/>
  <c r="T7" i="52"/>
  <c r="U9" i="53"/>
  <c r="U7" i="52"/>
  <c r="V9" i="53"/>
  <c r="V7" i="52"/>
  <c r="W9" i="53"/>
  <c r="W7" i="52"/>
  <c r="X9" i="53"/>
  <c r="C7" i="52"/>
  <c r="D9" i="53"/>
  <c r="X7" i="52"/>
  <c r="Y9" i="53"/>
  <c r="D7" i="52"/>
  <c r="E9" i="53"/>
  <c r="Y7" i="52"/>
  <c r="Z9" i="53"/>
  <c r="AM9" i="53" s="1"/>
  <c r="E7" i="52"/>
  <c r="F9" i="53"/>
  <c r="F7" i="52"/>
  <c r="G9" i="53"/>
  <c r="M9" i="53"/>
  <c r="H7" i="52"/>
  <c r="I9" i="53"/>
  <c r="K26" i="53"/>
  <c r="L26" i="53"/>
  <c r="Q24" i="52"/>
  <c r="R26" i="53"/>
  <c r="M26" i="53"/>
  <c r="R24" i="52"/>
  <c r="S26" i="53"/>
  <c r="N26" i="53"/>
  <c r="S24" i="52"/>
  <c r="T26" i="53"/>
  <c r="O26" i="53"/>
  <c r="T24" i="52"/>
  <c r="U26" i="53"/>
  <c r="U24" i="52"/>
  <c r="V26" i="53"/>
  <c r="V24" i="52"/>
  <c r="W26" i="53"/>
  <c r="W24" i="52"/>
  <c r="X26" i="53"/>
  <c r="C24" i="52"/>
  <c r="D26" i="53"/>
  <c r="X24" i="52"/>
  <c r="Y26" i="53"/>
  <c r="D24" i="52"/>
  <c r="E26" i="53"/>
  <c r="Y24" i="52"/>
  <c r="Z26" i="53"/>
  <c r="AI26" i="53" s="1"/>
  <c r="E24" i="52"/>
  <c r="F26" i="53"/>
  <c r="F24" i="52"/>
  <c r="G26" i="53"/>
  <c r="H24" i="52"/>
  <c r="I26" i="53"/>
  <c r="U41" i="52"/>
  <c r="V43" i="53"/>
  <c r="D41" i="52"/>
  <c r="E43" i="53"/>
  <c r="V41" i="52"/>
  <c r="W43" i="53"/>
  <c r="E41" i="52"/>
  <c r="F43" i="53"/>
  <c r="W41" i="52"/>
  <c r="X43" i="53"/>
  <c r="F41" i="52"/>
  <c r="G43" i="53"/>
  <c r="X41" i="52"/>
  <c r="Y43" i="53"/>
  <c r="G41" i="52"/>
  <c r="H43" i="53"/>
  <c r="Y41" i="52"/>
  <c r="Z43" i="53"/>
  <c r="AJ43" i="53" s="1"/>
  <c r="H41" i="52"/>
  <c r="I43" i="53"/>
  <c r="K43" i="53"/>
  <c r="I41" i="52"/>
  <c r="J43" i="53"/>
  <c r="L43" i="53"/>
  <c r="M43" i="53"/>
  <c r="N43" i="53"/>
  <c r="O43" i="53"/>
  <c r="R41" i="52"/>
  <c r="S43" i="53"/>
  <c r="Q62" i="52"/>
  <c r="R64" i="53"/>
  <c r="O64" i="53"/>
  <c r="R62" i="52"/>
  <c r="S64" i="53"/>
  <c r="S62" i="52"/>
  <c r="T64" i="53"/>
  <c r="T62" i="52"/>
  <c r="U64" i="53"/>
  <c r="U62" i="52"/>
  <c r="V64" i="53"/>
  <c r="V62" i="52"/>
  <c r="W64" i="53"/>
  <c r="W62" i="52"/>
  <c r="X64" i="53"/>
  <c r="X62" i="52"/>
  <c r="Y64" i="53"/>
  <c r="Y62" i="52"/>
  <c r="Z64" i="53"/>
  <c r="AM64" i="53" s="1"/>
  <c r="Q71" i="52"/>
  <c r="R73" i="53"/>
  <c r="R71" i="52"/>
  <c r="S73" i="53"/>
  <c r="S71" i="52"/>
  <c r="T73" i="53"/>
  <c r="K73" i="53"/>
  <c r="T71" i="52"/>
  <c r="U73" i="53"/>
  <c r="L73" i="53"/>
  <c r="U71" i="52"/>
  <c r="V73" i="53"/>
  <c r="M73" i="53"/>
  <c r="V71" i="52"/>
  <c r="W73" i="53"/>
  <c r="N73" i="53"/>
  <c r="W71" i="52"/>
  <c r="X73" i="53"/>
  <c r="X71" i="52"/>
  <c r="Y73" i="53"/>
  <c r="B74" i="52"/>
  <c r="C76" i="53"/>
  <c r="B32" i="52"/>
  <c r="C34" i="53"/>
  <c r="H3" i="52"/>
  <c r="I5" i="53"/>
  <c r="I79" i="52"/>
  <c r="J81" i="53"/>
  <c r="G77" i="52"/>
  <c r="H79" i="53"/>
  <c r="E75" i="52"/>
  <c r="F77" i="53"/>
  <c r="C73" i="52"/>
  <c r="D75" i="53"/>
  <c r="H70" i="52"/>
  <c r="I72" i="53"/>
  <c r="F64" i="52"/>
  <c r="G66" i="53"/>
  <c r="D62" i="52"/>
  <c r="E64" i="53"/>
  <c r="I59" i="52"/>
  <c r="J61" i="53"/>
  <c r="G57" i="52"/>
  <c r="H59" i="53"/>
  <c r="E54" i="52"/>
  <c r="F56" i="53"/>
  <c r="D34" i="52"/>
  <c r="E36" i="53"/>
  <c r="G22" i="52"/>
  <c r="H24" i="53"/>
  <c r="I9" i="52"/>
  <c r="J11" i="53"/>
  <c r="N5" i="53"/>
  <c r="N15" i="53"/>
  <c r="V78" i="52"/>
  <c r="W80" i="53"/>
  <c r="Y34" i="52"/>
  <c r="Z36" i="53"/>
  <c r="AH36" i="53" s="1"/>
  <c r="W26" i="52"/>
  <c r="X28" i="53"/>
  <c r="T17" i="52"/>
  <c r="U19" i="53"/>
  <c r="S8" i="52"/>
  <c r="T10" i="53"/>
  <c r="H47" i="52"/>
  <c r="I49" i="53"/>
  <c r="I47" i="52"/>
  <c r="J49" i="53"/>
  <c r="Q47" i="52"/>
  <c r="R49" i="53"/>
  <c r="L49" i="53"/>
  <c r="R47" i="52"/>
  <c r="S49" i="53"/>
  <c r="M49" i="53"/>
  <c r="S47" i="52"/>
  <c r="T49" i="53"/>
  <c r="T47" i="52"/>
  <c r="U49" i="53"/>
  <c r="U47" i="52"/>
  <c r="V49" i="53"/>
  <c r="V47" i="52"/>
  <c r="W49" i="53"/>
  <c r="W47" i="52"/>
  <c r="X49" i="53"/>
  <c r="X47" i="52"/>
  <c r="Y49" i="53"/>
  <c r="C47" i="52"/>
  <c r="D49" i="53"/>
  <c r="E47" i="52"/>
  <c r="F49" i="53"/>
  <c r="Y6" i="52"/>
  <c r="Z8" i="53"/>
  <c r="AC8" i="53" s="1"/>
  <c r="C6" i="52"/>
  <c r="D8" i="53"/>
  <c r="D6" i="52"/>
  <c r="E8" i="53"/>
  <c r="E6" i="52"/>
  <c r="F8" i="53"/>
  <c r="F6" i="52"/>
  <c r="G8" i="53"/>
  <c r="G6" i="52"/>
  <c r="H8" i="53"/>
  <c r="K8" i="53"/>
  <c r="H6" i="52"/>
  <c r="I8" i="53"/>
  <c r="L8" i="53"/>
  <c r="I6" i="52"/>
  <c r="J8" i="53"/>
  <c r="Q6" i="52"/>
  <c r="R8" i="53"/>
  <c r="M8" i="53"/>
  <c r="R6" i="52"/>
  <c r="S8" i="53"/>
  <c r="N8" i="53"/>
  <c r="S6" i="52"/>
  <c r="T8" i="53"/>
  <c r="O8" i="53"/>
  <c r="T6" i="52"/>
  <c r="U8" i="53"/>
  <c r="V6" i="52"/>
  <c r="W8" i="53"/>
  <c r="Y23" i="52"/>
  <c r="Z25" i="53"/>
  <c r="AK25" i="53" s="1"/>
  <c r="C23" i="52"/>
  <c r="D25" i="53"/>
  <c r="D23" i="52"/>
  <c r="E25" i="53"/>
  <c r="E23" i="52"/>
  <c r="F25" i="53"/>
  <c r="F23" i="52"/>
  <c r="G25" i="53"/>
  <c r="G23" i="52"/>
  <c r="H25" i="53"/>
  <c r="H23" i="52"/>
  <c r="I25" i="53"/>
  <c r="I23" i="52"/>
  <c r="J25" i="53"/>
  <c r="Q23" i="52"/>
  <c r="R25" i="53"/>
  <c r="R23" i="52"/>
  <c r="S25" i="53"/>
  <c r="S23" i="52"/>
  <c r="T25" i="53"/>
  <c r="T23" i="52"/>
  <c r="U25" i="53"/>
  <c r="K25" i="53"/>
  <c r="V23" i="52"/>
  <c r="W25" i="53"/>
  <c r="M25" i="53"/>
  <c r="K44" i="53"/>
  <c r="Y61" i="52"/>
  <c r="Z63" i="53"/>
  <c r="AG63" i="53" s="1"/>
  <c r="Q61" i="52"/>
  <c r="R63" i="53"/>
  <c r="R61" i="52"/>
  <c r="S63" i="53"/>
  <c r="K63" i="53"/>
  <c r="S61" i="52"/>
  <c r="T63" i="53"/>
  <c r="T61" i="52"/>
  <c r="U63" i="53"/>
  <c r="V61" i="52"/>
  <c r="W63" i="53"/>
  <c r="W70" i="52"/>
  <c r="X72" i="53"/>
  <c r="X70" i="52"/>
  <c r="Y72" i="53"/>
  <c r="K72" i="53"/>
  <c r="Y70" i="52"/>
  <c r="Z72" i="53"/>
  <c r="AI72" i="53" s="1"/>
  <c r="Q70" i="52"/>
  <c r="R72" i="53"/>
  <c r="R70" i="52"/>
  <c r="S72" i="53"/>
  <c r="T70" i="52"/>
  <c r="U72" i="53"/>
  <c r="B73" i="52"/>
  <c r="C75" i="53"/>
  <c r="B31" i="52"/>
  <c r="C33" i="53"/>
  <c r="I3" i="52"/>
  <c r="J5" i="53"/>
  <c r="H79" i="52"/>
  <c r="I81" i="53"/>
  <c r="F77" i="52"/>
  <c r="G79" i="53"/>
  <c r="D75" i="52"/>
  <c r="E77" i="53"/>
  <c r="I72" i="52"/>
  <c r="J74" i="53"/>
  <c r="G70" i="52"/>
  <c r="H72" i="53"/>
  <c r="E64" i="52"/>
  <c r="F66" i="53"/>
  <c r="C62" i="52"/>
  <c r="D64" i="53"/>
  <c r="H59" i="52"/>
  <c r="I61" i="53"/>
  <c r="F57" i="52"/>
  <c r="G59" i="53"/>
  <c r="D54" i="52"/>
  <c r="E56" i="53"/>
  <c r="H45" i="52"/>
  <c r="I47" i="53"/>
  <c r="C34" i="52"/>
  <c r="D36" i="53"/>
  <c r="C8" i="52"/>
  <c r="D10" i="53"/>
  <c r="O83" i="53"/>
  <c r="K13" i="53"/>
  <c r="U78" i="52"/>
  <c r="V80" i="53"/>
  <c r="S70" i="52"/>
  <c r="T72" i="53"/>
  <c r="Y43" i="52"/>
  <c r="T25" i="52"/>
  <c r="U27" i="53"/>
  <c r="S17" i="52"/>
  <c r="T19" i="53"/>
  <c r="Q8" i="52"/>
  <c r="R10" i="53"/>
  <c r="Y15" i="52"/>
  <c r="Z17" i="53"/>
  <c r="AA17" i="53" s="1"/>
  <c r="K17" i="53"/>
  <c r="L17" i="53"/>
  <c r="O17" i="53"/>
  <c r="Q15" i="52"/>
  <c r="R17" i="53"/>
  <c r="R15" i="52"/>
  <c r="S17" i="53"/>
  <c r="C15" i="52"/>
  <c r="D17" i="53"/>
  <c r="S15" i="52"/>
  <c r="T17" i="53"/>
  <c r="D15" i="52"/>
  <c r="E17" i="53"/>
  <c r="T15" i="52"/>
  <c r="U17" i="53"/>
  <c r="E15" i="52"/>
  <c r="F17" i="53"/>
  <c r="V15" i="52"/>
  <c r="W17" i="53"/>
  <c r="G15" i="52"/>
  <c r="H17" i="53"/>
  <c r="Q55" i="52"/>
  <c r="R57" i="53"/>
  <c r="R55" i="52"/>
  <c r="S57" i="53"/>
  <c r="S55" i="52"/>
  <c r="T57" i="53"/>
  <c r="T55" i="52"/>
  <c r="U57" i="53"/>
  <c r="U55" i="52"/>
  <c r="V57" i="53"/>
  <c r="V55" i="52"/>
  <c r="W57" i="53"/>
  <c r="X55" i="52"/>
  <c r="Y57" i="53"/>
  <c r="M57" i="53"/>
  <c r="E34" i="52"/>
  <c r="F36" i="53"/>
  <c r="F34" i="52"/>
  <c r="G36" i="53"/>
  <c r="G34" i="52"/>
  <c r="H36" i="53"/>
  <c r="L36" i="53"/>
  <c r="H34" i="52"/>
  <c r="I36" i="53"/>
  <c r="M36" i="53"/>
  <c r="I34" i="52"/>
  <c r="J36" i="53"/>
  <c r="N36" i="53"/>
  <c r="Q34" i="52"/>
  <c r="R36" i="53"/>
  <c r="R34" i="52"/>
  <c r="S36" i="53"/>
  <c r="S34" i="52"/>
  <c r="T36" i="53"/>
  <c r="T34" i="52"/>
  <c r="U36" i="53"/>
  <c r="U34" i="52"/>
  <c r="V36" i="53"/>
  <c r="V34" i="52"/>
  <c r="W36" i="53"/>
  <c r="X34" i="52"/>
  <c r="Y36" i="53"/>
  <c r="G80" i="52"/>
  <c r="H82" i="53"/>
  <c r="K7" i="53"/>
  <c r="M7" i="53"/>
  <c r="S22" i="52"/>
  <c r="T24" i="53"/>
  <c r="I22" i="52"/>
  <c r="J24" i="53"/>
  <c r="T22" i="52"/>
  <c r="U24" i="53"/>
  <c r="U22" i="52"/>
  <c r="V24" i="53"/>
  <c r="V22" i="52"/>
  <c r="W24" i="53"/>
  <c r="W22" i="52"/>
  <c r="X24" i="53"/>
  <c r="X22" i="52"/>
  <c r="Y24" i="53"/>
  <c r="Y22" i="52"/>
  <c r="Z24" i="53"/>
  <c r="AE24" i="53"/>
  <c r="K24" i="53"/>
  <c r="L24" i="53"/>
  <c r="M24" i="53"/>
  <c r="C22" i="52"/>
  <c r="D24" i="53"/>
  <c r="D22" i="52"/>
  <c r="E24" i="53"/>
  <c r="F22" i="52"/>
  <c r="G24" i="53"/>
  <c r="K55" i="53"/>
  <c r="Q53" i="52"/>
  <c r="R55" i="53"/>
  <c r="L55" i="53"/>
  <c r="R53" i="52"/>
  <c r="S55" i="53"/>
  <c r="M55" i="53"/>
  <c r="S53" i="52"/>
  <c r="T55" i="53"/>
  <c r="T53" i="52"/>
  <c r="U55" i="53"/>
  <c r="O55" i="53"/>
  <c r="U53" i="52"/>
  <c r="V55" i="53"/>
  <c r="V53" i="52"/>
  <c r="W55" i="53"/>
  <c r="W53" i="52"/>
  <c r="X55" i="53"/>
  <c r="X53" i="52"/>
  <c r="Y55" i="53"/>
  <c r="Y53" i="52"/>
  <c r="Z55" i="53"/>
  <c r="AK55" i="53"/>
  <c r="S60" i="52"/>
  <c r="T62" i="53"/>
  <c r="T60" i="52"/>
  <c r="U62" i="53"/>
  <c r="U60" i="52"/>
  <c r="V62" i="53"/>
  <c r="V60" i="52"/>
  <c r="W62" i="53"/>
  <c r="W60" i="52"/>
  <c r="X62" i="53"/>
  <c r="X60" i="52"/>
  <c r="Y62" i="53"/>
  <c r="Y60" i="52"/>
  <c r="Z62" i="53"/>
  <c r="AB62" i="53" s="1"/>
  <c r="M62" i="53"/>
  <c r="N62" i="53"/>
  <c r="O62" i="53"/>
  <c r="Q69" i="52"/>
  <c r="R71" i="53"/>
  <c r="O71" i="53"/>
  <c r="R69" i="52"/>
  <c r="S71" i="53"/>
  <c r="S69" i="52"/>
  <c r="T71" i="53"/>
  <c r="T69" i="52"/>
  <c r="U71" i="53"/>
  <c r="U69" i="52"/>
  <c r="V71" i="53"/>
  <c r="V69" i="52"/>
  <c r="W71" i="53"/>
  <c r="W69" i="52"/>
  <c r="X71" i="53"/>
  <c r="X69" i="52"/>
  <c r="Y71" i="53"/>
  <c r="Y69" i="52"/>
  <c r="Z71" i="53"/>
  <c r="AM71" i="53" s="1"/>
  <c r="L71" i="53"/>
  <c r="B72" i="52"/>
  <c r="C74" i="53"/>
  <c r="B48" i="52"/>
  <c r="C50" i="53"/>
  <c r="B30" i="52"/>
  <c r="C32" i="53"/>
  <c r="B13" i="52"/>
  <c r="C15" i="53"/>
  <c r="G79" i="52"/>
  <c r="H81" i="53"/>
  <c r="C75" i="52"/>
  <c r="D77" i="53"/>
  <c r="H72" i="52"/>
  <c r="I74" i="53"/>
  <c r="F70" i="52"/>
  <c r="G72" i="53"/>
  <c r="D64" i="52"/>
  <c r="E66" i="53"/>
  <c r="I61" i="52"/>
  <c r="J63" i="53"/>
  <c r="E57" i="52"/>
  <c r="F59" i="53"/>
  <c r="C54" i="52"/>
  <c r="D56" i="53"/>
  <c r="E44" i="52"/>
  <c r="F46" i="53"/>
  <c r="H33" i="52"/>
  <c r="I35" i="53"/>
  <c r="F20" i="52"/>
  <c r="G22" i="53"/>
  <c r="I7" i="52"/>
  <c r="J9" i="53"/>
  <c r="L81" i="53"/>
  <c r="K64" i="53"/>
  <c r="N47" i="53"/>
  <c r="K29" i="53"/>
  <c r="O12" i="53"/>
  <c r="S78" i="52"/>
  <c r="T80" i="53"/>
  <c r="Y55" i="52"/>
  <c r="Z57" i="53"/>
  <c r="AA57" i="53"/>
  <c r="W43" i="52"/>
  <c r="X45" i="53"/>
  <c r="T33" i="52"/>
  <c r="U35" i="53"/>
  <c r="S25" i="52"/>
  <c r="T27" i="53"/>
  <c r="Q17" i="52"/>
  <c r="R19" i="53"/>
  <c r="X6" i="52"/>
  <c r="Y8" i="53"/>
  <c r="K52" i="53"/>
  <c r="L52" i="53"/>
  <c r="M52" i="53"/>
  <c r="N52" i="53"/>
  <c r="O52" i="53"/>
  <c r="Y81" i="52"/>
  <c r="Z83" i="53"/>
  <c r="AG83" i="53" s="1"/>
  <c r="Q81" i="52"/>
  <c r="R83" i="53"/>
  <c r="K83" i="53"/>
  <c r="R81" i="52"/>
  <c r="S83" i="53"/>
  <c r="L83" i="53"/>
  <c r="S81" i="52"/>
  <c r="T83" i="53"/>
  <c r="M83" i="53"/>
  <c r="T81" i="52"/>
  <c r="U83" i="53"/>
  <c r="N83" i="53"/>
  <c r="V81" i="52"/>
  <c r="W83" i="53"/>
  <c r="D81" i="52"/>
  <c r="E83" i="53"/>
  <c r="M48" i="53"/>
  <c r="O48" i="53"/>
  <c r="S4" i="52"/>
  <c r="T6" i="53"/>
  <c r="O6" i="53"/>
  <c r="I4" i="52"/>
  <c r="J6" i="53"/>
  <c r="T4" i="52"/>
  <c r="U6" i="53"/>
  <c r="U4" i="52"/>
  <c r="V6" i="53"/>
  <c r="V4" i="52"/>
  <c r="W6" i="53"/>
  <c r="W4" i="52"/>
  <c r="X6" i="53"/>
  <c r="X4" i="52"/>
  <c r="Y6" i="53"/>
  <c r="Y4" i="52"/>
  <c r="Z6" i="53"/>
  <c r="AM6" i="53" s="1"/>
  <c r="C4" i="52"/>
  <c r="D6" i="53"/>
  <c r="D4" i="52"/>
  <c r="E6" i="53"/>
  <c r="L6" i="53"/>
  <c r="F4" i="52"/>
  <c r="G6" i="53"/>
  <c r="K23" i="53"/>
  <c r="L23" i="53"/>
  <c r="M23" i="53"/>
  <c r="C21" i="52"/>
  <c r="D23" i="53"/>
  <c r="Q21" i="52"/>
  <c r="R23" i="53"/>
  <c r="N23" i="53"/>
  <c r="D21" i="52"/>
  <c r="E23" i="53"/>
  <c r="R21" i="52"/>
  <c r="S23" i="53"/>
  <c r="O23" i="53"/>
  <c r="E21" i="52"/>
  <c r="F23" i="53"/>
  <c r="S21" i="52"/>
  <c r="T23" i="53"/>
  <c r="F21" i="52"/>
  <c r="G23" i="53"/>
  <c r="T21" i="52"/>
  <c r="U23" i="53"/>
  <c r="G21" i="52"/>
  <c r="H23" i="53"/>
  <c r="U21" i="52"/>
  <c r="V23" i="53"/>
  <c r="H21" i="52"/>
  <c r="I23" i="53"/>
  <c r="V21" i="52"/>
  <c r="W23" i="53"/>
  <c r="I21" i="52"/>
  <c r="J23" i="53"/>
  <c r="W21" i="52"/>
  <c r="X23" i="53"/>
  <c r="X21" i="52"/>
  <c r="Y23" i="53"/>
  <c r="Y52" i="52"/>
  <c r="Z54" i="53"/>
  <c r="AB54" i="53" s="1"/>
  <c r="Q52" i="52"/>
  <c r="R54" i="53"/>
  <c r="R52" i="52"/>
  <c r="S54" i="53"/>
  <c r="S52" i="52"/>
  <c r="T54" i="53"/>
  <c r="D52" i="52"/>
  <c r="E54" i="53"/>
  <c r="T52" i="52"/>
  <c r="U54" i="53"/>
  <c r="E52" i="52"/>
  <c r="F54" i="53"/>
  <c r="V52" i="52"/>
  <c r="W54" i="53"/>
  <c r="G52" i="52"/>
  <c r="H54" i="53"/>
  <c r="M61" i="53"/>
  <c r="N61" i="53"/>
  <c r="O61" i="53"/>
  <c r="Q59" i="52"/>
  <c r="R61" i="53"/>
  <c r="R59" i="52"/>
  <c r="S61" i="53"/>
  <c r="S59" i="52"/>
  <c r="T61" i="53"/>
  <c r="T59" i="52"/>
  <c r="U61" i="53"/>
  <c r="U59" i="52"/>
  <c r="V61" i="53"/>
  <c r="V59" i="52"/>
  <c r="W61" i="53"/>
  <c r="W59" i="52"/>
  <c r="X61" i="53"/>
  <c r="X59" i="52"/>
  <c r="Y61" i="53"/>
  <c r="Q77" i="52"/>
  <c r="R79" i="53"/>
  <c r="R77" i="52"/>
  <c r="S79" i="53"/>
  <c r="S77" i="52"/>
  <c r="T79" i="53"/>
  <c r="T77" i="52"/>
  <c r="U79" i="53"/>
  <c r="U77" i="52"/>
  <c r="V79" i="53"/>
  <c r="V77" i="52"/>
  <c r="W79" i="53"/>
  <c r="W77" i="52"/>
  <c r="X79" i="53"/>
  <c r="X77" i="52"/>
  <c r="Y79" i="53"/>
  <c r="Y77" i="52"/>
  <c r="Z79" i="53"/>
  <c r="AA79" i="53" s="1"/>
  <c r="O79" i="53"/>
  <c r="B71" i="52"/>
  <c r="C73" i="53"/>
  <c r="B47" i="52"/>
  <c r="C49" i="53"/>
  <c r="B29" i="52"/>
  <c r="C31" i="53"/>
  <c r="B12" i="52"/>
  <c r="C14" i="53"/>
  <c r="H81" i="52"/>
  <c r="I83" i="53"/>
  <c r="F79" i="52"/>
  <c r="G81" i="53"/>
  <c r="D77" i="52"/>
  <c r="E79" i="53"/>
  <c r="I74" i="52"/>
  <c r="J76" i="53"/>
  <c r="G72" i="52"/>
  <c r="H74" i="53"/>
  <c r="E70" i="52"/>
  <c r="F72" i="53"/>
  <c r="C64" i="52"/>
  <c r="D66" i="53"/>
  <c r="H61" i="52"/>
  <c r="I63" i="53"/>
  <c r="F59" i="52"/>
  <c r="G61" i="53"/>
  <c r="D57" i="52"/>
  <c r="E59" i="53"/>
  <c r="I53" i="52"/>
  <c r="J55" i="53"/>
  <c r="D44" i="52"/>
  <c r="E46" i="53"/>
  <c r="I31" i="52"/>
  <c r="J33" i="53"/>
  <c r="G7" i="52"/>
  <c r="H9" i="53"/>
  <c r="K45" i="53"/>
  <c r="O28" i="53"/>
  <c r="M12" i="53"/>
  <c r="Y64" i="52"/>
  <c r="Z66" i="53"/>
  <c r="AI66" i="53" s="1"/>
  <c r="W55" i="52"/>
  <c r="X57" i="53"/>
  <c r="T41" i="52"/>
  <c r="U43" i="53"/>
  <c r="S33" i="52"/>
  <c r="T35" i="53"/>
  <c r="Q25" i="52"/>
  <c r="R27" i="53"/>
  <c r="X15" i="52"/>
  <c r="Y17" i="53"/>
  <c r="W6" i="52"/>
  <c r="X8" i="53"/>
  <c r="Q35" i="52"/>
  <c r="R35" i="52"/>
  <c r="S35" i="52"/>
  <c r="T35" i="52"/>
  <c r="U35" i="52"/>
  <c r="V35" i="52"/>
  <c r="C35" i="52"/>
  <c r="W35" i="52"/>
  <c r="D35" i="52"/>
  <c r="X35" i="52"/>
  <c r="K37" i="53"/>
  <c r="E35" i="52"/>
  <c r="Y35" i="52"/>
  <c r="Z37" i="53"/>
  <c r="AA37" i="53" s="1"/>
  <c r="F35" i="52"/>
  <c r="G35" i="52"/>
  <c r="N37" i="53"/>
  <c r="H35" i="52"/>
  <c r="O37" i="53"/>
  <c r="I35" i="52"/>
  <c r="E18" i="52"/>
  <c r="F20" i="53"/>
  <c r="F18" i="52"/>
  <c r="G20" i="53"/>
  <c r="G18" i="52"/>
  <c r="H20" i="53"/>
  <c r="H18" i="52"/>
  <c r="I20" i="53"/>
  <c r="M20" i="53"/>
  <c r="I18" i="52"/>
  <c r="J20" i="53"/>
  <c r="N20" i="53"/>
  <c r="Q18" i="52"/>
  <c r="R20" i="53"/>
  <c r="O20" i="53"/>
  <c r="R18" i="52"/>
  <c r="S20" i="53"/>
  <c r="S18" i="52"/>
  <c r="T20" i="53"/>
  <c r="T18" i="52"/>
  <c r="U20" i="53"/>
  <c r="U18" i="52"/>
  <c r="V20" i="53"/>
  <c r="V18" i="52"/>
  <c r="W20" i="53"/>
  <c r="X18" i="52"/>
  <c r="Y20" i="53"/>
  <c r="C16" i="52"/>
  <c r="D18" i="53"/>
  <c r="D16" i="52"/>
  <c r="E18" i="53"/>
  <c r="Q16" i="52"/>
  <c r="R18" i="53"/>
  <c r="E16" i="52"/>
  <c r="F18" i="53"/>
  <c r="R16" i="52"/>
  <c r="S18" i="53"/>
  <c r="F16" i="52"/>
  <c r="G18" i="53"/>
  <c r="S16" i="52"/>
  <c r="T18" i="53"/>
  <c r="G16" i="52"/>
  <c r="H18" i="53"/>
  <c r="T16" i="52"/>
  <c r="U18" i="53"/>
  <c r="H16" i="52"/>
  <c r="I18" i="53"/>
  <c r="U16" i="52"/>
  <c r="V18" i="53"/>
  <c r="I16" i="52"/>
  <c r="J18" i="53"/>
  <c r="V16" i="52"/>
  <c r="W18" i="53"/>
  <c r="W16" i="52"/>
  <c r="X18" i="53"/>
  <c r="K18" i="53"/>
  <c r="X16" i="52"/>
  <c r="Y18" i="53"/>
  <c r="L18" i="53"/>
  <c r="Y16" i="52"/>
  <c r="Z18" i="53"/>
  <c r="AD18" i="53" s="1"/>
  <c r="M18" i="53"/>
  <c r="N18" i="53"/>
  <c r="W20" i="52"/>
  <c r="X22" i="53"/>
  <c r="G20" i="52"/>
  <c r="H22" i="53"/>
  <c r="X20" i="52"/>
  <c r="Y22" i="53"/>
  <c r="H20" i="52"/>
  <c r="I22" i="53"/>
  <c r="Y20" i="52"/>
  <c r="Z22" i="53"/>
  <c r="AB22" i="53" s="1"/>
  <c r="I20" i="52"/>
  <c r="J22" i="53"/>
  <c r="Q20" i="52"/>
  <c r="R22" i="53"/>
  <c r="R20" i="52"/>
  <c r="S22" i="53"/>
  <c r="T20" i="52"/>
  <c r="U22" i="53"/>
  <c r="L22" i="53"/>
  <c r="D20" i="52"/>
  <c r="E22" i="53"/>
  <c r="N53" i="53"/>
  <c r="O53" i="53"/>
  <c r="W58" i="52"/>
  <c r="X60" i="53"/>
  <c r="X58" i="52"/>
  <c r="Y60" i="53"/>
  <c r="Y58" i="52"/>
  <c r="Z60" i="53"/>
  <c r="AI60" i="53" s="1"/>
  <c r="Q58" i="52"/>
  <c r="R60" i="53"/>
  <c r="R58" i="52"/>
  <c r="S60" i="53"/>
  <c r="L60" i="53"/>
  <c r="T58" i="52"/>
  <c r="U60" i="53"/>
  <c r="N60" i="53"/>
  <c r="O81" i="53"/>
  <c r="Q79" i="52"/>
  <c r="R81" i="53"/>
  <c r="R79" i="52"/>
  <c r="S81" i="53"/>
  <c r="S79" i="52"/>
  <c r="T81" i="53"/>
  <c r="T79" i="52"/>
  <c r="U81" i="53"/>
  <c r="U79" i="52"/>
  <c r="V81" i="53"/>
  <c r="V79" i="52"/>
  <c r="W81" i="53"/>
  <c r="W79" i="52"/>
  <c r="X81" i="53"/>
  <c r="X79" i="52"/>
  <c r="Y81" i="53"/>
  <c r="B70" i="52"/>
  <c r="C72" i="53"/>
  <c r="B45" i="52"/>
  <c r="C47" i="53"/>
  <c r="B28" i="52"/>
  <c r="C30" i="53"/>
  <c r="B11" i="52"/>
  <c r="C13" i="53"/>
  <c r="G81" i="52"/>
  <c r="H83" i="53"/>
  <c r="E79" i="52"/>
  <c r="F81" i="53"/>
  <c r="C77" i="52"/>
  <c r="D79" i="53"/>
  <c r="H74" i="52"/>
  <c r="I76" i="53"/>
  <c r="F72" i="52"/>
  <c r="G74" i="53"/>
  <c r="D70" i="52"/>
  <c r="E72" i="53"/>
  <c r="I63" i="52"/>
  <c r="J65" i="53"/>
  <c r="G61" i="52"/>
  <c r="H63" i="53"/>
  <c r="E59" i="52"/>
  <c r="F61" i="53"/>
  <c r="C57" i="52"/>
  <c r="D59" i="53"/>
  <c r="H53" i="52"/>
  <c r="I55" i="53"/>
  <c r="I43" i="52"/>
  <c r="J45" i="53"/>
  <c r="H31" i="52"/>
  <c r="I33" i="53"/>
  <c r="C20" i="52"/>
  <c r="D22" i="53"/>
  <c r="H4" i="52"/>
  <c r="I6" i="53"/>
  <c r="N80" i="53"/>
  <c r="K61" i="53"/>
  <c r="M28" i="53"/>
  <c r="O9" i="53"/>
  <c r="Y76" i="52"/>
  <c r="Z78" i="53"/>
  <c r="AM78" i="53" s="1"/>
  <c r="W64" i="52"/>
  <c r="X66" i="53"/>
  <c r="T54" i="52"/>
  <c r="U56" i="53"/>
  <c r="S41" i="52"/>
  <c r="T43" i="53"/>
  <c r="Q33" i="52"/>
  <c r="R35" i="53"/>
  <c r="X23" i="52"/>
  <c r="Y25" i="53"/>
  <c r="W15" i="52"/>
  <c r="X17" i="53"/>
  <c r="U6" i="52"/>
  <c r="V8" i="53"/>
  <c r="AB23" i="53"/>
  <c r="AG23" i="53"/>
  <c r="AI23" i="53"/>
  <c r="AJ23" i="53"/>
  <c r="AK23" i="53"/>
  <c r="AM23" i="53"/>
  <c r="AA23" i="53"/>
  <c r="AL23" i="53"/>
  <c r="AC23" i="53"/>
  <c r="AD23" i="53"/>
  <c r="AH23" i="53"/>
  <c r="AE23" i="53"/>
  <c r="BH63" i="59"/>
  <c r="G83" i="53"/>
  <c r="F83" i="52"/>
  <c r="G85" i="53"/>
  <c r="Z45" i="53"/>
  <c r="AE45" i="53" s="1"/>
  <c r="F83" i="53"/>
  <c r="E83" i="52"/>
  <c r="F85" i="53"/>
  <c r="H37" i="53"/>
  <c r="G85" i="52"/>
  <c r="H87" i="53"/>
  <c r="R37" i="53"/>
  <c r="Q85" i="52"/>
  <c r="R87" i="53"/>
  <c r="G37" i="53"/>
  <c r="F85" i="52"/>
  <c r="G87" i="53"/>
  <c r="F37" i="53"/>
  <c r="E85" i="52"/>
  <c r="F87" i="53"/>
  <c r="Y37" i="53"/>
  <c r="X85" i="52"/>
  <c r="Y87" i="53"/>
  <c r="D37" i="53"/>
  <c r="C85" i="52"/>
  <c r="D87" i="53"/>
  <c r="W37" i="53"/>
  <c r="V85" i="52"/>
  <c r="W87" i="53"/>
  <c r="E37" i="53"/>
  <c r="D85" i="52"/>
  <c r="E87" i="53"/>
  <c r="X37" i="53"/>
  <c r="W85" i="52"/>
  <c r="X87" i="53"/>
  <c r="J37" i="53"/>
  <c r="I85" i="52"/>
  <c r="J87" i="53"/>
  <c r="V37" i="53"/>
  <c r="U85" i="52"/>
  <c r="V87" i="53"/>
  <c r="U37" i="53"/>
  <c r="T85" i="52"/>
  <c r="U87" i="53"/>
  <c r="T37" i="53"/>
  <c r="S85" i="52"/>
  <c r="T87" i="53"/>
  <c r="I37" i="53"/>
  <c r="H85" i="52"/>
  <c r="I87" i="53"/>
  <c r="S37" i="53"/>
  <c r="R85" i="52"/>
  <c r="S87" i="53"/>
  <c r="X34" i="53"/>
  <c r="W84" i="52"/>
  <c r="X86" i="53"/>
  <c r="W34" i="53"/>
  <c r="V84" i="52"/>
  <c r="W86" i="53"/>
  <c r="J34" i="53"/>
  <c r="I84" i="52"/>
  <c r="J86" i="53"/>
  <c r="V34" i="53"/>
  <c r="U84" i="52"/>
  <c r="V86" i="53"/>
  <c r="I34" i="53"/>
  <c r="H84" i="52"/>
  <c r="I86" i="53"/>
  <c r="U34" i="53"/>
  <c r="T84" i="52"/>
  <c r="U86" i="53"/>
  <c r="H34" i="53"/>
  <c r="G84" i="52"/>
  <c r="H86" i="53"/>
  <c r="T34" i="53"/>
  <c r="S84" i="52"/>
  <c r="T86" i="53"/>
  <c r="Y34" i="53"/>
  <c r="X84" i="52"/>
  <c r="Y86" i="53"/>
  <c r="G34" i="53"/>
  <c r="F84" i="52"/>
  <c r="G86" i="53"/>
  <c r="S34" i="53"/>
  <c r="R84" i="52"/>
  <c r="S86" i="53"/>
  <c r="F34" i="53"/>
  <c r="E84" i="52"/>
  <c r="F86" i="53"/>
  <c r="R34" i="53"/>
  <c r="Q84" i="52"/>
  <c r="R86" i="53"/>
  <c r="E34" i="53"/>
  <c r="D84" i="52"/>
  <c r="E86" i="53"/>
  <c r="D34" i="53"/>
  <c r="C84" i="52"/>
  <c r="D86" i="53"/>
  <c r="B67" i="59"/>
  <c r="B15" i="59"/>
  <c r="B23" i="59"/>
  <c r="AA11" i="53"/>
  <c r="AC11" i="53"/>
  <c r="AC12" i="53"/>
  <c r="AE11" i="53"/>
  <c r="AJ11" i="53"/>
  <c r="AG11" i="53"/>
  <c r="AI11" i="53"/>
  <c r="AK11" i="53"/>
  <c r="AM11" i="53"/>
  <c r="AK80" i="53"/>
  <c r="AE40" i="53"/>
  <c r="AG31" i="53"/>
  <c r="AD31" i="53"/>
  <c r="AI31" i="53"/>
  <c r="AC79" i="53"/>
  <c r="AK31" i="53"/>
  <c r="AA14" i="53"/>
  <c r="AL31" i="53"/>
  <c r="AH31" i="53"/>
  <c r="AM31" i="53"/>
  <c r="AB31" i="53"/>
  <c r="AE31" i="53"/>
  <c r="AJ31" i="53"/>
  <c r="AA31" i="53"/>
  <c r="AF31" i="53"/>
  <c r="AD63" i="53"/>
  <c r="AL63" i="53"/>
  <c r="AH32" i="53"/>
  <c r="AL32" i="53"/>
  <c r="AH80" i="53"/>
  <c r="AC29" i="53"/>
  <c r="AC63" i="53"/>
  <c r="AJ59" i="53"/>
  <c r="AK29" i="53"/>
  <c r="AI63" i="53"/>
  <c r="AI40" i="53"/>
  <c r="AA40" i="53"/>
  <c r="AM62" i="53"/>
  <c r="AK10" i="53"/>
  <c r="AI36" i="53"/>
  <c r="AA13" i="53"/>
  <c r="AM13" i="53"/>
  <c r="AJ71" i="53"/>
  <c r="AA75" i="53"/>
  <c r="AB24" i="53"/>
  <c r="AJ20" i="53"/>
  <c r="AC19" i="53"/>
  <c r="AC32" i="53"/>
  <c r="AH10" i="53"/>
  <c r="AF14" i="53"/>
  <c r="AJ14" i="53"/>
  <c r="AG14" i="53"/>
  <c r="AH81" i="53"/>
  <c r="AE35" i="53"/>
  <c r="AG61" i="53"/>
  <c r="AK65" i="53"/>
  <c r="AG19" i="53"/>
  <c r="AM20" i="53"/>
  <c r="AE32" i="53"/>
  <c r="AL8" i="53"/>
  <c r="AM15" i="53"/>
  <c r="AF24" i="53"/>
  <c r="AF79" i="53"/>
  <c r="AK14" i="53"/>
  <c r="AD78" i="53"/>
  <c r="AI78" i="53"/>
  <c r="AH62" i="53"/>
  <c r="AG79" i="53"/>
  <c r="AM55" i="53"/>
  <c r="AH61" i="53"/>
  <c r="AE81" i="53"/>
  <c r="AB81" i="53"/>
  <c r="AK19" i="53"/>
  <c r="AL20" i="53"/>
  <c r="AK32" i="53"/>
  <c r="AG24" i="53"/>
  <c r="AI27" i="53"/>
  <c r="AF12" i="53"/>
  <c r="AK77" i="53"/>
  <c r="AI77" i="53"/>
  <c r="AI62" i="53"/>
  <c r="AM10" i="53"/>
  <c r="AH27" i="53"/>
  <c r="AE36" i="53"/>
  <c r="AJ32" i="53"/>
  <c r="AM32" i="53"/>
  <c r="AG5" i="53"/>
  <c r="AE8" i="53"/>
  <c r="AK35" i="53"/>
  <c r="AA71" i="53"/>
  <c r="AJ47" i="53"/>
  <c r="AI80" i="53"/>
  <c r="AE75" i="53"/>
  <c r="AC10" i="53"/>
  <c r="AI13" i="53"/>
  <c r="AH5" i="53"/>
  <c r="AF8" i="53"/>
  <c r="AL40" i="53"/>
  <c r="AG40" i="53"/>
  <c r="AL35" i="53"/>
  <c r="AH79" i="53"/>
  <c r="AJ81" i="53"/>
  <c r="AE62" i="53"/>
  <c r="AE43" i="53"/>
  <c r="AJ50" i="53"/>
  <c r="AL77" i="53"/>
  <c r="AD61" i="53"/>
  <c r="AM14" i="53"/>
  <c r="AH20" i="53"/>
  <c r="AK13" i="53"/>
  <c r="AA32" i="53"/>
  <c r="AM40" i="53"/>
  <c r="AA5" i="53"/>
  <c r="AG8" i="53"/>
  <c r="AK62" i="53"/>
  <c r="AJ63" i="53"/>
  <c r="AA63" i="53"/>
  <c r="AD80" i="53"/>
  <c r="AE77" i="53"/>
  <c r="AD77" i="53"/>
  <c r="AG62" i="53"/>
  <c r="AK61" i="53"/>
  <c r="AG35" i="53"/>
  <c r="AH55" i="53"/>
  <c r="AG27" i="53"/>
  <c r="AB32" i="53"/>
  <c r="AJ24" i="53"/>
  <c r="B10" i="59"/>
  <c r="B41" i="59"/>
  <c r="B29" i="59"/>
  <c r="AM82" i="53"/>
  <c r="AG82" i="53"/>
  <c r="AF82" i="53"/>
  <c r="AE82" i="53"/>
  <c r="AI82" i="53"/>
  <c r="AH82" i="53"/>
  <c r="AL82" i="53"/>
  <c r="AA82" i="53"/>
  <c r="AJ82" i="53"/>
  <c r="AK82" i="53"/>
  <c r="AF64" i="53"/>
  <c r="B5" i="59"/>
  <c r="D78" i="60"/>
  <c r="F78" i="60" s="1"/>
  <c r="T17" i="58"/>
  <c r="T18" i="58"/>
  <c r="T14" i="58"/>
  <c r="R14" i="58"/>
  <c r="R18" i="58"/>
  <c r="D79" i="60"/>
  <c r="F79" i="60" s="1"/>
  <c r="T22" i="58"/>
  <c r="D81" i="60"/>
  <c r="F81" i="60" s="1"/>
  <c r="B6" i="61"/>
  <c r="C6" i="61" s="1"/>
  <c r="R15" i="58"/>
  <c r="V15" i="58" s="1"/>
  <c r="R17" i="58"/>
  <c r="V17" i="58" s="1"/>
  <c r="R16" i="58"/>
  <c r="T13" i="58"/>
  <c r="T16" i="58"/>
  <c r="R13" i="58"/>
  <c r="V13" i="58" s="1"/>
  <c r="T15" i="58"/>
  <c r="B55" i="59"/>
  <c r="B8" i="61"/>
  <c r="C8" i="61" s="1"/>
  <c r="B82" i="59"/>
  <c r="B28" i="59"/>
  <c r="B12" i="59"/>
  <c r="AC9" i="53"/>
  <c r="AJ6" i="53"/>
  <c r="AL6" i="53"/>
  <c r="AH6" i="53"/>
  <c r="AG6" i="53"/>
  <c r="AF6" i="53"/>
  <c r="AD6" i="53"/>
  <c r="AM28" i="53"/>
  <c r="AC18" i="53"/>
  <c r="AL34" i="53"/>
  <c r="AD34" i="53"/>
  <c r="AC34" i="53"/>
  <c r="AD76" i="53"/>
  <c r="AM60" i="53"/>
  <c r="AA6" i="53"/>
  <c r="AH15" i="53"/>
  <c r="AD15" i="53"/>
  <c r="AE60" i="53"/>
  <c r="AJ76" i="53"/>
  <c r="AM34" i="53"/>
  <c r="AJ78" i="53"/>
  <c r="AE76" i="53"/>
  <c r="AD35" i="53"/>
  <c r="AG37" i="53"/>
  <c r="AE37" i="53"/>
  <c r="AF34" i="53"/>
  <c r="AK41" i="53"/>
  <c r="AH64" i="53"/>
  <c r="AA20" i="53"/>
  <c r="AK36" i="53"/>
  <c r="AG36" i="53"/>
  <c r="AB28" i="53"/>
  <c r="AC15" i="53"/>
  <c r="AB6" i="53"/>
  <c r="AI18" i="53"/>
  <c r="AI24" i="53"/>
  <c r="AJ37" i="53"/>
  <c r="AF25" i="53"/>
  <c r="AJ25" i="53"/>
  <c r="AI25" i="53"/>
  <c r="AC25" i="53"/>
  <c r="AB25" i="53"/>
  <c r="AE25" i="53"/>
  <c r="AM25" i="53"/>
  <c r="AL25" i="53"/>
  <c r="AD25" i="53"/>
  <c r="AH25" i="53"/>
  <c r="AG25" i="53"/>
  <c r="AF18" i="53"/>
  <c r="AE18" i="53"/>
  <c r="AH77" i="53"/>
  <c r="AB77" i="53"/>
  <c r="AG77" i="53"/>
  <c r="AA34" i="53"/>
  <c r="AC77" i="53"/>
  <c r="AA60" i="53"/>
  <c r="AA28" i="53"/>
  <c r="AH57" i="53"/>
  <c r="AM57" i="53"/>
  <c r="AC57" i="53"/>
  <c r="AG57" i="53"/>
  <c r="AF57" i="53"/>
  <c r="AJ57" i="53"/>
  <c r="AE57" i="53"/>
  <c r="AL57" i="53"/>
  <c r="AD57" i="53"/>
  <c r="AB57" i="53"/>
  <c r="AI57" i="53"/>
  <c r="AF62" i="53"/>
  <c r="AL62" i="53"/>
  <c r="AM65" i="53"/>
  <c r="AC65" i="53"/>
  <c r="AF65" i="53"/>
  <c r="AH65" i="53"/>
  <c r="AG65" i="53"/>
  <c r="AL65" i="53"/>
  <c r="AE65" i="53"/>
  <c r="AJ65" i="53"/>
  <c r="AD65" i="53"/>
  <c r="AB65" i="53"/>
  <c r="AI65" i="53"/>
  <c r="AF10" i="53"/>
  <c r="AL10" i="53"/>
  <c r="AJ5" i="53"/>
  <c r="AM5" i="53"/>
  <c r="AF5" i="53"/>
  <c r="AD5" i="53"/>
  <c r="AK5" i="53"/>
  <c r="AB5" i="53"/>
  <c r="AL5" i="53"/>
  <c r="AJ62" i="53"/>
  <c r="AB34" i="53"/>
  <c r="AK59" i="53"/>
  <c r="AI30" i="53"/>
  <c r="AB55" i="53"/>
  <c r="AI76" i="53"/>
  <c r="AM61" i="53"/>
  <c r="AI35" i="53"/>
  <c r="AE71" i="53"/>
  <c r="AG59" i="53"/>
  <c r="AD71" i="53"/>
  <c r="AK75" i="53"/>
  <c r="AM63" i="53"/>
  <c r="AB14" i="53"/>
  <c r="AJ34" i="53"/>
  <c r="AC35" i="53"/>
  <c r="AF37" i="53"/>
  <c r="AE61" i="53"/>
  <c r="AG50" i="53"/>
  <c r="AA35" i="53"/>
  <c r="AJ77" i="53"/>
  <c r="AC61" i="53"/>
  <c r="AM22" i="53"/>
  <c r="AJ12" i="53"/>
  <c r="AA10" i="53"/>
  <c r="AK26" i="53"/>
  <c r="AI12" i="53"/>
  <c r="AA64" i="53"/>
  <c r="AI64" i="53"/>
  <c r="AD20" i="53"/>
  <c r="AF27" i="53"/>
  <c r="AA27" i="53"/>
  <c r="AK27" i="53"/>
  <c r="AC20" i="53"/>
  <c r="AL36" i="53"/>
  <c r="AC13" i="53"/>
  <c r="AF15" i="53"/>
  <c r="AC28" i="53"/>
  <c r="AD32" i="53"/>
  <c r="AL24" i="53"/>
  <c r="AH40" i="53"/>
  <c r="AG15" i="53"/>
  <c r="AE15" i="53"/>
  <c r="AB18" i="53"/>
  <c r="AC6" i="53"/>
  <c r="AI5" i="53"/>
  <c r="AJ18" i="53"/>
  <c r="AD8" i="53"/>
  <c r="AK24" i="53"/>
  <c r="AI8" i="53"/>
  <c r="AL79" i="53"/>
  <c r="AK79" i="53"/>
  <c r="AB76" i="53"/>
  <c r="AL76" i="53"/>
  <c r="AM76" i="53"/>
  <c r="AH76" i="53"/>
  <c r="AF76" i="53"/>
  <c r="AG76" i="53"/>
  <c r="AD79" i="53"/>
  <c r="AG64" i="53"/>
  <c r="AJ36" i="53"/>
  <c r="AB78" i="53"/>
  <c r="AA78" i="53"/>
  <c r="AF78" i="53"/>
  <c r="AL78" i="53"/>
  <c r="AD13" i="53"/>
  <c r="AB13" i="53"/>
  <c r="AF60" i="53"/>
  <c r="AI71" i="53"/>
  <c r="AI22" i="53"/>
  <c r="AH71" i="53"/>
  <c r="AC60" i="53"/>
  <c r="AM83" i="53"/>
  <c r="AC62" i="53"/>
  <c r="AB71" i="53"/>
  <c r="AG78" i="53"/>
  <c r="AI34" i="53"/>
  <c r="AH34" i="53"/>
  <c r="AK60" i="53"/>
  <c r="AG34" i="53"/>
  <c r="AA81" i="53"/>
  <c r="AB64" i="53"/>
  <c r="AJ64" i="53"/>
  <c r="AL13" i="53"/>
  <c r="AB20" i="53"/>
  <c r="AB27" i="53"/>
  <c r="AL27" i="53"/>
  <c r="AE20" i="53"/>
  <c r="AM36" i="53"/>
  <c r="AE13" i="53"/>
  <c r="AD28" i="53"/>
  <c r="AL18" i="53"/>
  <c r="AI15" i="53"/>
  <c r="AE6" i="53"/>
  <c r="AH18" i="53"/>
  <c r="AA24" i="53"/>
  <c r="AM24" i="53"/>
  <c r="AK8" i="53"/>
  <c r="AF75" i="53"/>
  <c r="AB10" i="53"/>
  <c r="AH60" i="53"/>
  <c r="AB60" i="53"/>
  <c r="AG60" i="53"/>
  <c r="AL17" i="53"/>
  <c r="AB17" i="53"/>
  <c r="AE17" i="53"/>
  <c r="AI17" i="53"/>
  <c r="AM17" i="53"/>
  <c r="AC17" i="53"/>
  <c r="AJ17" i="53"/>
  <c r="AH17" i="53"/>
  <c r="AG17" i="53"/>
  <c r="AD17" i="53"/>
  <c r="AF17" i="53"/>
  <c r="AF35" i="53"/>
  <c r="AM35" i="53"/>
  <c r="AH35" i="53"/>
  <c r="AL50" i="53"/>
  <c r="AC50" i="53"/>
  <c r="AH50" i="53"/>
  <c r="AF50" i="53"/>
  <c r="AD50" i="53"/>
  <c r="AB50" i="53"/>
  <c r="AF71" i="53"/>
  <c r="AL71" i="53"/>
  <c r="AK71" i="53"/>
  <c r="AF55" i="53"/>
  <c r="AE55" i="53"/>
  <c r="AF63" i="53"/>
  <c r="AE63" i="53"/>
  <c r="AM43" i="53"/>
  <c r="AF43" i="53"/>
  <c r="AL43" i="53"/>
  <c r="AH43" i="53"/>
  <c r="AB43" i="53"/>
  <c r="AL42" i="53"/>
  <c r="AH42" i="53"/>
  <c r="AB29" i="53"/>
  <c r="AL29" i="53"/>
  <c r="AA29" i="53"/>
  <c r="AD29" i="53"/>
  <c r="AJ29" i="53"/>
  <c r="AL59" i="53"/>
  <c r="AM59" i="53"/>
  <c r="AH59" i="53"/>
  <c r="AB59" i="53"/>
  <c r="AF59" i="53"/>
  <c r="AJ49" i="53"/>
  <c r="AI49" i="53"/>
  <c r="AD49" i="53"/>
  <c r="AH49" i="53"/>
  <c r="AG49" i="53"/>
  <c r="AF49" i="53"/>
  <c r="AE49" i="53"/>
  <c r="AC49" i="53"/>
  <c r="AM49" i="53"/>
  <c r="AB49" i="53"/>
  <c r="AL49" i="53"/>
  <c r="AL14" i="53"/>
  <c r="AD14" i="53"/>
  <c r="AJ79" i="53"/>
  <c r="AD55" i="53"/>
  <c r="AA83" i="53"/>
  <c r="AC55" i="53"/>
  <c r="AK43" i="53"/>
  <c r="AI14" i="53"/>
  <c r="AJ35" i="53"/>
  <c r="AG71" i="53"/>
  <c r="AI59" i="53"/>
  <c r="AM29" i="53"/>
  <c r="AI81" i="53"/>
  <c r="AG43" i="53"/>
  <c r="AE22" i="53"/>
  <c r="AI61" i="53"/>
  <c r="AK50" i="53"/>
  <c r="AA25" i="53"/>
  <c r="AF81" i="53"/>
  <c r="AL55" i="53"/>
  <c r="AD43" i="53"/>
  <c r="AH29" i="53"/>
  <c r="AM77" i="53"/>
  <c r="AF29" i="53"/>
  <c r="AA59" i="53"/>
  <c r="AE29" i="53"/>
  <c r="AG80" i="53"/>
  <c r="AC37" i="53"/>
  <c r="AK17" i="53"/>
  <c r="AE10" i="53"/>
  <c r="AB8" i="53"/>
  <c r="AA26" i="53"/>
  <c r="AM12" i="53"/>
  <c r="AC64" i="53"/>
  <c r="AK64" i="53"/>
  <c r="AJ13" i="53"/>
  <c r="AC27" i="53"/>
  <c r="AM27" i="53"/>
  <c r="AF20" i="53"/>
  <c r="AA36" i="53"/>
  <c r="AG13" i="53"/>
  <c r="AI28" i="53"/>
  <c r="AE28" i="53"/>
  <c r="AF32" i="53"/>
  <c r="AB40" i="53"/>
  <c r="AJ40" i="53"/>
  <c r="AK15" i="53"/>
  <c r="AD10" i="53"/>
  <c r="AI6" i="53"/>
  <c r="AK18" i="53"/>
  <c r="AC24" i="53"/>
  <c r="AM8" i="53"/>
  <c r="AB75" i="53"/>
  <c r="AJ41" i="53"/>
  <c r="AI41" i="53"/>
  <c r="AD41" i="53"/>
  <c r="AM41" i="53"/>
  <c r="AL41" i="53"/>
  <c r="AC41" i="53"/>
  <c r="AB41" i="53"/>
  <c r="AH41" i="53"/>
  <c r="AG41" i="53"/>
  <c r="AF41" i="53"/>
  <c r="AE41" i="53"/>
  <c r="AK76" i="53"/>
  <c r="AD60" i="53"/>
  <c r="AF36" i="53"/>
  <c r="AL37" i="53"/>
  <c r="AB37" i="53"/>
  <c r="AJ61" i="53"/>
  <c r="AB61" i="53"/>
  <c r="AA61" i="53"/>
  <c r="AL61" i="53"/>
  <c r="AF77" i="53"/>
  <c r="AC80" i="53"/>
  <c r="AI54" i="53"/>
  <c r="AL81" i="53"/>
  <c r="AK81" i="53"/>
  <c r="AA55" i="53"/>
  <c r="AG22" i="53"/>
  <c r="AE79" i="53"/>
  <c r="AG81" i="53"/>
  <c r="AC71" i="53"/>
  <c r="AE59" i="53"/>
  <c r="AA49" i="53"/>
  <c r="AC22" i="53"/>
  <c r="AC76" i="53"/>
  <c r="AK63" i="53"/>
  <c r="AC43" i="53"/>
  <c r="AG29" i="53"/>
  <c r="AD81" i="53"/>
  <c r="AL60" i="53"/>
  <c r="AM79" i="53"/>
  <c r="AK57" i="53"/>
  <c r="AE34" i="53"/>
  <c r="AG10" i="53"/>
  <c r="AL12" i="53"/>
  <c r="AD64" i="53"/>
  <c r="AL64" i="53"/>
  <c r="AB12" i="53"/>
  <c r="AD27" i="53"/>
  <c r="AI20" i="53"/>
  <c r="AG20" i="53"/>
  <c r="AC36" i="53"/>
  <c r="AF13" i="53"/>
  <c r="AJ28" i="53"/>
  <c r="AF28" i="53"/>
  <c r="AG32" i="53"/>
  <c r="AB15" i="53"/>
  <c r="AC40" i="53"/>
  <c r="AK40" i="53"/>
  <c r="AL15" i="53"/>
  <c r="AH8" i="53"/>
  <c r="AK6" i="53"/>
  <c r="AH24" i="53"/>
  <c r="AM18" i="53"/>
  <c r="AD24" i="53"/>
  <c r="AA8" i="53"/>
  <c r="AJ60" i="53"/>
  <c r="AG18" i="53"/>
  <c r="AH22" i="53"/>
  <c r="AL22" i="53"/>
  <c r="AK22" i="53"/>
  <c r="AJ22" i="53"/>
  <c r="AF22" i="53"/>
  <c r="AD22" i="53"/>
  <c r="AF80" i="53"/>
  <c r="AE80" i="53"/>
  <c r="AM33" i="53"/>
  <c r="AC33" i="53"/>
  <c r="AF33" i="53"/>
  <c r="AE33" i="53"/>
  <c r="AD33" i="53"/>
  <c r="AH33" i="53"/>
  <c r="AG33" i="53"/>
  <c r="AB33" i="53"/>
  <c r="AI33" i="53"/>
  <c r="AL33" i="53"/>
  <c r="AJ33" i="53"/>
  <c r="AI79" i="53"/>
  <c r="AB80" i="53"/>
  <c r="AB63" i="53"/>
  <c r="AA80" i="53"/>
  <c r="AI43" i="53"/>
  <c r="AM21" i="53"/>
  <c r="AK78" i="53"/>
  <c r="AE14" i="53"/>
  <c r="AM80" i="53"/>
  <c r="AI37" i="53"/>
  <c r="AB79" i="53"/>
  <c r="AI75" i="53"/>
  <c r="AA62" i="53"/>
  <c r="AA22" i="53"/>
  <c r="AJ80" i="53"/>
  <c r="AJ55" i="53"/>
  <c r="AC81" i="53"/>
  <c r="AI55" i="53"/>
  <c r="AA43" i="53"/>
  <c r="AH63" i="53"/>
  <c r="AC78" i="53"/>
  <c r="AG55" i="53"/>
  <c r="AK33" i="53"/>
  <c r="AI10" i="53"/>
  <c r="AG26" i="53"/>
  <c r="AA12" i="53"/>
  <c r="AE64" i="53"/>
  <c r="AB36" i="53"/>
  <c r="AD36" i="53"/>
  <c r="AH13" i="53"/>
  <c r="AK28" i="53"/>
  <c r="AG28" i="53"/>
  <c r="AI32" i="53"/>
  <c r="AD40" i="53"/>
  <c r="AJ15" i="53"/>
  <c r="AJ8" i="53"/>
  <c r="AC5" i="53"/>
  <c r="AA18" i="53"/>
  <c r="AD62" i="53"/>
  <c r="AH14" i="53"/>
  <c r="B7" i="61"/>
  <c r="C7" i="61" s="1"/>
  <c r="B66" i="59"/>
  <c r="B64" i="59"/>
  <c r="AF39" i="53"/>
  <c r="AE39" i="53"/>
  <c r="B77" i="59"/>
  <c r="B74" i="59"/>
  <c r="B73" i="59"/>
  <c r="B65" i="59"/>
  <c r="B49" i="59"/>
  <c r="B79" i="59"/>
  <c r="B43" i="59"/>
  <c r="B70" i="59"/>
  <c r="B47" i="59"/>
  <c r="AJ56" i="53"/>
  <c r="AA56" i="53"/>
  <c r="AB56" i="53"/>
  <c r="AC56" i="53"/>
  <c r="AD56" i="53"/>
  <c r="AE56" i="53"/>
  <c r="AF56" i="53"/>
  <c r="AG56" i="53"/>
  <c r="AH56" i="53"/>
  <c r="AI56" i="53"/>
  <c r="AK56" i="53"/>
  <c r="AL56" i="53"/>
  <c r="B56" i="59"/>
  <c r="H1" i="59"/>
  <c r="AG45" i="53"/>
  <c r="AL45" i="53"/>
  <c r="Z85" i="53"/>
  <c r="AI85" i="53" s="1"/>
  <c r="I1" i="59"/>
  <c r="Z86" i="53"/>
  <c r="AB86" i="53" s="1"/>
  <c r="Z87" i="53"/>
  <c r="AC87" i="53" s="1"/>
  <c r="J1" i="59"/>
  <c r="AJ86" i="53"/>
  <c r="K1" i="59"/>
  <c r="L1" i="59"/>
  <c r="M1" i="59"/>
  <c r="Q264" i="45"/>
  <c r="J264" i="45"/>
  <c r="I264" i="45"/>
  <c r="H264" i="45"/>
  <c r="G264" i="45"/>
  <c r="F264" i="45"/>
  <c r="E264" i="45"/>
  <c r="C264" i="45"/>
  <c r="N1" i="59"/>
  <c r="C9" i="45"/>
  <c r="D9" i="45"/>
  <c r="E9" i="45"/>
  <c r="F9" i="45"/>
  <c r="G9" i="45"/>
  <c r="H9" i="45"/>
  <c r="I9" i="45"/>
  <c r="J9" i="45"/>
  <c r="C10" i="45"/>
  <c r="E10" i="45"/>
  <c r="F10" i="45"/>
  <c r="G10" i="45"/>
  <c r="H10" i="45"/>
  <c r="I10" i="45"/>
  <c r="J10" i="45"/>
  <c r="C11" i="45"/>
  <c r="D11" i="45"/>
  <c r="E11" i="45"/>
  <c r="F11" i="45"/>
  <c r="G11" i="45"/>
  <c r="H11" i="45"/>
  <c r="I11" i="45"/>
  <c r="J11" i="45"/>
  <c r="C12" i="45"/>
  <c r="D12" i="45"/>
  <c r="E12" i="45"/>
  <c r="F12" i="45"/>
  <c r="G12" i="45"/>
  <c r="H12" i="45"/>
  <c r="I12" i="45"/>
  <c r="J12" i="45"/>
  <c r="C13" i="45"/>
  <c r="D13" i="45"/>
  <c r="E13" i="45"/>
  <c r="F13" i="45"/>
  <c r="G13" i="45"/>
  <c r="H13" i="45"/>
  <c r="I13" i="45"/>
  <c r="J13" i="45"/>
  <c r="C14" i="45"/>
  <c r="D14" i="45"/>
  <c r="E14" i="45"/>
  <c r="F14" i="45"/>
  <c r="G14" i="45"/>
  <c r="H14" i="45"/>
  <c r="I14" i="45"/>
  <c r="J14" i="45"/>
  <c r="C15" i="45"/>
  <c r="D15" i="45"/>
  <c r="E15" i="45"/>
  <c r="F15" i="45"/>
  <c r="G15" i="45"/>
  <c r="H15" i="45"/>
  <c r="I15" i="45"/>
  <c r="J15" i="45"/>
  <c r="C16" i="45"/>
  <c r="D16" i="45"/>
  <c r="E16" i="45"/>
  <c r="F16" i="45"/>
  <c r="G16" i="45"/>
  <c r="H16" i="45"/>
  <c r="I16" i="45"/>
  <c r="J16" i="45"/>
  <c r="C17" i="45"/>
  <c r="D17" i="45"/>
  <c r="E17" i="45"/>
  <c r="F17" i="45"/>
  <c r="G17" i="45"/>
  <c r="H17" i="45"/>
  <c r="I17" i="45"/>
  <c r="J17" i="45"/>
  <c r="C18" i="45"/>
  <c r="E18" i="45"/>
  <c r="F18" i="45"/>
  <c r="G18" i="45"/>
  <c r="H18" i="45"/>
  <c r="I18" i="45"/>
  <c r="J18" i="45"/>
  <c r="C19" i="45"/>
  <c r="D19" i="45"/>
  <c r="E19" i="45"/>
  <c r="F19" i="45"/>
  <c r="G19" i="45"/>
  <c r="H19" i="45"/>
  <c r="I19" i="45"/>
  <c r="J19" i="45"/>
  <c r="C20" i="45"/>
  <c r="D20" i="45"/>
  <c r="E20" i="45"/>
  <c r="F20" i="45"/>
  <c r="G20" i="45"/>
  <c r="H20" i="45"/>
  <c r="I20" i="45"/>
  <c r="J20" i="45"/>
  <c r="C21" i="45"/>
  <c r="D21" i="45"/>
  <c r="E21" i="45"/>
  <c r="F21" i="45"/>
  <c r="G21" i="45"/>
  <c r="H21" i="45"/>
  <c r="I21" i="45"/>
  <c r="J21" i="45"/>
  <c r="C22" i="45"/>
  <c r="D22" i="45"/>
  <c r="E22" i="45"/>
  <c r="F22" i="45"/>
  <c r="G22" i="45"/>
  <c r="H22" i="45"/>
  <c r="I22" i="45"/>
  <c r="J22" i="45"/>
  <c r="C23" i="45"/>
  <c r="D23" i="45"/>
  <c r="E23" i="45"/>
  <c r="F23" i="45"/>
  <c r="G23" i="45"/>
  <c r="H23" i="45"/>
  <c r="I23" i="45"/>
  <c r="J23" i="45"/>
  <c r="C24" i="45"/>
  <c r="D24" i="45"/>
  <c r="E24" i="45"/>
  <c r="F24" i="45"/>
  <c r="G24" i="45"/>
  <c r="H24" i="45"/>
  <c r="I24" i="45"/>
  <c r="J24" i="45"/>
  <c r="C25" i="45"/>
  <c r="D25" i="45"/>
  <c r="E25" i="45"/>
  <c r="F25" i="45"/>
  <c r="G25" i="45"/>
  <c r="H25" i="45"/>
  <c r="I25" i="45"/>
  <c r="J25" i="45"/>
  <c r="C26" i="45"/>
  <c r="E26" i="45"/>
  <c r="F26" i="45"/>
  <c r="G26" i="45"/>
  <c r="H26" i="45"/>
  <c r="I26" i="45"/>
  <c r="J26" i="45"/>
  <c r="C27" i="45"/>
  <c r="D27" i="45"/>
  <c r="E27" i="45"/>
  <c r="F27" i="45"/>
  <c r="G27" i="45"/>
  <c r="H27" i="45"/>
  <c r="I27" i="45"/>
  <c r="J27" i="45"/>
  <c r="C28" i="45"/>
  <c r="D28" i="45"/>
  <c r="E28" i="45"/>
  <c r="F28" i="45"/>
  <c r="G28" i="45"/>
  <c r="H28" i="45"/>
  <c r="I28" i="45"/>
  <c r="J28" i="45"/>
  <c r="C29" i="45"/>
  <c r="E29" i="45"/>
  <c r="F29" i="45"/>
  <c r="G29" i="45"/>
  <c r="H29" i="45"/>
  <c r="I29" i="45"/>
  <c r="J29" i="45"/>
  <c r="C30" i="45"/>
  <c r="E30" i="45"/>
  <c r="F30" i="45"/>
  <c r="G30" i="45"/>
  <c r="H30" i="45"/>
  <c r="I30" i="45"/>
  <c r="J30" i="45"/>
  <c r="C31" i="45"/>
  <c r="E31" i="45"/>
  <c r="F31" i="45"/>
  <c r="G31" i="45"/>
  <c r="H31" i="45"/>
  <c r="I31" i="45"/>
  <c r="J31" i="45"/>
  <c r="C32" i="45"/>
  <c r="D32" i="45"/>
  <c r="E32" i="45"/>
  <c r="F32" i="45"/>
  <c r="G32" i="45"/>
  <c r="H32" i="45"/>
  <c r="I32" i="45"/>
  <c r="J32" i="45"/>
  <c r="C33" i="45"/>
  <c r="D33" i="45"/>
  <c r="E33" i="45"/>
  <c r="F33" i="45"/>
  <c r="G33" i="45"/>
  <c r="H33" i="45"/>
  <c r="I33" i="45"/>
  <c r="J33" i="45"/>
  <c r="C34" i="45"/>
  <c r="D34" i="45"/>
  <c r="E34" i="45"/>
  <c r="F34" i="45"/>
  <c r="G34" i="45"/>
  <c r="H34" i="45"/>
  <c r="I34" i="45"/>
  <c r="J34" i="45"/>
  <c r="C35" i="45"/>
  <c r="D35" i="45"/>
  <c r="E35" i="45"/>
  <c r="F35" i="45"/>
  <c r="G35" i="45"/>
  <c r="H35" i="45"/>
  <c r="I35" i="45"/>
  <c r="J35" i="45"/>
  <c r="C36" i="45"/>
  <c r="D36" i="45"/>
  <c r="E36" i="45"/>
  <c r="F36" i="45"/>
  <c r="G36" i="45"/>
  <c r="H36" i="45"/>
  <c r="I36" i="45"/>
  <c r="J36" i="45"/>
  <c r="C37" i="45"/>
  <c r="E37" i="45"/>
  <c r="F37" i="45"/>
  <c r="G37" i="45"/>
  <c r="H37" i="45"/>
  <c r="I37" i="45"/>
  <c r="J37" i="45"/>
  <c r="C38" i="45"/>
  <c r="D38" i="45"/>
  <c r="E38" i="45"/>
  <c r="F38" i="45"/>
  <c r="G38" i="45"/>
  <c r="H38" i="45"/>
  <c r="I38" i="45"/>
  <c r="J38" i="45"/>
  <c r="C39" i="45"/>
  <c r="E39" i="45"/>
  <c r="F39" i="45"/>
  <c r="G39" i="45"/>
  <c r="H39" i="45"/>
  <c r="I39" i="45"/>
  <c r="J39" i="45"/>
  <c r="C40" i="45"/>
  <c r="D40" i="45"/>
  <c r="E40" i="45"/>
  <c r="F40" i="45"/>
  <c r="G40" i="45"/>
  <c r="H40" i="45"/>
  <c r="I40" i="45"/>
  <c r="J40" i="45"/>
  <c r="C41" i="45"/>
  <c r="E41" i="45"/>
  <c r="F41" i="45"/>
  <c r="G41" i="45"/>
  <c r="H41" i="45"/>
  <c r="I41" i="45"/>
  <c r="J41" i="45"/>
  <c r="C42" i="45"/>
  <c r="E42" i="45"/>
  <c r="F42" i="45"/>
  <c r="G42" i="45"/>
  <c r="H42" i="45"/>
  <c r="I42" i="45"/>
  <c r="J42" i="45"/>
  <c r="C43" i="45"/>
  <c r="D43" i="45"/>
  <c r="E43" i="45"/>
  <c r="F43" i="45"/>
  <c r="G43" i="45"/>
  <c r="H43" i="45"/>
  <c r="I43" i="45"/>
  <c r="J43" i="45"/>
  <c r="C44" i="45"/>
  <c r="E44" i="45"/>
  <c r="F44" i="45"/>
  <c r="G44" i="45"/>
  <c r="H44" i="45"/>
  <c r="I44" i="45"/>
  <c r="J44" i="45"/>
  <c r="C45" i="45"/>
  <c r="D45" i="45"/>
  <c r="E45" i="45"/>
  <c r="F45" i="45"/>
  <c r="G45" i="45"/>
  <c r="H45" i="45"/>
  <c r="I45" i="45"/>
  <c r="J45" i="45"/>
  <c r="C46" i="45"/>
  <c r="D46" i="45"/>
  <c r="E46" i="45"/>
  <c r="F46" i="45"/>
  <c r="G46" i="45"/>
  <c r="H46" i="45"/>
  <c r="I46" i="45"/>
  <c r="J46" i="45"/>
  <c r="C47" i="45"/>
  <c r="E47" i="45"/>
  <c r="F47" i="45"/>
  <c r="G47" i="45"/>
  <c r="H47" i="45"/>
  <c r="I47" i="45"/>
  <c r="J47" i="45"/>
  <c r="C48" i="45"/>
  <c r="D48" i="45"/>
  <c r="E48" i="45"/>
  <c r="F48" i="45"/>
  <c r="G48" i="45"/>
  <c r="H48" i="45"/>
  <c r="I48" i="45"/>
  <c r="J48" i="45"/>
  <c r="C49" i="45"/>
  <c r="D49" i="45"/>
  <c r="E49" i="45"/>
  <c r="F49" i="45"/>
  <c r="G49" i="45"/>
  <c r="H49" i="45"/>
  <c r="I49" i="45"/>
  <c r="J49" i="45"/>
  <c r="C50" i="45"/>
  <c r="E50" i="45"/>
  <c r="F50" i="45"/>
  <c r="G50" i="45"/>
  <c r="H50" i="45"/>
  <c r="I50" i="45"/>
  <c r="J50" i="45"/>
  <c r="C51" i="45"/>
  <c r="E51" i="45"/>
  <c r="F51" i="45"/>
  <c r="G51" i="45"/>
  <c r="H51" i="45"/>
  <c r="I51" i="45"/>
  <c r="J51" i="45"/>
  <c r="C52" i="45"/>
  <c r="E52" i="45"/>
  <c r="F52" i="45"/>
  <c r="G52" i="45"/>
  <c r="H52" i="45"/>
  <c r="I52" i="45"/>
  <c r="J52" i="45"/>
  <c r="C53" i="45"/>
  <c r="E53" i="45"/>
  <c r="F53" i="45"/>
  <c r="G53" i="45"/>
  <c r="H53" i="45"/>
  <c r="I53" i="45"/>
  <c r="J53" i="45"/>
  <c r="C54" i="45"/>
  <c r="D54" i="45"/>
  <c r="E54" i="45"/>
  <c r="F54" i="45"/>
  <c r="G54" i="45"/>
  <c r="H54" i="45"/>
  <c r="I54" i="45"/>
  <c r="J54" i="45"/>
  <c r="C55" i="45"/>
  <c r="D55" i="45"/>
  <c r="E55" i="45"/>
  <c r="F55" i="45"/>
  <c r="G55" i="45"/>
  <c r="H55" i="45"/>
  <c r="I55" i="45"/>
  <c r="J55" i="45"/>
  <c r="C56" i="45"/>
  <c r="E56" i="45"/>
  <c r="F56" i="45"/>
  <c r="G56" i="45"/>
  <c r="H56" i="45"/>
  <c r="I56" i="45"/>
  <c r="J56" i="45"/>
  <c r="C57" i="45"/>
  <c r="E57" i="45"/>
  <c r="F57" i="45"/>
  <c r="G57" i="45"/>
  <c r="H57" i="45"/>
  <c r="I57" i="45"/>
  <c r="J57" i="45"/>
  <c r="C58" i="45"/>
  <c r="E58" i="45"/>
  <c r="F58" i="45"/>
  <c r="G58" i="45"/>
  <c r="H58" i="45"/>
  <c r="I58" i="45"/>
  <c r="J58" i="45"/>
  <c r="C59" i="45"/>
  <c r="E59" i="45"/>
  <c r="F59" i="45"/>
  <c r="G59" i="45"/>
  <c r="H59" i="45"/>
  <c r="I59" i="45"/>
  <c r="J59" i="45"/>
  <c r="C60" i="45"/>
  <c r="D60" i="45"/>
  <c r="E60" i="45"/>
  <c r="F60" i="45"/>
  <c r="G60" i="45"/>
  <c r="H60" i="45"/>
  <c r="I60" i="45"/>
  <c r="J60" i="45"/>
  <c r="C61" i="45"/>
  <c r="D61" i="45"/>
  <c r="E61" i="45"/>
  <c r="F61" i="45"/>
  <c r="G61" i="45"/>
  <c r="H61" i="45"/>
  <c r="I61" i="45"/>
  <c r="J61" i="45"/>
  <c r="C62" i="45"/>
  <c r="E62" i="45"/>
  <c r="F62" i="45"/>
  <c r="G62" i="45"/>
  <c r="H62" i="45"/>
  <c r="I62" i="45"/>
  <c r="J62" i="45"/>
  <c r="C63" i="45"/>
  <c r="D63" i="45"/>
  <c r="E63" i="45"/>
  <c r="F63" i="45"/>
  <c r="G63" i="45"/>
  <c r="H63" i="45"/>
  <c r="I63" i="45"/>
  <c r="J63" i="45"/>
  <c r="C64" i="45"/>
  <c r="E64" i="45"/>
  <c r="F64" i="45"/>
  <c r="G64" i="45"/>
  <c r="H64" i="45"/>
  <c r="I64" i="45"/>
  <c r="J64" i="45"/>
  <c r="C65" i="45"/>
  <c r="E65" i="45"/>
  <c r="F65" i="45"/>
  <c r="G65" i="45"/>
  <c r="H65" i="45"/>
  <c r="I65" i="45"/>
  <c r="J65" i="45"/>
  <c r="C66" i="45"/>
  <c r="E66" i="45"/>
  <c r="F66" i="45"/>
  <c r="G66" i="45"/>
  <c r="H66" i="45"/>
  <c r="I66" i="45"/>
  <c r="J66" i="45"/>
  <c r="C67" i="45"/>
  <c r="D67" i="45"/>
  <c r="E67" i="45"/>
  <c r="F67" i="45"/>
  <c r="G67" i="45"/>
  <c r="H67" i="45"/>
  <c r="I67" i="45"/>
  <c r="J67" i="45"/>
  <c r="C68" i="45"/>
  <c r="E68" i="45"/>
  <c r="F68" i="45"/>
  <c r="G68" i="45"/>
  <c r="H68" i="45"/>
  <c r="I68" i="45"/>
  <c r="J68" i="45"/>
  <c r="C69" i="45"/>
  <c r="E69" i="45"/>
  <c r="F69" i="45"/>
  <c r="G69" i="45"/>
  <c r="H69" i="45"/>
  <c r="I69" i="45"/>
  <c r="J69" i="45"/>
  <c r="C70" i="45"/>
  <c r="E70" i="45"/>
  <c r="F70" i="45"/>
  <c r="G70" i="45"/>
  <c r="H70" i="45"/>
  <c r="I70" i="45"/>
  <c r="J70" i="45"/>
  <c r="C71" i="45"/>
  <c r="E71" i="45"/>
  <c r="F71" i="45"/>
  <c r="G71" i="45"/>
  <c r="H71" i="45"/>
  <c r="I71" i="45"/>
  <c r="J71" i="45"/>
  <c r="C72" i="45"/>
  <c r="E72" i="45"/>
  <c r="F72" i="45"/>
  <c r="G72" i="45"/>
  <c r="H72" i="45"/>
  <c r="I72" i="45"/>
  <c r="J72" i="45"/>
  <c r="C73" i="45"/>
  <c r="E73" i="45"/>
  <c r="F73" i="45"/>
  <c r="G73" i="45"/>
  <c r="H73" i="45"/>
  <c r="I73" i="45"/>
  <c r="J73" i="45"/>
  <c r="C74" i="45"/>
  <c r="E74" i="45"/>
  <c r="F74" i="45"/>
  <c r="G74" i="45"/>
  <c r="H74" i="45"/>
  <c r="I74" i="45"/>
  <c r="J74" i="45"/>
  <c r="C75" i="45"/>
  <c r="E75" i="45"/>
  <c r="F75" i="45"/>
  <c r="G75" i="45"/>
  <c r="H75" i="45"/>
  <c r="I75" i="45"/>
  <c r="J75" i="45"/>
  <c r="C76" i="45"/>
  <c r="E76" i="45"/>
  <c r="F76" i="45"/>
  <c r="G76" i="45"/>
  <c r="H76" i="45"/>
  <c r="I76" i="45"/>
  <c r="J76" i="45"/>
  <c r="C77" i="45"/>
  <c r="E77" i="45"/>
  <c r="F77" i="45"/>
  <c r="G77" i="45"/>
  <c r="H77" i="45"/>
  <c r="I77" i="45"/>
  <c r="J77" i="45"/>
  <c r="C78" i="45"/>
  <c r="D78" i="45"/>
  <c r="E78" i="45"/>
  <c r="F78" i="45"/>
  <c r="G78" i="45"/>
  <c r="H78" i="45"/>
  <c r="I78" i="45"/>
  <c r="J78" i="45"/>
  <c r="C79" i="45"/>
  <c r="D79" i="45"/>
  <c r="E79" i="45"/>
  <c r="F79" i="45"/>
  <c r="G79" i="45"/>
  <c r="H79" i="45"/>
  <c r="I79" i="45"/>
  <c r="J79" i="45"/>
  <c r="C80" i="45"/>
  <c r="E80" i="45"/>
  <c r="F80" i="45"/>
  <c r="G80" i="45"/>
  <c r="H80" i="45"/>
  <c r="I80" i="45"/>
  <c r="J80" i="45"/>
  <c r="C81" i="45"/>
  <c r="D81" i="45"/>
  <c r="E81" i="45"/>
  <c r="F81" i="45"/>
  <c r="G81" i="45"/>
  <c r="H81" i="45"/>
  <c r="I81" i="45"/>
  <c r="J81" i="45"/>
  <c r="C82" i="45"/>
  <c r="E82" i="45"/>
  <c r="F82" i="45"/>
  <c r="G82" i="45"/>
  <c r="H82" i="45"/>
  <c r="I82" i="45"/>
  <c r="J82" i="45"/>
  <c r="C83" i="45"/>
  <c r="D83" i="45"/>
  <c r="E83" i="45"/>
  <c r="F83" i="45"/>
  <c r="G83" i="45"/>
  <c r="H83" i="45"/>
  <c r="I83" i="45"/>
  <c r="J83" i="45"/>
  <c r="C84" i="45"/>
  <c r="D84" i="45"/>
  <c r="E84" i="45"/>
  <c r="F84" i="45"/>
  <c r="G84" i="45"/>
  <c r="H84" i="45"/>
  <c r="I84" i="45"/>
  <c r="J84" i="45"/>
  <c r="C85" i="45"/>
  <c r="D85" i="45"/>
  <c r="E85" i="45"/>
  <c r="F85" i="45"/>
  <c r="G85" i="45"/>
  <c r="H85" i="45"/>
  <c r="I85" i="45"/>
  <c r="J85" i="45"/>
  <c r="C86" i="45"/>
  <c r="D86" i="45"/>
  <c r="E86" i="45"/>
  <c r="F86" i="45"/>
  <c r="G86" i="45"/>
  <c r="H86" i="45"/>
  <c r="I86" i="45"/>
  <c r="J86" i="45"/>
  <c r="C87" i="45"/>
  <c r="D87" i="45"/>
  <c r="E87" i="45"/>
  <c r="F87" i="45"/>
  <c r="G87" i="45"/>
  <c r="H87" i="45"/>
  <c r="I87" i="45"/>
  <c r="J87" i="45"/>
  <c r="C88" i="45"/>
  <c r="D88" i="45"/>
  <c r="E88" i="45"/>
  <c r="F88" i="45"/>
  <c r="G88" i="45"/>
  <c r="H88" i="45"/>
  <c r="I88" i="45"/>
  <c r="J88" i="45"/>
  <c r="C89" i="45"/>
  <c r="D89" i="45"/>
  <c r="E89" i="45"/>
  <c r="F89" i="45"/>
  <c r="G89" i="45"/>
  <c r="H89" i="45"/>
  <c r="I89" i="45"/>
  <c r="J89" i="45"/>
  <c r="C90" i="45"/>
  <c r="D90" i="45"/>
  <c r="E90" i="45"/>
  <c r="F90" i="45"/>
  <c r="G90" i="45"/>
  <c r="H90" i="45"/>
  <c r="I90" i="45"/>
  <c r="J90" i="45"/>
  <c r="C91" i="45"/>
  <c r="D91" i="45"/>
  <c r="E91" i="45"/>
  <c r="F91" i="45"/>
  <c r="G91" i="45"/>
  <c r="H91" i="45"/>
  <c r="I91" i="45"/>
  <c r="J91" i="45"/>
  <c r="C92" i="45"/>
  <c r="D92" i="45"/>
  <c r="E92" i="45"/>
  <c r="F92" i="45"/>
  <c r="G92" i="45"/>
  <c r="H92" i="45"/>
  <c r="I92" i="45"/>
  <c r="J92" i="45"/>
  <c r="C93" i="45"/>
  <c r="E93" i="45"/>
  <c r="F93" i="45"/>
  <c r="G93" i="45"/>
  <c r="H93" i="45"/>
  <c r="I93" i="45"/>
  <c r="J93" i="45"/>
  <c r="C94" i="45"/>
  <c r="E94" i="45"/>
  <c r="F94" i="45"/>
  <c r="G94" i="45"/>
  <c r="H94" i="45"/>
  <c r="I94" i="45"/>
  <c r="J94" i="45"/>
  <c r="C95" i="45"/>
  <c r="D95" i="45"/>
  <c r="E95" i="45"/>
  <c r="F95" i="45"/>
  <c r="G95" i="45"/>
  <c r="H95" i="45"/>
  <c r="I95" i="45"/>
  <c r="J95" i="45"/>
  <c r="C96" i="45"/>
  <c r="D96" i="45"/>
  <c r="E96" i="45"/>
  <c r="F96" i="45"/>
  <c r="G96" i="45"/>
  <c r="H96" i="45"/>
  <c r="I96" i="45"/>
  <c r="J96" i="45"/>
  <c r="C97" i="45"/>
  <c r="E97" i="45"/>
  <c r="F97" i="45"/>
  <c r="G97" i="45"/>
  <c r="H97" i="45"/>
  <c r="I97" i="45"/>
  <c r="J97" i="45"/>
  <c r="C98" i="45"/>
  <c r="E98" i="45"/>
  <c r="F98" i="45"/>
  <c r="G98" i="45"/>
  <c r="H98" i="45"/>
  <c r="I98" i="45"/>
  <c r="J98" i="45"/>
  <c r="C99" i="45"/>
  <c r="D99" i="45"/>
  <c r="E99" i="45"/>
  <c r="F99" i="45"/>
  <c r="G99" i="45"/>
  <c r="H99" i="45"/>
  <c r="I99" i="45"/>
  <c r="J99" i="45"/>
  <c r="C100" i="45"/>
  <c r="D100" i="45"/>
  <c r="E100" i="45"/>
  <c r="F100" i="45"/>
  <c r="G100" i="45"/>
  <c r="H100" i="45"/>
  <c r="I100" i="45"/>
  <c r="J100" i="45"/>
  <c r="C101" i="45"/>
  <c r="E101" i="45"/>
  <c r="F101" i="45"/>
  <c r="G101" i="45"/>
  <c r="H101" i="45"/>
  <c r="I101" i="45"/>
  <c r="J101" i="45"/>
  <c r="C102" i="45"/>
  <c r="D102" i="45"/>
  <c r="E102" i="45"/>
  <c r="F102" i="45"/>
  <c r="G102" i="45"/>
  <c r="H102" i="45"/>
  <c r="I102" i="45"/>
  <c r="J102" i="45"/>
  <c r="C103" i="45"/>
  <c r="D103" i="45"/>
  <c r="E103" i="45"/>
  <c r="F103" i="45"/>
  <c r="G103" i="45"/>
  <c r="H103" i="45"/>
  <c r="I103" i="45"/>
  <c r="J103" i="45"/>
  <c r="C104" i="45"/>
  <c r="D104" i="45"/>
  <c r="E104" i="45"/>
  <c r="F104" i="45"/>
  <c r="G104" i="45"/>
  <c r="H104" i="45"/>
  <c r="I104" i="45"/>
  <c r="J104" i="45"/>
  <c r="C105" i="45"/>
  <c r="D105" i="45"/>
  <c r="E105" i="45"/>
  <c r="F105" i="45"/>
  <c r="G105" i="45"/>
  <c r="H105" i="45"/>
  <c r="I105" i="45"/>
  <c r="J105" i="45"/>
  <c r="C106" i="45"/>
  <c r="D106" i="45"/>
  <c r="E106" i="45"/>
  <c r="F106" i="45"/>
  <c r="G106" i="45"/>
  <c r="H106" i="45"/>
  <c r="I106" i="45"/>
  <c r="J106" i="45"/>
  <c r="C107" i="45"/>
  <c r="D107" i="45"/>
  <c r="E107" i="45"/>
  <c r="F107" i="45"/>
  <c r="G107" i="45"/>
  <c r="H107" i="45"/>
  <c r="I107" i="45"/>
  <c r="J107" i="45"/>
  <c r="C108" i="45"/>
  <c r="D108" i="45"/>
  <c r="E108" i="45"/>
  <c r="F108" i="45"/>
  <c r="G108" i="45"/>
  <c r="H108" i="45"/>
  <c r="I108" i="45"/>
  <c r="J108" i="45"/>
  <c r="C109" i="45"/>
  <c r="D109" i="45"/>
  <c r="E109" i="45"/>
  <c r="F109" i="45"/>
  <c r="G109" i="45"/>
  <c r="H109" i="45"/>
  <c r="I109" i="45"/>
  <c r="J109" i="45"/>
  <c r="C110" i="45"/>
  <c r="D110" i="45"/>
  <c r="E110" i="45"/>
  <c r="F110" i="45"/>
  <c r="G110" i="45"/>
  <c r="H110" i="45"/>
  <c r="I110" i="45"/>
  <c r="J110" i="45"/>
  <c r="C111" i="45"/>
  <c r="D111" i="45"/>
  <c r="E111" i="45"/>
  <c r="F111" i="45"/>
  <c r="G111" i="45"/>
  <c r="H111" i="45"/>
  <c r="I111" i="45"/>
  <c r="J111" i="45"/>
  <c r="C112" i="45"/>
  <c r="E112" i="45"/>
  <c r="F112" i="45"/>
  <c r="G112" i="45"/>
  <c r="H112" i="45"/>
  <c r="I112" i="45"/>
  <c r="J112" i="45"/>
  <c r="C113" i="45"/>
  <c r="D113" i="45"/>
  <c r="E113" i="45"/>
  <c r="F113" i="45"/>
  <c r="G113" i="45"/>
  <c r="H113" i="45"/>
  <c r="I113" i="45"/>
  <c r="J113" i="45"/>
  <c r="C114" i="45"/>
  <c r="D114" i="45"/>
  <c r="E114" i="45"/>
  <c r="F114" i="45"/>
  <c r="G114" i="45"/>
  <c r="H114" i="45"/>
  <c r="I114" i="45"/>
  <c r="J114" i="45"/>
  <c r="C115" i="45"/>
  <c r="E115" i="45"/>
  <c r="F115" i="45"/>
  <c r="G115" i="45"/>
  <c r="H115" i="45"/>
  <c r="I115" i="45"/>
  <c r="J115" i="45"/>
  <c r="C116" i="45"/>
  <c r="E116" i="45"/>
  <c r="F116" i="45"/>
  <c r="G116" i="45"/>
  <c r="H116" i="45"/>
  <c r="I116" i="45"/>
  <c r="J116" i="45"/>
  <c r="C117" i="45"/>
  <c r="D117" i="45"/>
  <c r="E117" i="45"/>
  <c r="F117" i="45"/>
  <c r="G117" i="45"/>
  <c r="H117" i="45"/>
  <c r="I117" i="45"/>
  <c r="J117" i="45"/>
  <c r="C118" i="45"/>
  <c r="D118" i="45"/>
  <c r="E118" i="45"/>
  <c r="F118" i="45"/>
  <c r="G118" i="45"/>
  <c r="H118" i="45"/>
  <c r="I118" i="45"/>
  <c r="J118" i="45"/>
  <c r="C119" i="45"/>
  <c r="D119" i="45"/>
  <c r="E119" i="45"/>
  <c r="F119" i="45"/>
  <c r="G119" i="45"/>
  <c r="H119" i="45"/>
  <c r="I119" i="45"/>
  <c r="J119" i="45"/>
  <c r="C120" i="45"/>
  <c r="D120" i="45"/>
  <c r="E120" i="45"/>
  <c r="F120" i="45"/>
  <c r="G120" i="45"/>
  <c r="H120" i="45"/>
  <c r="I120" i="45"/>
  <c r="J120" i="45"/>
  <c r="C121" i="45"/>
  <c r="D121" i="45"/>
  <c r="E121" i="45"/>
  <c r="F121" i="45"/>
  <c r="G121" i="45"/>
  <c r="H121" i="45"/>
  <c r="I121" i="45"/>
  <c r="J121" i="45"/>
  <c r="C122" i="45"/>
  <c r="E122" i="45"/>
  <c r="F122" i="45"/>
  <c r="G122" i="45"/>
  <c r="H122" i="45"/>
  <c r="I122" i="45"/>
  <c r="J122" i="45"/>
  <c r="C123" i="45"/>
  <c r="E123" i="45"/>
  <c r="F123" i="45"/>
  <c r="G123" i="45"/>
  <c r="H123" i="45"/>
  <c r="I123" i="45"/>
  <c r="J123" i="45"/>
  <c r="C124" i="45"/>
  <c r="D124" i="45"/>
  <c r="E124" i="45"/>
  <c r="F124" i="45"/>
  <c r="G124" i="45"/>
  <c r="H124" i="45"/>
  <c r="I124" i="45"/>
  <c r="J124" i="45"/>
  <c r="C125" i="45"/>
  <c r="D125" i="45"/>
  <c r="E125" i="45"/>
  <c r="F125" i="45"/>
  <c r="G125" i="45"/>
  <c r="H125" i="45"/>
  <c r="I125" i="45"/>
  <c r="J125" i="45"/>
  <c r="C126" i="45"/>
  <c r="E126" i="45"/>
  <c r="F126" i="45"/>
  <c r="G126" i="45"/>
  <c r="H126" i="45"/>
  <c r="I126" i="45"/>
  <c r="J126" i="45"/>
  <c r="C127" i="45"/>
  <c r="E127" i="45"/>
  <c r="F127" i="45"/>
  <c r="G127" i="45"/>
  <c r="H127" i="45"/>
  <c r="I127" i="45"/>
  <c r="J127" i="45"/>
  <c r="C128" i="45"/>
  <c r="E128" i="45"/>
  <c r="F128" i="45"/>
  <c r="G128" i="45"/>
  <c r="H128" i="45"/>
  <c r="I128" i="45"/>
  <c r="J128" i="45"/>
  <c r="C129" i="45"/>
  <c r="E129" i="45"/>
  <c r="F129" i="45"/>
  <c r="G129" i="45"/>
  <c r="H129" i="45"/>
  <c r="I129" i="45"/>
  <c r="J129" i="45"/>
  <c r="C130" i="45"/>
  <c r="E130" i="45"/>
  <c r="F130" i="45"/>
  <c r="G130" i="45"/>
  <c r="H130" i="45"/>
  <c r="I130" i="45"/>
  <c r="J130" i="45"/>
  <c r="C131" i="45"/>
  <c r="D131" i="45"/>
  <c r="E131" i="45"/>
  <c r="F131" i="45"/>
  <c r="G131" i="45"/>
  <c r="H131" i="45"/>
  <c r="I131" i="45"/>
  <c r="J131" i="45"/>
  <c r="C132" i="45"/>
  <c r="D132" i="45"/>
  <c r="E132" i="45"/>
  <c r="F132" i="45"/>
  <c r="G132" i="45"/>
  <c r="H132" i="45"/>
  <c r="I132" i="45"/>
  <c r="J132" i="45"/>
  <c r="C133" i="45"/>
  <c r="D133" i="45"/>
  <c r="E133" i="45"/>
  <c r="F133" i="45"/>
  <c r="G133" i="45"/>
  <c r="H133" i="45"/>
  <c r="I133" i="45"/>
  <c r="J133" i="45"/>
  <c r="C134" i="45"/>
  <c r="D134" i="45"/>
  <c r="E134" i="45"/>
  <c r="F134" i="45"/>
  <c r="G134" i="45"/>
  <c r="H134" i="45"/>
  <c r="I134" i="45"/>
  <c r="J134" i="45"/>
  <c r="C135" i="45"/>
  <c r="E135" i="45"/>
  <c r="F135" i="45"/>
  <c r="G135" i="45"/>
  <c r="H135" i="45"/>
  <c r="I135" i="45"/>
  <c r="J135" i="45"/>
  <c r="C136" i="45"/>
  <c r="E136" i="45"/>
  <c r="F136" i="45"/>
  <c r="G136" i="45"/>
  <c r="H136" i="45"/>
  <c r="I136" i="45"/>
  <c r="J136" i="45"/>
  <c r="C137" i="45"/>
  <c r="E137" i="45"/>
  <c r="F137" i="45"/>
  <c r="G137" i="45"/>
  <c r="H137" i="45"/>
  <c r="I137" i="45"/>
  <c r="J137" i="45"/>
  <c r="C138" i="45"/>
  <c r="E138" i="45"/>
  <c r="F138" i="45"/>
  <c r="G138" i="45"/>
  <c r="H138" i="45"/>
  <c r="I138" i="45"/>
  <c r="J138" i="45"/>
  <c r="C139" i="45"/>
  <c r="D139" i="45"/>
  <c r="E139" i="45"/>
  <c r="F139" i="45"/>
  <c r="G139" i="45"/>
  <c r="H139" i="45"/>
  <c r="I139" i="45"/>
  <c r="J139" i="45"/>
  <c r="C140" i="45"/>
  <c r="D140" i="45"/>
  <c r="E140" i="45"/>
  <c r="F140" i="45"/>
  <c r="G140" i="45"/>
  <c r="H140" i="45"/>
  <c r="I140" i="45"/>
  <c r="J140" i="45"/>
  <c r="C141" i="45"/>
  <c r="D141" i="45"/>
  <c r="E141" i="45"/>
  <c r="F141" i="45"/>
  <c r="G141" i="45"/>
  <c r="H141" i="45"/>
  <c r="I141" i="45"/>
  <c r="J141" i="45"/>
  <c r="C142" i="45"/>
  <c r="D142" i="45"/>
  <c r="E142" i="45"/>
  <c r="F142" i="45"/>
  <c r="G142" i="45"/>
  <c r="H142" i="45"/>
  <c r="I142" i="45"/>
  <c r="J142" i="45"/>
  <c r="C143" i="45"/>
  <c r="D143" i="45"/>
  <c r="E143" i="45"/>
  <c r="F143" i="45"/>
  <c r="G143" i="45"/>
  <c r="H143" i="45"/>
  <c r="I143" i="45"/>
  <c r="J143" i="45"/>
  <c r="C144" i="45"/>
  <c r="E144" i="45"/>
  <c r="F144" i="45"/>
  <c r="G144" i="45"/>
  <c r="H144" i="45"/>
  <c r="I144" i="45"/>
  <c r="J144" i="45"/>
  <c r="C145" i="45"/>
  <c r="E145" i="45"/>
  <c r="F145" i="45"/>
  <c r="G145" i="45"/>
  <c r="H145" i="45"/>
  <c r="I145" i="45"/>
  <c r="J145" i="45"/>
  <c r="C146" i="45"/>
  <c r="E146" i="45"/>
  <c r="F146" i="45"/>
  <c r="G146" i="45"/>
  <c r="H146" i="45"/>
  <c r="I146" i="45"/>
  <c r="J146" i="45"/>
  <c r="C147" i="45"/>
  <c r="E147" i="45"/>
  <c r="F147" i="45"/>
  <c r="G147" i="45"/>
  <c r="H147" i="45"/>
  <c r="I147" i="45"/>
  <c r="J147" i="45"/>
  <c r="C148" i="45"/>
  <c r="E148" i="45"/>
  <c r="F148" i="45"/>
  <c r="G148" i="45"/>
  <c r="H148" i="45"/>
  <c r="I148" i="45"/>
  <c r="J148" i="45"/>
  <c r="C149" i="45"/>
  <c r="D149" i="45"/>
  <c r="E149" i="45"/>
  <c r="F149" i="45"/>
  <c r="G149" i="45"/>
  <c r="H149" i="45"/>
  <c r="I149" i="45"/>
  <c r="J149" i="45"/>
  <c r="C150" i="45"/>
  <c r="D150" i="45"/>
  <c r="E150" i="45"/>
  <c r="F150" i="45"/>
  <c r="G150" i="45"/>
  <c r="H150" i="45"/>
  <c r="I150" i="45"/>
  <c r="J150" i="45"/>
  <c r="C151" i="45"/>
  <c r="D151" i="45"/>
  <c r="E151" i="45"/>
  <c r="F151" i="45"/>
  <c r="G151" i="45"/>
  <c r="H151" i="45"/>
  <c r="I151" i="45"/>
  <c r="J151" i="45"/>
  <c r="C152" i="45"/>
  <c r="D152" i="45"/>
  <c r="E152" i="45"/>
  <c r="F152" i="45"/>
  <c r="G152" i="45"/>
  <c r="H152" i="45"/>
  <c r="I152" i="45"/>
  <c r="J152" i="45"/>
  <c r="C153" i="45"/>
  <c r="E153" i="45"/>
  <c r="F153" i="45"/>
  <c r="G153" i="45"/>
  <c r="H153" i="45"/>
  <c r="I153" i="45"/>
  <c r="J153" i="45"/>
  <c r="C154" i="45"/>
  <c r="E154" i="45"/>
  <c r="F154" i="45"/>
  <c r="G154" i="45"/>
  <c r="H154" i="45"/>
  <c r="I154" i="45"/>
  <c r="J154" i="45"/>
  <c r="C155" i="45"/>
  <c r="E155" i="45"/>
  <c r="F155" i="45"/>
  <c r="G155" i="45"/>
  <c r="H155" i="45"/>
  <c r="I155" i="45"/>
  <c r="J155" i="45"/>
  <c r="C156" i="45"/>
  <c r="E156" i="45"/>
  <c r="F156" i="45"/>
  <c r="G156" i="45"/>
  <c r="H156" i="45"/>
  <c r="I156" i="45"/>
  <c r="J156" i="45"/>
  <c r="C157" i="45"/>
  <c r="E157" i="45"/>
  <c r="F157" i="45"/>
  <c r="G157" i="45"/>
  <c r="H157" i="45"/>
  <c r="I157" i="45"/>
  <c r="J157" i="45"/>
  <c r="C158" i="45"/>
  <c r="E158" i="45"/>
  <c r="F158" i="45"/>
  <c r="G158" i="45"/>
  <c r="H158" i="45"/>
  <c r="I158" i="45"/>
  <c r="J158" i="45"/>
  <c r="C159" i="45"/>
  <c r="E159" i="45"/>
  <c r="F159" i="45"/>
  <c r="G159" i="45"/>
  <c r="H159" i="45"/>
  <c r="I159" i="45"/>
  <c r="J159" i="45"/>
  <c r="C160" i="45"/>
  <c r="E160" i="45"/>
  <c r="F160" i="45"/>
  <c r="G160" i="45"/>
  <c r="H160" i="45"/>
  <c r="I160" i="45"/>
  <c r="J160" i="45"/>
  <c r="C161" i="45"/>
  <c r="E161" i="45"/>
  <c r="F161" i="45"/>
  <c r="G161" i="45"/>
  <c r="H161" i="45"/>
  <c r="I161" i="45"/>
  <c r="J161" i="45"/>
  <c r="C162" i="45"/>
  <c r="E162" i="45"/>
  <c r="F162" i="45"/>
  <c r="G162" i="45"/>
  <c r="H162" i="45"/>
  <c r="I162" i="45"/>
  <c r="J162" i="45"/>
  <c r="C163" i="45"/>
  <c r="E163" i="45"/>
  <c r="F163" i="45"/>
  <c r="G163" i="45"/>
  <c r="H163" i="45"/>
  <c r="I163" i="45"/>
  <c r="J163" i="45"/>
  <c r="C164" i="45"/>
  <c r="E164" i="45"/>
  <c r="F164" i="45"/>
  <c r="G164" i="45"/>
  <c r="H164" i="45"/>
  <c r="I164" i="45"/>
  <c r="J164" i="45"/>
  <c r="C165" i="45"/>
  <c r="E165" i="45"/>
  <c r="F165" i="45"/>
  <c r="G165" i="45"/>
  <c r="H165" i="45"/>
  <c r="I165" i="45"/>
  <c r="J165" i="45"/>
  <c r="C166" i="45"/>
  <c r="E166" i="45"/>
  <c r="F166" i="45"/>
  <c r="G166" i="45"/>
  <c r="H166" i="45"/>
  <c r="I166" i="45"/>
  <c r="J166" i="45"/>
  <c r="C167" i="45"/>
  <c r="E167" i="45"/>
  <c r="F167" i="45"/>
  <c r="G167" i="45"/>
  <c r="H167" i="45"/>
  <c r="I167" i="45"/>
  <c r="J167" i="45"/>
  <c r="C168" i="45"/>
  <c r="E168" i="45"/>
  <c r="F168" i="45"/>
  <c r="G168" i="45"/>
  <c r="H168" i="45"/>
  <c r="I168" i="45"/>
  <c r="J168" i="45"/>
  <c r="C169" i="45"/>
  <c r="E169" i="45"/>
  <c r="F169" i="45"/>
  <c r="G169" i="45"/>
  <c r="H169" i="45"/>
  <c r="I169" i="45"/>
  <c r="J169" i="45"/>
  <c r="C170" i="45"/>
  <c r="E170" i="45"/>
  <c r="F170" i="45"/>
  <c r="G170" i="45"/>
  <c r="H170" i="45"/>
  <c r="I170" i="45"/>
  <c r="J170" i="45"/>
  <c r="C171" i="45"/>
  <c r="E171" i="45"/>
  <c r="F171" i="45"/>
  <c r="G171" i="45"/>
  <c r="H171" i="45"/>
  <c r="I171" i="45"/>
  <c r="J171" i="45"/>
  <c r="C172" i="45"/>
  <c r="E172" i="45"/>
  <c r="F172" i="45"/>
  <c r="G172" i="45"/>
  <c r="H172" i="45"/>
  <c r="I172" i="45"/>
  <c r="J172" i="45"/>
  <c r="C173" i="45"/>
  <c r="E173" i="45"/>
  <c r="F173" i="45"/>
  <c r="G173" i="45"/>
  <c r="H173" i="45"/>
  <c r="I173" i="45"/>
  <c r="J173" i="45"/>
  <c r="C174" i="45"/>
  <c r="E174" i="45"/>
  <c r="F174" i="45"/>
  <c r="G174" i="45"/>
  <c r="H174" i="45"/>
  <c r="I174" i="45"/>
  <c r="J174" i="45"/>
  <c r="C175" i="45"/>
  <c r="E175" i="45"/>
  <c r="F175" i="45"/>
  <c r="G175" i="45"/>
  <c r="H175" i="45"/>
  <c r="I175" i="45"/>
  <c r="J175" i="45"/>
  <c r="C176" i="45"/>
  <c r="E176" i="45"/>
  <c r="F176" i="45"/>
  <c r="G176" i="45"/>
  <c r="H176" i="45"/>
  <c r="I176" i="45"/>
  <c r="J176" i="45"/>
  <c r="C177" i="45"/>
  <c r="E177" i="45"/>
  <c r="F177" i="45"/>
  <c r="G177" i="45"/>
  <c r="H177" i="45"/>
  <c r="I177" i="45"/>
  <c r="J177" i="45"/>
  <c r="C178" i="45"/>
  <c r="E178" i="45"/>
  <c r="F178" i="45"/>
  <c r="G178" i="45"/>
  <c r="H178" i="45"/>
  <c r="I178" i="45"/>
  <c r="J178" i="45"/>
  <c r="C179" i="45"/>
  <c r="D179" i="45"/>
  <c r="E179" i="45"/>
  <c r="F179" i="45"/>
  <c r="G179" i="45"/>
  <c r="H179" i="45"/>
  <c r="I179" i="45"/>
  <c r="J179" i="45"/>
  <c r="C180" i="45"/>
  <c r="D180" i="45"/>
  <c r="E180" i="45"/>
  <c r="F180" i="45"/>
  <c r="G180" i="45"/>
  <c r="H180" i="45"/>
  <c r="I180" i="45"/>
  <c r="J180" i="45"/>
  <c r="C181" i="45"/>
  <c r="E181" i="45"/>
  <c r="F181" i="45"/>
  <c r="G181" i="45"/>
  <c r="H181" i="45"/>
  <c r="I181" i="45"/>
  <c r="J181" i="45"/>
  <c r="C182" i="45"/>
  <c r="D182" i="45"/>
  <c r="E182" i="45"/>
  <c r="F182" i="45"/>
  <c r="G182" i="45"/>
  <c r="H182" i="45"/>
  <c r="I182" i="45"/>
  <c r="J182" i="45"/>
  <c r="C183" i="45"/>
  <c r="E183" i="45"/>
  <c r="F183" i="45"/>
  <c r="G183" i="45"/>
  <c r="H183" i="45"/>
  <c r="I183" i="45"/>
  <c r="J183" i="45"/>
  <c r="C184" i="45"/>
  <c r="E184" i="45"/>
  <c r="F184" i="45"/>
  <c r="G184" i="45"/>
  <c r="H184" i="45"/>
  <c r="I184" i="45"/>
  <c r="J184" i="45"/>
  <c r="C185" i="45"/>
  <c r="E185" i="45"/>
  <c r="F185" i="45"/>
  <c r="G185" i="45"/>
  <c r="H185" i="45"/>
  <c r="I185" i="45"/>
  <c r="J185" i="45"/>
  <c r="C186" i="45"/>
  <c r="E186" i="45"/>
  <c r="F186" i="45"/>
  <c r="G186" i="45"/>
  <c r="H186" i="45"/>
  <c r="I186" i="45"/>
  <c r="J186" i="45"/>
  <c r="C187" i="45"/>
  <c r="E187" i="45"/>
  <c r="F187" i="45"/>
  <c r="G187" i="45"/>
  <c r="H187" i="45"/>
  <c r="I187" i="45"/>
  <c r="J187" i="45"/>
  <c r="C188" i="45"/>
  <c r="D188" i="45"/>
  <c r="E188" i="45"/>
  <c r="F188" i="45"/>
  <c r="G188" i="45"/>
  <c r="H188" i="45"/>
  <c r="I188" i="45"/>
  <c r="J188" i="45"/>
  <c r="C189" i="45"/>
  <c r="D189" i="45"/>
  <c r="E189" i="45"/>
  <c r="F189" i="45"/>
  <c r="G189" i="45"/>
  <c r="H189" i="45"/>
  <c r="I189" i="45"/>
  <c r="J189" i="45"/>
  <c r="C190" i="45"/>
  <c r="E190" i="45"/>
  <c r="F190" i="45"/>
  <c r="G190" i="45"/>
  <c r="H190" i="45"/>
  <c r="I190" i="45"/>
  <c r="J190" i="45"/>
  <c r="C191" i="45"/>
  <c r="D191" i="45"/>
  <c r="E191" i="45"/>
  <c r="F191" i="45"/>
  <c r="G191" i="45"/>
  <c r="H191" i="45"/>
  <c r="I191" i="45"/>
  <c r="J191" i="45"/>
  <c r="C192" i="45"/>
  <c r="E192" i="45"/>
  <c r="F192" i="45"/>
  <c r="G192" i="45"/>
  <c r="H192" i="45"/>
  <c r="I192" i="45"/>
  <c r="J192" i="45"/>
  <c r="C193" i="45"/>
  <c r="E193" i="45"/>
  <c r="F193" i="45"/>
  <c r="G193" i="45"/>
  <c r="H193" i="45"/>
  <c r="I193" i="45"/>
  <c r="J193" i="45"/>
  <c r="C194" i="45"/>
  <c r="E194" i="45"/>
  <c r="F194" i="45"/>
  <c r="G194" i="45"/>
  <c r="H194" i="45"/>
  <c r="I194" i="45"/>
  <c r="J194" i="45"/>
  <c r="C195" i="45"/>
  <c r="E195" i="45"/>
  <c r="F195" i="45"/>
  <c r="G195" i="45"/>
  <c r="H195" i="45"/>
  <c r="I195" i="45"/>
  <c r="J195" i="45"/>
  <c r="C196" i="45"/>
  <c r="E196" i="45"/>
  <c r="F196" i="45"/>
  <c r="G196" i="45"/>
  <c r="H196" i="45"/>
  <c r="I196" i="45"/>
  <c r="J196" i="45"/>
  <c r="C197" i="45"/>
  <c r="E197" i="45"/>
  <c r="F197" i="45"/>
  <c r="G197" i="45"/>
  <c r="H197" i="45"/>
  <c r="I197" i="45"/>
  <c r="J197" i="45"/>
  <c r="C198" i="45"/>
  <c r="E198" i="45"/>
  <c r="F198" i="45"/>
  <c r="G198" i="45"/>
  <c r="H198" i="45"/>
  <c r="I198" i="45"/>
  <c r="J198" i="45"/>
  <c r="C199" i="45"/>
  <c r="D199" i="45"/>
  <c r="E199" i="45"/>
  <c r="F199" i="45"/>
  <c r="G199" i="45"/>
  <c r="H199" i="45"/>
  <c r="I199" i="45"/>
  <c r="J199" i="45"/>
  <c r="C200" i="45"/>
  <c r="D200" i="45"/>
  <c r="E200" i="45"/>
  <c r="F200" i="45"/>
  <c r="G200" i="45"/>
  <c r="H200" i="45"/>
  <c r="I200" i="45"/>
  <c r="J200" i="45"/>
  <c r="C201" i="45"/>
  <c r="D201" i="45"/>
  <c r="E201" i="45"/>
  <c r="F201" i="45"/>
  <c r="G201" i="45"/>
  <c r="H201" i="45"/>
  <c r="I201" i="45"/>
  <c r="J201" i="45"/>
  <c r="C202" i="45"/>
  <c r="D202" i="45"/>
  <c r="E202" i="45"/>
  <c r="F202" i="45"/>
  <c r="G202" i="45"/>
  <c r="H202" i="45"/>
  <c r="I202" i="45"/>
  <c r="J202" i="45"/>
  <c r="C203" i="45"/>
  <c r="D203" i="45"/>
  <c r="E203" i="45"/>
  <c r="F203" i="45"/>
  <c r="G203" i="45"/>
  <c r="H203" i="45"/>
  <c r="I203" i="45"/>
  <c r="J203" i="45"/>
  <c r="C204" i="45"/>
  <c r="D204" i="45"/>
  <c r="E204" i="45"/>
  <c r="F204" i="45"/>
  <c r="G204" i="45"/>
  <c r="H204" i="45"/>
  <c r="I204" i="45"/>
  <c r="J204" i="45"/>
  <c r="C205" i="45"/>
  <c r="D205" i="45"/>
  <c r="E205" i="45"/>
  <c r="F205" i="45"/>
  <c r="G205" i="45"/>
  <c r="H205" i="45"/>
  <c r="I205" i="45"/>
  <c r="J205" i="45"/>
  <c r="C206" i="45"/>
  <c r="E206" i="45"/>
  <c r="F206" i="45"/>
  <c r="G206" i="45"/>
  <c r="H206" i="45"/>
  <c r="I206" i="45"/>
  <c r="J206" i="45"/>
  <c r="C207" i="45"/>
  <c r="D207" i="45"/>
  <c r="E207" i="45"/>
  <c r="F207" i="45"/>
  <c r="G207" i="45"/>
  <c r="H207" i="45"/>
  <c r="I207" i="45"/>
  <c r="J207" i="45"/>
  <c r="C208" i="45"/>
  <c r="D208" i="45"/>
  <c r="E208" i="45"/>
  <c r="F208" i="45"/>
  <c r="G208" i="45"/>
  <c r="H208" i="45"/>
  <c r="I208" i="45"/>
  <c r="J208" i="45"/>
  <c r="C209" i="45"/>
  <c r="E209" i="45"/>
  <c r="F209" i="45"/>
  <c r="G209" i="45"/>
  <c r="H209" i="45"/>
  <c r="I209" i="45"/>
  <c r="J209" i="45"/>
  <c r="C210" i="45"/>
  <c r="D210" i="45"/>
  <c r="E210" i="45"/>
  <c r="F210" i="45"/>
  <c r="G210" i="45"/>
  <c r="H210" i="45"/>
  <c r="I210" i="45"/>
  <c r="J210" i="45"/>
  <c r="C211" i="45"/>
  <c r="D211" i="45"/>
  <c r="E211" i="45"/>
  <c r="F211" i="45"/>
  <c r="G211" i="45"/>
  <c r="H211" i="45"/>
  <c r="I211" i="45"/>
  <c r="J211" i="45"/>
  <c r="C212" i="45"/>
  <c r="D212" i="45"/>
  <c r="E212" i="45"/>
  <c r="F212" i="45"/>
  <c r="G212" i="45"/>
  <c r="H212" i="45"/>
  <c r="I212" i="45"/>
  <c r="J212" i="45"/>
  <c r="C213" i="45"/>
  <c r="E213" i="45"/>
  <c r="F213" i="45"/>
  <c r="G213" i="45"/>
  <c r="H213" i="45"/>
  <c r="I213" i="45"/>
  <c r="J213" i="45"/>
  <c r="C214" i="45"/>
  <c r="D214" i="45"/>
  <c r="E214" i="45"/>
  <c r="F214" i="45"/>
  <c r="G214" i="45"/>
  <c r="H214" i="45"/>
  <c r="I214" i="45"/>
  <c r="J214" i="45"/>
  <c r="C215" i="45"/>
  <c r="D215" i="45"/>
  <c r="E215" i="45"/>
  <c r="F215" i="45"/>
  <c r="G215" i="45"/>
  <c r="H215" i="45"/>
  <c r="I215" i="45"/>
  <c r="J215" i="45"/>
  <c r="C216" i="45"/>
  <c r="D216" i="45"/>
  <c r="E216" i="45"/>
  <c r="F216" i="45"/>
  <c r="G216" i="45"/>
  <c r="H216" i="45"/>
  <c r="I216" i="45"/>
  <c r="J216" i="45"/>
  <c r="C217" i="45"/>
  <c r="D217" i="45"/>
  <c r="E217" i="45"/>
  <c r="F217" i="45"/>
  <c r="G217" i="45"/>
  <c r="H217" i="45"/>
  <c r="I217" i="45"/>
  <c r="J217" i="45"/>
  <c r="C218" i="45"/>
  <c r="E218" i="45"/>
  <c r="F218" i="45"/>
  <c r="G218" i="45"/>
  <c r="H218" i="45"/>
  <c r="I218" i="45"/>
  <c r="J218" i="45"/>
  <c r="C219" i="45"/>
  <c r="E219" i="45"/>
  <c r="F219" i="45"/>
  <c r="G219" i="45"/>
  <c r="H219" i="45"/>
  <c r="I219" i="45"/>
  <c r="J219" i="45"/>
  <c r="C220" i="45"/>
  <c r="E220" i="45"/>
  <c r="F220" i="45"/>
  <c r="G220" i="45"/>
  <c r="H220" i="45"/>
  <c r="I220" i="45"/>
  <c r="J220" i="45"/>
  <c r="C221" i="45"/>
  <c r="E221" i="45"/>
  <c r="F221" i="45"/>
  <c r="G221" i="45"/>
  <c r="H221" i="45"/>
  <c r="I221" i="45"/>
  <c r="J221" i="45"/>
  <c r="C222" i="45"/>
  <c r="E222" i="45"/>
  <c r="F222" i="45"/>
  <c r="G222" i="45"/>
  <c r="H222" i="45"/>
  <c r="I222" i="45"/>
  <c r="J222" i="45"/>
  <c r="C223" i="45"/>
  <c r="D223" i="45"/>
  <c r="E223" i="45"/>
  <c r="F223" i="45"/>
  <c r="G223" i="45"/>
  <c r="H223" i="45"/>
  <c r="I223" i="45"/>
  <c r="J223" i="45"/>
  <c r="C224" i="45"/>
  <c r="D224" i="45"/>
  <c r="E224" i="45"/>
  <c r="F224" i="45"/>
  <c r="G224" i="45"/>
  <c r="H224" i="45"/>
  <c r="I224" i="45"/>
  <c r="J224" i="45"/>
  <c r="C225" i="45"/>
  <c r="D225" i="45"/>
  <c r="E225" i="45"/>
  <c r="F225" i="45"/>
  <c r="G225" i="45"/>
  <c r="H225" i="45"/>
  <c r="I225" i="45"/>
  <c r="J225" i="45"/>
  <c r="C226" i="45"/>
  <c r="E226" i="45"/>
  <c r="F226" i="45"/>
  <c r="G226" i="45"/>
  <c r="H226" i="45"/>
  <c r="I226" i="45"/>
  <c r="J226" i="45"/>
  <c r="C227" i="45"/>
  <c r="E227" i="45"/>
  <c r="F227" i="45"/>
  <c r="G227" i="45"/>
  <c r="H227" i="45"/>
  <c r="I227" i="45"/>
  <c r="J227" i="45"/>
  <c r="C228" i="45"/>
  <c r="E228" i="45"/>
  <c r="F228" i="45"/>
  <c r="G228" i="45"/>
  <c r="H228" i="45"/>
  <c r="I228" i="45"/>
  <c r="J228" i="45"/>
  <c r="C229" i="45"/>
  <c r="E229" i="45"/>
  <c r="F229" i="45"/>
  <c r="G229" i="45"/>
  <c r="H229" i="45"/>
  <c r="I229" i="45"/>
  <c r="J229" i="45"/>
  <c r="C230" i="45"/>
  <c r="E230" i="45"/>
  <c r="F230" i="45"/>
  <c r="G230" i="45"/>
  <c r="H230" i="45"/>
  <c r="I230" i="45"/>
  <c r="J230" i="45"/>
  <c r="C231" i="45"/>
  <c r="E231" i="45"/>
  <c r="F231" i="45"/>
  <c r="G231" i="45"/>
  <c r="H231" i="45"/>
  <c r="I231" i="45"/>
  <c r="J231" i="45"/>
  <c r="C232" i="45"/>
  <c r="E232" i="45"/>
  <c r="F232" i="45"/>
  <c r="G232" i="45"/>
  <c r="H232" i="45"/>
  <c r="I232" i="45"/>
  <c r="J232" i="45"/>
  <c r="C233" i="45"/>
  <c r="E233" i="45"/>
  <c r="F233" i="45"/>
  <c r="G233" i="45"/>
  <c r="H233" i="45"/>
  <c r="I233" i="45"/>
  <c r="J233" i="45"/>
  <c r="C234" i="45"/>
  <c r="E234" i="45"/>
  <c r="F234" i="45"/>
  <c r="G234" i="45"/>
  <c r="H234" i="45"/>
  <c r="I234" i="45"/>
  <c r="J234" i="45"/>
  <c r="C235" i="45"/>
  <c r="E235" i="45"/>
  <c r="F235" i="45"/>
  <c r="G235" i="45"/>
  <c r="H235" i="45"/>
  <c r="I235" i="45"/>
  <c r="J235" i="45"/>
  <c r="C236" i="45"/>
  <c r="E236" i="45"/>
  <c r="F236" i="45"/>
  <c r="G236" i="45"/>
  <c r="H236" i="45"/>
  <c r="I236" i="45"/>
  <c r="J236" i="45"/>
  <c r="C237" i="45"/>
  <c r="D237" i="45"/>
  <c r="E237" i="45"/>
  <c r="F237" i="45"/>
  <c r="G237" i="45"/>
  <c r="H237" i="45"/>
  <c r="I237" i="45"/>
  <c r="J237" i="45"/>
  <c r="C238" i="45"/>
  <c r="D238" i="45"/>
  <c r="E238" i="45"/>
  <c r="F238" i="45"/>
  <c r="G238" i="45"/>
  <c r="H238" i="45"/>
  <c r="I238" i="45"/>
  <c r="J238" i="45"/>
  <c r="C239" i="45"/>
  <c r="D239" i="45"/>
  <c r="E239" i="45"/>
  <c r="F239" i="45"/>
  <c r="G239" i="45"/>
  <c r="H239" i="45"/>
  <c r="I239" i="45"/>
  <c r="J239" i="45"/>
  <c r="C240" i="45"/>
  <c r="D240" i="45"/>
  <c r="E240" i="45"/>
  <c r="F240" i="45"/>
  <c r="G240" i="45"/>
  <c r="H240" i="45"/>
  <c r="I240" i="45"/>
  <c r="J240" i="45"/>
  <c r="C241" i="45"/>
  <c r="D241" i="45"/>
  <c r="E241" i="45"/>
  <c r="F241" i="45"/>
  <c r="G241" i="45"/>
  <c r="H241" i="45"/>
  <c r="I241" i="45"/>
  <c r="J241" i="45"/>
  <c r="C242" i="45"/>
  <c r="D242" i="45"/>
  <c r="E242" i="45"/>
  <c r="F242" i="45"/>
  <c r="G242" i="45"/>
  <c r="H242" i="45"/>
  <c r="I242" i="45"/>
  <c r="J242" i="45"/>
  <c r="C243" i="45"/>
  <c r="E243" i="45"/>
  <c r="F243" i="45"/>
  <c r="G243" i="45"/>
  <c r="H243" i="45"/>
  <c r="I243" i="45"/>
  <c r="J243" i="45"/>
  <c r="C244" i="45"/>
  <c r="E244" i="45"/>
  <c r="F244" i="45"/>
  <c r="G244" i="45"/>
  <c r="H244" i="45"/>
  <c r="I244" i="45"/>
  <c r="J244" i="45"/>
  <c r="C245" i="45"/>
  <c r="D245" i="45"/>
  <c r="E245" i="45"/>
  <c r="F245" i="45"/>
  <c r="G245" i="45"/>
  <c r="H245" i="45"/>
  <c r="I245" i="45"/>
  <c r="J245" i="45"/>
  <c r="C246" i="45"/>
  <c r="D246" i="45"/>
  <c r="E246" i="45"/>
  <c r="F246" i="45"/>
  <c r="G246" i="45"/>
  <c r="H246" i="45"/>
  <c r="I246" i="45"/>
  <c r="J246" i="45"/>
  <c r="C247" i="45"/>
  <c r="D247" i="45"/>
  <c r="E247" i="45"/>
  <c r="F247" i="45"/>
  <c r="G247" i="45"/>
  <c r="H247" i="45"/>
  <c r="I247" i="45"/>
  <c r="J247" i="45"/>
  <c r="C248" i="45"/>
  <c r="D248" i="45"/>
  <c r="E248" i="45"/>
  <c r="F248" i="45"/>
  <c r="G248" i="45"/>
  <c r="H248" i="45"/>
  <c r="I248" i="45"/>
  <c r="J248" i="45"/>
  <c r="C249" i="45"/>
  <c r="D249" i="45"/>
  <c r="E249" i="45"/>
  <c r="F249" i="45"/>
  <c r="G249" i="45"/>
  <c r="H249" i="45"/>
  <c r="I249" i="45"/>
  <c r="J249" i="45"/>
  <c r="C250" i="45"/>
  <c r="D250" i="45"/>
  <c r="E250" i="45"/>
  <c r="F250" i="45"/>
  <c r="G250" i="45"/>
  <c r="H250" i="45"/>
  <c r="I250" i="45"/>
  <c r="J250" i="45"/>
  <c r="C251" i="45"/>
  <c r="D251" i="45"/>
  <c r="E251" i="45"/>
  <c r="F251" i="45"/>
  <c r="G251" i="45"/>
  <c r="H251" i="45"/>
  <c r="I251" i="45"/>
  <c r="J251" i="45"/>
  <c r="C252" i="45"/>
  <c r="E252" i="45"/>
  <c r="F252" i="45"/>
  <c r="G252" i="45"/>
  <c r="H252" i="45"/>
  <c r="I252" i="45"/>
  <c r="J252" i="45"/>
  <c r="C253" i="45"/>
  <c r="E253" i="45"/>
  <c r="F253" i="45"/>
  <c r="G253" i="45"/>
  <c r="H253" i="45"/>
  <c r="I253" i="45"/>
  <c r="J253" i="45"/>
  <c r="C254" i="45"/>
  <c r="D254" i="45"/>
  <c r="E254" i="45"/>
  <c r="F254" i="45"/>
  <c r="G254" i="45"/>
  <c r="H254" i="45"/>
  <c r="I254" i="45"/>
  <c r="J254" i="45"/>
  <c r="C255" i="45"/>
  <c r="D255" i="45"/>
  <c r="E255" i="45"/>
  <c r="F255" i="45"/>
  <c r="G255" i="45"/>
  <c r="H255" i="45"/>
  <c r="I255" i="45"/>
  <c r="J255" i="45"/>
  <c r="C256" i="45"/>
  <c r="D256" i="45"/>
  <c r="E256" i="45"/>
  <c r="F256" i="45"/>
  <c r="G256" i="45"/>
  <c r="H256" i="45"/>
  <c r="I256" i="45"/>
  <c r="J256" i="45"/>
  <c r="C257" i="45"/>
  <c r="D257" i="45"/>
  <c r="E257" i="45"/>
  <c r="F257" i="45"/>
  <c r="G257" i="45"/>
  <c r="H257" i="45"/>
  <c r="I257" i="45"/>
  <c r="J257" i="45"/>
  <c r="C258" i="45"/>
  <c r="D258" i="45"/>
  <c r="E258" i="45"/>
  <c r="F258" i="45"/>
  <c r="G258" i="45"/>
  <c r="H258" i="45"/>
  <c r="I258" i="45"/>
  <c r="J258" i="45"/>
  <c r="C259" i="45"/>
  <c r="E259" i="45"/>
  <c r="F259" i="45"/>
  <c r="G259" i="45"/>
  <c r="H259" i="45"/>
  <c r="I259" i="45"/>
  <c r="J259" i="45"/>
  <c r="C260" i="45"/>
  <c r="E260" i="45"/>
  <c r="F260" i="45"/>
  <c r="G260" i="45"/>
  <c r="H260" i="45"/>
  <c r="I260" i="45"/>
  <c r="J260" i="45"/>
  <c r="C261" i="45"/>
  <c r="E261" i="45"/>
  <c r="F261" i="45"/>
  <c r="G261" i="45"/>
  <c r="H261" i="45"/>
  <c r="I261" i="45"/>
  <c r="J261" i="45"/>
  <c r="C262" i="45"/>
  <c r="E262" i="45"/>
  <c r="F262" i="45"/>
  <c r="G262" i="45"/>
  <c r="H262" i="45"/>
  <c r="I262" i="45"/>
  <c r="J262" i="45"/>
  <c r="C263" i="45"/>
  <c r="E263" i="45"/>
  <c r="F263" i="45"/>
  <c r="G263" i="45"/>
  <c r="H263" i="45"/>
  <c r="I263" i="45"/>
  <c r="J263" i="45"/>
  <c r="C265" i="45"/>
  <c r="D265" i="45"/>
  <c r="E265" i="45"/>
  <c r="F265" i="45"/>
  <c r="G265" i="45"/>
  <c r="H265" i="45"/>
  <c r="I265" i="45"/>
  <c r="J265" i="45"/>
  <c r="C266" i="45"/>
  <c r="D266" i="45"/>
  <c r="E266" i="45"/>
  <c r="F266" i="45"/>
  <c r="G266" i="45"/>
  <c r="H266" i="45"/>
  <c r="I266" i="45"/>
  <c r="J266" i="45"/>
  <c r="C267" i="45"/>
  <c r="D267" i="45"/>
  <c r="E267" i="45"/>
  <c r="F267" i="45"/>
  <c r="G267" i="45"/>
  <c r="H267" i="45"/>
  <c r="I267" i="45"/>
  <c r="J267" i="45"/>
  <c r="C268" i="45"/>
  <c r="D268" i="45"/>
  <c r="E268" i="45"/>
  <c r="F268" i="45"/>
  <c r="G268" i="45"/>
  <c r="H268" i="45"/>
  <c r="I268" i="45"/>
  <c r="J268" i="45"/>
  <c r="C269" i="45"/>
  <c r="D269" i="45"/>
  <c r="E269" i="45"/>
  <c r="F269" i="45"/>
  <c r="G269" i="45"/>
  <c r="H269" i="45"/>
  <c r="I269" i="45"/>
  <c r="J269" i="45"/>
  <c r="C270" i="45"/>
  <c r="D270" i="45"/>
  <c r="E270" i="45"/>
  <c r="F270" i="45"/>
  <c r="G270" i="45"/>
  <c r="H270" i="45"/>
  <c r="I270" i="45"/>
  <c r="J270" i="45"/>
  <c r="C271" i="45"/>
  <c r="D271" i="45"/>
  <c r="E271" i="45"/>
  <c r="F271" i="45"/>
  <c r="G271" i="45"/>
  <c r="H271" i="45"/>
  <c r="I271" i="45"/>
  <c r="J271" i="45"/>
  <c r="C272" i="45"/>
  <c r="D272" i="45"/>
  <c r="E272" i="45"/>
  <c r="F272" i="45"/>
  <c r="G272" i="45"/>
  <c r="H272" i="45"/>
  <c r="I272" i="45"/>
  <c r="J272" i="45"/>
  <c r="C273" i="45"/>
  <c r="D273" i="45"/>
  <c r="E273" i="45"/>
  <c r="F273" i="45"/>
  <c r="G273" i="45"/>
  <c r="H273" i="45"/>
  <c r="I273" i="45"/>
  <c r="J273" i="45"/>
  <c r="C274" i="45"/>
  <c r="D274" i="45"/>
  <c r="E274" i="45"/>
  <c r="F274" i="45"/>
  <c r="G274" i="45"/>
  <c r="H274" i="45"/>
  <c r="I274" i="45"/>
  <c r="J274" i="45"/>
  <c r="C275" i="45"/>
  <c r="D275" i="45"/>
  <c r="E275" i="45"/>
  <c r="F275" i="45"/>
  <c r="G275" i="45"/>
  <c r="H275" i="45"/>
  <c r="I275" i="45"/>
  <c r="J275" i="45"/>
  <c r="C276" i="45"/>
  <c r="D276" i="45"/>
  <c r="E276" i="45"/>
  <c r="F276" i="45"/>
  <c r="G276" i="45"/>
  <c r="H276" i="45"/>
  <c r="I276" i="45"/>
  <c r="J276" i="45"/>
  <c r="C277" i="45"/>
  <c r="D277" i="45"/>
  <c r="E277" i="45"/>
  <c r="F277" i="45"/>
  <c r="G277" i="45"/>
  <c r="H277" i="45"/>
  <c r="I277" i="45"/>
  <c r="J277" i="45"/>
  <c r="C278" i="45"/>
  <c r="D278" i="45"/>
  <c r="E278" i="45"/>
  <c r="F278" i="45"/>
  <c r="G278" i="45"/>
  <c r="H278" i="45"/>
  <c r="I278" i="45"/>
  <c r="J278" i="45"/>
  <c r="C279" i="45"/>
  <c r="D279" i="45"/>
  <c r="E279" i="45"/>
  <c r="F279" i="45"/>
  <c r="G279" i="45"/>
  <c r="H279" i="45"/>
  <c r="I279" i="45"/>
  <c r="J279" i="45"/>
  <c r="C280" i="45"/>
  <c r="D280" i="45"/>
  <c r="E280" i="45"/>
  <c r="F280" i="45"/>
  <c r="G280" i="45"/>
  <c r="H280" i="45"/>
  <c r="I280" i="45"/>
  <c r="J280" i="45"/>
  <c r="C281" i="45"/>
  <c r="D281" i="45"/>
  <c r="E281" i="45"/>
  <c r="F281" i="45"/>
  <c r="G281" i="45"/>
  <c r="H281" i="45"/>
  <c r="I281" i="45"/>
  <c r="J281" i="45"/>
  <c r="C282" i="45"/>
  <c r="E282" i="45"/>
  <c r="F282" i="45"/>
  <c r="G282" i="45"/>
  <c r="H282" i="45"/>
  <c r="I282" i="45"/>
  <c r="J282" i="45"/>
  <c r="C283" i="45"/>
  <c r="E283" i="45"/>
  <c r="F283" i="45"/>
  <c r="G283" i="45"/>
  <c r="H283" i="45"/>
  <c r="I283" i="45"/>
  <c r="J283" i="45"/>
  <c r="C284" i="45"/>
  <c r="D284" i="45"/>
  <c r="E284" i="45"/>
  <c r="F284" i="45"/>
  <c r="G284" i="45"/>
  <c r="H284" i="45"/>
  <c r="I284" i="45"/>
  <c r="J284" i="45"/>
  <c r="C285" i="45"/>
  <c r="D285" i="45"/>
  <c r="E285" i="45"/>
  <c r="F285" i="45"/>
  <c r="G285" i="45"/>
  <c r="H285" i="45"/>
  <c r="I285" i="45"/>
  <c r="J285" i="45"/>
  <c r="C286" i="45"/>
  <c r="E286" i="45"/>
  <c r="F286" i="45"/>
  <c r="G286" i="45"/>
  <c r="H286" i="45"/>
  <c r="I286" i="45"/>
  <c r="J286" i="45"/>
  <c r="C287" i="45"/>
  <c r="E287" i="45"/>
  <c r="F287" i="45"/>
  <c r="G287" i="45"/>
  <c r="H287" i="45"/>
  <c r="I287" i="45"/>
  <c r="J287" i="45"/>
  <c r="C288" i="45"/>
  <c r="D288" i="45"/>
  <c r="E288" i="45"/>
  <c r="F288" i="45"/>
  <c r="G288" i="45"/>
  <c r="H288" i="45"/>
  <c r="I288" i="45"/>
  <c r="J288" i="45"/>
  <c r="C289" i="45"/>
  <c r="E289" i="45"/>
  <c r="F289" i="45"/>
  <c r="G289" i="45"/>
  <c r="H289" i="45"/>
  <c r="I289" i="45"/>
  <c r="J289" i="45"/>
  <c r="C290" i="45"/>
  <c r="D290" i="45"/>
  <c r="E290" i="45"/>
  <c r="F290" i="45"/>
  <c r="G290" i="45"/>
  <c r="H290" i="45"/>
  <c r="I290" i="45"/>
  <c r="J290" i="45"/>
  <c r="C291" i="45"/>
  <c r="D291" i="45"/>
  <c r="E291" i="45"/>
  <c r="F291" i="45"/>
  <c r="G291" i="45"/>
  <c r="H291" i="45"/>
  <c r="I291" i="45"/>
  <c r="J291" i="45"/>
  <c r="C292" i="45"/>
  <c r="D292" i="45"/>
  <c r="E292" i="45"/>
  <c r="F292" i="45"/>
  <c r="G292" i="45"/>
  <c r="H292" i="45"/>
  <c r="I292" i="45"/>
  <c r="J292" i="45"/>
  <c r="C293" i="45"/>
  <c r="D293" i="45"/>
  <c r="E293" i="45"/>
  <c r="F293" i="45"/>
  <c r="G293" i="45"/>
  <c r="H293" i="45"/>
  <c r="I293" i="45"/>
  <c r="J293" i="45"/>
  <c r="C294" i="45"/>
  <c r="E294" i="45"/>
  <c r="F294" i="45"/>
  <c r="G294" i="45"/>
  <c r="H294" i="45"/>
  <c r="I294" i="45"/>
  <c r="J294" i="45"/>
  <c r="C295" i="45"/>
  <c r="D295" i="45"/>
  <c r="E295" i="45"/>
  <c r="F295" i="45"/>
  <c r="G295" i="45"/>
  <c r="H295" i="45"/>
  <c r="I295" i="45"/>
  <c r="J295" i="45"/>
  <c r="C296" i="45"/>
  <c r="D296" i="45"/>
  <c r="E296" i="45"/>
  <c r="F296" i="45"/>
  <c r="G296" i="45"/>
  <c r="H296" i="45"/>
  <c r="I296" i="45"/>
  <c r="J296" i="45"/>
  <c r="C297" i="45"/>
  <c r="E297" i="45"/>
  <c r="F297" i="45"/>
  <c r="G297" i="45"/>
  <c r="H297" i="45"/>
  <c r="I297" i="45"/>
  <c r="J297" i="45"/>
  <c r="C298" i="45"/>
  <c r="D298" i="45"/>
  <c r="E298" i="45"/>
  <c r="F298" i="45"/>
  <c r="G298" i="45"/>
  <c r="H298" i="45"/>
  <c r="I298" i="45"/>
  <c r="J298" i="45"/>
  <c r="C299" i="45"/>
  <c r="D299" i="45"/>
  <c r="E299" i="45"/>
  <c r="F299" i="45"/>
  <c r="G299" i="45"/>
  <c r="H299" i="45"/>
  <c r="I299" i="45"/>
  <c r="J299" i="45"/>
  <c r="C300" i="45"/>
  <c r="D300" i="45"/>
  <c r="E300" i="45"/>
  <c r="F300" i="45"/>
  <c r="G300" i="45"/>
  <c r="H300" i="45"/>
  <c r="I300" i="45"/>
  <c r="J300" i="45"/>
  <c r="C301" i="45"/>
  <c r="D301" i="45"/>
  <c r="E301" i="45"/>
  <c r="F301" i="45"/>
  <c r="G301" i="45"/>
  <c r="H301" i="45"/>
  <c r="I301" i="45"/>
  <c r="J301" i="45"/>
  <c r="C302" i="45"/>
  <c r="E302" i="45"/>
  <c r="F302" i="45"/>
  <c r="G302" i="45"/>
  <c r="H302" i="45"/>
  <c r="I302" i="45"/>
  <c r="J302" i="45"/>
  <c r="C303" i="45"/>
  <c r="D303" i="45"/>
  <c r="E303" i="45"/>
  <c r="F303" i="45"/>
  <c r="G303" i="45"/>
  <c r="H303" i="45"/>
  <c r="I303" i="45"/>
  <c r="J303" i="45"/>
  <c r="C304" i="45"/>
  <c r="D304" i="45"/>
  <c r="E304" i="45"/>
  <c r="F304" i="45"/>
  <c r="G304" i="45"/>
  <c r="H304" i="45"/>
  <c r="I304" i="45"/>
  <c r="J304" i="45"/>
  <c r="C305" i="45"/>
  <c r="E305" i="45"/>
  <c r="F305" i="45"/>
  <c r="G305" i="45"/>
  <c r="H305" i="45"/>
  <c r="I305" i="45"/>
  <c r="J305" i="45"/>
  <c r="C306" i="45"/>
  <c r="E306" i="45"/>
  <c r="F306" i="45"/>
  <c r="G306" i="45"/>
  <c r="H306" i="45"/>
  <c r="I306" i="45"/>
  <c r="J306" i="45"/>
  <c r="C307" i="45"/>
  <c r="E307" i="45"/>
  <c r="F307" i="45"/>
  <c r="G307" i="45"/>
  <c r="H307" i="45"/>
  <c r="I307" i="45"/>
  <c r="J307" i="45"/>
  <c r="C308" i="45"/>
  <c r="E308" i="45"/>
  <c r="F308" i="45"/>
  <c r="G308" i="45"/>
  <c r="H308" i="45"/>
  <c r="I308" i="45"/>
  <c r="J308" i="45"/>
  <c r="C309" i="45"/>
  <c r="E309" i="45"/>
  <c r="F309" i="45"/>
  <c r="G309" i="45"/>
  <c r="H309" i="45"/>
  <c r="I309" i="45"/>
  <c r="J309" i="45"/>
  <c r="C310" i="45"/>
  <c r="E310" i="45"/>
  <c r="F310" i="45"/>
  <c r="G310" i="45"/>
  <c r="H310" i="45"/>
  <c r="I310" i="45"/>
  <c r="J310" i="45"/>
  <c r="C311" i="45"/>
  <c r="E311" i="45"/>
  <c r="F311" i="45"/>
  <c r="G311" i="45"/>
  <c r="H311" i="45"/>
  <c r="I311" i="45"/>
  <c r="J311" i="45"/>
  <c r="C312" i="45"/>
  <c r="E312" i="45"/>
  <c r="F312" i="45"/>
  <c r="G312" i="45"/>
  <c r="H312" i="45"/>
  <c r="I312" i="45"/>
  <c r="J312" i="45"/>
  <c r="C313" i="45"/>
  <c r="D313" i="45"/>
  <c r="E313" i="45"/>
  <c r="F313" i="45"/>
  <c r="G313" i="45"/>
  <c r="H313" i="45"/>
  <c r="I313" i="45"/>
  <c r="J313" i="45"/>
  <c r="C314" i="45"/>
  <c r="D314" i="45"/>
  <c r="E314" i="45"/>
  <c r="F314" i="45"/>
  <c r="G314" i="45"/>
  <c r="H314" i="45"/>
  <c r="I314" i="45"/>
  <c r="J314" i="45"/>
  <c r="C315" i="45"/>
  <c r="E315" i="45"/>
  <c r="F315" i="45"/>
  <c r="G315" i="45"/>
  <c r="H315" i="45"/>
  <c r="I315" i="45"/>
  <c r="J315" i="45"/>
  <c r="C316" i="45"/>
  <c r="E316" i="45"/>
  <c r="F316" i="45"/>
  <c r="G316" i="45"/>
  <c r="H316" i="45"/>
  <c r="I316" i="45"/>
  <c r="J316" i="45"/>
  <c r="C317" i="45"/>
  <c r="D317" i="45"/>
  <c r="E317" i="45"/>
  <c r="F317" i="45"/>
  <c r="G317" i="45"/>
  <c r="H317" i="45"/>
  <c r="I317" i="45"/>
  <c r="J317" i="45"/>
  <c r="C318" i="45"/>
  <c r="D318" i="45"/>
  <c r="E318" i="45"/>
  <c r="F318" i="45"/>
  <c r="G318" i="45"/>
  <c r="H318" i="45"/>
  <c r="I318" i="45"/>
  <c r="J318" i="45"/>
  <c r="C319" i="45"/>
  <c r="D319" i="45"/>
  <c r="E319" i="45"/>
  <c r="F319" i="45"/>
  <c r="G319" i="45"/>
  <c r="H319" i="45"/>
  <c r="I319" i="45"/>
  <c r="J319" i="45"/>
  <c r="C320" i="45"/>
  <c r="D320" i="45"/>
  <c r="E320" i="45"/>
  <c r="F320" i="45"/>
  <c r="G320" i="45"/>
  <c r="H320" i="45"/>
  <c r="I320" i="45"/>
  <c r="J320" i="45"/>
  <c r="C321" i="45"/>
  <c r="D321" i="45"/>
  <c r="E321" i="45"/>
  <c r="F321" i="45"/>
  <c r="G321" i="45"/>
  <c r="H321" i="45"/>
  <c r="I321" i="45"/>
  <c r="J321" i="45"/>
  <c r="C322" i="45"/>
  <c r="D322" i="45"/>
  <c r="E322" i="45"/>
  <c r="F322" i="45"/>
  <c r="G322" i="45"/>
  <c r="H322" i="45"/>
  <c r="I322" i="45"/>
  <c r="J322" i="45"/>
  <c r="C323" i="45"/>
  <c r="D323" i="45"/>
  <c r="E323" i="45"/>
  <c r="F323" i="45"/>
  <c r="G323" i="45"/>
  <c r="H323" i="45"/>
  <c r="I323" i="45"/>
  <c r="J323" i="45"/>
  <c r="C324" i="45"/>
  <c r="D324" i="45"/>
  <c r="E324" i="45"/>
  <c r="F324" i="45"/>
  <c r="G324" i="45"/>
  <c r="H324" i="45"/>
  <c r="I324" i="45"/>
  <c r="J324" i="45"/>
  <c r="C325" i="45"/>
  <c r="D325" i="45"/>
  <c r="E325" i="45"/>
  <c r="F325" i="45"/>
  <c r="G325" i="45"/>
  <c r="H325" i="45"/>
  <c r="I325" i="45"/>
  <c r="J325" i="45"/>
  <c r="C326" i="45"/>
  <c r="D326" i="45"/>
  <c r="E326" i="45"/>
  <c r="F326" i="45"/>
  <c r="G326" i="45"/>
  <c r="H326" i="45"/>
  <c r="I326" i="45"/>
  <c r="J326" i="45"/>
  <c r="C327" i="45"/>
  <c r="D327" i="45"/>
  <c r="E327" i="45"/>
  <c r="F327" i="45"/>
  <c r="G327" i="45"/>
  <c r="H327" i="45"/>
  <c r="I327" i="45"/>
  <c r="J327" i="45"/>
  <c r="C328" i="45"/>
  <c r="D328" i="45"/>
  <c r="E328" i="45"/>
  <c r="F328" i="45"/>
  <c r="G328" i="45"/>
  <c r="H328" i="45"/>
  <c r="I328" i="45"/>
  <c r="J328" i="45"/>
  <c r="C329" i="45"/>
  <c r="E329" i="45"/>
  <c r="F329" i="45"/>
  <c r="G329" i="45"/>
  <c r="H329" i="45"/>
  <c r="I329" i="45"/>
  <c r="J329" i="45"/>
  <c r="C330" i="45"/>
  <c r="E330" i="45"/>
  <c r="F330" i="45"/>
  <c r="G330" i="45"/>
  <c r="H330" i="45"/>
  <c r="I330" i="45"/>
  <c r="J330" i="45"/>
  <c r="J8" i="45"/>
  <c r="I8" i="45"/>
  <c r="H8" i="45"/>
  <c r="G8" i="45"/>
  <c r="F8" i="45"/>
  <c r="E8" i="45"/>
  <c r="C8" i="45"/>
  <c r="O1" i="59"/>
  <c r="Q315" i="45"/>
  <c r="Q316" i="45"/>
  <c r="Q317" i="45"/>
  <c r="Q318" i="45"/>
  <c r="Q319" i="45"/>
  <c r="Q320" i="45"/>
  <c r="Q321" i="45"/>
  <c r="Q322" i="45"/>
  <c r="Q323" i="45"/>
  <c r="Q324" i="45"/>
  <c r="Q325" i="45"/>
  <c r="Q326" i="45"/>
  <c r="Q327" i="45"/>
  <c r="Q328" i="45"/>
  <c r="Q329" i="45"/>
  <c r="Q330" i="45"/>
  <c r="Q175" i="45"/>
  <c r="Q174" i="45"/>
  <c r="P1" i="59"/>
  <c r="Q173" i="45"/>
  <c r="Q172" i="45"/>
  <c r="Q171" i="45"/>
  <c r="Q170" i="45"/>
  <c r="Q169" i="45"/>
  <c r="Q168" i="45"/>
  <c r="Q167" i="45"/>
  <c r="Q166" i="45"/>
  <c r="Q176" i="45"/>
  <c r="Q178" i="45"/>
  <c r="Q179" i="45"/>
  <c r="Q180" i="45"/>
  <c r="Q181" i="45"/>
  <c r="Q182" i="45"/>
  <c r="Q183" i="45"/>
  <c r="Q165" i="45"/>
  <c r="Q164" i="45"/>
  <c r="Q163" i="45"/>
  <c r="Q162" i="45"/>
  <c r="Q161" i="45"/>
  <c r="Q160" i="45"/>
  <c r="Q159" i="45"/>
  <c r="Q158" i="45"/>
  <c r="Q1" i="59"/>
  <c r="Q11" i="45"/>
  <c r="Q12" i="45"/>
  <c r="Q13" i="45"/>
  <c r="R1" i="59"/>
  <c r="Q53" i="45"/>
  <c r="S1" i="59"/>
  <c r="AS5" i="44"/>
  <c r="AS84" i="44"/>
  <c r="AS83" i="44"/>
  <c r="AS82" i="44"/>
  <c r="AS81" i="44"/>
  <c r="AS80" i="44"/>
  <c r="AS79" i="44"/>
  <c r="AS78" i="44"/>
  <c r="AS77" i="44"/>
  <c r="AS76" i="44"/>
  <c r="AS75" i="44"/>
  <c r="AS74" i="44"/>
  <c r="AS73" i="44"/>
  <c r="AS72" i="44"/>
  <c r="AS69" i="44"/>
  <c r="AS68" i="44"/>
  <c r="AS67" i="44"/>
  <c r="AS66" i="44"/>
  <c r="AS62" i="44"/>
  <c r="AS61" i="44"/>
  <c r="AS60" i="44"/>
  <c r="AS59" i="44"/>
  <c r="AS58" i="44"/>
  <c r="AS57" i="44"/>
  <c r="AS56" i="44"/>
  <c r="AS52" i="44"/>
  <c r="AS51" i="44"/>
  <c r="AS50" i="44"/>
  <c r="AS49" i="44"/>
  <c r="AS48" i="44"/>
  <c r="AS47" i="44"/>
  <c r="AS46" i="44"/>
  <c r="AS45" i="44"/>
  <c r="AS44" i="44"/>
  <c r="AS43" i="44"/>
  <c r="AS42" i="44"/>
  <c r="AS41" i="44"/>
  <c r="AS40" i="44"/>
  <c r="AS36" i="44"/>
  <c r="AS35" i="44"/>
  <c r="AS34" i="44"/>
  <c r="AS33" i="44"/>
  <c r="AS32" i="44"/>
  <c r="AS31" i="44"/>
  <c r="AS30" i="44"/>
  <c r="AS29" i="44"/>
  <c r="AS28" i="44"/>
  <c r="AS27" i="44"/>
  <c r="AS24" i="44"/>
  <c r="AS23" i="44"/>
  <c r="AS22" i="44"/>
  <c r="AS21" i="44"/>
  <c r="AS20" i="44"/>
  <c r="AS19" i="44"/>
  <c r="AS18" i="44"/>
  <c r="AS17" i="44"/>
  <c r="AS16" i="44"/>
  <c r="AS15" i="44"/>
  <c r="T1" i="59"/>
  <c r="B7" i="48"/>
  <c r="B8" i="48"/>
  <c r="B9" i="48"/>
  <c r="B10" i="48"/>
  <c r="B11" i="48"/>
  <c r="B12" i="48"/>
  <c r="B13" i="48"/>
  <c r="B14" i="48"/>
  <c r="B15" i="48"/>
  <c r="B16" i="48"/>
  <c r="B17" i="48"/>
  <c r="B18" i="48"/>
  <c r="B19" i="48"/>
  <c r="B20" i="48"/>
  <c r="B21" i="48"/>
  <c r="B22" i="48"/>
  <c r="B23" i="48"/>
  <c r="B24" i="48"/>
  <c r="B25" i="48"/>
  <c r="B26" i="48"/>
  <c r="B27" i="48"/>
  <c r="B28" i="48"/>
  <c r="B29" i="48"/>
  <c r="B30" i="48"/>
  <c r="B31" i="48"/>
  <c r="B32" i="48"/>
  <c r="B33" i="48"/>
  <c r="B34" i="48"/>
  <c r="B35" i="48"/>
  <c r="B36" i="48"/>
  <c r="B37" i="48"/>
  <c r="B38" i="48"/>
  <c r="B39" i="48"/>
  <c r="B40" i="48"/>
  <c r="B41" i="48"/>
  <c r="B42" i="48"/>
  <c r="B43" i="48"/>
  <c r="B44" i="48"/>
  <c r="B45" i="48"/>
  <c r="B46" i="48"/>
  <c r="B47" i="48"/>
  <c r="B48" i="48"/>
  <c r="B49" i="48"/>
  <c r="B50" i="48"/>
  <c r="B51" i="48"/>
  <c r="B52" i="48"/>
  <c r="B53" i="48"/>
  <c r="B54" i="48"/>
  <c r="B55" i="48"/>
  <c r="B56" i="48"/>
  <c r="B57" i="48"/>
  <c r="B58" i="48"/>
  <c r="B59" i="48"/>
  <c r="B60" i="48"/>
  <c r="B61" i="48"/>
  <c r="B62" i="48"/>
  <c r="B63" i="48"/>
  <c r="B64" i="48"/>
  <c r="B65" i="48"/>
  <c r="B66" i="48"/>
  <c r="B6" i="48"/>
  <c r="U1" i="59"/>
  <c r="J36" i="25"/>
  <c r="J21" i="25"/>
  <c r="V1" i="59"/>
  <c r="C80" i="35"/>
  <c r="C83" i="35"/>
  <c r="C85" i="35"/>
  <c r="C84" i="35"/>
  <c r="C79" i="35"/>
  <c r="W1" i="59"/>
  <c r="J4" i="25"/>
  <c r="K4" i="25"/>
  <c r="L4" i="25"/>
  <c r="M4" i="25"/>
  <c r="N4" i="25"/>
  <c r="J5" i="25"/>
  <c r="K5" i="25"/>
  <c r="L5" i="25"/>
  <c r="M5" i="25"/>
  <c r="N5" i="25"/>
  <c r="J6" i="25"/>
  <c r="K6" i="25"/>
  <c r="L6" i="25"/>
  <c r="M6" i="25"/>
  <c r="N6" i="25"/>
  <c r="J7" i="25"/>
  <c r="K7" i="25"/>
  <c r="L7" i="25"/>
  <c r="M7" i="25"/>
  <c r="N7" i="25"/>
  <c r="J8" i="25"/>
  <c r="K8" i="25"/>
  <c r="L8" i="25"/>
  <c r="M8" i="25"/>
  <c r="N8" i="25"/>
  <c r="J9" i="25"/>
  <c r="K9" i="25"/>
  <c r="L9" i="25"/>
  <c r="M9" i="25"/>
  <c r="N9" i="25"/>
  <c r="J10" i="25"/>
  <c r="K10" i="25"/>
  <c r="L10" i="25"/>
  <c r="M10" i="25"/>
  <c r="N10" i="25"/>
  <c r="J11" i="25"/>
  <c r="K11" i="25"/>
  <c r="L11" i="25"/>
  <c r="M11" i="25"/>
  <c r="N11" i="25"/>
  <c r="J12" i="25"/>
  <c r="K12" i="25"/>
  <c r="L12" i="25"/>
  <c r="M12" i="25"/>
  <c r="N12" i="25"/>
  <c r="J13" i="25"/>
  <c r="K13" i="25"/>
  <c r="L13" i="25"/>
  <c r="M13" i="25"/>
  <c r="N13" i="25"/>
  <c r="J14" i="25"/>
  <c r="K14" i="25"/>
  <c r="L14" i="25"/>
  <c r="M14" i="25"/>
  <c r="N14" i="25"/>
  <c r="J15" i="25"/>
  <c r="K15" i="25"/>
  <c r="L15" i="25"/>
  <c r="M15" i="25"/>
  <c r="N15" i="25"/>
  <c r="J16" i="25"/>
  <c r="K16" i="25"/>
  <c r="L16" i="25"/>
  <c r="M16" i="25"/>
  <c r="N16" i="25"/>
  <c r="J17" i="25"/>
  <c r="K17" i="25"/>
  <c r="L17" i="25"/>
  <c r="M17" i="25"/>
  <c r="N17" i="25"/>
  <c r="J18" i="25"/>
  <c r="K18" i="25"/>
  <c r="L18" i="25"/>
  <c r="M18" i="25"/>
  <c r="N18" i="25"/>
  <c r="J19" i="25"/>
  <c r="K19" i="25"/>
  <c r="L19" i="25"/>
  <c r="M19" i="25"/>
  <c r="N19" i="25"/>
  <c r="J20" i="25"/>
  <c r="K20" i="25"/>
  <c r="L20" i="25"/>
  <c r="M20" i="25"/>
  <c r="N20" i="25"/>
  <c r="K21" i="25"/>
  <c r="L21" i="25"/>
  <c r="M21" i="25"/>
  <c r="N21" i="25"/>
  <c r="J22" i="25"/>
  <c r="K22" i="25"/>
  <c r="L22" i="25"/>
  <c r="M22" i="25"/>
  <c r="N22" i="25"/>
  <c r="J23" i="25"/>
  <c r="K23" i="25"/>
  <c r="L23" i="25"/>
  <c r="M23" i="25"/>
  <c r="N23" i="25"/>
  <c r="J24" i="25"/>
  <c r="K24" i="25"/>
  <c r="L24" i="25"/>
  <c r="M24" i="25"/>
  <c r="N24" i="25"/>
  <c r="J25" i="25"/>
  <c r="K25" i="25"/>
  <c r="L25" i="25"/>
  <c r="M25" i="25"/>
  <c r="N25" i="25"/>
  <c r="J26" i="25"/>
  <c r="K26" i="25"/>
  <c r="L26" i="25"/>
  <c r="M26" i="25"/>
  <c r="N26" i="25"/>
  <c r="J27" i="25"/>
  <c r="K27" i="25"/>
  <c r="L27" i="25"/>
  <c r="M27" i="25"/>
  <c r="N27" i="25"/>
  <c r="J28" i="25"/>
  <c r="K28" i="25"/>
  <c r="L28" i="25"/>
  <c r="M28" i="25"/>
  <c r="N28" i="25"/>
  <c r="J29" i="25"/>
  <c r="K29" i="25"/>
  <c r="L29" i="25"/>
  <c r="M29" i="25"/>
  <c r="N29" i="25"/>
  <c r="J30" i="25"/>
  <c r="K30" i="25"/>
  <c r="L30" i="25"/>
  <c r="M30" i="25"/>
  <c r="N30" i="25"/>
  <c r="J31" i="25"/>
  <c r="K31" i="25"/>
  <c r="L31" i="25"/>
  <c r="M31" i="25"/>
  <c r="N31" i="25"/>
  <c r="J32" i="25"/>
  <c r="K32" i="25"/>
  <c r="L32" i="25"/>
  <c r="M32" i="25"/>
  <c r="N32" i="25"/>
  <c r="J33" i="25"/>
  <c r="K33" i="25"/>
  <c r="L33" i="25"/>
  <c r="M33" i="25"/>
  <c r="N33" i="25"/>
  <c r="J34" i="25"/>
  <c r="K34" i="25"/>
  <c r="L34" i="25"/>
  <c r="M34" i="25"/>
  <c r="N34" i="25"/>
  <c r="J35" i="25"/>
  <c r="K35" i="25"/>
  <c r="L35" i="25"/>
  <c r="M35" i="25"/>
  <c r="N35" i="25"/>
  <c r="K36" i="25"/>
  <c r="L36" i="25"/>
  <c r="M36" i="25"/>
  <c r="N36" i="25"/>
  <c r="J37" i="25"/>
  <c r="K37" i="25"/>
  <c r="L37" i="25"/>
  <c r="M37" i="25"/>
  <c r="N37" i="25"/>
  <c r="J38" i="25"/>
  <c r="K38" i="25"/>
  <c r="L38" i="25"/>
  <c r="M38" i="25"/>
  <c r="N38" i="25"/>
  <c r="J39" i="25"/>
  <c r="K39" i="25"/>
  <c r="L39" i="25"/>
  <c r="M39" i="25"/>
  <c r="N39" i="25"/>
  <c r="J40" i="25"/>
  <c r="K40" i="25"/>
  <c r="L40" i="25"/>
  <c r="M40" i="25"/>
  <c r="N40" i="25"/>
  <c r="J41" i="25"/>
  <c r="K41" i="25"/>
  <c r="L41" i="25"/>
  <c r="M41" i="25"/>
  <c r="N41" i="25"/>
  <c r="J42" i="25"/>
  <c r="K42" i="25"/>
  <c r="L42" i="25"/>
  <c r="M42" i="25"/>
  <c r="N42" i="25"/>
  <c r="J43" i="25"/>
  <c r="K43" i="25"/>
  <c r="L43" i="25"/>
  <c r="M43" i="25"/>
  <c r="N43" i="25"/>
  <c r="J44" i="25"/>
  <c r="K44" i="25"/>
  <c r="L44" i="25"/>
  <c r="M44" i="25"/>
  <c r="N44" i="25"/>
  <c r="J45" i="25"/>
  <c r="K45" i="25"/>
  <c r="L45" i="25"/>
  <c r="M45" i="25"/>
  <c r="N45" i="25"/>
  <c r="J46" i="25"/>
  <c r="K46" i="25"/>
  <c r="L46" i="25"/>
  <c r="M46" i="25"/>
  <c r="N46" i="25"/>
  <c r="J47" i="25"/>
  <c r="K47" i="25"/>
  <c r="L47" i="25"/>
  <c r="M47" i="25"/>
  <c r="N47" i="25"/>
  <c r="J48" i="25"/>
  <c r="K48" i="25"/>
  <c r="L48" i="25"/>
  <c r="M48" i="25"/>
  <c r="N48" i="25"/>
  <c r="J49" i="25"/>
  <c r="K49" i="25"/>
  <c r="L49" i="25"/>
  <c r="M49" i="25"/>
  <c r="N49" i="25"/>
  <c r="J50" i="25"/>
  <c r="K50" i="25"/>
  <c r="L50" i="25"/>
  <c r="M50" i="25"/>
  <c r="N50" i="25"/>
  <c r="J51" i="25"/>
  <c r="K51" i="25"/>
  <c r="L51" i="25"/>
  <c r="M51" i="25"/>
  <c r="N51" i="25"/>
  <c r="J52" i="25"/>
  <c r="K52" i="25"/>
  <c r="L52" i="25"/>
  <c r="M52" i="25"/>
  <c r="N52" i="25"/>
  <c r="J53" i="25"/>
  <c r="K53" i="25"/>
  <c r="L53" i="25"/>
  <c r="M53" i="25"/>
  <c r="N53" i="25"/>
  <c r="J54" i="25"/>
  <c r="K54" i="25"/>
  <c r="L54" i="25"/>
  <c r="M54" i="25"/>
  <c r="N54" i="25"/>
  <c r="J55" i="25"/>
  <c r="K55" i="25"/>
  <c r="L55" i="25"/>
  <c r="M55" i="25"/>
  <c r="N55" i="25"/>
  <c r="J56" i="25"/>
  <c r="K56" i="25"/>
  <c r="L56" i="25"/>
  <c r="M56" i="25"/>
  <c r="N56" i="25"/>
  <c r="J57" i="25"/>
  <c r="K57" i="25"/>
  <c r="L57" i="25"/>
  <c r="M57" i="25"/>
  <c r="N57" i="25"/>
  <c r="J58" i="25"/>
  <c r="K58" i="25"/>
  <c r="L58" i="25"/>
  <c r="M58" i="25"/>
  <c r="N58" i="25"/>
  <c r="J59" i="25"/>
  <c r="K59" i="25"/>
  <c r="L59" i="25"/>
  <c r="M59" i="25"/>
  <c r="N59" i="25"/>
  <c r="J60" i="25"/>
  <c r="K60" i="25"/>
  <c r="L60" i="25"/>
  <c r="M60" i="25"/>
  <c r="N60" i="25"/>
  <c r="J61" i="25"/>
  <c r="K61" i="25"/>
  <c r="L61" i="25"/>
  <c r="M61" i="25"/>
  <c r="N61" i="25"/>
  <c r="J62" i="25"/>
  <c r="K62" i="25"/>
  <c r="L62" i="25"/>
  <c r="M62" i="25"/>
  <c r="N62" i="25"/>
  <c r="J63" i="25"/>
  <c r="K63" i="25"/>
  <c r="L63" i="25"/>
  <c r="M63" i="25"/>
  <c r="N63" i="25"/>
  <c r="J64" i="25"/>
  <c r="K64" i="25"/>
  <c r="L64" i="25"/>
  <c r="M64" i="25"/>
  <c r="N64" i="25"/>
  <c r="J65" i="25"/>
  <c r="K65" i="25"/>
  <c r="L65" i="25"/>
  <c r="M65" i="25"/>
  <c r="N65" i="25"/>
  <c r="J66" i="25"/>
  <c r="K66" i="25"/>
  <c r="L66" i="25"/>
  <c r="M66" i="25"/>
  <c r="N66" i="25"/>
  <c r="J67" i="25"/>
  <c r="K67" i="25"/>
  <c r="L67" i="25"/>
  <c r="M67" i="25"/>
  <c r="N67" i="25"/>
  <c r="J68" i="25"/>
  <c r="K68" i="25"/>
  <c r="L68" i="25"/>
  <c r="M68" i="25"/>
  <c r="N68" i="25"/>
  <c r="J69" i="25"/>
  <c r="K69" i="25"/>
  <c r="L69" i="25"/>
  <c r="M69" i="25"/>
  <c r="N69" i="25"/>
  <c r="K70" i="25"/>
  <c r="L70" i="25"/>
  <c r="M70" i="25"/>
  <c r="N70" i="25"/>
  <c r="J71" i="25"/>
  <c r="K71" i="25"/>
  <c r="L71" i="25"/>
  <c r="M71" i="25"/>
  <c r="N71" i="25"/>
  <c r="J72" i="25"/>
  <c r="K72" i="25"/>
  <c r="L72" i="25"/>
  <c r="M72" i="25"/>
  <c r="N72" i="25"/>
  <c r="J73" i="25"/>
  <c r="K73" i="25"/>
  <c r="L73" i="25"/>
  <c r="M73" i="25"/>
  <c r="N73" i="25"/>
  <c r="J74" i="25"/>
  <c r="K74" i="25"/>
  <c r="L74" i="25"/>
  <c r="M74" i="25"/>
  <c r="N74" i="25"/>
  <c r="J75" i="25"/>
  <c r="K75" i="25"/>
  <c r="L75" i="25"/>
  <c r="M75" i="25"/>
  <c r="N75" i="25"/>
  <c r="J76" i="25"/>
  <c r="K76" i="25"/>
  <c r="L76" i="25"/>
  <c r="M76" i="25"/>
  <c r="N76" i="25"/>
  <c r="J77" i="25"/>
  <c r="K77" i="25"/>
  <c r="L77" i="25"/>
  <c r="M77" i="25"/>
  <c r="N77" i="25"/>
  <c r="J78" i="25"/>
  <c r="K78" i="25"/>
  <c r="L78" i="25"/>
  <c r="M78" i="25"/>
  <c r="N78" i="25"/>
  <c r="J79" i="25"/>
  <c r="K79" i="25"/>
  <c r="L79" i="25"/>
  <c r="M79" i="25"/>
  <c r="N79" i="25"/>
  <c r="J80" i="25"/>
  <c r="K80" i="25"/>
  <c r="L80" i="25"/>
  <c r="M80" i="25"/>
  <c r="N80" i="25"/>
  <c r="J81" i="25"/>
  <c r="K81" i="25"/>
  <c r="L81" i="25"/>
  <c r="M81" i="25"/>
  <c r="N81" i="25"/>
  <c r="J82" i="25"/>
  <c r="K82" i="25"/>
  <c r="L82" i="25"/>
  <c r="M82" i="25"/>
  <c r="N82" i="25"/>
  <c r="N3" i="25"/>
  <c r="M3" i="25"/>
  <c r="L3" i="25"/>
  <c r="K3" i="25"/>
  <c r="J3" i="25"/>
  <c r="X1" i="59"/>
  <c r="AD82" i="25"/>
  <c r="AB82" i="25"/>
  <c r="AD73" i="25"/>
  <c r="AB73" i="25"/>
  <c r="AD72" i="25"/>
  <c r="AB72" i="25"/>
  <c r="AD71" i="25"/>
  <c r="AB71" i="25"/>
  <c r="AD67" i="25"/>
  <c r="AB67" i="25"/>
  <c r="AD66" i="25"/>
  <c r="AB66" i="25"/>
  <c r="V64" i="25"/>
  <c r="U64" i="25"/>
  <c r="T64" i="25"/>
  <c r="S64" i="25"/>
  <c r="P64" i="25"/>
  <c r="O64" i="25"/>
  <c r="H64" i="25"/>
  <c r="F64" i="25"/>
  <c r="E64" i="25"/>
  <c r="D64" i="25"/>
  <c r="V63" i="25"/>
  <c r="U63" i="25"/>
  <c r="T63" i="25"/>
  <c r="S63" i="25"/>
  <c r="P63" i="25"/>
  <c r="O63" i="25"/>
  <c r="H63" i="25"/>
  <c r="G63" i="25"/>
  <c r="F63" i="25"/>
  <c r="E63" i="25"/>
  <c r="D63" i="25"/>
  <c r="V61" i="25"/>
  <c r="U61" i="25"/>
  <c r="T61" i="25"/>
  <c r="S61" i="25"/>
  <c r="P61" i="25"/>
  <c r="O61" i="25"/>
  <c r="H61" i="25"/>
  <c r="G61" i="25"/>
  <c r="F61" i="25"/>
  <c r="E61" i="25"/>
  <c r="D61" i="25"/>
  <c r="AB60" i="25"/>
  <c r="V59" i="25"/>
  <c r="U59" i="25"/>
  <c r="T59" i="25"/>
  <c r="S59" i="25"/>
  <c r="P59" i="25"/>
  <c r="O59" i="25"/>
  <c r="H59" i="25"/>
  <c r="G59" i="25"/>
  <c r="F59" i="25"/>
  <c r="E59" i="25"/>
  <c r="D59" i="25"/>
  <c r="C59" i="25"/>
  <c r="V58" i="25"/>
  <c r="U58" i="25"/>
  <c r="T58" i="25"/>
  <c r="S58" i="25"/>
  <c r="R58" i="25"/>
  <c r="P58" i="25"/>
  <c r="O58" i="25"/>
  <c r="H58" i="25"/>
  <c r="G58" i="25"/>
  <c r="F58" i="25"/>
  <c r="E58" i="25"/>
  <c r="D58" i="25"/>
  <c r="C58" i="25"/>
  <c r="AD55" i="25"/>
  <c r="AB55" i="25"/>
  <c r="AD54" i="25"/>
  <c r="AB54" i="25"/>
  <c r="V54" i="25"/>
  <c r="U54" i="25"/>
  <c r="T54" i="25"/>
  <c r="S54" i="25"/>
  <c r="P54" i="25"/>
  <c r="O54" i="25"/>
  <c r="H54" i="25"/>
  <c r="F54" i="25"/>
  <c r="E54" i="25"/>
  <c r="D54" i="25"/>
  <c r="AD53" i="25"/>
  <c r="AB53" i="25"/>
  <c r="AD52" i="25"/>
  <c r="AB52" i="25"/>
  <c r="AD51" i="25"/>
  <c r="AB51" i="25"/>
  <c r="V50" i="25"/>
  <c r="U50" i="25"/>
  <c r="T50" i="25"/>
  <c r="S50" i="25"/>
  <c r="P50" i="25"/>
  <c r="O50" i="25"/>
  <c r="H50" i="25"/>
  <c r="G50" i="25"/>
  <c r="F50" i="25"/>
  <c r="E50" i="25"/>
  <c r="D50" i="25"/>
  <c r="C50" i="25"/>
  <c r="AD49" i="25"/>
  <c r="AB49" i="25"/>
  <c r="AD48" i="25"/>
  <c r="AB48" i="25"/>
  <c r="V47" i="25"/>
  <c r="U47" i="25"/>
  <c r="T47" i="25"/>
  <c r="S47" i="25"/>
  <c r="P47" i="25"/>
  <c r="O47" i="25"/>
  <c r="G47" i="25"/>
  <c r="F47" i="25"/>
  <c r="E47" i="25"/>
  <c r="D47" i="25"/>
  <c r="AD46" i="25"/>
  <c r="AB46" i="25"/>
  <c r="AD45" i="25"/>
  <c r="AB45" i="25"/>
  <c r="AD44" i="25"/>
  <c r="AB44" i="25"/>
  <c r="AD43" i="25"/>
  <c r="AB43" i="25"/>
  <c r="AD42" i="25"/>
  <c r="AB42" i="25"/>
  <c r="AD41" i="25"/>
  <c r="AB41" i="25"/>
  <c r="AD40" i="25"/>
  <c r="AB40" i="25"/>
  <c r="AD39" i="25"/>
  <c r="AB39" i="25"/>
  <c r="AD38" i="25"/>
  <c r="AB38" i="25"/>
  <c r="AD37" i="25"/>
  <c r="AB37" i="25"/>
  <c r="AD36" i="25"/>
  <c r="AB36" i="25"/>
  <c r="AD35" i="25"/>
  <c r="AB35" i="25"/>
  <c r="AD26" i="25"/>
  <c r="AB26" i="25"/>
  <c r="AD25" i="25"/>
  <c r="AB25" i="25"/>
  <c r="AD24" i="25"/>
  <c r="AB24" i="25"/>
  <c r="AD23" i="25"/>
  <c r="AB23" i="25"/>
  <c r="AD22" i="25"/>
  <c r="AB22" i="25"/>
  <c r="AD21" i="25"/>
  <c r="AB21" i="25"/>
  <c r="AD20" i="25"/>
  <c r="AB20" i="25"/>
  <c r="V19" i="25"/>
  <c r="U19" i="25"/>
  <c r="T19" i="25"/>
  <c r="S19" i="25"/>
  <c r="R19" i="25"/>
  <c r="P19" i="25"/>
  <c r="O19" i="25"/>
  <c r="H19" i="25"/>
  <c r="G19" i="25"/>
  <c r="F19" i="25"/>
  <c r="E19" i="25"/>
  <c r="D19" i="25"/>
  <c r="C19" i="25"/>
  <c r="V18" i="25"/>
  <c r="U18" i="25"/>
  <c r="T18" i="25"/>
  <c r="S18" i="25"/>
  <c r="R18" i="25"/>
  <c r="P18" i="25"/>
  <c r="O18" i="25"/>
  <c r="H18" i="25"/>
  <c r="G18" i="25"/>
  <c r="F18" i="25"/>
  <c r="E18" i="25"/>
  <c r="D18" i="25"/>
  <c r="C18" i="25"/>
  <c r="AD17" i="25"/>
  <c r="AB17" i="25"/>
  <c r="AD15" i="25"/>
  <c r="AB15" i="25"/>
  <c r="AD14" i="25"/>
  <c r="AB14" i="25"/>
  <c r="AD13" i="25"/>
  <c r="AB13" i="25"/>
  <c r="AD12" i="25"/>
  <c r="AB12" i="25"/>
  <c r="AD11" i="25"/>
  <c r="AB11" i="25"/>
  <c r="T10" i="25"/>
  <c r="S10" i="25"/>
  <c r="P10" i="25"/>
  <c r="O10" i="25"/>
  <c r="H10" i="25"/>
  <c r="F10" i="25"/>
  <c r="E10" i="25"/>
  <c r="AD9" i="25"/>
  <c r="AB9" i="25"/>
  <c r="AD8" i="25"/>
  <c r="AB8" i="25"/>
  <c r="AD7" i="25"/>
  <c r="AB7" i="25"/>
  <c r="AD6" i="25"/>
  <c r="AB6" i="25"/>
  <c r="AD5" i="25"/>
  <c r="AB5" i="25"/>
  <c r="AD4" i="25"/>
  <c r="AB4" i="25"/>
  <c r="V3" i="25"/>
  <c r="U3" i="25"/>
  <c r="S3" i="25"/>
  <c r="P3" i="25"/>
  <c r="O3" i="25"/>
  <c r="H3" i="25"/>
  <c r="G3" i="25"/>
  <c r="F3" i="25"/>
  <c r="E3" i="25"/>
  <c r="D3" i="25"/>
  <c r="C3" i="25"/>
  <c r="Y1" i="59"/>
  <c r="A6" i="50"/>
  <c r="A7" i="50"/>
  <c r="A45" i="50"/>
  <c r="B5" i="44"/>
  <c r="C5" i="44"/>
  <c r="D5" i="44"/>
  <c r="E5" i="44"/>
  <c r="F5" i="44"/>
  <c r="G5" i="44"/>
  <c r="H5" i="44"/>
  <c r="I5" i="44"/>
  <c r="J5" i="44"/>
  <c r="K5" i="44"/>
  <c r="L5" i="44"/>
  <c r="M5" i="44"/>
  <c r="N5" i="44"/>
  <c r="O5" i="44"/>
  <c r="P5" i="44"/>
  <c r="Q5" i="44"/>
  <c r="R5" i="44"/>
  <c r="S5" i="44"/>
  <c r="T5" i="44"/>
  <c r="U5" i="44"/>
  <c r="V5" i="44"/>
  <c r="W5" i="44"/>
  <c r="X5" i="44"/>
  <c r="Z5" i="44"/>
  <c r="AL5" i="44"/>
  <c r="B6" i="44"/>
  <c r="B6" i="46"/>
  <c r="C6" i="44"/>
  <c r="D6" i="44"/>
  <c r="E6" i="44"/>
  <c r="F6" i="44"/>
  <c r="G6" i="44"/>
  <c r="H6" i="44"/>
  <c r="I6" i="44"/>
  <c r="J6" i="44"/>
  <c r="K6" i="44"/>
  <c r="L6" i="44"/>
  <c r="M6" i="44"/>
  <c r="N6" i="44"/>
  <c r="O6" i="44"/>
  <c r="P6" i="44"/>
  <c r="Q6" i="44"/>
  <c r="R6" i="44"/>
  <c r="S6" i="44"/>
  <c r="T6" i="44"/>
  <c r="U6" i="44"/>
  <c r="V6" i="44"/>
  <c r="W6" i="44"/>
  <c r="X6" i="44"/>
  <c r="AC6" i="44"/>
  <c r="AL6" i="44"/>
  <c r="B7" i="44"/>
  <c r="B7" i="46"/>
  <c r="C7" i="44"/>
  <c r="D7" i="44"/>
  <c r="E7" i="44"/>
  <c r="F7" i="44"/>
  <c r="G7" i="44"/>
  <c r="H7" i="44"/>
  <c r="I7" i="44"/>
  <c r="J7" i="44"/>
  <c r="K7" i="44"/>
  <c r="L7" i="44"/>
  <c r="M7" i="44"/>
  <c r="N7" i="44"/>
  <c r="O7" i="44"/>
  <c r="P7" i="44"/>
  <c r="Q7" i="44"/>
  <c r="R7" i="44"/>
  <c r="S7" i="44"/>
  <c r="T7" i="44"/>
  <c r="U7" i="44"/>
  <c r="V7" i="44"/>
  <c r="W7" i="44"/>
  <c r="X7" i="44"/>
  <c r="AB7" i="44"/>
  <c r="AL7" i="44"/>
  <c r="B8" i="44"/>
  <c r="B8" i="46"/>
  <c r="C8" i="44"/>
  <c r="D8" i="44"/>
  <c r="E8" i="44"/>
  <c r="F8" i="44"/>
  <c r="G8" i="44"/>
  <c r="H8" i="44"/>
  <c r="I8" i="44"/>
  <c r="J8" i="44"/>
  <c r="K8" i="44"/>
  <c r="L8" i="44"/>
  <c r="M8" i="44"/>
  <c r="N8" i="44"/>
  <c r="O8" i="44"/>
  <c r="P8" i="44"/>
  <c r="Q8" i="44"/>
  <c r="R8" i="44"/>
  <c r="S8" i="44"/>
  <c r="T8" i="44"/>
  <c r="U8" i="44"/>
  <c r="V8" i="44"/>
  <c r="W8" i="44"/>
  <c r="X8" i="44"/>
  <c r="AE8" i="44"/>
  <c r="AL8" i="44"/>
  <c r="B9" i="44"/>
  <c r="B9" i="46"/>
  <c r="C9" i="44"/>
  <c r="D9" i="44"/>
  <c r="E9" i="44"/>
  <c r="F9" i="44"/>
  <c r="G9" i="44"/>
  <c r="H9" i="44"/>
  <c r="I9" i="44"/>
  <c r="J9" i="44"/>
  <c r="K9" i="44"/>
  <c r="L9" i="44"/>
  <c r="M9" i="44"/>
  <c r="N9" i="44"/>
  <c r="O9" i="44"/>
  <c r="P9" i="44"/>
  <c r="Q9" i="44"/>
  <c r="R9" i="44"/>
  <c r="S9" i="44"/>
  <c r="T9" i="44"/>
  <c r="U9" i="44"/>
  <c r="V9" i="44"/>
  <c r="W9" i="44"/>
  <c r="X9" i="44"/>
  <c r="AD9" i="44"/>
  <c r="AL9" i="44"/>
  <c r="B10" i="44"/>
  <c r="B10" i="46"/>
  <c r="C10" i="44"/>
  <c r="D10" i="44"/>
  <c r="E10" i="44"/>
  <c r="F10" i="44"/>
  <c r="G10" i="44"/>
  <c r="H10" i="44"/>
  <c r="I10" i="44"/>
  <c r="J10" i="44"/>
  <c r="K10" i="44"/>
  <c r="L10" i="44"/>
  <c r="M10" i="44"/>
  <c r="N10" i="44"/>
  <c r="O10" i="44"/>
  <c r="P10" i="44"/>
  <c r="Q10" i="44"/>
  <c r="R10" i="44"/>
  <c r="S10" i="44"/>
  <c r="T10" i="44"/>
  <c r="U10" i="44"/>
  <c r="V10" i="44"/>
  <c r="W10" i="44"/>
  <c r="X10" i="44"/>
  <c r="AC10" i="44"/>
  <c r="AL10" i="44"/>
  <c r="B11" i="44"/>
  <c r="B11" i="46"/>
  <c r="C11" i="44"/>
  <c r="D11" i="44"/>
  <c r="E11" i="44"/>
  <c r="F11" i="44"/>
  <c r="G11" i="44"/>
  <c r="H11" i="44"/>
  <c r="I11" i="44"/>
  <c r="J11" i="44"/>
  <c r="K11" i="44"/>
  <c r="L11" i="44"/>
  <c r="M11" i="44"/>
  <c r="N11" i="44"/>
  <c r="O11" i="44"/>
  <c r="P11" i="44"/>
  <c r="Q11" i="44"/>
  <c r="R11" i="44"/>
  <c r="S11" i="44"/>
  <c r="T11" i="44"/>
  <c r="U11" i="44"/>
  <c r="V11" i="44"/>
  <c r="W11" i="44"/>
  <c r="X11" i="44"/>
  <c r="Y11" i="44"/>
  <c r="AL11" i="44"/>
  <c r="B12" i="44"/>
  <c r="B12" i="46"/>
  <c r="C12" i="44"/>
  <c r="D12" i="44"/>
  <c r="E12" i="44"/>
  <c r="F12" i="44"/>
  <c r="G12" i="44"/>
  <c r="H12" i="44"/>
  <c r="I12" i="44"/>
  <c r="J12" i="44"/>
  <c r="K12" i="44"/>
  <c r="L12" i="44"/>
  <c r="M12" i="44"/>
  <c r="N12" i="44"/>
  <c r="O12" i="44"/>
  <c r="P12" i="44"/>
  <c r="Q12" i="44"/>
  <c r="R12" i="44"/>
  <c r="S12" i="44"/>
  <c r="T12" i="44"/>
  <c r="U12" i="44"/>
  <c r="V12" i="44"/>
  <c r="W12" i="44"/>
  <c r="X12" i="44"/>
  <c r="AE12" i="44"/>
  <c r="AL12" i="44"/>
  <c r="A8" i="50"/>
  <c r="A9" i="50"/>
  <c r="A10" i="50"/>
  <c r="A11" i="50"/>
  <c r="A12" i="50"/>
  <c r="A13" i="50"/>
  <c r="A90" i="50"/>
  <c r="A89" i="50"/>
  <c r="A88" i="50"/>
  <c r="A87" i="50"/>
  <c r="A86" i="50"/>
  <c r="A85" i="50"/>
  <c r="A84" i="50"/>
  <c r="A83" i="50"/>
  <c r="A82" i="50"/>
  <c r="A81" i="50"/>
  <c r="A80" i="50"/>
  <c r="A79" i="50"/>
  <c r="A78" i="50"/>
  <c r="A77" i="50"/>
  <c r="A76" i="50"/>
  <c r="A75" i="50"/>
  <c r="A74" i="50"/>
  <c r="A73" i="50"/>
  <c r="A72" i="50"/>
  <c r="A71" i="50"/>
  <c r="A70" i="50"/>
  <c r="A69" i="50"/>
  <c r="A68" i="50"/>
  <c r="A67" i="50"/>
  <c r="A66" i="50"/>
  <c r="A65" i="50"/>
  <c r="A64" i="50"/>
  <c r="A63" i="50"/>
  <c r="A62" i="50"/>
  <c r="A61" i="50"/>
  <c r="A60" i="50"/>
  <c r="A59" i="50"/>
  <c r="A58" i="50"/>
  <c r="A57" i="50"/>
  <c r="A56" i="50"/>
  <c r="A55" i="50"/>
  <c r="A54" i="50"/>
  <c r="A53" i="50"/>
  <c r="A52" i="50"/>
  <c r="A51" i="50"/>
  <c r="A50" i="50"/>
  <c r="A49" i="50"/>
  <c r="A48" i="50"/>
  <c r="A47" i="50"/>
  <c r="A46" i="50"/>
  <c r="A44" i="50"/>
  <c r="A43" i="50"/>
  <c r="A42" i="50"/>
  <c r="A41" i="50"/>
  <c r="A40" i="50"/>
  <c r="A39" i="50"/>
  <c r="A38" i="50"/>
  <c r="A37" i="50"/>
  <c r="A36" i="50"/>
  <c r="A35" i="50"/>
  <c r="A34" i="50"/>
  <c r="A33" i="50"/>
  <c r="A32" i="50"/>
  <c r="A31" i="50"/>
  <c r="A30" i="50"/>
  <c r="A29" i="50"/>
  <c r="A28" i="50"/>
  <c r="A27" i="50"/>
  <c r="A26" i="50"/>
  <c r="A25" i="50"/>
  <c r="A24" i="50"/>
  <c r="A23" i="50"/>
  <c r="A22" i="50"/>
  <c r="A21" i="50"/>
  <c r="A20" i="50"/>
  <c r="A19" i="50"/>
  <c r="A18" i="50"/>
  <c r="A17" i="50"/>
  <c r="A16" i="50"/>
  <c r="A15" i="50"/>
  <c r="A14" i="50"/>
  <c r="B8" i="60"/>
  <c r="B9" i="60"/>
  <c r="B10" i="60"/>
  <c r="B11" i="60"/>
  <c r="B12" i="60"/>
  <c r="B13" i="60"/>
  <c r="B14" i="60"/>
  <c r="B7" i="60"/>
  <c r="B5" i="46"/>
  <c r="AV15" i="53"/>
  <c r="AV14" i="53"/>
  <c r="AV17" i="53"/>
  <c r="AV18" i="53"/>
  <c r="Z1" i="59"/>
  <c r="K63" i="45"/>
  <c r="K55" i="45"/>
  <c r="K47" i="45"/>
  <c r="K62" i="45"/>
  <c r="K54" i="45"/>
  <c r="K46" i="45"/>
  <c r="K38" i="45"/>
  <c r="K61" i="45"/>
  <c r="K53" i="45"/>
  <c r="K45" i="45"/>
  <c r="K37" i="45"/>
  <c r="K60" i="45"/>
  <c r="K52" i="45"/>
  <c r="K44" i="45"/>
  <c r="K50" i="45"/>
  <c r="K36" i="45"/>
  <c r="K28" i="45"/>
  <c r="K20" i="45"/>
  <c r="K65" i="45"/>
  <c r="K49" i="45"/>
  <c r="K35" i="45"/>
  <c r="K27" i="45"/>
  <c r="K19" i="45"/>
  <c r="K64" i="45"/>
  <c r="K48" i="45"/>
  <c r="K34" i="45"/>
  <c r="K26" i="45"/>
  <c r="K18" i="45"/>
  <c r="K58" i="45"/>
  <c r="K42" i="45"/>
  <c r="K32" i="45"/>
  <c r="K24" i="45"/>
  <c r="K16" i="45"/>
  <c r="K59" i="45"/>
  <c r="K33" i="45"/>
  <c r="K17" i="45"/>
  <c r="K13" i="45"/>
  <c r="K40" i="45"/>
  <c r="K21" i="45"/>
  <c r="K57" i="45"/>
  <c r="K31" i="45"/>
  <c r="K15" i="45"/>
  <c r="K29" i="45"/>
  <c r="K22" i="45"/>
  <c r="K56" i="45"/>
  <c r="K30" i="45"/>
  <c r="K14" i="45"/>
  <c r="K51" i="45"/>
  <c r="K43" i="45"/>
  <c r="K25" i="45"/>
  <c r="K39" i="45"/>
  <c r="K41" i="45"/>
  <c r="K23" i="45"/>
  <c r="T13" i="45"/>
  <c r="R13" i="45"/>
  <c r="T53" i="45"/>
  <c r="R53" i="45"/>
  <c r="D7" i="48"/>
  <c r="F7" i="48" s="1"/>
  <c r="D11" i="48"/>
  <c r="F11" i="48" s="1"/>
  <c r="D8" i="48"/>
  <c r="F8" i="48" s="1"/>
  <c r="D12" i="48"/>
  <c r="F12" i="48" s="1"/>
  <c r="D13" i="48"/>
  <c r="F13" i="48" s="1"/>
  <c r="D10" i="48"/>
  <c r="F10" i="48" s="1"/>
  <c r="D46" i="48"/>
  <c r="F46" i="48" s="1"/>
  <c r="B6" i="50"/>
  <c r="C6" i="50" s="1"/>
  <c r="B11" i="50"/>
  <c r="C11" i="50" s="1"/>
  <c r="B12" i="50"/>
  <c r="C12" i="50" s="1"/>
  <c r="AC5" i="44"/>
  <c r="B7" i="50"/>
  <c r="C7" i="50" s="1"/>
  <c r="B9" i="50"/>
  <c r="C9" i="50" s="1"/>
  <c r="B10" i="50"/>
  <c r="C10" i="50" s="1"/>
  <c r="B8" i="50"/>
  <c r="C8" i="50" s="1"/>
  <c r="B13" i="50"/>
  <c r="C13" i="50" s="1"/>
  <c r="AH10" i="44"/>
  <c r="AF5" i="44"/>
  <c r="AE11" i="44"/>
  <c r="Z8" i="44"/>
  <c r="AF6" i="44"/>
  <c r="AD6" i="44"/>
  <c r="AF12" i="44"/>
  <c r="AG7" i="44"/>
  <c r="AA5" i="44"/>
  <c r="AD8" i="44"/>
  <c r="AK5" i="44"/>
  <c r="AC8" i="44"/>
  <c r="AJ5" i="44"/>
  <c r="AI7" i="44"/>
  <c r="AH7" i="44"/>
  <c r="AB5" i="44"/>
  <c r="AG11" i="44"/>
  <c r="AA6" i="44"/>
  <c r="AI8" i="44"/>
  <c r="AF7" i="44"/>
  <c r="AI5" i="44"/>
  <c r="AG8" i="44"/>
  <c r="AI6" i="44"/>
  <c r="AE6" i="44"/>
  <c r="AD11" i="44"/>
  <c r="AH12" i="44"/>
  <c r="AF9" i="44"/>
  <c r="Z12" i="44"/>
  <c r="AF11" i="44"/>
  <c r="AK11" i="44"/>
  <c r="AC11" i="44"/>
  <c r="AG10" i="44"/>
  <c r="AK8" i="44"/>
  <c r="AB8" i="44"/>
  <c r="AD7" i="44"/>
  <c r="AJ11" i="44"/>
  <c r="AB11" i="44"/>
  <c r="AF10" i="44"/>
  <c r="AJ8" i="44"/>
  <c r="AA8" i="44"/>
  <c r="AA7" i="44"/>
  <c r="AI11" i="44"/>
  <c r="AA11" i="44"/>
  <c r="AE10" i="44"/>
  <c r="Z7" i="44"/>
  <c r="AH11" i="44"/>
  <c r="Z11" i="44"/>
  <c r="AB10" i="44"/>
  <c r="AH8" i="44"/>
  <c r="Y8" i="44"/>
  <c r="Y7" i="44"/>
  <c r="AA10" i="44"/>
  <c r="AJ10" i="44"/>
  <c r="Z10" i="44"/>
  <c r="AF8" i="44"/>
  <c r="AI10" i="44"/>
  <c r="Y10" i="44"/>
  <c r="AD12" i="44"/>
  <c r="AK9" i="44"/>
  <c r="AC9" i="44"/>
  <c r="AE7" i="44"/>
  <c r="AJ6" i="44"/>
  <c r="AB6" i="44"/>
  <c r="AG5" i="44"/>
  <c r="Y5" i="44"/>
  <c r="AK12" i="44"/>
  <c r="AC12" i="44"/>
  <c r="AJ9" i="44"/>
  <c r="AB9" i="44"/>
  <c r="AJ12" i="44"/>
  <c r="AB12" i="44"/>
  <c r="AD10" i="44"/>
  <c r="AI9" i="44"/>
  <c r="AA9" i="44"/>
  <c r="AK7" i="44"/>
  <c r="AC7" i="44"/>
  <c r="AH6" i="44"/>
  <c r="Z6" i="44"/>
  <c r="AE5" i="44"/>
  <c r="AI12" i="44"/>
  <c r="AA12" i="44"/>
  <c r="AK10" i="44"/>
  <c r="AH9" i="44"/>
  <c r="Z9" i="44"/>
  <c r="AJ7" i="44"/>
  <c r="AG6" i="44"/>
  <c r="Y6" i="44"/>
  <c r="AD5" i="44"/>
  <c r="AG9" i="44"/>
  <c r="Y9" i="44"/>
  <c r="AG12" i="44"/>
  <c r="Y12" i="44"/>
  <c r="AE9" i="44"/>
  <c r="AK6" i="44"/>
  <c r="AH5" i="44"/>
  <c r="X88" i="44"/>
  <c r="W88" i="44"/>
  <c r="V88" i="44"/>
  <c r="U88" i="44"/>
  <c r="T88" i="44"/>
  <c r="S88" i="44"/>
  <c r="R88" i="44"/>
  <c r="Q88" i="44"/>
  <c r="P88" i="44"/>
  <c r="O88" i="44"/>
  <c r="N88" i="44"/>
  <c r="M88" i="44"/>
  <c r="L88" i="44"/>
  <c r="K88" i="44"/>
  <c r="J88" i="44"/>
  <c r="I88" i="44"/>
  <c r="H88" i="44"/>
  <c r="G88" i="44"/>
  <c r="F88" i="44"/>
  <c r="E88" i="44"/>
  <c r="D88" i="44"/>
  <c r="C88" i="44"/>
  <c r="B88" i="44"/>
  <c r="B88" i="46"/>
  <c r="X87" i="44"/>
  <c r="W87" i="44"/>
  <c r="V87" i="44"/>
  <c r="U87" i="44"/>
  <c r="T87" i="44"/>
  <c r="S87" i="44"/>
  <c r="R87" i="44"/>
  <c r="Q87" i="44"/>
  <c r="P87" i="44"/>
  <c r="O87" i="44"/>
  <c r="N87" i="44"/>
  <c r="M87" i="44"/>
  <c r="L87" i="44"/>
  <c r="K87" i="44"/>
  <c r="J87" i="44"/>
  <c r="I87" i="44"/>
  <c r="H87" i="44"/>
  <c r="G87" i="44"/>
  <c r="F87" i="44"/>
  <c r="E87" i="44"/>
  <c r="D87" i="44"/>
  <c r="C87" i="44"/>
  <c r="B87" i="44"/>
  <c r="B87" i="46"/>
  <c r="X86" i="44"/>
  <c r="W86" i="44"/>
  <c r="V86" i="44"/>
  <c r="U86" i="44"/>
  <c r="T86" i="44"/>
  <c r="S86" i="44"/>
  <c r="R86" i="44"/>
  <c r="Q86" i="44"/>
  <c r="P86" i="44"/>
  <c r="O86" i="44"/>
  <c r="N86" i="44"/>
  <c r="M86" i="44"/>
  <c r="L86" i="44"/>
  <c r="K86" i="44"/>
  <c r="J86" i="44"/>
  <c r="I86" i="44"/>
  <c r="H86" i="44"/>
  <c r="G86" i="44"/>
  <c r="F86" i="44"/>
  <c r="E86" i="44"/>
  <c r="D86" i="44"/>
  <c r="C86" i="44"/>
  <c r="B86" i="44"/>
  <c r="B86" i="46"/>
  <c r="X85" i="44"/>
  <c r="W85" i="44"/>
  <c r="V85" i="44"/>
  <c r="U85" i="44"/>
  <c r="T85" i="44"/>
  <c r="S85" i="44"/>
  <c r="R85" i="44"/>
  <c r="Q85" i="44"/>
  <c r="P85" i="44"/>
  <c r="O85" i="44"/>
  <c r="N85" i="44"/>
  <c r="M85" i="44"/>
  <c r="L85" i="44"/>
  <c r="K85" i="44"/>
  <c r="J85" i="44"/>
  <c r="I85" i="44"/>
  <c r="H85" i="44"/>
  <c r="G85" i="44"/>
  <c r="F85" i="44"/>
  <c r="E85" i="44"/>
  <c r="D85" i="44"/>
  <c r="C85" i="44"/>
  <c r="B85" i="44"/>
  <c r="B85" i="46"/>
  <c r="X84" i="44"/>
  <c r="W84" i="44"/>
  <c r="V84" i="44"/>
  <c r="U84" i="44"/>
  <c r="T84" i="44"/>
  <c r="S84" i="44"/>
  <c r="R84" i="44"/>
  <c r="Q84" i="44"/>
  <c r="P84" i="44"/>
  <c r="J84" i="44"/>
  <c r="I84" i="44"/>
  <c r="H84" i="44"/>
  <c r="G84" i="44"/>
  <c r="F84" i="44"/>
  <c r="E84" i="44"/>
  <c r="D84" i="44"/>
  <c r="C84" i="44"/>
  <c r="B84" i="44"/>
  <c r="B84" i="46"/>
  <c r="X83" i="44"/>
  <c r="W83" i="44"/>
  <c r="V83" i="44"/>
  <c r="U83" i="44"/>
  <c r="T83" i="44"/>
  <c r="S83" i="44"/>
  <c r="R83" i="44"/>
  <c r="Q83" i="44"/>
  <c r="P83" i="44"/>
  <c r="J83" i="44"/>
  <c r="I83" i="44"/>
  <c r="H83" i="44"/>
  <c r="G83" i="44"/>
  <c r="F83" i="44"/>
  <c r="E83" i="44"/>
  <c r="D83" i="44"/>
  <c r="C83" i="44"/>
  <c r="B83" i="44"/>
  <c r="B83" i="46"/>
  <c r="X82" i="44"/>
  <c r="W82" i="44"/>
  <c r="V82" i="44"/>
  <c r="U82" i="44"/>
  <c r="T82" i="44"/>
  <c r="S82" i="44"/>
  <c r="R82" i="44"/>
  <c r="Q82" i="44"/>
  <c r="P82" i="44"/>
  <c r="J82" i="44"/>
  <c r="I82" i="44"/>
  <c r="H82" i="44"/>
  <c r="G82" i="44"/>
  <c r="F82" i="44"/>
  <c r="E82" i="44"/>
  <c r="D82" i="44"/>
  <c r="C82" i="44"/>
  <c r="B82" i="44"/>
  <c r="B82" i="46"/>
  <c r="X81" i="44"/>
  <c r="W81" i="44"/>
  <c r="V81" i="44"/>
  <c r="U81" i="44"/>
  <c r="T81" i="44"/>
  <c r="S81" i="44"/>
  <c r="R81" i="44"/>
  <c r="Q81" i="44"/>
  <c r="P81" i="44"/>
  <c r="J81" i="44"/>
  <c r="I81" i="44"/>
  <c r="H81" i="44"/>
  <c r="G81" i="44"/>
  <c r="F81" i="44"/>
  <c r="E81" i="44"/>
  <c r="D81" i="44"/>
  <c r="C81" i="44"/>
  <c r="B81" i="44"/>
  <c r="B81" i="46"/>
  <c r="X80" i="44"/>
  <c r="W80" i="44"/>
  <c r="V80" i="44"/>
  <c r="U80" i="44"/>
  <c r="T80" i="44"/>
  <c r="S80" i="44"/>
  <c r="R80" i="44"/>
  <c r="Q80" i="44"/>
  <c r="P80" i="44"/>
  <c r="J80" i="44"/>
  <c r="I80" i="44"/>
  <c r="H80" i="44"/>
  <c r="G80" i="44"/>
  <c r="F80" i="44"/>
  <c r="E80" i="44"/>
  <c r="D80" i="44"/>
  <c r="C80" i="44"/>
  <c r="B80" i="44"/>
  <c r="B80" i="46"/>
  <c r="X79" i="44"/>
  <c r="AD79" i="44"/>
  <c r="W79" i="44"/>
  <c r="V79" i="44"/>
  <c r="U79" i="44"/>
  <c r="T79" i="44"/>
  <c r="S79" i="44"/>
  <c r="R79" i="44"/>
  <c r="Q79" i="44"/>
  <c r="P79" i="44"/>
  <c r="J79" i="44"/>
  <c r="I79" i="44"/>
  <c r="H79" i="44"/>
  <c r="G79" i="44"/>
  <c r="F79" i="44"/>
  <c r="E79" i="44"/>
  <c r="D79" i="44"/>
  <c r="C79" i="44"/>
  <c r="B79" i="44"/>
  <c r="B79" i="46"/>
  <c r="X78" i="44"/>
  <c r="AJ78" i="44"/>
  <c r="W78" i="44"/>
  <c r="V78" i="44"/>
  <c r="U78" i="44"/>
  <c r="T78" i="44"/>
  <c r="S78" i="44"/>
  <c r="R78" i="44"/>
  <c r="Q78" i="44"/>
  <c r="P78" i="44"/>
  <c r="J78" i="44"/>
  <c r="I78" i="44"/>
  <c r="H78" i="44"/>
  <c r="G78" i="44"/>
  <c r="F78" i="44"/>
  <c r="E78" i="44"/>
  <c r="D78" i="44"/>
  <c r="C78" i="44"/>
  <c r="B78" i="44"/>
  <c r="B78" i="46"/>
  <c r="X77" i="44"/>
  <c r="AG77" i="44"/>
  <c r="W77" i="44"/>
  <c r="V77" i="44"/>
  <c r="U77" i="44"/>
  <c r="T77" i="44"/>
  <c r="S77" i="44"/>
  <c r="R77" i="44"/>
  <c r="Q77" i="44"/>
  <c r="P77" i="44"/>
  <c r="J77" i="44"/>
  <c r="I77" i="44"/>
  <c r="H77" i="44"/>
  <c r="G77" i="44"/>
  <c r="F77" i="44"/>
  <c r="E77" i="44"/>
  <c r="D77" i="44"/>
  <c r="C77" i="44"/>
  <c r="B77" i="44"/>
  <c r="B77" i="46"/>
  <c r="X76" i="44"/>
  <c r="AE76" i="44"/>
  <c r="W76" i="44"/>
  <c r="V76" i="44"/>
  <c r="U76" i="44"/>
  <c r="T76" i="44"/>
  <c r="S76" i="44"/>
  <c r="R76" i="44"/>
  <c r="Q76" i="44"/>
  <c r="P76" i="44"/>
  <c r="J76" i="44"/>
  <c r="I76" i="44"/>
  <c r="H76" i="44"/>
  <c r="G76" i="44"/>
  <c r="F76" i="44"/>
  <c r="E76" i="44"/>
  <c r="D76" i="44"/>
  <c r="C76" i="44"/>
  <c r="B76" i="44"/>
  <c r="B76" i="46"/>
  <c r="X75" i="44"/>
  <c r="AI75" i="44"/>
  <c r="S75" i="44"/>
  <c r="R75" i="44"/>
  <c r="J75" i="44"/>
  <c r="H75" i="44"/>
  <c r="D75" i="44"/>
  <c r="C75" i="44"/>
  <c r="B75" i="44"/>
  <c r="B75" i="46"/>
  <c r="X74" i="44"/>
  <c r="AF74" i="44"/>
  <c r="S74" i="44"/>
  <c r="R74" i="44"/>
  <c r="J74" i="44"/>
  <c r="D74" i="44"/>
  <c r="C74" i="44"/>
  <c r="B74" i="44"/>
  <c r="B74" i="46"/>
  <c r="X73" i="44"/>
  <c r="AK73" i="44"/>
  <c r="W73" i="44"/>
  <c r="V73" i="44"/>
  <c r="U73" i="44"/>
  <c r="T73" i="44"/>
  <c r="S73" i="44"/>
  <c r="R73" i="44"/>
  <c r="Q73" i="44"/>
  <c r="P73" i="44"/>
  <c r="J73" i="44"/>
  <c r="I73" i="44"/>
  <c r="H73" i="44"/>
  <c r="G73" i="44"/>
  <c r="F73" i="44"/>
  <c r="E73" i="44"/>
  <c r="D73" i="44"/>
  <c r="C73" i="44"/>
  <c r="B73" i="44"/>
  <c r="B73" i="46"/>
  <c r="X72" i="44"/>
  <c r="AH72" i="44"/>
  <c r="S72" i="44"/>
  <c r="R72" i="44"/>
  <c r="J72" i="44"/>
  <c r="D72" i="44"/>
  <c r="C72" i="44"/>
  <c r="B72" i="44"/>
  <c r="B72" i="46"/>
  <c r="X71" i="44"/>
  <c r="AE71" i="44"/>
  <c r="W71" i="44"/>
  <c r="V71" i="44"/>
  <c r="U71" i="44"/>
  <c r="T71" i="44"/>
  <c r="S71" i="44"/>
  <c r="R71" i="44"/>
  <c r="Q71" i="44"/>
  <c r="P71" i="44"/>
  <c r="J71" i="44"/>
  <c r="I71" i="44"/>
  <c r="H71" i="44"/>
  <c r="G71" i="44"/>
  <c r="F71" i="44"/>
  <c r="E71" i="44"/>
  <c r="D71" i="44"/>
  <c r="C71" i="44"/>
  <c r="B71" i="44"/>
  <c r="B71" i="46"/>
  <c r="X70" i="44"/>
  <c r="AJ70" i="44"/>
  <c r="S70" i="44"/>
  <c r="R70" i="44"/>
  <c r="J70" i="44"/>
  <c r="C70" i="44"/>
  <c r="B70" i="44"/>
  <c r="B70" i="46"/>
  <c r="X69" i="44"/>
  <c r="AG69" i="44"/>
  <c r="R69" i="44"/>
  <c r="J69" i="44"/>
  <c r="C69" i="44"/>
  <c r="B69" i="44"/>
  <c r="B69" i="46"/>
  <c r="X68" i="44"/>
  <c r="W68" i="44"/>
  <c r="V68" i="44"/>
  <c r="U68" i="44"/>
  <c r="T68" i="44"/>
  <c r="S68" i="44"/>
  <c r="R68" i="44"/>
  <c r="Q68" i="44"/>
  <c r="P68" i="44"/>
  <c r="J68" i="44"/>
  <c r="I68" i="44"/>
  <c r="H68" i="44"/>
  <c r="G68" i="44"/>
  <c r="F68" i="44"/>
  <c r="E68" i="44"/>
  <c r="D68" i="44"/>
  <c r="C68" i="44"/>
  <c r="B68" i="44"/>
  <c r="B68" i="46"/>
  <c r="X67" i="44"/>
  <c r="AI67" i="44"/>
  <c r="W67" i="44"/>
  <c r="V67" i="44"/>
  <c r="U67" i="44"/>
  <c r="T67" i="44"/>
  <c r="S67" i="44"/>
  <c r="R67" i="44"/>
  <c r="Q67" i="44"/>
  <c r="P67" i="44"/>
  <c r="J67" i="44"/>
  <c r="I67" i="44"/>
  <c r="H67" i="44"/>
  <c r="G67" i="44"/>
  <c r="F67" i="44"/>
  <c r="E67" i="44"/>
  <c r="D67" i="44"/>
  <c r="C67" i="44"/>
  <c r="B67" i="44"/>
  <c r="B67" i="46"/>
  <c r="X66" i="44"/>
  <c r="AF66" i="44"/>
  <c r="W66" i="44"/>
  <c r="V66" i="44"/>
  <c r="U66" i="44"/>
  <c r="T66" i="44"/>
  <c r="S66" i="44"/>
  <c r="R66" i="44"/>
  <c r="Q66" i="44"/>
  <c r="P66" i="44"/>
  <c r="J66" i="44"/>
  <c r="I66" i="44"/>
  <c r="H66" i="44"/>
  <c r="G66" i="44"/>
  <c r="F66" i="44"/>
  <c r="E66" i="44"/>
  <c r="D66" i="44"/>
  <c r="C66" i="44"/>
  <c r="B66" i="44"/>
  <c r="B66" i="46"/>
  <c r="X65" i="44"/>
  <c r="AK65" i="44"/>
  <c r="S65" i="44"/>
  <c r="R65" i="44"/>
  <c r="J65" i="44"/>
  <c r="H65" i="44"/>
  <c r="D65" i="44"/>
  <c r="C65" i="44"/>
  <c r="B65" i="44"/>
  <c r="B65" i="46"/>
  <c r="X64" i="44"/>
  <c r="AH64" i="44"/>
  <c r="W64" i="44"/>
  <c r="V64" i="44"/>
  <c r="U64" i="44"/>
  <c r="T64" i="44"/>
  <c r="S64" i="44"/>
  <c r="R64" i="44"/>
  <c r="Q64" i="44"/>
  <c r="P64" i="44"/>
  <c r="J64" i="44"/>
  <c r="I64" i="44"/>
  <c r="H64" i="44"/>
  <c r="G64" i="44"/>
  <c r="F64" i="44"/>
  <c r="E64" i="44"/>
  <c r="D64" i="44"/>
  <c r="C64" i="44"/>
  <c r="B64" i="44"/>
  <c r="B64" i="46"/>
  <c r="X63" i="44"/>
  <c r="AE63" i="44"/>
  <c r="W63" i="44"/>
  <c r="V63" i="44"/>
  <c r="U63" i="44"/>
  <c r="T63" i="44"/>
  <c r="S63" i="44"/>
  <c r="R63" i="44"/>
  <c r="Q63" i="44"/>
  <c r="P63" i="44"/>
  <c r="J63" i="44"/>
  <c r="I63" i="44"/>
  <c r="H63" i="44"/>
  <c r="G63" i="44"/>
  <c r="F63" i="44"/>
  <c r="E63" i="44"/>
  <c r="D63" i="44"/>
  <c r="C63" i="44"/>
  <c r="B63" i="44"/>
  <c r="B63" i="46"/>
  <c r="X62" i="44"/>
  <c r="AJ62" i="44"/>
  <c r="W62" i="44"/>
  <c r="V62" i="44"/>
  <c r="U62" i="44"/>
  <c r="T62" i="44"/>
  <c r="S62" i="44"/>
  <c r="R62" i="44"/>
  <c r="Q62" i="44"/>
  <c r="P62" i="44"/>
  <c r="J62" i="44"/>
  <c r="I62" i="44"/>
  <c r="H62" i="44"/>
  <c r="G62" i="44"/>
  <c r="F62" i="44"/>
  <c r="E62" i="44"/>
  <c r="D62" i="44"/>
  <c r="C62" i="44"/>
  <c r="B62" i="44"/>
  <c r="B62" i="46"/>
  <c r="X61" i="44"/>
  <c r="AG61" i="44"/>
  <c r="S61" i="44"/>
  <c r="R61" i="44"/>
  <c r="J61" i="44"/>
  <c r="C61" i="44"/>
  <c r="B61" i="44"/>
  <c r="B61" i="46"/>
  <c r="X60" i="44"/>
  <c r="AE60" i="44"/>
  <c r="W60" i="44"/>
  <c r="V60" i="44"/>
  <c r="U60" i="44"/>
  <c r="T60" i="44"/>
  <c r="S60" i="44"/>
  <c r="R60" i="44"/>
  <c r="Q60" i="44"/>
  <c r="P60" i="44"/>
  <c r="J60" i="44"/>
  <c r="I60" i="44"/>
  <c r="H60" i="44"/>
  <c r="G60" i="44"/>
  <c r="F60" i="44"/>
  <c r="E60" i="44"/>
  <c r="D60" i="44"/>
  <c r="C60" i="44"/>
  <c r="B60" i="44"/>
  <c r="B60" i="46"/>
  <c r="X59" i="44"/>
  <c r="AI59" i="44"/>
  <c r="W59" i="44"/>
  <c r="V59" i="44"/>
  <c r="U59" i="44"/>
  <c r="T59" i="44"/>
  <c r="S59" i="44"/>
  <c r="R59" i="44"/>
  <c r="Q59" i="44"/>
  <c r="P59" i="44"/>
  <c r="J59" i="44"/>
  <c r="I59" i="44"/>
  <c r="H59" i="44"/>
  <c r="G59" i="44"/>
  <c r="F59" i="44"/>
  <c r="E59" i="44"/>
  <c r="D59" i="44"/>
  <c r="C59" i="44"/>
  <c r="B59" i="44"/>
  <c r="B59" i="46"/>
  <c r="X58" i="44"/>
  <c r="S58" i="44"/>
  <c r="R58" i="44"/>
  <c r="J58" i="44"/>
  <c r="I58" i="44"/>
  <c r="D58" i="44"/>
  <c r="C58" i="44"/>
  <c r="B58" i="44"/>
  <c r="B58" i="46"/>
  <c r="X57" i="44"/>
  <c r="W57" i="44"/>
  <c r="V57" i="44"/>
  <c r="U57" i="44"/>
  <c r="T57" i="44"/>
  <c r="S57" i="44"/>
  <c r="R57" i="44"/>
  <c r="Q57" i="44"/>
  <c r="P57" i="44"/>
  <c r="J57" i="44"/>
  <c r="I57" i="44"/>
  <c r="H57" i="44"/>
  <c r="G57" i="44"/>
  <c r="F57" i="44"/>
  <c r="E57" i="44"/>
  <c r="D57" i="44"/>
  <c r="C57" i="44"/>
  <c r="B57" i="44"/>
  <c r="B57" i="46"/>
  <c r="X56" i="44"/>
  <c r="W56" i="44"/>
  <c r="V56" i="44"/>
  <c r="U56" i="44"/>
  <c r="T56" i="44"/>
  <c r="S56" i="44"/>
  <c r="R56" i="44"/>
  <c r="Q56" i="44"/>
  <c r="P56" i="44"/>
  <c r="J56" i="44"/>
  <c r="I56" i="44"/>
  <c r="H56" i="44"/>
  <c r="G56" i="44"/>
  <c r="F56" i="44"/>
  <c r="E56" i="44"/>
  <c r="D56" i="44"/>
  <c r="C56" i="44"/>
  <c r="B56" i="44"/>
  <c r="B56" i="46"/>
  <c r="X55" i="44"/>
  <c r="W55" i="44"/>
  <c r="V55" i="44"/>
  <c r="U55" i="44"/>
  <c r="T55" i="44"/>
  <c r="S55" i="44"/>
  <c r="R55" i="44"/>
  <c r="Q55" i="44"/>
  <c r="P55" i="44"/>
  <c r="J55" i="44"/>
  <c r="I55" i="44"/>
  <c r="H55" i="44"/>
  <c r="G55" i="44"/>
  <c r="F55" i="44"/>
  <c r="E55" i="44"/>
  <c r="D55" i="44"/>
  <c r="C55" i="44"/>
  <c r="B55" i="44"/>
  <c r="X54" i="44"/>
  <c r="W54" i="44"/>
  <c r="V54" i="44"/>
  <c r="U54" i="44"/>
  <c r="T54" i="44"/>
  <c r="S54" i="44"/>
  <c r="R54" i="44"/>
  <c r="Q54" i="44"/>
  <c r="P54" i="44"/>
  <c r="J54" i="44"/>
  <c r="I54" i="44"/>
  <c r="H54" i="44"/>
  <c r="G54" i="44"/>
  <c r="F54" i="44"/>
  <c r="E54" i="44"/>
  <c r="D54" i="44"/>
  <c r="C54" i="44"/>
  <c r="B54" i="44"/>
  <c r="X53" i="44"/>
  <c r="W53" i="44"/>
  <c r="V53" i="44"/>
  <c r="U53" i="44"/>
  <c r="T53" i="44"/>
  <c r="S53" i="44"/>
  <c r="R53" i="44"/>
  <c r="Q53" i="44"/>
  <c r="P53" i="44"/>
  <c r="J53" i="44"/>
  <c r="I53" i="44"/>
  <c r="H53" i="44"/>
  <c r="G53" i="44"/>
  <c r="F53" i="44"/>
  <c r="E53" i="44"/>
  <c r="D53" i="44"/>
  <c r="C53" i="44"/>
  <c r="B53" i="44"/>
  <c r="X52" i="44"/>
  <c r="W52" i="44"/>
  <c r="V52" i="44"/>
  <c r="U52" i="44"/>
  <c r="T52" i="44"/>
  <c r="S52" i="44"/>
  <c r="R52" i="44"/>
  <c r="Q52" i="44"/>
  <c r="P52" i="44"/>
  <c r="J52" i="44"/>
  <c r="I52" i="44"/>
  <c r="H52" i="44"/>
  <c r="G52" i="44"/>
  <c r="F52" i="44"/>
  <c r="E52" i="44"/>
  <c r="D52" i="44"/>
  <c r="C52" i="44"/>
  <c r="B52" i="44"/>
  <c r="B52" i="46"/>
  <c r="X51" i="44"/>
  <c r="W51" i="44"/>
  <c r="V51" i="44"/>
  <c r="U51" i="44"/>
  <c r="T51" i="44"/>
  <c r="S51" i="44"/>
  <c r="R51" i="44"/>
  <c r="Q51" i="44"/>
  <c r="P51" i="44"/>
  <c r="J51" i="44"/>
  <c r="I51" i="44"/>
  <c r="H51" i="44"/>
  <c r="G51" i="44"/>
  <c r="F51" i="44"/>
  <c r="E51" i="44"/>
  <c r="D51" i="44"/>
  <c r="C51" i="44"/>
  <c r="B51" i="44"/>
  <c r="B51" i="46"/>
  <c r="X50" i="44"/>
  <c r="W50" i="44"/>
  <c r="V50" i="44"/>
  <c r="U50" i="44"/>
  <c r="T50" i="44"/>
  <c r="S50" i="44"/>
  <c r="R50" i="44"/>
  <c r="Q50" i="44"/>
  <c r="P50" i="44"/>
  <c r="J50" i="44"/>
  <c r="I50" i="44"/>
  <c r="H50" i="44"/>
  <c r="G50" i="44"/>
  <c r="F50" i="44"/>
  <c r="E50" i="44"/>
  <c r="D50" i="44"/>
  <c r="C50" i="44"/>
  <c r="B50" i="44"/>
  <c r="B50" i="46"/>
  <c r="X49" i="44"/>
  <c r="W49" i="44"/>
  <c r="V49" i="44"/>
  <c r="U49" i="44"/>
  <c r="T49" i="44"/>
  <c r="S49" i="44"/>
  <c r="R49" i="44"/>
  <c r="Q49" i="44"/>
  <c r="P49" i="44"/>
  <c r="J49" i="44"/>
  <c r="I49" i="44"/>
  <c r="H49" i="44"/>
  <c r="G49" i="44"/>
  <c r="F49" i="44"/>
  <c r="E49" i="44"/>
  <c r="D49" i="44"/>
  <c r="C49" i="44"/>
  <c r="B49" i="44"/>
  <c r="B49" i="46"/>
  <c r="X48" i="44"/>
  <c r="W48" i="44"/>
  <c r="V48" i="44"/>
  <c r="U48" i="44"/>
  <c r="T48" i="44"/>
  <c r="S48" i="44"/>
  <c r="R48" i="44"/>
  <c r="Q48" i="44"/>
  <c r="P48" i="44"/>
  <c r="K48" i="44"/>
  <c r="J48" i="44"/>
  <c r="I48" i="44"/>
  <c r="H48" i="44"/>
  <c r="G48" i="44"/>
  <c r="F48" i="44"/>
  <c r="E48" i="44"/>
  <c r="D48" i="44"/>
  <c r="C48" i="44"/>
  <c r="B48" i="44"/>
  <c r="B48" i="46"/>
  <c r="X47" i="44"/>
  <c r="W47" i="44"/>
  <c r="V47" i="44"/>
  <c r="U47" i="44"/>
  <c r="T47" i="44"/>
  <c r="S47" i="44"/>
  <c r="R47" i="44"/>
  <c r="Q47" i="44"/>
  <c r="P47" i="44"/>
  <c r="K47" i="44"/>
  <c r="J47" i="44"/>
  <c r="I47" i="44"/>
  <c r="H47" i="44"/>
  <c r="G47" i="44"/>
  <c r="F47" i="44"/>
  <c r="E47" i="44"/>
  <c r="D47" i="44"/>
  <c r="C47" i="44"/>
  <c r="B47" i="44"/>
  <c r="B47" i="46"/>
  <c r="X46" i="44"/>
  <c r="W46" i="44"/>
  <c r="V46" i="44"/>
  <c r="U46" i="44"/>
  <c r="T46" i="44"/>
  <c r="S46" i="44"/>
  <c r="R46" i="44"/>
  <c r="Q46" i="44"/>
  <c r="P46" i="44"/>
  <c r="J46" i="44"/>
  <c r="I46" i="44"/>
  <c r="H46" i="44"/>
  <c r="G46" i="44"/>
  <c r="F46" i="44"/>
  <c r="E46" i="44"/>
  <c r="D46" i="44"/>
  <c r="C46" i="44"/>
  <c r="B46" i="44"/>
  <c r="B46" i="46"/>
  <c r="X45" i="44"/>
  <c r="W45" i="44"/>
  <c r="V45" i="44"/>
  <c r="U45" i="44"/>
  <c r="T45" i="44"/>
  <c r="S45" i="44"/>
  <c r="R45" i="44"/>
  <c r="Q45" i="44"/>
  <c r="P45" i="44"/>
  <c r="O45" i="44"/>
  <c r="N45" i="44"/>
  <c r="M45" i="44"/>
  <c r="L45" i="44"/>
  <c r="K45" i="44"/>
  <c r="J45" i="44"/>
  <c r="I45" i="44"/>
  <c r="H45" i="44"/>
  <c r="G45" i="44"/>
  <c r="F45" i="44"/>
  <c r="E45" i="44"/>
  <c r="D45" i="44"/>
  <c r="C45" i="44"/>
  <c r="B45" i="44"/>
  <c r="B45" i="46"/>
  <c r="X44" i="44"/>
  <c r="W44" i="44"/>
  <c r="V44" i="44"/>
  <c r="U44" i="44"/>
  <c r="T44" i="44"/>
  <c r="S44" i="44"/>
  <c r="R44" i="44"/>
  <c r="Q44" i="44"/>
  <c r="P44" i="44"/>
  <c r="O44" i="44"/>
  <c r="N44" i="44"/>
  <c r="M44" i="44"/>
  <c r="L44" i="44"/>
  <c r="K44" i="44"/>
  <c r="J44" i="44"/>
  <c r="I44" i="44"/>
  <c r="H44" i="44"/>
  <c r="G44" i="44"/>
  <c r="F44" i="44"/>
  <c r="E44" i="44"/>
  <c r="D44" i="44"/>
  <c r="C44" i="44"/>
  <c r="B44" i="44"/>
  <c r="B44" i="46"/>
  <c r="X43" i="44"/>
  <c r="W43" i="44"/>
  <c r="V43" i="44"/>
  <c r="U43" i="44"/>
  <c r="T43" i="44"/>
  <c r="S43" i="44"/>
  <c r="R43" i="44"/>
  <c r="Q43" i="44"/>
  <c r="P43" i="44"/>
  <c r="O43" i="44"/>
  <c r="N43" i="44"/>
  <c r="M43" i="44"/>
  <c r="L43" i="44"/>
  <c r="K43" i="44"/>
  <c r="J43" i="44"/>
  <c r="I43" i="44"/>
  <c r="H43" i="44"/>
  <c r="G43" i="44"/>
  <c r="F43" i="44"/>
  <c r="E43" i="44"/>
  <c r="D43" i="44"/>
  <c r="C43" i="44"/>
  <c r="B43" i="44"/>
  <c r="B43" i="46"/>
  <c r="X42" i="44"/>
  <c r="W42" i="44"/>
  <c r="V42" i="44"/>
  <c r="U42" i="44"/>
  <c r="T42" i="44"/>
  <c r="S42" i="44"/>
  <c r="R42" i="44"/>
  <c r="Q42" i="44"/>
  <c r="P42" i="44"/>
  <c r="O42" i="44"/>
  <c r="N42" i="44"/>
  <c r="M42" i="44"/>
  <c r="L42" i="44"/>
  <c r="K42" i="44"/>
  <c r="J42" i="44"/>
  <c r="I42" i="44"/>
  <c r="H42" i="44"/>
  <c r="G42" i="44"/>
  <c r="F42" i="44"/>
  <c r="E42" i="44"/>
  <c r="D42" i="44"/>
  <c r="C42" i="44"/>
  <c r="B42" i="44"/>
  <c r="B42" i="46"/>
  <c r="X41" i="44"/>
  <c r="W41" i="44"/>
  <c r="V41" i="44"/>
  <c r="U41" i="44"/>
  <c r="T41" i="44"/>
  <c r="S41" i="44"/>
  <c r="R41" i="44"/>
  <c r="Q41" i="44"/>
  <c r="P41" i="44"/>
  <c r="O41" i="44"/>
  <c r="N41" i="44"/>
  <c r="M41" i="44"/>
  <c r="L41" i="44"/>
  <c r="K41" i="44"/>
  <c r="J41" i="44"/>
  <c r="I41" i="44"/>
  <c r="H41" i="44"/>
  <c r="G41" i="44"/>
  <c r="F41" i="44"/>
  <c r="E41" i="44"/>
  <c r="D41" i="44"/>
  <c r="C41" i="44"/>
  <c r="B41" i="44"/>
  <c r="B41" i="46"/>
  <c r="X40" i="44"/>
  <c r="W40" i="44"/>
  <c r="V40" i="44"/>
  <c r="U40" i="44"/>
  <c r="T40" i="44"/>
  <c r="S40" i="44"/>
  <c r="R40" i="44"/>
  <c r="Q40" i="44"/>
  <c r="P40" i="44"/>
  <c r="O40" i="44"/>
  <c r="N40" i="44"/>
  <c r="M40" i="44"/>
  <c r="L40" i="44"/>
  <c r="K40" i="44"/>
  <c r="J40" i="44"/>
  <c r="I40" i="44"/>
  <c r="H40" i="44"/>
  <c r="G40" i="44"/>
  <c r="F40" i="44"/>
  <c r="E40" i="44"/>
  <c r="D40" i="44"/>
  <c r="C40" i="44"/>
  <c r="B40" i="44"/>
  <c r="B40" i="46"/>
  <c r="X39" i="44"/>
  <c r="W39" i="44"/>
  <c r="V39" i="44"/>
  <c r="U39" i="44"/>
  <c r="T39" i="44"/>
  <c r="S39" i="44"/>
  <c r="R39" i="44"/>
  <c r="Q39" i="44"/>
  <c r="P39" i="44"/>
  <c r="O39" i="44"/>
  <c r="N39" i="44"/>
  <c r="M39" i="44"/>
  <c r="L39" i="44"/>
  <c r="K39" i="44"/>
  <c r="J39" i="44"/>
  <c r="I39" i="44"/>
  <c r="H39" i="44"/>
  <c r="G39" i="44"/>
  <c r="F39" i="44"/>
  <c r="E39" i="44"/>
  <c r="D39" i="44"/>
  <c r="C39" i="44"/>
  <c r="B39" i="44"/>
  <c r="X38" i="44"/>
  <c r="W38" i="44"/>
  <c r="V38" i="44"/>
  <c r="U38" i="44"/>
  <c r="T38" i="44"/>
  <c r="S38" i="44"/>
  <c r="R38" i="44"/>
  <c r="Q38" i="44"/>
  <c r="P38" i="44"/>
  <c r="O38" i="44"/>
  <c r="N38" i="44"/>
  <c r="M38" i="44"/>
  <c r="L38" i="44"/>
  <c r="K38" i="44"/>
  <c r="J38" i="44"/>
  <c r="I38" i="44"/>
  <c r="H38" i="44"/>
  <c r="G38" i="44"/>
  <c r="F38" i="44"/>
  <c r="E38" i="44"/>
  <c r="D38" i="44"/>
  <c r="C38" i="44"/>
  <c r="B38" i="44"/>
  <c r="X37" i="44"/>
  <c r="W37" i="44"/>
  <c r="V37" i="44"/>
  <c r="U37" i="44"/>
  <c r="T37" i="44"/>
  <c r="S37" i="44"/>
  <c r="R37" i="44"/>
  <c r="Q37" i="44"/>
  <c r="P37" i="44"/>
  <c r="J37" i="44"/>
  <c r="I37" i="44"/>
  <c r="H37" i="44"/>
  <c r="G37" i="44"/>
  <c r="F37" i="44"/>
  <c r="E37" i="44"/>
  <c r="D37" i="44"/>
  <c r="C37" i="44"/>
  <c r="B37" i="44"/>
  <c r="X36" i="44"/>
  <c r="W36" i="44"/>
  <c r="V36" i="44"/>
  <c r="U36" i="44"/>
  <c r="T36" i="44"/>
  <c r="S36" i="44"/>
  <c r="R36" i="44"/>
  <c r="Q36" i="44"/>
  <c r="P36" i="44"/>
  <c r="J36" i="44"/>
  <c r="I36" i="44"/>
  <c r="H36" i="44"/>
  <c r="G36" i="44"/>
  <c r="F36" i="44"/>
  <c r="E36" i="44"/>
  <c r="D36" i="44"/>
  <c r="C36" i="44"/>
  <c r="B36" i="44"/>
  <c r="B36" i="46"/>
  <c r="X35" i="44"/>
  <c r="W35" i="44"/>
  <c r="V35" i="44"/>
  <c r="U35" i="44"/>
  <c r="T35" i="44"/>
  <c r="S35" i="44"/>
  <c r="R35" i="44"/>
  <c r="Q35" i="44"/>
  <c r="P35" i="44"/>
  <c r="J35" i="44"/>
  <c r="I35" i="44"/>
  <c r="H35" i="44"/>
  <c r="G35" i="44"/>
  <c r="F35" i="44"/>
  <c r="E35" i="44"/>
  <c r="D35" i="44"/>
  <c r="C35" i="44"/>
  <c r="B35" i="44"/>
  <c r="B35" i="46"/>
  <c r="X34" i="44"/>
  <c r="W34" i="44"/>
  <c r="V34" i="44"/>
  <c r="U34" i="44"/>
  <c r="T34" i="44"/>
  <c r="S34" i="44"/>
  <c r="R34" i="44"/>
  <c r="Q34" i="44"/>
  <c r="P34" i="44"/>
  <c r="J34" i="44"/>
  <c r="I34" i="44"/>
  <c r="H34" i="44"/>
  <c r="G34" i="44"/>
  <c r="F34" i="44"/>
  <c r="E34" i="44"/>
  <c r="D34" i="44"/>
  <c r="C34" i="44"/>
  <c r="B34" i="44"/>
  <c r="B34" i="46"/>
  <c r="X33" i="44"/>
  <c r="W33" i="44"/>
  <c r="V33" i="44"/>
  <c r="U33" i="44"/>
  <c r="T33" i="44"/>
  <c r="S33" i="44"/>
  <c r="R33" i="44"/>
  <c r="Q33" i="44"/>
  <c r="P33" i="44"/>
  <c r="J33" i="44"/>
  <c r="I33" i="44"/>
  <c r="H33" i="44"/>
  <c r="G33" i="44"/>
  <c r="F33" i="44"/>
  <c r="E33" i="44"/>
  <c r="D33" i="44"/>
  <c r="C33" i="44"/>
  <c r="B33" i="44"/>
  <c r="B33" i="46"/>
  <c r="X32" i="44"/>
  <c r="W32" i="44"/>
  <c r="V32" i="44"/>
  <c r="U32" i="44"/>
  <c r="T32" i="44"/>
  <c r="S32" i="44"/>
  <c r="R32" i="44"/>
  <c r="Q32" i="44"/>
  <c r="P32" i="44"/>
  <c r="K32" i="44"/>
  <c r="J32" i="44"/>
  <c r="I32" i="44"/>
  <c r="H32" i="44"/>
  <c r="G32" i="44"/>
  <c r="F32" i="44"/>
  <c r="E32" i="44"/>
  <c r="D32" i="44"/>
  <c r="C32" i="44"/>
  <c r="B32" i="44"/>
  <c r="B32" i="46"/>
  <c r="X31" i="44"/>
  <c r="W31" i="44"/>
  <c r="V31" i="44"/>
  <c r="U31" i="44"/>
  <c r="T31" i="44"/>
  <c r="S31" i="44"/>
  <c r="R31" i="44"/>
  <c r="Q31" i="44"/>
  <c r="P31" i="44"/>
  <c r="J31" i="44"/>
  <c r="I31" i="44"/>
  <c r="H31" i="44"/>
  <c r="G31" i="44"/>
  <c r="F31" i="44"/>
  <c r="E31" i="44"/>
  <c r="D31" i="44"/>
  <c r="C31" i="44"/>
  <c r="B31" i="44"/>
  <c r="B31" i="46"/>
  <c r="X30" i="44"/>
  <c r="R30" i="44"/>
  <c r="J30" i="44"/>
  <c r="C30" i="44"/>
  <c r="B30" i="44"/>
  <c r="B30" i="46"/>
  <c r="X29" i="44"/>
  <c r="R29" i="44"/>
  <c r="J29" i="44"/>
  <c r="C29" i="44"/>
  <c r="B29" i="44"/>
  <c r="B29" i="46"/>
  <c r="X28" i="44"/>
  <c r="W28" i="44"/>
  <c r="V28" i="44"/>
  <c r="U28" i="44"/>
  <c r="T28" i="44"/>
  <c r="S28" i="44"/>
  <c r="R28" i="44"/>
  <c r="Q28" i="44"/>
  <c r="P28" i="44"/>
  <c r="J28" i="44"/>
  <c r="I28" i="44"/>
  <c r="H28" i="44"/>
  <c r="G28" i="44"/>
  <c r="F28" i="44"/>
  <c r="E28" i="44"/>
  <c r="D28" i="44"/>
  <c r="C28" i="44"/>
  <c r="B28" i="44"/>
  <c r="B28" i="46"/>
  <c r="X27" i="44"/>
  <c r="W27" i="44"/>
  <c r="V27" i="44"/>
  <c r="U27" i="44"/>
  <c r="T27" i="44"/>
  <c r="S27" i="44"/>
  <c r="R27" i="44"/>
  <c r="Q27" i="44"/>
  <c r="P27" i="44"/>
  <c r="J27" i="44"/>
  <c r="I27" i="44"/>
  <c r="H27" i="44"/>
  <c r="G27" i="44"/>
  <c r="F27" i="44"/>
  <c r="E27" i="44"/>
  <c r="D27" i="44"/>
  <c r="C27" i="44"/>
  <c r="B27" i="44"/>
  <c r="B27" i="46"/>
  <c r="X26" i="44"/>
  <c r="W26" i="44"/>
  <c r="V26" i="44"/>
  <c r="U26" i="44"/>
  <c r="T26" i="44"/>
  <c r="S26" i="44"/>
  <c r="R26" i="44"/>
  <c r="Q26" i="44"/>
  <c r="P26" i="44"/>
  <c r="J26" i="44"/>
  <c r="I26" i="44"/>
  <c r="H26" i="44"/>
  <c r="G26" i="44"/>
  <c r="F26" i="44"/>
  <c r="E26" i="44"/>
  <c r="D26" i="44"/>
  <c r="C26" i="44"/>
  <c r="B26" i="44"/>
  <c r="X25" i="44"/>
  <c r="W25" i="44"/>
  <c r="V25" i="44"/>
  <c r="U25" i="44"/>
  <c r="T25" i="44"/>
  <c r="S25" i="44"/>
  <c r="R25" i="44"/>
  <c r="Q25" i="44"/>
  <c r="P25" i="44"/>
  <c r="J25" i="44"/>
  <c r="I25" i="44"/>
  <c r="H25" i="44"/>
  <c r="G25" i="44"/>
  <c r="F25" i="44"/>
  <c r="E25" i="44"/>
  <c r="D25" i="44"/>
  <c r="C25" i="44"/>
  <c r="B25" i="44"/>
  <c r="X24" i="44"/>
  <c r="W24" i="44"/>
  <c r="V24" i="44"/>
  <c r="U24" i="44"/>
  <c r="T24" i="44"/>
  <c r="S24" i="44"/>
  <c r="R24" i="44"/>
  <c r="Q24" i="44"/>
  <c r="P24" i="44"/>
  <c r="J24" i="44"/>
  <c r="I24" i="44"/>
  <c r="H24" i="44"/>
  <c r="G24" i="44"/>
  <c r="F24" i="44"/>
  <c r="E24" i="44"/>
  <c r="D24" i="44"/>
  <c r="C24" i="44"/>
  <c r="B24" i="44"/>
  <c r="B24" i="46"/>
  <c r="X23" i="44"/>
  <c r="W23" i="44"/>
  <c r="V23" i="44"/>
  <c r="U23" i="44"/>
  <c r="T23" i="44"/>
  <c r="S23" i="44"/>
  <c r="R23" i="44"/>
  <c r="Q23" i="44"/>
  <c r="P23" i="44"/>
  <c r="J23" i="44"/>
  <c r="I23" i="44"/>
  <c r="H23" i="44"/>
  <c r="G23" i="44"/>
  <c r="F23" i="44"/>
  <c r="E23" i="44"/>
  <c r="D23" i="44"/>
  <c r="C23" i="44"/>
  <c r="B23" i="44"/>
  <c r="B23" i="46"/>
  <c r="X22" i="44"/>
  <c r="W22" i="44"/>
  <c r="V22" i="44"/>
  <c r="U22" i="44"/>
  <c r="T22" i="44"/>
  <c r="S22" i="44"/>
  <c r="R22" i="44"/>
  <c r="Q22" i="44"/>
  <c r="P22" i="44"/>
  <c r="J22" i="44"/>
  <c r="I22" i="44"/>
  <c r="H22" i="44"/>
  <c r="G22" i="44"/>
  <c r="F22" i="44"/>
  <c r="E22" i="44"/>
  <c r="D22" i="44"/>
  <c r="C22" i="44"/>
  <c r="B22" i="44"/>
  <c r="B22" i="46"/>
  <c r="X21" i="44"/>
  <c r="W21" i="44"/>
  <c r="V21" i="44"/>
  <c r="S21" i="44"/>
  <c r="R21" i="44"/>
  <c r="J21" i="44"/>
  <c r="H21" i="44"/>
  <c r="E21" i="44"/>
  <c r="D21" i="44"/>
  <c r="C21" i="44"/>
  <c r="B21" i="44"/>
  <c r="B21" i="46"/>
  <c r="X20" i="44"/>
  <c r="W20" i="44"/>
  <c r="V20" i="44"/>
  <c r="U20" i="44"/>
  <c r="T20" i="44"/>
  <c r="S20" i="44"/>
  <c r="R20" i="44"/>
  <c r="Q20" i="44"/>
  <c r="P20" i="44"/>
  <c r="J20" i="44"/>
  <c r="I20" i="44"/>
  <c r="H20" i="44"/>
  <c r="G20" i="44"/>
  <c r="F20" i="44"/>
  <c r="E20" i="44"/>
  <c r="D20" i="44"/>
  <c r="C20" i="44"/>
  <c r="B20" i="44"/>
  <c r="X19" i="44"/>
  <c r="W19" i="44"/>
  <c r="V19" i="44"/>
  <c r="U19" i="44"/>
  <c r="T19" i="44"/>
  <c r="S19" i="44"/>
  <c r="R19" i="44"/>
  <c r="Q19" i="44"/>
  <c r="P19" i="44"/>
  <c r="J19" i="44"/>
  <c r="I19" i="44"/>
  <c r="H19" i="44"/>
  <c r="G19" i="44"/>
  <c r="F19" i="44"/>
  <c r="E19" i="44"/>
  <c r="D19" i="44"/>
  <c r="C19" i="44"/>
  <c r="B19" i="44"/>
  <c r="B19" i="46"/>
  <c r="X18" i="44"/>
  <c r="W18" i="44"/>
  <c r="V18" i="44"/>
  <c r="U18" i="44"/>
  <c r="T18" i="44"/>
  <c r="S18" i="44"/>
  <c r="R18" i="44"/>
  <c r="Q18" i="44"/>
  <c r="P18" i="44"/>
  <c r="J18" i="44"/>
  <c r="I18" i="44"/>
  <c r="H18" i="44"/>
  <c r="G18" i="44"/>
  <c r="F18" i="44"/>
  <c r="E18" i="44"/>
  <c r="D18" i="44"/>
  <c r="C18" i="44"/>
  <c r="B18" i="44"/>
  <c r="B18" i="46"/>
  <c r="X17" i="44"/>
  <c r="W17" i="44"/>
  <c r="V17" i="44"/>
  <c r="U17" i="44"/>
  <c r="T17" i="44"/>
  <c r="S17" i="44"/>
  <c r="R17" i="44"/>
  <c r="Q17" i="44"/>
  <c r="P17" i="44"/>
  <c r="J17" i="44"/>
  <c r="I17" i="44"/>
  <c r="H17" i="44"/>
  <c r="G17" i="44"/>
  <c r="F17" i="44"/>
  <c r="E17" i="44"/>
  <c r="D17" i="44"/>
  <c r="C17" i="44"/>
  <c r="B17" i="44"/>
  <c r="B17" i="46"/>
  <c r="X16" i="44"/>
  <c r="W16" i="44"/>
  <c r="V16" i="44"/>
  <c r="U16" i="44"/>
  <c r="T16" i="44"/>
  <c r="S16" i="44"/>
  <c r="R16" i="44"/>
  <c r="Q16" i="44"/>
  <c r="P16" i="44"/>
  <c r="J16" i="44"/>
  <c r="I16" i="44"/>
  <c r="H16" i="44"/>
  <c r="G16" i="44"/>
  <c r="F16" i="44"/>
  <c r="E16" i="44"/>
  <c r="D16" i="44"/>
  <c r="C16" i="44"/>
  <c r="B16" i="44"/>
  <c r="B16" i="46"/>
  <c r="X15" i="44"/>
  <c r="W15" i="44"/>
  <c r="V15" i="44"/>
  <c r="U15" i="44"/>
  <c r="T15" i="44"/>
  <c r="S15" i="44"/>
  <c r="R15" i="44"/>
  <c r="Q15" i="44"/>
  <c r="P15" i="44"/>
  <c r="J15" i="44"/>
  <c r="I15" i="44"/>
  <c r="H15" i="44"/>
  <c r="G15" i="44"/>
  <c r="F15" i="44"/>
  <c r="E15" i="44"/>
  <c r="D15" i="44"/>
  <c r="C15" i="44"/>
  <c r="B15" i="44"/>
  <c r="B15" i="46"/>
  <c r="X14" i="44"/>
  <c r="U14" i="44"/>
  <c r="S14" i="44"/>
  <c r="R14" i="44"/>
  <c r="J14" i="44"/>
  <c r="C14" i="44"/>
  <c r="B14" i="44"/>
  <c r="X13" i="44"/>
  <c r="W13" i="44"/>
  <c r="V13" i="44"/>
  <c r="U13" i="44"/>
  <c r="T13" i="44"/>
  <c r="S13" i="44"/>
  <c r="R13" i="44"/>
  <c r="Q13" i="44"/>
  <c r="P13" i="44"/>
  <c r="J13" i="44"/>
  <c r="I13" i="44"/>
  <c r="H13" i="44"/>
  <c r="G13" i="44"/>
  <c r="F13" i="44"/>
  <c r="E13" i="44"/>
  <c r="D13" i="44"/>
  <c r="C13" i="44"/>
  <c r="B13" i="44"/>
  <c r="B13" i="46"/>
  <c r="B20" i="46"/>
  <c r="AX16" i="46"/>
  <c r="AV82" i="53"/>
  <c r="AV20" i="53"/>
  <c r="AV37" i="53"/>
  <c r="AV78" i="53"/>
  <c r="AV46" i="53"/>
  <c r="AV33" i="53"/>
  <c r="AV49" i="53"/>
  <c r="AV76" i="53"/>
  <c r="AV31" i="53"/>
  <c r="AV43" i="53"/>
  <c r="AV36" i="53"/>
  <c r="AS39" i="44"/>
  <c r="B39" i="46"/>
  <c r="AV24" i="53"/>
  <c r="AV56" i="53"/>
  <c r="AV61" i="53"/>
  <c r="AS53" i="44"/>
  <c r="B53" i="46"/>
  <c r="AV26" i="53"/>
  <c r="AV42" i="53"/>
  <c r="AV59" i="53"/>
  <c r="AV28" i="53"/>
  <c r="AV57" i="53"/>
  <c r="AS54" i="44"/>
  <c r="B54" i="46"/>
  <c r="AV40" i="53"/>
  <c r="AV63" i="53"/>
  <c r="AV45" i="53"/>
  <c r="AV50" i="53"/>
  <c r="AV65" i="53"/>
  <c r="AS14" i="44"/>
  <c r="B14" i="46"/>
  <c r="AV30" i="53"/>
  <c r="AV35" i="53"/>
  <c r="AS55" i="44"/>
  <c r="B55" i="46"/>
  <c r="AV80" i="53"/>
  <c r="AV25" i="53"/>
  <c r="AV62" i="53"/>
  <c r="AV66" i="53"/>
  <c r="AV41" i="53"/>
  <c r="AV75" i="53"/>
  <c r="AV83" i="53"/>
  <c r="AV21" i="53"/>
  <c r="AS37" i="44"/>
  <c r="B37" i="46"/>
  <c r="AV5" i="53"/>
  <c r="AV79" i="53"/>
  <c r="AS25" i="44"/>
  <c r="B25" i="46"/>
  <c r="AV34" i="53"/>
  <c r="AV27" i="53"/>
  <c r="AV74" i="53"/>
  <c r="AS38" i="44"/>
  <c r="B38" i="46"/>
  <c r="AV73" i="53"/>
  <c r="AV47" i="53"/>
  <c r="AV19" i="53"/>
  <c r="AS26" i="44"/>
  <c r="B26" i="46"/>
  <c r="AV22" i="53"/>
  <c r="AV60" i="53"/>
  <c r="AV29" i="53"/>
  <c r="AA1" i="59"/>
  <c r="K264" i="45"/>
  <c r="K328" i="45"/>
  <c r="T264" i="45"/>
  <c r="K280" i="45"/>
  <c r="K83" i="45"/>
  <c r="K114" i="45"/>
  <c r="K110" i="45"/>
  <c r="K85" i="45"/>
  <c r="K81" i="45"/>
  <c r="K93" i="45"/>
  <c r="K89" i="45"/>
  <c r="K68" i="45"/>
  <c r="K79" i="45"/>
  <c r="K124" i="45"/>
  <c r="K87" i="45"/>
  <c r="K152" i="45"/>
  <c r="K155" i="45"/>
  <c r="K305" i="45"/>
  <c r="K242" i="45"/>
  <c r="K278" i="45"/>
  <c r="K303" i="45"/>
  <c r="T179" i="45"/>
  <c r="T325" i="45"/>
  <c r="K232" i="45"/>
  <c r="K97" i="45"/>
  <c r="K196" i="45"/>
  <c r="K246" i="45"/>
  <c r="T171" i="45"/>
  <c r="T177" i="45"/>
  <c r="T160" i="45"/>
  <c r="T321" i="45"/>
  <c r="T319" i="45"/>
  <c r="K266" i="45"/>
  <c r="K9" i="45"/>
  <c r="K235" i="45"/>
  <c r="K276" i="45"/>
  <c r="K216" i="45"/>
  <c r="K121" i="45"/>
  <c r="K163" i="45"/>
  <c r="K308" i="45"/>
  <c r="K219" i="45"/>
  <c r="K170" i="45"/>
  <c r="K299" i="45"/>
  <c r="K80" i="45"/>
  <c r="K208" i="45"/>
  <c r="K11" i="45"/>
  <c r="K113" i="45"/>
  <c r="K241" i="45"/>
  <c r="K146" i="45"/>
  <c r="K275" i="45"/>
  <c r="K140" i="45"/>
  <c r="K204" i="45"/>
  <c r="K269" i="45"/>
  <c r="K101" i="45"/>
  <c r="K165" i="45"/>
  <c r="K229" i="45"/>
  <c r="K126" i="45"/>
  <c r="K190" i="45"/>
  <c r="K254" i="45"/>
  <c r="K319" i="45"/>
  <c r="K95" i="45"/>
  <c r="K223" i="45"/>
  <c r="K288" i="45"/>
  <c r="T327" i="45"/>
  <c r="K147" i="45"/>
  <c r="K267" i="45"/>
  <c r="K272" i="45"/>
  <c r="T316" i="45"/>
  <c r="K233" i="45"/>
  <c r="K283" i="45"/>
  <c r="K225" i="45"/>
  <c r="K132" i="45"/>
  <c r="K286" i="45"/>
  <c r="T173" i="45"/>
  <c r="T176" i="45"/>
  <c r="T162" i="45"/>
  <c r="T174" i="45"/>
  <c r="T328" i="45"/>
  <c r="T175" i="45"/>
  <c r="K268" i="45"/>
  <c r="K248" i="45"/>
  <c r="K153" i="45"/>
  <c r="K251" i="45"/>
  <c r="K186" i="45"/>
  <c r="K315" i="45"/>
  <c r="K96" i="45"/>
  <c r="K224" i="45"/>
  <c r="K129" i="45"/>
  <c r="K162" i="45"/>
  <c r="K291" i="45"/>
  <c r="K84" i="45"/>
  <c r="K148" i="45"/>
  <c r="K212" i="45"/>
  <c r="K277" i="45"/>
  <c r="K109" i="45"/>
  <c r="K173" i="45"/>
  <c r="K237" i="45"/>
  <c r="K302" i="45"/>
  <c r="K70" i="45"/>
  <c r="K134" i="45"/>
  <c r="K198" i="45"/>
  <c r="K262" i="45"/>
  <c r="K327" i="45"/>
  <c r="K103" i="45"/>
  <c r="K231" i="45"/>
  <c r="T11" i="45"/>
  <c r="T322" i="45"/>
  <c r="K136" i="45"/>
  <c r="K317" i="45"/>
  <c r="K143" i="45"/>
  <c r="K265" i="45"/>
  <c r="K168" i="45"/>
  <c r="K154" i="45"/>
  <c r="K221" i="45"/>
  <c r="K311" i="45"/>
  <c r="T159" i="45"/>
  <c r="T161" i="45"/>
  <c r="T182" i="45"/>
  <c r="T324" i="45"/>
  <c r="K330" i="45"/>
  <c r="K300" i="45"/>
  <c r="K281" i="45"/>
  <c r="K115" i="45"/>
  <c r="K185" i="45"/>
  <c r="K284" i="45"/>
  <c r="K202" i="45"/>
  <c r="K10" i="45"/>
  <c r="K112" i="45"/>
  <c r="K240" i="45"/>
  <c r="K145" i="45"/>
  <c r="K274" i="45"/>
  <c r="K178" i="45"/>
  <c r="K307" i="45"/>
  <c r="K92" i="45"/>
  <c r="K156" i="45"/>
  <c r="K220" i="45"/>
  <c r="K285" i="45"/>
  <c r="K117" i="45"/>
  <c r="K181" i="45"/>
  <c r="K245" i="45"/>
  <c r="K310" i="45"/>
  <c r="K78" i="45"/>
  <c r="K142" i="45"/>
  <c r="K206" i="45"/>
  <c r="K271" i="45"/>
  <c r="K111" i="45"/>
  <c r="K175" i="45"/>
  <c r="K239" i="45"/>
  <c r="K304" i="45"/>
  <c r="T329" i="45"/>
  <c r="K171" i="45"/>
  <c r="K314" i="45"/>
  <c r="K209" i="45"/>
  <c r="K188" i="45"/>
  <c r="K213" i="45"/>
  <c r="K174" i="45"/>
  <c r="K211" i="45"/>
  <c r="K179" i="45"/>
  <c r="K192" i="45"/>
  <c r="K130" i="45"/>
  <c r="K325" i="45"/>
  <c r="K182" i="45"/>
  <c r="K215" i="45"/>
  <c r="T165" i="45"/>
  <c r="T163" i="45"/>
  <c r="T166" i="45"/>
  <c r="T167" i="45"/>
  <c r="T180" i="45"/>
  <c r="T320" i="45"/>
  <c r="T315" i="45"/>
  <c r="K105" i="45"/>
  <c r="K195" i="45"/>
  <c r="K313" i="45"/>
  <c r="K243" i="45"/>
  <c r="K217" i="45"/>
  <c r="K200" i="45"/>
  <c r="K316" i="45"/>
  <c r="K90" i="45"/>
  <c r="K218" i="45"/>
  <c r="K128" i="45"/>
  <c r="K290" i="45"/>
  <c r="K66" i="45"/>
  <c r="K194" i="45"/>
  <c r="K323" i="45"/>
  <c r="K100" i="45"/>
  <c r="K164" i="45"/>
  <c r="K228" i="45"/>
  <c r="K125" i="45"/>
  <c r="K189" i="45"/>
  <c r="K253" i="45"/>
  <c r="K318" i="45"/>
  <c r="K86" i="45"/>
  <c r="K150" i="45"/>
  <c r="K214" i="45"/>
  <c r="K279" i="45"/>
  <c r="K119" i="45"/>
  <c r="K183" i="45"/>
  <c r="K247" i="45"/>
  <c r="K312" i="45"/>
  <c r="T158" i="45"/>
  <c r="K201" i="45"/>
  <c r="K149" i="45"/>
  <c r="K207" i="45"/>
  <c r="T164" i="45"/>
  <c r="K203" i="45"/>
  <c r="K187" i="45"/>
  <c r="K321" i="45"/>
  <c r="K260" i="45"/>
  <c r="K157" i="45"/>
  <c r="K151" i="45"/>
  <c r="T170" i="45"/>
  <c r="T169" i="45"/>
  <c r="T178" i="45"/>
  <c r="T330" i="45"/>
  <c r="K67" i="45"/>
  <c r="K137" i="45"/>
  <c r="K99" i="45"/>
  <c r="K107" i="45"/>
  <c r="K104" i="45"/>
  <c r="K88" i="45"/>
  <c r="K131" i="45"/>
  <c r="K249" i="45"/>
  <c r="K329" i="45"/>
  <c r="K91" i="45"/>
  <c r="K8" i="45"/>
  <c r="K106" i="45"/>
  <c r="K234" i="45"/>
  <c r="K144" i="45"/>
  <c r="K273" i="45"/>
  <c r="K177" i="45"/>
  <c r="K306" i="45"/>
  <c r="K82" i="45"/>
  <c r="K210" i="45"/>
  <c r="K108" i="45"/>
  <c r="K172" i="45"/>
  <c r="K236" i="45"/>
  <c r="K301" i="45"/>
  <c r="K69" i="45"/>
  <c r="K133" i="45"/>
  <c r="K197" i="45"/>
  <c r="K261" i="45"/>
  <c r="K326" i="45"/>
  <c r="K94" i="45"/>
  <c r="K222" i="45"/>
  <c r="K287" i="45"/>
  <c r="K127" i="45"/>
  <c r="K191" i="45"/>
  <c r="K255" i="45"/>
  <c r="K320" i="45"/>
  <c r="T181" i="45"/>
  <c r="K138" i="45"/>
  <c r="K176" i="45"/>
  <c r="K12" i="45"/>
  <c r="K252" i="45"/>
  <c r="K238" i="45"/>
  <c r="T168" i="45"/>
  <c r="T323" i="45"/>
  <c r="K184" i="45"/>
  <c r="K118" i="45"/>
  <c r="T12" i="45"/>
  <c r="T183" i="45"/>
  <c r="T172" i="45"/>
  <c r="T317" i="45"/>
  <c r="T326" i="45"/>
  <c r="T318" i="45"/>
  <c r="K259" i="45"/>
  <c r="K169" i="45"/>
  <c r="K227" i="45"/>
  <c r="K139" i="45"/>
  <c r="K120" i="45"/>
  <c r="K324" i="45"/>
  <c r="K282" i="45"/>
  <c r="K123" i="45"/>
  <c r="K122" i="45"/>
  <c r="K250" i="45"/>
  <c r="K289" i="45"/>
  <c r="K193" i="45"/>
  <c r="K322" i="45"/>
  <c r="K98" i="45"/>
  <c r="K226" i="45"/>
  <c r="K116" i="45"/>
  <c r="K180" i="45"/>
  <c r="K244" i="45"/>
  <c r="K309" i="45"/>
  <c r="K141" i="45"/>
  <c r="K205" i="45"/>
  <c r="K270" i="45"/>
  <c r="K102" i="45"/>
  <c r="K230" i="45"/>
  <c r="K71" i="45"/>
  <c r="K135" i="45"/>
  <c r="K199" i="45"/>
  <c r="K263" i="45"/>
  <c r="AS70" i="44"/>
  <c r="AS87" i="44"/>
  <c r="AS88" i="44"/>
  <c r="AS63" i="44"/>
  <c r="AS86" i="44"/>
  <c r="AS85" i="44"/>
  <c r="AS64" i="44"/>
  <c r="AS65" i="44"/>
  <c r="AS71" i="44"/>
  <c r="AD65" i="44"/>
  <c r="AK70" i="44"/>
  <c r="AJ75" i="44"/>
  <c r="AC78" i="44"/>
  <c r="Z61" i="44"/>
  <c r="Y66" i="44"/>
  <c r="AF71" i="44"/>
  <c r="Z77" i="44"/>
  <c r="AH61" i="44"/>
  <c r="AG66" i="44"/>
  <c r="AA72" i="44"/>
  <c r="AH77" i="44"/>
  <c r="AC62" i="44"/>
  <c r="AB67" i="44"/>
  <c r="AI72" i="44"/>
  <c r="AK62" i="44"/>
  <c r="AJ67" i="44"/>
  <c r="AD73" i="44"/>
  <c r="AK78" i="44"/>
  <c r="AF63" i="44"/>
  <c r="Z69" i="44"/>
  <c r="Y74" i="44"/>
  <c r="AE79" i="44"/>
  <c r="AB59" i="44"/>
  <c r="AA64" i="44"/>
  <c r="AH69" i="44"/>
  <c r="AG74" i="44"/>
  <c r="AF79" i="44"/>
  <c r="AJ59" i="44"/>
  <c r="AI64" i="44"/>
  <c r="AC70" i="44"/>
  <c r="AB75" i="44"/>
  <c r="AD68" i="44"/>
  <c r="AK68" i="44"/>
  <c r="AC68" i="44"/>
  <c r="AJ68" i="44"/>
  <c r="AB68" i="44"/>
  <c r="AI68" i="44"/>
  <c r="AA68" i="44"/>
  <c r="AH68" i="44"/>
  <c r="Z68" i="44"/>
  <c r="AG68" i="44"/>
  <c r="Y68" i="44"/>
  <c r="AF68" i="44"/>
  <c r="AD76" i="44"/>
  <c r="AK76" i="44"/>
  <c r="AC76" i="44"/>
  <c r="AJ76" i="44"/>
  <c r="AB76" i="44"/>
  <c r="AI76" i="44"/>
  <c r="AA76" i="44"/>
  <c r="AH76" i="44"/>
  <c r="Z76" i="44"/>
  <c r="AG76" i="44"/>
  <c r="Y76" i="44"/>
  <c r="AF76" i="44"/>
  <c r="AE68" i="44"/>
  <c r="AD60" i="44"/>
  <c r="AK60" i="44"/>
  <c r="AC60" i="44"/>
  <c r="AJ60" i="44"/>
  <c r="AB60" i="44"/>
  <c r="AI60" i="44"/>
  <c r="AA60" i="44"/>
  <c r="AH60" i="44"/>
  <c r="Z60" i="44"/>
  <c r="AG60" i="44"/>
  <c r="Y60" i="44"/>
  <c r="AF60" i="44"/>
  <c r="AC59" i="44"/>
  <c r="AK59" i="44"/>
  <c r="AA61" i="44"/>
  <c r="AI61" i="44"/>
  <c r="AD62" i="44"/>
  <c r="Y63" i="44"/>
  <c r="AG63" i="44"/>
  <c r="AB64" i="44"/>
  <c r="AJ64" i="44"/>
  <c r="AE65" i="44"/>
  <c r="Z66" i="44"/>
  <c r="AH66" i="44"/>
  <c r="AC67" i="44"/>
  <c r="AK67" i="44"/>
  <c r="AA69" i="44"/>
  <c r="AI69" i="44"/>
  <c r="AD70" i="44"/>
  <c r="Y71" i="44"/>
  <c r="AG71" i="44"/>
  <c r="AB72" i="44"/>
  <c r="AJ72" i="44"/>
  <c r="AE73" i="44"/>
  <c r="Z74" i="44"/>
  <c r="AH74" i="44"/>
  <c r="AC75" i="44"/>
  <c r="AK75" i="44"/>
  <c r="AA77" i="44"/>
  <c r="AI77" i="44"/>
  <c r="AD78" i="44"/>
  <c r="Y79" i="44"/>
  <c r="AG79" i="44"/>
  <c r="AD59" i="44"/>
  <c r="AB61" i="44"/>
  <c r="AJ61" i="44"/>
  <c r="AE62" i="44"/>
  <c r="Z63" i="44"/>
  <c r="AH63" i="44"/>
  <c r="AC64" i="44"/>
  <c r="AK64" i="44"/>
  <c r="AF65" i="44"/>
  <c r="AA66" i="44"/>
  <c r="AI66" i="44"/>
  <c r="AD67" i="44"/>
  <c r="AB69" i="44"/>
  <c r="AJ69" i="44"/>
  <c r="AE70" i="44"/>
  <c r="Z71" i="44"/>
  <c r="AH71" i="44"/>
  <c r="AC72" i="44"/>
  <c r="AK72" i="44"/>
  <c r="AF73" i="44"/>
  <c r="AA74" i="44"/>
  <c r="AI74" i="44"/>
  <c r="AD75" i="44"/>
  <c r="AB77" i="44"/>
  <c r="AJ77" i="44"/>
  <c r="AE78" i="44"/>
  <c r="Z79" i="44"/>
  <c r="AH79" i="44"/>
  <c r="AE59" i="44"/>
  <c r="AC61" i="44"/>
  <c r="AK61" i="44"/>
  <c r="AF62" i="44"/>
  <c r="AA63" i="44"/>
  <c r="AI63" i="44"/>
  <c r="AD64" i="44"/>
  <c r="Y65" i="44"/>
  <c r="AG65" i="44"/>
  <c r="AB66" i="44"/>
  <c r="AJ66" i="44"/>
  <c r="AE67" i="44"/>
  <c r="AC69" i="44"/>
  <c r="AK69" i="44"/>
  <c r="AF70" i="44"/>
  <c r="AA71" i="44"/>
  <c r="AI71" i="44"/>
  <c r="AD72" i="44"/>
  <c r="Y73" i="44"/>
  <c r="AG73" i="44"/>
  <c r="AB74" i="44"/>
  <c r="AJ74" i="44"/>
  <c r="AE75" i="44"/>
  <c r="AC77" i="44"/>
  <c r="AK77" i="44"/>
  <c r="AF78" i="44"/>
  <c r="AA79" i="44"/>
  <c r="AI79" i="44"/>
  <c r="AF59" i="44"/>
  <c r="AD61" i="44"/>
  <c r="Y62" i="44"/>
  <c r="AG62" i="44"/>
  <c r="AB63" i="44"/>
  <c r="AJ63" i="44"/>
  <c r="AE64" i="44"/>
  <c r="Z65" i="44"/>
  <c r="AH65" i="44"/>
  <c r="AC66" i="44"/>
  <c r="AK66" i="44"/>
  <c r="AF67" i="44"/>
  <c r="AD69" i="44"/>
  <c r="Y70" i="44"/>
  <c r="AG70" i="44"/>
  <c r="AB71" i="44"/>
  <c r="AJ71" i="44"/>
  <c r="AE72" i="44"/>
  <c r="Z73" i="44"/>
  <c r="AH73" i="44"/>
  <c r="AC74" i="44"/>
  <c r="AK74" i="44"/>
  <c r="AF75" i="44"/>
  <c r="AD77" i="44"/>
  <c r="Y78" i="44"/>
  <c r="AG78" i="44"/>
  <c r="AB79" i="44"/>
  <c r="AJ79" i="44"/>
  <c r="Y59" i="44"/>
  <c r="AG59" i="44"/>
  <c r="AE61" i="44"/>
  <c r="Z62" i="44"/>
  <c r="AH62" i="44"/>
  <c r="AC63" i="44"/>
  <c r="AK63" i="44"/>
  <c r="AF64" i="44"/>
  <c r="AA65" i="44"/>
  <c r="AI65" i="44"/>
  <c r="AD66" i="44"/>
  <c r="Y67" i="44"/>
  <c r="AG67" i="44"/>
  <c r="AE69" i="44"/>
  <c r="Z70" i="44"/>
  <c r="AH70" i="44"/>
  <c r="AC71" i="44"/>
  <c r="AK71" i="44"/>
  <c r="AF72" i="44"/>
  <c r="AA73" i="44"/>
  <c r="AI73" i="44"/>
  <c r="AD74" i="44"/>
  <c r="Y75" i="44"/>
  <c r="AG75" i="44"/>
  <c r="AE77" i="44"/>
  <c r="Z78" i="44"/>
  <c r="AH78" i="44"/>
  <c r="AC79" i="44"/>
  <c r="AK79" i="44"/>
  <c r="Z59" i="44"/>
  <c r="AH59" i="44"/>
  <c r="AF61" i="44"/>
  <c r="AA62" i="44"/>
  <c r="AI62" i="44"/>
  <c r="AD63" i="44"/>
  <c r="Y64" i="44"/>
  <c r="AG64" i="44"/>
  <c r="AB65" i="44"/>
  <c r="AJ65" i="44"/>
  <c r="AE66" i="44"/>
  <c r="Z67" i="44"/>
  <c r="AH67" i="44"/>
  <c r="AF69" i="44"/>
  <c r="AA70" i="44"/>
  <c r="AI70" i="44"/>
  <c r="AD71" i="44"/>
  <c r="Y72" i="44"/>
  <c r="AG72" i="44"/>
  <c r="AB73" i="44"/>
  <c r="AJ73" i="44"/>
  <c r="AE74" i="44"/>
  <c r="Z75" i="44"/>
  <c r="AH75" i="44"/>
  <c r="AF77" i="44"/>
  <c r="AA78" i="44"/>
  <c r="AI78" i="44"/>
  <c r="AA59" i="44"/>
  <c r="Y61" i="44"/>
  <c r="AB62" i="44"/>
  <c r="Z64" i="44"/>
  <c r="AC65" i="44"/>
  <c r="AA67" i="44"/>
  <c r="Y69" i="44"/>
  <c r="AB70" i="44"/>
  <c r="Z72" i="44"/>
  <c r="AC73" i="44"/>
  <c r="AA75" i="44"/>
  <c r="Y77" i="44"/>
  <c r="AB78" i="44"/>
  <c r="B57" i="42"/>
  <c r="C57" i="42"/>
  <c r="E57" i="42"/>
  <c r="F57" i="42"/>
  <c r="G57" i="42"/>
  <c r="H57" i="42"/>
  <c r="I57" i="42"/>
  <c r="AB1" i="59"/>
  <c r="Q157" i="45"/>
  <c r="Q156" i="45"/>
  <c r="AC1" i="59"/>
  <c r="Q312" i="45"/>
  <c r="Q310" i="45"/>
  <c r="Q225" i="45"/>
  <c r="Q152" i="45"/>
  <c r="Q143" i="45"/>
  <c r="Q55" i="45"/>
  <c r="L7" i="42"/>
  <c r="L8" i="42"/>
  <c r="L9" i="42"/>
  <c r="L10" i="42"/>
  <c r="L11" i="42"/>
  <c r="L12" i="42"/>
  <c r="L13"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I46" i="42"/>
  <c r="H46" i="42"/>
  <c r="G46" i="42"/>
  <c r="F46" i="42"/>
  <c r="E46" i="42"/>
  <c r="D46" i="42"/>
  <c r="J46" i="42"/>
  <c r="C46" i="42"/>
  <c r="B46" i="42"/>
  <c r="K101" i="42"/>
  <c r="AD1" i="59"/>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K46" i="42"/>
  <c r="N52" i="44"/>
  <c r="AE1" i="59"/>
  <c r="AL13" i="44"/>
  <c r="B15" i="60"/>
  <c r="Y3" i="45"/>
  <c r="AF1" i="59"/>
  <c r="B14" i="50"/>
  <c r="C14" i="50" s="1"/>
  <c r="D14" i="48"/>
  <c r="F14" i="48" s="1"/>
  <c r="AL14" i="44"/>
  <c r="B16" i="60"/>
  <c r="D1" i="46"/>
  <c r="E1" i="46"/>
  <c r="AG1" i="59"/>
  <c r="B15" i="50"/>
  <c r="C15" i="50" s="1"/>
  <c r="D15" i="48"/>
  <c r="F15" i="48" s="1"/>
  <c r="AL15" i="44"/>
  <c r="B17" i="60"/>
  <c r="F1" i="46"/>
  <c r="AH1" i="59"/>
  <c r="B16" i="50"/>
  <c r="C16" i="50" s="1"/>
  <c r="D16" i="48"/>
  <c r="F16" i="48" s="1"/>
  <c r="AL16" i="44"/>
  <c r="B18" i="60"/>
  <c r="G1" i="46"/>
  <c r="AI1" i="59"/>
  <c r="B17" i="50"/>
  <c r="C17" i="50" s="1"/>
  <c r="D17" i="48"/>
  <c r="F17" i="48" s="1"/>
  <c r="AL17" i="44"/>
  <c r="H1" i="46"/>
  <c r="B18" i="50"/>
  <c r="C18" i="50" s="1"/>
  <c r="B19" i="60"/>
  <c r="AJ1" i="59"/>
  <c r="AL18" i="44"/>
  <c r="I1" i="46"/>
  <c r="J1" i="46"/>
  <c r="Q9" i="45"/>
  <c r="Q10" i="45"/>
  <c r="Q14" i="45"/>
  <c r="Q15" i="45"/>
  <c r="Q16" i="45"/>
  <c r="Q17" i="45"/>
  <c r="Q18" i="45"/>
  <c r="Q19" i="45"/>
  <c r="Q20" i="45"/>
  <c r="Q21" i="45"/>
  <c r="Q22" i="45"/>
  <c r="Q23" i="45"/>
  <c r="Q24" i="45"/>
  <c r="Q25" i="45"/>
  <c r="Q26" i="45"/>
  <c r="Q27" i="45"/>
  <c r="Q28" i="45"/>
  <c r="Q29" i="45"/>
  <c r="Q30" i="45"/>
  <c r="Q31" i="45"/>
  <c r="Q32" i="45"/>
  <c r="Q33" i="45"/>
  <c r="Q34" i="45"/>
  <c r="Q35" i="45"/>
  <c r="Q36" i="45"/>
  <c r="Q37" i="45"/>
  <c r="Q38" i="45"/>
  <c r="Q39" i="45"/>
  <c r="Q40" i="45"/>
  <c r="Q41" i="45"/>
  <c r="Q42" i="45"/>
  <c r="Q43" i="45"/>
  <c r="Q44" i="45"/>
  <c r="Q45" i="45"/>
  <c r="Q46" i="45"/>
  <c r="Q47" i="45"/>
  <c r="Q48" i="45"/>
  <c r="Q49" i="45"/>
  <c r="Q50" i="45"/>
  <c r="Q51" i="45"/>
  <c r="Q52" i="45"/>
  <c r="Q54" i="45"/>
  <c r="Q56" i="45"/>
  <c r="Q57" i="45"/>
  <c r="Q58" i="45"/>
  <c r="Q59" i="45"/>
  <c r="Q60" i="45"/>
  <c r="Q61" i="45"/>
  <c r="Q62" i="45"/>
  <c r="Q63" i="45"/>
  <c r="Q64" i="45"/>
  <c r="Q65" i="45"/>
  <c r="Q66" i="45"/>
  <c r="Q67" i="45"/>
  <c r="Q68" i="45"/>
  <c r="Q69" i="45"/>
  <c r="Q70" i="45"/>
  <c r="Q71" i="45"/>
  <c r="Q72" i="45"/>
  <c r="Q73" i="45"/>
  <c r="Q74" i="45"/>
  <c r="Q75" i="45"/>
  <c r="Q76" i="45"/>
  <c r="Q77" i="45"/>
  <c r="Q78" i="45"/>
  <c r="Q79" i="45"/>
  <c r="Q80" i="45"/>
  <c r="Q81" i="45"/>
  <c r="Q82" i="45"/>
  <c r="Q83" i="45"/>
  <c r="Q84" i="45"/>
  <c r="Q85" i="45"/>
  <c r="Q86" i="45"/>
  <c r="Q87" i="45"/>
  <c r="Q88" i="45"/>
  <c r="Q89" i="45"/>
  <c r="Q90" i="45"/>
  <c r="Q91" i="45"/>
  <c r="Q92" i="45"/>
  <c r="Q93" i="45"/>
  <c r="Q94" i="45"/>
  <c r="Q95" i="45"/>
  <c r="Q96" i="45"/>
  <c r="Q97" i="45"/>
  <c r="Q98" i="45"/>
  <c r="Q99" i="45"/>
  <c r="Q100" i="45"/>
  <c r="Q101" i="45"/>
  <c r="Q102" i="45"/>
  <c r="Q103" i="45"/>
  <c r="Q104" i="45"/>
  <c r="Q105" i="45"/>
  <c r="Q106" i="45"/>
  <c r="Q107" i="45"/>
  <c r="Q108" i="45"/>
  <c r="Q109" i="45"/>
  <c r="Q110" i="45"/>
  <c r="Q111" i="45"/>
  <c r="Q112" i="45"/>
  <c r="Q113" i="45"/>
  <c r="Q114" i="45"/>
  <c r="Q115" i="45"/>
  <c r="Q116" i="45"/>
  <c r="Q117" i="45"/>
  <c r="Q118" i="45"/>
  <c r="Q119" i="45"/>
  <c r="Q120" i="45"/>
  <c r="Q121" i="45"/>
  <c r="Q122" i="45"/>
  <c r="Q123" i="45"/>
  <c r="Q124" i="45"/>
  <c r="Q125" i="45"/>
  <c r="Q126" i="45"/>
  <c r="Q127" i="45"/>
  <c r="Q128" i="45"/>
  <c r="Q129" i="45"/>
  <c r="Q130" i="45"/>
  <c r="Q131" i="45"/>
  <c r="Q132" i="45"/>
  <c r="Q133" i="45"/>
  <c r="Q134" i="45"/>
  <c r="Q135" i="45"/>
  <c r="Q136" i="45"/>
  <c r="Q137" i="45"/>
  <c r="Q138" i="45"/>
  <c r="Q139" i="45"/>
  <c r="Q140" i="45"/>
  <c r="Q141" i="45"/>
  <c r="Q142" i="45"/>
  <c r="Q144" i="45"/>
  <c r="Q145" i="45"/>
  <c r="Q146" i="45"/>
  <c r="Q147" i="45"/>
  <c r="Q148" i="45"/>
  <c r="Q149" i="45"/>
  <c r="Q150" i="45"/>
  <c r="Q151" i="45"/>
  <c r="Q153" i="45"/>
  <c r="Q154" i="45"/>
  <c r="Q155" i="45"/>
  <c r="Q184" i="45"/>
  <c r="Q185" i="45"/>
  <c r="Q186" i="45"/>
  <c r="Q187" i="45"/>
  <c r="Q188" i="45"/>
  <c r="Q189" i="45"/>
  <c r="Q190" i="45"/>
  <c r="Q191" i="45"/>
  <c r="Q192" i="45"/>
  <c r="Q193" i="45"/>
  <c r="Q194" i="45"/>
  <c r="Q195" i="45"/>
  <c r="Q196" i="45"/>
  <c r="Q197" i="45"/>
  <c r="Q198" i="45"/>
  <c r="Q199" i="45"/>
  <c r="Q200" i="45"/>
  <c r="Q201" i="45"/>
  <c r="Q202" i="45"/>
  <c r="Q203" i="45"/>
  <c r="Q204" i="45"/>
  <c r="Q205" i="45"/>
  <c r="Q206" i="45"/>
  <c r="Q207" i="45"/>
  <c r="Q208" i="45"/>
  <c r="Q209" i="45"/>
  <c r="Q210" i="45"/>
  <c r="Q211" i="45"/>
  <c r="Q212" i="45"/>
  <c r="Q213" i="45"/>
  <c r="Q214" i="45"/>
  <c r="Q215" i="45"/>
  <c r="Q216" i="45"/>
  <c r="Q217" i="45"/>
  <c r="Q218" i="45"/>
  <c r="Q219" i="45"/>
  <c r="Q220" i="45"/>
  <c r="Q221" i="45"/>
  <c r="Q222" i="45"/>
  <c r="Q223" i="45"/>
  <c r="Q224" i="45"/>
  <c r="Q226" i="45"/>
  <c r="Q227" i="45"/>
  <c r="Q228" i="45"/>
  <c r="Q229" i="45"/>
  <c r="Q230" i="45"/>
  <c r="Q231" i="45"/>
  <c r="Q232" i="45"/>
  <c r="Q233" i="45"/>
  <c r="Q234" i="45"/>
  <c r="Q235" i="45"/>
  <c r="Q236" i="45"/>
  <c r="Q237" i="45"/>
  <c r="Q238" i="45"/>
  <c r="Q239" i="45"/>
  <c r="Q240" i="45"/>
  <c r="Q241" i="45"/>
  <c r="Q242" i="45"/>
  <c r="Q243" i="45"/>
  <c r="Q244" i="45"/>
  <c r="Q245" i="45"/>
  <c r="Q246" i="45"/>
  <c r="Q247" i="45"/>
  <c r="Q248" i="45"/>
  <c r="Q249" i="45"/>
  <c r="Q250" i="45"/>
  <c r="Q251" i="45"/>
  <c r="Q252" i="45"/>
  <c r="Q253" i="45"/>
  <c r="Q254" i="45"/>
  <c r="Q255" i="45"/>
  <c r="Q256" i="45"/>
  <c r="Q257" i="45"/>
  <c r="Q258" i="45"/>
  <c r="Q259" i="45"/>
  <c r="Q260" i="45"/>
  <c r="Q261" i="45"/>
  <c r="Q262" i="45"/>
  <c r="Q263" i="45"/>
  <c r="Q265" i="45"/>
  <c r="Q266" i="45"/>
  <c r="Q267" i="45"/>
  <c r="Q268" i="45"/>
  <c r="Q269" i="45"/>
  <c r="Q270" i="45"/>
  <c r="Q271" i="45"/>
  <c r="Q272" i="45"/>
  <c r="Q273" i="45"/>
  <c r="Q274" i="45"/>
  <c r="Q275" i="45"/>
  <c r="Q276" i="45"/>
  <c r="Q277" i="45"/>
  <c r="Q278" i="45"/>
  <c r="Q279" i="45"/>
  <c r="Q280" i="45"/>
  <c r="Q281" i="45"/>
  <c r="Q282" i="45"/>
  <c r="Q283" i="45"/>
  <c r="Q284" i="45"/>
  <c r="Q285" i="45"/>
  <c r="Q286" i="45"/>
  <c r="Q287" i="45"/>
  <c r="Q288" i="45"/>
  <c r="Q289" i="45"/>
  <c r="Q290" i="45"/>
  <c r="Q291" i="45"/>
  <c r="Q292" i="45"/>
  <c r="Q293" i="45"/>
  <c r="Q294" i="45"/>
  <c r="Q295" i="45"/>
  <c r="Q296" i="45"/>
  <c r="Q297" i="45"/>
  <c r="Q298" i="45"/>
  <c r="Q299" i="45"/>
  <c r="Q300" i="45"/>
  <c r="Q301" i="45"/>
  <c r="Q302" i="45"/>
  <c r="Q303" i="45"/>
  <c r="Q304" i="45"/>
  <c r="Q305" i="45"/>
  <c r="Q306" i="45"/>
  <c r="Q307" i="45"/>
  <c r="Q308" i="45"/>
  <c r="Q309" i="45"/>
  <c r="Q311" i="45"/>
  <c r="Q313" i="45"/>
  <c r="Q314" i="45"/>
  <c r="Q8" i="45"/>
  <c r="AB9" i="46"/>
  <c r="AW9" i="46"/>
  <c r="CD7" i="46"/>
  <c r="AX7" i="46"/>
  <c r="AH12" i="46"/>
  <c r="BM8" i="46"/>
  <c r="AH41" i="46"/>
  <c r="AB78" i="46"/>
  <c r="AB72" i="46"/>
  <c r="CD41" i="46"/>
  <c r="AB88" i="46"/>
  <c r="AB17" i="46"/>
  <c r="AX79" i="46"/>
  <c r="AH17" i="46"/>
  <c r="AH51" i="46"/>
  <c r="BM62" i="46"/>
  <c r="AW33" i="46"/>
  <c r="CD16" i="46"/>
  <c r="BN80" i="46"/>
  <c r="AB43" i="46"/>
  <c r="CC67" i="46"/>
  <c r="AX88" i="46"/>
  <c r="AX43" i="46"/>
  <c r="BN75" i="46"/>
  <c r="CD32" i="46"/>
  <c r="AX67" i="46"/>
  <c r="AX45" i="46"/>
  <c r="AX22" i="46"/>
  <c r="CD35" i="46"/>
  <c r="BN72" i="46"/>
  <c r="AW19" i="46"/>
  <c r="AX44" i="46"/>
  <c r="AX63" i="46"/>
  <c r="BM44" i="46"/>
  <c r="AH29" i="46"/>
  <c r="AG44" i="46"/>
  <c r="AH52" i="46"/>
  <c r="BN18" i="46"/>
  <c r="AX35" i="46"/>
  <c r="AB69" i="46"/>
  <c r="AB35" i="46"/>
  <c r="CD81" i="46"/>
  <c r="BN41" i="46"/>
  <c r="AB86" i="46"/>
  <c r="AH65" i="46"/>
  <c r="AX70" i="46"/>
  <c r="BN83" i="46"/>
  <c r="AW23" i="46"/>
  <c r="AB21" i="46"/>
  <c r="CD60" i="46"/>
  <c r="BN73" i="46"/>
  <c r="AX82" i="46"/>
  <c r="AB82" i="46"/>
  <c r="AH30" i="46"/>
  <c r="AH20" i="46"/>
  <c r="AX40" i="46"/>
  <c r="AX65" i="46"/>
  <c r="BN70" i="46"/>
  <c r="AX13" i="46"/>
  <c r="CD83" i="46"/>
  <c r="AB40" i="46"/>
  <c r="AB48" i="46"/>
  <c r="AX87" i="46"/>
  <c r="AW13" i="46"/>
  <c r="AG49" i="46"/>
  <c r="AG61" i="46"/>
  <c r="AH49" i="46"/>
  <c r="AB31" i="46"/>
  <c r="AH61" i="46"/>
  <c r="AH77" i="46"/>
  <c r="AB15" i="46"/>
  <c r="AX58" i="46"/>
  <c r="BN66" i="46"/>
  <c r="AH50" i="46"/>
  <c r="AB58" i="46"/>
  <c r="AG50" i="46"/>
  <c r="AB50" i="46"/>
  <c r="AX66" i="46"/>
  <c r="AW15" i="46"/>
  <c r="AX61" i="46"/>
  <c r="BN77" i="46"/>
  <c r="AB57" i="46"/>
  <c r="BN38" i="46"/>
  <c r="AH25" i="46"/>
  <c r="AH38" i="46"/>
  <c r="BM26" i="46"/>
  <c r="AH54" i="46"/>
  <c r="AB37" i="46"/>
  <c r="AH37" i="46"/>
  <c r="BN53" i="46"/>
  <c r="AX14" i="46"/>
  <c r="AX38" i="46"/>
  <c r="CD37" i="46"/>
  <c r="AH55" i="46"/>
  <c r="AX53" i="46"/>
  <c r="BN54" i="46"/>
  <c r="CD55" i="46"/>
  <c r="BN39" i="46"/>
  <c r="BN26" i="46"/>
  <c r="AB55" i="46"/>
  <c r="AH39" i="46"/>
  <c r="AX25" i="46"/>
  <c r="AW14" i="46"/>
  <c r="AH26" i="46"/>
  <c r="BN14" i="46"/>
  <c r="AX54" i="46"/>
  <c r="BN55" i="46"/>
  <c r="AX39" i="46"/>
  <c r="AX37" i="46"/>
  <c r="AH53" i="46"/>
  <c r="CD38" i="46"/>
  <c r="AB26" i="46"/>
  <c r="AB54" i="46"/>
  <c r="B19" i="50"/>
  <c r="C19" i="50" s="1"/>
  <c r="B20" i="60"/>
  <c r="AK1" i="59"/>
  <c r="AL19" i="44"/>
  <c r="B21" i="60"/>
  <c r="K1" i="46"/>
  <c r="AL1" i="59"/>
  <c r="B20" i="50"/>
  <c r="C20" i="50" s="1"/>
  <c r="D9" i="48"/>
  <c r="F9" i="48" s="1"/>
  <c r="AL20" i="44"/>
  <c r="L1" i="46"/>
  <c r="I100" i="42"/>
  <c r="I99" i="42"/>
  <c r="I97" i="42"/>
  <c r="I96" i="42"/>
  <c r="I95" i="42"/>
  <c r="I94" i="42"/>
  <c r="I93" i="42"/>
  <c r="I92" i="42"/>
  <c r="I91" i="42"/>
  <c r="I90" i="42"/>
  <c r="I89" i="42"/>
  <c r="I88" i="42"/>
  <c r="I87" i="42"/>
  <c r="I86" i="42"/>
  <c r="I85" i="42"/>
  <c r="I84" i="42"/>
  <c r="I83" i="42"/>
  <c r="I82" i="42"/>
  <c r="I81" i="42"/>
  <c r="I80" i="42"/>
  <c r="I79" i="42"/>
  <c r="I78" i="42"/>
  <c r="I77" i="42"/>
  <c r="I76" i="42"/>
  <c r="I75" i="42"/>
  <c r="I74" i="42"/>
  <c r="I73" i="42"/>
  <c r="I72" i="42"/>
  <c r="I71" i="42"/>
  <c r="I70" i="42"/>
  <c r="I69" i="42"/>
  <c r="I68" i="42"/>
  <c r="I67" i="42"/>
  <c r="I66" i="42"/>
  <c r="I65" i="42"/>
  <c r="I64" i="42"/>
  <c r="I63" i="42"/>
  <c r="I62" i="42"/>
  <c r="I61" i="42"/>
  <c r="I60" i="42"/>
  <c r="I59" i="42"/>
  <c r="I58" i="42"/>
  <c r="I56" i="42"/>
  <c r="I55" i="42"/>
  <c r="I54" i="42"/>
  <c r="I53" i="42"/>
  <c r="I52" i="42"/>
  <c r="I51" i="42"/>
  <c r="I50" i="42"/>
  <c r="I49" i="42"/>
  <c r="I48" i="42"/>
  <c r="I47" i="42"/>
  <c r="I45" i="42"/>
  <c r="I44" i="42"/>
  <c r="I43" i="42"/>
  <c r="I42" i="42"/>
  <c r="I41" i="42"/>
  <c r="I40" i="42"/>
  <c r="I39" i="42"/>
  <c r="I38" i="42"/>
  <c r="I37" i="42"/>
  <c r="I36" i="42"/>
  <c r="I35" i="42"/>
  <c r="I34" i="42"/>
  <c r="I33" i="42"/>
  <c r="I32" i="42"/>
  <c r="I31" i="42"/>
  <c r="I30" i="42"/>
  <c r="I29" i="42"/>
  <c r="I28" i="42"/>
  <c r="I27" i="42"/>
  <c r="I26" i="42"/>
  <c r="I25" i="42"/>
  <c r="I24" i="42"/>
  <c r="I23" i="42"/>
  <c r="I22" i="42"/>
  <c r="I21" i="42"/>
  <c r="I20" i="42"/>
  <c r="I19" i="42"/>
  <c r="I18" i="42"/>
  <c r="I17" i="42"/>
  <c r="I16" i="42"/>
  <c r="I15" i="42"/>
  <c r="I14" i="42"/>
  <c r="I13" i="42"/>
  <c r="I12" i="42"/>
  <c r="I11" i="42"/>
  <c r="I10" i="42"/>
  <c r="I9" i="42"/>
  <c r="I8" i="42"/>
  <c r="I7" i="42"/>
  <c r="I6" i="42"/>
  <c r="I98" i="42"/>
  <c r="AM1" i="59"/>
  <c r="B21" i="50"/>
  <c r="C21" i="50" s="1"/>
  <c r="D19" i="48"/>
  <c r="F19" i="48" s="1"/>
  <c r="AL21" i="44"/>
  <c r="M1" i="46"/>
  <c r="H100" i="42"/>
  <c r="G100" i="42"/>
  <c r="F100" i="42"/>
  <c r="E100" i="42"/>
  <c r="C100" i="42"/>
  <c r="B100" i="42"/>
  <c r="H99" i="42"/>
  <c r="G99" i="42"/>
  <c r="F99" i="42"/>
  <c r="E99" i="42"/>
  <c r="D99" i="42"/>
  <c r="J99" i="42"/>
  <c r="C99" i="42"/>
  <c r="B99" i="42"/>
  <c r="H98" i="42"/>
  <c r="G98" i="42"/>
  <c r="F98" i="42"/>
  <c r="E98" i="42"/>
  <c r="D98" i="42"/>
  <c r="J98" i="42"/>
  <c r="C98" i="42"/>
  <c r="B98" i="42"/>
  <c r="H97" i="42"/>
  <c r="G97" i="42"/>
  <c r="F97" i="42"/>
  <c r="E97" i="42"/>
  <c r="D97" i="42"/>
  <c r="J97" i="42"/>
  <c r="C97" i="42"/>
  <c r="B97" i="42"/>
  <c r="H96" i="42"/>
  <c r="G96" i="42"/>
  <c r="F96" i="42"/>
  <c r="E96" i="42"/>
  <c r="C96" i="42"/>
  <c r="B96" i="42"/>
  <c r="H95" i="42"/>
  <c r="G95" i="42"/>
  <c r="F95" i="42"/>
  <c r="E95" i="42"/>
  <c r="C95" i="42"/>
  <c r="B95" i="42"/>
  <c r="H94" i="42"/>
  <c r="G94" i="42"/>
  <c r="F94" i="42"/>
  <c r="E94" i="42"/>
  <c r="D94" i="42"/>
  <c r="J94" i="42"/>
  <c r="C94" i="42"/>
  <c r="B94" i="42"/>
  <c r="H93" i="42"/>
  <c r="G93" i="42"/>
  <c r="F93" i="42"/>
  <c r="E93" i="42"/>
  <c r="D93" i="42"/>
  <c r="J93" i="42"/>
  <c r="C93" i="42"/>
  <c r="B93" i="42"/>
  <c r="H92" i="42"/>
  <c r="G92" i="42"/>
  <c r="F92" i="42"/>
  <c r="E92" i="42"/>
  <c r="D92" i="42"/>
  <c r="J92" i="42"/>
  <c r="C92" i="42"/>
  <c r="B92" i="42"/>
  <c r="H91" i="42"/>
  <c r="G91" i="42"/>
  <c r="F91" i="42"/>
  <c r="E91" i="42"/>
  <c r="D91" i="42"/>
  <c r="J91" i="42"/>
  <c r="C91" i="42"/>
  <c r="B91" i="42"/>
  <c r="H90" i="42"/>
  <c r="G90" i="42"/>
  <c r="F90" i="42"/>
  <c r="E90" i="42"/>
  <c r="D90" i="42"/>
  <c r="J90" i="42"/>
  <c r="C90" i="42"/>
  <c r="B90" i="42"/>
  <c r="H89" i="42"/>
  <c r="G89" i="42"/>
  <c r="F89" i="42"/>
  <c r="E89" i="42"/>
  <c r="D89" i="42"/>
  <c r="J89" i="42"/>
  <c r="C89" i="42"/>
  <c r="B89" i="42"/>
  <c r="H88" i="42"/>
  <c r="G88" i="42"/>
  <c r="F88" i="42"/>
  <c r="E88" i="42"/>
  <c r="D88" i="42"/>
  <c r="J88" i="42"/>
  <c r="C88" i="42"/>
  <c r="B88" i="42"/>
  <c r="H87" i="42"/>
  <c r="G87" i="42"/>
  <c r="F87" i="42"/>
  <c r="E87" i="42"/>
  <c r="D87" i="42"/>
  <c r="J87" i="42"/>
  <c r="C87" i="42"/>
  <c r="B87" i="42"/>
  <c r="H86" i="42"/>
  <c r="G86" i="42"/>
  <c r="F86" i="42"/>
  <c r="E86" i="42"/>
  <c r="D86" i="42"/>
  <c r="J86" i="42"/>
  <c r="C86" i="42"/>
  <c r="B86" i="42"/>
  <c r="H85" i="42"/>
  <c r="G85" i="42"/>
  <c r="F85" i="42"/>
  <c r="E85" i="42"/>
  <c r="C85" i="42"/>
  <c r="B85" i="42"/>
  <c r="H84" i="42"/>
  <c r="G84" i="42"/>
  <c r="F84" i="42"/>
  <c r="E84" i="42"/>
  <c r="C84" i="42"/>
  <c r="B84" i="42"/>
  <c r="H83" i="42"/>
  <c r="G83" i="42"/>
  <c r="F83" i="42"/>
  <c r="E83" i="42"/>
  <c r="C83" i="42"/>
  <c r="B83" i="42"/>
  <c r="H82" i="42"/>
  <c r="G82" i="42"/>
  <c r="F82" i="42"/>
  <c r="E82" i="42"/>
  <c r="C82" i="42"/>
  <c r="B82" i="42"/>
  <c r="H81" i="42"/>
  <c r="G81" i="42"/>
  <c r="F81" i="42"/>
  <c r="E81" i="42"/>
  <c r="C81" i="42"/>
  <c r="B81" i="42"/>
  <c r="H80" i="42"/>
  <c r="G80" i="42"/>
  <c r="F80" i="42"/>
  <c r="E80" i="42"/>
  <c r="C80" i="42"/>
  <c r="B80" i="42"/>
  <c r="H79" i="42"/>
  <c r="G79" i="42"/>
  <c r="F79" i="42"/>
  <c r="E79" i="42"/>
  <c r="C79" i="42"/>
  <c r="B79" i="42"/>
  <c r="H78" i="42"/>
  <c r="G78" i="42"/>
  <c r="F78" i="42"/>
  <c r="E78" i="42"/>
  <c r="C78" i="42"/>
  <c r="B78" i="42"/>
  <c r="H77" i="42"/>
  <c r="G77" i="42"/>
  <c r="F77" i="42"/>
  <c r="E77" i="42"/>
  <c r="D77" i="42"/>
  <c r="J77" i="42"/>
  <c r="C77" i="42"/>
  <c r="B77" i="42"/>
  <c r="H76" i="42"/>
  <c r="G76" i="42"/>
  <c r="F76" i="42"/>
  <c r="E76" i="42"/>
  <c r="D76" i="42"/>
  <c r="J76" i="42"/>
  <c r="C76" i="42"/>
  <c r="B76" i="42"/>
  <c r="H75" i="42"/>
  <c r="G75" i="42"/>
  <c r="F75" i="42"/>
  <c r="E75" i="42"/>
  <c r="C75" i="42"/>
  <c r="B75" i="42"/>
  <c r="H74" i="42"/>
  <c r="G74" i="42"/>
  <c r="F74" i="42"/>
  <c r="E74" i="42"/>
  <c r="D74" i="42"/>
  <c r="J74" i="42"/>
  <c r="C74" i="42"/>
  <c r="B74" i="42"/>
  <c r="H73" i="42"/>
  <c r="G73" i="42"/>
  <c r="F73" i="42"/>
  <c r="E73" i="42"/>
  <c r="C73" i="42"/>
  <c r="B73" i="42"/>
  <c r="H72" i="42"/>
  <c r="G72" i="42"/>
  <c r="F72" i="42"/>
  <c r="E72" i="42"/>
  <c r="C72" i="42"/>
  <c r="B72" i="42"/>
  <c r="H71" i="42"/>
  <c r="G71" i="42"/>
  <c r="F71" i="42"/>
  <c r="E71" i="42"/>
  <c r="C71" i="42"/>
  <c r="B71" i="42"/>
  <c r="H70" i="42"/>
  <c r="G70" i="42"/>
  <c r="F70" i="42"/>
  <c r="E70" i="42"/>
  <c r="C70" i="42"/>
  <c r="B70" i="42"/>
  <c r="H69" i="42"/>
  <c r="G69" i="42"/>
  <c r="F69" i="42"/>
  <c r="E69" i="42"/>
  <c r="C69" i="42"/>
  <c r="B69" i="42"/>
  <c r="H68" i="42"/>
  <c r="G68" i="42"/>
  <c r="F68" i="42"/>
  <c r="E68" i="42"/>
  <c r="C68" i="42"/>
  <c r="B68" i="42"/>
  <c r="H67" i="42"/>
  <c r="G67" i="42"/>
  <c r="F67" i="42"/>
  <c r="E67" i="42"/>
  <c r="D67" i="42"/>
  <c r="C67" i="42"/>
  <c r="B67" i="42"/>
  <c r="H66" i="42"/>
  <c r="G66" i="42"/>
  <c r="F66" i="42"/>
  <c r="E66" i="42"/>
  <c r="C66" i="42"/>
  <c r="B66" i="42"/>
  <c r="H65" i="42"/>
  <c r="G65" i="42"/>
  <c r="F65" i="42"/>
  <c r="E65" i="42"/>
  <c r="C65" i="42"/>
  <c r="B65" i="42"/>
  <c r="H64" i="42"/>
  <c r="G64" i="42"/>
  <c r="F64" i="42"/>
  <c r="E64" i="42"/>
  <c r="C64" i="42"/>
  <c r="B64" i="42"/>
  <c r="H63" i="42"/>
  <c r="G63" i="42"/>
  <c r="F63" i="42"/>
  <c r="E63" i="42"/>
  <c r="C63" i="42"/>
  <c r="B63" i="42"/>
  <c r="H62" i="42"/>
  <c r="G62" i="42"/>
  <c r="F62" i="42"/>
  <c r="E62" i="42"/>
  <c r="C62" i="42"/>
  <c r="B62" i="42"/>
  <c r="H61" i="42"/>
  <c r="G61" i="42"/>
  <c r="F61" i="42"/>
  <c r="E61" i="42"/>
  <c r="D61" i="42"/>
  <c r="J61" i="42"/>
  <c r="C61" i="42"/>
  <c r="B61" i="42"/>
  <c r="H60" i="42"/>
  <c r="G60" i="42"/>
  <c r="F60" i="42"/>
  <c r="E60" i="42"/>
  <c r="C60" i="42"/>
  <c r="B60" i="42"/>
  <c r="H59" i="42"/>
  <c r="G59" i="42"/>
  <c r="F59" i="42"/>
  <c r="E59" i="42"/>
  <c r="C59" i="42"/>
  <c r="B59" i="42"/>
  <c r="H58" i="42"/>
  <c r="G58" i="42"/>
  <c r="F58" i="42"/>
  <c r="E58" i="42"/>
  <c r="C58" i="42"/>
  <c r="B58" i="42"/>
  <c r="H56" i="42"/>
  <c r="G56" i="42"/>
  <c r="F56" i="42"/>
  <c r="E56" i="42"/>
  <c r="D56" i="42"/>
  <c r="J56" i="42"/>
  <c r="C56" i="42"/>
  <c r="B56" i="42"/>
  <c r="H55" i="42"/>
  <c r="G55" i="42"/>
  <c r="F55" i="42"/>
  <c r="E55" i="42"/>
  <c r="C55" i="42"/>
  <c r="B55" i="42"/>
  <c r="H54" i="42"/>
  <c r="G54" i="42"/>
  <c r="F54" i="42"/>
  <c r="E54" i="42"/>
  <c r="C54" i="42"/>
  <c r="B54" i="42"/>
  <c r="H53" i="42"/>
  <c r="G53" i="42"/>
  <c r="F53" i="42"/>
  <c r="E53" i="42"/>
  <c r="D53" i="42"/>
  <c r="J53" i="42"/>
  <c r="C53" i="42"/>
  <c r="B53" i="42"/>
  <c r="H52" i="42"/>
  <c r="G52" i="42"/>
  <c r="F52" i="42"/>
  <c r="E52" i="42"/>
  <c r="D52" i="42"/>
  <c r="J52" i="42"/>
  <c r="C52" i="42"/>
  <c r="B52" i="42"/>
  <c r="H51" i="42"/>
  <c r="G51" i="42"/>
  <c r="F51" i="42"/>
  <c r="E51" i="42"/>
  <c r="D51" i="42"/>
  <c r="J51" i="42"/>
  <c r="C51" i="42"/>
  <c r="B51" i="42"/>
  <c r="H50" i="42"/>
  <c r="G50" i="42"/>
  <c r="F50" i="42"/>
  <c r="E50" i="42"/>
  <c r="D50" i="42"/>
  <c r="J50" i="42"/>
  <c r="C50" i="42"/>
  <c r="B50" i="42"/>
  <c r="H49" i="42"/>
  <c r="G49" i="42"/>
  <c r="F49" i="42"/>
  <c r="E49" i="42"/>
  <c r="C49" i="42"/>
  <c r="B49" i="42"/>
  <c r="H48" i="42"/>
  <c r="G48" i="42"/>
  <c r="F48" i="42"/>
  <c r="E48" i="42"/>
  <c r="D48" i="42"/>
  <c r="J48" i="42"/>
  <c r="C48" i="42"/>
  <c r="B48" i="42"/>
  <c r="H47" i="42"/>
  <c r="G47" i="42"/>
  <c r="F47" i="42"/>
  <c r="E47" i="42"/>
  <c r="D47" i="42"/>
  <c r="J47" i="42"/>
  <c r="C47" i="42"/>
  <c r="B47" i="42"/>
  <c r="H45" i="42"/>
  <c r="G45" i="42"/>
  <c r="F45" i="42"/>
  <c r="E45" i="42"/>
  <c r="D45" i="42"/>
  <c r="J45" i="42"/>
  <c r="C45" i="42"/>
  <c r="B45" i="42"/>
  <c r="H44" i="42"/>
  <c r="G44" i="42"/>
  <c r="F44" i="42"/>
  <c r="E44" i="42"/>
  <c r="D44" i="42"/>
  <c r="J44" i="42"/>
  <c r="C44" i="42"/>
  <c r="B44" i="42"/>
  <c r="H43" i="42"/>
  <c r="G43" i="42"/>
  <c r="F43" i="42"/>
  <c r="E43" i="42"/>
  <c r="D43" i="42"/>
  <c r="J43" i="42"/>
  <c r="C43" i="42"/>
  <c r="B43" i="42"/>
  <c r="H42" i="42"/>
  <c r="G42" i="42"/>
  <c r="F42" i="42"/>
  <c r="E42" i="42"/>
  <c r="D42" i="42"/>
  <c r="J42" i="42"/>
  <c r="C42" i="42"/>
  <c r="B42" i="42"/>
  <c r="H41" i="42"/>
  <c r="G41" i="42"/>
  <c r="F41" i="42"/>
  <c r="E41" i="42"/>
  <c r="D41" i="42"/>
  <c r="J41" i="42"/>
  <c r="C41" i="42"/>
  <c r="B41" i="42"/>
  <c r="H40" i="42"/>
  <c r="G40" i="42"/>
  <c r="F40" i="42"/>
  <c r="E40" i="42"/>
  <c r="D40" i="42"/>
  <c r="J40" i="42"/>
  <c r="C40" i="42"/>
  <c r="B40" i="42"/>
  <c r="H39" i="42"/>
  <c r="G39" i="42"/>
  <c r="F39" i="42"/>
  <c r="E39" i="42"/>
  <c r="D39" i="42"/>
  <c r="J39" i="42"/>
  <c r="C39" i="42"/>
  <c r="B39" i="42"/>
  <c r="H38" i="42"/>
  <c r="G38" i="42"/>
  <c r="F38" i="42"/>
  <c r="E38" i="42"/>
  <c r="D38" i="42"/>
  <c r="J38" i="42"/>
  <c r="C38" i="42"/>
  <c r="B38" i="42"/>
  <c r="H37" i="42"/>
  <c r="G37" i="42"/>
  <c r="F37" i="42"/>
  <c r="E37" i="42"/>
  <c r="D37" i="42"/>
  <c r="J37" i="42"/>
  <c r="C37" i="42"/>
  <c r="B37" i="42"/>
  <c r="H36" i="42"/>
  <c r="G36" i="42"/>
  <c r="F36" i="42"/>
  <c r="E36" i="42"/>
  <c r="D36" i="42"/>
  <c r="J36" i="42"/>
  <c r="C36" i="42"/>
  <c r="B36" i="42"/>
  <c r="H35" i="42"/>
  <c r="G35" i="42"/>
  <c r="F35" i="42"/>
  <c r="E35" i="42"/>
  <c r="D35" i="42"/>
  <c r="J35" i="42"/>
  <c r="C35" i="42"/>
  <c r="B35" i="42"/>
  <c r="H34" i="42"/>
  <c r="G34" i="42"/>
  <c r="F34" i="42"/>
  <c r="E34" i="42"/>
  <c r="D34" i="42"/>
  <c r="J34" i="42"/>
  <c r="C34" i="42"/>
  <c r="B34" i="42"/>
  <c r="H33" i="42"/>
  <c r="G33" i="42"/>
  <c r="F33" i="42"/>
  <c r="E33" i="42"/>
  <c r="D33" i="42"/>
  <c r="J33" i="42"/>
  <c r="C33" i="42"/>
  <c r="B33" i="42"/>
  <c r="H32" i="42"/>
  <c r="G32" i="42"/>
  <c r="F32" i="42"/>
  <c r="E32" i="42"/>
  <c r="D32" i="42"/>
  <c r="J32" i="42"/>
  <c r="C32" i="42"/>
  <c r="B32" i="42"/>
  <c r="H31" i="42"/>
  <c r="G31" i="42"/>
  <c r="F31" i="42"/>
  <c r="E31" i="42"/>
  <c r="D31" i="42"/>
  <c r="J31" i="42"/>
  <c r="C31" i="42"/>
  <c r="B31" i="42"/>
  <c r="H30" i="42"/>
  <c r="G30" i="42"/>
  <c r="F30" i="42"/>
  <c r="E30" i="42"/>
  <c r="D30" i="42"/>
  <c r="J30" i="42"/>
  <c r="C30" i="42"/>
  <c r="B30" i="42"/>
  <c r="H29" i="42"/>
  <c r="G29" i="42"/>
  <c r="F29" i="42"/>
  <c r="E29" i="42"/>
  <c r="D29" i="42"/>
  <c r="J29" i="42"/>
  <c r="C29" i="42"/>
  <c r="B29" i="42"/>
  <c r="H28" i="42"/>
  <c r="G28" i="42"/>
  <c r="F28" i="42"/>
  <c r="E28" i="42"/>
  <c r="C28" i="42"/>
  <c r="B28" i="42"/>
  <c r="H27" i="42"/>
  <c r="G27" i="42"/>
  <c r="F27" i="42"/>
  <c r="E27" i="42"/>
  <c r="C27" i="42"/>
  <c r="B27" i="42"/>
  <c r="H26" i="42"/>
  <c r="G26" i="42"/>
  <c r="F26" i="42"/>
  <c r="E26" i="42"/>
  <c r="C26" i="42"/>
  <c r="B26" i="42"/>
  <c r="H25" i="42"/>
  <c r="G25" i="42"/>
  <c r="F25" i="42"/>
  <c r="E25" i="42"/>
  <c r="D25" i="42"/>
  <c r="J25" i="42"/>
  <c r="C25" i="42"/>
  <c r="B25" i="42"/>
  <c r="H24" i="42"/>
  <c r="G24" i="42"/>
  <c r="F24" i="42"/>
  <c r="E24" i="42"/>
  <c r="D24" i="42"/>
  <c r="J24" i="42"/>
  <c r="C24" i="42"/>
  <c r="B24" i="42"/>
  <c r="H23" i="42"/>
  <c r="G23" i="42"/>
  <c r="F23" i="42"/>
  <c r="E23" i="42"/>
  <c r="C23" i="42"/>
  <c r="B23" i="42"/>
  <c r="H22" i="42"/>
  <c r="G22" i="42"/>
  <c r="F22" i="42"/>
  <c r="E22" i="42"/>
  <c r="C22" i="42"/>
  <c r="B22" i="42"/>
  <c r="H21" i="42"/>
  <c r="G21" i="42"/>
  <c r="F21" i="42"/>
  <c r="E21" i="42"/>
  <c r="D21" i="42"/>
  <c r="J21" i="42"/>
  <c r="C21" i="42"/>
  <c r="B21" i="42"/>
  <c r="H20" i="42"/>
  <c r="G20" i="42"/>
  <c r="F20" i="42"/>
  <c r="E20" i="42"/>
  <c r="D20" i="42"/>
  <c r="J20" i="42"/>
  <c r="C20" i="42"/>
  <c r="B20" i="42"/>
  <c r="H19" i="42"/>
  <c r="G19" i="42"/>
  <c r="F19" i="42"/>
  <c r="E19" i="42"/>
  <c r="C19" i="42"/>
  <c r="B19" i="42"/>
  <c r="H18" i="42"/>
  <c r="G18" i="42"/>
  <c r="F18" i="42"/>
  <c r="E18" i="42"/>
  <c r="D18" i="42"/>
  <c r="J18" i="42"/>
  <c r="C18" i="42"/>
  <c r="B18" i="42"/>
  <c r="H17" i="42"/>
  <c r="G17" i="42"/>
  <c r="F17" i="42"/>
  <c r="E17" i="42"/>
  <c r="C17" i="42"/>
  <c r="B17" i="42"/>
  <c r="H16" i="42"/>
  <c r="G16" i="42"/>
  <c r="F16" i="42"/>
  <c r="E16" i="42"/>
  <c r="D16" i="42"/>
  <c r="J16" i="42"/>
  <c r="C16" i="42"/>
  <c r="B16" i="42"/>
  <c r="H15" i="42"/>
  <c r="G15" i="42"/>
  <c r="F15" i="42"/>
  <c r="E15" i="42"/>
  <c r="D15" i="42"/>
  <c r="J15" i="42"/>
  <c r="C15" i="42"/>
  <c r="B15" i="42"/>
  <c r="L4" i="46"/>
  <c r="L38" i="46" s="1"/>
  <c r="H14" i="42"/>
  <c r="G14" i="42"/>
  <c r="F14" i="42"/>
  <c r="E14" i="42"/>
  <c r="C14" i="42"/>
  <c r="B14" i="42"/>
  <c r="K4" i="46"/>
  <c r="K10" i="46" s="1"/>
  <c r="H13" i="42"/>
  <c r="G13" i="42"/>
  <c r="F13" i="42"/>
  <c r="E13" i="42"/>
  <c r="D13" i="42"/>
  <c r="J13" i="42"/>
  <c r="C13" i="42"/>
  <c r="B13" i="42"/>
  <c r="J4" i="46"/>
  <c r="J39" i="46" s="1"/>
  <c r="H12" i="42"/>
  <c r="G12" i="42"/>
  <c r="F12" i="42"/>
  <c r="E12" i="42"/>
  <c r="D12" i="42"/>
  <c r="J12" i="42"/>
  <c r="C12" i="42"/>
  <c r="B12" i="42"/>
  <c r="I4" i="46"/>
  <c r="I8" i="46" s="1"/>
  <c r="H11" i="42"/>
  <c r="G11" i="42"/>
  <c r="F11" i="42"/>
  <c r="E11" i="42"/>
  <c r="D11" i="42"/>
  <c r="J11" i="42"/>
  <c r="C11" i="42"/>
  <c r="B11" i="42"/>
  <c r="H4" i="46"/>
  <c r="H66" i="46" s="1"/>
  <c r="H10" i="42"/>
  <c r="G10" i="42"/>
  <c r="F10" i="42"/>
  <c r="E10" i="42"/>
  <c r="D10" i="42"/>
  <c r="J10" i="42"/>
  <c r="C10" i="42"/>
  <c r="B10" i="42"/>
  <c r="G4" i="46"/>
  <c r="G13" i="46" s="1"/>
  <c r="H9" i="42"/>
  <c r="G9" i="42"/>
  <c r="F9" i="42"/>
  <c r="E9" i="42"/>
  <c r="C9" i="42"/>
  <c r="B9" i="42"/>
  <c r="F4" i="46"/>
  <c r="F34" i="46" s="1"/>
  <c r="H8" i="42"/>
  <c r="G8" i="42"/>
  <c r="F8" i="42"/>
  <c r="E8" i="42"/>
  <c r="D8" i="42"/>
  <c r="J8" i="42"/>
  <c r="C8" i="42"/>
  <c r="B8" i="42"/>
  <c r="E4" i="46"/>
  <c r="E11" i="46" s="1"/>
  <c r="H7" i="42"/>
  <c r="G7" i="42"/>
  <c r="F7" i="42"/>
  <c r="E7" i="42"/>
  <c r="D7" i="42"/>
  <c r="J7" i="42"/>
  <c r="C7" i="42"/>
  <c r="B7" i="42"/>
  <c r="D4" i="46"/>
  <c r="D52" i="46" s="1"/>
  <c r="H6" i="42"/>
  <c r="G6" i="42"/>
  <c r="F6" i="42"/>
  <c r="E6" i="42"/>
  <c r="D6" i="42"/>
  <c r="J6" i="42"/>
  <c r="C6" i="42"/>
  <c r="B6" i="42"/>
  <c r="A388" i="45"/>
  <c r="B22" i="50"/>
  <c r="C22" i="50" s="1"/>
  <c r="B23" i="60"/>
  <c r="AN1" i="59"/>
  <c r="S264" i="45"/>
  <c r="V264" i="45"/>
  <c r="N326" i="45"/>
  <c r="N318" i="45"/>
  <c r="N310" i="45"/>
  <c r="N325" i="45"/>
  <c r="N317" i="45"/>
  <c r="N309" i="45"/>
  <c r="N301" i="45"/>
  <c r="N328" i="45"/>
  <c r="N320" i="45"/>
  <c r="N312" i="45"/>
  <c r="N304" i="45"/>
  <c r="N296" i="45"/>
  <c r="N327" i="45"/>
  <c r="N319" i="45"/>
  <c r="N311" i="45"/>
  <c r="N303" i="45"/>
  <c r="N295" i="45"/>
  <c r="N324" i="45"/>
  <c r="N278" i="45"/>
  <c r="N270" i="45"/>
  <c r="N245" i="45"/>
  <c r="N237" i="45"/>
  <c r="N205" i="45"/>
  <c r="N189" i="45"/>
  <c r="N149" i="45"/>
  <c r="N141" i="45"/>
  <c r="N133" i="45"/>
  <c r="N117" i="45"/>
  <c r="N109" i="45"/>
  <c r="N85" i="45"/>
  <c r="N61" i="45"/>
  <c r="N45" i="45"/>
  <c r="N21" i="45"/>
  <c r="N13" i="45"/>
  <c r="N323" i="45"/>
  <c r="N293" i="45"/>
  <c r="N277" i="45"/>
  <c r="N212" i="45"/>
  <c r="N204" i="45"/>
  <c r="N188" i="45"/>
  <c r="N180" i="45"/>
  <c r="N140" i="45"/>
  <c r="N132" i="45"/>
  <c r="N124" i="45"/>
  <c r="N108" i="45"/>
  <c r="N100" i="45"/>
  <c r="N92" i="45"/>
  <c r="N84" i="45"/>
  <c r="N36" i="45"/>
  <c r="N28" i="45"/>
  <c r="N20" i="45"/>
  <c r="N12" i="45"/>
  <c r="N322" i="45"/>
  <c r="N292" i="45"/>
  <c r="N284" i="45"/>
  <c r="N276" i="45"/>
  <c r="N268" i="45"/>
  <c r="N251" i="45"/>
  <c r="N211" i="45"/>
  <c r="N203" i="45"/>
  <c r="N179" i="45"/>
  <c r="N139" i="45"/>
  <c r="N131" i="45"/>
  <c r="N107" i="45"/>
  <c r="N99" i="45"/>
  <c r="N91" i="45"/>
  <c r="N83" i="45"/>
  <c r="N67" i="45"/>
  <c r="N43" i="45"/>
  <c r="N35" i="45"/>
  <c r="N27" i="45"/>
  <c r="N19" i="45"/>
  <c r="N11" i="45"/>
  <c r="N321" i="45"/>
  <c r="N291" i="45"/>
  <c r="N275" i="45"/>
  <c r="N267" i="45"/>
  <c r="N258" i="45"/>
  <c r="N250" i="45"/>
  <c r="N242" i="45"/>
  <c r="N210" i="45"/>
  <c r="N202" i="45"/>
  <c r="N114" i="45"/>
  <c r="N106" i="45"/>
  <c r="N90" i="45"/>
  <c r="N34" i="45"/>
  <c r="N273" i="45"/>
  <c r="N256" i="45"/>
  <c r="N240" i="45"/>
  <c r="N224" i="45"/>
  <c r="N208" i="45"/>
  <c r="N176" i="45"/>
  <c r="N96" i="45"/>
  <c r="N48" i="45"/>
  <c r="N32" i="45"/>
  <c r="N16" i="45"/>
  <c r="L311" i="45"/>
  <c r="M311" i="45"/>
  <c r="L134" i="45"/>
  <c r="M134" i="45"/>
  <c r="N300" i="45"/>
  <c r="N314" i="45"/>
  <c r="N288" i="45"/>
  <c r="N272" i="45"/>
  <c r="N255" i="45"/>
  <c r="N239" i="45"/>
  <c r="N223" i="45"/>
  <c r="N207" i="45"/>
  <c r="N191" i="45"/>
  <c r="N143" i="45"/>
  <c r="N111" i="45"/>
  <c r="N95" i="45"/>
  <c r="N79" i="45"/>
  <c r="N15" i="45"/>
  <c r="L310" i="45"/>
  <c r="M310" i="45"/>
  <c r="N313" i="45"/>
  <c r="N271" i="45"/>
  <c r="N254" i="45"/>
  <c r="N238" i="45"/>
  <c r="N142" i="45"/>
  <c r="N110" i="45"/>
  <c r="N78" i="45"/>
  <c r="N46" i="45"/>
  <c r="N14" i="45"/>
  <c r="L309" i="45"/>
  <c r="M309" i="45"/>
  <c r="N266" i="45"/>
  <c r="N299" i="45"/>
  <c r="N281" i="45"/>
  <c r="N265" i="45"/>
  <c r="N248" i="45"/>
  <c r="N216" i="45"/>
  <c r="N200" i="45"/>
  <c r="N152" i="45"/>
  <c r="N120" i="45"/>
  <c r="N104" i="45"/>
  <c r="N88" i="45"/>
  <c r="N40" i="45"/>
  <c r="N24" i="45"/>
  <c r="N249" i="45"/>
  <c r="N217" i="45"/>
  <c r="N121" i="45"/>
  <c r="N89" i="45"/>
  <c r="N25" i="45"/>
  <c r="N241" i="45"/>
  <c r="L152" i="45"/>
  <c r="N225" i="45"/>
  <c r="L55" i="45"/>
  <c r="M55" i="45"/>
  <c r="N290" i="45"/>
  <c r="N247" i="45"/>
  <c r="N215" i="45"/>
  <c r="N151" i="45"/>
  <c r="N119" i="45"/>
  <c r="N87" i="45"/>
  <c r="N55" i="45"/>
  <c r="N23" i="45"/>
  <c r="L225" i="45"/>
  <c r="M225" i="45"/>
  <c r="L177" i="45"/>
  <c r="M177" i="45"/>
  <c r="N17" i="45"/>
  <c r="N134" i="45"/>
  <c r="N298" i="45"/>
  <c r="N280" i="45"/>
  <c r="N246" i="45"/>
  <c r="N214" i="45"/>
  <c r="N182" i="45"/>
  <c r="N150" i="45"/>
  <c r="N118" i="45"/>
  <c r="N86" i="45"/>
  <c r="N54" i="45"/>
  <c r="N22" i="45"/>
  <c r="L176" i="45"/>
  <c r="M176" i="45"/>
  <c r="N177" i="45"/>
  <c r="N113" i="45"/>
  <c r="N81" i="45"/>
  <c r="N49" i="45"/>
  <c r="L143" i="45"/>
  <c r="M143" i="45"/>
  <c r="O143" i="45"/>
  <c r="N201" i="45"/>
  <c r="N105" i="45"/>
  <c r="N41" i="45"/>
  <c r="N9" i="45"/>
  <c r="N102" i="45"/>
  <c r="N38" i="45"/>
  <c r="N257" i="45"/>
  <c r="N33" i="45"/>
  <c r="N199" i="45"/>
  <c r="N103" i="45"/>
  <c r="L312" i="45"/>
  <c r="M312" i="45"/>
  <c r="S317" i="45"/>
  <c r="S321" i="45"/>
  <c r="S325" i="45"/>
  <c r="S329" i="45"/>
  <c r="S324" i="45"/>
  <c r="V324" i="45"/>
  <c r="S175" i="45"/>
  <c r="V175" i="45"/>
  <c r="S328" i="45"/>
  <c r="V328" i="45"/>
  <c r="S318" i="45"/>
  <c r="V318" i="45"/>
  <c r="S322" i="45"/>
  <c r="V322" i="45"/>
  <c r="S326" i="45"/>
  <c r="V326" i="45"/>
  <c r="S330" i="45"/>
  <c r="V330" i="45"/>
  <c r="S320" i="45"/>
  <c r="V320" i="45"/>
  <c r="S315" i="45"/>
  <c r="S319" i="45"/>
  <c r="S323" i="45"/>
  <c r="S327" i="45"/>
  <c r="S316" i="45"/>
  <c r="V316" i="45"/>
  <c r="S174" i="45"/>
  <c r="S173" i="45"/>
  <c r="V173" i="45"/>
  <c r="S169" i="45"/>
  <c r="V169" i="45"/>
  <c r="S180" i="45"/>
  <c r="V180" i="45"/>
  <c r="S160" i="45"/>
  <c r="S158" i="45"/>
  <c r="S176" i="45"/>
  <c r="S164" i="45"/>
  <c r="S163" i="45"/>
  <c r="V163" i="45"/>
  <c r="S183" i="45"/>
  <c r="S172" i="45"/>
  <c r="S168" i="45"/>
  <c r="S177" i="45"/>
  <c r="V177" i="45"/>
  <c r="S181" i="45"/>
  <c r="V181" i="45"/>
  <c r="S159" i="45"/>
  <c r="V159" i="45"/>
  <c r="S166" i="45"/>
  <c r="S165" i="45"/>
  <c r="V165" i="45"/>
  <c r="S161" i="45"/>
  <c r="V161" i="45"/>
  <c r="S170" i="45"/>
  <c r="S171" i="45"/>
  <c r="V171" i="45"/>
  <c r="S167" i="45"/>
  <c r="V167" i="45"/>
  <c r="S178" i="45"/>
  <c r="S182" i="45"/>
  <c r="V182" i="45"/>
  <c r="S162" i="45"/>
  <c r="S179" i="45"/>
  <c r="V179" i="45"/>
  <c r="S13" i="45"/>
  <c r="V13" i="45"/>
  <c r="S11" i="45"/>
  <c r="V11" i="45"/>
  <c r="S12" i="45"/>
  <c r="V12" i="45"/>
  <c r="S53" i="45"/>
  <c r="V53" i="45"/>
  <c r="M4" i="46"/>
  <c r="M55" i="46" s="1"/>
  <c r="K8" i="42"/>
  <c r="L32" i="45"/>
  <c r="AL22" i="44"/>
  <c r="B24" i="60"/>
  <c r="K20" i="42"/>
  <c r="L90" i="45"/>
  <c r="K86" i="42"/>
  <c r="L85" i="45"/>
  <c r="M85" i="45"/>
  <c r="K94" i="42"/>
  <c r="L267" i="45"/>
  <c r="K90" i="42"/>
  <c r="L19" i="45"/>
  <c r="K16" i="42"/>
  <c r="L41" i="45"/>
  <c r="M41" i="45"/>
  <c r="K41" i="42"/>
  <c r="L202" i="45"/>
  <c r="K15" i="42"/>
  <c r="L38" i="45"/>
  <c r="M38" i="45"/>
  <c r="K21" i="42"/>
  <c r="L46" i="45"/>
  <c r="K32" i="42"/>
  <c r="L11" i="45"/>
  <c r="K40" i="42"/>
  <c r="L113" i="45"/>
  <c r="M113" i="45"/>
  <c r="K6" i="42"/>
  <c r="L21" i="45"/>
  <c r="K13" i="42"/>
  <c r="L89" i="45"/>
  <c r="M89" i="45"/>
  <c r="K24" i="42"/>
  <c r="L48" i="45"/>
  <c r="M48" i="45"/>
  <c r="K29" i="42"/>
  <c r="L200" i="45"/>
  <c r="M200" i="45"/>
  <c r="K37" i="42"/>
  <c r="L199" i="45"/>
  <c r="M199" i="45"/>
  <c r="K45" i="42"/>
  <c r="L328" i="45"/>
  <c r="M328" i="45"/>
  <c r="K53" i="42"/>
  <c r="L313" i="45"/>
  <c r="K36" i="42"/>
  <c r="L189" i="45"/>
  <c r="M189" i="45"/>
  <c r="K44" i="42"/>
  <c r="L249" i="45"/>
  <c r="M249" i="45"/>
  <c r="K52" i="42"/>
  <c r="L205" i="45"/>
  <c r="M205" i="45"/>
  <c r="S156" i="45"/>
  <c r="S157" i="45"/>
  <c r="V157" i="45"/>
  <c r="S10" i="45"/>
  <c r="V10" i="45"/>
  <c r="S20" i="45"/>
  <c r="V20" i="45"/>
  <c r="S28" i="45"/>
  <c r="V28" i="45"/>
  <c r="S36" i="45"/>
  <c r="V36" i="45"/>
  <c r="S44" i="45"/>
  <c r="V44" i="45"/>
  <c r="S52" i="45"/>
  <c r="V52" i="45"/>
  <c r="S61" i="45"/>
  <c r="V61" i="45"/>
  <c r="S69" i="45"/>
  <c r="V69" i="45"/>
  <c r="S77" i="45"/>
  <c r="V77" i="45"/>
  <c r="S85" i="45"/>
  <c r="V85" i="45"/>
  <c r="S93" i="45"/>
  <c r="V93" i="45"/>
  <c r="S101" i="45"/>
  <c r="V101" i="45"/>
  <c r="S109" i="45"/>
  <c r="V109" i="45"/>
  <c r="S117" i="45"/>
  <c r="S125" i="45"/>
  <c r="V125" i="45"/>
  <c r="S133" i="45"/>
  <c r="V133" i="45"/>
  <c r="S141" i="45"/>
  <c r="V141" i="45"/>
  <c r="S149" i="45"/>
  <c r="V149" i="45"/>
  <c r="S186" i="45"/>
  <c r="S194" i="45"/>
  <c r="V194" i="45"/>
  <c r="S202" i="45"/>
  <c r="V202" i="45"/>
  <c r="S210" i="45"/>
  <c r="S218" i="45"/>
  <c r="S226" i="45"/>
  <c r="V226" i="45"/>
  <c r="S234" i="45"/>
  <c r="V234" i="45"/>
  <c r="S242" i="45"/>
  <c r="V242" i="45"/>
  <c r="S250" i="45"/>
  <c r="V250" i="45"/>
  <c r="S258" i="45"/>
  <c r="V258" i="45"/>
  <c r="S267" i="45"/>
  <c r="V267" i="45"/>
  <c r="S275" i="45"/>
  <c r="S283" i="45"/>
  <c r="V283" i="45"/>
  <c r="S291" i="45"/>
  <c r="V291" i="45"/>
  <c r="S299" i="45"/>
  <c r="S307" i="45"/>
  <c r="V307" i="45"/>
  <c r="S18" i="45"/>
  <c r="S67" i="45"/>
  <c r="V67" i="45"/>
  <c r="S107" i="45"/>
  <c r="V107" i="45"/>
  <c r="S147" i="45"/>
  <c r="V147" i="45"/>
  <c r="S208" i="45"/>
  <c r="V208" i="45"/>
  <c r="S256" i="45"/>
  <c r="S297" i="45"/>
  <c r="V297" i="45"/>
  <c r="S51" i="45"/>
  <c r="V51" i="45"/>
  <c r="S132" i="45"/>
  <c r="V132" i="45"/>
  <c r="S193" i="45"/>
  <c r="V193" i="45"/>
  <c r="S241" i="45"/>
  <c r="S290" i="45"/>
  <c r="S312" i="45"/>
  <c r="V312" i="45"/>
  <c r="S21" i="45"/>
  <c r="S29" i="45"/>
  <c r="S37" i="45"/>
  <c r="V37" i="45"/>
  <c r="S45" i="45"/>
  <c r="V45" i="45"/>
  <c r="S54" i="45"/>
  <c r="V54" i="45"/>
  <c r="S62" i="45"/>
  <c r="V62" i="45"/>
  <c r="S70" i="45"/>
  <c r="V70" i="45"/>
  <c r="S78" i="45"/>
  <c r="S86" i="45"/>
  <c r="S94" i="45"/>
  <c r="V94" i="45"/>
  <c r="S102" i="45"/>
  <c r="V102" i="45"/>
  <c r="S110" i="45"/>
  <c r="V110" i="45"/>
  <c r="S118" i="45"/>
  <c r="V118" i="45"/>
  <c r="S126" i="45"/>
  <c r="S134" i="45"/>
  <c r="V134" i="45"/>
  <c r="S142" i="45"/>
  <c r="V142" i="45"/>
  <c r="S150" i="45"/>
  <c r="V150" i="45"/>
  <c r="S187" i="45"/>
  <c r="V187" i="45"/>
  <c r="S195" i="45"/>
  <c r="S203" i="45"/>
  <c r="S211" i="45"/>
  <c r="V211" i="45"/>
  <c r="S219" i="45"/>
  <c r="V219" i="45"/>
  <c r="S227" i="45"/>
  <c r="V227" i="45"/>
  <c r="S235" i="45"/>
  <c r="S243" i="45"/>
  <c r="S251" i="45"/>
  <c r="S259" i="45"/>
  <c r="S268" i="45"/>
  <c r="V268" i="45"/>
  <c r="S276" i="45"/>
  <c r="V276" i="45"/>
  <c r="S284" i="45"/>
  <c r="V284" i="45"/>
  <c r="S292" i="45"/>
  <c r="S300" i="45"/>
  <c r="V300" i="45"/>
  <c r="S308" i="45"/>
  <c r="V308" i="45"/>
  <c r="S42" i="45"/>
  <c r="V42" i="45"/>
  <c r="S59" i="45"/>
  <c r="V59" i="45"/>
  <c r="S91" i="45"/>
  <c r="V91" i="45"/>
  <c r="S131" i="45"/>
  <c r="V131" i="45"/>
  <c r="S184" i="45"/>
  <c r="V184" i="45"/>
  <c r="S224" i="45"/>
  <c r="V224" i="45"/>
  <c r="S273" i="45"/>
  <c r="V273" i="45"/>
  <c r="S43" i="45"/>
  <c r="V43" i="45"/>
  <c r="S124" i="45"/>
  <c r="V124" i="45"/>
  <c r="S201" i="45"/>
  <c r="V201" i="45"/>
  <c r="S249" i="45"/>
  <c r="V249" i="45"/>
  <c r="S298" i="45"/>
  <c r="V298" i="45"/>
  <c r="S14" i="45"/>
  <c r="V14" i="45"/>
  <c r="S22" i="45"/>
  <c r="V22" i="45"/>
  <c r="S30" i="45"/>
  <c r="V30" i="45"/>
  <c r="S38" i="45"/>
  <c r="S46" i="45"/>
  <c r="V46" i="45"/>
  <c r="S55" i="45"/>
  <c r="V55" i="45"/>
  <c r="S63" i="45"/>
  <c r="V63" i="45"/>
  <c r="S71" i="45"/>
  <c r="V71" i="45"/>
  <c r="S79" i="45"/>
  <c r="V79" i="45"/>
  <c r="S87" i="45"/>
  <c r="V87" i="45"/>
  <c r="S95" i="45"/>
  <c r="S103" i="45"/>
  <c r="S111" i="45"/>
  <c r="V111" i="45"/>
  <c r="S119" i="45"/>
  <c r="V119" i="45"/>
  <c r="S127" i="45"/>
  <c r="V127" i="45"/>
  <c r="S135" i="45"/>
  <c r="V135" i="45"/>
  <c r="S143" i="45"/>
  <c r="V143" i="45"/>
  <c r="S151" i="45"/>
  <c r="V151" i="45"/>
  <c r="S188" i="45"/>
  <c r="S196" i="45"/>
  <c r="V196" i="45"/>
  <c r="S204" i="45"/>
  <c r="V204" i="45"/>
  <c r="S212" i="45"/>
  <c r="V212" i="45"/>
  <c r="S220" i="45"/>
  <c r="V220" i="45"/>
  <c r="S228" i="45"/>
  <c r="V228" i="45"/>
  <c r="S236" i="45"/>
  <c r="V236" i="45"/>
  <c r="S244" i="45"/>
  <c r="V244" i="45"/>
  <c r="S252" i="45"/>
  <c r="V252" i="45"/>
  <c r="S260" i="45"/>
  <c r="V260" i="45"/>
  <c r="S269" i="45"/>
  <c r="V269" i="45"/>
  <c r="S277" i="45"/>
  <c r="V277" i="45"/>
  <c r="S285" i="45"/>
  <c r="V285" i="45"/>
  <c r="S293" i="45"/>
  <c r="V293" i="45"/>
  <c r="S301" i="45"/>
  <c r="V301" i="45"/>
  <c r="S309" i="45"/>
  <c r="S50" i="45"/>
  <c r="V50" i="45"/>
  <c r="S83" i="45"/>
  <c r="V83" i="45"/>
  <c r="S123" i="45"/>
  <c r="V123" i="45"/>
  <c r="S200" i="45"/>
  <c r="V200" i="45"/>
  <c r="S240" i="45"/>
  <c r="V240" i="45"/>
  <c r="S289" i="45"/>
  <c r="V289" i="45"/>
  <c r="S9" i="45"/>
  <c r="V9" i="45"/>
  <c r="S27" i="45"/>
  <c r="S68" i="45"/>
  <c r="V68" i="45"/>
  <c r="S92" i="45"/>
  <c r="V92" i="45"/>
  <c r="S100" i="45"/>
  <c r="V100" i="45"/>
  <c r="S116" i="45"/>
  <c r="V116" i="45"/>
  <c r="S185" i="45"/>
  <c r="V185" i="45"/>
  <c r="S233" i="45"/>
  <c r="S282" i="45"/>
  <c r="V282" i="45"/>
  <c r="S15" i="45"/>
  <c r="S23" i="45"/>
  <c r="S31" i="45"/>
  <c r="V31" i="45"/>
  <c r="S39" i="45"/>
  <c r="V39" i="45"/>
  <c r="S47" i="45"/>
  <c r="V47" i="45"/>
  <c r="S56" i="45"/>
  <c r="V56" i="45"/>
  <c r="S64" i="45"/>
  <c r="S72" i="45"/>
  <c r="S80" i="45"/>
  <c r="V80" i="45"/>
  <c r="S88" i="45"/>
  <c r="V88" i="45"/>
  <c r="S96" i="45"/>
  <c r="V96" i="45"/>
  <c r="S104" i="45"/>
  <c r="V104" i="45"/>
  <c r="S112" i="45"/>
  <c r="S120" i="45"/>
  <c r="V120" i="45"/>
  <c r="S128" i="45"/>
  <c r="V128" i="45"/>
  <c r="S136" i="45"/>
  <c r="V136" i="45"/>
  <c r="S144" i="45"/>
  <c r="V144" i="45"/>
  <c r="S152" i="45"/>
  <c r="V152" i="45"/>
  <c r="S189" i="45"/>
  <c r="V189" i="45"/>
  <c r="S197" i="45"/>
  <c r="S205" i="45"/>
  <c r="V205" i="45"/>
  <c r="S213" i="45"/>
  <c r="V213" i="45"/>
  <c r="S221" i="45"/>
  <c r="V221" i="45"/>
  <c r="S229" i="45"/>
  <c r="V229" i="45"/>
  <c r="S237" i="45"/>
  <c r="S245" i="45"/>
  <c r="S253" i="45"/>
  <c r="V253" i="45"/>
  <c r="S261" i="45"/>
  <c r="V261" i="45"/>
  <c r="S270" i="45"/>
  <c r="S278" i="45"/>
  <c r="V278" i="45"/>
  <c r="S286" i="45"/>
  <c r="S294" i="45"/>
  <c r="V294" i="45"/>
  <c r="S302" i="45"/>
  <c r="S311" i="45"/>
  <c r="S139" i="45"/>
  <c r="V139" i="45"/>
  <c r="S248" i="45"/>
  <c r="V248" i="45"/>
  <c r="S305" i="45"/>
  <c r="V305" i="45"/>
  <c r="S19" i="45"/>
  <c r="S60" i="45"/>
  <c r="S84" i="45"/>
  <c r="V84" i="45"/>
  <c r="S108" i="45"/>
  <c r="S148" i="45"/>
  <c r="S217" i="45"/>
  <c r="V217" i="45"/>
  <c r="S274" i="45"/>
  <c r="V274" i="45"/>
  <c r="S310" i="45"/>
  <c r="V310" i="45"/>
  <c r="S16" i="45"/>
  <c r="V16" i="45"/>
  <c r="S24" i="45"/>
  <c r="V24" i="45"/>
  <c r="S32" i="45"/>
  <c r="S40" i="45"/>
  <c r="V40" i="45"/>
  <c r="S48" i="45"/>
  <c r="V48" i="45"/>
  <c r="S57" i="45"/>
  <c r="V57" i="45"/>
  <c r="S65" i="45"/>
  <c r="V65" i="45"/>
  <c r="S73" i="45"/>
  <c r="V73" i="45"/>
  <c r="S81" i="45"/>
  <c r="V81" i="45"/>
  <c r="S89" i="45"/>
  <c r="V89" i="45"/>
  <c r="S97" i="45"/>
  <c r="S105" i="45"/>
  <c r="V105" i="45"/>
  <c r="S113" i="45"/>
  <c r="V113" i="45"/>
  <c r="S121" i="45"/>
  <c r="V121" i="45"/>
  <c r="S129" i="45"/>
  <c r="V129" i="45"/>
  <c r="S137" i="45"/>
  <c r="V137" i="45"/>
  <c r="S145" i="45"/>
  <c r="V145" i="45"/>
  <c r="S153" i="45"/>
  <c r="V153" i="45"/>
  <c r="S190" i="45"/>
  <c r="S198" i="45"/>
  <c r="V198" i="45"/>
  <c r="S206" i="45"/>
  <c r="V206" i="45"/>
  <c r="S214" i="45"/>
  <c r="V214" i="45"/>
  <c r="S222" i="45"/>
  <c r="V222" i="45"/>
  <c r="S230" i="45"/>
  <c r="V230" i="45"/>
  <c r="S238" i="45"/>
  <c r="V238" i="45"/>
  <c r="S246" i="45"/>
  <c r="V246" i="45"/>
  <c r="S254" i="45"/>
  <c r="S262" i="45"/>
  <c r="V262" i="45"/>
  <c r="S271" i="45"/>
  <c r="V271" i="45"/>
  <c r="S279" i="45"/>
  <c r="V279" i="45"/>
  <c r="S287" i="45"/>
  <c r="V287" i="45"/>
  <c r="S295" i="45"/>
  <c r="V295" i="45"/>
  <c r="S303" i="45"/>
  <c r="V303" i="45"/>
  <c r="S313" i="45"/>
  <c r="S26" i="45"/>
  <c r="V26" i="45"/>
  <c r="S99" i="45"/>
  <c r="V99" i="45"/>
  <c r="S155" i="45"/>
  <c r="V155" i="45"/>
  <c r="S216" i="45"/>
  <c r="V216" i="45"/>
  <c r="S265" i="45"/>
  <c r="S35" i="45"/>
  <c r="V35" i="45"/>
  <c r="S140" i="45"/>
  <c r="V140" i="45"/>
  <c r="S209" i="45"/>
  <c r="V209" i="45"/>
  <c r="S266" i="45"/>
  <c r="V266" i="45"/>
  <c r="S17" i="45"/>
  <c r="S25" i="45"/>
  <c r="S33" i="45"/>
  <c r="V33" i="45"/>
  <c r="S41" i="45"/>
  <c r="V41" i="45"/>
  <c r="S49" i="45"/>
  <c r="V49" i="45"/>
  <c r="S58" i="45"/>
  <c r="V58" i="45"/>
  <c r="S66" i="45"/>
  <c r="S74" i="45"/>
  <c r="V74" i="45"/>
  <c r="S82" i="45"/>
  <c r="V82" i="45"/>
  <c r="S90" i="45"/>
  <c r="V90" i="45"/>
  <c r="S98" i="45"/>
  <c r="V98" i="45"/>
  <c r="S106" i="45"/>
  <c r="S114" i="45"/>
  <c r="V114" i="45"/>
  <c r="S122" i="45"/>
  <c r="V122" i="45"/>
  <c r="S130" i="45"/>
  <c r="S138" i="45"/>
  <c r="S146" i="45"/>
  <c r="V146" i="45"/>
  <c r="S154" i="45"/>
  <c r="V154" i="45"/>
  <c r="S191" i="45"/>
  <c r="V191" i="45"/>
  <c r="S199" i="45"/>
  <c r="S207" i="45"/>
  <c r="V207" i="45"/>
  <c r="S215" i="45"/>
  <c r="S223" i="45"/>
  <c r="V223" i="45"/>
  <c r="S231" i="45"/>
  <c r="S239" i="45"/>
  <c r="S247" i="45"/>
  <c r="S255" i="45"/>
  <c r="V255" i="45"/>
  <c r="S263" i="45"/>
  <c r="V263" i="45"/>
  <c r="S272" i="45"/>
  <c r="V272" i="45"/>
  <c r="S280" i="45"/>
  <c r="S288" i="45"/>
  <c r="V288" i="45"/>
  <c r="S296" i="45"/>
  <c r="S304" i="45"/>
  <c r="V304" i="45"/>
  <c r="S314" i="45"/>
  <c r="V314" i="45"/>
  <c r="S34" i="45"/>
  <c r="V34" i="45"/>
  <c r="S75" i="45"/>
  <c r="V75" i="45"/>
  <c r="S115" i="45"/>
  <c r="V115" i="45"/>
  <c r="S192" i="45"/>
  <c r="V192" i="45"/>
  <c r="S232" i="45"/>
  <c r="V232" i="45"/>
  <c r="S281" i="45"/>
  <c r="V281" i="45"/>
  <c r="S76" i="45"/>
  <c r="V76" i="45"/>
  <c r="S225" i="45"/>
  <c r="V225" i="45"/>
  <c r="S257" i="45"/>
  <c r="V257" i="45"/>
  <c r="S306" i="45"/>
  <c r="V306" i="45"/>
  <c r="K10" i="42"/>
  <c r="L211" i="45"/>
  <c r="M211" i="45"/>
  <c r="K34" i="42"/>
  <c r="L150" i="45"/>
  <c r="M150" i="45"/>
  <c r="K42" i="42"/>
  <c r="L191" i="45"/>
  <c r="M191" i="45"/>
  <c r="K50" i="42"/>
  <c r="L103" i="45"/>
  <c r="M103" i="45"/>
  <c r="K56" i="42"/>
  <c r="L114" i="45"/>
  <c r="K88" i="42"/>
  <c r="K67" i="42"/>
  <c r="L63" i="45"/>
  <c r="M63" i="45"/>
  <c r="K76" i="42"/>
  <c r="L208" i="45"/>
  <c r="M208" i="45"/>
  <c r="K92" i="42"/>
  <c r="L182" i="45"/>
  <c r="M182" i="45"/>
  <c r="K98" i="42"/>
  <c r="L295" i="45"/>
  <c r="M295" i="45"/>
  <c r="K33" i="42"/>
  <c r="L149" i="45"/>
  <c r="M149" i="45"/>
  <c r="K87" i="42"/>
  <c r="K31" i="42"/>
  <c r="L28" i="45"/>
  <c r="K39" i="42"/>
  <c r="L238" i="45"/>
  <c r="K48" i="42"/>
  <c r="K77" i="42"/>
  <c r="L214" i="45"/>
  <c r="M214" i="45"/>
  <c r="K93" i="42"/>
  <c r="L12" i="45"/>
  <c r="K99" i="42"/>
  <c r="L278" i="45"/>
  <c r="M278" i="45"/>
  <c r="C4" i="46"/>
  <c r="C13" i="46" s="1"/>
  <c r="K7" i="42"/>
  <c r="L87" i="45"/>
  <c r="M87" i="45"/>
  <c r="K25" i="42"/>
  <c r="L293" i="45"/>
  <c r="K30" i="42"/>
  <c r="L266" i="45"/>
  <c r="M266" i="45"/>
  <c r="K38" i="42"/>
  <c r="L151" i="45"/>
  <c r="M151" i="45"/>
  <c r="K47" i="42"/>
  <c r="L104" i="45"/>
  <c r="M104" i="45"/>
  <c r="K91" i="42"/>
  <c r="L120" i="45"/>
  <c r="K97" i="42"/>
  <c r="L20" i="45"/>
  <c r="K12" i="42"/>
  <c r="L215" i="45"/>
  <c r="M215" i="45"/>
  <c r="K18" i="42"/>
  <c r="L43" i="45"/>
  <c r="M43" i="45"/>
  <c r="K11" i="42"/>
  <c r="L216" i="45"/>
  <c r="K35" i="42"/>
  <c r="L141" i="45"/>
  <c r="M141" i="45"/>
  <c r="K43" i="42"/>
  <c r="L67" i="45"/>
  <c r="M67" i="45"/>
  <c r="K51" i="42"/>
  <c r="L320" i="45"/>
  <c r="M320" i="45"/>
  <c r="K61" i="42"/>
  <c r="L99" i="45"/>
  <c r="M99" i="45"/>
  <c r="K74" i="42"/>
  <c r="L301" i="45"/>
  <c r="M301" i="45"/>
  <c r="K89" i="42"/>
  <c r="L255" i="45"/>
  <c r="M255" i="45"/>
  <c r="S8" i="45"/>
  <c r="J67" i="42"/>
  <c r="N63" i="45"/>
  <c r="N1" i="46"/>
  <c r="N4" i="46"/>
  <c r="N39" i="46" s="1"/>
  <c r="AO1" i="59"/>
  <c r="L258" i="45"/>
  <c r="O182" i="45"/>
  <c r="L132" i="45"/>
  <c r="L280" i="45"/>
  <c r="M280" i="45"/>
  <c r="O280" i="45"/>
  <c r="P280" i="45"/>
  <c r="L303" i="45"/>
  <c r="L257" i="45"/>
  <c r="M257" i="45"/>
  <c r="O225" i="45"/>
  <c r="M19" i="45"/>
  <c r="O19" i="45"/>
  <c r="P19" i="45"/>
  <c r="M12" i="45"/>
  <c r="O12" i="45"/>
  <c r="P12" i="45"/>
  <c r="O200" i="45"/>
  <c r="P200" i="45"/>
  <c r="O48" i="45"/>
  <c r="P48" i="45"/>
  <c r="L79" i="45"/>
  <c r="M79" i="45"/>
  <c r="L288" i="45"/>
  <c r="M288" i="45"/>
  <c r="L210" i="45"/>
  <c r="M210" i="45"/>
  <c r="L180" i="45"/>
  <c r="M180" i="45"/>
  <c r="O43" i="45"/>
  <c r="P43" i="45"/>
  <c r="O87" i="45"/>
  <c r="P87" i="45"/>
  <c r="O103" i="45"/>
  <c r="P103" i="45"/>
  <c r="O249" i="45"/>
  <c r="P249" i="45"/>
  <c r="M21" i="45"/>
  <c r="O21" i="45"/>
  <c r="P21" i="45"/>
  <c r="L96" i="45"/>
  <c r="M96" i="45"/>
  <c r="O96" i="45"/>
  <c r="P96" i="45"/>
  <c r="L275" i="45"/>
  <c r="M275" i="45"/>
  <c r="O309" i="45"/>
  <c r="P309" i="45"/>
  <c r="L246" i="45"/>
  <c r="M246" i="45"/>
  <c r="O246" i="45"/>
  <c r="P246" i="45"/>
  <c r="O141" i="45"/>
  <c r="P141" i="45"/>
  <c r="O41" i="45"/>
  <c r="P41" i="45"/>
  <c r="O134" i="45"/>
  <c r="P134" i="45"/>
  <c r="O85" i="45"/>
  <c r="P85" i="45"/>
  <c r="O176" i="45"/>
  <c r="P176" i="45"/>
  <c r="O177" i="45"/>
  <c r="P177" i="45"/>
  <c r="L325" i="45"/>
  <c r="M325" i="45"/>
  <c r="O311" i="45"/>
  <c r="P311" i="45"/>
  <c r="O189" i="45"/>
  <c r="P189" i="45"/>
  <c r="O301" i="45"/>
  <c r="P301" i="45"/>
  <c r="O278" i="45"/>
  <c r="P278" i="45"/>
  <c r="O150" i="45"/>
  <c r="P150" i="45"/>
  <c r="M11" i="45"/>
  <c r="O11" i="45"/>
  <c r="P11" i="45"/>
  <c r="O312" i="45"/>
  <c r="P312" i="45"/>
  <c r="L95" i="45"/>
  <c r="M95" i="45"/>
  <c r="L224" i="45"/>
  <c r="M224" i="45"/>
  <c r="O224" i="45"/>
  <c r="P224" i="45"/>
  <c r="L327" i="45"/>
  <c r="M327" i="45"/>
  <c r="O266" i="45"/>
  <c r="P266" i="45"/>
  <c r="M28" i="45"/>
  <c r="O28" i="45"/>
  <c r="P28" i="45"/>
  <c r="O215" i="45"/>
  <c r="P215" i="45"/>
  <c r="O113" i="45"/>
  <c r="P113" i="45"/>
  <c r="M20" i="45"/>
  <c r="O20" i="45"/>
  <c r="P20" i="45"/>
  <c r="O99" i="45"/>
  <c r="P99" i="45"/>
  <c r="O211" i="45"/>
  <c r="P211" i="45"/>
  <c r="O328" i="45"/>
  <c r="P328" i="45"/>
  <c r="L314" i="45"/>
  <c r="M314" i="45"/>
  <c r="O314" i="45"/>
  <c r="P314" i="45"/>
  <c r="L27" i="45"/>
  <c r="L321" i="45"/>
  <c r="M321" i="45"/>
  <c r="O55" i="45"/>
  <c r="P55" i="45"/>
  <c r="L45" i="45"/>
  <c r="M45" i="45"/>
  <c r="N60" i="45"/>
  <c r="O205" i="45"/>
  <c r="P205" i="45"/>
  <c r="O149" i="45"/>
  <c r="P149" i="45"/>
  <c r="O104" i="45"/>
  <c r="P104" i="45"/>
  <c r="O208" i="45"/>
  <c r="P208" i="45"/>
  <c r="M32" i="45"/>
  <c r="O32" i="45"/>
  <c r="P32" i="45"/>
  <c r="L284" i="45"/>
  <c r="M284" i="45"/>
  <c r="L247" i="45"/>
  <c r="M247" i="45"/>
  <c r="L109" i="45"/>
  <c r="M109" i="45"/>
  <c r="O89" i="45"/>
  <c r="P89" i="45"/>
  <c r="O255" i="45"/>
  <c r="P255" i="45"/>
  <c r="O191" i="45"/>
  <c r="P191" i="45"/>
  <c r="O320" i="45"/>
  <c r="P320" i="45"/>
  <c r="O214" i="45"/>
  <c r="P214" i="45"/>
  <c r="O199" i="45"/>
  <c r="P199" i="45"/>
  <c r="O38" i="45"/>
  <c r="P38" i="45"/>
  <c r="O67" i="45"/>
  <c r="P67" i="45"/>
  <c r="O151" i="45"/>
  <c r="P151" i="45"/>
  <c r="O63" i="45"/>
  <c r="P63" i="45"/>
  <c r="O310" i="45"/>
  <c r="P310" i="45"/>
  <c r="L54" i="45"/>
  <c r="M54" i="45"/>
  <c r="O54" i="45"/>
  <c r="P54" i="45"/>
  <c r="P182" i="45"/>
  <c r="P143" i="45"/>
  <c r="M216" i="45"/>
  <c r="M293" i="45"/>
  <c r="M114" i="45"/>
  <c r="M258" i="45"/>
  <c r="M267" i="45"/>
  <c r="M238" i="45"/>
  <c r="M313" i="45"/>
  <c r="M90" i="45"/>
  <c r="M120" i="45"/>
  <c r="M46" i="45"/>
  <c r="M303" i="45"/>
  <c r="M202" i="45"/>
  <c r="L298" i="45"/>
  <c r="M298" i="45"/>
  <c r="L300" i="45"/>
  <c r="M300" i="45"/>
  <c r="L33" i="45"/>
  <c r="M33" i="45"/>
  <c r="L290" i="45"/>
  <c r="M290" i="45"/>
  <c r="L131" i="45"/>
  <c r="M131" i="45"/>
  <c r="L60" i="45"/>
  <c r="M60" i="45"/>
  <c r="L124" i="45"/>
  <c r="M124" i="45"/>
  <c r="L188" i="45"/>
  <c r="M188" i="45"/>
  <c r="L317" i="45"/>
  <c r="M317" i="45"/>
  <c r="L254" i="45"/>
  <c r="M254" i="45"/>
  <c r="L319" i="45"/>
  <c r="M319" i="45"/>
  <c r="L17" i="45"/>
  <c r="L118" i="45"/>
  <c r="M118" i="45"/>
  <c r="L15" i="45"/>
  <c r="L276" i="45"/>
  <c r="M276" i="45"/>
  <c r="L34" i="45"/>
  <c r="L9" i="45"/>
  <c r="L201" i="45"/>
  <c r="M201" i="45"/>
  <c r="L24" i="45"/>
  <c r="M24" i="45"/>
  <c r="O24" i="45"/>
  <c r="L203" i="45"/>
  <c r="M203" i="45"/>
  <c r="L240" i="45"/>
  <c r="M240" i="45"/>
  <c r="L119" i="45"/>
  <c r="M119" i="45"/>
  <c r="L223" i="45"/>
  <c r="M223" i="45"/>
  <c r="L322" i="45"/>
  <c r="M322" i="45"/>
  <c r="L35" i="45"/>
  <c r="M35" i="45"/>
  <c r="L292" i="45"/>
  <c r="M292" i="45"/>
  <c r="L106" i="45"/>
  <c r="L299" i="45"/>
  <c r="L140" i="45"/>
  <c r="M140" i="45"/>
  <c r="L204" i="45"/>
  <c r="M204" i="45"/>
  <c r="L117" i="45"/>
  <c r="M117" i="45"/>
  <c r="L245" i="45"/>
  <c r="M245" i="45"/>
  <c r="L14" i="45"/>
  <c r="M14" i="45"/>
  <c r="O14" i="45"/>
  <c r="L78" i="45"/>
  <c r="L142" i="45"/>
  <c r="L271" i="45"/>
  <c r="L291" i="45"/>
  <c r="M132" i="45"/>
  <c r="L23" i="45"/>
  <c r="L40" i="45"/>
  <c r="M40" i="45"/>
  <c r="L25" i="45"/>
  <c r="L217" i="45"/>
  <c r="M217" i="45"/>
  <c r="L91" i="45"/>
  <c r="M91" i="45"/>
  <c r="L256" i="45"/>
  <c r="M256" i="45"/>
  <c r="L281" i="45"/>
  <c r="L81" i="45"/>
  <c r="M81" i="45"/>
  <c r="L88" i="45"/>
  <c r="L111" i="45"/>
  <c r="M111" i="45"/>
  <c r="L179" i="45"/>
  <c r="M179" i="45"/>
  <c r="L242" i="45"/>
  <c r="L84" i="45"/>
  <c r="M84" i="45"/>
  <c r="L212" i="45"/>
  <c r="M212" i="45"/>
  <c r="L277" i="45"/>
  <c r="M277" i="45"/>
  <c r="L61" i="45"/>
  <c r="M61" i="45"/>
  <c r="L318" i="45"/>
  <c r="M318" i="45"/>
  <c r="L22" i="45"/>
  <c r="L86" i="45"/>
  <c r="M86" i="45"/>
  <c r="L105" i="45"/>
  <c r="M105" i="45"/>
  <c r="L107" i="45"/>
  <c r="M107" i="45"/>
  <c r="L296" i="45"/>
  <c r="M296" i="45"/>
  <c r="L272" i="45"/>
  <c r="M272" i="45"/>
  <c r="L16" i="45"/>
  <c r="L273" i="45"/>
  <c r="M273" i="45"/>
  <c r="L304" i="45"/>
  <c r="M304" i="45"/>
  <c r="P225" i="45"/>
  <c r="M152" i="45"/>
  <c r="O152" i="45"/>
  <c r="P152" i="45"/>
  <c r="L324" i="45"/>
  <c r="M324" i="45"/>
  <c r="L250" i="45"/>
  <c r="L92" i="45"/>
  <c r="M92" i="45"/>
  <c r="L133" i="45"/>
  <c r="M133" i="45"/>
  <c r="L326" i="45"/>
  <c r="M326" i="45"/>
  <c r="L49" i="45"/>
  <c r="M49" i="45"/>
  <c r="L237" i="45"/>
  <c r="M237" i="45"/>
  <c r="L248" i="45"/>
  <c r="L251" i="45"/>
  <c r="M251" i="45"/>
  <c r="L241" i="45"/>
  <c r="M241" i="45"/>
  <c r="L207" i="45"/>
  <c r="M207" i="45"/>
  <c r="L83" i="45"/>
  <c r="M83" i="45"/>
  <c r="L323" i="45"/>
  <c r="L36" i="45"/>
  <c r="L100" i="45"/>
  <c r="L13" i="45"/>
  <c r="L270" i="45"/>
  <c r="M270" i="45"/>
  <c r="L102" i="45"/>
  <c r="M102" i="45"/>
  <c r="L265" i="45"/>
  <c r="M265" i="45"/>
  <c r="L121" i="45"/>
  <c r="M121" i="45"/>
  <c r="L139" i="45"/>
  <c r="M139" i="45"/>
  <c r="L268" i="45"/>
  <c r="M268" i="45"/>
  <c r="L239" i="45"/>
  <c r="M239" i="45"/>
  <c r="L108" i="45"/>
  <c r="M108" i="45"/>
  <c r="L110" i="45"/>
  <c r="B23" i="50"/>
  <c r="C23" i="50" s="1"/>
  <c r="D22" i="48"/>
  <c r="F22" i="48" s="1"/>
  <c r="AL23" i="44"/>
  <c r="B25" i="60"/>
  <c r="O1" i="46"/>
  <c r="O4" i="46"/>
  <c r="O8" i="46" s="1"/>
  <c r="AP1" i="59"/>
  <c r="O275" i="45"/>
  <c r="P275" i="45"/>
  <c r="O239" i="45"/>
  <c r="P239" i="45"/>
  <c r="M13" i="45"/>
  <c r="O13" i="45"/>
  <c r="P13" i="45"/>
  <c r="M16" i="45"/>
  <c r="O16" i="45"/>
  <c r="P16" i="45"/>
  <c r="O318" i="45"/>
  <c r="P318" i="45"/>
  <c r="O179" i="45"/>
  <c r="P179" i="45"/>
  <c r="M25" i="45"/>
  <c r="O25" i="45"/>
  <c r="P25" i="45"/>
  <c r="O201" i="45"/>
  <c r="P201" i="45"/>
  <c r="M17" i="45"/>
  <c r="O17" i="45"/>
  <c r="P17" i="45"/>
  <c r="O290" i="45"/>
  <c r="P290" i="45"/>
  <c r="O90" i="45"/>
  <c r="P90" i="45"/>
  <c r="O268" i="45"/>
  <c r="P268" i="45"/>
  <c r="O237" i="45"/>
  <c r="P237" i="45"/>
  <c r="O324" i="45"/>
  <c r="P324" i="45"/>
  <c r="O272" i="45"/>
  <c r="P272" i="45"/>
  <c r="O111" i="45"/>
  <c r="P111" i="45"/>
  <c r="O40" i="45"/>
  <c r="P40" i="45"/>
  <c r="O35" i="45"/>
  <c r="P35" i="45"/>
  <c r="M9" i="45"/>
  <c r="O9" i="45"/>
  <c r="P9" i="45"/>
  <c r="O319" i="45"/>
  <c r="P319" i="45"/>
  <c r="O33" i="45"/>
  <c r="P33" i="45"/>
  <c r="O313" i="45"/>
  <c r="P313" i="45"/>
  <c r="O45" i="45"/>
  <c r="P45" i="45"/>
  <c r="O49" i="45"/>
  <c r="P49" i="45"/>
  <c r="O121" i="45"/>
  <c r="P121" i="45"/>
  <c r="O107" i="45"/>
  <c r="P107" i="45"/>
  <c r="O277" i="45"/>
  <c r="P277" i="45"/>
  <c r="O81" i="45"/>
  <c r="P81" i="45"/>
  <c r="O325" i="45"/>
  <c r="P325" i="45"/>
  <c r="O117" i="45"/>
  <c r="P117" i="45"/>
  <c r="O223" i="45"/>
  <c r="P223" i="45"/>
  <c r="O276" i="45"/>
  <c r="P276" i="45"/>
  <c r="O317" i="45"/>
  <c r="P317" i="45"/>
  <c r="O267" i="45"/>
  <c r="P267" i="45"/>
  <c r="O109" i="45"/>
  <c r="P109" i="45"/>
  <c r="O321" i="45"/>
  <c r="P321" i="45"/>
  <c r="O61" i="45"/>
  <c r="P61" i="45"/>
  <c r="M23" i="45"/>
  <c r="O23" i="45"/>
  <c r="P23" i="45"/>
  <c r="O245" i="45"/>
  <c r="P245" i="45"/>
  <c r="O300" i="45"/>
  <c r="P300" i="45"/>
  <c r="O265" i="45"/>
  <c r="P265" i="45"/>
  <c r="O83" i="45"/>
  <c r="P83" i="45"/>
  <c r="O210" i="45"/>
  <c r="P210" i="45"/>
  <c r="O105" i="45"/>
  <c r="P105" i="45"/>
  <c r="O212" i="45"/>
  <c r="P212" i="45"/>
  <c r="O132" i="45"/>
  <c r="P132" i="45"/>
  <c r="O204" i="45"/>
  <c r="P204" i="45"/>
  <c r="O119" i="45"/>
  <c r="P119" i="45"/>
  <c r="M15" i="45"/>
  <c r="O15" i="45"/>
  <c r="P15" i="45"/>
  <c r="O188" i="45"/>
  <c r="P188" i="45"/>
  <c r="O202" i="45"/>
  <c r="P202" i="45"/>
  <c r="O247" i="45"/>
  <c r="P247" i="45"/>
  <c r="M27" i="45"/>
  <c r="O27" i="45"/>
  <c r="P27" i="45"/>
  <c r="O327" i="45"/>
  <c r="P327" i="45"/>
  <c r="O180" i="45"/>
  <c r="P180" i="45"/>
  <c r="O207" i="45"/>
  <c r="P207" i="45"/>
  <c r="O326" i="45"/>
  <c r="P326" i="45"/>
  <c r="O84" i="45"/>
  <c r="P84" i="45"/>
  <c r="O140" i="45"/>
  <c r="P140" i="45"/>
  <c r="O240" i="45"/>
  <c r="P240" i="45"/>
  <c r="O124" i="45"/>
  <c r="P124" i="45"/>
  <c r="O303" i="45"/>
  <c r="P303" i="45"/>
  <c r="O114" i="45"/>
  <c r="P114" i="45"/>
  <c r="O284" i="45"/>
  <c r="P284" i="45"/>
  <c r="O139" i="45"/>
  <c r="P139" i="45"/>
  <c r="O322" i="45"/>
  <c r="P322" i="45"/>
  <c r="O102" i="45"/>
  <c r="P102" i="45"/>
  <c r="O241" i="45"/>
  <c r="P241" i="45"/>
  <c r="O133" i="45"/>
  <c r="P133" i="45"/>
  <c r="O304" i="45"/>
  <c r="P304" i="45"/>
  <c r="O86" i="45"/>
  <c r="P86" i="45"/>
  <c r="O91" i="45"/>
  <c r="P91" i="45"/>
  <c r="O203" i="45"/>
  <c r="P203" i="45"/>
  <c r="O118" i="45"/>
  <c r="P118" i="45"/>
  <c r="O60" i="45"/>
  <c r="P60" i="45"/>
  <c r="O46" i="45"/>
  <c r="P46" i="45"/>
  <c r="O95" i="45"/>
  <c r="P95" i="45"/>
  <c r="O288" i="45"/>
  <c r="P288" i="45"/>
  <c r="O254" i="45"/>
  <c r="P254" i="45"/>
  <c r="O238" i="45"/>
  <c r="P238" i="45"/>
  <c r="O108" i="45"/>
  <c r="P108" i="45"/>
  <c r="O270" i="45"/>
  <c r="P270" i="45"/>
  <c r="O251" i="45"/>
  <c r="P251" i="45"/>
  <c r="O92" i="45"/>
  <c r="P92" i="45"/>
  <c r="O273" i="45"/>
  <c r="P273" i="45"/>
  <c r="M22" i="45"/>
  <c r="O22" i="45"/>
  <c r="P22" i="45"/>
  <c r="O217" i="45"/>
  <c r="P217" i="45"/>
  <c r="O131" i="45"/>
  <c r="P131" i="45"/>
  <c r="O120" i="45"/>
  <c r="P120" i="45"/>
  <c r="O216" i="45"/>
  <c r="P216" i="45"/>
  <c r="O79" i="45"/>
  <c r="P79" i="45"/>
  <c r="M299" i="45"/>
  <c r="M36" i="45"/>
  <c r="M142" i="45"/>
  <c r="M106" i="45"/>
  <c r="P24" i="45"/>
  <c r="M248" i="45"/>
  <c r="M100" i="45"/>
  <c r="M271" i="45"/>
  <c r="M323" i="45"/>
  <c r="M88" i="45"/>
  <c r="M78" i="45"/>
  <c r="M291" i="45"/>
  <c r="P14" i="45"/>
  <c r="M281" i="45"/>
  <c r="M34" i="45"/>
  <c r="M110" i="45"/>
  <c r="M250" i="45"/>
  <c r="M242" i="45"/>
  <c r="B24" i="50"/>
  <c r="C24" i="50" s="1"/>
  <c r="D23" i="48"/>
  <c r="F23" i="48" s="1"/>
  <c r="AL24" i="44"/>
  <c r="B26" i="60"/>
  <c r="P1" i="46"/>
  <c r="P4" i="46"/>
  <c r="P31" i="46" s="1"/>
  <c r="AI88" i="44"/>
  <c r="AK87" i="44"/>
  <c r="AF86" i="44"/>
  <c r="AD84" i="44"/>
  <c r="AH83" i="44"/>
  <c r="AF82" i="44"/>
  <c r="AF81" i="44"/>
  <c r="AI80" i="44"/>
  <c r="AF58" i="44"/>
  <c r="AE56" i="44"/>
  <c r="AH55" i="44"/>
  <c r="AF53" i="44"/>
  <c r="AI52" i="44"/>
  <c r="AD51" i="44"/>
  <c r="AF50" i="44"/>
  <c r="AE49" i="44"/>
  <c r="AE48" i="44"/>
  <c r="AH47" i="44"/>
  <c r="AF46" i="44"/>
  <c r="AF45" i="44"/>
  <c r="AD44" i="44"/>
  <c r="AD43" i="44"/>
  <c r="AF42" i="44"/>
  <c r="AE40" i="44"/>
  <c r="AH39" i="44"/>
  <c r="Y38" i="44"/>
  <c r="AF37" i="44"/>
  <c r="AE36" i="44"/>
  <c r="AD35" i="44"/>
  <c r="AF34" i="44"/>
  <c r="AE32" i="44"/>
  <c r="AH31" i="44"/>
  <c r="AG30" i="44"/>
  <c r="AF29" i="44"/>
  <c r="AD27" i="44"/>
  <c r="AF26" i="44"/>
  <c r="AQ1" i="59"/>
  <c r="O281" i="45"/>
  <c r="P281" i="45"/>
  <c r="O248" i="45"/>
  <c r="P248" i="45"/>
  <c r="O78" i="45"/>
  <c r="P78" i="45"/>
  <c r="O242" i="45"/>
  <c r="P242" i="45"/>
  <c r="O88" i="45"/>
  <c r="P88" i="45"/>
  <c r="O36" i="45"/>
  <c r="P36" i="45"/>
  <c r="O142" i="45"/>
  <c r="P142" i="45"/>
  <c r="O250" i="45"/>
  <c r="P250" i="45"/>
  <c r="O323" i="45"/>
  <c r="P323" i="45"/>
  <c r="O299" i="45"/>
  <c r="P299" i="45"/>
  <c r="O106" i="45"/>
  <c r="P106" i="45"/>
  <c r="O110" i="45"/>
  <c r="P110" i="45"/>
  <c r="O271" i="45"/>
  <c r="P271" i="45"/>
  <c r="O291" i="45"/>
  <c r="P291" i="45"/>
  <c r="O34" i="45"/>
  <c r="P34" i="45"/>
  <c r="O100" i="45"/>
  <c r="P100" i="45"/>
  <c r="B25" i="50"/>
  <c r="C25" i="50" s="1"/>
  <c r="D24" i="48"/>
  <c r="F24" i="48" s="1"/>
  <c r="AL25" i="44"/>
  <c r="B27" i="60"/>
  <c r="AB29" i="44"/>
  <c r="Z50" i="44"/>
  <c r="AJ45" i="44"/>
  <c r="AD37" i="44"/>
  <c r="AA34" i="44"/>
  <c r="AE47" i="44"/>
  <c r="AC50" i="44"/>
  <c r="AD50" i="44"/>
  <c r="AK50" i="44"/>
  <c r="Q1" i="46"/>
  <c r="Q4" i="46"/>
  <c r="Q27" i="46" s="1"/>
  <c r="Z26" i="44"/>
  <c r="AC29" i="44"/>
  <c r="AB34" i="44"/>
  <c r="AI37" i="44"/>
  <c r="AE50" i="44"/>
  <c r="Y53" i="44"/>
  <c r="AI50" i="44"/>
  <c r="Z53" i="44"/>
  <c r="AB26" i="44"/>
  <c r="AI26" i="44"/>
  <c r="Y30" i="44"/>
  <c r="Y50" i="44"/>
  <c r="AJ50" i="44"/>
  <c r="AB53" i="44"/>
  <c r="AG82" i="44"/>
  <c r="AJ26" i="44"/>
  <c r="AC53" i="44"/>
  <c r="Y37" i="44"/>
  <c r="AC47" i="44"/>
  <c r="AA50" i="44"/>
  <c r="AD53" i="44"/>
  <c r="AA58" i="44"/>
  <c r="AA37" i="44"/>
  <c r="AD47" i="44"/>
  <c r="AB50" i="44"/>
  <c r="AI51" i="44"/>
  <c r="AJ53" i="44"/>
  <c r="AB58" i="44"/>
  <c r="AB37" i="44"/>
  <c r="AK53" i="44"/>
  <c r="AK42" i="44"/>
  <c r="AA26" i="44"/>
  <c r="Z29" i="44"/>
  <c r="AH30" i="44"/>
  <c r="Z34" i="44"/>
  <c r="AK37" i="44"/>
  <c r="AK45" i="44"/>
  <c r="AK47" i="44"/>
  <c r="AA53" i="44"/>
  <c r="Z58" i="44"/>
  <c r="AE80" i="44"/>
  <c r="Y82" i="44"/>
  <c r="AG84" i="44"/>
  <c r="AH38" i="44"/>
  <c r="Z42" i="44"/>
  <c r="Y46" i="44"/>
  <c r="AH48" i="44"/>
  <c r="AE31" i="44"/>
  <c r="AI58" i="44"/>
  <c r="AK26" i="44"/>
  <c r="AG29" i="44"/>
  <c r="AK31" i="44"/>
  <c r="AJ34" i="44"/>
  <c r="AC37" i="44"/>
  <c r="AD39" i="44"/>
  <c r="AB42" i="44"/>
  <c r="Z45" i="44"/>
  <c r="AH50" i="44"/>
  <c r="AE52" i="44"/>
  <c r="AG53" i="44"/>
  <c r="AK55" i="44"/>
  <c r="AJ58" i="44"/>
  <c r="AB81" i="44"/>
  <c r="AD83" i="44"/>
  <c r="AG87" i="44"/>
  <c r="AF44" i="44"/>
  <c r="Z81" i="44"/>
  <c r="AI34" i="44"/>
  <c r="AA42" i="44"/>
  <c r="AG46" i="44"/>
  <c r="AD52" i="44"/>
  <c r="AA81" i="44"/>
  <c r="AC83" i="44"/>
  <c r="AJ29" i="44"/>
  <c r="AK34" i="44"/>
  <c r="AE39" i="44"/>
  <c r="AI42" i="44"/>
  <c r="AA45" i="44"/>
  <c r="AI53" i="44"/>
  <c r="AK58" i="44"/>
  <c r="AJ81" i="44"/>
  <c r="AE83" i="44"/>
  <c r="AH87" i="44"/>
  <c r="AD31" i="44"/>
  <c r="AD55" i="44"/>
  <c r="AD29" i="44"/>
  <c r="AE55" i="44"/>
  <c r="AG37" i="44"/>
  <c r="AK39" i="44"/>
  <c r="AJ42" i="44"/>
  <c r="AB45" i="44"/>
  <c r="AK81" i="44"/>
  <c r="AK83" i="44"/>
  <c r="AJ27" i="44"/>
  <c r="AI32" i="44"/>
  <c r="AJ35" i="44"/>
  <c r="AI56" i="44"/>
  <c r="AG86" i="44"/>
  <c r="Y27" i="44"/>
  <c r="AJ40" i="44"/>
  <c r="Y56" i="44"/>
  <c r="AJ56" i="44"/>
  <c r="AH84" i="44"/>
  <c r="Y86" i="44"/>
  <c r="AK32" i="44"/>
  <c r="Y48" i="44"/>
  <c r="AK56" i="44"/>
  <c r="AI84" i="44"/>
  <c r="Z86" i="44"/>
  <c r="AA27" i="44"/>
  <c r="AC34" i="44"/>
  <c r="AD26" i="44"/>
  <c r="AB27" i="44"/>
  <c r="AH29" i="44"/>
  <c r="AB32" i="44"/>
  <c r="AD34" i="44"/>
  <c r="AB35" i="44"/>
  <c r="AB40" i="44"/>
  <c r="AE26" i="44"/>
  <c r="AG27" i="44"/>
  <c r="Y29" i="44"/>
  <c r="AI29" i="44"/>
  <c r="AC32" i="44"/>
  <c r="AE34" i="44"/>
  <c r="AG35" i="44"/>
  <c r="AH37" i="44"/>
  <c r="AC40" i="44"/>
  <c r="AE42" i="44"/>
  <c r="AG43" i="44"/>
  <c r="AG45" i="44"/>
  <c r="AB48" i="44"/>
  <c r="AB51" i="44"/>
  <c r="AC56" i="44"/>
  <c r="AE58" i="44"/>
  <c r="AG81" i="44"/>
  <c r="AB84" i="44"/>
  <c r="AC86" i="44"/>
  <c r="AA87" i="44"/>
  <c r="AI40" i="44"/>
  <c r="AJ43" i="44"/>
  <c r="AJ51" i="44"/>
  <c r="Z40" i="44"/>
  <c r="AG26" i="44"/>
  <c r="AH27" i="44"/>
  <c r="AG32" i="44"/>
  <c r="AG34" i="44"/>
  <c r="AH35" i="44"/>
  <c r="AG40" i="44"/>
  <c r="AG42" i="44"/>
  <c r="AH43" i="44"/>
  <c r="AH45" i="44"/>
  <c r="AC48" i="44"/>
  <c r="AG51" i="44"/>
  <c r="AG56" i="44"/>
  <c r="AG58" i="44"/>
  <c r="AH81" i="44"/>
  <c r="AC84" i="44"/>
  <c r="AD86" i="44"/>
  <c r="AB87" i="44"/>
  <c r="Y26" i="44"/>
  <c r="AH26" i="44"/>
  <c r="AI27" i="44"/>
  <c r="AA29" i="44"/>
  <c r="AK29" i="44"/>
  <c r="AF30" i="44"/>
  <c r="AC31" i="44"/>
  <c r="AH32" i="44"/>
  <c r="Y34" i="44"/>
  <c r="AH34" i="44"/>
  <c r="AI35" i="44"/>
  <c r="Z37" i="44"/>
  <c r="AJ37" i="44"/>
  <c r="AG38" i="44"/>
  <c r="AC39" i="44"/>
  <c r="AH40" i="44"/>
  <c r="Y42" i="44"/>
  <c r="AH42" i="44"/>
  <c r="AI43" i="44"/>
  <c r="Y45" i="44"/>
  <c r="AI45" i="44"/>
  <c r="AG48" i="44"/>
  <c r="AG50" i="44"/>
  <c r="AH51" i="44"/>
  <c r="AH53" i="44"/>
  <c r="AC55" i="44"/>
  <c r="AH56" i="44"/>
  <c r="Y58" i="44"/>
  <c r="AH58" i="44"/>
  <c r="AD80" i="44"/>
  <c r="Y81" i="44"/>
  <c r="AI81" i="44"/>
  <c r="AE84" i="44"/>
  <c r="AE86" i="44"/>
  <c r="AD87" i="44"/>
  <c r="AJ32" i="44"/>
  <c r="Y35" i="44"/>
  <c r="Y40" i="44"/>
  <c r="Y43" i="44"/>
  <c r="AH86" i="44"/>
  <c r="AK40" i="44"/>
  <c r="AJ48" i="44"/>
  <c r="Z56" i="44"/>
  <c r="Y84" i="44"/>
  <c r="AI86" i="44"/>
  <c r="AI87" i="44"/>
  <c r="AD88" i="44"/>
  <c r="AA35" i="44"/>
  <c r="AA40" i="44"/>
  <c r="AC42" i="44"/>
  <c r="AA43" i="44"/>
  <c r="AC45" i="44"/>
  <c r="Z48" i="44"/>
  <c r="AK48" i="44"/>
  <c r="Z51" i="44"/>
  <c r="AA56" i="44"/>
  <c r="AC58" i="44"/>
  <c r="AC81" i="44"/>
  <c r="Z84" i="44"/>
  <c r="AJ84" i="44"/>
  <c r="AA86" i="44"/>
  <c r="AJ86" i="44"/>
  <c r="Y87" i="44"/>
  <c r="AJ87" i="44"/>
  <c r="AE88" i="44"/>
  <c r="Y32" i="44"/>
  <c r="AI48" i="44"/>
  <c r="Z27" i="44"/>
  <c r="Z32" i="44"/>
  <c r="Z35" i="44"/>
  <c r="Z43" i="44"/>
  <c r="Y51" i="44"/>
  <c r="AC26" i="44"/>
  <c r="AA32" i="44"/>
  <c r="AD42" i="44"/>
  <c r="AB43" i="44"/>
  <c r="AD45" i="44"/>
  <c r="AA48" i="44"/>
  <c r="AA51" i="44"/>
  <c r="AB56" i="44"/>
  <c r="AD58" i="44"/>
  <c r="AD81" i="44"/>
  <c r="AA84" i="44"/>
  <c r="AK84" i="44"/>
  <c r="AB86" i="44"/>
  <c r="AK86" i="44"/>
  <c r="Z87" i="44"/>
  <c r="AJ33" i="44"/>
  <c r="AB33" i="44"/>
  <c r="AI33" i="44"/>
  <c r="AA33" i="44"/>
  <c r="AH33" i="44"/>
  <c r="AD33" i="44"/>
  <c r="AK33" i="44"/>
  <c r="AC33" i="44"/>
  <c r="Z33" i="44"/>
  <c r="AI28" i="44"/>
  <c r="AA28" i="44"/>
  <c r="AH28" i="44"/>
  <c r="Z28" i="44"/>
  <c r="AG28" i="44"/>
  <c r="AK28" i="44"/>
  <c r="AC28" i="44"/>
  <c r="AJ28" i="44"/>
  <c r="AB28" i="44"/>
  <c r="Y28" i="44"/>
  <c r="AK54" i="44"/>
  <c r="AC54" i="44"/>
  <c r="AI54" i="44"/>
  <c r="Z54" i="44"/>
  <c r="AJ54" i="44"/>
  <c r="AB54" i="44"/>
  <c r="AH54" i="44"/>
  <c r="AE54" i="44"/>
  <c r="AA54" i="44"/>
  <c r="AD54" i="44"/>
  <c r="AD28" i="44"/>
  <c r="AF28" i="44"/>
  <c r="AG54" i="44"/>
  <c r="AF38" i="44"/>
  <c r="AJ85" i="44"/>
  <c r="AB85" i="44"/>
  <c r="Z85" i="44"/>
  <c r="AI85" i="44"/>
  <c r="AA85" i="44"/>
  <c r="Y85" i="44"/>
  <c r="AD85" i="44"/>
  <c r="AG85" i="44"/>
  <c r="AK85" i="44"/>
  <c r="AC85" i="44"/>
  <c r="AH85" i="44"/>
  <c r="AJ49" i="44"/>
  <c r="AB49" i="44"/>
  <c r="Y49" i="44"/>
  <c r="AI49" i="44"/>
  <c r="AA49" i="44"/>
  <c r="AH49" i="44"/>
  <c r="AD49" i="44"/>
  <c r="AG49" i="44"/>
  <c r="AK49" i="44"/>
  <c r="AC49" i="44"/>
  <c r="Z49" i="44"/>
  <c r="AJ41" i="44"/>
  <c r="AB41" i="44"/>
  <c r="AI41" i="44"/>
  <c r="AA41" i="44"/>
  <c r="AD41" i="44"/>
  <c r="Z41" i="44"/>
  <c r="AK41" i="44"/>
  <c r="AC41" i="44"/>
  <c r="AH41" i="44"/>
  <c r="AE33" i="44"/>
  <c r="AI36" i="44"/>
  <c r="AA36" i="44"/>
  <c r="AG36" i="44"/>
  <c r="AH36" i="44"/>
  <c r="Z36" i="44"/>
  <c r="AK36" i="44"/>
  <c r="AC36" i="44"/>
  <c r="AJ36" i="44"/>
  <c r="AB36" i="44"/>
  <c r="Y36" i="44"/>
  <c r="Y41" i="44"/>
  <c r="AF49" i="44"/>
  <c r="Y54" i="44"/>
  <c r="AE85" i="44"/>
  <c r="AE28" i="44"/>
  <c r="AK30" i="44"/>
  <c r="AC30" i="44"/>
  <c r="AJ30" i="44"/>
  <c r="AB30" i="44"/>
  <c r="AE30" i="44"/>
  <c r="AI30" i="44"/>
  <c r="AD30" i="44"/>
  <c r="AA30" i="44"/>
  <c r="AF33" i="44"/>
  <c r="AD36" i="44"/>
  <c r="AE41" i="44"/>
  <c r="AI44" i="44"/>
  <c r="AA44" i="44"/>
  <c r="AG44" i="44"/>
  <c r="AH44" i="44"/>
  <c r="Z44" i="44"/>
  <c r="AK44" i="44"/>
  <c r="AC44" i="44"/>
  <c r="AJ44" i="44"/>
  <c r="AB44" i="44"/>
  <c r="Y44" i="44"/>
  <c r="AF54" i="44"/>
  <c r="AF85" i="44"/>
  <c r="AJ57" i="44"/>
  <c r="AB57" i="44"/>
  <c r="AI57" i="44"/>
  <c r="AA57" i="44"/>
  <c r="AG57" i="44"/>
  <c r="AD57" i="44"/>
  <c r="Z57" i="44"/>
  <c r="AK57" i="44"/>
  <c r="AC57" i="44"/>
  <c r="AH57" i="44"/>
  <c r="Y57" i="44"/>
  <c r="Z30" i="44"/>
  <c r="AF36" i="44"/>
  <c r="AG41" i="44"/>
  <c r="AE44" i="44"/>
  <c r="AK46" i="44"/>
  <c r="AC46" i="44"/>
  <c r="AA46" i="44"/>
  <c r="AJ46" i="44"/>
  <c r="AB46" i="44"/>
  <c r="AI46" i="44"/>
  <c r="AH46" i="44"/>
  <c r="AE46" i="44"/>
  <c r="Z46" i="44"/>
  <c r="AD46" i="44"/>
  <c r="AE57" i="44"/>
  <c r="AK82" i="44"/>
  <c r="AC82" i="44"/>
  <c r="AI82" i="44"/>
  <c r="AH82" i="44"/>
  <c r="AJ82" i="44"/>
  <c r="AB82" i="44"/>
  <c r="AE82" i="44"/>
  <c r="AA82" i="44"/>
  <c r="AD82" i="44"/>
  <c r="Z82" i="44"/>
  <c r="Y33" i="44"/>
  <c r="AG33" i="44"/>
  <c r="AK38" i="44"/>
  <c r="AC38" i="44"/>
  <c r="AJ38" i="44"/>
  <c r="AB38" i="44"/>
  <c r="AE38" i="44"/>
  <c r="AA38" i="44"/>
  <c r="AD38" i="44"/>
  <c r="AI38" i="44"/>
  <c r="AF41" i="44"/>
  <c r="Z38" i="44"/>
  <c r="AF57" i="44"/>
  <c r="AG52" i="44"/>
  <c r="AF55" i="44"/>
  <c r="AG80" i="44"/>
  <c r="AF83" i="44"/>
  <c r="Y88" i="44"/>
  <c r="AE27" i="44"/>
  <c r="AA31" i="44"/>
  <c r="AI31" i="44"/>
  <c r="AF32" i="44"/>
  <c r="AE35" i="44"/>
  <c r="AA39" i="44"/>
  <c r="AI39" i="44"/>
  <c r="AF40" i="44"/>
  <c r="AE43" i="44"/>
  <c r="AA47" i="44"/>
  <c r="AI47" i="44"/>
  <c r="AF48" i="44"/>
  <c r="AE51" i="44"/>
  <c r="AB52" i="44"/>
  <c r="AJ52" i="44"/>
  <c r="AA55" i="44"/>
  <c r="AI55" i="44"/>
  <c r="AF56" i="44"/>
  <c r="AB80" i="44"/>
  <c r="AJ80" i="44"/>
  <c r="AA83" i="44"/>
  <c r="AI83" i="44"/>
  <c r="AF84" i="44"/>
  <c r="AE87" i="44"/>
  <c r="AB88" i="44"/>
  <c r="AJ88" i="44"/>
  <c r="Y52" i="44"/>
  <c r="AF27" i="44"/>
  <c r="AB31" i="44"/>
  <c r="AJ31" i="44"/>
  <c r="AF35" i="44"/>
  <c r="AB39" i="44"/>
  <c r="AJ39" i="44"/>
  <c r="AF43" i="44"/>
  <c r="AB47" i="44"/>
  <c r="AJ47" i="44"/>
  <c r="AF51" i="44"/>
  <c r="AC52" i="44"/>
  <c r="AK52" i="44"/>
  <c r="AB55" i="44"/>
  <c r="AJ55" i="44"/>
  <c r="AC80" i="44"/>
  <c r="AK80" i="44"/>
  <c r="AB83" i="44"/>
  <c r="AJ83" i="44"/>
  <c r="AF87" i="44"/>
  <c r="AC88" i="44"/>
  <c r="AK88" i="44"/>
  <c r="AF47" i="44"/>
  <c r="Y80" i="44"/>
  <c r="AC27" i="44"/>
  <c r="AK27" i="44"/>
  <c r="AE29" i="44"/>
  <c r="Y31" i="44"/>
  <c r="AG31" i="44"/>
  <c r="AD32" i="44"/>
  <c r="AC35" i="44"/>
  <c r="AK35" i="44"/>
  <c r="AE37" i="44"/>
  <c r="Y39" i="44"/>
  <c r="AG39" i="44"/>
  <c r="AD40" i="44"/>
  <c r="AC43" i="44"/>
  <c r="AK43" i="44"/>
  <c r="AE45" i="44"/>
  <c r="Y47" i="44"/>
  <c r="AG47" i="44"/>
  <c r="AD48" i="44"/>
  <c r="AC51" i="44"/>
  <c r="AK51" i="44"/>
  <c r="Z52" i="44"/>
  <c r="AH52" i="44"/>
  <c r="AE53" i="44"/>
  <c r="Y55" i="44"/>
  <c r="AG55" i="44"/>
  <c r="AD56" i="44"/>
  <c r="Z80" i="44"/>
  <c r="AH80" i="44"/>
  <c r="AE81" i="44"/>
  <c r="Y83" i="44"/>
  <c r="AG83" i="44"/>
  <c r="AC87" i="44"/>
  <c r="Z88" i="44"/>
  <c r="AH88" i="44"/>
  <c r="AF52" i="44"/>
  <c r="AF80" i="44"/>
  <c r="AF88" i="44"/>
  <c r="AF31" i="44"/>
  <c r="AF39" i="44"/>
  <c r="AG88" i="44"/>
  <c r="Z31" i="44"/>
  <c r="Z39" i="44"/>
  <c r="Z47" i="44"/>
  <c r="AA52" i="44"/>
  <c r="Z55" i="44"/>
  <c r="AA80" i="44"/>
  <c r="Z83" i="44"/>
  <c r="AA88" i="44"/>
  <c r="AR1" i="59"/>
  <c r="B26" i="50"/>
  <c r="C26" i="50" s="1"/>
  <c r="D26" i="48"/>
  <c r="F26" i="48" s="1"/>
  <c r="AL26" i="44"/>
  <c r="B28" i="60"/>
  <c r="R1" i="46"/>
  <c r="R4" i="46"/>
  <c r="R72" i="46" s="1"/>
  <c r="AD25" i="44"/>
  <c r="AF24" i="44"/>
  <c r="AA23" i="44"/>
  <c r="AH22" i="44"/>
  <c r="AC21" i="44"/>
  <c r="AE20" i="44"/>
  <c r="AK19" i="44"/>
  <c r="AH18" i="44"/>
  <c r="AK17" i="44"/>
  <c r="AA16" i="44"/>
  <c r="AA15" i="44"/>
  <c r="Y13" i="44"/>
  <c r="A431" i="45"/>
  <c r="A430" i="45"/>
  <c r="A429" i="45"/>
  <c r="A428" i="45"/>
  <c r="A427" i="45"/>
  <c r="A426" i="45"/>
  <c r="A425" i="45"/>
  <c r="A424" i="45"/>
  <c r="A423" i="45"/>
  <c r="A422" i="45"/>
  <c r="A421" i="45"/>
  <c r="A420" i="45"/>
  <c r="A419" i="45"/>
  <c r="A418" i="45"/>
  <c r="A417" i="45"/>
  <c r="A416" i="45"/>
  <c r="A415" i="45"/>
  <c r="A414" i="45"/>
  <c r="A413" i="45"/>
  <c r="A412" i="45"/>
  <c r="A411" i="45"/>
  <c r="A410" i="45"/>
  <c r="A409" i="45"/>
  <c r="A408" i="45"/>
  <c r="A407" i="45"/>
  <c r="A406" i="45"/>
  <c r="A405" i="45"/>
  <c r="A404" i="45"/>
  <c r="A403" i="45"/>
  <c r="A402" i="45"/>
  <c r="A401" i="45"/>
  <c r="A400" i="45"/>
  <c r="A399" i="45"/>
  <c r="A398" i="45"/>
  <c r="A397" i="45"/>
  <c r="A396" i="45"/>
  <c r="A395" i="45"/>
  <c r="A394" i="45"/>
  <c r="A393" i="45"/>
  <c r="A392" i="45"/>
  <c r="A391" i="45"/>
  <c r="A390" i="45"/>
  <c r="A389" i="45"/>
  <c r="A387" i="45"/>
  <c r="A386" i="45"/>
  <c r="A385" i="45"/>
  <c r="A384" i="45"/>
  <c r="A383" i="45"/>
  <c r="A382" i="45"/>
  <c r="A381" i="45"/>
  <c r="A380" i="45"/>
  <c r="A379" i="45"/>
  <c r="A378" i="45"/>
  <c r="A377" i="45"/>
  <c r="A376" i="45"/>
  <c r="A375" i="45"/>
  <c r="A374" i="45"/>
  <c r="A373" i="45"/>
  <c r="A372" i="45"/>
  <c r="A371" i="45"/>
  <c r="A370" i="45"/>
  <c r="A369" i="45"/>
  <c r="A368" i="45"/>
  <c r="A367" i="45"/>
  <c r="A366" i="45"/>
  <c r="A365" i="45"/>
  <c r="A364" i="45"/>
  <c r="A363" i="45"/>
  <c r="A362" i="45"/>
  <c r="A361" i="45"/>
  <c r="A360" i="45"/>
  <c r="A359" i="45"/>
  <c r="A358" i="45"/>
  <c r="A357" i="45"/>
  <c r="A356" i="45"/>
  <c r="A355" i="45"/>
  <c r="A354" i="45"/>
  <c r="A353" i="45"/>
  <c r="A352" i="45"/>
  <c r="A351" i="45"/>
  <c r="A350" i="45"/>
  <c r="A349" i="45"/>
  <c r="A348" i="45"/>
  <c r="A347" i="45"/>
  <c r="A346" i="45"/>
  <c r="A345" i="45"/>
  <c r="A344" i="45"/>
  <c r="A343" i="45"/>
  <c r="A342" i="45"/>
  <c r="A341" i="45"/>
  <c r="A340" i="45"/>
  <c r="A339" i="45"/>
  <c r="AS1" i="59"/>
  <c r="B27" i="50"/>
  <c r="C27" i="50" s="1"/>
  <c r="D27" i="48"/>
  <c r="F27" i="48" s="1"/>
  <c r="AL27" i="44"/>
  <c r="B29" i="60"/>
  <c r="T157" i="45"/>
  <c r="T156" i="45"/>
  <c r="T9" i="45"/>
  <c r="T15" i="45"/>
  <c r="T19" i="45"/>
  <c r="T23" i="45"/>
  <c r="T27" i="45"/>
  <c r="T31" i="45"/>
  <c r="T35" i="45"/>
  <c r="T39" i="45"/>
  <c r="T43" i="45"/>
  <c r="T47" i="45"/>
  <c r="T51" i="45"/>
  <c r="T56" i="45"/>
  <c r="T60" i="45"/>
  <c r="T64" i="45"/>
  <c r="T68" i="45"/>
  <c r="T72" i="45"/>
  <c r="T76" i="45"/>
  <c r="T80" i="45"/>
  <c r="T84" i="45"/>
  <c r="T88" i="45"/>
  <c r="T92" i="45"/>
  <c r="T96" i="45"/>
  <c r="T100" i="45"/>
  <c r="T104" i="45"/>
  <c r="T108" i="45"/>
  <c r="T112" i="45"/>
  <c r="T116" i="45"/>
  <c r="T120" i="45"/>
  <c r="T124" i="45"/>
  <c r="T128" i="45"/>
  <c r="T132" i="45"/>
  <c r="T136" i="45"/>
  <c r="T140" i="45"/>
  <c r="T144" i="45"/>
  <c r="T148" i="45"/>
  <c r="T152" i="45"/>
  <c r="T185" i="45"/>
  <c r="T189" i="45"/>
  <c r="T193" i="45"/>
  <c r="T197" i="45"/>
  <c r="T201" i="45"/>
  <c r="T205" i="45"/>
  <c r="T209" i="45"/>
  <c r="T213" i="45"/>
  <c r="T217" i="45"/>
  <c r="T221" i="45"/>
  <c r="T225" i="45"/>
  <c r="T229" i="45"/>
  <c r="T233" i="45"/>
  <c r="T237" i="45"/>
  <c r="T241" i="45"/>
  <c r="T245" i="45"/>
  <c r="T249" i="45"/>
  <c r="T253" i="45"/>
  <c r="T257" i="45"/>
  <c r="T261" i="45"/>
  <c r="T266" i="45"/>
  <c r="T270" i="45"/>
  <c r="T274" i="45"/>
  <c r="T278" i="45"/>
  <c r="T282" i="45"/>
  <c r="T286" i="45"/>
  <c r="T290" i="45"/>
  <c r="T294" i="45"/>
  <c r="T298" i="45"/>
  <c r="T302" i="45"/>
  <c r="T306" i="45"/>
  <c r="T311" i="45"/>
  <c r="R22" i="45"/>
  <c r="R59" i="45"/>
  <c r="R87" i="45"/>
  <c r="T8" i="45"/>
  <c r="R25" i="45"/>
  <c r="V25" i="45"/>
  <c r="R62" i="45"/>
  <c r="R88" i="45"/>
  <c r="T10" i="45"/>
  <c r="T16" i="45"/>
  <c r="T20" i="45"/>
  <c r="T24" i="45"/>
  <c r="T28" i="45"/>
  <c r="T32" i="45"/>
  <c r="T36" i="45"/>
  <c r="T40" i="45"/>
  <c r="T44" i="45"/>
  <c r="T48" i="45"/>
  <c r="T52" i="45"/>
  <c r="T57" i="45"/>
  <c r="T61" i="45"/>
  <c r="T65" i="45"/>
  <c r="T69" i="45"/>
  <c r="T73" i="45"/>
  <c r="T77" i="45"/>
  <c r="T81" i="45"/>
  <c r="T85" i="45"/>
  <c r="T89" i="45"/>
  <c r="T93" i="45"/>
  <c r="T97" i="45"/>
  <c r="T101" i="45"/>
  <c r="T105" i="45"/>
  <c r="T109" i="45"/>
  <c r="T113" i="45"/>
  <c r="T117" i="45"/>
  <c r="T121" i="45"/>
  <c r="T125" i="45"/>
  <c r="T129" i="45"/>
  <c r="T133" i="45"/>
  <c r="T137" i="45"/>
  <c r="T141" i="45"/>
  <c r="T145" i="45"/>
  <c r="T149" i="45"/>
  <c r="T153" i="45"/>
  <c r="T186" i="45"/>
  <c r="T190" i="45"/>
  <c r="T194" i="45"/>
  <c r="T198" i="45"/>
  <c r="T202" i="45"/>
  <c r="T206" i="45"/>
  <c r="T210" i="45"/>
  <c r="T214" i="45"/>
  <c r="T218" i="45"/>
  <c r="T222" i="45"/>
  <c r="T226" i="45"/>
  <c r="T230" i="45"/>
  <c r="T234" i="45"/>
  <c r="T238" i="45"/>
  <c r="T242" i="45"/>
  <c r="T246" i="45"/>
  <c r="T250" i="45"/>
  <c r="T254" i="45"/>
  <c r="T258" i="45"/>
  <c r="T262" i="45"/>
  <c r="T267" i="45"/>
  <c r="T271" i="45"/>
  <c r="T275" i="45"/>
  <c r="T279" i="45"/>
  <c r="T283" i="45"/>
  <c r="T287" i="45"/>
  <c r="T291" i="45"/>
  <c r="T295" i="45"/>
  <c r="T299" i="45"/>
  <c r="T303" i="45"/>
  <c r="T307" i="45"/>
  <c r="T313" i="45"/>
  <c r="T310" i="45"/>
  <c r="R30" i="45"/>
  <c r="R67" i="45"/>
  <c r="R91" i="45"/>
  <c r="T17" i="45"/>
  <c r="T21" i="45"/>
  <c r="T25" i="45"/>
  <c r="T29" i="45"/>
  <c r="T33" i="45"/>
  <c r="T37" i="45"/>
  <c r="T41" i="45"/>
  <c r="T45" i="45"/>
  <c r="T49" i="45"/>
  <c r="T54" i="45"/>
  <c r="T58" i="45"/>
  <c r="T62" i="45"/>
  <c r="T66" i="45"/>
  <c r="T70" i="45"/>
  <c r="T74" i="45"/>
  <c r="T78" i="45"/>
  <c r="T82" i="45"/>
  <c r="T86" i="45"/>
  <c r="T90" i="45"/>
  <c r="T94" i="45"/>
  <c r="T98" i="45"/>
  <c r="T102" i="45"/>
  <c r="T106" i="45"/>
  <c r="T110" i="45"/>
  <c r="T114" i="45"/>
  <c r="T118" i="45"/>
  <c r="T122" i="45"/>
  <c r="T126" i="45"/>
  <c r="T130" i="45"/>
  <c r="T134" i="45"/>
  <c r="T138" i="45"/>
  <c r="T142" i="45"/>
  <c r="T146" i="45"/>
  <c r="T150" i="45"/>
  <c r="T154" i="45"/>
  <c r="T187" i="45"/>
  <c r="T191" i="45"/>
  <c r="T195" i="45"/>
  <c r="T199" i="45"/>
  <c r="T203" i="45"/>
  <c r="T207" i="45"/>
  <c r="T211" i="45"/>
  <c r="T215" i="45"/>
  <c r="T219" i="45"/>
  <c r="T223" i="45"/>
  <c r="T227" i="45"/>
  <c r="T231" i="45"/>
  <c r="T235" i="45"/>
  <c r="T239" i="45"/>
  <c r="T243" i="45"/>
  <c r="T247" i="45"/>
  <c r="T251" i="45"/>
  <c r="T255" i="45"/>
  <c r="T259" i="45"/>
  <c r="T263" i="45"/>
  <c r="T268" i="45"/>
  <c r="T272" i="45"/>
  <c r="T276" i="45"/>
  <c r="T280" i="45"/>
  <c r="T284" i="45"/>
  <c r="T288" i="45"/>
  <c r="T292" i="45"/>
  <c r="T296" i="45"/>
  <c r="T300" i="45"/>
  <c r="T304" i="45"/>
  <c r="T308" i="45"/>
  <c r="T314" i="45"/>
  <c r="R33" i="45"/>
  <c r="R14" i="45"/>
  <c r="R36" i="45"/>
  <c r="R72" i="45"/>
  <c r="V72" i="45"/>
  <c r="R93" i="45"/>
  <c r="T312" i="45"/>
  <c r="R20" i="45"/>
  <c r="R49" i="45"/>
  <c r="R86" i="45"/>
  <c r="V86" i="45"/>
  <c r="R96" i="45"/>
  <c r="T14" i="45"/>
  <c r="T46" i="45"/>
  <c r="T79" i="45"/>
  <c r="T111" i="45"/>
  <c r="T143" i="45"/>
  <c r="T196" i="45"/>
  <c r="T228" i="45"/>
  <c r="T260" i="45"/>
  <c r="T293" i="45"/>
  <c r="R41" i="45"/>
  <c r="T200" i="45"/>
  <c r="T38" i="45"/>
  <c r="T252" i="45"/>
  <c r="T34" i="45"/>
  <c r="T67" i="45"/>
  <c r="T99" i="45"/>
  <c r="T131" i="45"/>
  <c r="T184" i="45"/>
  <c r="T216" i="45"/>
  <c r="T248" i="45"/>
  <c r="T281" i="45"/>
  <c r="R64" i="45"/>
  <c r="V64" i="45"/>
  <c r="T115" i="45"/>
  <c r="R17" i="45"/>
  <c r="V17" i="45"/>
  <c r="T22" i="45"/>
  <c r="T55" i="45"/>
  <c r="T87" i="45"/>
  <c r="T119" i="45"/>
  <c r="T151" i="45"/>
  <c r="T204" i="45"/>
  <c r="T236" i="45"/>
  <c r="T269" i="45"/>
  <c r="T301" i="45"/>
  <c r="R70" i="45"/>
  <c r="T147" i="45"/>
  <c r="T71" i="45"/>
  <c r="T188" i="45"/>
  <c r="T42" i="45"/>
  <c r="T75" i="45"/>
  <c r="T107" i="45"/>
  <c r="T139" i="45"/>
  <c r="T192" i="45"/>
  <c r="T224" i="45"/>
  <c r="T256" i="45"/>
  <c r="T289" i="45"/>
  <c r="R75" i="45"/>
  <c r="T83" i="45"/>
  <c r="T297" i="45"/>
  <c r="R94" i="45"/>
  <c r="T30" i="45"/>
  <c r="T63" i="45"/>
  <c r="T95" i="45"/>
  <c r="T127" i="45"/>
  <c r="T212" i="45"/>
  <c r="T244" i="45"/>
  <c r="T277" i="45"/>
  <c r="T309" i="45"/>
  <c r="R89" i="45"/>
  <c r="T50" i="45"/>
  <c r="T232" i="45"/>
  <c r="T103" i="45"/>
  <c r="T285" i="45"/>
  <c r="T26" i="45"/>
  <c r="T59" i="45"/>
  <c r="T91" i="45"/>
  <c r="T123" i="45"/>
  <c r="T155" i="45"/>
  <c r="T208" i="45"/>
  <c r="T240" i="45"/>
  <c r="T273" i="45"/>
  <c r="T305" i="45"/>
  <c r="R29" i="45"/>
  <c r="V29" i="45"/>
  <c r="R99" i="45"/>
  <c r="T18" i="45"/>
  <c r="T265" i="45"/>
  <c r="R92" i="45"/>
  <c r="T135" i="45"/>
  <c r="T220" i="45"/>
  <c r="R39" i="45"/>
  <c r="R15" i="45"/>
  <c r="V15" i="45"/>
  <c r="R38" i="45"/>
  <c r="V38" i="45"/>
  <c r="R46" i="45"/>
  <c r="R101" i="45"/>
  <c r="R19" i="45"/>
  <c r="V19" i="45"/>
  <c r="R76" i="45"/>
  <c r="R83" i="45"/>
  <c r="R82" i="45"/>
  <c r="R97" i="45"/>
  <c r="V97" i="45"/>
  <c r="R60" i="45"/>
  <c r="V60" i="45"/>
  <c r="R66" i="45"/>
  <c r="V66" i="45"/>
  <c r="R79" i="45"/>
  <c r="R85" i="45"/>
  <c r="R68" i="45"/>
  <c r="R74" i="45"/>
  <c r="R65" i="45"/>
  <c r="R31" i="45"/>
  <c r="R71" i="45"/>
  <c r="R102" i="45"/>
  <c r="R77" i="45"/>
  <c r="R50" i="45"/>
  <c r="R58" i="45"/>
  <c r="R57" i="45"/>
  <c r="R90" i="45"/>
  <c r="R63" i="45"/>
  <c r="R78" i="45"/>
  <c r="V78" i="45"/>
  <c r="R69" i="45"/>
  <c r="R42" i="45"/>
  <c r="R48" i="45"/>
  <c r="R47" i="45"/>
  <c r="R23" i="45"/>
  <c r="V23" i="45"/>
  <c r="R27" i="45"/>
  <c r="V27" i="45"/>
  <c r="R32" i="45"/>
  <c r="V32" i="45"/>
  <c r="R54" i="45"/>
  <c r="R52" i="45"/>
  <c r="R61" i="45"/>
  <c r="R34" i="45"/>
  <c r="R40" i="45"/>
  <c r="R56" i="45"/>
  <c r="R21" i="45"/>
  <c r="V21" i="45"/>
  <c r="R80" i="45"/>
  <c r="R35" i="45"/>
  <c r="R84" i="45"/>
  <c r="R55" i="45"/>
  <c r="R98" i="45"/>
  <c r="R73" i="45"/>
  <c r="R51" i="45"/>
  <c r="R24" i="45"/>
  <c r="R43" i="45"/>
  <c r="R16" i="45"/>
  <c r="R95" i="45"/>
  <c r="V95" i="45"/>
  <c r="R45" i="45"/>
  <c r="R37" i="45"/>
  <c r="R100" i="45"/>
  <c r="R44" i="45"/>
  <c r="R26" i="45"/>
  <c r="R28" i="45"/>
  <c r="R18" i="45"/>
  <c r="V18" i="45"/>
  <c r="R81" i="45"/>
  <c r="S1" i="46"/>
  <c r="S4" i="46"/>
  <c r="S15" i="46" s="1"/>
  <c r="Z20" i="44"/>
  <c r="AJ18" i="44"/>
  <c r="AD17" i="44"/>
  <c r="AI24" i="44"/>
  <c r="AE17" i="44"/>
  <c r="Z23" i="44"/>
  <c r="AE14" i="44"/>
  <c r="AK14" i="44"/>
  <c r="AB14" i="44"/>
  <c r="AJ14" i="44"/>
  <c r="AA14" i="44"/>
  <c r="AF14" i="44"/>
  <c r="AI14" i="44"/>
  <c r="AH14" i="44"/>
  <c r="AG14" i="44"/>
  <c r="AD14" i="44"/>
  <c r="AC14" i="44"/>
  <c r="AJ22" i="44"/>
  <c r="AG22" i="44"/>
  <c r="Y22" i="44"/>
  <c r="AF22" i="44"/>
  <c r="AB22" i="44"/>
  <c r="AK22" i="44"/>
  <c r="AI22" i="44"/>
  <c r="AC22" i="44"/>
  <c r="AE22" i="44"/>
  <c r="AD22" i="44"/>
  <c r="AA22" i="44"/>
  <c r="Z22" i="44"/>
  <c r="Y14" i="44"/>
  <c r="AC15" i="44"/>
  <c r="Z14" i="44"/>
  <c r="AJ13" i="44"/>
  <c r="AB13" i="44"/>
  <c r="AF13" i="44"/>
  <c r="AE13" i="44"/>
  <c r="AI13" i="44"/>
  <c r="Z13" i="44"/>
  <c r="AK13" i="44"/>
  <c r="AH13" i="44"/>
  <c r="AG13" i="44"/>
  <c r="AD13" i="44"/>
  <c r="AC13" i="44"/>
  <c r="AA13" i="44"/>
  <c r="AD19" i="44"/>
  <c r="AH19" i="44"/>
  <c r="Z19" i="44"/>
  <c r="AE19" i="44"/>
  <c r="AC19" i="44"/>
  <c r="AI19" i="44"/>
  <c r="AJ19" i="44"/>
  <c r="AG19" i="44"/>
  <c r="AF19" i="44"/>
  <c r="AB19" i="44"/>
  <c r="AA19" i="44"/>
  <c r="Y19" i="44"/>
  <c r="AH15" i="44"/>
  <c r="Z15" i="44"/>
  <c r="AG15" i="44"/>
  <c r="AF15" i="44"/>
  <c r="AK15" i="44"/>
  <c r="AB15" i="44"/>
  <c r="Y15" i="44"/>
  <c r="AJ15" i="44"/>
  <c r="AI15" i="44"/>
  <c r="AE15" i="44"/>
  <c r="AD15" i="44"/>
  <c r="AK16" i="44"/>
  <c r="AC16" i="44"/>
  <c r="AD16" i="44"/>
  <c r="AB16" i="44"/>
  <c r="AG16" i="44"/>
  <c r="Z16" i="44"/>
  <c r="Y16" i="44"/>
  <c r="AJ16" i="44"/>
  <c r="AI16" i="44"/>
  <c r="AH16" i="44"/>
  <c r="AF16" i="44"/>
  <c r="AJ21" i="44"/>
  <c r="AB21" i="44"/>
  <c r="AF21" i="44"/>
  <c r="AK21" i="44"/>
  <c r="Z21" i="44"/>
  <c r="AI21" i="44"/>
  <c r="Y21" i="44"/>
  <c r="AD21" i="44"/>
  <c r="AA21" i="44"/>
  <c r="AH21" i="44"/>
  <c r="AG21" i="44"/>
  <c r="AH24" i="44"/>
  <c r="Z24" i="44"/>
  <c r="AE24" i="44"/>
  <c r="AB24" i="44"/>
  <c r="AG24" i="44"/>
  <c r="Y24" i="44"/>
  <c r="AK24" i="44"/>
  <c r="AD24" i="44"/>
  <c r="AC24" i="44"/>
  <c r="AA24" i="44"/>
  <c r="AJ24" i="44"/>
  <c r="AE16" i="44"/>
  <c r="AE21" i="44"/>
  <c r="AI18" i="44"/>
  <c r="AA18" i="44"/>
  <c r="AE18" i="44"/>
  <c r="AG18" i="44"/>
  <c r="AF18" i="44"/>
  <c r="AK18" i="44"/>
  <c r="Z18" i="44"/>
  <c r="AG17" i="44"/>
  <c r="AD20" i="44"/>
  <c r="AE23" i="44"/>
  <c r="AJ23" i="44"/>
  <c r="AB23" i="44"/>
  <c r="AD23" i="44"/>
  <c r="AI23" i="44"/>
  <c r="Y23" i="44"/>
  <c r="AK23" i="44"/>
  <c r="AC23" i="44"/>
  <c r="AF23" i="44"/>
  <c r="AB25" i="44"/>
  <c r="AG20" i="44"/>
  <c r="Y20" i="44"/>
  <c r="AK20" i="44"/>
  <c r="AC20" i="44"/>
  <c r="AB20" i="44"/>
  <c r="AA20" i="44"/>
  <c r="AF20" i="44"/>
  <c r="Y18" i="44"/>
  <c r="AH20" i="44"/>
  <c r="AG23" i="44"/>
  <c r="AF17" i="44"/>
  <c r="AJ17" i="44"/>
  <c r="AI17" i="44"/>
  <c r="Z17" i="44"/>
  <c r="AH17" i="44"/>
  <c r="Y17" i="44"/>
  <c r="AC17" i="44"/>
  <c r="AK25" i="44"/>
  <c r="AC25" i="44"/>
  <c r="AH25" i="44"/>
  <c r="Z25" i="44"/>
  <c r="AJ25" i="44"/>
  <c r="Y25" i="44"/>
  <c r="AE25" i="44"/>
  <c r="AA25" i="44"/>
  <c r="AF25" i="44"/>
  <c r="AB18" i="44"/>
  <c r="AI20" i="44"/>
  <c r="AH23" i="44"/>
  <c r="AG25" i="44"/>
  <c r="AA17" i="44"/>
  <c r="AC18" i="44"/>
  <c r="AJ20" i="44"/>
  <c r="AI25" i="44"/>
  <c r="AB17" i="44"/>
  <c r="AD18" i="44"/>
  <c r="C85" i="40"/>
  <c r="D194" i="45"/>
  <c r="C84" i="40"/>
  <c r="C83" i="40"/>
  <c r="C82" i="40"/>
  <c r="C81" i="40"/>
  <c r="D77" i="45"/>
  <c r="C80" i="40"/>
  <c r="D209" i="45"/>
  <c r="C79" i="40"/>
  <c r="D308" i="45"/>
  <c r="C78" i="40"/>
  <c r="D71" i="45"/>
  <c r="C96" i="40"/>
  <c r="C95" i="40"/>
  <c r="C100" i="40"/>
  <c r="C75" i="40"/>
  <c r="C73" i="40"/>
  <c r="C72" i="40"/>
  <c r="C71" i="40"/>
  <c r="C70" i="40"/>
  <c r="D229" i="45"/>
  <c r="C69" i="40"/>
  <c r="C68" i="40"/>
  <c r="C66" i="40"/>
  <c r="C65" i="40"/>
  <c r="C64" i="40"/>
  <c r="D127" i="45"/>
  <c r="C63" i="40"/>
  <c r="C62" i="40"/>
  <c r="C60" i="40"/>
  <c r="C59" i="40"/>
  <c r="D192" i="45"/>
  <c r="C58" i="40"/>
  <c r="C57" i="40"/>
  <c r="D184" i="45"/>
  <c r="C55" i="40"/>
  <c r="C54" i="40"/>
  <c r="C49" i="40"/>
  <c r="C28" i="40"/>
  <c r="C27" i="40"/>
  <c r="C26" i="40"/>
  <c r="C23" i="40"/>
  <c r="D53" i="45"/>
  <c r="C22" i="40"/>
  <c r="C19" i="40"/>
  <c r="D44" i="45"/>
  <c r="C17" i="40"/>
  <c r="C14" i="40"/>
  <c r="C9" i="40"/>
  <c r="U75" i="44"/>
  <c r="I75" i="44"/>
  <c r="W75" i="44"/>
  <c r="V75" i="44"/>
  <c r="T75" i="44"/>
  <c r="W74" i="44"/>
  <c r="V74" i="44"/>
  <c r="U74" i="44"/>
  <c r="T74" i="44"/>
  <c r="Q75" i="44"/>
  <c r="P75" i="44"/>
  <c r="Q74" i="44"/>
  <c r="P74" i="44"/>
  <c r="G75" i="44"/>
  <c r="F75" i="44"/>
  <c r="E75" i="44"/>
  <c r="I74" i="44"/>
  <c r="H74" i="44"/>
  <c r="G74" i="44"/>
  <c r="F74" i="44"/>
  <c r="E74" i="44"/>
  <c r="I72" i="44"/>
  <c r="H72" i="44"/>
  <c r="G72" i="44"/>
  <c r="F72" i="44"/>
  <c r="E72" i="44"/>
  <c r="Q72" i="44"/>
  <c r="P72" i="44"/>
  <c r="V72" i="44"/>
  <c r="U72" i="44"/>
  <c r="T72" i="44"/>
  <c r="W72" i="44"/>
  <c r="W70" i="44"/>
  <c r="V70" i="44"/>
  <c r="U70" i="44"/>
  <c r="T70" i="44"/>
  <c r="Q70" i="44"/>
  <c r="P70" i="44"/>
  <c r="I70" i="44"/>
  <c r="H70" i="44"/>
  <c r="G70" i="44"/>
  <c r="F70" i="44"/>
  <c r="E70" i="44"/>
  <c r="D70" i="44"/>
  <c r="W69" i="44"/>
  <c r="V69" i="44"/>
  <c r="U69" i="44"/>
  <c r="T69" i="44"/>
  <c r="P69" i="44"/>
  <c r="W65" i="44"/>
  <c r="V65" i="44"/>
  <c r="U65" i="44"/>
  <c r="T65" i="44"/>
  <c r="Q65" i="44"/>
  <c r="P65" i="44"/>
  <c r="Q69" i="44"/>
  <c r="S69" i="44"/>
  <c r="I69" i="44"/>
  <c r="H69" i="44"/>
  <c r="G69" i="44"/>
  <c r="F69" i="44"/>
  <c r="E69" i="44"/>
  <c r="D69" i="44"/>
  <c r="I65" i="44"/>
  <c r="G65" i="44"/>
  <c r="F65" i="44"/>
  <c r="E65" i="44"/>
  <c r="W61" i="44"/>
  <c r="V61" i="44"/>
  <c r="U61" i="44"/>
  <c r="T61" i="44"/>
  <c r="Q61" i="44"/>
  <c r="P61" i="44"/>
  <c r="I61" i="44"/>
  <c r="H61" i="44"/>
  <c r="G61" i="44"/>
  <c r="F61" i="44"/>
  <c r="E61" i="44"/>
  <c r="D61" i="44"/>
  <c r="W58" i="44"/>
  <c r="V58" i="44"/>
  <c r="U58" i="44"/>
  <c r="T58" i="44"/>
  <c r="Q58" i="44"/>
  <c r="P58" i="44"/>
  <c r="H58" i="44"/>
  <c r="G58" i="44"/>
  <c r="F58" i="44"/>
  <c r="E58" i="44"/>
  <c r="S30" i="44"/>
  <c r="S29" i="44"/>
  <c r="W30" i="44"/>
  <c r="V30" i="44"/>
  <c r="U30" i="44"/>
  <c r="T30" i="44"/>
  <c r="W29" i="44"/>
  <c r="V29" i="44"/>
  <c r="U29" i="44"/>
  <c r="T29" i="44"/>
  <c r="Q30" i="44"/>
  <c r="P30" i="44"/>
  <c r="Q29" i="44"/>
  <c r="P29" i="44"/>
  <c r="I30" i="44"/>
  <c r="H30" i="44"/>
  <c r="G30" i="44"/>
  <c r="F30" i="44"/>
  <c r="E30" i="44"/>
  <c r="I29" i="44"/>
  <c r="H29" i="44"/>
  <c r="G29" i="44"/>
  <c r="F29" i="44"/>
  <c r="E29" i="44"/>
  <c r="D30" i="44"/>
  <c r="D29" i="44"/>
  <c r="U21" i="44"/>
  <c r="T21" i="44"/>
  <c r="Q21" i="44"/>
  <c r="P21" i="44"/>
  <c r="I21" i="44"/>
  <c r="G21" i="44"/>
  <c r="F21" i="44"/>
  <c r="W14" i="44"/>
  <c r="V14" i="44"/>
  <c r="T14" i="44"/>
  <c r="Q14" i="44"/>
  <c r="P14" i="44"/>
  <c r="I14" i="44"/>
  <c r="H14" i="44"/>
  <c r="G14" i="44"/>
  <c r="F14" i="44"/>
  <c r="E14" i="44"/>
  <c r="D14" i="44"/>
  <c r="AT1" i="59"/>
  <c r="D264" i="45"/>
  <c r="D253" i="45"/>
  <c r="D198" i="45"/>
  <c r="D196" i="45"/>
  <c r="D195" i="45"/>
  <c r="D197" i="45"/>
  <c r="D93" i="45"/>
  <c r="D178" i="45"/>
  <c r="D181" i="45"/>
  <c r="K160" i="45"/>
  <c r="K161" i="45"/>
  <c r="D50" i="45"/>
  <c r="D260" i="45"/>
  <c r="D220" i="45"/>
  <c r="D243" i="45"/>
  <c r="D263" i="45"/>
  <c r="D244" i="45"/>
  <c r="D283" i="45"/>
  <c r="D123" i="45"/>
  <c r="D51" i="45"/>
  <c r="D259" i="45"/>
  <c r="D221" i="45"/>
  <c r="D261" i="45"/>
  <c r="D144" i="45"/>
  <c r="D190" i="45"/>
  <c r="D193" i="45"/>
  <c r="D233" i="45"/>
  <c r="D129" i="45"/>
  <c r="D232" i="45"/>
  <c r="D234" i="45"/>
  <c r="D302" i="45"/>
  <c r="D235" i="45"/>
  <c r="D307" i="45"/>
  <c r="D231" i="45"/>
  <c r="D236" i="45"/>
  <c r="K257" i="45"/>
  <c r="O257" i="45"/>
  <c r="K256" i="45"/>
  <c r="O256" i="45"/>
  <c r="K258" i="45"/>
  <c r="O258" i="45"/>
  <c r="K295" i="45"/>
  <c r="O295" i="45"/>
  <c r="K292" i="45"/>
  <c r="O292" i="45"/>
  <c r="K293" i="45"/>
  <c r="O293" i="45"/>
  <c r="K294" i="45"/>
  <c r="D39" i="45"/>
  <c r="D41" i="45"/>
  <c r="D219" i="45"/>
  <c r="D56" i="45"/>
  <c r="D187" i="45"/>
  <c r="D186" i="45"/>
  <c r="D10" i="45"/>
  <c r="D18" i="45"/>
  <c r="D26" i="45"/>
  <c r="D37" i="45"/>
  <c r="D57" i="45"/>
  <c r="D62" i="45"/>
  <c r="D69" i="45"/>
  <c r="D75" i="45"/>
  <c r="D82" i="45"/>
  <c r="D94" i="45"/>
  <c r="D8" i="45"/>
  <c r="D162" i="45"/>
  <c r="D166" i="45"/>
  <c r="D173" i="45"/>
  <c r="D252" i="45"/>
  <c r="D153" i="45"/>
  <c r="D160" i="45"/>
  <c r="D167" i="45"/>
  <c r="D172" i="45"/>
  <c r="D227" i="45"/>
  <c r="D305" i="45"/>
  <c r="D159" i="45"/>
  <c r="D164" i="45"/>
  <c r="D170" i="45"/>
  <c r="D175" i="45"/>
  <c r="D115" i="45"/>
  <c r="D135" i="45"/>
  <c r="D156" i="45"/>
  <c r="D158" i="45"/>
  <c r="D163" i="45"/>
  <c r="D168" i="45"/>
  <c r="D171" i="45"/>
  <c r="D145" i="45"/>
  <c r="D157" i="45"/>
  <c r="D161" i="45"/>
  <c r="D165" i="45"/>
  <c r="D169" i="45"/>
  <c r="D174" i="45"/>
  <c r="D206" i="45"/>
  <c r="D294" i="45"/>
  <c r="D137" i="45"/>
  <c r="D147" i="45"/>
  <c r="D230" i="45"/>
  <c r="D297" i="45"/>
  <c r="D155" i="45"/>
  <c r="D42" i="45"/>
  <c r="D73" i="45"/>
  <c r="D80" i="45"/>
  <c r="D97" i="45"/>
  <c r="D315" i="45"/>
  <c r="D329" i="45"/>
  <c r="D287" i="45"/>
  <c r="D330" i="45"/>
  <c r="D316" i="45"/>
  <c r="D98" i="45"/>
  <c r="D286" i="45"/>
  <c r="D116" i="45"/>
  <c r="D112" i="45"/>
  <c r="D52" i="45"/>
  <c r="D222" i="45"/>
  <c r="D64" i="45"/>
  <c r="D65" i="45"/>
  <c r="K72" i="45"/>
  <c r="K74" i="45"/>
  <c r="K77" i="45"/>
  <c r="K73" i="45"/>
  <c r="K76" i="45"/>
  <c r="K75" i="45"/>
  <c r="D68" i="45"/>
  <c r="D226" i="45"/>
  <c r="D213" i="45"/>
  <c r="D126" i="45"/>
  <c r="D128" i="45"/>
  <c r="D66" i="45"/>
  <c r="D70" i="45"/>
  <c r="D177" i="45"/>
  <c r="D309" i="45"/>
  <c r="D310" i="45"/>
  <c r="D306" i="45"/>
  <c r="D311" i="45"/>
  <c r="D176" i="45"/>
  <c r="D312" i="45"/>
  <c r="D101" i="45"/>
  <c r="D289" i="45"/>
  <c r="K297" i="45"/>
  <c r="K298" i="45"/>
  <c r="O298" i="45"/>
  <c r="K296" i="45"/>
  <c r="O296" i="45"/>
  <c r="D47" i="45"/>
  <c r="D74" i="45"/>
  <c r="D72" i="45"/>
  <c r="D76" i="45"/>
  <c r="D30" i="45"/>
  <c r="D58" i="45"/>
  <c r="K167" i="45"/>
  <c r="K159" i="45"/>
  <c r="K158" i="45"/>
  <c r="K166" i="45"/>
  <c r="D183" i="45"/>
  <c r="D185" i="45"/>
  <c r="D130" i="45"/>
  <c r="D154" i="45"/>
  <c r="D228" i="45"/>
  <c r="D262" i="45"/>
  <c r="D218" i="45"/>
  <c r="D148" i="45"/>
  <c r="D136" i="45"/>
  <c r="D138" i="45"/>
  <c r="D146" i="45"/>
  <c r="D122" i="45"/>
  <c r="D282" i="45"/>
  <c r="D29" i="45"/>
  <c r="D31" i="45"/>
  <c r="D59" i="45"/>
  <c r="D23" i="42"/>
  <c r="K23" i="42"/>
  <c r="L53" i="45"/>
  <c r="M53" i="45"/>
  <c r="B28" i="50"/>
  <c r="C28" i="50" s="1"/>
  <c r="D28" i="48"/>
  <c r="F28" i="48" s="1"/>
  <c r="D57" i="42"/>
  <c r="AL28" i="44"/>
  <c r="B30" i="60"/>
  <c r="T1" i="46"/>
  <c r="T4" i="46"/>
  <c r="T11" i="46" s="1"/>
  <c r="D9" i="42"/>
  <c r="K9" i="42"/>
  <c r="D28" i="42"/>
  <c r="K28" i="42"/>
  <c r="D71" i="42"/>
  <c r="K71" i="42"/>
  <c r="D79" i="42"/>
  <c r="K79" i="42"/>
  <c r="L308" i="45"/>
  <c r="M308" i="45"/>
  <c r="D14" i="42"/>
  <c r="K14" i="42"/>
  <c r="D49" i="42"/>
  <c r="K49" i="42"/>
  <c r="D63" i="42"/>
  <c r="K63" i="42"/>
  <c r="D72" i="42"/>
  <c r="K72" i="42"/>
  <c r="D80" i="42"/>
  <c r="K80" i="42"/>
  <c r="L209" i="45"/>
  <c r="M209" i="45"/>
  <c r="D17" i="42"/>
  <c r="K17" i="42"/>
  <c r="D54" i="42"/>
  <c r="K54" i="42"/>
  <c r="D64" i="42"/>
  <c r="K64" i="42"/>
  <c r="L127" i="45"/>
  <c r="M127" i="45"/>
  <c r="D73" i="42"/>
  <c r="K73" i="42"/>
  <c r="D81" i="42"/>
  <c r="K81" i="42"/>
  <c r="L77" i="45"/>
  <c r="M77" i="45"/>
  <c r="D19" i="42"/>
  <c r="K19" i="42"/>
  <c r="L44" i="45"/>
  <c r="M44" i="45"/>
  <c r="D55" i="42"/>
  <c r="K55" i="42"/>
  <c r="D65" i="42"/>
  <c r="K65" i="42"/>
  <c r="D75" i="42"/>
  <c r="K75" i="42"/>
  <c r="D82" i="42"/>
  <c r="K82" i="42"/>
  <c r="D22" i="42"/>
  <c r="K22" i="42"/>
  <c r="D66" i="42"/>
  <c r="K66" i="42"/>
  <c r="D100" i="42"/>
  <c r="K100" i="42"/>
  <c r="D58" i="42"/>
  <c r="K58" i="42"/>
  <c r="D68" i="42"/>
  <c r="K68" i="42"/>
  <c r="D95" i="42"/>
  <c r="K95" i="42"/>
  <c r="D26" i="42"/>
  <c r="K26" i="42"/>
  <c r="D59" i="42"/>
  <c r="K59" i="42"/>
  <c r="L192" i="45"/>
  <c r="M192" i="45"/>
  <c r="D69" i="42"/>
  <c r="K69" i="42"/>
  <c r="D96" i="42"/>
  <c r="K96" i="42"/>
  <c r="D27" i="42"/>
  <c r="K27" i="42"/>
  <c r="D60" i="42"/>
  <c r="K60" i="42"/>
  <c r="D70" i="42"/>
  <c r="K70" i="42"/>
  <c r="L229" i="45"/>
  <c r="M229" i="45"/>
  <c r="D78" i="42"/>
  <c r="K78" i="42"/>
  <c r="L71" i="45"/>
  <c r="M71" i="45"/>
  <c r="O24" i="44"/>
  <c r="N24" i="44"/>
  <c r="M24" i="44"/>
  <c r="L24" i="44"/>
  <c r="O14" i="44"/>
  <c r="N14" i="44"/>
  <c r="M14" i="44"/>
  <c r="L14" i="44"/>
  <c r="O13" i="44"/>
  <c r="N13" i="44"/>
  <c r="M13" i="44"/>
  <c r="L13" i="44"/>
  <c r="K84" i="44"/>
  <c r="K83" i="44"/>
  <c r="K82" i="44"/>
  <c r="K81" i="44"/>
  <c r="K80" i="44"/>
  <c r="K79" i="44"/>
  <c r="K78" i="44"/>
  <c r="K77" i="44"/>
  <c r="K76" i="44"/>
  <c r="K75" i="44"/>
  <c r="K74" i="44"/>
  <c r="K73" i="44"/>
  <c r="K72" i="44"/>
  <c r="K71" i="44"/>
  <c r="K70" i="44"/>
  <c r="K69" i="44"/>
  <c r="K68" i="44"/>
  <c r="K67" i="44"/>
  <c r="K66" i="44"/>
  <c r="K65" i="44"/>
  <c r="K64" i="44"/>
  <c r="K63" i="44"/>
  <c r="K62" i="44"/>
  <c r="K61" i="44"/>
  <c r="K60" i="44"/>
  <c r="K59" i="44"/>
  <c r="K58" i="44"/>
  <c r="K57" i="44"/>
  <c r="K37" i="44"/>
  <c r="K56" i="44"/>
  <c r="K55" i="44"/>
  <c r="K54" i="44"/>
  <c r="K53" i="44"/>
  <c r="K52" i="44"/>
  <c r="K51" i="44"/>
  <c r="K50" i="44"/>
  <c r="K49" i="44"/>
  <c r="K46" i="44"/>
  <c r="K36" i="44"/>
  <c r="K35" i="44"/>
  <c r="K34" i="44"/>
  <c r="K33" i="44"/>
  <c r="K31" i="44"/>
  <c r="K30" i="44"/>
  <c r="K29" i="44"/>
  <c r="K28" i="44"/>
  <c r="K27" i="44"/>
  <c r="K26" i="44"/>
  <c r="K25" i="44"/>
  <c r="K24" i="44"/>
  <c r="K23" i="44"/>
  <c r="K22" i="44"/>
  <c r="K21" i="44"/>
  <c r="K20" i="44"/>
  <c r="K19" i="44"/>
  <c r="K18" i="44"/>
  <c r="K17" i="44"/>
  <c r="K16" i="44"/>
  <c r="K14" i="44"/>
  <c r="K13" i="44"/>
  <c r="K15" i="44"/>
  <c r="O84" i="44"/>
  <c r="N84" i="44"/>
  <c r="M84" i="44"/>
  <c r="L84" i="44"/>
  <c r="O83" i="44"/>
  <c r="N83" i="44"/>
  <c r="M83" i="44"/>
  <c r="L83" i="44"/>
  <c r="O82" i="44"/>
  <c r="N82" i="44"/>
  <c r="M82" i="44"/>
  <c r="L82" i="44"/>
  <c r="O81" i="44"/>
  <c r="N81" i="44"/>
  <c r="M81" i="44"/>
  <c r="L81" i="44"/>
  <c r="O80" i="44"/>
  <c r="N80" i="44"/>
  <c r="M80" i="44"/>
  <c r="L80" i="44"/>
  <c r="O79" i="44"/>
  <c r="N79" i="44"/>
  <c r="M79" i="44"/>
  <c r="L79" i="44"/>
  <c r="O78" i="44"/>
  <c r="N78" i="44"/>
  <c r="M78" i="44"/>
  <c r="L78" i="44"/>
  <c r="O77" i="44"/>
  <c r="N77" i="44"/>
  <c r="M77" i="44"/>
  <c r="L77" i="44"/>
  <c r="O76" i="44"/>
  <c r="N76" i="44"/>
  <c r="M76" i="44"/>
  <c r="L76" i="44"/>
  <c r="O75" i="44"/>
  <c r="N75" i="44"/>
  <c r="M75" i="44"/>
  <c r="L75" i="44"/>
  <c r="O74" i="44"/>
  <c r="N74" i="44"/>
  <c r="M74" i="44"/>
  <c r="L74" i="44"/>
  <c r="O73" i="44"/>
  <c r="N73" i="44"/>
  <c r="M73" i="44"/>
  <c r="L73" i="44"/>
  <c r="O72" i="44"/>
  <c r="N72" i="44"/>
  <c r="M72" i="44"/>
  <c r="L72" i="44"/>
  <c r="O71" i="44"/>
  <c r="N71" i="44"/>
  <c r="M71" i="44"/>
  <c r="L71" i="44"/>
  <c r="O70" i="44"/>
  <c r="N70" i="44"/>
  <c r="M70" i="44"/>
  <c r="L70" i="44"/>
  <c r="O69" i="44"/>
  <c r="N69" i="44"/>
  <c r="M69" i="44"/>
  <c r="L69" i="44"/>
  <c r="O68" i="44"/>
  <c r="N68" i="44"/>
  <c r="M68" i="44"/>
  <c r="L68" i="44"/>
  <c r="O67" i="44"/>
  <c r="N67" i="44"/>
  <c r="M67" i="44"/>
  <c r="L67" i="44"/>
  <c r="O66" i="44"/>
  <c r="N66" i="44"/>
  <c r="M66" i="44"/>
  <c r="L66" i="44"/>
  <c r="O65" i="44"/>
  <c r="N65" i="44"/>
  <c r="M65" i="44"/>
  <c r="L65" i="44"/>
  <c r="O64" i="44"/>
  <c r="N64" i="44"/>
  <c r="M64" i="44"/>
  <c r="L64" i="44"/>
  <c r="O63" i="44"/>
  <c r="N63" i="44"/>
  <c r="M63" i="44"/>
  <c r="L63" i="44"/>
  <c r="O62" i="44"/>
  <c r="N62" i="44"/>
  <c r="M62" i="44"/>
  <c r="L62" i="44"/>
  <c r="O61" i="44"/>
  <c r="N61" i="44"/>
  <c r="M61" i="44"/>
  <c r="L61" i="44"/>
  <c r="O60" i="44"/>
  <c r="N60" i="44"/>
  <c r="M60" i="44"/>
  <c r="L60" i="44"/>
  <c r="O59" i="44"/>
  <c r="N59" i="44"/>
  <c r="M59" i="44"/>
  <c r="L59" i="44"/>
  <c r="O58" i="44"/>
  <c r="N58" i="44"/>
  <c r="M58" i="44"/>
  <c r="L58" i="44"/>
  <c r="O57" i="44"/>
  <c r="N57" i="44"/>
  <c r="M57" i="44"/>
  <c r="L57" i="44"/>
  <c r="O37" i="44"/>
  <c r="N37" i="44"/>
  <c r="M37" i="44"/>
  <c r="L37" i="44"/>
  <c r="O56" i="44"/>
  <c r="N56" i="44"/>
  <c r="M56" i="44"/>
  <c r="L56" i="44"/>
  <c r="O55" i="44"/>
  <c r="N55" i="44"/>
  <c r="M55" i="44"/>
  <c r="L55" i="44"/>
  <c r="O54" i="44"/>
  <c r="N54" i="44"/>
  <c r="M54" i="44"/>
  <c r="L54" i="44"/>
  <c r="O53" i="44"/>
  <c r="N53" i="44"/>
  <c r="M53" i="44"/>
  <c r="L53" i="44"/>
  <c r="O52" i="44"/>
  <c r="M52" i="44"/>
  <c r="L52" i="44"/>
  <c r="O51" i="44"/>
  <c r="N51" i="44"/>
  <c r="M51" i="44"/>
  <c r="L51" i="44"/>
  <c r="O50" i="44"/>
  <c r="N50" i="44"/>
  <c r="M50" i="44"/>
  <c r="L50" i="44"/>
  <c r="O49" i="44"/>
  <c r="N49" i="44"/>
  <c r="M49" i="44"/>
  <c r="L49" i="44"/>
  <c r="O48" i="44"/>
  <c r="N48" i="44"/>
  <c r="M48" i="44"/>
  <c r="L48" i="44"/>
  <c r="O47" i="44"/>
  <c r="N47" i="44"/>
  <c r="M47" i="44"/>
  <c r="L47" i="44"/>
  <c r="O46" i="44"/>
  <c r="N46" i="44"/>
  <c r="M46" i="44"/>
  <c r="L46" i="44"/>
  <c r="O36" i="44"/>
  <c r="N36" i="44"/>
  <c r="M36" i="44"/>
  <c r="L36" i="44"/>
  <c r="O35" i="44"/>
  <c r="N35" i="44"/>
  <c r="M35" i="44"/>
  <c r="L35" i="44"/>
  <c r="O34" i="44"/>
  <c r="N34" i="44"/>
  <c r="M34" i="44"/>
  <c r="L34" i="44"/>
  <c r="O33" i="44"/>
  <c r="N33" i="44"/>
  <c r="M33" i="44"/>
  <c r="L33" i="44"/>
  <c r="O32" i="44"/>
  <c r="N32" i="44"/>
  <c r="M32" i="44"/>
  <c r="L32" i="44"/>
  <c r="O31" i="44"/>
  <c r="N31" i="44"/>
  <c r="M31" i="44"/>
  <c r="L31" i="44"/>
  <c r="O30" i="44"/>
  <c r="N30" i="44"/>
  <c r="M30" i="44"/>
  <c r="L30" i="44"/>
  <c r="O29" i="44"/>
  <c r="N29" i="44"/>
  <c r="M29" i="44"/>
  <c r="L29" i="44"/>
  <c r="O28" i="44"/>
  <c r="N28" i="44"/>
  <c r="M28" i="44"/>
  <c r="L28" i="44"/>
  <c r="O27" i="44"/>
  <c r="N27" i="44"/>
  <c r="M27" i="44"/>
  <c r="L27" i="44"/>
  <c r="O26" i="44"/>
  <c r="N26" i="44"/>
  <c r="M26" i="44"/>
  <c r="L26" i="44"/>
  <c r="O25" i="44"/>
  <c r="N25" i="44"/>
  <c r="M25" i="44"/>
  <c r="L25" i="44"/>
  <c r="O23" i="44"/>
  <c r="N23" i="44"/>
  <c r="M23" i="44"/>
  <c r="L23" i="44"/>
  <c r="O20" i="44"/>
  <c r="N20" i="44"/>
  <c r="M20" i="44"/>
  <c r="L20" i="44"/>
  <c r="O21" i="44"/>
  <c r="N21" i="44"/>
  <c r="M21" i="44"/>
  <c r="L21" i="44"/>
  <c r="O22" i="44"/>
  <c r="N22" i="44"/>
  <c r="M22" i="44"/>
  <c r="L22" i="44"/>
  <c r="O18" i="44"/>
  <c r="N18" i="44"/>
  <c r="M18" i="44"/>
  <c r="L18" i="44"/>
  <c r="O19" i="44"/>
  <c r="N19" i="44"/>
  <c r="M19" i="44"/>
  <c r="L19" i="44"/>
  <c r="O17" i="44"/>
  <c r="N17" i="44"/>
  <c r="M17" i="44"/>
  <c r="L17" i="44"/>
  <c r="O16" i="44"/>
  <c r="N16" i="44"/>
  <c r="M16" i="44"/>
  <c r="L16" i="44"/>
  <c r="M15" i="44"/>
  <c r="O15" i="44"/>
  <c r="N15" i="44"/>
  <c r="L15" i="44"/>
  <c r="AU1" i="59"/>
  <c r="L264" i="45"/>
  <c r="M264" i="45"/>
  <c r="L253" i="45"/>
  <c r="M253" i="45"/>
  <c r="J23" i="42"/>
  <c r="N53" i="45"/>
  <c r="O53" i="45"/>
  <c r="P53" i="45"/>
  <c r="L123" i="45"/>
  <c r="M123" i="45"/>
  <c r="L283" i="45"/>
  <c r="L76" i="45"/>
  <c r="M76" i="45"/>
  <c r="L72" i="45"/>
  <c r="M72" i="45"/>
  <c r="L116" i="45"/>
  <c r="M116" i="45"/>
  <c r="L112" i="45"/>
  <c r="M112" i="45"/>
  <c r="L39" i="45"/>
  <c r="M39" i="45"/>
  <c r="L219" i="45"/>
  <c r="M219" i="45"/>
  <c r="L98" i="45"/>
  <c r="L316" i="45"/>
  <c r="M316" i="45"/>
  <c r="L329" i="45"/>
  <c r="M329" i="45"/>
  <c r="L287" i="45"/>
  <c r="M287" i="45"/>
  <c r="L315" i="45"/>
  <c r="L97" i="45"/>
  <c r="M97" i="45"/>
  <c r="L330" i="45"/>
  <c r="M330" i="45"/>
  <c r="L286" i="45"/>
  <c r="M286" i="45"/>
  <c r="L80" i="45"/>
  <c r="M80" i="45"/>
  <c r="L260" i="45"/>
  <c r="L220" i="45"/>
  <c r="M220" i="45"/>
  <c r="L50" i="45"/>
  <c r="L263" i="45"/>
  <c r="M263" i="45"/>
  <c r="L244" i="45"/>
  <c r="M244" i="45"/>
  <c r="L243" i="45"/>
  <c r="M243" i="45"/>
  <c r="L74" i="45"/>
  <c r="L47" i="45"/>
  <c r="M47" i="45"/>
  <c r="L236" i="45"/>
  <c r="M236" i="45"/>
  <c r="L129" i="45"/>
  <c r="M129" i="45"/>
  <c r="L302" i="45"/>
  <c r="M302" i="45"/>
  <c r="L232" i="45"/>
  <c r="M232" i="45"/>
  <c r="L231" i="45"/>
  <c r="M231" i="45"/>
  <c r="L235" i="45"/>
  <c r="M235" i="45"/>
  <c r="L233" i="45"/>
  <c r="M233" i="45"/>
  <c r="L307" i="45"/>
  <c r="L234" i="45"/>
  <c r="P293" i="45"/>
  <c r="P292" i="45"/>
  <c r="L289" i="45"/>
  <c r="M289" i="45"/>
  <c r="L101" i="45"/>
  <c r="M101" i="45"/>
  <c r="L70" i="45"/>
  <c r="M70" i="45"/>
  <c r="L66" i="45"/>
  <c r="L306" i="45"/>
  <c r="M306" i="45"/>
  <c r="L73" i="45"/>
  <c r="M73" i="45"/>
  <c r="L42" i="45"/>
  <c r="L52" i="45"/>
  <c r="M52" i="45"/>
  <c r="L222" i="45"/>
  <c r="M222" i="45"/>
  <c r="P296" i="45"/>
  <c r="P295" i="45"/>
  <c r="L282" i="45"/>
  <c r="M282" i="45"/>
  <c r="L122" i="45"/>
  <c r="L213" i="45"/>
  <c r="M213" i="45"/>
  <c r="L128" i="45"/>
  <c r="M128" i="45"/>
  <c r="L126" i="45"/>
  <c r="M126" i="45"/>
  <c r="L197" i="45"/>
  <c r="M197" i="45"/>
  <c r="L195" i="45"/>
  <c r="M195" i="45"/>
  <c r="L198" i="45"/>
  <c r="M198" i="45"/>
  <c r="L196" i="45"/>
  <c r="P298" i="45"/>
  <c r="P258" i="45"/>
  <c r="L138" i="45"/>
  <c r="L228" i="45"/>
  <c r="L130" i="45"/>
  <c r="L136" i="45"/>
  <c r="M136" i="45"/>
  <c r="L148" i="45"/>
  <c r="M148" i="45"/>
  <c r="L146" i="45"/>
  <c r="L262" i="45"/>
  <c r="M262" i="45"/>
  <c r="L218" i="45"/>
  <c r="L154" i="45"/>
  <c r="L68" i="45"/>
  <c r="L226" i="45"/>
  <c r="L297" i="45"/>
  <c r="M297" i="45"/>
  <c r="L155" i="45"/>
  <c r="M155" i="45"/>
  <c r="L230" i="45"/>
  <c r="M230" i="45"/>
  <c r="L137" i="45"/>
  <c r="M137" i="45"/>
  <c r="L147" i="45"/>
  <c r="M147" i="45"/>
  <c r="P256" i="45"/>
  <c r="L144" i="45"/>
  <c r="M144" i="45"/>
  <c r="L193" i="45"/>
  <c r="M193" i="45"/>
  <c r="L190" i="45"/>
  <c r="M190" i="45"/>
  <c r="L183" i="45"/>
  <c r="M183" i="45"/>
  <c r="L185" i="45"/>
  <c r="M185" i="45"/>
  <c r="L174" i="45"/>
  <c r="L172" i="45"/>
  <c r="M172" i="45"/>
  <c r="L10" i="45"/>
  <c r="M10" i="45"/>
  <c r="L227" i="45"/>
  <c r="M227" i="45"/>
  <c r="L305" i="45"/>
  <c r="M305" i="45"/>
  <c r="L157" i="45"/>
  <c r="M157" i="45"/>
  <c r="L82" i="45"/>
  <c r="L166" i="45"/>
  <c r="M166" i="45"/>
  <c r="L164" i="45"/>
  <c r="L160" i="45"/>
  <c r="M160" i="45"/>
  <c r="L135" i="45"/>
  <c r="M135" i="45"/>
  <c r="L158" i="45"/>
  <c r="M158" i="45"/>
  <c r="L94" i="45"/>
  <c r="M94" i="45"/>
  <c r="L69" i="45"/>
  <c r="M69" i="45"/>
  <c r="L156" i="45"/>
  <c r="M156" i="45"/>
  <c r="L159" i="45"/>
  <c r="M159" i="45"/>
  <c r="L168" i="45"/>
  <c r="M168" i="45"/>
  <c r="L57" i="45"/>
  <c r="M57" i="45"/>
  <c r="L173" i="45"/>
  <c r="M173" i="45"/>
  <c r="L162" i="45"/>
  <c r="L175" i="45"/>
  <c r="M175" i="45"/>
  <c r="L18" i="45"/>
  <c r="M18" i="45"/>
  <c r="L167" i="45"/>
  <c r="M167" i="45"/>
  <c r="L206" i="45"/>
  <c r="L170" i="45"/>
  <c r="L163" i="45"/>
  <c r="M163" i="45"/>
  <c r="L8" i="45"/>
  <c r="M8" i="45"/>
  <c r="L75" i="45"/>
  <c r="M75" i="45"/>
  <c r="L145" i="45"/>
  <c r="M145" i="45"/>
  <c r="L153" i="45"/>
  <c r="M153" i="45"/>
  <c r="L115" i="45"/>
  <c r="M115" i="45"/>
  <c r="L62" i="45"/>
  <c r="M62" i="45"/>
  <c r="L294" i="45"/>
  <c r="M294" i="45"/>
  <c r="L165" i="45"/>
  <c r="M165" i="45"/>
  <c r="L37" i="45"/>
  <c r="M37" i="45"/>
  <c r="L252" i="45"/>
  <c r="M252" i="45"/>
  <c r="L26" i="45"/>
  <c r="M26" i="45"/>
  <c r="L161" i="45"/>
  <c r="M161" i="45"/>
  <c r="L171" i="45"/>
  <c r="M171" i="45"/>
  <c r="L169" i="45"/>
  <c r="M169" i="45"/>
  <c r="P257" i="45"/>
  <c r="L65" i="45"/>
  <c r="M65" i="45"/>
  <c r="L64" i="45"/>
  <c r="M64" i="45"/>
  <c r="L261" i="45"/>
  <c r="M261" i="45"/>
  <c r="L51" i="45"/>
  <c r="M51" i="45"/>
  <c r="L221" i="45"/>
  <c r="M221" i="45"/>
  <c r="L259" i="45"/>
  <c r="M259" i="45"/>
  <c r="L285" i="45"/>
  <c r="M285" i="45"/>
  <c r="L274" i="45"/>
  <c r="M274" i="45"/>
  <c r="L279" i="45"/>
  <c r="M279" i="45"/>
  <c r="L125" i="45"/>
  <c r="M125" i="45"/>
  <c r="L269" i="45"/>
  <c r="M269" i="45"/>
  <c r="L56" i="45"/>
  <c r="L186" i="45"/>
  <c r="L187" i="45"/>
  <c r="M187" i="45"/>
  <c r="B29" i="50"/>
  <c r="C29" i="50" s="1"/>
  <c r="D44" i="48"/>
  <c r="F44" i="48" s="1"/>
  <c r="R104" i="45"/>
  <c r="R103" i="45"/>
  <c r="V103" i="45"/>
  <c r="R105" i="45"/>
  <c r="K57" i="42"/>
  <c r="L184" i="45"/>
  <c r="J57" i="42"/>
  <c r="N184" i="45"/>
  <c r="AL29" i="44"/>
  <c r="B31" i="60"/>
  <c r="J96" i="42"/>
  <c r="J100" i="42"/>
  <c r="J54" i="42"/>
  <c r="J78" i="42"/>
  <c r="N71" i="45"/>
  <c r="J83" i="42"/>
  <c r="J66" i="42"/>
  <c r="J82" i="42"/>
  <c r="J73" i="42"/>
  <c r="J81" i="42"/>
  <c r="N77" i="45"/>
  <c r="J65" i="42"/>
  <c r="J62" i="42"/>
  <c r="J55" i="42"/>
  <c r="J49" i="42"/>
  <c r="J70" i="42"/>
  <c r="N229" i="45"/>
  <c r="O229" i="45"/>
  <c r="J84" i="42"/>
  <c r="J28" i="42"/>
  <c r="J85" i="42"/>
  <c r="J59" i="42"/>
  <c r="N192" i="45"/>
  <c r="J68" i="42"/>
  <c r="J75" i="42"/>
  <c r="J80" i="42"/>
  <c r="N209" i="45"/>
  <c r="O209" i="45"/>
  <c r="J27" i="42"/>
  <c r="J72" i="42"/>
  <c r="J64" i="42"/>
  <c r="N127" i="45"/>
  <c r="O127" i="45"/>
  <c r="J79" i="42"/>
  <c r="N308" i="45"/>
  <c r="O308" i="45"/>
  <c r="P308" i="45"/>
  <c r="J19" i="42"/>
  <c r="N44" i="45"/>
  <c r="J14" i="42"/>
  <c r="J71" i="42"/>
  <c r="J26" i="42"/>
  <c r="J69" i="42"/>
  <c r="J17" i="42"/>
  <c r="J60" i="42"/>
  <c r="J95" i="42"/>
  <c r="J58" i="42"/>
  <c r="J22" i="42"/>
  <c r="J63" i="42"/>
  <c r="J9" i="42"/>
  <c r="U1" i="46"/>
  <c r="U4" i="46"/>
  <c r="U6" i="46" s="1"/>
  <c r="AD83" i="25"/>
  <c r="AV1" i="59"/>
  <c r="N264" i="45"/>
  <c r="O264" i="45"/>
  <c r="P264" i="45"/>
  <c r="N253" i="45"/>
  <c r="O253" i="45"/>
  <c r="P253" i="45"/>
  <c r="O62" i="45"/>
  <c r="P62" i="45"/>
  <c r="P127" i="45"/>
  <c r="O192" i="45"/>
  <c r="P192" i="45"/>
  <c r="P229" i="45"/>
  <c r="O44" i="45"/>
  <c r="P44" i="45"/>
  <c r="O77" i="45"/>
  <c r="P77" i="45"/>
  <c r="P209" i="45"/>
  <c r="O71" i="45"/>
  <c r="P71" i="45"/>
  <c r="N282" i="45"/>
  <c r="N122" i="45"/>
  <c r="N129" i="45"/>
  <c r="O129" i="45"/>
  <c r="P129" i="45"/>
  <c r="N231" i="45"/>
  <c r="O231" i="45"/>
  <c r="P231" i="45"/>
  <c r="N307" i="45"/>
  <c r="N236" i="45"/>
  <c r="O236" i="45"/>
  <c r="N232" i="45"/>
  <c r="O232" i="45"/>
  <c r="P232" i="45"/>
  <c r="N234" i="45"/>
  <c r="N302" i="45"/>
  <c r="N233" i="45"/>
  <c r="N235" i="45"/>
  <c r="O235" i="45"/>
  <c r="P235" i="45"/>
  <c r="K85" i="42"/>
  <c r="L194" i="45"/>
  <c r="N194" i="45"/>
  <c r="N283" i="45"/>
  <c r="N123" i="45"/>
  <c r="O123" i="45"/>
  <c r="P123" i="45"/>
  <c r="M218" i="45"/>
  <c r="M98" i="45"/>
  <c r="N190" i="45"/>
  <c r="N193" i="45"/>
  <c r="N144" i="45"/>
  <c r="O144" i="45"/>
  <c r="P144" i="45"/>
  <c r="N52" i="45"/>
  <c r="O52" i="45"/>
  <c r="P52" i="45"/>
  <c r="N222" i="45"/>
  <c r="N116" i="45"/>
  <c r="O116" i="45"/>
  <c r="P116" i="45"/>
  <c r="N112" i="45"/>
  <c r="O112" i="45"/>
  <c r="P112" i="45"/>
  <c r="B30" i="50"/>
  <c r="C30" i="50" s="1"/>
  <c r="R166" i="45"/>
  <c r="V166" i="45"/>
  <c r="R158" i="45"/>
  <c r="V158" i="45"/>
  <c r="R167" i="45"/>
  <c r="R159" i="45"/>
  <c r="M162" i="45"/>
  <c r="M74" i="45"/>
  <c r="N73" i="45"/>
  <c r="N42" i="45"/>
  <c r="N137" i="45"/>
  <c r="O137" i="45"/>
  <c r="P137" i="45"/>
  <c r="N155" i="45"/>
  <c r="O155" i="45"/>
  <c r="P155" i="45"/>
  <c r="N297" i="45"/>
  <c r="N230" i="45"/>
  <c r="N147" i="45"/>
  <c r="O147" i="45"/>
  <c r="K84" i="42"/>
  <c r="N31" i="45"/>
  <c r="N29" i="45"/>
  <c r="N59" i="45"/>
  <c r="N289" i="45"/>
  <c r="O289" i="45"/>
  <c r="P289" i="45"/>
  <c r="N101" i="45"/>
  <c r="M146" i="45"/>
  <c r="N244" i="45"/>
  <c r="O244" i="45"/>
  <c r="N263" i="45"/>
  <c r="N243" i="45"/>
  <c r="O243" i="45"/>
  <c r="P243" i="45"/>
  <c r="N261" i="45"/>
  <c r="O261" i="45"/>
  <c r="P261" i="45"/>
  <c r="N221" i="45"/>
  <c r="O221" i="45"/>
  <c r="N259" i="45"/>
  <c r="O259" i="45"/>
  <c r="N51" i="45"/>
  <c r="N76" i="45"/>
  <c r="N72" i="45"/>
  <c r="M184" i="45"/>
  <c r="O184" i="45"/>
  <c r="P184" i="45"/>
  <c r="N197" i="45"/>
  <c r="O197" i="45"/>
  <c r="N195" i="45"/>
  <c r="N198" i="45"/>
  <c r="O198" i="45"/>
  <c r="N196" i="45"/>
  <c r="N220" i="45"/>
  <c r="O220" i="45"/>
  <c r="P220" i="45"/>
  <c r="N50" i="45"/>
  <c r="N260" i="45"/>
  <c r="N187" i="45"/>
  <c r="O187" i="45"/>
  <c r="N186" i="45"/>
  <c r="N56" i="45"/>
  <c r="K83" i="42"/>
  <c r="N58" i="45"/>
  <c r="N30" i="45"/>
  <c r="M186" i="45"/>
  <c r="M170" i="45"/>
  <c r="M164" i="45"/>
  <c r="M174" i="45"/>
  <c r="M42" i="45"/>
  <c r="M315" i="45"/>
  <c r="N69" i="45"/>
  <c r="O69" i="45"/>
  <c r="P69" i="45"/>
  <c r="N227" i="45"/>
  <c r="O227" i="45"/>
  <c r="N163" i="45"/>
  <c r="N82" i="45"/>
  <c r="N18" i="45"/>
  <c r="O18" i="45"/>
  <c r="P18" i="45"/>
  <c r="N159" i="45"/>
  <c r="N206" i="45"/>
  <c r="N8" i="45"/>
  <c r="O8" i="45"/>
  <c r="N57" i="45"/>
  <c r="O57" i="45"/>
  <c r="N135" i="45"/>
  <c r="O135" i="45"/>
  <c r="N157" i="45"/>
  <c r="N305" i="45"/>
  <c r="N172" i="45"/>
  <c r="N10" i="45"/>
  <c r="O10" i="45"/>
  <c r="N62" i="45"/>
  <c r="N153" i="45"/>
  <c r="O153" i="45"/>
  <c r="P153" i="45"/>
  <c r="N145" i="45"/>
  <c r="O145" i="45"/>
  <c r="N175" i="45"/>
  <c r="O175" i="45"/>
  <c r="N94" i="45"/>
  <c r="N169" i="45"/>
  <c r="O169" i="45"/>
  <c r="P169" i="45"/>
  <c r="N164" i="45"/>
  <c r="N174" i="45"/>
  <c r="N173" i="45"/>
  <c r="N156" i="45"/>
  <c r="O156" i="45"/>
  <c r="P156" i="45"/>
  <c r="N75" i="45"/>
  <c r="N160" i="45"/>
  <c r="N158" i="45"/>
  <c r="N171" i="45"/>
  <c r="N167" i="45"/>
  <c r="N294" i="45"/>
  <c r="O294" i="45"/>
  <c r="N165" i="45"/>
  <c r="N37" i="45"/>
  <c r="N161" i="45"/>
  <c r="O161" i="45"/>
  <c r="N170" i="45"/>
  <c r="N115" i="45"/>
  <c r="N162" i="45"/>
  <c r="N168" i="45"/>
  <c r="O168" i="45"/>
  <c r="N252" i="45"/>
  <c r="N26" i="45"/>
  <c r="O26" i="45"/>
  <c r="N166" i="45"/>
  <c r="O166" i="45"/>
  <c r="N64" i="45"/>
  <c r="O64" i="45"/>
  <c r="P64" i="45"/>
  <c r="N65" i="45"/>
  <c r="N66" i="45"/>
  <c r="N70" i="45"/>
  <c r="O70" i="45"/>
  <c r="N306" i="45"/>
  <c r="O306" i="45"/>
  <c r="P306" i="45"/>
  <c r="N68" i="45"/>
  <c r="N226" i="45"/>
  <c r="M56" i="45"/>
  <c r="O56" i="45"/>
  <c r="M206" i="45"/>
  <c r="M226" i="45"/>
  <c r="M130" i="45"/>
  <c r="M50" i="45"/>
  <c r="O50" i="45"/>
  <c r="N74" i="45"/>
  <c r="N47" i="45"/>
  <c r="O47" i="45"/>
  <c r="N219" i="45"/>
  <c r="O219" i="45"/>
  <c r="N39" i="45"/>
  <c r="N146" i="45"/>
  <c r="N136" i="45"/>
  <c r="N138" i="45"/>
  <c r="N262" i="45"/>
  <c r="N218" i="45"/>
  <c r="N228" i="45"/>
  <c r="N130" i="45"/>
  <c r="N154" i="45"/>
  <c r="N148" i="45"/>
  <c r="O148" i="45"/>
  <c r="K62" i="42"/>
  <c r="N181" i="45"/>
  <c r="N93" i="45"/>
  <c r="N178" i="45"/>
  <c r="N80" i="45"/>
  <c r="O80" i="45"/>
  <c r="N315" i="45"/>
  <c r="N287" i="45"/>
  <c r="N330" i="45"/>
  <c r="N329" i="45"/>
  <c r="O329" i="45"/>
  <c r="P329" i="45"/>
  <c r="N286" i="45"/>
  <c r="O286" i="45"/>
  <c r="N98" i="45"/>
  <c r="N316" i="45"/>
  <c r="N97" i="45"/>
  <c r="M82" i="45"/>
  <c r="M68" i="45"/>
  <c r="M228" i="45"/>
  <c r="M234" i="45"/>
  <c r="M283" i="45"/>
  <c r="N185" i="45"/>
  <c r="N183" i="45"/>
  <c r="O183" i="45"/>
  <c r="P183" i="45"/>
  <c r="N126" i="45"/>
  <c r="O126" i="45"/>
  <c r="N128" i="45"/>
  <c r="O128" i="45"/>
  <c r="N213" i="45"/>
  <c r="O213" i="45"/>
  <c r="P213" i="45"/>
  <c r="N125" i="45"/>
  <c r="N285" i="45"/>
  <c r="O285" i="45"/>
  <c r="N279" i="45"/>
  <c r="O279" i="45"/>
  <c r="N269" i="45"/>
  <c r="N274" i="45"/>
  <c r="O274" i="45"/>
  <c r="M154" i="45"/>
  <c r="M138" i="45"/>
  <c r="M196" i="45"/>
  <c r="M122" i="45"/>
  <c r="M66" i="45"/>
  <c r="O66" i="45"/>
  <c r="M307" i="45"/>
  <c r="M260" i="45"/>
  <c r="R107" i="45"/>
  <c r="R106" i="45"/>
  <c r="V106" i="45"/>
  <c r="AL30" i="44"/>
  <c r="B32" i="60"/>
  <c r="V1" i="46"/>
  <c r="V4" i="46"/>
  <c r="V42" i="46" s="1"/>
  <c r="AB83" i="25"/>
  <c r="AW1" i="59"/>
  <c r="O82" i="45"/>
  <c r="O234" i="45"/>
  <c r="P234" i="45"/>
  <c r="O42" i="45"/>
  <c r="O130" i="45"/>
  <c r="P130" i="45"/>
  <c r="O162" i="45"/>
  <c r="P162" i="45"/>
  <c r="O228" i="45"/>
  <c r="P228" i="45"/>
  <c r="O315" i="45"/>
  <c r="O196" i="45"/>
  <c r="P196" i="45"/>
  <c r="P274" i="45"/>
  <c r="O72" i="45"/>
  <c r="P72" i="45"/>
  <c r="P244" i="45"/>
  <c r="O262" i="45"/>
  <c r="P262" i="45"/>
  <c r="O297" i="45"/>
  <c r="P297" i="45"/>
  <c r="O154" i="45"/>
  <c r="P154" i="45"/>
  <c r="P279" i="45"/>
  <c r="O283" i="45"/>
  <c r="P283" i="45"/>
  <c r="O68" i="45"/>
  <c r="P68" i="45"/>
  <c r="P168" i="45"/>
  <c r="O164" i="45"/>
  <c r="P187" i="45"/>
  <c r="O172" i="45"/>
  <c r="P172" i="45"/>
  <c r="O173" i="45"/>
  <c r="P173" i="45"/>
  <c r="O252" i="45"/>
  <c r="P252" i="45"/>
  <c r="O222" i="45"/>
  <c r="P222" i="45"/>
  <c r="O51" i="45"/>
  <c r="P51" i="45"/>
  <c r="O195" i="45"/>
  <c r="P195" i="45"/>
  <c r="O167" i="45"/>
  <c r="P167" i="45"/>
  <c r="O174" i="45"/>
  <c r="P285" i="45"/>
  <c r="P148" i="45"/>
  <c r="O226" i="45"/>
  <c r="P226" i="45"/>
  <c r="P70" i="45"/>
  <c r="O170" i="45"/>
  <c r="P170" i="45"/>
  <c r="P259" i="45"/>
  <c r="O136" i="45"/>
  <c r="P136" i="45"/>
  <c r="P236" i="45"/>
  <c r="O263" i="45"/>
  <c r="P263" i="45"/>
  <c r="P197" i="45"/>
  <c r="O260" i="45"/>
  <c r="P260" i="45"/>
  <c r="O158" i="45"/>
  <c r="P158" i="45"/>
  <c r="O186" i="45"/>
  <c r="P186" i="45"/>
  <c r="P221" i="45"/>
  <c r="O74" i="45"/>
  <c r="O98" i="45"/>
  <c r="P98" i="45"/>
  <c r="O163" i="45"/>
  <c r="P163" i="45"/>
  <c r="O37" i="45"/>
  <c r="P37" i="45"/>
  <c r="O287" i="45"/>
  <c r="P287" i="45"/>
  <c r="O269" i="45"/>
  <c r="P269" i="45"/>
  <c r="O193" i="45"/>
  <c r="P193" i="45"/>
  <c r="O190" i="45"/>
  <c r="P190" i="45"/>
  <c r="O233" i="45"/>
  <c r="P233" i="45"/>
  <c r="O330" i="45"/>
  <c r="P330" i="45"/>
  <c r="O185" i="45"/>
  <c r="P185" i="45"/>
  <c r="O159" i="45"/>
  <c r="P159" i="45"/>
  <c r="P126" i="45"/>
  <c r="P166" i="45"/>
  <c r="P198" i="45"/>
  <c r="P286" i="45"/>
  <c r="P294" i="45"/>
  <c r="O101" i="45"/>
  <c r="P101" i="45"/>
  <c r="O307" i="45"/>
  <c r="P307" i="45"/>
  <c r="P219" i="45"/>
  <c r="O206" i="45"/>
  <c r="P206" i="45"/>
  <c r="O160" i="45"/>
  <c r="P160" i="45"/>
  <c r="P175" i="45"/>
  <c r="P135" i="45"/>
  <c r="P227" i="45"/>
  <c r="O146" i="45"/>
  <c r="P146" i="45"/>
  <c r="P147" i="45"/>
  <c r="O218" i="45"/>
  <c r="P218" i="45"/>
  <c r="O165" i="45"/>
  <c r="P165" i="45"/>
  <c r="O302" i="45"/>
  <c r="P302" i="45"/>
  <c r="O305" i="45"/>
  <c r="P305" i="45"/>
  <c r="O39" i="45"/>
  <c r="P39" i="45"/>
  <c r="O157" i="45"/>
  <c r="P157" i="45"/>
  <c r="O282" i="45"/>
  <c r="P282" i="45"/>
  <c r="O115" i="45"/>
  <c r="P115" i="45"/>
  <c r="O76" i="45"/>
  <c r="P76" i="45"/>
  <c r="O122" i="45"/>
  <c r="P122" i="45"/>
  <c r="O138" i="45"/>
  <c r="P138" i="45"/>
  <c r="P128" i="45"/>
  <c r="P80" i="45"/>
  <c r="P47" i="45"/>
  <c r="P161" i="45"/>
  <c r="O75" i="45"/>
  <c r="P75" i="45"/>
  <c r="P145" i="45"/>
  <c r="P57" i="45"/>
  <c r="O316" i="45"/>
  <c r="P316" i="45"/>
  <c r="O65" i="45"/>
  <c r="P65" i="45"/>
  <c r="O125" i="45"/>
  <c r="P125" i="45"/>
  <c r="O94" i="45"/>
  <c r="P94" i="45"/>
  <c r="O97" i="45"/>
  <c r="P97" i="45"/>
  <c r="O230" i="45"/>
  <c r="P230" i="45"/>
  <c r="O171" i="45"/>
  <c r="P171" i="45"/>
  <c r="O73" i="45"/>
  <c r="P73" i="45"/>
  <c r="P82" i="45"/>
  <c r="P50" i="45"/>
  <c r="P164" i="45"/>
  <c r="B31" i="50"/>
  <c r="C31" i="50" s="1"/>
  <c r="R160" i="45"/>
  <c r="V160" i="45"/>
  <c r="R161" i="45"/>
  <c r="P8" i="45"/>
  <c r="P66" i="45"/>
  <c r="P56" i="45"/>
  <c r="L31" i="45"/>
  <c r="L59" i="45"/>
  <c r="M59" i="45"/>
  <c r="L29" i="45"/>
  <c r="P315" i="45"/>
  <c r="P174" i="45"/>
  <c r="P74" i="45"/>
  <c r="P10" i="45"/>
  <c r="M194" i="45"/>
  <c r="P26" i="45"/>
  <c r="L93" i="45"/>
  <c r="M93" i="45"/>
  <c r="L178" i="45"/>
  <c r="L181" i="45"/>
  <c r="M181" i="45"/>
  <c r="P42" i="45"/>
  <c r="L30" i="45"/>
  <c r="L58" i="45"/>
  <c r="AL31" i="44"/>
  <c r="B33" i="60"/>
  <c r="R109" i="45"/>
  <c r="R110" i="45"/>
  <c r="R111" i="45"/>
  <c r="R108" i="45"/>
  <c r="V108" i="45"/>
  <c r="W1" i="46"/>
  <c r="W4" i="46"/>
  <c r="W9" i="46" s="1"/>
  <c r="J59" i="33"/>
  <c r="J58" i="33"/>
  <c r="AX1" i="59"/>
  <c r="O93" i="45"/>
  <c r="P93" i="45"/>
  <c r="O181" i="45"/>
  <c r="P181" i="45"/>
  <c r="M29" i="45"/>
  <c r="O29" i="45"/>
  <c r="P29" i="45"/>
  <c r="M30" i="45"/>
  <c r="O30" i="45"/>
  <c r="P30" i="45"/>
  <c r="O59" i="45"/>
  <c r="P59" i="45"/>
  <c r="O194" i="45"/>
  <c r="P194" i="45"/>
  <c r="M31" i="45"/>
  <c r="O31" i="45"/>
  <c r="P31" i="45"/>
  <c r="B32" i="50"/>
  <c r="C32" i="50" s="1"/>
  <c r="R162" i="45"/>
  <c r="V162" i="45"/>
  <c r="R163" i="45"/>
  <c r="M58" i="45"/>
  <c r="M178" i="45"/>
  <c r="R116" i="45"/>
  <c r="R114" i="45"/>
  <c r="R112" i="45"/>
  <c r="V112" i="45"/>
  <c r="R113" i="45"/>
  <c r="R115" i="45"/>
  <c r="AL32" i="44"/>
  <c r="B34" i="60"/>
  <c r="X1" i="46"/>
  <c r="X4" i="46"/>
  <c r="X5" i="46" s="1"/>
  <c r="T59" i="33"/>
  <c r="T58" i="33"/>
  <c r="T57" i="33"/>
  <c r="T56" i="33"/>
  <c r="T55" i="33"/>
  <c r="T54" i="33"/>
  <c r="T53" i="33"/>
  <c r="T52" i="33"/>
  <c r="T51" i="33"/>
  <c r="T50" i="33"/>
  <c r="T49" i="33"/>
  <c r="T48" i="33"/>
  <c r="T47" i="33"/>
  <c r="T46" i="33"/>
  <c r="T45" i="33"/>
  <c r="T44" i="33"/>
  <c r="T43" i="33"/>
  <c r="T42" i="33"/>
  <c r="T41" i="33"/>
  <c r="T40" i="33"/>
  <c r="T39" i="33"/>
  <c r="T38" i="33"/>
  <c r="T37" i="33"/>
  <c r="T36" i="33"/>
  <c r="T35" i="33"/>
  <c r="T34" i="33"/>
  <c r="T33" i="33"/>
  <c r="T32" i="33"/>
  <c r="T31" i="33"/>
  <c r="T30" i="33"/>
  <c r="T29" i="33"/>
  <c r="T28" i="33"/>
  <c r="T27" i="33"/>
  <c r="T26" i="33"/>
  <c r="T25" i="33"/>
  <c r="T24" i="33"/>
  <c r="T23" i="33"/>
  <c r="T22" i="33"/>
  <c r="T21" i="33"/>
  <c r="T20" i="33"/>
  <c r="T19" i="33"/>
  <c r="T18" i="33"/>
  <c r="T17" i="33"/>
  <c r="T16" i="33"/>
  <c r="T15" i="33"/>
  <c r="T14" i="33"/>
  <c r="T13" i="33"/>
  <c r="T12" i="33"/>
  <c r="T11" i="33"/>
  <c r="T10" i="33"/>
  <c r="T9" i="33"/>
  <c r="T8" i="33"/>
  <c r="T7" i="33"/>
  <c r="T6" i="33"/>
  <c r="T5" i="33"/>
  <c r="T4" i="33"/>
  <c r="T3" i="33"/>
  <c r="M59" i="33"/>
  <c r="M58" i="33"/>
  <c r="M57" i="33"/>
  <c r="M56" i="33"/>
  <c r="M55" i="33"/>
  <c r="M54" i="33"/>
  <c r="M53" i="33"/>
  <c r="M52" i="33"/>
  <c r="M51" i="33"/>
  <c r="M50" i="33"/>
  <c r="M49" i="33"/>
  <c r="M48" i="33"/>
  <c r="M47" i="33"/>
  <c r="M46" i="33"/>
  <c r="M45" i="33"/>
  <c r="M44" i="33"/>
  <c r="M43" i="33"/>
  <c r="M42" i="33"/>
  <c r="M41" i="33"/>
  <c r="M40" i="33"/>
  <c r="M39" i="33"/>
  <c r="M38" i="33"/>
  <c r="M37" i="33"/>
  <c r="M36" i="33"/>
  <c r="M35" i="33"/>
  <c r="M34" i="33"/>
  <c r="M33" i="33"/>
  <c r="M32" i="33"/>
  <c r="M31" i="33"/>
  <c r="M30" i="33"/>
  <c r="M29" i="33"/>
  <c r="M28" i="33"/>
  <c r="M27" i="33"/>
  <c r="M26" i="33"/>
  <c r="M25" i="33"/>
  <c r="M24" i="33"/>
  <c r="M23" i="33"/>
  <c r="M22" i="33"/>
  <c r="M21" i="33"/>
  <c r="M20" i="33"/>
  <c r="M19" i="33"/>
  <c r="M18" i="33"/>
  <c r="M17" i="33"/>
  <c r="M16" i="33"/>
  <c r="M15" i="33"/>
  <c r="M14" i="33"/>
  <c r="M13" i="33"/>
  <c r="M12" i="33"/>
  <c r="M11" i="33"/>
  <c r="M10" i="33"/>
  <c r="M9" i="33"/>
  <c r="M8" i="33"/>
  <c r="M7" i="33"/>
  <c r="M6" i="33"/>
  <c r="M5" i="33"/>
  <c r="M4" i="33"/>
  <c r="M3" i="33"/>
  <c r="AY1" i="59"/>
  <c r="O178" i="45"/>
  <c r="P178" i="45"/>
  <c r="O58" i="45"/>
  <c r="P58" i="45"/>
  <c r="B33" i="50"/>
  <c r="C33" i="50" s="1"/>
  <c r="R165" i="45"/>
  <c r="R164" i="45"/>
  <c r="V164" i="45"/>
  <c r="AL33" i="44"/>
  <c r="B35" i="60"/>
  <c r="R121" i="45"/>
  <c r="R123" i="45"/>
  <c r="R120" i="45"/>
  <c r="R117" i="45"/>
  <c r="V117" i="45"/>
  <c r="R119" i="45"/>
  <c r="R125" i="45"/>
  <c r="R124" i="45"/>
  <c r="R118" i="45"/>
  <c r="R122" i="45"/>
  <c r="Y1" i="46"/>
  <c r="Y4" i="46"/>
  <c r="Y5" i="46" s="1"/>
  <c r="R8" i="33"/>
  <c r="R53" i="33"/>
  <c r="R52" i="33"/>
  <c r="R50" i="33"/>
  <c r="R49" i="33"/>
  <c r="R48" i="33"/>
  <c r="R47" i="33"/>
  <c r="R46" i="33"/>
  <c r="R45" i="33"/>
  <c r="R44" i="33"/>
  <c r="R43" i="33"/>
  <c r="R42" i="33"/>
  <c r="R41" i="33"/>
  <c r="R40" i="33"/>
  <c r="R39" i="33"/>
  <c r="R38" i="33"/>
  <c r="R37" i="33"/>
  <c r="R36" i="33"/>
  <c r="R35" i="33"/>
  <c r="R34" i="33"/>
  <c r="R33" i="33"/>
  <c r="R32" i="33"/>
  <c r="R31" i="33"/>
  <c r="R30" i="33"/>
  <c r="R27" i="33"/>
  <c r="R25" i="33"/>
  <c r="R23" i="33"/>
  <c r="R22" i="33"/>
  <c r="R21" i="33"/>
  <c r="R20" i="33"/>
  <c r="R19" i="33"/>
  <c r="R18" i="33"/>
  <c r="R17" i="33"/>
  <c r="R16" i="33"/>
  <c r="R15" i="33"/>
  <c r="R14" i="33"/>
  <c r="R12" i="33"/>
  <c r="R11" i="33"/>
  <c r="R10" i="33"/>
  <c r="R9" i="33"/>
  <c r="R7" i="33"/>
  <c r="R6" i="33"/>
  <c r="R5" i="33"/>
  <c r="R4" i="33"/>
  <c r="R3" i="33"/>
  <c r="O5" i="33"/>
  <c r="O59" i="33"/>
  <c r="O58" i="33"/>
  <c r="O57" i="33"/>
  <c r="O56" i="33"/>
  <c r="O55" i="33"/>
  <c r="O54" i="33"/>
  <c r="O53" i="33"/>
  <c r="O52" i="33"/>
  <c r="O51" i="33"/>
  <c r="O50" i="33"/>
  <c r="O49" i="33"/>
  <c r="O48" i="33"/>
  <c r="O44" i="33"/>
  <c r="O43" i="33"/>
  <c r="O42" i="33"/>
  <c r="O41" i="33"/>
  <c r="O40" i="33"/>
  <c r="O39" i="33"/>
  <c r="O38" i="33"/>
  <c r="O37" i="33"/>
  <c r="O36" i="33"/>
  <c r="O35" i="33"/>
  <c r="O34" i="33"/>
  <c r="O32" i="33"/>
  <c r="O31" i="33"/>
  <c r="O30" i="33"/>
  <c r="O29" i="33"/>
  <c r="O28" i="33"/>
  <c r="O27" i="33"/>
  <c r="O26" i="33"/>
  <c r="O25" i="33"/>
  <c r="O24" i="33"/>
  <c r="O23" i="33"/>
  <c r="O22" i="33"/>
  <c r="O21" i="33"/>
  <c r="O20" i="33"/>
  <c r="O19" i="33"/>
  <c r="O18" i="33"/>
  <c r="O17" i="33"/>
  <c r="O14" i="33"/>
  <c r="O13" i="33"/>
  <c r="O12" i="33"/>
  <c r="O11" i="33"/>
  <c r="O10" i="33"/>
  <c r="O9" i="33"/>
  <c r="O8" i="33"/>
  <c r="O7" i="33"/>
  <c r="O3" i="33"/>
  <c r="O47" i="33"/>
  <c r="O46" i="33"/>
  <c r="O45" i="33"/>
  <c r="O33" i="33"/>
  <c r="G8" i="33"/>
  <c r="J8" i="33"/>
  <c r="G57" i="33"/>
  <c r="J57" i="33"/>
  <c r="G56" i="33"/>
  <c r="J56" i="33"/>
  <c r="G55" i="33"/>
  <c r="J55" i="33"/>
  <c r="G54" i="33"/>
  <c r="J54" i="33"/>
  <c r="G53" i="33"/>
  <c r="J53" i="33"/>
  <c r="G52" i="33"/>
  <c r="J52" i="33"/>
  <c r="G51" i="33"/>
  <c r="J51" i="33"/>
  <c r="G50" i="33"/>
  <c r="J50" i="33"/>
  <c r="G49" i="33"/>
  <c r="J49" i="33"/>
  <c r="G48" i="33"/>
  <c r="J48" i="33"/>
  <c r="G47" i="33"/>
  <c r="G46" i="33"/>
  <c r="J46" i="33"/>
  <c r="G45" i="33"/>
  <c r="J45" i="33"/>
  <c r="G44" i="33"/>
  <c r="J44" i="33"/>
  <c r="G43" i="33"/>
  <c r="G42" i="33"/>
  <c r="J42" i="33"/>
  <c r="G41" i="33"/>
  <c r="J41" i="33"/>
  <c r="G40" i="33"/>
  <c r="G39" i="33"/>
  <c r="J39" i="33"/>
  <c r="G38" i="33"/>
  <c r="J38" i="33"/>
  <c r="G37" i="33"/>
  <c r="J37" i="33"/>
  <c r="G36" i="33"/>
  <c r="J36" i="33"/>
  <c r="G35" i="33"/>
  <c r="G34" i="33"/>
  <c r="J34" i="33"/>
  <c r="G33" i="33"/>
  <c r="J33" i="33"/>
  <c r="G32" i="33"/>
  <c r="J32" i="33"/>
  <c r="G31" i="33"/>
  <c r="G30" i="33"/>
  <c r="J30" i="33"/>
  <c r="G29" i="33"/>
  <c r="J29" i="33"/>
  <c r="G28" i="33"/>
  <c r="J28" i="33"/>
  <c r="G27" i="33"/>
  <c r="J27" i="33"/>
  <c r="G26" i="33"/>
  <c r="J26" i="33"/>
  <c r="G25" i="33"/>
  <c r="J25" i="33"/>
  <c r="G24" i="33"/>
  <c r="J24" i="33"/>
  <c r="G23" i="33"/>
  <c r="G22" i="33"/>
  <c r="J22" i="33"/>
  <c r="G21" i="33"/>
  <c r="J21" i="33"/>
  <c r="G20" i="33"/>
  <c r="G19" i="33"/>
  <c r="J19" i="33"/>
  <c r="G18" i="33"/>
  <c r="J18" i="33"/>
  <c r="G17" i="33"/>
  <c r="J17" i="33"/>
  <c r="G16" i="33"/>
  <c r="J16" i="33"/>
  <c r="G15" i="33"/>
  <c r="J15" i="33"/>
  <c r="G14" i="33"/>
  <c r="J14" i="33"/>
  <c r="G13" i="33"/>
  <c r="J13" i="33"/>
  <c r="G12" i="33"/>
  <c r="J12" i="33"/>
  <c r="G11" i="33"/>
  <c r="J11" i="33"/>
  <c r="G10" i="33"/>
  <c r="J10" i="33"/>
  <c r="G9" i="33"/>
  <c r="J9" i="33"/>
  <c r="G7" i="33"/>
  <c r="J7" i="33"/>
  <c r="G6" i="33"/>
  <c r="J6" i="33"/>
  <c r="G5" i="33"/>
  <c r="J5" i="33"/>
  <c r="G4" i="33"/>
  <c r="J4" i="33"/>
  <c r="G3" i="33"/>
  <c r="J3" i="33"/>
  <c r="H70" i="34"/>
  <c r="I70" i="34"/>
  <c r="H69" i="34"/>
  <c r="I69" i="34"/>
  <c r="H68" i="34"/>
  <c r="I68" i="34"/>
  <c r="H67" i="34"/>
  <c r="I67" i="34"/>
  <c r="H66" i="34"/>
  <c r="I66" i="34"/>
  <c r="H65" i="34"/>
  <c r="I65" i="34"/>
  <c r="H64" i="34"/>
  <c r="I64" i="34"/>
  <c r="H63" i="34"/>
  <c r="I63" i="34"/>
  <c r="H62" i="34"/>
  <c r="I62" i="34"/>
  <c r="H61" i="34"/>
  <c r="I61" i="34"/>
  <c r="H60" i="34"/>
  <c r="I60" i="34"/>
  <c r="H59" i="34"/>
  <c r="I59" i="34"/>
  <c r="H58" i="34"/>
  <c r="I58" i="34"/>
  <c r="H57" i="34"/>
  <c r="I57" i="34"/>
  <c r="H55" i="34"/>
  <c r="I55" i="34"/>
  <c r="H54" i="34"/>
  <c r="I54" i="34"/>
  <c r="H53" i="34"/>
  <c r="I53" i="34"/>
  <c r="H52" i="34"/>
  <c r="I52" i="34"/>
  <c r="H51" i="34"/>
  <c r="I51" i="34"/>
  <c r="H50" i="34"/>
  <c r="I50" i="34"/>
  <c r="H49" i="34"/>
  <c r="I49" i="34"/>
  <c r="H48" i="34"/>
  <c r="I48" i="34"/>
  <c r="H47" i="34"/>
  <c r="I47" i="34"/>
  <c r="H46" i="34"/>
  <c r="I46" i="34"/>
  <c r="H42" i="34"/>
  <c r="I42" i="34"/>
  <c r="H40" i="34"/>
  <c r="I40" i="34"/>
  <c r="H39" i="34"/>
  <c r="I39" i="34"/>
  <c r="H38" i="34"/>
  <c r="I38" i="34"/>
  <c r="H37" i="34"/>
  <c r="I37" i="34"/>
  <c r="H36" i="34"/>
  <c r="I36" i="34"/>
  <c r="H35" i="34"/>
  <c r="I35" i="34"/>
  <c r="H34" i="34"/>
  <c r="I34" i="34"/>
  <c r="H33" i="34"/>
  <c r="I33" i="34"/>
  <c r="H32" i="34"/>
  <c r="I32" i="34"/>
  <c r="H31" i="34"/>
  <c r="I31" i="34"/>
  <c r="H30" i="34"/>
  <c r="I30" i="34"/>
  <c r="H29" i="34"/>
  <c r="I29" i="34"/>
  <c r="H28" i="34"/>
  <c r="I28" i="34"/>
  <c r="H27" i="34"/>
  <c r="I27" i="34"/>
  <c r="H26" i="34"/>
  <c r="I26" i="34"/>
  <c r="H25" i="34"/>
  <c r="I25" i="34"/>
  <c r="H24" i="34"/>
  <c r="I24" i="34"/>
  <c r="H23" i="34"/>
  <c r="I23" i="34"/>
  <c r="H22" i="34"/>
  <c r="I22" i="34"/>
  <c r="H21" i="34"/>
  <c r="I21" i="34"/>
  <c r="H20" i="34"/>
  <c r="I20" i="34"/>
  <c r="H19" i="34"/>
  <c r="I19" i="34"/>
  <c r="H18" i="34"/>
  <c r="I18" i="34"/>
  <c r="H17" i="34"/>
  <c r="I17" i="34"/>
  <c r="H14" i="34"/>
  <c r="I14" i="34"/>
  <c r="H13" i="34"/>
  <c r="I13" i="34"/>
  <c r="H12" i="34"/>
  <c r="I12" i="34"/>
  <c r="H11" i="34"/>
  <c r="I11" i="34"/>
  <c r="H10" i="34"/>
  <c r="I10" i="34"/>
  <c r="H5" i="34"/>
  <c r="I5" i="34"/>
  <c r="AZ1" i="59"/>
  <c r="B34" i="50"/>
  <c r="C34" i="50" s="1"/>
  <c r="R168" i="45"/>
  <c r="V168" i="45"/>
  <c r="R169" i="45"/>
  <c r="R126" i="45"/>
  <c r="V126" i="45"/>
  <c r="R129" i="45"/>
  <c r="R127" i="45"/>
  <c r="R128" i="45"/>
  <c r="AL34" i="44"/>
  <c r="B36" i="60"/>
  <c r="Z1" i="46"/>
  <c r="Z4" i="46"/>
  <c r="Z27" i="46" s="1"/>
  <c r="J43" i="33"/>
  <c r="J20" i="33"/>
  <c r="J31" i="33"/>
  <c r="J35" i="33"/>
  <c r="J40" i="33"/>
  <c r="J23" i="33"/>
  <c r="J47" i="33"/>
  <c r="BA1" i="59"/>
  <c r="B35" i="50"/>
  <c r="C35" i="50" s="1"/>
  <c r="R171" i="45"/>
  <c r="R170" i="45"/>
  <c r="V170" i="45"/>
  <c r="R137" i="45"/>
  <c r="R133" i="45"/>
  <c r="R136" i="45"/>
  <c r="R131" i="45"/>
  <c r="R134" i="45"/>
  <c r="R132" i="45"/>
  <c r="R130" i="45"/>
  <c r="V130" i="45"/>
  <c r="R135" i="45"/>
  <c r="AL35" i="44"/>
  <c r="B37" i="60"/>
  <c r="AA1" i="46"/>
  <c r="AA4" i="46"/>
  <c r="AA43" i="46" s="1"/>
  <c r="BB1" i="59"/>
  <c r="B36" i="50"/>
  <c r="C36" i="50" s="1"/>
  <c r="R172" i="45"/>
  <c r="V172" i="45"/>
  <c r="R173" i="45"/>
  <c r="R144" i="45"/>
  <c r="R147" i="45"/>
  <c r="R146" i="45"/>
  <c r="R140" i="45"/>
  <c r="R138" i="45"/>
  <c r="V138" i="45"/>
  <c r="R139" i="45"/>
  <c r="R142" i="45"/>
  <c r="R141" i="45"/>
  <c r="R143" i="45"/>
  <c r="R145" i="45"/>
  <c r="AL36" i="44"/>
  <c r="B38" i="60"/>
  <c r="AB1" i="46"/>
  <c r="BC1" i="59"/>
  <c r="B37" i="50"/>
  <c r="C37" i="50" s="1"/>
  <c r="R174" i="45"/>
  <c r="V174" i="45"/>
  <c r="R175" i="45"/>
  <c r="AL37" i="44"/>
  <c r="R148" i="45"/>
  <c r="V148" i="45"/>
  <c r="R155" i="45"/>
  <c r="R152" i="45"/>
  <c r="R149" i="45"/>
  <c r="R153" i="45"/>
  <c r="R154" i="45"/>
  <c r="R151" i="45"/>
  <c r="R150" i="45"/>
  <c r="AC1" i="46"/>
  <c r="R176" i="45"/>
  <c r="V176" i="45"/>
  <c r="B39" i="60"/>
  <c r="BD1" i="59"/>
  <c r="B38" i="50"/>
  <c r="C38" i="50" s="1"/>
  <c r="D30" i="48"/>
  <c r="F30" i="48" s="1"/>
  <c r="AL38" i="44"/>
  <c r="B40" i="60"/>
  <c r="R156" i="45"/>
  <c r="V156" i="45"/>
  <c r="R157" i="45"/>
  <c r="AD1" i="46"/>
  <c r="BE1" i="59"/>
  <c r="R182" i="45"/>
  <c r="R181" i="45"/>
  <c r="R179" i="45"/>
  <c r="R180" i="45"/>
  <c r="R178" i="45"/>
  <c r="V178" i="45"/>
  <c r="B39" i="50"/>
  <c r="C39" i="50" s="1"/>
  <c r="D31" i="48"/>
  <c r="F31" i="48" s="1"/>
  <c r="AL39" i="44"/>
  <c r="AE1" i="46"/>
  <c r="R183" i="45"/>
  <c r="V183" i="45"/>
  <c r="B41" i="60"/>
  <c r="BF1" i="59"/>
  <c r="B40" i="50"/>
  <c r="C40" i="50" s="1"/>
  <c r="D32" i="48"/>
  <c r="F32" i="48" s="1"/>
  <c r="AL40" i="44"/>
  <c r="B42" i="60"/>
  <c r="AF1" i="46"/>
  <c r="BG1" i="59"/>
  <c r="B41" i="50"/>
  <c r="C41" i="50" s="1"/>
  <c r="D35" i="48"/>
  <c r="F35" i="48" s="1"/>
  <c r="AL41" i="44"/>
  <c r="B43" i="60"/>
  <c r="AG1" i="46"/>
  <c r="BH1" i="59"/>
  <c r="B42" i="50"/>
  <c r="C42" i="50" s="1"/>
  <c r="D36" i="48"/>
  <c r="F36" i="48" s="1"/>
  <c r="AL42" i="44"/>
  <c r="B44" i="60"/>
  <c r="AH1" i="46"/>
  <c r="BI1" i="59"/>
  <c r="B43" i="50"/>
  <c r="C43" i="50" s="1"/>
  <c r="D21" i="48"/>
  <c r="F21" i="48" s="1"/>
  <c r="D20" i="48"/>
  <c r="F20" i="48" s="1"/>
  <c r="D37" i="48"/>
  <c r="F37" i="48" s="1"/>
  <c r="AL43" i="44"/>
  <c r="B45" i="60"/>
  <c r="AI1" i="46"/>
  <c r="BJ1" i="59"/>
  <c r="B44" i="50"/>
  <c r="C44" i="50" s="1"/>
  <c r="D38" i="48"/>
  <c r="F38" i="48" s="1"/>
  <c r="AL44" i="44"/>
  <c r="B46" i="60"/>
  <c r="AJ1" i="46"/>
  <c r="BK1" i="59"/>
  <c r="B45" i="50"/>
  <c r="C45" i="50" s="1"/>
  <c r="D39" i="48"/>
  <c r="F39" i="48" s="1"/>
  <c r="AL45" i="44"/>
  <c r="B47" i="60"/>
  <c r="AK1" i="46"/>
  <c r="BL1" i="59"/>
  <c r="B46" i="50"/>
  <c r="C46" i="50" s="1"/>
  <c r="D41" i="48"/>
  <c r="F41" i="48" s="1"/>
  <c r="AL46" i="44"/>
  <c r="B48" i="60"/>
  <c r="AL1" i="46"/>
  <c r="BM1" i="59"/>
  <c r="D42" i="48"/>
  <c r="F42" i="48" s="1"/>
  <c r="D66" i="48"/>
  <c r="F66" i="48" s="1"/>
  <c r="B47" i="50"/>
  <c r="C47" i="50" s="1"/>
  <c r="AL47" i="44"/>
  <c r="B49" i="60"/>
  <c r="AM1" i="46"/>
  <c r="BN1" i="59"/>
  <c r="B48" i="50"/>
  <c r="C48" i="50" s="1"/>
  <c r="D43" i="48"/>
  <c r="F43" i="48" s="1"/>
  <c r="D40" i="48"/>
  <c r="F40" i="48" s="1"/>
  <c r="AL48" i="44"/>
  <c r="B50" i="60"/>
  <c r="AN1" i="46"/>
  <c r="BO1" i="59"/>
  <c r="B49" i="50"/>
  <c r="C49" i="50" s="1"/>
  <c r="D45" i="48"/>
  <c r="F45" i="48" s="1"/>
  <c r="R184" i="45"/>
  <c r="R185" i="45"/>
  <c r="AL49" i="44"/>
  <c r="AO1" i="46"/>
  <c r="B50" i="50"/>
  <c r="C50" i="50" s="1"/>
  <c r="B51" i="60"/>
  <c r="BP1" i="59"/>
  <c r="R186" i="45"/>
  <c r="V186" i="45"/>
  <c r="R187" i="45"/>
  <c r="AL50" i="44"/>
  <c r="B52" i="60"/>
  <c r="AP1" i="46"/>
  <c r="BQ1" i="59"/>
  <c r="B51" i="50"/>
  <c r="C51" i="50" s="1"/>
  <c r="D47" i="48"/>
  <c r="F47" i="48" s="1"/>
  <c r="AL51" i="44"/>
  <c r="R189" i="45"/>
  <c r="R188" i="45"/>
  <c r="V188" i="45"/>
  <c r="AQ1" i="46"/>
  <c r="B52" i="50"/>
  <c r="C52" i="50" s="1"/>
  <c r="B53" i="60"/>
  <c r="BR1" i="59"/>
  <c r="R192" i="45"/>
  <c r="R194" i="45"/>
  <c r="R193" i="45"/>
  <c r="R190" i="45"/>
  <c r="V190" i="45"/>
  <c r="R191" i="45"/>
  <c r="AL52" i="44"/>
  <c r="B54" i="60"/>
  <c r="AR1" i="46"/>
  <c r="BS1" i="59"/>
  <c r="B53" i="50"/>
  <c r="C53" i="50" s="1"/>
  <c r="D48" i="48"/>
  <c r="F48" i="48" s="1"/>
  <c r="R195" i="45"/>
  <c r="V195" i="45"/>
  <c r="R196" i="45"/>
  <c r="AL53" i="44"/>
  <c r="B55" i="60"/>
  <c r="AS1" i="46"/>
  <c r="BT1" i="59"/>
  <c r="B54" i="50"/>
  <c r="C54" i="50" s="1"/>
  <c r="D49" i="48"/>
  <c r="F49" i="48" s="1"/>
  <c r="AL54" i="44"/>
  <c r="B56" i="60"/>
  <c r="R198" i="45"/>
  <c r="R197" i="45"/>
  <c r="V197" i="45"/>
  <c r="AT1" i="46"/>
  <c r="BU1" i="59"/>
  <c r="B55" i="50"/>
  <c r="C55" i="50" s="1"/>
  <c r="D50" i="48"/>
  <c r="F50" i="48" s="1"/>
  <c r="R199" i="45"/>
  <c r="V199" i="45"/>
  <c r="R200" i="45"/>
  <c r="R201" i="45"/>
  <c r="R202" i="45"/>
  <c r="AL55" i="44"/>
  <c r="B57" i="60"/>
  <c r="AU1" i="46"/>
  <c r="BV1" i="59"/>
  <c r="B56" i="50"/>
  <c r="C56" i="50" s="1"/>
  <c r="D51" i="48"/>
  <c r="F51" i="48" s="1"/>
  <c r="R204" i="45"/>
  <c r="R207" i="45"/>
  <c r="R209" i="45"/>
  <c r="R206" i="45"/>
  <c r="R205" i="45"/>
  <c r="R203" i="45"/>
  <c r="V203" i="45"/>
  <c r="R208" i="45"/>
  <c r="AL56" i="44"/>
  <c r="AV1" i="46"/>
  <c r="B57" i="50"/>
  <c r="C57" i="50" s="1"/>
  <c r="B58" i="60"/>
  <c r="BW1" i="59"/>
  <c r="AL57" i="44"/>
  <c r="B59" i="60"/>
  <c r="R210" i="45"/>
  <c r="V210" i="45"/>
  <c r="R214" i="45"/>
  <c r="R211" i="45"/>
  <c r="R212" i="45"/>
  <c r="R213" i="45"/>
  <c r="AW1" i="46"/>
  <c r="BX1" i="59"/>
  <c r="B58" i="50"/>
  <c r="C58" i="50" s="1"/>
  <c r="D52" i="48"/>
  <c r="F52" i="48" s="1"/>
  <c r="R215" i="45"/>
  <c r="V215" i="45"/>
  <c r="R216" i="45"/>
  <c r="R217" i="45"/>
  <c r="AL58" i="44"/>
  <c r="AX1" i="46"/>
  <c r="B59" i="50"/>
  <c r="C59" i="50" s="1"/>
  <c r="B60" i="60"/>
  <c r="BY1" i="59"/>
  <c r="R225" i="45"/>
  <c r="R224" i="45"/>
  <c r="R222" i="45"/>
  <c r="R219" i="45"/>
  <c r="R227" i="45"/>
  <c r="R229" i="45"/>
  <c r="R226" i="45"/>
  <c r="R228" i="45"/>
  <c r="R221" i="45"/>
  <c r="R220" i="45"/>
  <c r="R218" i="45"/>
  <c r="V218" i="45"/>
  <c r="R230" i="45"/>
  <c r="R223" i="45"/>
  <c r="AL59" i="44"/>
  <c r="AY1" i="46"/>
  <c r="B60" i="50"/>
  <c r="C60" i="50" s="1"/>
  <c r="B61" i="60"/>
  <c r="BZ1" i="59"/>
  <c r="AL60" i="44"/>
  <c r="B62" i="60"/>
  <c r="R231" i="45"/>
  <c r="V231" i="45"/>
  <c r="R232" i="45"/>
  <c r="AZ1" i="46"/>
  <c r="CA1" i="59"/>
  <c r="B61" i="50"/>
  <c r="C61" i="50" s="1"/>
  <c r="D29" i="48"/>
  <c r="F29" i="48" s="1"/>
  <c r="AL61" i="44"/>
  <c r="B63" i="60"/>
  <c r="R233" i="45"/>
  <c r="V233" i="45"/>
  <c r="R234" i="45"/>
  <c r="BA1" i="46"/>
  <c r="CB1" i="59"/>
  <c r="B62" i="50"/>
  <c r="C62" i="50" s="1"/>
  <c r="D53" i="48"/>
  <c r="F53" i="48" s="1"/>
  <c r="R235" i="45"/>
  <c r="V235" i="45"/>
  <c r="R236" i="45"/>
  <c r="AL62" i="44"/>
  <c r="BB1" i="46"/>
  <c r="R264" i="45"/>
  <c r="B64" i="60"/>
  <c r="CC1" i="59"/>
  <c r="B63" i="50"/>
  <c r="C63" i="50" s="1"/>
  <c r="D54" i="48"/>
  <c r="F54" i="48" s="1"/>
  <c r="D55" i="48"/>
  <c r="F55" i="48" s="1"/>
  <c r="R237" i="45"/>
  <c r="V237" i="45"/>
  <c r="R238" i="45"/>
  <c r="AL63" i="44"/>
  <c r="BC1" i="46"/>
  <c r="B64" i="50"/>
  <c r="C64" i="50" s="1"/>
  <c r="B65" i="60"/>
  <c r="CD1" i="59"/>
  <c r="R240" i="45"/>
  <c r="R239" i="45"/>
  <c r="V239" i="45"/>
  <c r="AL64" i="44"/>
  <c r="BD1" i="46"/>
  <c r="B65" i="50"/>
  <c r="C65" i="50" s="1"/>
  <c r="B66" i="60"/>
  <c r="CE1" i="59"/>
  <c r="R241" i="45"/>
  <c r="V241" i="45"/>
  <c r="R242" i="45"/>
  <c r="AL65" i="44"/>
  <c r="BE1" i="46"/>
  <c r="B66" i="50"/>
  <c r="C66" i="50" s="1"/>
  <c r="B67" i="60"/>
  <c r="CF1" i="59"/>
  <c r="AL66" i="44"/>
  <c r="B68" i="60"/>
  <c r="R243" i="45"/>
  <c r="V243" i="45"/>
  <c r="R244" i="45"/>
  <c r="BF1" i="46"/>
  <c r="CG1" i="59"/>
  <c r="B67" i="50"/>
  <c r="C67" i="50" s="1"/>
  <c r="D56" i="48"/>
  <c r="F56" i="48" s="1"/>
  <c r="AL67" i="44"/>
  <c r="R245" i="45"/>
  <c r="V245" i="45"/>
  <c r="R246" i="45"/>
  <c r="BG1" i="46"/>
  <c r="B68" i="50"/>
  <c r="C68" i="50" s="1"/>
  <c r="B69" i="60"/>
  <c r="CH1" i="59"/>
  <c r="R247" i="45"/>
  <c r="V247" i="45"/>
  <c r="R250" i="45"/>
  <c r="R248" i="45"/>
  <c r="R249" i="45"/>
  <c r="AL68" i="44"/>
  <c r="B70" i="60"/>
  <c r="BH1" i="46"/>
  <c r="CI1" i="59"/>
  <c r="B69" i="50"/>
  <c r="C69" i="50" s="1"/>
  <c r="D57" i="48"/>
  <c r="F57" i="48" s="1"/>
  <c r="R251" i="45"/>
  <c r="V251" i="45"/>
  <c r="R253" i="45"/>
  <c r="R252" i="45"/>
  <c r="AL69" i="44"/>
  <c r="B71" i="60"/>
  <c r="BI1" i="46"/>
  <c r="CJ1" i="59"/>
  <c r="B70" i="50"/>
  <c r="C70" i="50" s="1"/>
  <c r="D58" i="48"/>
  <c r="F58" i="48" s="1"/>
  <c r="AL70" i="44"/>
  <c r="B72" i="60"/>
  <c r="R254" i="45"/>
  <c r="V254" i="45"/>
  <c r="R255" i="45"/>
  <c r="BJ1" i="46"/>
  <c r="CK1" i="59"/>
  <c r="B71" i="50"/>
  <c r="C71" i="50" s="1"/>
  <c r="D60" i="48"/>
  <c r="F60" i="48" s="1"/>
  <c r="R257" i="45"/>
  <c r="R256" i="45"/>
  <c r="V256" i="45"/>
  <c r="R258" i="45"/>
  <c r="AL71" i="44"/>
  <c r="B73" i="60"/>
  <c r="BK1" i="46"/>
  <c r="CL1" i="59"/>
  <c r="B72" i="50"/>
  <c r="C72" i="50" s="1"/>
  <c r="D61" i="48"/>
  <c r="F61" i="48" s="1"/>
  <c r="D59" i="48"/>
  <c r="F59" i="48" s="1"/>
  <c r="R259" i="45"/>
  <c r="V259" i="45"/>
  <c r="R260" i="45"/>
  <c r="R261" i="45"/>
  <c r="R263" i="45"/>
  <c r="R262" i="45"/>
  <c r="AL72" i="44"/>
  <c r="B74" i="60"/>
  <c r="BL1" i="46"/>
  <c r="CM1" i="59"/>
  <c r="B73" i="50"/>
  <c r="C73" i="50" s="1"/>
  <c r="D62" i="48"/>
  <c r="F62" i="48" s="1"/>
  <c r="R269" i="45"/>
  <c r="R265" i="45"/>
  <c r="V265" i="45"/>
  <c r="R268" i="45"/>
  <c r="R266" i="45"/>
  <c r="R267" i="45"/>
  <c r="AL73" i="44"/>
  <c r="B75" i="60"/>
  <c r="BM1" i="46"/>
  <c r="CN1" i="59"/>
  <c r="B74" i="50"/>
  <c r="C74" i="50" s="1"/>
  <c r="D63" i="48"/>
  <c r="F63" i="48" s="1"/>
  <c r="AL74" i="44"/>
  <c r="B76" i="60"/>
  <c r="R271" i="45"/>
  <c r="R273" i="45"/>
  <c r="R272" i="45"/>
  <c r="R270" i="45"/>
  <c r="V270" i="45"/>
  <c r="R274" i="45"/>
  <c r="BN1" i="46"/>
  <c r="CO1" i="59"/>
  <c r="B75" i="50"/>
  <c r="C75" i="50" s="1"/>
  <c r="D64" i="48"/>
  <c r="F64" i="48" s="1"/>
  <c r="AL75" i="44"/>
  <c r="B77" i="60"/>
  <c r="R276" i="45"/>
  <c r="R278" i="45"/>
  <c r="R279" i="45"/>
  <c r="R275" i="45"/>
  <c r="V275" i="45"/>
  <c r="R277" i="45"/>
  <c r="BO1" i="46"/>
  <c r="CP1" i="59"/>
  <c r="B76" i="50"/>
  <c r="C76" i="50" s="1"/>
  <c r="D65" i="48"/>
  <c r="F65" i="48" s="1"/>
  <c r="AL76" i="44"/>
  <c r="B78" i="60"/>
  <c r="R285" i="45"/>
  <c r="R282" i="45"/>
  <c r="R283" i="45"/>
  <c r="R284" i="45"/>
  <c r="R280" i="45"/>
  <c r="V280" i="45"/>
  <c r="R281" i="45"/>
  <c r="BP1" i="46"/>
  <c r="CQ1" i="59"/>
  <c r="B77" i="50"/>
  <c r="C77" i="50" s="1"/>
  <c r="R316" i="45"/>
  <c r="R315" i="45"/>
  <c r="V315" i="45"/>
  <c r="AL77" i="44"/>
  <c r="B79" i="60"/>
  <c r="R287" i="45"/>
  <c r="R289" i="45"/>
  <c r="R288" i="45"/>
  <c r="R286" i="45"/>
  <c r="V286" i="45"/>
  <c r="BQ1" i="46"/>
  <c r="CR1" i="59"/>
  <c r="B78" i="50"/>
  <c r="C78" i="50" s="1"/>
  <c r="R317" i="45"/>
  <c r="V317" i="45"/>
  <c r="R318" i="45"/>
  <c r="AL78" i="44"/>
  <c r="B80" i="60"/>
  <c r="R291" i="45"/>
  <c r="R290" i="45"/>
  <c r="V290" i="45"/>
  <c r="BR1" i="46"/>
  <c r="CS1" i="59"/>
  <c r="B79" i="50"/>
  <c r="C79" i="50" s="1"/>
  <c r="R319" i="45"/>
  <c r="V319" i="45"/>
  <c r="R320" i="45"/>
  <c r="R292" i="45"/>
  <c r="V292" i="45"/>
  <c r="R295" i="45"/>
  <c r="R293" i="45"/>
  <c r="R294" i="45"/>
  <c r="AL79" i="44"/>
  <c r="B81" i="60"/>
  <c r="BS1" i="46"/>
  <c r="CT1" i="59"/>
  <c r="B80" i="50"/>
  <c r="C80" i="50" s="1"/>
  <c r="R321" i="45"/>
  <c r="V321" i="45"/>
  <c r="R322" i="45"/>
  <c r="R296" i="45"/>
  <c r="V296" i="45"/>
  <c r="R298" i="45"/>
  <c r="R297" i="45"/>
  <c r="AL80" i="44"/>
  <c r="B82" i="60"/>
  <c r="BT1" i="46"/>
  <c r="B81" i="50"/>
  <c r="C81" i="50" s="1"/>
  <c r="R323" i="45"/>
  <c r="V323" i="45"/>
  <c r="R324" i="45"/>
  <c r="R299" i="45"/>
  <c r="V299" i="45"/>
  <c r="R301" i="45"/>
  <c r="R300" i="45"/>
  <c r="AL81" i="44"/>
  <c r="B83" i="60"/>
  <c r="BU1" i="46"/>
  <c r="B82" i="50"/>
  <c r="C82" i="50" s="1"/>
  <c r="R326" i="45"/>
  <c r="R325" i="45"/>
  <c r="V325" i="45"/>
  <c r="AL82" i="44"/>
  <c r="B84" i="60"/>
  <c r="R303" i="45"/>
  <c r="R305" i="45"/>
  <c r="R306" i="45"/>
  <c r="R304" i="45"/>
  <c r="R302" i="45"/>
  <c r="V302" i="45"/>
  <c r="R307" i="45"/>
  <c r="R308" i="45"/>
  <c r="BV1" i="46"/>
  <c r="B83" i="50"/>
  <c r="C83" i="50" s="1"/>
  <c r="R327" i="45"/>
  <c r="V327" i="45"/>
  <c r="R328" i="45"/>
  <c r="AL83" i="44"/>
  <c r="B85" i="60"/>
  <c r="R310" i="45"/>
  <c r="R309" i="45"/>
  <c r="V309" i="45"/>
  <c r="BW1" i="46"/>
  <c r="B84" i="50"/>
  <c r="C84" i="50" s="1"/>
  <c r="R330" i="45"/>
  <c r="R329" i="45"/>
  <c r="V329" i="45"/>
  <c r="AL84" i="44"/>
  <c r="B6" i="60"/>
  <c r="R311" i="45"/>
  <c r="V311" i="45"/>
  <c r="R312" i="45"/>
  <c r="BX1" i="46"/>
  <c r="D6" i="48"/>
  <c r="F6" i="48" s="1"/>
  <c r="R11" i="45"/>
  <c r="R12" i="45"/>
  <c r="B85" i="50"/>
  <c r="C85" i="50" s="1"/>
  <c r="R9" i="45"/>
  <c r="R8" i="45"/>
  <c r="V8" i="45"/>
  <c r="R10" i="45"/>
  <c r="AL85" i="44"/>
  <c r="R313" i="45"/>
  <c r="V313" i="45"/>
  <c r="R314" i="45"/>
  <c r="BY1" i="46"/>
  <c r="B86" i="50"/>
  <c r="C86" i="50" s="1"/>
  <c r="D18" i="48"/>
  <c r="F18" i="48" s="1"/>
  <c r="AL86" i="44"/>
  <c r="BZ1" i="46"/>
  <c r="B87" i="50"/>
  <c r="C87" i="50" s="1"/>
  <c r="D25" i="48"/>
  <c r="F25" i="48" s="1"/>
  <c r="AL87" i="44"/>
  <c r="AL88" i="44"/>
  <c r="CA1" i="46"/>
  <c r="B89" i="50"/>
  <c r="C89" i="50" s="1"/>
  <c r="D34" i="48"/>
  <c r="F34" i="48" s="1"/>
  <c r="B88" i="50"/>
  <c r="C88" i="50" s="1"/>
  <c r="D33" i="48"/>
  <c r="F33" i="48" s="1"/>
  <c r="CB1" i="46"/>
  <c r="CC1" i="46"/>
  <c r="CD1" i="46"/>
  <c r="CE1" i="46"/>
  <c r="CF1" i="46"/>
  <c r="CG1" i="46"/>
  <c r="CH1" i="46"/>
  <c r="CI1" i="46"/>
  <c r="CJ1" i="46"/>
  <c r="CK1" i="46"/>
  <c r="CL1" i="46"/>
  <c r="CM1" i="46"/>
  <c r="CN1" i="46"/>
  <c r="CO1" i="46"/>
  <c r="CP1" i="46"/>
  <c r="CQ1" i="46"/>
  <c r="CR1" i="46"/>
  <c r="CS1" i="46"/>
  <c r="CT1" i="46"/>
  <c r="CT72" i="46"/>
  <c r="CT62" i="46"/>
  <c r="AH86" i="53"/>
  <c r="AD87" i="53"/>
  <c r="AI86" i="53"/>
  <c r="AE87" i="53"/>
  <c r="AH87" i="53"/>
  <c r="AI87" i="53"/>
  <c r="AE86" i="53"/>
  <c r="AM86" i="53"/>
  <c r="AH44" i="53"/>
  <c r="AG44" i="53"/>
  <c r="AH16" i="53"/>
  <c r="BE83" i="59"/>
  <c r="BA83" i="59"/>
  <c r="CT83" i="59"/>
  <c r="BN83" i="59"/>
  <c r="AG83" i="59"/>
  <c r="AT83" i="59"/>
  <c r="Y83" i="59"/>
  <c r="S83" i="59"/>
  <c r="AH83" i="59"/>
  <c r="BI83" i="59"/>
  <c r="U83" i="59"/>
  <c r="CA83" i="59"/>
  <c r="BH83" i="59"/>
  <c r="AQ83" i="59"/>
  <c r="AF83" i="59"/>
  <c r="AB83" i="59"/>
  <c r="BC83" i="59"/>
  <c r="W83" i="59"/>
  <c r="V83" i="59"/>
  <c r="C83" i="59"/>
  <c r="CC83" i="59"/>
  <c r="BJ83" i="59"/>
  <c r="CP83" i="59"/>
  <c r="CI83" i="59"/>
  <c r="BQ83" i="59"/>
  <c r="BO83" i="59"/>
  <c r="AI83" i="59"/>
  <c r="I83" i="59"/>
  <c r="CL83" i="59"/>
  <c r="CM83" i="59"/>
  <c r="CD83" i="59"/>
  <c r="AW83" i="59"/>
  <c r="AE83" i="59"/>
  <c r="CJ83" i="59"/>
  <c r="BW83" i="59"/>
  <c r="BK83" i="59"/>
  <c r="AX83" i="59"/>
  <c r="R83" i="59"/>
  <c r="Q83" i="59"/>
  <c r="CB83" i="59"/>
  <c r="AK83" i="59"/>
  <c r="X83" i="59"/>
  <c r="Z83" i="59"/>
  <c r="BD83" i="59"/>
  <c r="AU83" i="59"/>
  <c r="BP83" i="59"/>
  <c r="AJ83" i="59"/>
  <c r="AS83" i="59"/>
  <c r="BR83" i="59"/>
  <c r="AL83" i="59"/>
  <c r="E83" i="59"/>
  <c r="BZ83" i="59"/>
  <c r="AR83" i="59"/>
  <c r="CG83" i="59"/>
  <c r="CN83" i="59"/>
  <c r="CO83" i="59"/>
  <c r="O83" i="59"/>
  <c r="BU83" i="59"/>
  <c r="G83" i="59"/>
  <c r="CQ83" i="59"/>
  <c r="D83" i="59"/>
  <c r="AO83" i="59"/>
  <c r="CS83" i="59"/>
  <c r="BM83" i="59"/>
  <c r="M83" i="59"/>
  <c r="L83" i="59"/>
  <c r="H83" i="59"/>
  <c r="BV83" i="59"/>
  <c r="CK83" i="59"/>
  <c r="BS83" i="59"/>
  <c r="AM83" i="59"/>
  <c r="F83" i="59"/>
  <c r="CE83" i="59"/>
  <c r="AY83" i="59"/>
  <c r="AN83" i="59"/>
  <c r="AB24" i="46" l="1"/>
  <c r="AB66" i="46"/>
  <c r="AH66" i="46"/>
  <c r="AX15" i="46"/>
  <c r="BN58" i="46"/>
  <c r="CD76" i="46"/>
  <c r="BN21" i="46"/>
  <c r="CD59" i="46"/>
  <c r="CD30" i="46"/>
  <c r="BN60" i="46"/>
  <c r="CD21" i="46"/>
  <c r="AB68" i="46"/>
  <c r="CD19" i="46"/>
  <c r="AH68" i="46"/>
  <c r="AX59" i="46"/>
  <c r="BN35" i="46"/>
  <c r="CD80" i="46"/>
  <c r="AH88" i="46"/>
  <c r="AH27" i="46"/>
  <c r="AH78" i="46"/>
  <c r="AX41" i="46"/>
  <c r="BN51" i="46"/>
  <c r="AB12" i="46"/>
  <c r="AH7" i="46"/>
  <c r="AH45" i="53"/>
  <c r="AJ66" i="53"/>
  <c r="AE19" i="53"/>
  <c r="AD9" i="53"/>
  <c r="AC45" i="53"/>
  <c r="AK69" i="53"/>
  <c r="AG69" i="53"/>
  <c r="AJ68" i="53"/>
  <c r="AF9" i="53"/>
  <c r="AA68" i="53"/>
  <c r="AM68" i="53"/>
  <c r="BN37" i="46"/>
  <c r="AB74" i="46"/>
  <c r="CD49" i="46"/>
  <c r="BN61" i="46"/>
  <c r="AX31" i="46"/>
  <c r="CD85" i="46"/>
  <c r="AX20" i="46"/>
  <c r="AH84" i="46"/>
  <c r="BN87" i="46"/>
  <c r="BN65" i="46"/>
  <c r="AB42" i="46"/>
  <c r="AH48" i="46"/>
  <c r="AB47" i="46"/>
  <c r="BN64" i="46"/>
  <c r="CD45" i="46"/>
  <c r="CD64" i="46"/>
  <c r="CD22" i="46"/>
  <c r="AB51" i="46"/>
  <c r="AH45" i="46"/>
  <c r="AX28" i="46"/>
  <c r="AX78" i="46"/>
  <c r="AB16" i="46"/>
  <c r="AB71" i="46"/>
  <c r="BN10" i="46"/>
  <c r="AX12" i="46"/>
  <c r="AI45" i="53"/>
  <c r="AI9" i="53"/>
  <c r="R25" i="58"/>
  <c r="V25" i="58" s="1"/>
  <c r="AK66" i="53"/>
  <c r="AH19" i="53"/>
  <c r="BW67" i="59"/>
  <c r="AG67" i="53"/>
  <c r="AC67" i="53"/>
  <c r="AC69" i="53"/>
  <c r="AL67" i="53"/>
  <c r="CD53" i="46"/>
  <c r="AX56" i="46"/>
  <c r="AB77" i="46"/>
  <c r="AB13" i="46"/>
  <c r="BN56" i="46"/>
  <c r="CD40" i="46"/>
  <c r="AB83" i="46"/>
  <c r="AX76" i="46"/>
  <c r="BN76" i="46"/>
  <c r="CD46" i="46"/>
  <c r="AB36" i="46"/>
  <c r="AB60" i="46"/>
  <c r="AX19" i="46"/>
  <c r="AX68" i="46"/>
  <c r="CD34" i="46"/>
  <c r="AH64" i="46"/>
  <c r="BN71" i="46"/>
  <c r="AB80" i="46"/>
  <c r="BN67" i="46"/>
  <c r="AB28" i="46"/>
  <c r="AX27" i="46"/>
  <c r="AX32" i="46"/>
  <c r="AB11" i="46"/>
  <c r="AH10" i="46"/>
  <c r="AB10" i="46"/>
  <c r="AJ19" i="53"/>
  <c r="AK9" i="53"/>
  <c r="AM74" i="53"/>
  <c r="AG9" i="53"/>
  <c r="T47" i="58"/>
  <c r="AI68" i="53"/>
  <c r="CV84" i="59"/>
  <c r="CV88" i="59"/>
  <c r="AH67" i="53"/>
  <c r="AB68" i="53"/>
  <c r="CD14" i="46"/>
  <c r="CD56" i="46"/>
  <c r="BN40" i="46"/>
  <c r="AH60" i="46"/>
  <c r="CD13" i="46"/>
  <c r="AH58" i="46"/>
  <c r="BN59" i="46"/>
  <c r="AB76" i="46"/>
  <c r="AX60" i="46"/>
  <c r="BN30" i="46"/>
  <c r="AB30" i="46"/>
  <c r="AB20" i="46"/>
  <c r="CD18" i="46"/>
  <c r="BN44" i="46"/>
  <c r="CD44" i="46"/>
  <c r="AB34" i="46"/>
  <c r="AX29" i="46"/>
  <c r="AH32" i="46"/>
  <c r="CD75" i="46"/>
  <c r="AH16" i="46"/>
  <c r="CD51" i="46"/>
  <c r="AH80" i="46"/>
  <c r="AH72" i="46"/>
  <c r="AB8" i="46"/>
  <c r="CD11" i="46"/>
  <c r="AB7" i="46"/>
  <c r="AC74" i="53"/>
  <c r="AB9" i="53"/>
  <c r="T52" i="58"/>
  <c r="AF68" i="53"/>
  <c r="AG68" i="53"/>
  <c r="AX9" i="46"/>
  <c r="AD74" i="53"/>
  <c r="AB19" i="53"/>
  <c r="AJ9" i="53"/>
  <c r="R185" i="58"/>
  <c r="AE68" i="53"/>
  <c r="AF69" i="53"/>
  <c r="CF77" i="46"/>
  <c r="CD15" i="46"/>
  <c r="BN50" i="46"/>
  <c r="AH13" i="46"/>
  <c r="AX73" i="46"/>
  <c r="CD36" i="46"/>
  <c r="CD82" i="46"/>
  <c r="AH69" i="46"/>
  <c r="BN84" i="46"/>
  <c r="CD65" i="46"/>
  <c r="AB59" i="46"/>
  <c r="BN34" i="46"/>
  <c r="AB81" i="46"/>
  <c r="CD63" i="46"/>
  <c r="CD29" i="46"/>
  <c r="AB27" i="46"/>
  <c r="CD79" i="46"/>
  <c r="AB79" i="46"/>
  <c r="AB67" i="46"/>
  <c r="CD28" i="46"/>
  <c r="CD6" i="46"/>
  <c r="AF74" i="53"/>
  <c r="AL9" i="53"/>
  <c r="AK67" i="53"/>
  <c r="AJ69" i="53"/>
  <c r="AL68" i="53"/>
  <c r="AH84" i="53"/>
  <c r="AX55" i="46"/>
  <c r="BN31" i="46"/>
  <c r="AH57" i="46"/>
  <c r="AX49" i="46"/>
  <c r="CD58" i="46"/>
  <c r="AX42" i="46"/>
  <c r="AH36" i="46"/>
  <c r="AX84" i="46"/>
  <c r="AH23" i="46"/>
  <c r="AH33" i="46"/>
  <c r="AB84" i="46"/>
  <c r="BN69" i="46"/>
  <c r="AH47" i="46"/>
  <c r="AH18" i="46"/>
  <c r="BN68" i="46"/>
  <c r="AX52" i="46"/>
  <c r="AX86" i="46"/>
  <c r="CD33" i="46"/>
  <c r="BN16" i="46"/>
  <c r="AX71" i="46"/>
  <c r="CD52" i="46"/>
  <c r="AB62" i="46"/>
  <c r="AH62" i="46"/>
  <c r="AX11" i="46"/>
  <c r="AM45" i="53"/>
  <c r="AG74" i="53"/>
  <c r="AA9" i="53"/>
  <c r="AH9" i="53"/>
  <c r="R23" i="58"/>
  <c r="V23" i="58" s="1"/>
  <c r="AI69" i="53"/>
  <c r="AB38" i="46"/>
  <c r="AX26" i="46"/>
  <c r="CD66" i="46"/>
  <c r="CD57" i="46"/>
  <c r="AH24" i="46"/>
  <c r="AH15" i="46"/>
  <c r="AX50" i="46"/>
  <c r="AX23" i="46"/>
  <c r="CD84" i="46"/>
  <c r="AB18" i="46"/>
  <c r="CD70" i="46"/>
  <c r="AB70" i="46"/>
  <c r="AB64" i="46"/>
  <c r="AB44" i="46"/>
  <c r="AH71" i="46"/>
  <c r="BN52" i="46"/>
  <c r="AX47" i="46"/>
  <c r="AB65" i="46"/>
  <c r="AH75" i="46"/>
  <c r="AX17" i="46"/>
  <c r="BN27" i="46"/>
  <c r="AX75" i="46"/>
  <c r="AH43" i="46"/>
  <c r="CD62" i="46"/>
  <c r="CD10" i="46"/>
  <c r="AB45" i="53"/>
  <c r="AI74" i="53"/>
  <c r="AE9" i="53"/>
  <c r="R29" i="58"/>
  <c r="V29" i="58" s="1"/>
  <c r="D85" i="60"/>
  <c r="F85" i="60" s="1"/>
  <c r="AE67" i="53"/>
  <c r="AF67" i="53"/>
  <c r="CD24" i="46"/>
  <c r="AH74" i="46"/>
  <c r="AX85" i="46"/>
  <c r="AH31" i="46"/>
  <c r="AB23" i="46"/>
  <c r="BN48" i="46"/>
  <c r="BN13" i="46"/>
  <c r="AH73" i="46"/>
  <c r="CD42" i="46"/>
  <c r="AX46" i="46"/>
  <c r="AB19" i="46"/>
  <c r="AB22" i="46"/>
  <c r="CD47" i="46"/>
  <c r="AH35" i="46"/>
  <c r="AH19" i="46"/>
  <c r="BN62" i="46"/>
  <c r="BN45" i="46"/>
  <c r="AH28" i="46"/>
  <c r="CD27" i="46"/>
  <c r="CD12" i="46"/>
  <c r="AH6" i="46"/>
  <c r="AJ45" i="53"/>
  <c r="AB66" i="53"/>
  <c r="AB74" i="53"/>
  <c r="AD68" i="53"/>
  <c r="AE69" i="53"/>
  <c r="AB53" i="46"/>
  <c r="AH14" i="46"/>
  <c r="BN57" i="46"/>
  <c r="AH85" i="46"/>
  <c r="AB61" i="46"/>
  <c r="CD48" i="46"/>
  <c r="AH59" i="46"/>
  <c r="CD73" i="46"/>
  <c r="AX48" i="46"/>
  <c r="AX36" i="46"/>
  <c r="AX30" i="46"/>
  <c r="AB46" i="46"/>
  <c r="CD69" i="46"/>
  <c r="AX64" i="46"/>
  <c r="BN19" i="46"/>
  <c r="AB29" i="46"/>
  <c r="AX51" i="46"/>
  <c r="AB75" i="46"/>
  <c r="BN17" i="46"/>
  <c r="CD67" i="46"/>
  <c r="AX80" i="46"/>
  <c r="AB6" i="46"/>
  <c r="AX8" i="46"/>
  <c r="AF45" i="53"/>
  <c r="AJ74" i="53"/>
  <c r="AM19" i="53"/>
  <c r="AJ67" i="53"/>
  <c r="AK68" i="53"/>
  <c r="AB67" i="53"/>
  <c r="R339" i="58"/>
  <c r="V339" i="58" s="1"/>
  <c r="AB14" i="46"/>
  <c r="BN25" i="46"/>
  <c r="AX24" i="46"/>
  <c r="CD77" i="46"/>
  <c r="AX57" i="46"/>
  <c r="CD50" i="46"/>
  <c r="BN85" i="46"/>
  <c r="BN63" i="46"/>
  <c r="AH42" i="46"/>
  <c r="BN20" i="46"/>
  <c r="BN82" i="46"/>
  <c r="AH82" i="46"/>
  <c r="AX34" i="46"/>
  <c r="AX18" i="46"/>
  <c r="AH46" i="46"/>
  <c r="BN22" i="46"/>
  <c r="AX69" i="46"/>
  <c r="AH5" i="46"/>
  <c r="BN32" i="46"/>
  <c r="CD88" i="46"/>
  <c r="AB45" i="46"/>
  <c r="AX62" i="46"/>
  <c r="CD72" i="46"/>
  <c r="AH8" i="46"/>
  <c r="AX6" i="46"/>
  <c r="AK45" i="53"/>
  <c r="AL74" i="53"/>
  <c r="AA19" i="53"/>
  <c r="AD19" i="53"/>
  <c r="AA67" i="53"/>
  <c r="AM67" i="53"/>
  <c r="AB25" i="46"/>
  <c r="CD25" i="46"/>
  <c r="CD39" i="46"/>
  <c r="AB85" i="46"/>
  <c r="AX74" i="46"/>
  <c r="BN49" i="46"/>
  <c r="AB49" i="46"/>
  <c r="CD61" i="46"/>
  <c r="AH21" i="46"/>
  <c r="AH76" i="46"/>
  <c r="AX83" i="46"/>
  <c r="AH83" i="46"/>
  <c r="AX81" i="46"/>
  <c r="BN81" i="46"/>
  <c r="AH34" i="46"/>
  <c r="BN29" i="46"/>
  <c r="AX5" i="46"/>
  <c r="AB5" i="46"/>
  <c r="BN33" i="46"/>
  <c r="AH67" i="46"/>
  <c r="AX72" i="46"/>
  <c r="CD78" i="46"/>
  <c r="AB41" i="46"/>
  <c r="CD9" i="46"/>
  <c r="AH11" i="46"/>
  <c r="AD45" i="53"/>
  <c r="AH74" i="53"/>
  <c r="AF19" i="53"/>
  <c r="AM69" i="53"/>
  <c r="AH69" i="53"/>
  <c r="AA69" i="53"/>
  <c r="CD54" i="46"/>
  <c r="BN15" i="46"/>
  <c r="AH56" i="46"/>
  <c r="AB56" i="46"/>
  <c r="BN24" i="46"/>
  <c r="AX77" i="46"/>
  <c r="AH70" i="46"/>
  <c r="AB73" i="46"/>
  <c r="BN23" i="46"/>
  <c r="BN5" i="46"/>
  <c r="CD23" i="46"/>
  <c r="CD5" i="46"/>
  <c r="BN47" i="46"/>
  <c r="AH22" i="46"/>
  <c r="AH81" i="46"/>
  <c r="CD68" i="46"/>
  <c r="BN86" i="46"/>
  <c r="AB33" i="46"/>
  <c r="AH79" i="46"/>
  <c r="BN88" i="46"/>
  <c r="AB32" i="46"/>
  <c r="CD71" i="46"/>
  <c r="AX10" i="46"/>
  <c r="AA45" i="53"/>
  <c r="AE74" i="53"/>
  <c r="R27" i="58"/>
  <c r="V27" i="58" s="1"/>
  <c r="AK74" i="53"/>
  <c r="AC68" i="53"/>
  <c r="AD67" i="53"/>
  <c r="AB39" i="46"/>
  <c r="CD26" i="46"/>
  <c r="CD31" i="46"/>
  <c r="AH40" i="46"/>
  <c r="AB87" i="46"/>
  <c r="BN74" i="46"/>
  <c r="CD74" i="46"/>
  <c r="AH87" i="46"/>
  <c r="BN36" i="46"/>
  <c r="BN42" i="46"/>
  <c r="AX21" i="46"/>
  <c r="CD87" i="46"/>
  <c r="CD20" i="46"/>
  <c r="AH86" i="46"/>
  <c r="AH44" i="46"/>
  <c r="BN46" i="46"/>
  <c r="CD86" i="46"/>
  <c r="AB63" i="46"/>
  <c r="AH63" i="46"/>
  <c r="CD17" i="46"/>
  <c r="CD43" i="46"/>
  <c r="AI19" i="53"/>
  <c r="AQ55" i="59"/>
  <c r="AQ18" i="59"/>
  <c r="K18" i="59"/>
  <c r="T342" i="58"/>
  <c r="AC86" i="53"/>
  <c r="AA72" i="53"/>
  <c r="R133" i="58"/>
  <c r="T61" i="58"/>
  <c r="R51" i="58"/>
  <c r="R21" i="58"/>
  <c r="V21" i="58" s="1"/>
  <c r="T155" i="58"/>
  <c r="R64" i="58"/>
  <c r="R46" i="58"/>
  <c r="T26" i="58"/>
  <c r="T107" i="58"/>
  <c r="R32" i="58"/>
  <c r="AE46" i="53"/>
  <c r="AM73" i="53"/>
  <c r="BS23" i="59"/>
  <c r="BC41" i="59"/>
  <c r="W18" i="59"/>
  <c r="R340" i="58"/>
  <c r="AV77" i="53"/>
  <c r="AK86" i="53"/>
  <c r="AB47" i="53"/>
  <c r="T72" i="58"/>
  <c r="R75" i="58"/>
  <c r="T32" i="58"/>
  <c r="R337" i="58"/>
  <c r="T37" i="58"/>
  <c r="R26" i="58"/>
  <c r="T23" i="58"/>
  <c r="T94" i="58"/>
  <c r="T217" i="58"/>
  <c r="T43" i="58"/>
  <c r="R193" i="58"/>
  <c r="AC46" i="53"/>
  <c r="AL46" i="53"/>
  <c r="AD47" i="53"/>
  <c r="AH73" i="53"/>
  <c r="AL49" i="59"/>
  <c r="V28" i="59"/>
  <c r="AD86" i="53"/>
  <c r="R82" i="58"/>
  <c r="V82" i="58" s="1"/>
  <c r="T71" i="58"/>
  <c r="R28" i="58"/>
  <c r="T77" i="58"/>
  <c r="R105" i="58"/>
  <c r="T40" i="58"/>
  <c r="R89" i="58"/>
  <c r="T30" i="58"/>
  <c r="T25" i="58"/>
  <c r="R47" i="58"/>
  <c r="AF73" i="53"/>
  <c r="AL73" i="53"/>
  <c r="AI73" i="53"/>
  <c r="BA82" i="59"/>
  <c r="U18" i="59"/>
  <c r="AE72" i="53"/>
  <c r="R79" i="58"/>
  <c r="T93" i="58"/>
  <c r="R94" i="58"/>
  <c r="R44" i="58"/>
  <c r="D10" i="60"/>
  <c r="F10" i="60" s="1"/>
  <c r="R78" i="58"/>
  <c r="T34" i="58"/>
  <c r="B10" i="61"/>
  <c r="C10" i="61" s="1"/>
  <c r="T36" i="58"/>
  <c r="AJ46" i="53"/>
  <c r="AE73" i="53"/>
  <c r="AK73" i="53"/>
  <c r="AL26" i="53"/>
  <c r="AI70" i="53"/>
  <c r="AB87" i="53"/>
  <c r="AF72" i="53"/>
  <c r="AH72" i="53"/>
  <c r="AG72" i="53"/>
  <c r="R162" i="58"/>
  <c r="T83" i="58"/>
  <c r="T58" i="58"/>
  <c r="T63" i="58"/>
  <c r="T46" i="58"/>
  <c r="T112" i="58"/>
  <c r="R84" i="58"/>
  <c r="B15" i="61"/>
  <c r="C15" i="61" s="1"/>
  <c r="D7" i="60"/>
  <c r="F7" i="60" s="1"/>
  <c r="T27" i="58"/>
  <c r="AH46" i="53"/>
  <c r="AK47" i="53"/>
  <c r="AJ73" i="53"/>
  <c r="AD72" i="53"/>
  <c r="T92" i="58"/>
  <c r="R88" i="58"/>
  <c r="B16" i="61"/>
  <c r="C16" i="61" s="1"/>
  <c r="T165" i="58"/>
  <c r="R97" i="58"/>
  <c r="T20" i="58"/>
  <c r="R45" i="58"/>
  <c r="T97" i="58"/>
  <c r="D11" i="60"/>
  <c r="F11" i="60" s="1"/>
  <c r="T193" i="58"/>
  <c r="AG47" i="53"/>
  <c r="AD73" i="53"/>
  <c r="T132" i="58"/>
  <c r="AV72" i="53"/>
  <c r="AM46" i="53"/>
  <c r="AM72" i="53"/>
  <c r="AI47" i="53"/>
  <c r="AA47" i="53"/>
  <c r="AK46" i="53"/>
  <c r="D50" i="60"/>
  <c r="F50" i="60" s="1"/>
  <c r="T231" i="58"/>
  <c r="R24" i="58"/>
  <c r="R41" i="58"/>
  <c r="T85" i="58"/>
  <c r="T75" i="58"/>
  <c r="T29" i="58"/>
  <c r="T33" i="58"/>
  <c r="R112" i="58"/>
  <c r="V112" i="58" s="1"/>
  <c r="D8" i="60"/>
  <c r="F8" i="60" s="1"/>
  <c r="AD70" i="53"/>
  <c r="AE84" i="53"/>
  <c r="AF46" i="53"/>
  <c r="B11" i="61"/>
  <c r="C11" i="61" s="1"/>
  <c r="T28" i="58"/>
  <c r="T39" i="58"/>
  <c r="T95" i="58"/>
  <c r="T172" i="58"/>
  <c r="T50" i="58"/>
  <c r="T38" i="58"/>
  <c r="B13" i="61"/>
  <c r="C13" i="61" s="1"/>
  <c r="T48" i="58"/>
  <c r="R31" i="58"/>
  <c r="B17" i="61"/>
  <c r="C17" i="61" s="1"/>
  <c r="AC73" i="53"/>
  <c r="AK70" i="53"/>
  <c r="K55" i="59"/>
  <c r="D58" i="60"/>
  <c r="F58" i="60" s="1"/>
  <c r="T138" i="58"/>
  <c r="R80" i="58"/>
  <c r="R77" i="58"/>
  <c r="R38" i="58"/>
  <c r="R35" i="58"/>
  <c r="T49" i="58"/>
  <c r="T67" i="58"/>
  <c r="T108" i="58"/>
  <c r="R93" i="58"/>
  <c r="R42" i="58"/>
  <c r="R22" i="58"/>
  <c r="T263" i="58"/>
  <c r="R143" i="58"/>
  <c r="D20" i="60"/>
  <c r="F20" i="60" s="1"/>
  <c r="T106" i="58"/>
  <c r="T45" i="58"/>
  <c r="R34" i="58"/>
  <c r="T44" i="58"/>
  <c r="AB73" i="53"/>
  <c r="AM47" i="53"/>
  <c r="AH47" i="53"/>
  <c r="AB72" i="53"/>
  <c r="T104" i="58"/>
  <c r="T109" i="58"/>
  <c r="R39" i="58"/>
  <c r="T54" i="58"/>
  <c r="B18" i="61"/>
  <c r="C18" i="61" s="1"/>
  <c r="T42" i="58"/>
  <c r="R87" i="58"/>
  <c r="R195" i="58"/>
  <c r="T35" i="58"/>
  <c r="R73" i="58"/>
  <c r="T341" i="58"/>
  <c r="T331" i="58"/>
  <c r="AA46" i="53"/>
  <c r="R96" i="58"/>
  <c r="R74" i="58"/>
  <c r="R140" i="58"/>
  <c r="V140" i="58" s="1"/>
  <c r="R33" i="58"/>
  <c r="D25" i="60"/>
  <c r="F25" i="60" s="1"/>
  <c r="T41" i="58"/>
  <c r="T31" i="58"/>
  <c r="R49" i="58"/>
  <c r="R36" i="58"/>
  <c r="AL47" i="53"/>
  <c r="AA73" i="53"/>
  <c r="T281" i="58"/>
  <c r="AE47" i="53"/>
  <c r="AI46" i="53"/>
  <c r="B48" i="61"/>
  <c r="C48" i="61" s="1"/>
  <c r="R40" i="58"/>
  <c r="B14" i="61"/>
  <c r="C14" i="61" s="1"/>
  <c r="T21" i="58"/>
  <c r="D83" i="60"/>
  <c r="F83" i="60" s="1"/>
  <c r="T64" i="58"/>
  <c r="T53" i="58"/>
  <c r="B86" i="61"/>
  <c r="C86" i="61" s="1"/>
  <c r="R331" i="58"/>
  <c r="V331" i="58" s="1"/>
  <c r="R342" i="58"/>
  <c r="AF47" i="53"/>
  <c r="AB46" i="53"/>
  <c r="R76" i="58"/>
  <c r="V76" i="58" s="1"/>
  <c r="T24" i="58"/>
  <c r="R183" i="58"/>
  <c r="V183" i="58" s="1"/>
  <c r="R43" i="58"/>
  <c r="V43" i="58" s="1"/>
  <c r="R176" i="58"/>
  <c r="B12" i="61"/>
  <c r="C12" i="61" s="1"/>
  <c r="D84" i="60"/>
  <c r="F84" i="60" s="1"/>
  <c r="R30" i="58"/>
  <c r="D82" i="60"/>
  <c r="F82" i="60" s="1"/>
  <c r="AK72" i="53"/>
  <c r="AJ72" i="53"/>
  <c r="R341" i="58"/>
  <c r="V341" i="58" s="1"/>
  <c r="AA86" i="53"/>
  <c r="AD46" i="53"/>
  <c r="AL72" i="53"/>
  <c r="AC72" i="53"/>
  <c r="R37" i="58"/>
  <c r="V37" i="58" s="1"/>
  <c r="T19" i="58"/>
  <c r="B42" i="61"/>
  <c r="C42" i="61" s="1"/>
  <c r="R86" i="58"/>
  <c r="T86" i="58"/>
  <c r="D9" i="60"/>
  <c r="F9" i="60" s="1"/>
  <c r="CQ7" i="46"/>
  <c r="CQ70" i="46"/>
  <c r="CA81" i="46"/>
  <c r="AE67" i="46"/>
  <c r="AU27" i="46"/>
  <c r="CA32" i="46"/>
  <c r="AE48" i="46"/>
  <c r="CA7" i="46"/>
  <c r="AE24" i="46"/>
  <c r="CA36" i="46"/>
  <c r="AE22" i="46"/>
  <c r="AU57" i="46"/>
  <c r="AU61" i="46"/>
  <c r="AE72" i="46"/>
  <c r="BK11" i="46"/>
  <c r="AU54" i="46"/>
  <c r="CA82" i="46"/>
  <c r="AU63" i="46"/>
  <c r="CQ11" i="46"/>
  <c r="AE70" i="46"/>
  <c r="CA83" i="46"/>
  <c r="CQ62" i="46"/>
  <c r="H54" i="59"/>
  <c r="AE61" i="46"/>
  <c r="CQ77" i="46"/>
  <c r="BK59" i="46"/>
  <c r="CQ18" i="46"/>
  <c r="CA5" i="46"/>
  <c r="AU32" i="46"/>
  <c r="AE53" i="46"/>
  <c r="BK58" i="46"/>
  <c r="AE40" i="46"/>
  <c r="AU73" i="46"/>
  <c r="AE64" i="46"/>
  <c r="BK50" i="46"/>
  <c r="AU77" i="46"/>
  <c r="AU35" i="46"/>
  <c r="AU29" i="46"/>
  <c r="BK72" i="46"/>
  <c r="CQ55" i="46"/>
  <c r="CQ24" i="46"/>
  <c r="AE56" i="46"/>
  <c r="CQ73" i="46"/>
  <c r="AU23" i="46"/>
  <c r="CQ8" i="46"/>
  <c r="AU38" i="46"/>
  <c r="CQ83" i="46"/>
  <c r="AE83" i="46"/>
  <c r="CQ64" i="46"/>
  <c r="CA63" i="46"/>
  <c r="CQ46" i="46"/>
  <c r="CQ80" i="46"/>
  <c r="CQ9" i="46"/>
  <c r="BK31" i="46"/>
  <c r="AU39" i="46"/>
  <c r="AU84" i="46"/>
  <c r="AE44" i="46"/>
  <c r="CQ5" i="46"/>
  <c r="CQ69" i="46"/>
  <c r="CA69" i="46"/>
  <c r="AU47" i="46"/>
  <c r="AU33" i="46"/>
  <c r="AU75" i="46"/>
  <c r="BK12" i="46"/>
  <c r="CT33" i="46"/>
  <c r="CT69" i="46"/>
  <c r="CT36" i="46"/>
  <c r="CT23" i="46"/>
  <c r="CT42" i="46"/>
  <c r="CT29" i="46"/>
  <c r="CT79" i="46"/>
  <c r="CT35" i="46"/>
  <c r="CT78" i="46"/>
  <c r="CT39" i="46"/>
  <c r="AR9" i="46"/>
  <c r="CT52" i="46"/>
  <c r="CT7" i="46"/>
  <c r="CT66" i="46"/>
  <c r="CT70" i="46"/>
  <c r="CT71" i="46"/>
  <c r="CN19" i="46"/>
  <c r="CT31" i="46"/>
  <c r="BI88" i="46"/>
  <c r="AC49" i="46"/>
  <c r="BJ7" i="46"/>
  <c r="CO21" i="46"/>
  <c r="CO38" i="46"/>
  <c r="BI17" i="46"/>
  <c r="AS37" i="46"/>
  <c r="BI63" i="46"/>
  <c r="BI74" i="46"/>
  <c r="CO54" i="46"/>
  <c r="AC85" i="46"/>
  <c r="BY74" i="46"/>
  <c r="AC70" i="46"/>
  <c r="BI38" i="46"/>
  <c r="BY50" i="46"/>
  <c r="CO24" i="46"/>
  <c r="BI81" i="46"/>
  <c r="AS31" i="46"/>
  <c r="BY70" i="46"/>
  <c r="BY69" i="46"/>
  <c r="BY53" i="46"/>
  <c r="BY39" i="46"/>
  <c r="BI31" i="46"/>
  <c r="CO60" i="46"/>
  <c r="BY37" i="46"/>
  <c r="BI37" i="46"/>
  <c r="BY61" i="46"/>
  <c r="AC15" i="46"/>
  <c r="AC66" i="46"/>
  <c r="BI20" i="46"/>
  <c r="CO42" i="46"/>
  <c r="BI21" i="46"/>
  <c r="BY82" i="46"/>
  <c r="BI68" i="46"/>
  <c r="BY51" i="46"/>
  <c r="CO62" i="46"/>
  <c r="BI14" i="46"/>
  <c r="AC61" i="46"/>
  <c r="AC24" i="46"/>
  <c r="CO74" i="46"/>
  <c r="BY20" i="46"/>
  <c r="BI36" i="46"/>
  <c r="CO82" i="46"/>
  <c r="BY60" i="46"/>
  <c r="AC54" i="46"/>
  <c r="BI39" i="46"/>
  <c r="AC55" i="46"/>
  <c r="BI49" i="46"/>
  <c r="AC40" i="46"/>
  <c r="CO49" i="46"/>
  <c r="BY24" i="46"/>
  <c r="BI56" i="46"/>
  <c r="BI82" i="46"/>
  <c r="AC23" i="46"/>
  <c r="CO23" i="46"/>
  <c r="AC76" i="46"/>
  <c r="CO73" i="46"/>
  <c r="BY63" i="46"/>
  <c r="AC64" i="46"/>
  <c r="BY75" i="46"/>
  <c r="AC79" i="46"/>
  <c r="AC72" i="46"/>
  <c r="CO55" i="46"/>
  <c r="BY77" i="46"/>
  <c r="CO31" i="46"/>
  <c r="BI70" i="46"/>
  <c r="CO59" i="46"/>
  <c r="BY83" i="46"/>
  <c r="AC86" i="46"/>
  <c r="CO36" i="46"/>
  <c r="BY43" i="46"/>
  <c r="AC78" i="46"/>
  <c r="AC26" i="46"/>
  <c r="BY55" i="46"/>
  <c r="BI54" i="46"/>
  <c r="CO56" i="46"/>
  <c r="CO77" i="46"/>
  <c r="BI23" i="46"/>
  <c r="AC21" i="46"/>
  <c r="BY65" i="46"/>
  <c r="BY48" i="46"/>
  <c r="AC60" i="46"/>
  <c r="CO47" i="46"/>
  <c r="CO27" i="46"/>
  <c r="AC38" i="46"/>
  <c r="BY38" i="46"/>
  <c r="BY54" i="46"/>
  <c r="BI66" i="46"/>
  <c r="CO85" i="46"/>
  <c r="BY56" i="46"/>
  <c r="BI85" i="46"/>
  <c r="BI65" i="46"/>
  <c r="CO87" i="46"/>
  <c r="BI73" i="46"/>
  <c r="BI44" i="46"/>
  <c r="AC52" i="46"/>
  <c r="CO26" i="46"/>
  <c r="BY57" i="46"/>
  <c r="BI77" i="46"/>
  <c r="BI57" i="46"/>
  <c r="AC30" i="46"/>
  <c r="BY40" i="46"/>
  <c r="BI60" i="46"/>
  <c r="BY22" i="46"/>
  <c r="CO28" i="46"/>
  <c r="BI72" i="46"/>
  <c r="BI55" i="46"/>
  <c r="CO25" i="46"/>
  <c r="AC37" i="46"/>
  <c r="CO58" i="46"/>
  <c r="CO57" i="46"/>
  <c r="BI50" i="46"/>
  <c r="CO61" i="46"/>
  <c r="BY87" i="46"/>
  <c r="BI30" i="46"/>
  <c r="BY13" i="46"/>
  <c r="BY42" i="46"/>
  <c r="BY44" i="46"/>
  <c r="AC63" i="46"/>
  <c r="BI35" i="46"/>
  <c r="CO51" i="46"/>
  <c r="AC53" i="46"/>
  <c r="BI15" i="46"/>
  <c r="CO84" i="46"/>
  <c r="AC20" i="46"/>
  <c r="BI13" i="46"/>
  <c r="BY30" i="46"/>
  <c r="CO78" i="46"/>
  <c r="BY14" i="46"/>
  <c r="BI53" i="46"/>
  <c r="BI25" i="46"/>
  <c r="CO53" i="46"/>
  <c r="AC56" i="46"/>
  <c r="AC74" i="46"/>
  <c r="CO66" i="46"/>
  <c r="BI84" i="46"/>
  <c r="AC65" i="46"/>
  <c r="AC5" i="46"/>
  <c r="CO86" i="46"/>
  <c r="CO33" i="46"/>
  <c r="BI33" i="46"/>
  <c r="BY25" i="46"/>
  <c r="AC39" i="46"/>
  <c r="BY85" i="46"/>
  <c r="BI58" i="46"/>
  <c r="CO70" i="46"/>
  <c r="CO83" i="46"/>
  <c r="CO30" i="46"/>
  <c r="BY29" i="46"/>
  <c r="CO39" i="46"/>
  <c r="CO14" i="46"/>
  <c r="CO76" i="46"/>
  <c r="BY58" i="46"/>
  <c r="BY31" i="46"/>
  <c r="AC31" i="46"/>
  <c r="CO50" i="46"/>
  <c r="AC50" i="46"/>
  <c r="CO20" i="46"/>
  <c r="AC87" i="46"/>
  <c r="AC48" i="46"/>
  <c r="BY23" i="46"/>
  <c r="BY21" i="46"/>
  <c r="CO41" i="46"/>
  <c r="CO67" i="46"/>
  <c r="BY26" i="46"/>
  <c r="AC77" i="46"/>
  <c r="AC57" i="46"/>
  <c r="BY66" i="46"/>
  <c r="BY15" i="46"/>
  <c r="CO15" i="46"/>
  <c r="CO64" i="46"/>
  <c r="BI76" i="46"/>
  <c r="BY84" i="46"/>
  <c r="CO48" i="46"/>
  <c r="BY28" i="46"/>
  <c r="BY80" i="46"/>
  <c r="AC25" i="46"/>
  <c r="CO37" i="46"/>
  <c r="AC14" i="46"/>
  <c r="BI26" i="46"/>
  <c r="BY49" i="46"/>
  <c r="BI61" i="46"/>
  <c r="AC58" i="46"/>
  <c r="BI24" i="46"/>
  <c r="BY73" i="46"/>
  <c r="BI48" i="46"/>
  <c r="BI83" i="46"/>
  <c r="BY76" i="46"/>
  <c r="BI42" i="46"/>
  <c r="CO13" i="46"/>
  <c r="CO88" i="46"/>
  <c r="BI6" i="46"/>
  <c r="AT31" i="46"/>
  <c r="CP37" i="46"/>
  <c r="BJ42" i="46"/>
  <c r="BJ23" i="46"/>
  <c r="AT64" i="46"/>
  <c r="CP86" i="46"/>
  <c r="AT14" i="46"/>
  <c r="AT56" i="46"/>
  <c r="BZ24" i="46"/>
  <c r="BZ54" i="46"/>
  <c r="BZ84" i="46"/>
  <c r="BZ59" i="46"/>
  <c r="BZ9" i="46"/>
  <c r="CP74" i="46"/>
  <c r="AT68" i="46"/>
  <c r="AT71" i="46"/>
  <c r="CN13" i="46"/>
  <c r="BJ41" i="46"/>
  <c r="BX20" i="46"/>
  <c r="BJ55" i="46"/>
  <c r="BJ21" i="46"/>
  <c r="AT9" i="46"/>
  <c r="AT55" i="46"/>
  <c r="CP54" i="46"/>
  <c r="CP56" i="46"/>
  <c r="BJ61" i="46"/>
  <c r="BZ36" i="46"/>
  <c r="AT48" i="46"/>
  <c r="AT76" i="46"/>
  <c r="BZ86" i="46"/>
  <c r="BJ46" i="46"/>
  <c r="BZ29" i="46"/>
  <c r="CP63" i="46"/>
  <c r="AT34" i="46"/>
  <c r="BJ63" i="46"/>
  <c r="CP44" i="46"/>
  <c r="BJ18" i="46"/>
  <c r="CP62" i="46"/>
  <c r="BZ41" i="46"/>
  <c r="CP27" i="46"/>
  <c r="CP11" i="46"/>
  <c r="AT26" i="46"/>
  <c r="BZ38" i="46"/>
  <c r="BJ26" i="46"/>
  <c r="BZ77" i="46"/>
  <c r="BZ74" i="46"/>
  <c r="BZ57" i="46"/>
  <c r="BJ56" i="46"/>
  <c r="BZ83" i="46"/>
  <c r="BZ40" i="46"/>
  <c r="BZ60" i="46"/>
  <c r="BJ64" i="46"/>
  <c r="AT35" i="46"/>
  <c r="BJ28" i="46"/>
  <c r="CP41" i="46"/>
  <c r="AT32" i="46"/>
  <c r="BJ6" i="46"/>
  <c r="BZ10" i="46"/>
  <c r="BZ26" i="46"/>
  <c r="BJ54" i="46"/>
  <c r="BZ70" i="46"/>
  <c r="BZ58" i="46"/>
  <c r="AT66" i="46"/>
  <c r="CP73" i="46"/>
  <c r="AT20" i="46"/>
  <c r="BJ40" i="46"/>
  <c r="BJ5" i="46"/>
  <c r="CP59" i="46"/>
  <c r="CP35" i="46"/>
  <c r="CP28" i="46"/>
  <c r="BZ88" i="46"/>
  <c r="AT33" i="46"/>
  <c r="BJ88" i="46"/>
  <c r="CP6" i="46"/>
  <c r="CP38" i="46"/>
  <c r="BJ37" i="46"/>
  <c r="AT70" i="46"/>
  <c r="CP23" i="46"/>
  <c r="BZ66" i="46"/>
  <c r="AT15" i="46"/>
  <c r="CP15" i="46"/>
  <c r="AD42" i="46"/>
  <c r="CP82" i="46"/>
  <c r="BZ20" i="46"/>
  <c r="AT73" i="46"/>
  <c r="AT13" i="46"/>
  <c r="BJ48" i="46"/>
  <c r="AT29" i="46"/>
  <c r="BZ68" i="46"/>
  <c r="BJ78" i="46"/>
  <c r="AT52" i="46"/>
  <c r="BZ19" i="46"/>
  <c r="BJ62" i="46"/>
  <c r="BZ17" i="46"/>
  <c r="CP78" i="46"/>
  <c r="CP33" i="46"/>
  <c r="CP8" i="46"/>
  <c r="W55" i="59"/>
  <c r="BZ25" i="46"/>
  <c r="AD53" i="46"/>
  <c r="AT25" i="46"/>
  <c r="BZ37" i="46"/>
  <c r="BZ53" i="46"/>
  <c r="BZ65" i="46"/>
  <c r="CP31" i="46"/>
  <c r="AT77" i="46"/>
  <c r="CP40" i="46"/>
  <c r="AT74" i="46"/>
  <c r="AT42" i="46"/>
  <c r="BJ30" i="46"/>
  <c r="CP87" i="46"/>
  <c r="CP13" i="46"/>
  <c r="BJ52" i="46"/>
  <c r="CP52" i="46"/>
  <c r="AT44" i="46"/>
  <c r="BJ29" i="46"/>
  <c r="BJ81" i="46"/>
  <c r="AT43" i="46"/>
  <c r="BZ79" i="46"/>
  <c r="AT45" i="46"/>
  <c r="BZ8" i="46"/>
  <c r="BZ39" i="46"/>
  <c r="CP25" i="46"/>
  <c r="AT40" i="46"/>
  <c r="BZ87" i="46"/>
  <c r="BJ49" i="46"/>
  <c r="CP21" i="46"/>
  <c r="AT87" i="46"/>
  <c r="CP76" i="46"/>
  <c r="BZ21" i="46"/>
  <c r="BZ82" i="46"/>
  <c r="CP42" i="46"/>
  <c r="BJ84" i="46"/>
  <c r="CP17" i="46"/>
  <c r="CP81" i="46"/>
  <c r="AT69" i="46"/>
  <c r="BJ45" i="46"/>
  <c r="BJ16" i="46"/>
  <c r="BZ27" i="46"/>
  <c r="AT62" i="46"/>
  <c r="CP16" i="46"/>
  <c r="BJ51" i="46"/>
  <c r="BJ8" i="46"/>
  <c r="BJ10" i="46"/>
  <c r="AT12" i="46"/>
  <c r="AT53" i="46"/>
  <c r="BJ25" i="46"/>
  <c r="CP14" i="46"/>
  <c r="BJ13" i="46"/>
  <c r="BJ15" i="46"/>
  <c r="BJ70" i="46"/>
  <c r="AD13" i="46"/>
  <c r="BJ20" i="46"/>
  <c r="BJ76" i="46"/>
  <c r="CP51" i="46"/>
  <c r="AT22" i="46"/>
  <c r="BJ44" i="46"/>
  <c r="CP22" i="46"/>
  <c r="BZ81" i="46"/>
  <c r="BZ44" i="46"/>
  <c r="BZ69" i="46"/>
  <c r="CP68" i="46"/>
  <c r="CP80" i="46"/>
  <c r="CP67" i="46"/>
  <c r="BZ28" i="46"/>
  <c r="BZ43" i="46"/>
  <c r="AT88" i="46"/>
  <c r="AT27" i="46"/>
  <c r="CP60" i="46"/>
  <c r="BZ50" i="46"/>
  <c r="AT46" i="46"/>
  <c r="AT83" i="46"/>
  <c r="BJ82" i="46"/>
  <c r="AT23" i="46"/>
  <c r="CP48" i="46"/>
  <c r="BZ22" i="46"/>
  <c r="AT19" i="46"/>
  <c r="BJ34" i="46"/>
  <c r="AT5" i="46"/>
  <c r="AT16" i="46"/>
  <c r="BZ80" i="46"/>
  <c r="BZ52" i="46"/>
  <c r="AT79" i="46"/>
  <c r="BJ27" i="46"/>
  <c r="BJ67" i="46"/>
  <c r="BZ12" i="46"/>
  <c r="CP7" i="46"/>
  <c r="AT7" i="46"/>
  <c r="CP9" i="46"/>
  <c r="CP55" i="46"/>
  <c r="BJ39" i="46"/>
  <c r="BZ61" i="46"/>
  <c r="CP58" i="46"/>
  <c r="BZ15" i="46"/>
  <c r="BJ24" i="46"/>
  <c r="AT58" i="46"/>
  <c r="BJ57" i="46"/>
  <c r="BJ31" i="46"/>
  <c r="BZ48" i="46"/>
  <c r="BJ73" i="46"/>
  <c r="BJ65" i="46"/>
  <c r="AT47" i="46"/>
  <c r="BZ34" i="46"/>
  <c r="BZ75" i="46"/>
  <c r="CP75" i="46"/>
  <c r="CP45" i="46"/>
  <c r="BZ51" i="46"/>
  <c r="AT54" i="46"/>
  <c r="CP57" i="46"/>
  <c r="BJ50" i="46"/>
  <c r="AD15" i="46"/>
  <c r="BZ42" i="46"/>
  <c r="AT65" i="46"/>
  <c r="CP83" i="46"/>
  <c r="BZ23" i="46"/>
  <c r="BJ60" i="46"/>
  <c r="CP47" i="46"/>
  <c r="BZ67" i="46"/>
  <c r="BZ47" i="46"/>
  <c r="BJ32" i="46"/>
  <c r="BJ72" i="46"/>
  <c r="CP71" i="46"/>
  <c r="BJ75" i="46"/>
  <c r="AT51" i="46"/>
  <c r="BJ80" i="46"/>
  <c r="AT78" i="46"/>
  <c r="CP10" i="46"/>
  <c r="AT6" i="46"/>
  <c r="AT11" i="46"/>
  <c r="BZ11" i="46"/>
  <c r="CP5" i="46"/>
  <c r="AT10" i="46"/>
  <c r="BJ38" i="46"/>
  <c r="BZ55" i="46"/>
  <c r="CP50" i="46"/>
  <c r="BJ77" i="46"/>
  <c r="BJ74" i="46"/>
  <c r="CP66" i="46"/>
  <c r="BZ49" i="46"/>
  <c r="CP30" i="46"/>
  <c r="AT36" i="46"/>
  <c r="BZ30" i="46"/>
  <c r="BJ59" i="46"/>
  <c r="CP65" i="46"/>
  <c r="CP36" i="46"/>
  <c r="CP64" i="46"/>
  <c r="CP32" i="46"/>
  <c r="BZ45" i="46"/>
  <c r="CP88" i="46"/>
  <c r="BJ43" i="46"/>
  <c r="AT75" i="46"/>
  <c r="BJ79" i="46"/>
  <c r="AT8" i="46"/>
  <c r="BZ14" i="46"/>
  <c r="BJ53" i="46"/>
  <c r="BZ56" i="46"/>
  <c r="AT61" i="46"/>
  <c r="BJ58" i="46"/>
  <c r="AT24" i="46"/>
  <c r="BJ36" i="46"/>
  <c r="BZ18" i="46"/>
  <c r="AT21" i="46"/>
  <c r="BZ13" i="46"/>
  <c r="BJ47" i="46"/>
  <c r="BJ35" i="46"/>
  <c r="AT59" i="46"/>
  <c r="BZ46" i="46"/>
  <c r="BZ5" i="46"/>
  <c r="BJ69" i="46"/>
  <c r="CP34" i="46"/>
  <c r="BJ68" i="46"/>
  <c r="BZ32" i="46"/>
  <c r="CP79" i="46"/>
  <c r="BZ7" i="46"/>
  <c r="BJ12" i="46"/>
  <c r="BJ14" i="46"/>
  <c r="CP53" i="46"/>
  <c r="AT49" i="46"/>
  <c r="CP61" i="46"/>
  <c r="CP24" i="46"/>
  <c r="CP85" i="46"/>
  <c r="AT30" i="46"/>
  <c r="CP20" i="46"/>
  <c r="BJ87" i="46"/>
  <c r="BJ19" i="46"/>
  <c r="CP19" i="46"/>
  <c r="CP29" i="46"/>
  <c r="AT81" i="46"/>
  <c r="CP46" i="46"/>
  <c r="CP69" i="46"/>
  <c r="AT18" i="46"/>
  <c r="AT63" i="46"/>
  <c r="BJ17" i="46"/>
  <c r="BJ33" i="46"/>
  <c r="CP72" i="46"/>
  <c r="AT67" i="46"/>
  <c r="BZ72" i="46"/>
  <c r="BJ71" i="46"/>
  <c r="AT17" i="46"/>
  <c r="CP43" i="46"/>
  <c r="BJ11" i="46"/>
  <c r="BZ6" i="46"/>
  <c r="CP26" i="46"/>
  <c r="AT38" i="46"/>
  <c r="BJ66" i="46"/>
  <c r="AT57" i="46"/>
  <c r="BJ85" i="46"/>
  <c r="AT85" i="46"/>
  <c r="AT50" i="46"/>
  <c r="BZ31" i="46"/>
  <c r="CP77" i="46"/>
  <c r="BZ73" i="46"/>
  <c r="AT82" i="46"/>
  <c r="BJ22" i="46"/>
  <c r="BZ63" i="46"/>
  <c r="AT28" i="46"/>
  <c r="BZ62" i="46"/>
  <c r="AT41" i="46"/>
  <c r="BZ71" i="46"/>
  <c r="CP39" i="46"/>
  <c r="AT37" i="46"/>
  <c r="AT39" i="46"/>
  <c r="BZ85" i="46"/>
  <c r="CP49" i="46"/>
  <c r="AT60" i="46"/>
  <c r="CP70" i="46"/>
  <c r="BZ76" i="46"/>
  <c r="CP84" i="46"/>
  <c r="AT84" i="46"/>
  <c r="BJ83" i="46"/>
  <c r="BZ35" i="46"/>
  <c r="BZ64" i="46"/>
  <c r="CP18" i="46"/>
  <c r="AT86" i="46"/>
  <c r="BJ86" i="46"/>
  <c r="BZ78" i="46"/>
  <c r="AT80" i="46"/>
  <c r="BZ33" i="46"/>
  <c r="AL86" i="53"/>
  <c r="B69" i="61"/>
  <c r="C69" i="61" s="1"/>
  <c r="AF66" i="53"/>
  <c r="AK30" i="53"/>
  <c r="AG30" i="53"/>
  <c r="AM37" i="53"/>
  <c r="R98" i="58"/>
  <c r="T69" i="58"/>
  <c r="R186" i="58"/>
  <c r="R145" i="58"/>
  <c r="T121" i="58"/>
  <c r="T87" i="58"/>
  <c r="R91" i="58"/>
  <c r="T114" i="58"/>
  <c r="T174" i="58"/>
  <c r="T103" i="58"/>
  <c r="R62" i="58"/>
  <c r="D48" i="60"/>
  <c r="F48" i="60" s="1"/>
  <c r="R136" i="58"/>
  <c r="V136" i="58" s="1"/>
  <c r="D33" i="60"/>
  <c r="F33" i="60" s="1"/>
  <c r="T291" i="58"/>
  <c r="T51" i="58"/>
  <c r="D19" i="60"/>
  <c r="F19" i="60" s="1"/>
  <c r="T80" i="58"/>
  <c r="R142" i="58"/>
  <c r="V142" i="58" s="1"/>
  <c r="B26" i="61"/>
  <c r="C26" i="61" s="1"/>
  <c r="T130" i="58"/>
  <c r="B33" i="61"/>
  <c r="C33" i="61" s="1"/>
  <c r="R178" i="58"/>
  <c r="B44" i="61"/>
  <c r="C44" i="61" s="1"/>
  <c r="AD82" i="53"/>
  <c r="AH28" i="53"/>
  <c r="AJ52" i="53"/>
  <c r="AD48" i="53"/>
  <c r="AB16" i="53"/>
  <c r="AC7" i="53"/>
  <c r="AZ67" i="59"/>
  <c r="AG87" i="53"/>
  <c r="D66" i="60"/>
  <c r="F66" i="60" s="1"/>
  <c r="AE66" i="53"/>
  <c r="AH66" i="53"/>
  <c r="AJ54" i="53"/>
  <c r="AM26" i="53"/>
  <c r="B36" i="61"/>
  <c r="C36" i="61" s="1"/>
  <c r="T154" i="58"/>
  <c r="R60" i="58"/>
  <c r="T239" i="58"/>
  <c r="R71" i="58"/>
  <c r="B19" i="61"/>
  <c r="C19" i="61" s="1"/>
  <c r="R90" i="58"/>
  <c r="V90" i="58" s="1"/>
  <c r="T96" i="58"/>
  <c r="T118" i="58"/>
  <c r="R141" i="58"/>
  <c r="T110" i="58"/>
  <c r="D12" i="60"/>
  <c r="F12" i="60" s="1"/>
  <c r="R123" i="58"/>
  <c r="T166" i="58"/>
  <c r="B29" i="61"/>
  <c r="C29" i="61" s="1"/>
  <c r="T157" i="58"/>
  <c r="B51" i="61"/>
  <c r="C51" i="61" s="1"/>
  <c r="T90" i="58"/>
  <c r="D44" i="60"/>
  <c r="F44" i="60" s="1"/>
  <c r="R106" i="58"/>
  <c r="B49" i="61"/>
  <c r="C49" i="61" s="1"/>
  <c r="R126" i="58"/>
  <c r="D32" i="60"/>
  <c r="F32" i="60" s="1"/>
  <c r="T91" i="58"/>
  <c r="D41" i="60"/>
  <c r="F41" i="60" s="1"/>
  <c r="AD75" i="53"/>
  <c r="AL52" i="53"/>
  <c r="AJ44" i="53"/>
  <c r="AE48" i="53"/>
  <c r="AB7" i="53"/>
  <c r="AE7" i="53"/>
  <c r="C17" i="59"/>
  <c r="AY5" i="59"/>
  <c r="AI52" i="59"/>
  <c r="S19" i="59"/>
  <c r="AV39" i="53"/>
  <c r="AA87" i="53"/>
  <c r="B64" i="61"/>
  <c r="C64" i="61" s="1"/>
  <c r="AL66" i="53"/>
  <c r="T170" i="58"/>
  <c r="T119" i="58"/>
  <c r="T124" i="58"/>
  <c r="R57" i="58"/>
  <c r="R320" i="58"/>
  <c r="R251" i="58"/>
  <c r="V251" i="58" s="1"/>
  <c r="T117" i="58"/>
  <c r="R61" i="58"/>
  <c r="T189" i="58"/>
  <c r="T162" i="58"/>
  <c r="D18" i="60"/>
  <c r="F18" i="60" s="1"/>
  <c r="T279" i="58"/>
  <c r="T102" i="58"/>
  <c r="R174" i="58"/>
  <c r="V174" i="58" s="1"/>
  <c r="B37" i="61"/>
  <c r="C37" i="61" s="1"/>
  <c r="R102" i="58"/>
  <c r="B23" i="61"/>
  <c r="C23" i="61" s="1"/>
  <c r="T179" i="58"/>
  <c r="T142" i="58"/>
  <c r="D16" i="60"/>
  <c r="F16" i="60" s="1"/>
  <c r="T198" i="58"/>
  <c r="T79" i="58"/>
  <c r="B54" i="61"/>
  <c r="C54" i="61" s="1"/>
  <c r="AG12" i="53"/>
  <c r="AD12" i="53"/>
  <c r="AG66" i="53"/>
  <c r="AD52" i="53"/>
  <c r="AL44" i="53"/>
  <c r="AH39" i="53"/>
  <c r="AF48" i="53"/>
  <c r="AA16" i="53"/>
  <c r="AX17" i="59"/>
  <c r="D77" i="60"/>
  <c r="F77" i="60" s="1"/>
  <c r="AM66" i="53"/>
  <c r="AD66" i="53"/>
  <c r="AK83" i="53"/>
  <c r="R132" i="58"/>
  <c r="R114" i="58"/>
  <c r="T151" i="58"/>
  <c r="T136" i="58"/>
  <c r="R170" i="58"/>
  <c r="R194" i="58"/>
  <c r="R56" i="58"/>
  <c r="T184" i="58"/>
  <c r="R259" i="58"/>
  <c r="V259" i="58" s="1"/>
  <c r="R117" i="58"/>
  <c r="R217" i="58"/>
  <c r="V217" i="58" s="1"/>
  <c r="R122" i="58"/>
  <c r="T84" i="58"/>
  <c r="D26" i="60"/>
  <c r="F26" i="60" s="1"/>
  <c r="R104" i="58"/>
  <c r="B40" i="61"/>
  <c r="C40" i="61" s="1"/>
  <c r="B31" i="61"/>
  <c r="C31" i="61" s="1"/>
  <c r="T149" i="58"/>
  <c r="R196" i="58"/>
  <c r="R69" i="58"/>
  <c r="T78" i="58"/>
  <c r="B50" i="61"/>
  <c r="C50" i="61" s="1"/>
  <c r="T134" i="58"/>
  <c r="B46" i="61"/>
  <c r="C46" i="61" s="1"/>
  <c r="R66" i="58"/>
  <c r="T66" i="58"/>
  <c r="AJ51" i="53"/>
  <c r="AD51" i="53"/>
  <c r="AG48" i="53"/>
  <c r="AE16" i="53"/>
  <c r="AG52" i="53"/>
  <c r="D17" i="59"/>
  <c r="AJ85" i="53"/>
  <c r="D74" i="60"/>
  <c r="F74" i="60" s="1"/>
  <c r="AF83" i="53"/>
  <c r="AI83" i="53"/>
  <c r="AH54" i="53"/>
  <c r="B45" i="61"/>
  <c r="C45" i="61" s="1"/>
  <c r="R58" i="58"/>
  <c r="R175" i="58"/>
  <c r="R92" i="58"/>
  <c r="R191" i="58"/>
  <c r="T227" i="58"/>
  <c r="R134" i="58"/>
  <c r="V134" i="58" s="1"/>
  <c r="R113" i="58"/>
  <c r="R135" i="58"/>
  <c r="T152" i="58"/>
  <c r="T187" i="58"/>
  <c r="T178" i="58"/>
  <c r="T76" i="58"/>
  <c r="R153" i="58"/>
  <c r="T158" i="58"/>
  <c r="D46" i="60"/>
  <c r="F46" i="60" s="1"/>
  <c r="R155" i="58"/>
  <c r="R68" i="58"/>
  <c r="T160" i="58"/>
  <c r="T70" i="58"/>
  <c r="D45" i="60"/>
  <c r="F45" i="60" s="1"/>
  <c r="T168" i="58"/>
  <c r="R148" i="58"/>
  <c r="V148" i="58" s="1"/>
  <c r="AJ75" i="53"/>
  <c r="AM54" i="53"/>
  <c r="AE27" i="53"/>
  <c r="AE78" i="53"/>
  <c r="AH37" i="53"/>
  <c r="AA50" i="53"/>
  <c r="AD44" i="53"/>
  <c r="AL39" i="53"/>
  <c r="AH48" i="53"/>
  <c r="AF16" i="53"/>
  <c r="AD7" i="53"/>
  <c r="AL51" i="53"/>
  <c r="R296" i="58"/>
  <c r="AH52" i="53"/>
  <c r="BL68" i="59"/>
  <c r="D70" i="60"/>
  <c r="F70" i="60" s="1"/>
  <c r="B34" i="61"/>
  <c r="C34" i="61" s="1"/>
  <c r="AE54" i="53"/>
  <c r="AC83" i="53"/>
  <c r="T185" i="58"/>
  <c r="R146" i="58"/>
  <c r="V146" i="58" s="1"/>
  <c r="R187" i="58"/>
  <c r="T159" i="58"/>
  <c r="R149" i="58"/>
  <c r="T197" i="58"/>
  <c r="D23" i="60"/>
  <c r="F23" i="60" s="1"/>
  <c r="R138" i="58"/>
  <c r="V138" i="58" s="1"/>
  <c r="T269" i="58"/>
  <c r="D43" i="60"/>
  <c r="F43" i="60" s="1"/>
  <c r="R118" i="58"/>
  <c r="T153" i="58"/>
  <c r="D28" i="60"/>
  <c r="F28" i="60" s="1"/>
  <c r="B43" i="61"/>
  <c r="C43" i="61" s="1"/>
  <c r="T129" i="58"/>
  <c r="AG51" i="53"/>
  <c r="AJ48" i="53"/>
  <c r="AG16" i="53"/>
  <c r="BJ29" i="59"/>
  <c r="AT18" i="59"/>
  <c r="AD55" i="59"/>
  <c r="N18" i="59"/>
  <c r="D54" i="60"/>
  <c r="F54" i="60" s="1"/>
  <c r="AG54" i="53"/>
  <c r="AB26" i="53"/>
  <c r="AH75" i="53"/>
  <c r="AG75" i="53"/>
  <c r="AD83" i="53"/>
  <c r="T144" i="58"/>
  <c r="T191" i="58"/>
  <c r="D42" i="60"/>
  <c r="F42" i="60" s="1"/>
  <c r="T192" i="58"/>
  <c r="D31" i="60"/>
  <c r="F31" i="60" s="1"/>
  <c r="R127" i="58"/>
  <c r="T182" i="58"/>
  <c r="T147" i="58"/>
  <c r="R50" i="58"/>
  <c r="D24" i="60"/>
  <c r="F24" i="60" s="1"/>
  <c r="T195" i="58"/>
  <c r="T141" i="58"/>
  <c r="T68" i="58"/>
  <c r="T148" i="58"/>
  <c r="T89" i="58"/>
  <c r="R111" i="58"/>
  <c r="T55" i="58"/>
  <c r="T99" i="58"/>
  <c r="T88" i="58"/>
  <c r="T65" i="58"/>
  <c r="AK37" i="53"/>
  <c r="AD30" i="53"/>
  <c r="AF52" i="53"/>
  <c r="AA44" i="53"/>
  <c r="AI52" i="53"/>
  <c r="AK48" i="53"/>
  <c r="AI16" i="53"/>
  <c r="AB51" i="53"/>
  <c r="BI29" i="59"/>
  <c r="AC82" i="59"/>
  <c r="M18" i="59"/>
  <c r="AF70" i="53"/>
  <c r="AA84" i="53"/>
  <c r="AC75" i="53"/>
  <c r="AE26" i="53"/>
  <c r="AA30" i="53"/>
  <c r="AJ30" i="53"/>
  <c r="AC30" i="53"/>
  <c r="AL83" i="53"/>
  <c r="T143" i="58"/>
  <c r="R298" i="58"/>
  <c r="D39" i="60"/>
  <c r="F39" i="60" s="1"/>
  <c r="R163" i="58"/>
  <c r="B38" i="61"/>
  <c r="C38" i="61" s="1"/>
  <c r="R53" i="58"/>
  <c r="T128" i="58"/>
  <c r="T57" i="58"/>
  <c r="R184" i="58"/>
  <c r="R151" i="58"/>
  <c r="T196" i="58"/>
  <c r="T122" i="58"/>
  <c r="R116" i="58"/>
  <c r="V116" i="58" s="1"/>
  <c r="B22" i="61"/>
  <c r="C22" i="61" s="1"/>
  <c r="R100" i="58"/>
  <c r="R139" i="58"/>
  <c r="T123" i="58"/>
  <c r="B39" i="61"/>
  <c r="C39" i="61" s="1"/>
  <c r="R290" i="58"/>
  <c r="V290" i="58" s="1"/>
  <c r="T163" i="58"/>
  <c r="R103" i="58"/>
  <c r="T82" i="58"/>
  <c r="D38" i="60"/>
  <c r="F38" i="60" s="1"/>
  <c r="D22" i="60"/>
  <c r="F22" i="60" s="1"/>
  <c r="R101" i="58"/>
  <c r="V101" i="58" s="1"/>
  <c r="AE12" i="53"/>
  <c r="AF44" i="53"/>
  <c r="AI44" i="53"/>
  <c r="AL48" i="53"/>
  <c r="AK16" i="53"/>
  <c r="AM51" i="53"/>
  <c r="CN28" i="59"/>
  <c r="BX56" i="59"/>
  <c r="BH67" i="59"/>
  <c r="AB15" i="59"/>
  <c r="L18" i="59"/>
  <c r="AA54" i="53"/>
  <c r="AH83" i="53"/>
  <c r="R129" i="58"/>
  <c r="R125" i="58"/>
  <c r="R168" i="58"/>
  <c r="V168" i="58" s="1"/>
  <c r="R197" i="58"/>
  <c r="R131" i="58"/>
  <c r="T181" i="58"/>
  <c r="T241" i="58"/>
  <c r="R192" i="58"/>
  <c r="V192" i="58" s="1"/>
  <c r="T169" i="58"/>
  <c r="T101" i="58"/>
  <c r="T59" i="58"/>
  <c r="B24" i="61"/>
  <c r="C24" i="61" s="1"/>
  <c r="R158" i="58"/>
  <c r="R165" i="58"/>
  <c r="R83" i="58"/>
  <c r="R177" i="58"/>
  <c r="T74" i="58"/>
  <c r="R72" i="58"/>
  <c r="R63" i="58"/>
  <c r="R171" i="58"/>
  <c r="AB82" i="53"/>
  <c r="AH78" i="53"/>
  <c r="B25" i="59"/>
  <c r="AS25" i="59" s="1"/>
  <c r="AK52" i="53"/>
  <c r="AG39" i="53"/>
  <c r="AM48" i="53"/>
  <c r="AM16" i="53"/>
  <c r="AL54" i="53"/>
  <c r="R147" i="58"/>
  <c r="R152" i="58"/>
  <c r="V152" i="58" s="1"/>
  <c r="T164" i="58"/>
  <c r="R273" i="58"/>
  <c r="R95" i="58"/>
  <c r="D36" i="60"/>
  <c r="F36" i="60" s="1"/>
  <c r="T176" i="58"/>
  <c r="T177" i="58"/>
  <c r="V45" i="58"/>
  <c r="T105" i="58"/>
  <c r="R120" i="58"/>
  <c r="T98" i="58"/>
  <c r="T188" i="58"/>
  <c r="B20" i="61"/>
  <c r="C20" i="61" s="1"/>
  <c r="T140" i="58"/>
  <c r="R180" i="58"/>
  <c r="R164" i="58"/>
  <c r="V164" i="58" s="1"/>
  <c r="T125" i="58"/>
  <c r="T120" i="58"/>
  <c r="D64" i="60"/>
  <c r="F64" i="60" s="1"/>
  <c r="AH26" i="53"/>
  <c r="AM30" i="53"/>
  <c r="AC59" i="53"/>
  <c r="AC52" i="53"/>
  <c r="AM52" i="53"/>
  <c r="AA51" i="53"/>
  <c r="AL16" i="53"/>
  <c r="AG7" i="53"/>
  <c r="K10" i="58"/>
  <c r="CL82" i="59"/>
  <c r="BV7" i="59"/>
  <c r="AP11" i="59"/>
  <c r="Z49" i="59"/>
  <c r="J64" i="59"/>
  <c r="AC26" i="53"/>
  <c r="AD54" i="53"/>
  <c r="AF26" i="53"/>
  <c r="AB30" i="53"/>
  <c r="AB83" i="53"/>
  <c r="R55" i="58"/>
  <c r="R188" i="58"/>
  <c r="V188" i="58" s="1"/>
  <c r="T56" i="58"/>
  <c r="R59" i="58"/>
  <c r="R48" i="58"/>
  <c r="V48" i="58" s="1"/>
  <c r="R167" i="58"/>
  <c r="T175" i="58"/>
  <c r="T146" i="58"/>
  <c r="B28" i="61"/>
  <c r="C28" i="61" s="1"/>
  <c r="R172" i="58"/>
  <c r="T113" i="58"/>
  <c r="T167" i="58"/>
  <c r="T186" i="58"/>
  <c r="T150" i="58"/>
  <c r="D17" i="60"/>
  <c r="F17" i="60" s="1"/>
  <c r="T116" i="58"/>
  <c r="R137" i="58"/>
  <c r="R52" i="58"/>
  <c r="R85" i="58"/>
  <c r="R110" i="58"/>
  <c r="V110" i="58" s="1"/>
  <c r="D35" i="60"/>
  <c r="F35" i="60" s="1"/>
  <c r="AD26" i="53"/>
  <c r="AD37" i="53"/>
  <c r="AK12" i="53"/>
  <c r="AI51" i="53"/>
  <c r="AC51" i="53"/>
  <c r="AK44" i="53"/>
  <c r="AH7" i="53"/>
  <c r="AI7" i="53"/>
  <c r="BU50" i="59"/>
  <c r="Y55" i="59"/>
  <c r="I54" i="59"/>
  <c r="AA66" i="53"/>
  <c r="AF54" i="53"/>
  <c r="AH30" i="53"/>
  <c r="AE83" i="53"/>
  <c r="AE30" i="53"/>
  <c r="T135" i="58"/>
  <c r="T127" i="58"/>
  <c r="T183" i="58"/>
  <c r="R115" i="58"/>
  <c r="R54" i="58"/>
  <c r="V54" i="58" s="1"/>
  <c r="R330" i="58"/>
  <c r="R154" i="58"/>
  <c r="V154" i="58" s="1"/>
  <c r="B52" i="61"/>
  <c r="C52" i="61" s="1"/>
  <c r="R173" i="58"/>
  <c r="D34" i="60"/>
  <c r="F34" i="60" s="1"/>
  <c r="T303" i="58"/>
  <c r="T145" i="58"/>
  <c r="R65" i="58"/>
  <c r="T137" i="58"/>
  <c r="R144" i="58"/>
  <c r="V144" i="58" s="1"/>
  <c r="T190" i="58"/>
  <c r="AE52" i="53"/>
  <c r="AC44" i="53"/>
  <c r="AM44" i="53"/>
  <c r="AJ16" i="53"/>
  <c r="AN67" i="59"/>
  <c r="X44" i="59"/>
  <c r="AK54" i="53"/>
  <c r="AJ83" i="53"/>
  <c r="AL30" i="53"/>
  <c r="R124" i="58"/>
  <c r="R189" i="58"/>
  <c r="R182" i="58"/>
  <c r="R150" i="58"/>
  <c r="V150" i="58" s="1"/>
  <c r="T156" i="58"/>
  <c r="T180" i="58"/>
  <c r="R130" i="58"/>
  <c r="V130" i="58" s="1"/>
  <c r="T194" i="58"/>
  <c r="D49" i="60"/>
  <c r="F49" i="60" s="1"/>
  <c r="T161" i="58"/>
  <c r="R67" i="58"/>
  <c r="B35" i="61"/>
  <c r="C35" i="61" s="1"/>
  <c r="T171" i="58"/>
  <c r="T81" i="58"/>
  <c r="T131" i="58"/>
  <c r="T73" i="58"/>
  <c r="R216" i="58"/>
  <c r="T126" i="58"/>
  <c r="B32" i="61"/>
  <c r="C32" i="61" s="1"/>
  <c r="AI50" i="53"/>
  <c r="AM50" i="53"/>
  <c r="AK51" i="53"/>
  <c r="AA39" i="53"/>
  <c r="AE51" i="53"/>
  <c r="AA48" i="53"/>
  <c r="AF7" i="53"/>
  <c r="AL7" i="53"/>
  <c r="BS50" i="59"/>
  <c r="AC66" i="53"/>
  <c r="AC54" i="53"/>
  <c r="AJ26" i="53"/>
  <c r="B27" i="61"/>
  <c r="C27" i="61" s="1"/>
  <c r="R242" i="58"/>
  <c r="T173" i="58"/>
  <c r="T246" i="58"/>
  <c r="R128" i="58"/>
  <c r="R169" i="58"/>
  <c r="R198" i="58"/>
  <c r="R166" i="58"/>
  <c r="V166" i="58" s="1"/>
  <c r="R179" i="58"/>
  <c r="V179" i="58" s="1"/>
  <c r="R206" i="58"/>
  <c r="R161" i="58"/>
  <c r="V161" i="58" s="1"/>
  <c r="T111" i="58"/>
  <c r="T60" i="58"/>
  <c r="R181" i="58"/>
  <c r="V181" i="58" s="1"/>
  <c r="R99" i="58"/>
  <c r="V99" i="58" s="1"/>
  <c r="R119" i="58"/>
  <c r="B21" i="61"/>
  <c r="C21" i="61" s="1"/>
  <c r="R70" i="58"/>
  <c r="T62" i="58"/>
  <c r="D47" i="60"/>
  <c r="F47" i="60" s="1"/>
  <c r="AE44" i="53"/>
  <c r="AB48" i="53"/>
  <c r="AM7" i="53"/>
  <c r="CH61" i="59"/>
  <c r="BB41" i="59"/>
  <c r="V18" i="59"/>
  <c r="F47" i="59"/>
  <c r="R190" i="58"/>
  <c r="B47" i="61"/>
  <c r="C47" i="61" s="1"/>
  <c r="R121" i="58"/>
  <c r="V121" i="58" s="1"/>
  <c r="T115" i="58"/>
  <c r="D30" i="60"/>
  <c r="F30" i="60" s="1"/>
  <c r="T139" i="58"/>
  <c r="D37" i="60"/>
  <c r="F37" i="60" s="1"/>
  <c r="R81" i="58"/>
  <c r="T133" i="58"/>
  <c r="T100" i="58"/>
  <c r="B30" i="61"/>
  <c r="C30" i="61" s="1"/>
  <c r="R159" i="58"/>
  <c r="D21" i="60"/>
  <c r="F21" i="60" s="1"/>
  <c r="R19" i="58"/>
  <c r="V19" i="58" s="1"/>
  <c r="CG63" i="59"/>
  <c r="BQ55" i="59"/>
  <c r="AK68" i="59"/>
  <c r="U21" i="59"/>
  <c r="E14" i="59"/>
  <c r="CN68" i="46"/>
  <c r="CN72" i="46"/>
  <c r="CN85" i="46"/>
  <c r="BX68" i="46"/>
  <c r="BX88" i="46"/>
  <c r="BX66" i="46"/>
  <c r="AR20" i="46"/>
  <c r="BX25" i="46"/>
  <c r="BX22" i="46"/>
  <c r="BX10" i="46"/>
  <c r="BX13" i="46"/>
  <c r="BX45" i="46"/>
  <c r="CN26" i="46"/>
  <c r="BX61" i="46"/>
  <c r="BX31" i="46"/>
  <c r="CN14" i="46"/>
  <c r="BX57" i="46"/>
  <c r="CN70" i="46"/>
  <c r="AR82" i="46"/>
  <c r="BX77" i="46"/>
  <c r="BX37" i="46"/>
  <c r="BX80" i="46"/>
  <c r="CN44" i="46"/>
  <c r="BX49" i="46"/>
  <c r="BX65" i="46"/>
  <c r="CN77" i="46"/>
  <c r="BX27" i="46"/>
  <c r="AR43" i="46"/>
  <c r="BX59" i="46"/>
  <c r="BX55" i="46"/>
  <c r="CN65" i="46"/>
  <c r="BX18" i="46"/>
  <c r="CN37" i="46"/>
  <c r="BH62" i="46"/>
  <c r="AR65" i="46"/>
  <c r="BX7" i="46"/>
  <c r="BX5" i="46"/>
  <c r="AR26" i="46"/>
  <c r="AR5" i="46"/>
  <c r="BX17" i="46"/>
  <c r="AR28" i="46"/>
  <c r="CN39" i="46"/>
  <c r="BF12" i="46"/>
  <c r="AP23" i="46"/>
  <c r="BF42" i="46"/>
  <c r="AP79" i="46"/>
  <c r="BF68" i="46"/>
  <c r="AP40" i="46"/>
  <c r="BF67" i="46"/>
  <c r="BF80" i="46"/>
  <c r="BF32" i="46"/>
  <c r="BF87" i="46"/>
  <c r="AP51" i="46"/>
  <c r="AP54" i="46"/>
  <c r="BF76" i="46"/>
  <c r="CL23" i="46"/>
  <c r="X81" i="46"/>
  <c r="AP85" i="46"/>
  <c r="AP71" i="46"/>
  <c r="X31" i="46"/>
  <c r="BF23" i="46"/>
  <c r="AP6" i="46"/>
  <c r="AP74" i="46"/>
  <c r="AP49" i="46"/>
  <c r="BF8" i="46"/>
  <c r="BF71" i="46"/>
  <c r="AP43" i="46"/>
  <c r="BF75" i="46"/>
  <c r="BF83" i="46"/>
  <c r="AP82" i="46"/>
  <c r="BF54" i="46"/>
  <c r="AP84" i="46"/>
  <c r="BF66" i="46"/>
  <c r="AP56" i="46"/>
  <c r="AP72" i="46"/>
  <c r="BF86" i="46"/>
  <c r="AP17" i="46"/>
  <c r="AP22" i="46"/>
  <c r="BF62" i="46"/>
  <c r="BF19" i="46"/>
  <c r="BF79" i="46"/>
  <c r="BF7" i="46"/>
  <c r="AP16" i="46"/>
  <c r="BF40" i="46"/>
  <c r="BF58" i="46"/>
  <c r="AP76" i="46"/>
  <c r="AP50" i="46"/>
  <c r="BF69" i="46"/>
  <c r="AY23" i="59"/>
  <c r="BF17" i="46"/>
  <c r="AP78" i="46"/>
  <c r="AP15" i="46"/>
  <c r="BF29" i="46"/>
  <c r="AP42" i="46"/>
  <c r="AP65" i="46"/>
  <c r="AP87" i="46"/>
  <c r="BF61" i="46"/>
  <c r="BF53" i="46"/>
  <c r="BF46" i="46"/>
  <c r="BF6" i="46"/>
  <c r="C14" i="59"/>
  <c r="BF63" i="46"/>
  <c r="BF81" i="46"/>
  <c r="AP25" i="46"/>
  <c r="BF20" i="46"/>
  <c r="AP66" i="46"/>
  <c r="BF50" i="46"/>
  <c r="BF65" i="46"/>
  <c r="AP14" i="46"/>
  <c r="BF44" i="46"/>
  <c r="AP31" i="46"/>
  <c r="AP67" i="46"/>
  <c r="AP80" i="46"/>
  <c r="BF59" i="46"/>
  <c r="BF72" i="46"/>
  <c r="BF18" i="46"/>
  <c r="AP35" i="46"/>
  <c r="BV72" i="46"/>
  <c r="AP55" i="46"/>
  <c r="BF84" i="46"/>
  <c r="AP30" i="46"/>
  <c r="AP46" i="46"/>
  <c r="AP81" i="46"/>
  <c r="BF70" i="46"/>
  <c r="BF25" i="46"/>
  <c r="BF26" i="46"/>
  <c r="AP41" i="46"/>
  <c r="AP60" i="46"/>
  <c r="AP21" i="46"/>
  <c r="BV45" i="46"/>
  <c r="AP33" i="46"/>
  <c r="AP75" i="46"/>
  <c r="BF33" i="46"/>
  <c r="BF24" i="46"/>
  <c r="BF60" i="46"/>
  <c r="BF28" i="46"/>
  <c r="AP86" i="46"/>
  <c r="AY12" i="59"/>
  <c r="AP28" i="46"/>
  <c r="AP45" i="46"/>
  <c r="BF82" i="46"/>
  <c r="AP20" i="46"/>
  <c r="AP5" i="46"/>
  <c r="AP37" i="46"/>
  <c r="AP36" i="46"/>
  <c r="AP58" i="46"/>
  <c r="BV87" i="46"/>
  <c r="AP18" i="46"/>
  <c r="AP53" i="46"/>
  <c r="AP68" i="46"/>
  <c r="AP7" i="46"/>
  <c r="BF41" i="46"/>
  <c r="AP29" i="46"/>
  <c r="BV50" i="46"/>
  <c r="BF57" i="46"/>
  <c r="AP61" i="46"/>
  <c r="BF38" i="46"/>
  <c r="BF37" i="46"/>
  <c r="AP34" i="46"/>
  <c r="BV12" i="46"/>
  <c r="AP52" i="46"/>
  <c r="BF47" i="46"/>
  <c r="BF56" i="46"/>
  <c r="BF27" i="46"/>
  <c r="AP73" i="46"/>
  <c r="BF55" i="46"/>
  <c r="BF5" i="46"/>
  <c r="BF73" i="46"/>
  <c r="BF64" i="46"/>
  <c r="AP38" i="46"/>
  <c r="AP63" i="46"/>
  <c r="AP24" i="46"/>
  <c r="AP13" i="46"/>
  <c r="BF52" i="46"/>
  <c r="AP47" i="46"/>
  <c r="AP9" i="46"/>
  <c r="AI53" i="59"/>
  <c r="BF45" i="46"/>
  <c r="AP62" i="46"/>
  <c r="BF35" i="46"/>
  <c r="BF74" i="46"/>
  <c r="AP19" i="46"/>
  <c r="BF21" i="46"/>
  <c r="AP27" i="46"/>
  <c r="AP48" i="46"/>
  <c r="BF85" i="46"/>
  <c r="AP69" i="46"/>
  <c r="BF49" i="46"/>
  <c r="BF31" i="46"/>
  <c r="AP32" i="46"/>
  <c r="BF14" i="46"/>
  <c r="AP44" i="46"/>
  <c r="BF78" i="46"/>
  <c r="AP64" i="46"/>
  <c r="AP57" i="46"/>
  <c r="BF9" i="46"/>
  <c r="BF11" i="46"/>
  <c r="BF77" i="46"/>
  <c r="BF48" i="46"/>
  <c r="AP26" i="46"/>
  <c r="BF30" i="46"/>
  <c r="AP10" i="46"/>
  <c r="AP59" i="46"/>
  <c r="AP77" i="46"/>
  <c r="BF22" i="46"/>
  <c r="BF43" i="46"/>
  <c r="AP11" i="46"/>
  <c r="BF16" i="46"/>
  <c r="BF88" i="46"/>
  <c r="BF51" i="46"/>
  <c r="AP88" i="46"/>
  <c r="AP8" i="46"/>
  <c r="BF10" i="46"/>
  <c r="BF39" i="46"/>
  <c r="AP70" i="46"/>
  <c r="AP83" i="46"/>
  <c r="BF34" i="46"/>
  <c r="BF36" i="46"/>
  <c r="BF13" i="46"/>
  <c r="AP39" i="46"/>
  <c r="U25" i="46"/>
  <c r="U32" i="46"/>
  <c r="AQ81" i="46"/>
  <c r="CM57" i="46"/>
  <c r="BW16" i="46"/>
  <c r="BW7" i="46"/>
  <c r="AQ79" i="46"/>
  <c r="AQ23" i="46"/>
  <c r="BW84" i="46"/>
  <c r="BW48" i="46"/>
  <c r="BW62" i="46"/>
  <c r="AQ31" i="46"/>
  <c r="AQ6" i="46"/>
  <c r="AQ20" i="46"/>
  <c r="CM60" i="46"/>
  <c r="AQ57" i="46"/>
  <c r="AQ68" i="46"/>
  <c r="AQ22" i="46"/>
  <c r="BW25" i="46"/>
  <c r="CI13" i="59"/>
  <c r="BW46" i="46"/>
  <c r="AQ49" i="46"/>
  <c r="CM19" i="46"/>
  <c r="BW72" i="46"/>
  <c r="CM27" i="46"/>
  <c r="BW34" i="46"/>
  <c r="CM63" i="46"/>
  <c r="BW67" i="46"/>
  <c r="BW64" i="46"/>
  <c r="BG16" i="46"/>
  <c r="CM51" i="46"/>
  <c r="AQ73" i="46"/>
  <c r="BW36" i="46"/>
  <c r="AQ40" i="46"/>
  <c r="BW39" i="46"/>
  <c r="BW60" i="46"/>
  <c r="BW56" i="46"/>
  <c r="BG58" i="46"/>
  <c r="AQ87" i="46"/>
  <c r="AQ69" i="46"/>
  <c r="AQ13" i="46"/>
  <c r="BG72" i="46"/>
  <c r="BG29" i="46"/>
  <c r="BW79" i="46"/>
  <c r="BW5" i="46"/>
  <c r="BW75" i="46"/>
  <c r="CM44" i="46"/>
  <c r="CM7" i="46"/>
  <c r="BW41" i="46"/>
  <c r="CM82" i="46"/>
  <c r="BG42" i="46"/>
  <c r="BG20" i="46"/>
  <c r="CM33" i="46"/>
  <c r="BG73" i="46"/>
  <c r="BW15" i="46"/>
  <c r="CM15" i="46"/>
  <c r="BW42" i="46"/>
  <c r="AQ47" i="46"/>
  <c r="CM25" i="46"/>
  <c r="BG87" i="46"/>
  <c r="AJ59" i="59"/>
  <c r="BG28" i="46"/>
  <c r="AQ16" i="46"/>
  <c r="AQ8" i="46"/>
  <c r="CM16" i="46"/>
  <c r="CM35" i="46"/>
  <c r="BW27" i="46"/>
  <c r="CM86" i="46"/>
  <c r="AQ41" i="46"/>
  <c r="CM88" i="46"/>
  <c r="CM76" i="46"/>
  <c r="AQ66" i="46"/>
  <c r="BG77" i="46"/>
  <c r="CM64" i="46"/>
  <c r="CM21" i="46"/>
  <c r="BW77" i="46"/>
  <c r="CM29" i="46"/>
  <c r="BW21" i="46"/>
  <c r="BW20" i="46"/>
  <c r="CM14" i="46"/>
  <c r="BG59" i="46"/>
  <c r="BW50" i="46"/>
  <c r="BG24" i="46"/>
  <c r="BW45" i="46"/>
  <c r="AQ63" i="46"/>
  <c r="BW9" i="46"/>
  <c r="BW68" i="46"/>
  <c r="CM28" i="46"/>
  <c r="AQ10" i="46"/>
  <c r="BG17" i="46"/>
  <c r="BW22" i="46"/>
  <c r="BW74" i="46"/>
  <c r="CM85" i="46"/>
  <c r="BW58" i="46"/>
  <c r="AQ76" i="46"/>
  <c r="AQ36" i="46"/>
  <c r="CM24" i="46"/>
  <c r="BW52" i="46"/>
  <c r="BG23" i="46"/>
  <c r="CM65" i="46"/>
  <c r="CM18" i="46"/>
  <c r="AQ37" i="46"/>
  <c r="AQ25" i="46"/>
  <c r="BG53" i="46"/>
  <c r="BG34" i="46"/>
  <c r="CM5" i="46"/>
  <c r="BG88" i="46"/>
  <c r="AQ5" i="46"/>
  <c r="BW47" i="46"/>
  <c r="AQ32" i="46"/>
  <c r="CM10" i="46"/>
  <c r="BG35" i="46"/>
  <c r="AQ50" i="46"/>
  <c r="BW57" i="46"/>
  <c r="BW66" i="46"/>
  <c r="BG21" i="46"/>
  <c r="CM56" i="46"/>
  <c r="CM26" i="46"/>
  <c r="BG36" i="46"/>
  <c r="CM87" i="46"/>
  <c r="BW76" i="46"/>
  <c r="CM70" i="46"/>
  <c r="BW49" i="46"/>
  <c r="BG74" i="46"/>
  <c r="BW37" i="46"/>
  <c r="BG61" i="46"/>
  <c r="CM62" i="46"/>
  <c r="BG69" i="46"/>
  <c r="CM17" i="46"/>
  <c r="CM22" i="46"/>
  <c r="AQ19" i="46"/>
  <c r="BG41" i="46"/>
  <c r="CM11" i="46"/>
  <c r="CM12" i="46"/>
  <c r="AQ46" i="46"/>
  <c r="BW85" i="46"/>
  <c r="BG40" i="46"/>
  <c r="BW31" i="46"/>
  <c r="BW73" i="46"/>
  <c r="CM31" i="46"/>
  <c r="AQ53" i="46"/>
  <c r="BG82" i="46"/>
  <c r="CM50" i="46"/>
  <c r="BG65" i="46"/>
  <c r="AQ48" i="46"/>
  <c r="BW54" i="46"/>
  <c r="BW87" i="46"/>
  <c r="CM55" i="46"/>
  <c r="AQ54" i="46"/>
  <c r="CM69" i="46"/>
  <c r="BW44" i="46"/>
  <c r="BG67" i="46"/>
  <c r="BG8" i="46"/>
  <c r="BW13" i="46"/>
  <c r="AQ88" i="46"/>
  <c r="AQ43" i="46"/>
  <c r="AQ80" i="46"/>
  <c r="BW19" i="46"/>
  <c r="BG50" i="46"/>
  <c r="BG14" i="46"/>
  <c r="AQ34" i="46"/>
  <c r="BG84" i="46"/>
  <c r="AQ56" i="46"/>
  <c r="CM37" i="46"/>
  <c r="BW70" i="46"/>
  <c r="AQ61" i="46"/>
  <c r="BW24" i="46"/>
  <c r="CM36" i="46"/>
  <c r="CM53" i="46"/>
  <c r="AQ39" i="46"/>
  <c r="BG26" i="46"/>
  <c r="BW43" i="46"/>
  <c r="BG5" i="46"/>
  <c r="BG51" i="46"/>
  <c r="CM79" i="46"/>
  <c r="BW35" i="46"/>
  <c r="AQ75" i="46"/>
  <c r="AQ17" i="46"/>
  <c r="BG12" i="46"/>
  <c r="AQ35" i="46"/>
  <c r="BG80" i="46"/>
  <c r="CM68" i="46"/>
  <c r="CM48" i="46"/>
  <c r="CM66" i="46"/>
  <c r="BG25" i="46"/>
  <c r="AQ82" i="46"/>
  <c r="BG75" i="46"/>
  <c r="BG15" i="46"/>
  <c r="BG60" i="46"/>
  <c r="BG54" i="46"/>
  <c r="AQ9" i="46"/>
  <c r="BW86" i="46"/>
  <c r="BG86" i="46"/>
  <c r="CM67" i="46"/>
  <c r="AQ7" i="46"/>
  <c r="BG19" i="46"/>
  <c r="BG71" i="46"/>
  <c r="AQ70" i="46"/>
  <c r="AQ33" i="46"/>
  <c r="CM40" i="46"/>
  <c r="BG56" i="46"/>
  <c r="CM74" i="46"/>
  <c r="BG43" i="46"/>
  <c r="AQ42" i="46"/>
  <c r="BG47" i="46"/>
  <c r="AQ77" i="46"/>
  <c r="AQ24" i="46"/>
  <c r="CM84" i="46"/>
  <c r="AQ18" i="46"/>
  <c r="AQ59" i="46"/>
  <c r="CM9" i="46"/>
  <c r="AQ86" i="46"/>
  <c r="BW88" i="46"/>
  <c r="BG7" i="46"/>
  <c r="AQ64" i="46"/>
  <c r="BW17" i="46"/>
  <c r="CM72" i="46"/>
  <c r="AQ74" i="46"/>
  <c r="BG64" i="46"/>
  <c r="CM20" i="46"/>
  <c r="BG85" i="46"/>
  <c r="BW26" i="46"/>
  <c r="AQ51" i="46"/>
  <c r="AQ58" i="46"/>
  <c r="BW23" i="46"/>
  <c r="AQ65" i="46"/>
  <c r="BW40" i="46"/>
  <c r="CM39" i="46"/>
  <c r="BW14" i="46"/>
  <c r="CM59" i="46"/>
  <c r="CM8" i="46"/>
  <c r="BW12" i="46"/>
  <c r="AQ44" i="46"/>
  <c r="AQ78" i="46"/>
  <c r="CM43" i="46"/>
  <c r="AQ67" i="46"/>
  <c r="BG63" i="46"/>
  <c r="AQ71" i="46"/>
  <c r="BG33" i="46"/>
  <c r="CM58" i="46"/>
  <c r="AQ52" i="46"/>
  <c r="BW83" i="46"/>
  <c r="BG57" i="46"/>
  <c r="AQ28" i="46"/>
  <c r="BW63" i="46"/>
  <c r="CM23" i="46"/>
  <c r="AQ30" i="46"/>
  <c r="AQ38" i="46"/>
  <c r="BW38" i="46"/>
  <c r="BW81" i="46"/>
  <c r="BW8" i="46"/>
  <c r="BG11" i="46"/>
  <c r="AQ12" i="46"/>
  <c r="BW28" i="46"/>
  <c r="AQ72" i="46"/>
  <c r="AQ27" i="46"/>
  <c r="BG44" i="46"/>
  <c r="CM80" i="46"/>
  <c r="AQ62" i="46"/>
  <c r="BG66" i="46"/>
  <c r="AQ84" i="46"/>
  <c r="BG30" i="46"/>
  <c r="AQ15" i="46"/>
  <c r="BG32" i="46"/>
  <c r="BG18" i="46"/>
  <c r="CM83" i="46"/>
  <c r="BG83" i="46"/>
  <c r="BW71" i="46"/>
  <c r="BW55" i="46"/>
  <c r="BW53" i="46"/>
  <c r="CM13" i="46"/>
  <c r="CM6" i="46"/>
  <c r="BW11" i="46"/>
  <c r="BW6" i="46"/>
  <c r="BG10" i="46"/>
  <c r="CM71" i="46"/>
  <c r="BW32" i="46"/>
  <c r="BW51" i="46"/>
  <c r="CM52" i="46"/>
  <c r="CM34" i="46"/>
  <c r="BW33" i="46"/>
  <c r="CM46" i="46"/>
  <c r="BW82" i="46"/>
  <c r="BG70" i="46"/>
  <c r="CM61" i="46"/>
  <c r="BG68" i="46"/>
  <c r="BW69" i="46"/>
  <c r="CM54" i="46"/>
  <c r="AQ60" i="46"/>
  <c r="BG13" i="46"/>
  <c r="BG39" i="46"/>
  <c r="BG37" i="46"/>
  <c r="AQ83" i="46"/>
  <c r="AQ45" i="46"/>
  <c r="BG79" i="46"/>
  <c r="BW78" i="46"/>
  <c r="BW10" i="46"/>
  <c r="CM41" i="46"/>
  <c r="BG22" i="46"/>
  <c r="BG62" i="46"/>
  <c r="BG46" i="46"/>
  <c r="AQ29" i="46"/>
  <c r="BW59" i="46"/>
  <c r="BG81" i="46"/>
  <c r="BG76" i="46"/>
  <c r="BG31" i="46"/>
  <c r="AQ55" i="46"/>
  <c r="CM30" i="46"/>
  <c r="BG48" i="46"/>
  <c r="BG38" i="46"/>
  <c r="CM49" i="46"/>
  <c r="BG49" i="46"/>
  <c r="AQ26" i="46"/>
  <c r="BG55" i="46"/>
  <c r="CM75" i="46"/>
  <c r="CM78" i="46"/>
  <c r="BG78" i="46"/>
  <c r="BG9" i="46"/>
  <c r="CM32" i="46"/>
  <c r="BG52" i="46"/>
  <c r="BW18" i="46"/>
  <c r="BW29" i="46"/>
  <c r="BG6" i="46"/>
  <c r="AQ21" i="46"/>
  <c r="CM47" i="46"/>
  <c r="BW65" i="46"/>
  <c r="AQ85" i="46"/>
  <c r="CM81" i="46"/>
  <c r="CM73" i="46"/>
  <c r="CM77" i="46"/>
  <c r="BG27" i="46"/>
  <c r="CM42" i="46"/>
  <c r="BW61" i="46"/>
  <c r="AQ14" i="46"/>
  <c r="CM38" i="46"/>
  <c r="BW30" i="46"/>
  <c r="Q57" i="46"/>
  <c r="E41" i="46"/>
  <c r="G69" i="46"/>
  <c r="E66" i="46"/>
  <c r="G60" i="46"/>
  <c r="Q12" i="46"/>
  <c r="G87" i="46"/>
  <c r="U17" i="46"/>
  <c r="BP26" i="46"/>
  <c r="CF18" i="46"/>
  <c r="CF28" i="46"/>
  <c r="U79" i="46"/>
  <c r="U83" i="46"/>
  <c r="CF49" i="46"/>
  <c r="CF65" i="46"/>
  <c r="U29" i="46"/>
  <c r="U7" i="46"/>
  <c r="AJ56" i="46"/>
  <c r="BP80" i="46"/>
  <c r="U30" i="46"/>
  <c r="U43" i="46"/>
  <c r="U40" i="46"/>
  <c r="U28" i="46"/>
  <c r="U44" i="46"/>
  <c r="U63" i="46"/>
  <c r="U74" i="46"/>
  <c r="U71" i="46"/>
  <c r="BP76" i="46"/>
  <c r="L29" i="46"/>
  <c r="U68" i="46"/>
  <c r="G45" i="46"/>
  <c r="G44" i="46"/>
  <c r="G33" i="46"/>
  <c r="Q20" i="46"/>
  <c r="Q47" i="46"/>
  <c r="G65" i="46"/>
  <c r="Q87" i="46"/>
  <c r="Q52" i="46"/>
  <c r="Q49" i="46"/>
  <c r="Q25" i="46"/>
  <c r="E8" i="46"/>
  <c r="E10" i="46"/>
  <c r="Q53" i="46"/>
  <c r="Q76" i="46"/>
  <c r="E81" i="46"/>
  <c r="G53" i="46"/>
  <c r="E42" i="46"/>
  <c r="Q82" i="46"/>
  <c r="E80" i="46"/>
  <c r="E61" i="46"/>
  <c r="E65" i="46"/>
  <c r="Q61" i="46"/>
  <c r="G38" i="46"/>
  <c r="Q15" i="46"/>
  <c r="E39" i="46"/>
  <c r="E35" i="46"/>
  <c r="E71" i="46"/>
  <c r="G22" i="46"/>
  <c r="U22" i="46"/>
  <c r="U57" i="46"/>
  <c r="U38" i="46"/>
  <c r="U49" i="46"/>
  <c r="U77" i="46"/>
  <c r="U33" i="46"/>
  <c r="U60" i="46"/>
  <c r="U45" i="46"/>
  <c r="U69" i="46"/>
  <c r="U88" i="46"/>
  <c r="U12" i="46"/>
  <c r="U16" i="46"/>
  <c r="U11" i="46"/>
  <c r="U54" i="46"/>
  <c r="U81" i="46"/>
  <c r="U64" i="46"/>
  <c r="U34" i="46"/>
  <c r="U66" i="46"/>
  <c r="U59" i="46"/>
  <c r="J41" i="46"/>
  <c r="U47" i="46"/>
  <c r="U50" i="46"/>
  <c r="U48" i="46"/>
  <c r="U56" i="46"/>
  <c r="U31" i="46"/>
  <c r="U46" i="46"/>
  <c r="L70" i="46"/>
  <c r="U10" i="46"/>
  <c r="U23" i="46"/>
  <c r="U36" i="46"/>
  <c r="U39" i="46"/>
  <c r="U52" i="46"/>
  <c r="U78" i="46"/>
  <c r="U61" i="46"/>
  <c r="U65" i="46"/>
  <c r="U13" i="46"/>
  <c r="U72" i="46"/>
  <c r="U76" i="46"/>
  <c r="U42" i="46"/>
  <c r="U70" i="46"/>
  <c r="U87" i="46"/>
  <c r="U15" i="46"/>
  <c r="U75" i="46"/>
  <c r="U14" i="46"/>
  <c r="U20" i="46"/>
  <c r="U35" i="46"/>
  <c r="U19" i="46"/>
  <c r="U24" i="46"/>
  <c r="U8" i="46"/>
  <c r="J66" i="46"/>
  <c r="U21" i="46"/>
  <c r="U85" i="46"/>
  <c r="U37" i="46"/>
  <c r="U18" i="46"/>
  <c r="U73" i="46"/>
  <c r="U51" i="46"/>
  <c r="U84" i="46"/>
  <c r="U80" i="46"/>
  <c r="U9" i="46"/>
  <c r="U58" i="46"/>
  <c r="U41" i="46"/>
  <c r="U27" i="46"/>
  <c r="U53" i="46"/>
  <c r="U67" i="46"/>
  <c r="U26" i="46"/>
  <c r="U86" i="46"/>
  <c r="U62" i="46"/>
  <c r="U5" i="46"/>
  <c r="U82" i="46"/>
  <c r="U55" i="46"/>
  <c r="O74" i="46"/>
  <c r="AA26" i="46"/>
  <c r="AA47" i="46"/>
  <c r="BS19" i="46"/>
  <c r="Q84" i="46"/>
  <c r="Q5" i="46"/>
  <c r="E36" i="46"/>
  <c r="E30" i="46"/>
  <c r="Q32" i="46"/>
  <c r="E22" i="46"/>
  <c r="G56" i="46"/>
  <c r="G80" i="46"/>
  <c r="G5" i="46"/>
  <c r="Q10" i="46"/>
  <c r="Q88" i="46"/>
  <c r="Q69" i="46"/>
  <c r="E60" i="46"/>
  <c r="G66" i="46"/>
  <c r="G28" i="46"/>
  <c r="E46" i="46"/>
  <c r="G15" i="46"/>
  <c r="G40" i="46"/>
  <c r="G62" i="46"/>
  <c r="E25" i="46"/>
  <c r="E21" i="46"/>
  <c r="Q77" i="46"/>
  <c r="Q11" i="46"/>
  <c r="E27" i="46"/>
  <c r="Q6" i="46"/>
  <c r="E28" i="46"/>
  <c r="G48" i="46"/>
  <c r="E32" i="46"/>
  <c r="G36" i="46"/>
  <c r="G59" i="46"/>
  <c r="G84" i="46"/>
  <c r="Q31" i="46"/>
  <c r="E69" i="46"/>
  <c r="Q54" i="46"/>
  <c r="E77" i="46"/>
  <c r="E33" i="46"/>
  <c r="Q26" i="46"/>
  <c r="Q56" i="46"/>
  <c r="Q18" i="46"/>
  <c r="Q45" i="46"/>
  <c r="Q46" i="46"/>
  <c r="E38" i="46"/>
  <c r="E45" i="46"/>
  <c r="E16" i="46"/>
  <c r="E84" i="46"/>
  <c r="Q42" i="46"/>
  <c r="G68" i="46"/>
  <c r="G12" i="46"/>
  <c r="G55" i="46"/>
  <c r="G81" i="46"/>
  <c r="G6" i="46"/>
  <c r="Q72" i="46"/>
  <c r="E15" i="46"/>
  <c r="E7" i="46"/>
  <c r="G86" i="46"/>
  <c r="E50" i="46"/>
  <c r="Q39" i="46"/>
  <c r="Q17" i="46"/>
  <c r="Q41" i="46"/>
  <c r="Q86" i="46"/>
  <c r="Q67" i="46"/>
  <c r="E58" i="46"/>
  <c r="E64" i="46"/>
  <c r="E49" i="46"/>
  <c r="E9" i="46"/>
  <c r="G17" i="46"/>
  <c r="G75" i="46"/>
  <c r="G32" i="46"/>
  <c r="G77" i="46"/>
  <c r="E88" i="46"/>
  <c r="G25" i="46"/>
  <c r="E23" i="46"/>
  <c r="Q34" i="46"/>
  <c r="Q79" i="46"/>
  <c r="Q14" i="46"/>
  <c r="Q81" i="46"/>
  <c r="Q16" i="46"/>
  <c r="E17" i="46"/>
  <c r="E24" i="46"/>
  <c r="G29" i="46"/>
  <c r="G49" i="46"/>
  <c r="G30" i="46"/>
  <c r="G71" i="46"/>
  <c r="G19" i="46"/>
  <c r="G41" i="46"/>
  <c r="G63" i="46"/>
  <c r="E52" i="46"/>
  <c r="Q73" i="46"/>
  <c r="Q38" i="46"/>
  <c r="Q60" i="46"/>
  <c r="Q66" i="46"/>
  <c r="Q43" i="46"/>
  <c r="Q68" i="46"/>
  <c r="E75" i="46"/>
  <c r="E62" i="46"/>
  <c r="E29" i="46"/>
  <c r="Q62" i="46"/>
  <c r="Q22" i="46"/>
  <c r="G85" i="46"/>
  <c r="G8" i="46"/>
  <c r="G10" i="46"/>
  <c r="G14" i="46"/>
  <c r="G57" i="46"/>
  <c r="G82" i="46"/>
  <c r="Q70" i="46"/>
  <c r="E67" i="46"/>
  <c r="Q55" i="46"/>
  <c r="Q44" i="46"/>
  <c r="Q50" i="46"/>
  <c r="Q64" i="46"/>
  <c r="E13" i="46"/>
  <c r="E87" i="46"/>
  <c r="E47" i="46"/>
  <c r="E51" i="46"/>
  <c r="Q35" i="46"/>
  <c r="G27" i="46"/>
  <c r="G51" i="46"/>
  <c r="G35" i="46"/>
  <c r="G79" i="46"/>
  <c r="G23" i="46"/>
  <c r="G7" i="46"/>
  <c r="AK54" i="46"/>
  <c r="E31" i="46"/>
  <c r="E82" i="46"/>
  <c r="Q78" i="46"/>
  <c r="Q29" i="46"/>
  <c r="Q37" i="46"/>
  <c r="Q85" i="46"/>
  <c r="E34" i="46"/>
  <c r="E68" i="46"/>
  <c r="Q71" i="46"/>
  <c r="Q13" i="46"/>
  <c r="G47" i="46"/>
  <c r="G74" i="46"/>
  <c r="G54" i="46"/>
  <c r="E72" i="46"/>
  <c r="G42" i="46"/>
  <c r="G26" i="46"/>
  <c r="Q23" i="46"/>
  <c r="Q9" i="46"/>
  <c r="Q8" i="46"/>
  <c r="E56" i="46"/>
  <c r="E83" i="46"/>
  <c r="E53" i="46"/>
  <c r="G67" i="46"/>
  <c r="E20" i="46"/>
  <c r="G72" i="46"/>
  <c r="G20" i="46"/>
  <c r="G61" i="46"/>
  <c r="G46" i="46"/>
  <c r="AK14" i="46"/>
  <c r="AI69" i="46"/>
  <c r="E44" i="46"/>
  <c r="E59" i="46"/>
  <c r="Q74" i="46"/>
  <c r="Q40" i="46"/>
  <c r="Q28" i="46"/>
  <c r="E78" i="46"/>
  <c r="E26" i="46"/>
  <c r="Q75" i="46"/>
  <c r="E18" i="46"/>
  <c r="E19" i="46"/>
  <c r="G76" i="46"/>
  <c r="G11" i="46"/>
  <c r="G16" i="46"/>
  <c r="G39" i="46"/>
  <c r="G83" i="46"/>
  <c r="G64" i="46"/>
  <c r="E74" i="46"/>
  <c r="E5" i="46"/>
  <c r="Q58" i="46"/>
  <c r="Q59" i="46"/>
  <c r="Q63" i="46"/>
  <c r="E14" i="46"/>
  <c r="E43" i="46"/>
  <c r="E6" i="46"/>
  <c r="E76" i="46"/>
  <c r="E79" i="46"/>
  <c r="Q51" i="46"/>
  <c r="G31" i="46"/>
  <c r="G37" i="46"/>
  <c r="G58" i="46"/>
  <c r="G88" i="46"/>
  <c r="AK40" i="46"/>
  <c r="Q80" i="46"/>
  <c r="G18" i="46"/>
  <c r="E37" i="46"/>
  <c r="Q24" i="46"/>
  <c r="Q19" i="46"/>
  <c r="Q7" i="46"/>
  <c r="Q30" i="46"/>
  <c r="E57" i="46"/>
  <c r="E85" i="46"/>
  <c r="E48" i="46"/>
  <c r="Q83" i="46"/>
  <c r="G34" i="46"/>
  <c r="E12" i="46"/>
  <c r="G70" i="46"/>
  <c r="G78" i="46"/>
  <c r="E73" i="46"/>
  <c r="G24" i="46"/>
  <c r="E63" i="46"/>
  <c r="E55" i="46"/>
  <c r="G52" i="46"/>
  <c r="E54" i="46"/>
  <c r="Q36" i="46"/>
  <c r="Q21" i="46"/>
  <c r="Q65" i="46"/>
  <c r="Q48" i="46"/>
  <c r="E86" i="46"/>
  <c r="E70" i="46"/>
  <c r="Q33" i="46"/>
  <c r="G50" i="46"/>
  <c r="G9" i="46"/>
  <c r="G73" i="46"/>
  <c r="E40" i="46"/>
  <c r="G21" i="46"/>
  <c r="G43" i="46"/>
  <c r="AY69" i="46"/>
  <c r="AI60" i="46"/>
  <c r="CE13" i="46"/>
  <c r="AY57" i="46"/>
  <c r="AI18" i="46"/>
  <c r="M68" i="46"/>
  <c r="AI56" i="46"/>
  <c r="AI53" i="46"/>
  <c r="AY55" i="46"/>
  <c r="AI41" i="46"/>
  <c r="M27" i="46"/>
  <c r="AY16" i="46"/>
  <c r="AY83" i="46"/>
  <c r="M14" i="46"/>
  <c r="AY56" i="46"/>
  <c r="CE83" i="46"/>
  <c r="BH34" i="59"/>
  <c r="Y50" i="46"/>
  <c r="AY54" i="46"/>
  <c r="AI24" i="46"/>
  <c r="CE58" i="46"/>
  <c r="AY50" i="46"/>
  <c r="CE66" i="46"/>
  <c r="CE56" i="46"/>
  <c r="AY74" i="46"/>
  <c r="AI48" i="46"/>
  <c r="CE87" i="46"/>
  <c r="CE65" i="46"/>
  <c r="AY34" i="46"/>
  <c r="AI27" i="46"/>
  <c r="CE43" i="46"/>
  <c r="BH33" i="59"/>
  <c r="CE39" i="46"/>
  <c r="AY26" i="46"/>
  <c r="AY58" i="46"/>
  <c r="AY59" i="46"/>
  <c r="CE71" i="46"/>
  <c r="CE18" i="46"/>
  <c r="Y21" i="46"/>
  <c r="BH68" i="59"/>
  <c r="Y52" i="46"/>
  <c r="AI39" i="46"/>
  <c r="CE31" i="46"/>
  <c r="AY66" i="46"/>
  <c r="CE74" i="46"/>
  <c r="AY76" i="46"/>
  <c r="AY70" i="46"/>
  <c r="CE35" i="46"/>
  <c r="AY38" i="46"/>
  <c r="AY39" i="46"/>
  <c r="AY40" i="46"/>
  <c r="AY77" i="46"/>
  <c r="AI19" i="46"/>
  <c r="CE20" i="46"/>
  <c r="CE70" i="46"/>
  <c r="AI52" i="46"/>
  <c r="AY48" i="46"/>
  <c r="AI35" i="46"/>
  <c r="AI46" i="46"/>
  <c r="AY86" i="46"/>
  <c r="Y34" i="46"/>
  <c r="CE55" i="46"/>
  <c r="CE14" i="46"/>
  <c r="CE61" i="46"/>
  <c r="AY31" i="46"/>
  <c r="AY82" i="46"/>
  <c r="CE48" i="46"/>
  <c r="CE84" i="46"/>
  <c r="AY65" i="46"/>
  <c r="AI63" i="46"/>
  <c r="CE28" i="46"/>
  <c r="AY75" i="46"/>
  <c r="AI66" i="46"/>
  <c r="AI50" i="46"/>
  <c r="CE49" i="46"/>
  <c r="AI15" i="46"/>
  <c r="AY42" i="46"/>
  <c r="CE30" i="46"/>
  <c r="AI44" i="46"/>
  <c r="V55" i="46"/>
  <c r="Y60" i="46"/>
  <c r="AY37" i="46"/>
  <c r="AI58" i="46"/>
  <c r="CE50" i="46"/>
  <c r="AY24" i="46"/>
  <c r="AI20" i="46"/>
  <c r="AY60" i="46"/>
  <c r="AI84" i="46"/>
  <c r="CE21" i="46"/>
  <c r="CE5" i="46"/>
  <c r="AY41" i="46"/>
  <c r="AY14" i="46"/>
  <c r="AI54" i="46"/>
  <c r="AI49" i="46"/>
  <c r="CE25" i="46"/>
  <c r="AI77" i="46"/>
  <c r="AY49" i="46"/>
  <c r="CE24" i="46"/>
  <c r="CE57" i="46"/>
  <c r="AI83" i="46"/>
  <c r="CE73" i="46"/>
  <c r="AI70" i="46"/>
  <c r="AY30" i="46"/>
  <c r="CE41" i="46"/>
  <c r="AI17" i="46"/>
  <c r="V37" i="46"/>
  <c r="CE38" i="46"/>
  <c r="AI38" i="46"/>
  <c r="CE54" i="46"/>
  <c r="AI31" i="46"/>
  <c r="CE85" i="46"/>
  <c r="AI74" i="46"/>
  <c r="AI57" i="46"/>
  <c r="AY21" i="46"/>
  <c r="BO30" i="46"/>
  <c r="V26" i="46"/>
  <c r="Y39" i="46"/>
  <c r="AI55" i="46"/>
  <c r="CE37" i="46"/>
  <c r="AY25" i="46"/>
  <c r="AI37" i="46"/>
  <c r="AI26" i="46"/>
  <c r="CE77" i="46"/>
  <c r="AI85" i="46"/>
  <c r="BO57" i="46"/>
  <c r="AY13" i="46"/>
  <c r="AY44" i="46"/>
  <c r="CE80" i="46"/>
  <c r="AY19" i="46"/>
  <c r="V80" i="46"/>
  <c r="CE26" i="46"/>
  <c r="AY61" i="46"/>
  <c r="CE36" i="46"/>
  <c r="AI61" i="46"/>
  <c r="AI36" i="46"/>
  <c r="CE33" i="46"/>
  <c r="V12" i="46"/>
  <c r="CE53" i="46"/>
  <c r="AY53" i="46"/>
  <c r="AI40" i="46"/>
  <c r="AI23" i="46"/>
  <c r="BO20" i="46"/>
  <c r="AY64" i="46"/>
  <c r="CE44" i="46"/>
  <c r="AI22" i="46"/>
  <c r="AI14" i="46"/>
  <c r="AI25" i="46"/>
  <c r="AY85" i="46"/>
  <c r="CE82" i="46"/>
  <c r="AY22" i="46"/>
  <c r="AI10" i="46"/>
  <c r="AB18" i="59"/>
  <c r="BS68" i="46"/>
  <c r="BS41" i="46"/>
  <c r="BC45" i="46"/>
  <c r="AM67" i="46"/>
  <c r="AM75" i="46"/>
  <c r="AM45" i="46"/>
  <c r="P38" i="46"/>
  <c r="P72" i="46"/>
  <c r="BC7" i="46"/>
  <c r="BS79" i="46"/>
  <c r="BS77" i="46"/>
  <c r="K59" i="46"/>
  <c r="AM50" i="46"/>
  <c r="R50" i="46"/>
  <c r="BS51" i="46"/>
  <c r="AA33" i="46"/>
  <c r="AA58" i="46"/>
  <c r="AA14" i="46"/>
  <c r="AA57" i="46"/>
  <c r="I59" i="46"/>
  <c r="AA28" i="46"/>
  <c r="AA11" i="46"/>
  <c r="AA30" i="46"/>
  <c r="AA82" i="46"/>
  <c r="AM31" i="46"/>
  <c r="CI37" i="46"/>
  <c r="BC36" i="46"/>
  <c r="BS32" i="46"/>
  <c r="CI48" i="46"/>
  <c r="AM35" i="46"/>
  <c r="BS10" i="46"/>
  <c r="BC20" i="46"/>
  <c r="BC67" i="46"/>
  <c r="BS21" i="46"/>
  <c r="AM7" i="46"/>
  <c r="BS84" i="46"/>
  <c r="BS42" i="46"/>
  <c r="CI74" i="46"/>
  <c r="BC62" i="46"/>
  <c r="CI68" i="46"/>
  <c r="BS56" i="46"/>
  <c r="CI86" i="46"/>
  <c r="CI63" i="46"/>
  <c r="BS46" i="46"/>
  <c r="AM85" i="46"/>
  <c r="AM44" i="46"/>
  <c r="CI77" i="46"/>
  <c r="BC19" i="46"/>
  <c r="CI59" i="46"/>
  <c r="BS64" i="46"/>
  <c r="CI56" i="46"/>
  <c r="BC16" i="46"/>
  <c r="AM6" i="46"/>
  <c r="BC46" i="46"/>
  <c r="BS53" i="46"/>
  <c r="BC5" i="46"/>
  <c r="CI45" i="46"/>
  <c r="CI40" i="46"/>
  <c r="BS69" i="46"/>
  <c r="BC38" i="46"/>
  <c r="BS34" i="46"/>
  <c r="AM58" i="46"/>
  <c r="AM68" i="46"/>
  <c r="BS47" i="46"/>
  <c r="BC27" i="46"/>
  <c r="AM24" i="46"/>
  <c r="BC31" i="46"/>
  <c r="AM52" i="46"/>
  <c r="BS62" i="46"/>
  <c r="BC40" i="46"/>
  <c r="BC8" i="46"/>
  <c r="CI10" i="46"/>
  <c r="CI65" i="46"/>
  <c r="CI17" i="46"/>
  <c r="AM78" i="46"/>
  <c r="CI7" i="46"/>
  <c r="BT24" i="46"/>
  <c r="P21" i="46"/>
  <c r="R61" i="46"/>
  <c r="I63" i="46"/>
  <c r="CI83" i="46"/>
  <c r="AM29" i="46"/>
  <c r="BS67" i="46"/>
  <c r="AM54" i="46"/>
  <c r="CI46" i="46"/>
  <c r="AM22" i="46"/>
  <c r="CI9" i="46"/>
  <c r="BC34" i="46"/>
  <c r="AM19" i="46"/>
  <c r="BC33" i="46"/>
  <c r="BS49" i="46"/>
  <c r="BC23" i="46"/>
  <c r="CI44" i="46"/>
  <c r="CI41" i="46"/>
  <c r="AM74" i="46"/>
  <c r="BS65" i="46"/>
  <c r="CI79" i="46"/>
  <c r="CI15" i="46"/>
  <c r="BC52" i="46"/>
  <c r="CI67" i="46"/>
  <c r="AM20" i="46"/>
  <c r="P46" i="46"/>
  <c r="R30" i="46"/>
  <c r="P27" i="46"/>
  <c r="K54" i="46"/>
  <c r="K18" i="46"/>
  <c r="K85" i="46"/>
  <c r="BC65" i="46"/>
  <c r="AM79" i="46"/>
  <c r="BS72" i="46"/>
  <c r="BC53" i="46"/>
  <c r="BS23" i="46"/>
  <c r="BC47" i="46"/>
  <c r="BC11" i="46"/>
  <c r="CI82" i="46"/>
  <c r="AM69" i="46"/>
  <c r="BC51" i="46"/>
  <c r="AM37" i="46"/>
  <c r="BC60" i="46"/>
  <c r="BS22" i="46"/>
  <c r="BS78" i="46"/>
  <c r="BS24" i="46"/>
  <c r="AM36" i="46"/>
  <c r="AM41" i="46"/>
  <c r="BS57" i="46"/>
  <c r="BS29" i="46"/>
  <c r="BS5" i="46"/>
  <c r="N17" i="46"/>
  <c r="P65" i="46"/>
  <c r="R23" i="46"/>
  <c r="N56" i="46"/>
  <c r="P24" i="46"/>
  <c r="K66" i="46"/>
  <c r="I67" i="46"/>
  <c r="CI24" i="46"/>
  <c r="AM48" i="46"/>
  <c r="BS16" i="46"/>
  <c r="BC39" i="46"/>
  <c r="BS66" i="46"/>
  <c r="BC13" i="46"/>
  <c r="CI12" i="46"/>
  <c r="BC57" i="46"/>
  <c r="BS44" i="46"/>
  <c r="BC71" i="46"/>
  <c r="BS54" i="46"/>
  <c r="BS82" i="46"/>
  <c r="CI87" i="46"/>
  <c r="BC44" i="46"/>
  <c r="BC14" i="46"/>
  <c r="CI57" i="46"/>
  <c r="CI88" i="46"/>
  <c r="BC15" i="46"/>
  <c r="CI36" i="46"/>
  <c r="BC78" i="46"/>
  <c r="AM56" i="46"/>
  <c r="BC84" i="46"/>
  <c r="P12" i="46"/>
  <c r="R49" i="46"/>
  <c r="I22" i="46"/>
  <c r="CI31" i="46"/>
  <c r="AM65" i="46"/>
  <c r="BC43" i="46"/>
  <c r="CI25" i="46"/>
  <c r="BC56" i="46"/>
  <c r="AM76" i="46"/>
  <c r="BS80" i="46"/>
  <c r="AM61" i="46"/>
  <c r="CI20" i="46"/>
  <c r="BS71" i="46"/>
  <c r="BS14" i="46"/>
  <c r="BS50" i="46"/>
  <c r="BC29" i="46"/>
  <c r="BC69" i="46"/>
  <c r="BS38" i="46"/>
  <c r="AM66" i="46"/>
  <c r="AM71" i="46"/>
  <c r="BS15" i="46"/>
  <c r="AM73" i="46"/>
  <c r="AO65" i="46"/>
  <c r="CI26" i="46"/>
  <c r="CI60" i="46"/>
  <c r="Z60" i="46"/>
  <c r="AM77" i="46"/>
  <c r="BS48" i="46"/>
  <c r="BC81" i="46"/>
  <c r="BS18" i="46"/>
  <c r="BS37" i="46"/>
  <c r="BC83" i="46"/>
  <c r="CI51" i="46"/>
  <c r="CI53" i="46"/>
  <c r="BS70" i="46"/>
  <c r="AM46" i="46"/>
  <c r="BS26" i="46"/>
  <c r="BS60" i="46"/>
  <c r="BS74" i="46"/>
  <c r="BC18" i="46"/>
  <c r="CI13" i="46"/>
  <c r="BC77" i="46"/>
  <c r="BC79" i="46"/>
  <c r="AM10" i="46"/>
  <c r="AM83" i="46"/>
  <c r="BS59" i="46"/>
  <c r="R57" i="46"/>
  <c r="K73" i="46"/>
  <c r="K50" i="46"/>
  <c r="BC55" i="46"/>
  <c r="AM84" i="46"/>
  <c r="CI22" i="46"/>
  <c r="AM88" i="46"/>
  <c r="CI58" i="46"/>
  <c r="BS63" i="46"/>
  <c r="BS33" i="46"/>
  <c r="BC37" i="46"/>
  <c r="BS87" i="46"/>
  <c r="CI35" i="46"/>
  <c r="CI14" i="46"/>
  <c r="BC61" i="46"/>
  <c r="BS85" i="46"/>
  <c r="CI64" i="46"/>
  <c r="AM11" i="46"/>
  <c r="BC82" i="46"/>
  <c r="AM27" i="46"/>
  <c r="CI72" i="46"/>
  <c r="BS36" i="46"/>
  <c r="BS9" i="46"/>
  <c r="R71" i="46"/>
  <c r="R75" i="46"/>
  <c r="K44" i="46"/>
  <c r="K88" i="46"/>
  <c r="CI43" i="46"/>
  <c r="BC26" i="46"/>
  <c r="CI30" i="46"/>
  <c r="AM63" i="46"/>
  <c r="CI33" i="46"/>
  <c r="AM55" i="46"/>
  <c r="BS83" i="46"/>
  <c r="BS28" i="46"/>
  <c r="CI5" i="46"/>
  <c r="BC73" i="46"/>
  <c r="AM5" i="46"/>
  <c r="CI38" i="46"/>
  <c r="BS31" i="46"/>
  <c r="BS40" i="46"/>
  <c r="AM81" i="46"/>
  <c r="CI32" i="46"/>
  <c r="CI39" i="46"/>
  <c r="CI69" i="46"/>
  <c r="BS27" i="46"/>
  <c r="AM82" i="46"/>
  <c r="I27" i="46"/>
  <c r="R56" i="46"/>
  <c r="R10" i="46"/>
  <c r="P8" i="46"/>
  <c r="R85" i="46"/>
  <c r="K41" i="46"/>
  <c r="K22" i="46"/>
  <c r="BC72" i="46"/>
  <c r="BS25" i="46"/>
  <c r="CI84" i="46"/>
  <c r="AM18" i="46"/>
  <c r="CI16" i="46"/>
  <c r="AM9" i="46"/>
  <c r="CI42" i="46"/>
  <c r="BC75" i="46"/>
  <c r="CI11" i="46"/>
  <c r="BC87" i="46"/>
  <c r="CI76" i="46"/>
  <c r="CI66" i="46"/>
  <c r="CI50" i="46"/>
  <c r="CI34" i="46"/>
  <c r="BS45" i="46"/>
  <c r="AM26" i="46"/>
  <c r="BS86" i="46"/>
  <c r="CI18" i="46"/>
  <c r="CI70" i="46"/>
  <c r="R81" i="46"/>
  <c r="R59" i="46"/>
  <c r="CI71" i="46"/>
  <c r="BC6" i="46"/>
  <c r="AM30" i="46"/>
  <c r="BC35" i="46"/>
  <c r="AM28" i="46"/>
  <c r="CI75" i="46"/>
  <c r="BC24" i="46"/>
  <c r="AM62" i="46"/>
  <c r="AM8" i="46"/>
  <c r="BC48" i="46"/>
  <c r="BC42" i="46"/>
  <c r="AM14" i="46"/>
  <c r="AM53" i="46"/>
  <c r="BC50" i="46"/>
  <c r="AM21" i="46"/>
  <c r="AM43" i="46"/>
  <c r="AM38" i="46"/>
  <c r="BS35" i="46"/>
  <c r="BS81" i="46"/>
  <c r="AM23" i="46"/>
  <c r="AM59" i="46"/>
  <c r="R80" i="46"/>
  <c r="K29" i="46"/>
  <c r="K61" i="46"/>
  <c r="BC63" i="46"/>
  <c r="AM72" i="46"/>
  <c r="BS30" i="46"/>
  <c r="AM87" i="46"/>
  <c r="CI78" i="46"/>
  <c r="AM33" i="46"/>
  <c r="CI61" i="46"/>
  <c r="BC41" i="46"/>
  <c r="CI28" i="46"/>
  <c r="AM42" i="46"/>
  <c r="BC21" i="46"/>
  <c r="BS12" i="46"/>
  <c r="BC58" i="46"/>
  <c r="AM25" i="46"/>
  <c r="BC30" i="46"/>
  <c r="BC17" i="46"/>
  <c r="AM13" i="46"/>
  <c r="CI29" i="46"/>
  <c r="AM57" i="46"/>
  <c r="BC64" i="46"/>
  <c r="R26" i="46"/>
  <c r="K31" i="46"/>
  <c r="CI47" i="46"/>
  <c r="AM51" i="46"/>
  <c r="AM60" i="46"/>
  <c r="BS20" i="46"/>
  <c r="BS17" i="46"/>
  <c r="BS75" i="46"/>
  <c r="BS58" i="46"/>
  <c r="CI19" i="46"/>
  <c r="BC80" i="46"/>
  <c r="AM15" i="46"/>
  <c r="AM70" i="46"/>
  <c r="AM12" i="46"/>
  <c r="BS11" i="46"/>
  <c r="BC25" i="46"/>
  <c r="BC76" i="46"/>
  <c r="BS43" i="46"/>
  <c r="BC59" i="46"/>
  <c r="CI81" i="46"/>
  <c r="BS6" i="46"/>
  <c r="BC74" i="46"/>
  <c r="CI55" i="46"/>
  <c r="CI49" i="46"/>
  <c r="R46" i="46"/>
  <c r="CI52" i="46"/>
  <c r="AM34" i="46"/>
  <c r="BC85" i="46"/>
  <c r="CI85" i="46"/>
  <c r="AM16" i="46"/>
  <c r="BC32" i="46"/>
  <c r="BS61" i="46"/>
  <c r="AM64" i="46"/>
  <c r="CI27" i="46"/>
  <c r="BS39" i="46"/>
  <c r="BS13" i="46"/>
  <c r="BS8" i="46"/>
  <c r="BS7" i="46"/>
  <c r="AM39" i="46"/>
  <c r="BS76" i="46"/>
  <c r="CI80" i="46"/>
  <c r="CI6" i="46"/>
  <c r="AM86" i="46"/>
  <c r="BC10" i="46"/>
  <c r="AM49" i="46"/>
  <c r="CI54" i="46"/>
  <c r="BC49" i="46"/>
  <c r="N15" i="46"/>
  <c r="P19" i="46"/>
  <c r="P23" i="46"/>
  <c r="BC22" i="46"/>
  <c r="AM47" i="46"/>
  <c r="BC66" i="46"/>
  <c r="CI21" i="46"/>
  <c r="BC86" i="46"/>
  <c r="BC88" i="46"/>
  <c r="BS73" i="46"/>
  <c r="BC68" i="46"/>
  <c r="BC28" i="46"/>
  <c r="BC54" i="46"/>
  <c r="AM40" i="46"/>
  <c r="AM80" i="46"/>
  <c r="CI62" i="46"/>
  <c r="BS55" i="46"/>
  <c r="BC70" i="46"/>
  <c r="BS52" i="46"/>
  <c r="BC9" i="46"/>
  <c r="CI23" i="46"/>
  <c r="AM32" i="46"/>
  <c r="K42" i="46"/>
  <c r="CI73" i="46"/>
  <c r="BP24" i="46"/>
  <c r="BP87" i="46"/>
  <c r="CF83" i="46"/>
  <c r="AS6" i="59"/>
  <c r="O6" i="46"/>
  <c r="O52" i="46"/>
  <c r="AJ31" i="46"/>
  <c r="CF59" i="46"/>
  <c r="BP77" i="46"/>
  <c r="BP71" i="46"/>
  <c r="BP49" i="46"/>
  <c r="BP58" i="46"/>
  <c r="CF74" i="46"/>
  <c r="CF24" i="46"/>
  <c r="BP70" i="46"/>
  <c r="BP82" i="46"/>
  <c r="CF21" i="46"/>
  <c r="BP36" i="46"/>
  <c r="BP73" i="46"/>
  <c r="BP22" i="46"/>
  <c r="AJ86" i="46"/>
  <c r="BP46" i="46"/>
  <c r="O13" i="46"/>
  <c r="CF26" i="46"/>
  <c r="AZ31" i="46"/>
  <c r="CF85" i="46"/>
  <c r="BP13" i="46"/>
  <c r="CF36" i="46"/>
  <c r="CF48" i="46"/>
  <c r="BP34" i="46"/>
  <c r="CF86" i="46"/>
  <c r="CF35" i="46"/>
  <c r="CF11" i="46"/>
  <c r="BP37" i="46"/>
  <c r="BP14" i="46"/>
  <c r="BP61" i="46"/>
  <c r="CF66" i="46"/>
  <c r="BP48" i="46"/>
  <c r="BP72" i="46"/>
  <c r="AS26" i="59"/>
  <c r="CF50" i="46"/>
  <c r="BP65" i="46"/>
  <c r="AZ48" i="46"/>
  <c r="CF23" i="46"/>
  <c r="CF34" i="46"/>
  <c r="CF14" i="46"/>
  <c r="BP54" i="46"/>
  <c r="CF25" i="46"/>
  <c r="BP31" i="46"/>
  <c r="CF57" i="46"/>
  <c r="BP50" i="46"/>
  <c r="CF71" i="46"/>
  <c r="BP16" i="46"/>
  <c r="BP25" i="46"/>
  <c r="BP55" i="46"/>
  <c r="BP56" i="46"/>
  <c r="BP74" i="46"/>
  <c r="BP68" i="46"/>
  <c r="BP6" i="46"/>
  <c r="CF54" i="46"/>
  <c r="BP53" i="46"/>
  <c r="BP85" i="46"/>
  <c r="CF61" i="46"/>
  <c r="BP83" i="46"/>
  <c r="CF20" i="46"/>
  <c r="CF42" i="46"/>
  <c r="BP30" i="46"/>
  <c r="BP23" i="46"/>
  <c r="O79" i="46"/>
  <c r="BP39" i="46"/>
  <c r="CF76" i="46"/>
  <c r="CF5" i="46"/>
  <c r="BE22" i="46"/>
  <c r="BP38" i="46"/>
  <c r="BP15" i="46"/>
  <c r="CF15" i="46"/>
  <c r="CF60" i="46"/>
  <c r="AZ76" i="46"/>
  <c r="CF84" i="46"/>
  <c r="CF41" i="46"/>
  <c r="AJ55" i="46"/>
  <c r="CF58" i="46"/>
  <c r="BP59" i="46"/>
  <c r="AJ67" i="46"/>
  <c r="T7" i="46"/>
  <c r="CF38" i="46"/>
  <c r="CF53" i="46"/>
  <c r="CF37" i="46"/>
  <c r="CF39" i="46"/>
  <c r="BP66" i="46"/>
  <c r="AJ85" i="46"/>
  <c r="BP84" i="46"/>
  <c r="CF40" i="46"/>
  <c r="BP69" i="46"/>
  <c r="BP32" i="46"/>
  <c r="O78" i="46"/>
  <c r="CF55" i="46"/>
  <c r="BP57" i="46"/>
  <c r="CF56" i="46"/>
  <c r="CF31" i="46"/>
  <c r="AZ61" i="46"/>
  <c r="CF82" i="46"/>
  <c r="CF64" i="46"/>
  <c r="CF67" i="46"/>
  <c r="BU6" i="46"/>
  <c r="BE81" i="46"/>
  <c r="AO29" i="46"/>
  <c r="BU47" i="46"/>
  <c r="BU62" i="46"/>
  <c r="CK47" i="46"/>
  <c r="BU52" i="46"/>
  <c r="CK39" i="46"/>
  <c r="AO76" i="46"/>
  <c r="D9" i="46"/>
  <c r="D36" i="46"/>
  <c r="BE56" i="46"/>
  <c r="CK61" i="46"/>
  <c r="D8" i="46"/>
  <c r="BU39" i="46"/>
  <c r="D15" i="46"/>
  <c r="BE26" i="46"/>
  <c r="CK26" i="46"/>
  <c r="BU55" i="46"/>
  <c r="CK65" i="46"/>
  <c r="CK45" i="46"/>
  <c r="CK75" i="46"/>
  <c r="BE79" i="46"/>
  <c r="AO68" i="46"/>
  <c r="BU67" i="46"/>
  <c r="CK12" i="46"/>
  <c r="AO52" i="46"/>
  <c r="BE80" i="46"/>
  <c r="BE46" i="46"/>
  <c r="AO44" i="46"/>
  <c r="BU46" i="46"/>
  <c r="CK59" i="46"/>
  <c r="AO30" i="46"/>
  <c r="CK37" i="46"/>
  <c r="CK60" i="46"/>
  <c r="BU58" i="46"/>
  <c r="CK31" i="46"/>
  <c r="AO26" i="46"/>
  <c r="CK54" i="46"/>
  <c r="BE25" i="46"/>
  <c r="BU53" i="46"/>
  <c r="CK84" i="46"/>
  <c r="AO49" i="46"/>
  <c r="CK51" i="46"/>
  <c r="AO81" i="46"/>
  <c r="CK19" i="46"/>
  <c r="BE8" i="46"/>
  <c r="AO64" i="46"/>
  <c r="BE11" i="46"/>
  <c r="CK81" i="46"/>
  <c r="CK33" i="46"/>
  <c r="BE63" i="46"/>
  <c r="BE86" i="46"/>
  <c r="BE70" i="46"/>
  <c r="BE21" i="46"/>
  <c r="CK20" i="46"/>
  <c r="BU50" i="46"/>
  <c r="CK77" i="46"/>
  <c r="BU14" i="46"/>
  <c r="BE14" i="46"/>
  <c r="BE53" i="46"/>
  <c r="BU54" i="46"/>
  <c r="BE36" i="46"/>
  <c r="AO79" i="46"/>
  <c r="BU19" i="46"/>
  <c r="BE6" i="46"/>
  <c r="AX21" i="59"/>
  <c r="BE75" i="46"/>
  <c r="AO35" i="46"/>
  <c r="BE78" i="46"/>
  <c r="AX40" i="59"/>
  <c r="BE69" i="46"/>
  <c r="BE18" i="46"/>
  <c r="BE44" i="46"/>
  <c r="BU42" i="46"/>
  <c r="CK70" i="46"/>
  <c r="BE60" i="46"/>
  <c r="BU26" i="46"/>
  <c r="AO37" i="46"/>
  <c r="AO83" i="46"/>
  <c r="AO46" i="46"/>
  <c r="AO14" i="46"/>
  <c r="CK23" i="46"/>
  <c r="BU56" i="46"/>
  <c r="AO40" i="46"/>
  <c r="AO45" i="46"/>
  <c r="BU86" i="46"/>
  <c r="BU12" i="46"/>
  <c r="AO8" i="46"/>
  <c r="AO27" i="46"/>
  <c r="BU9" i="46"/>
  <c r="BU41" i="46"/>
  <c r="CK9" i="46"/>
  <c r="CK18" i="46"/>
  <c r="BU35" i="46"/>
  <c r="BU81" i="46"/>
  <c r="BU70" i="46"/>
  <c r="AO23" i="46"/>
  <c r="BE66" i="46"/>
  <c r="BU38" i="46"/>
  <c r="CK55" i="46"/>
  <c r="AO82" i="46"/>
  <c r="BE23" i="46"/>
  <c r="BE87" i="46"/>
  <c r="CK48" i="46"/>
  <c r="CK50" i="46"/>
  <c r="BE76" i="46"/>
  <c r="AO47" i="46"/>
  <c r="BU44" i="46"/>
  <c r="AO51" i="46"/>
  <c r="AO12" i="46"/>
  <c r="BU45" i="46"/>
  <c r="BE10" i="46"/>
  <c r="BU32" i="46"/>
  <c r="CK7" i="46"/>
  <c r="BU88" i="46"/>
  <c r="BE27" i="46"/>
  <c r="BU76" i="46"/>
  <c r="BU74" i="46"/>
  <c r="CK36" i="46"/>
  <c r="AO58" i="46"/>
  <c r="BU87" i="46"/>
  <c r="BE38" i="46"/>
  <c r="CK73" i="46"/>
  <c r="AO24" i="46"/>
  <c r="CK83" i="46"/>
  <c r="BU65" i="46"/>
  <c r="AO36" i="46"/>
  <c r="CK52" i="46"/>
  <c r="BU7" i="46"/>
  <c r="AO43" i="46"/>
  <c r="CK16" i="46"/>
  <c r="BU8" i="46"/>
  <c r="BE16" i="46"/>
  <c r="BU34" i="46"/>
  <c r="AO10" i="46"/>
  <c r="CK69" i="46"/>
  <c r="BU68" i="46"/>
  <c r="AO19" i="46"/>
  <c r="AO54" i="46"/>
  <c r="BE20" i="46"/>
  <c r="AO74" i="46"/>
  <c r="AO48" i="46"/>
  <c r="AO87" i="46"/>
  <c r="BU83" i="46"/>
  <c r="CK15" i="46"/>
  <c r="BU57" i="46"/>
  <c r="CK21" i="46"/>
  <c r="CK35" i="46"/>
  <c r="CK71" i="46"/>
  <c r="AO41" i="46"/>
  <c r="BU27" i="46"/>
  <c r="CK8" i="46"/>
  <c r="AO71" i="46"/>
  <c r="AO63" i="46"/>
  <c r="AO7" i="46"/>
  <c r="BU59" i="46"/>
  <c r="BE35" i="46"/>
  <c r="BU29" i="46"/>
  <c r="AO18" i="46"/>
  <c r="BU84" i="46"/>
  <c r="BE40" i="46"/>
  <c r="BU13" i="46"/>
  <c r="BE59" i="46"/>
  <c r="CK13" i="46"/>
  <c r="BU37" i="46"/>
  <c r="AO66" i="46"/>
  <c r="BU82" i="46"/>
  <c r="AO32" i="46"/>
  <c r="CK88" i="46"/>
  <c r="CK67" i="46"/>
  <c r="BE62" i="46"/>
  <c r="BE67" i="46"/>
  <c r="CK44" i="46"/>
  <c r="AO9" i="46"/>
  <c r="CK79" i="46"/>
  <c r="BE29" i="46"/>
  <c r="BU5" i="46"/>
  <c r="CK64" i="46"/>
  <c r="BU40" i="46"/>
  <c r="BE30" i="46"/>
  <c r="AO77" i="46"/>
  <c r="AO21" i="46"/>
  <c r="AO13" i="46"/>
  <c r="BE73" i="46"/>
  <c r="BE39" i="46"/>
  <c r="AO15" i="46"/>
  <c r="BE48" i="46"/>
  <c r="AO42" i="46"/>
  <c r="BU71" i="46"/>
  <c r="CK41" i="46"/>
  <c r="BU80" i="46"/>
  <c r="BU51" i="46"/>
  <c r="BE88" i="46"/>
  <c r="BU69" i="46"/>
  <c r="AO59" i="46"/>
  <c r="CK11" i="46"/>
  <c r="AO34" i="46"/>
  <c r="BU78" i="46"/>
  <c r="BE5" i="46"/>
  <c r="CK63" i="46"/>
  <c r="BU23" i="46"/>
  <c r="BE84" i="46"/>
  <c r="CK58" i="46"/>
  <c r="CK57" i="46"/>
  <c r="AO73" i="46"/>
  <c r="BU73" i="46"/>
  <c r="BE65" i="46"/>
  <c r="CK76" i="46"/>
  <c r="BE77" i="46"/>
  <c r="BE52" i="46"/>
  <c r="BU64" i="46"/>
  <c r="BE34" i="46"/>
  <c r="BU16" i="46"/>
  <c r="BE45" i="46"/>
  <c r="BU72" i="46"/>
  <c r="CK6" i="46"/>
  <c r="BU28" i="46"/>
  <c r="BE19" i="46"/>
  <c r="CK68" i="46"/>
  <c r="BU48" i="46"/>
  <c r="BU20" i="46"/>
  <c r="CK30" i="46"/>
  <c r="AO70" i="46"/>
  <c r="AO53" i="46"/>
  <c r="CK25" i="46"/>
  <c r="CK40" i="46"/>
  <c r="AO50" i="46"/>
  <c r="BE42" i="46"/>
  <c r="BU85" i="46"/>
  <c r="AO85" i="46"/>
  <c r="BE7" i="46"/>
  <c r="CK86" i="46"/>
  <c r="BE12" i="46"/>
  <c r="CK80" i="46"/>
  <c r="BU33" i="46"/>
  <c r="CK5" i="46"/>
  <c r="BU11" i="46"/>
  <c r="BE72" i="46"/>
  <c r="CK43" i="46"/>
  <c r="CK10" i="46"/>
  <c r="BE68" i="46"/>
  <c r="CK82" i="46"/>
  <c r="AO31" i="46"/>
  <c r="BE13" i="46"/>
  <c r="AO69" i="46"/>
  <c r="BU25" i="46"/>
  <c r="BU77" i="46"/>
  <c r="BE85" i="46"/>
  <c r="BU36" i="46"/>
  <c r="AO20" i="46"/>
  <c r="BU30" i="46"/>
  <c r="BE58" i="46"/>
  <c r="CK72" i="46"/>
  <c r="BE9" i="46"/>
  <c r="BE28" i="46"/>
  <c r="BE32" i="46"/>
  <c r="BE51" i="46"/>
  <c r="AO16" i="46"/>
  <c r="AO72" i="46"/>
  <c r="BE71" i="46"/>
  <c r="CK29" i="46"/>
  <c r="AO5" i="46"/>
  <c r="BU63" i="46"/>
  <c r="AO84" i="46"/>
  <c r="CK56" i="46"/>
  <c r="AO57" i="46"/>
  <c r="BU60" i="46"/>
  <c r="BE37" i="46"/>
  <c r="BU31" i="46"/>
  <c r="CK24" i="46"/>
  <c r="AO60" i="46"/>
  <c r="BU49" i="46"/>
  <c r="CK14" i="46"/>
  <c r="CK17" i="46"/>
  <c r="AO6" i="46"/>
  <c r="BU75" i="46"/>
  <c r="AO28" i="46"/>
  <c r="CK27" i="46"/>
  <c r="AO78" i="46"/>
  <c r="BE17" i="46"/>
  <c r="CK22" i="46"/>
  <c r="CK46" i="46"/>
  <c r="AO88" i="46"/>
  <c r="CK34" i="46"/>
  <c r="BE82" i="46"/>
  <c r="BE74" i="46"/>
  <c r="BE57" i="46"/>
  <c r="BU21" i="46"/>
  <c r="CK42" i="46"/>
  <c r="CK49" i="46"/>
  <c r="BU66" i="46"/>
  <c r="BE24" i="46"/>
  <c r="AO61" i="46"/>
  <c r="AO39" i="46"/>
  <c r="AO80" i="46"/>
  <c r="BU79" i="46"/>
  <c r="AO75" i="46"/>
  <c r="BE43" i="46"/>
  <c r="AO67" i="46"/>
  <c r="AO33" i="46"/>
  <c r="CK32" i="46"/>
  <c r="AO62" i="46"/>
  <c r="BE64" i="46"/>
  <c r="CK28" i="46"/>
  <c r="AO22" i="46"/>
  <c r="BE83" i="46"/>
  <c r="BE61" i="46"/>
  <c r="BE49" i="46"/>
  <c r="BU15" i="46"/>
  <c r="CK85" i="46"/>
  <c r="CK66" i="46"/>
  <c r="CK53" i="46"/>
  <c r="BU24" i="46"/>
  <c r="BU61" i="46"/>
  <c r="BE54" i="46"/>
  <c r="BE33" i="46"/>
  <c r="BE41" i="46"/>
  <c r="BU17" i="46"/>
  <c r="BU10" i="46"/>
  <c r="BU18" i="46"/>
  <c r="CK78" i="46"/>
  <c r="AO17" i="46"/>
  <c r="AO86" i="46"/>
  <c r="BU22" i="46"/>
  <c r="CK87" i="46"/>
  <c r="AO38" i="46"/>
  <c r="AO55" i="46"/>
  <c r="BE50" i="46"/>
  <c r="BE31" i="46"/>
  <c r="AO56" i="46"/>
  <c r="BE55" i="46"/>
  <c r="BE15" i="46"/>
  <c r="CK38" i="46"/>
  <c r="AO25" i="46"/>
  <c r="CK74" i="46"/>
  <c r="R51" i="46"/>
  <c r="K52" i="46"/>
  <c r="K5" i="46"/>
  <c r="R44" i="46"/>
  <c r="K11" i="46"/>
  <c r="K15" i="46"/>
  <c r="CN62" i="46"/>
  <c r="CN88" i="46"/>
  <c r="AR80" i="46"/>
  <c r="AR45" i="46"/>
  <c r="CN34" i="46"/>
  <c r="BX39" i="46"/>
  <c r="CN82" i="46"/>
  <c r="BX87" i="46"/>
  <c r="CN5" i="46"/>
  <c r="CT85" i="46"/>
  <c r="CT19" i="46"/>
  <c r="BX69" i="46"/>
  <c r="CT38" i="46"/>
  <c r="CT13" i="46"/>
  <c r="BX41" i="46"/>
  <c r="AR13" i="46"/>
  <c r="CN27" i="46"/>
  <c r="AR83" i="46"/>
  <c r="BH52" i="46"/>
  <c r="CT88" i="46"/>
  <c r="AR24" i="46"/>
  <c r="AR39" i="46"/>
  <c r="BX46" i="46"/>
  <c r="CT25" i="46"/>
  <c r="BH80" i="46"/>
  <c r="AK62" i="46"/>
  <c r="R86" i="46"/>
  <c r="R8" i="46"/>
  <c r="R83" i="46"/>
  <c r="R54" i="46"/>
  <c r="P33" i="46"/>
  <c r="P9" i="46"/>
  <c r="P36" i="46"/>
  <c r="R35" i="46"/>
  <c r="M62" i="46"/>
  <c r="P39" i="46"/>
  <c r="K33" i="46"/>
  <c r="K81" i="46"/>
  <c r="K21" i="46"/>
  <c r="K63" i="46"/>
  <c r="R77" i="46"/>
  <c r="K43" i="46"/>
  <c r="CN80" i="46"/>
  <c r="CN43" i="46"/>
  <c r="CT59" i="46"/>
  <c r="CN84" i="46"/>
  <c r="AR18" i="46"/>
  <c r="CN54" i="46"/>
  <c r="BX48" i="46"/>
  <c r="AR31" i="46"/>
  <c r="AR73" i="46"/>
  <c r="AR78" i="46"/>
  <c r="BX40" i="46"/>
  <c r="CN47" i="46"/>
  <c r="CN8" i="46"/>
  <c r="CT65" i="46"/>
  <c r="AK76" i="46"/>
  <c r="CO80" i="46"/>
  <c r="P50" i="46"/>
  <c r="P25" i="46"/>
  <c r="P61" i="46"/>
  <c r="R53" i="46"/>
  <c r="R76" i="46"/>
  <c r="R70" i="46"/>
  <c r="R43" i="46"/>
  <c r="AD52" i="59"/>
  <c r="R37" i="46"/>
  <c r="R47" i="46"/>
  <c r="R55" i="46"/>
  <c r="R7" i="46"/>
  <c r="P13" i="46"/>
  <c r="P26" i="46"/>
  <c r="P51" i="46"/>
  <c r="P11" i="46"/>
  <c r="K49" i="46"/>
  <c r="P69" i="46"/>
  <c r="K28" i="46"/>
  <c r="K32" i="46"/>
  <c r="R69" i="46"/>
  <c r="K60" i="46"/>
  <c r="CT83" i="46"/>
  <c r="CN81" i="46"/>
  <c r="CT10" i="46"/>
  <c r="BX42" i="46"/>
  <c r="CT14" i="46"/>
  <c r="CN46" i="46"/>
  <c r="CN73" i="46"/>
  <c r="CT57" i="46"/>
  <c r="CT43" i="46"/>
  <c r="CN66" i="46"/>
  <c r="CT73" i="46"/>
  <c r="BX34" i="46"/>
  <c r="CN48" i="46"/>
  <c r="AR48" i="46"/>
  <c r="BX47" i="46"/>
  <c r="BX64" i="46"/>
  <c r="CT21" i="46"/>
  <c r="CN28" i="46"/>
  <c r="CT15" i="46"/>
  <c r="AK27" i="46"/>
  <c r="CO32" i="46"/>
  <c r="CO12" i="46"/>
  <c r="P66" i="46"/>
  <c r="K12" i="46"/>
  <c r="K86" i="46"/>
  <c r="P87" i="46"/>
  <c r="P17" i="46"/>
  <c r="P32" i="46"/>
  <c r="P77" i="46"/>
  <c r="P79" i="46"/>
  <c r="P63" i="46"/>
  <c r="R18" i="46"/>
  <c r="R20" i="46"/>
  <c r="R31" i="46"/>
  <c r="R36" i="46"/>
  <c r="R21" i="46"/>
  <c r="P47" i="46"/>
  <c r="P54" i="46"/>
  <c r="P7" i="46"/>
  <c r="K64" i="46"/>
  <c r="K14" i="46"/>
  <c r="K57" i="46"/>
  <c r="K75" i="46"/>
  <c r="K24" i="46"/>
  <c r="CN75" i="46"/>
  <c r="AR19" i="46"/>
  <c r="BX84" i="46"/>
  <c r="AR84" i="46"/>
  <c r="CT41" i="46"/>
  <c r="AR54" i="46"/>
  <c r="AR25" i="46"/>
  <c r="CT40" i="46"/>
  <c r="AR68" i="46"/>
  <c r="BX74" i="46"/>
  <c r="AR57" i="46"/>
  <c r="CN87" i="46"/>
  <c r="CT18" i="46"/>
  <c r="BX82" i="46"/>
  <c r="AR64" i="46"/>
  <c r="AR42" i="46"/>
  <c r="CT22" i="46"/>
  <c r="CT81" i="46"/>
  <c r="CT53" i="46"/>
  <c r="P59" i="46"/>
  <c r="P49" i="46"/>
  <c r="P84" i="46"/>
  <c r="R82" i="46"/>
  <c r="R84" i="46"/>
  <c r="R88" i="46"/>
  <c r="R29" i="46"/>
  <c r="P67" i="46"/>
  <c r="P55" i="46"/>
  <c r="P88" i="46"/>
  <c r="K76" i="46"/>
  <c r="K35" i="46"/>
  <c r="K19" i="46"/>
  <c r="K69" i="46"/>
  <c r="X35" i="46"/>
  <c r="CN78" i="46"/>
  <c r="BX62" i="46"/>
  <c r="BX58" i="46"/>
  <c r="AR47" i="46"/>
  <c r="AR38" i="46"/>
  <c r="BX9" i="46"/>
  <c r="AR30" i="46"/>
  <c r="CT68" i="46"/>
  <c r="CT61" i="46"/>
  <c r="AR56" i="46"/>
  <c r="CN20" i="46"/>
  <c r="BX81" i="46"/>
  <c r="CN56" i="46"/>
  <c r="CN63" i="46"/>
  <c r="CN15" i="46"/>
  <c r="CN22" i="46"/>
  <c r="CT76" i="46"/>
  <c r="AR60" i="46"/>
  <c r="AR51" i="46"/>
  <c r="CG39" i="46"/>
  <c r="AK24" i="46"/>
  <c r="P42" i="46"/>
  <c r="P43" i="46"/>
  <c r="K48" i="46"/>
  <c r="K55" i="46"/>
  <c r="K7" i="46"/>
  <c r="K8" i="46"/>
  <c r="K37" i="46"/>
  <c r="CN12" i="46"/>
  <c r="CN7" i="46"/>
  <c r="E13" i="59"/>
  <c r="AR7" i="46"/>
  <c r="AR61" i="46"/>
  <c r="BX43" i="46"/>
  <c r="CN50" i="46"/>
  <c r="BX75" i="46"/>
  <c r="BX73" i="46"/>
  <c r="CT80" i="46"/>
  <c r="BX23" i="46"/>
  <c r="BX15" i="46"/>
  <c r="CT84" i="46"/>
  <c r="AR46" i="46"/>
  <c r="CN76" i="46"/>
  <c r="AR49" i="46"/>
  <c r="BX60" i="46"/>
  <c r="AR34" i="46"/>
  <c r="CT37" i="46"/>
  <c r="BA57" i="46"/>
  <c r="P22" i="46"/>
  <c r="P30" i="46"/>
  <c r="R34" i="46"/>
  <c r="R60" i="46"/>
  <c r="R67" i="46"/>
  <c r="P35" i="46"/>
  <c r="P10" i="46"/>
  <c r="P6" i="46"/>
  <c r="P14" i="46"/>
  <c r="R73" i="46"/>
  <c r="R17" i="46"/>
  <c r="R41" i="46"/>
  <c r="R48" i="46"/>
  <c r="P76" i="46"/>
  <c r="P40" i="46"/>
  <c r="P78" i="46"/>
  <c r="P81" i="46"/>
  <c r="P45" i="46"/>
  <c r="X47" i="46"/>
  <c r="R15" i="46"/>
  <c r="P83" i="46"/>
  <c r="K78" i="46"/>
  <c r="K67" i="46"/>
  <c r="K23" i="46"/>
  <c r="K47" i="46"/>
  <c r="K80" i="46"/>
  <c r="K46" i="46"/>
  <c r="K40" i="46"/>
  <c r="CT67" i="46"/>
  <c r="CT16" i="46"/>
  <c r="AR11" i="46"/>
  <c r="CT32" i="46"/>
  <c r="AR74" i="46"/>
  <c r="AR81" i="46"/>
  <c r="AR50" i="46"/>
  <c r="CN21" i="46"/>
  <c r="BX51" i="46"/>
  <c r="CN30" i="46"/>
  <c r="AR16" i="46"/>
  <c r="CT55" i="46"/>
  <c r="CT30" i="46"/>
  <c r="BX85" i="46"/>
  <c r="CN23" i="46"/>
  <c r="BX44" i="46"/>
  <c r="BX53" i="46"/>
  <c r="CN61" i="46"/>
  <c r="CN35" i="46"/>
  <c r="BX67" i="46"/>
  <c r="CT24" i="46"/>
  <c r="CT64" i="46"/>
  <c r="AK66" i="46"/>
  <c r="AK82" i="46"/>
  <c r="P86" i="46"/>
  <c r="P73" i="46"/>
  <c r="R14" i="46"/>
  <c r="R45" i="46"/>
  <c r="R79" i="46"/>
  <c r="R13" i="46"/>
  <c r="R33" i="46"/>
  <c r="P70" i="46"/>
  <c r="P85" i="46"/>
  <c r="P60" i="46"/>
  <c r="K26" i="46"/>
  <c r="P34" i="46"/>
  <c r="K83" i="46"/>
  <c r="K30" i="46"/>
  <c r="K25" i="46"/>
  <c r="R19" i="46"/>
  <c r="K9" i="46"/>
  <c r="K56" i="46"/>
  <c r="AR12" i="46"/>
  <c r="CN51" i="46"/>
  <c r="CT6" i="46"/>
  <c r="CT51" i="46"/>
  <c r="AR72" i="46"/>
  <c r="CT60" i="46"/>
  <c r="CN41" i="46"/>
  <c r="AR15" i="46"/>
  <c r="AR22" i="46"/>
  <c r="CN33" i="46"/>
  <c r="AR62" i="46"/>
  <c r="CN55" i="46"/>
  <c r="BX24" i="46"/>
  <c r="AR76" i="46"/>
  <c r="CT49" i="46"/>
  <c r="AR52" i="46"/>
  <c r="BX56" i="46"/>
  <c r="CT74" i="46"/>
  <c r="BX70" i="46"/>
  <c r="AK33" i="46"/>
  <c r="P58" i="46"/>
  <c r="P44" i="46"/>
  <c r="K39" i="46"/>
  <c r="K20" i="46"/>
  <c r="K72" i="46"/>
  <c r="P71" i="46"/>
  <c r="CN10" i="46"/>
  <c r="AR67" i="46"/>
  <c r="CT45" i="46"/>
  <c r="AR41" i="46"/>
  <c r="CN58" i="46"/>
  <c r="AR29" i="46"/>
  <c r="CT82" i="46"/>
  <c r="BX6" i="46"/>
  <c r="BX72" i="46"/>
  <c r="CT44" i="46"/>
  <c r="AR77" i="46"/>
  <c r="CT17" i="46"/>
  <c r="BX36" i="46"/>
  <c r="AR6" i="46"/>
  <c r="CN45" i="46"/>
  <c r="CN64" i="46"/>
  <c r="CT54" i="46"/>
  <c r="CT28" i="46"/>
  <c r="CN83" i="46"/>
  <c r="CN31" i="46"/>
  <c r="CT47" i="46"/>
  <c r="R68" i="46"/>
  <c r="R11" i="46"/>
  <c r="R87" i="46"/>
  <c r="R78" i="46"/>
  <c r="P64" i="46"/>
  <c r="P80" i="46"/>
  <c r="K62" i="46"/>
  <c r="K13" i="46"/>
  <c r="K71" i="46"/>
  <c r="K36" i="46"/>
  <c r="P37" i="46"/>
  <c r="P28" i="46"/>
  <c r="R28" i="46"/>
  <c r="R39" i="46"/>
  <c r="R64" i="46"/>
  <c r="R74" i="46"/>
  <c r="R63" i="46"/>
  <c r="P56" i="46"/>
  <c r="K74" i="46"/>
  <c r="K34" i="46"/>
  <c r="K45" i="46"/>
  <c r="K6" i="46"/>
  <c r="K87" i="46"/>
  <c r="K51" i="46"/>
  <c r="K68" i="46"/>
  <c r="K79" i="46"/>
  <c r="K84" i="46"/>
  <c r="E21" i="59"/>
  <c r="CT9" i="46"/>
  <c r="BX32" i="46"/>
  <c r="BX52" i="46"/>
  <c r="CN74" i="46"/>
  <c r="AR59" i="46"/>
  <c r="CN24" i="46"/>
  <c r="AR87" i="46"/>
  <c r="CN9" i="46"/>
  <c r="CT50" i="46"/>
  <c r="CN71" i="46"/>
  <c r="BX86" i="46"/>
  <c r="CT58" i="46"/>
  <c r="CN79" i="46"/>
  <c r="CT26" i="46"/>
  <c r="CT48" i="46"/>
  <c r="BX63" i="46"/>
  <c r="BX78" i="46"/>
  <c r="AR85" i="46"/>
  <c r="BX21" i="46"/>
  <c r="AR14" i="46"/>
  <c r="CN16" i="46"/>
  <c r="BX50" i="46"/>
  <c r="AR66" i="46"/>
  <c r="BX29" i="46"/>
  <c r="CT56" i="46"/>
  <c r="P5" i="46"/>
  <c r="P75" i="46"/>
  <c r="R66" i="46"/>
  <c r="R12" i="46"/>
  <c r="R40" i="46"/>
  <c r="R16" i="46"/>
  <c r="R32" i="46"/>
  <c r="P15" i="46"/>
  <c r="P16" i="46"/>
  <c r="P52" i="46"/>
  <c r="P74" i="46"/>
  <c r="K65" i="46"/>
  <c r="K17" i="46"/>
  <c r="K82" i="46"/>
  <c r="K27" i="46"/>
  <c r="I37" i="46"/>
  <c r="CN6" i="46"/>
  <c r="BH11" i="46"/>
  <c r="BX79" i="46"/>
  <c r="AR88" i="46"/>
  <c r="AR33" i="46"/>
  <c r="BX14" i="46"/>
  <c r="CN18" i="46"/>
  <c r="AR23" i="46"/>
  <c r="CN17" i="46"/>
  <c r="CT63" i="46"/>
  <c r="BX30" i="46"/>
  <c r="AR35" i="46"/>
  <c r="AR40" i="46"/>
  <c r="AR86" i="46"/>
  <c r="CN53" i="46"/>
  <c r="CN60" i="46"/>
  <c r="CT46" i="46"/>
  <c r="BX83" i="46"/>
  <c r="AR8" i="46"/>
  <c r="BX54" i="46"/>
  <c r="CN29" i="46"/>
  <c r="CN25" i="46"/>
  <c r="BX26" i="46"/>
  <c r="CN40" i="46"/>
  <c r="AS10" i="46"/>
  <c r="P82" i="46"/>
  <c r="P62" i="46"/>
  <c r="R38" i="46"/>
  <c r="R62" i="46"/>
  <c r="R9" i="46"/>
  <c r="R24" i="46"/>
  <c r="R27" i="46"/>
  <c r="P68" i="46"/>
  <c r="P57" i="46"/>
  <c r="P29" i="46"/>
  <c r="P48" i="46"/>
  <c r="K77" i="46"/>
  <c r="K38" i="46"/>
  <c r="K58" i="46"/>
  <c r="R25" i="46"/>
  <c r="CT8" i="46"/>
  <c r="BX8" i="46"/>
  <c r="CT11" i="46"/>
  <c r="CN67" i="46"/>
  <c r="AR32" i="46"/>
  <c r="CT27" i="46"/>
  <c r="BX16" i="46"/>
  <c r="AR71" i="46"/>
  <c r="AR69" i="46"/>
  <c r="CN86" i="46"/>
  <c r="AR55" i="46"/>
  <c r="BX71" i="46"/>
  <c r="AR44" i="46"/>
  <c r="BX19" i="46"/>
  <c r="CN52" i="46"/>
  <c r="CN36" i="46"/>
  <c r="AR36" i="46"/>
  <c r="CN57" i="46"/>
  <c r="CT87" i="46"/>
  <c r="CT34" i="46"/>
  <c r="U28" i="59"/>
  <c r="CN42" i="46"/>
  <c r="BX76" i="46"/>
  <c r="AR53" i="46"/>
  <c r="AR10" i="46"/>
  <c r="AR58" i="46"/>
  <c r="BY10" i="46"/>
  <c r="P53" i="46"/>
  <c r="P41" i="46"/>
  <c r="R22" i="46"/>
  <c r="R52" i="46"/>
  <c r="R6" i="46"/>
  <c r="R65" i="46"/>
  <c r="R5" i="46"/>
  <c r="P18" i="46"/>
  <c r="P20" i="46"/>
  <c r="K53" i="46"/>
  <c r="K70" i="46"/>
  <c r="R42" i="46"/>
  <c r="R58" i="46"/>
  <c r="K16" i="46"/>
  <c r="BX11" i="46"/>
  <c r="AR27" i="46"/>
  <c r="AR75" i="46"/>
  <c r="BX28" i="46"/>
  <c r="BX33" i="46"/>
  <c r="CN59" i="46"/>
  <c r="BX38" i="46"/>
  <c r="CN38" i="46"/>
  <c r="AR63" i="46"/>
  <c r="CT77" i="46"/>
  <c r="CT5" i="46"/>
  <c r="CT20" i="46"/>
  <c r="AR37" i="46"/>
  <c r="BX35" i="46"/>
  <c r="AR70" i="46"/>
  <c r="CT86" i="46"/>
  <c r="AR21" i="46"/>
  <c r="AR17" i="46"/>
  <c r="CN32" i="46"/>
  <c r="CN49" i="46"/>
  <c r="CT75" i="46"/>
  <c r="CN69" i="46"/>
  <c r="E17" i="59"/>
  <c r="Y12" i="46"/>
  <c r="CS65" i="46"/>
  <c r="AW73" i="46"/>
  <c r="Y55" i="46"/>
  <c r="V77" i="46"/>
  <c r="V86" i="46"/>
  <c r="V48" i="46"/>
  <c r="V85" i="46"/>
  <c r="Y73" i="46"/>
  <c r="Y32" i="46"/>
  <c r="Y83" i="46"/>
  <c r="Y37" i="46"/>
  <c r="AG25" i="46"/>
  <c r="AG14" i="46"/>
  <c r="AW39" i="46"/>
  <c r="BM73" i="46"/>
  <c r="BM74" i="46"/>
  <c r="CC15" i="46"/>
  <c r="BM84" i="46"/>
  <c r="AG18" i="46"/>
  <c r="AW78" i="46"/>
  <c r="AG62" i="46"/>
  <c r="BM27" i="46"/>
  <c r="AW6" i="46"/>
  <c r="AG26" i="46"/>
  <c r="V53" i="46"/>
  <c r="V32" i="46"/>
  <c r="Y38" i="46"/>
  <c r="AW74" i="46"/>
  <c r="BM58" i="46"/>
  <c r="AG31" i="46"/>
  <c r="AW82" i="46"/>
  <c r="CS20" i="46"/>
  <c r="AG70" i="46"/>
  <c r="AW87" i="46"/>
  <c r="CC64" i="46"/>
  <c r="AG78" i="46"/>
  <c r="AG71" i="46"/>
  <c r="AG51" i="46"/>
  <c r="BM9" i="46"/>
  <c r="BM20" i="46"/>
  <c r="Y88" i="46"/>
  <c r="V19" i="46"/>
  <c r="Y7" i="46"/>
  <c r="Y65" i="46"/>
  <c r="Y54" i="46"/>
  <c r="AW53" i="46"/>
  <c r="CC37" i="46"/>
  <c r="BM25" i="46"/>
  <c r="CS37" i="46"/>
  <c r="AW21" i="46"/>
  <c r="AG74" i="46"/>
  <c r="AW49" i="46"/>
  <c r="AG40" i="46"/>
  <c r="BM23" i="46"/>
  <c r="AG83" i="46"/>
  <c r="BM60" i="46"/>
  <c r="AW76" i="46"/>
  <c r="BM45" i="46"/>
  <c r="AW86" i="46"/>
  <c r="BM69" i="46"/>
  <c r="AW46" i="46"/>
  <c r="AW34" i="46"/>
  <c r="AG22" i="46"/>
  <c r="AW79" i="46"/>
  <c r="BM51" i="46"/>
  <c r="AW16" i="46"/>
  <c r="AG41" i="46"/>
  <c r="BM41" i="46"/>
  <c r="AW10" i="46"/>
  <c r="BM11" i="46"/>
  <c r="AG80" i="46"/>
  <c r="V16" i="46"/>
  <c r="V57" i="46"/>
  <c r="V28" i="46"/>
  <c r="V10" i="46"/>
  <c r="V22" i="46"/>
  <c r="V78" i="46"/>
  <c r="Y80" i="46"/>
  <c r="Y20" i="46"/>
  <c r="AW54" i="46"/>
  <c r="AG24" i="46"/>
  <c r="BM77" i="46"/>
  <c r="AG66" i="46"/>
  <c r="AG59" i="46"/>
  <c r="AG48" i="46"/>
  <c r="BM30" i="46"/>
  <c r="AG64" i="46"/>
  <c r="AG35" i="46"/>
  <c r="AG81" i="46"/>
  <c r="AW35" i="46"/>
  <c r="BM71" i="46"/>
  <c r="AG33" i="46"/>
  <c r="Y40" i="46"/>
  <c r="V5" i="46"/>
  <c r="Y56" i="46"/>
  <c r="AG85" i="46"/>
  <c r="AW43" i="46"/>
  <c r="V69" i="46"/>
  <c r="Y46" i="46"/>
  <c r="V33" i="46"/>
  <c r="V44" i="46"/>
  <c r="Y29" i="46"/>
  <c r="V54" i="46"/>
  <c r="V21" i="46"/>
  <c r="V70" i="46"/>
  <c r="V35" i="46"/>
  <c r="V52" i="46"/>
  <c r="V84" i="46"/>
  <c r="V63" i="46"/>
  <c r="Y77" i="46"/>
  <c r="Y8" i="46"/>
  <c r="Y66" i="46"/>
  <c r="Y14" i="46"/>
  <c r="Y18" i="46"/>
  <c r="Y82" i="46"/>
  <c r="AW38" i="46"/>
  <c r="AW66" i="46"/>
  <c r="AG23" i="46"/>
  <c r="AG60" i="46"/>
  <c r="AG84" i="46"/>
  <c r="BM22" i="46"/>
  <c r="BM75" i="46"/>
  <c r="BM79" i="46"/>
  <c r="AW28" i="46"/>
  <c r="BM17" i="46"/>
  <c r="AW12" i="46"/>
  <c r="AW20" i="46"/>
  <c r="V45" i="46"/>
  <c r="Y85" i="46"/>
  <c r="V9" i="46"/>
  <c r="Y25" i="46"/>
  <c r="Y16" i="46"/>
  <c r="Y72" i="46"/>
  <c r="Y78" i="46"/>
  <c r="AG54" i="46"/>
  <c r="BM54" i="46"/>
  <c r="AW26" i="46"/>
  <c r="BM49" i="46"/>
  <c r="AW61" i="46"/>
  <c r="AW48" i="46"/>
  <c r="CS77" i="46"/>
  <c r="AG76" i="46"/>
  <c r="BM34" i="46"/>
  <c r="BM18" i="46"/>
  <c r="AG63" i="46"/>
  <c r="AW18" i="46"/>
  <c r="CS5" i="46"/>
  <c r="BM29" i="46"/>
  <c r="AW64" i="46"/>
  <c r="AG67" i="46"/>
  <c r="BM33" i="46"/>
  <c r="BM7" i="46"/>
  <c r="V17" i="46"/>
  <c r="Y87" i="46"/>
  <c r="BM19" i="46"/>
  <c r="Y71" i="46"/>
  <c r="V60" i="46"/>
  <c r="V73" i="46"/>
  <c r="V66" i="46"/>
  <c r="V46" i="46"/>
  <c r="V36" i="46"/>
  <c r="V76" i="46"/>
  <c r="V41" i="46"/>
  <c r="V30" i="46"/>
  <c r="V13" i="46"/>
  <c r="V15" i="46"/>
  <c r="Y28" i="46"/>
  <c r="V83" i="46"/>
  <c r="Y33" i="46"/>
  <c r="Y36" i="46"/>
  <c r="Y57" i="46"/>
  <c r="Y27" i="46"/>
  <c r="Y53" i="46"/>
  <c r="BM39" i="46"/>
  <c r="AW37" i="46"/>
  <c r="AG53" i="46"/>
  <c r="BM53" i="46"/>
  <c r="AW85" i="46"/>
  <c r="BM15" i="46"/>
  <c r="CC36" i="46"/>
  <c r="AG86" i="46"/>
  <c r="AG5" i="46"/>
  <c r="AW63" i="46"/>
  <c r="BM52" i="46"/>
  <c r="AG43" i="46"/>
  <c r="BM16" i="46"/>
  <c r="AW45" i="46"/>
  <c r="V62" i="46"/>
  <c r="V31" i="46"/>
  <c r="V20" i="46"/>
  <c r="V14" i="46"/>
  <c r="V50" i="46"/>
  <c r="V34" i="46"/>
  <c r="Y61" i="46"/>
  <c r="V61" i="46"/>
  <c r="Y13" i="46"/>
  <c r="Y49" i="46"/>
  <c r="Y86" i="46"/>
  <c r="AW50" i="46"/>
  <c r="BM50" i="46"/>
  <c r="AW31" i="46"/>
  <c r="AW30" i="46"/>
  <c r="BM85" i="46"/>
  <c r="BM31" i="46"/>
  <c r="AW57" i="46"/>
  <c r="BM61" i="46"/>
  <c r="AW44" i="46"/>
  <c r="BM13" i="46"/>
  <c r="AW42" i="46"/>
  <c r="BM65" i="46"/>
  <c r="BM35" i="46"/>
  <c r="AW52" i="46"/>
  <c r="AW68" i="46"/>
  <c r="BM5" i="46"/>
  <c r="AW69" i="46"/>
  <c r="AW17" i="46"/>
  <c r="AW80" i="46"/>
  <c r="AW72" i="46"/>
  <c r="BM28" i="46"/>
  <c r="BM6" i="46"/>
  <c r="V47" i="46"/>
  <c r="V39" i="46"/>
  <c r="V74" i="46"/>
  <c r="V88" i="46"/>
  <c r="V65" i="46"/>
  <c r="V87" i="46"/>
  <c r="V23" i="46"/>
  <c r="Y6" i="46"/>
  <c r="Y62" i="46"/>
  <c r="Y9" i="46"/>
  <c r="Y11" i="46"/>
  <c r="Y47" i="46"/>
  <c r="Y69" i="46"/>
  <c r="Y41" i="46"/>
  <c r="Y17" i="46"/>
  <c r="BM38" i="46"/>
  <c r="AG15" i="46"/>
  <c r="BM57" i="46"/>
  <c r="AG56" i="46"/>
  <c r="BM82" i="46"/>
  <c r="AG87" i="46"/>
  <c r="AW29" i="46"/>
  <c r="AW81" i="46"/>
  <c r="AG32" i="46"/>
  <c r="AG79" i="46"/>
  <c r="AW75" i="46"/>
  <c r="AG58" i="46"/>
  <c r="BM83" i="46"/>
  <c r="BM68" i="46"/>
  <c r="V25" i="46"/>
  <c r="V79" i="46"/>
  <c r="V51" i="46"/>
  <c r="V75" i="46"/>
  <c r="V59" i="46"/>
  <c r="Y22" i="46"/>
  <c r="Y23" i="46"/>
  <c r="Y26" i="46"/>
  <c r="Y43" i="46"/>
  <c r="Y31" i="46"/>
  <c r="Y81" i="46"/>
  <c r="Y84" i="46"/>
  <c r="Y74" i="46"/>
  <c r="AG77" i="46"/>
  <c r="AW24" i="46"/>
  <c r="AG65" i="46"/>
  <c r="BM64" i="46"/>
  <c r="AG68" i="46"/>
  <c r="BM80" i="46"/>
  <c r="AG16" i="46"/>
  <c r="AW8" i="46"/>
  <c r="V67" i="46"/>
  <c r="Y68" i="46"/>
  <c r="AG21" i="46"/>
  <c r="BM78" i="46"/>
  <c r="V68" i="46"/>
  <c r="V38" i="46"/>
  <c r="V29" i="46"/>
  <c r="V56" i="46"/>
  <c r="V43" i="46"/>
  <c r="Y42" i="46"/>
  <c r="Y30" i="46"/>
  <c r="Y64" i="46"/>
  <c r="Y51" i="46"/>
  <c r="Y45" i="46"/>
  <c r="Y48" i="46"/>
  <c r="Y44" i="46"/>
  <c r="AW25" i="46"/>
  <c r="AG39" i="46"/>
  <c r="AG38" i="46"/>
  <c r="BM37" i="46"/>
  <c r="AW58" i="46"/>
  <c r="AW40" i="46"/>
  <c r="AG13" i="46"/>
  <c r="BM87" i="46"/>
  <c r="AW83" i="46"/>
  <c r="BM42" i="46"/>
  <c r="BM36" i="46"/>
  <c r="BM70" i="46"/>
  <c r="BM21" i="46"/>
  <c r="AG52" i="46"/>
  <c r="AW22" i="46"/>
  <c r="AG46" i="46"/>
  <c r="AW41" i="46"/>
  <c r="AG75" i="46"/>
  <c r="AW32" i="46"/>
  <c r="AW27" i="46"/>
  <c r="BM43" i="46"/>
  <c r="AW62" i="46"/>
  <c r="AG8" i="46"/>
  <c r="J21" i="59"/>
  <c r="V64" i="46"/>
  <c r="V7" i="46"/>
  <c r="V40" i="46"/>
  <c r="V27" i="46"/>
  <c r="Y58" i="46"/>
  <c r="Y59" i="46"/>
  <c r="V71" i="46"/>
  <c r="Y63" i="46"/>
  <c r="AG37" i="46"/>
  <c r="AW56" i="46"/>
  <c r="BM40" i="46"/>
  <c r="BM76" i="46"/>
  <c r="AW65" i="46"/>
  <c r="AW36" i="46"/>
  <c r="AG36" i="46"/>
  <c r="AG20" i="46"/>
  <c r="AG73" i="46"/>
  <c r="AG29" i="46"/>
  <c r="AW47" i="46"/>
  <c r="BM86" i="46"/>
  <c r="AG47" i="46"/>
  <c r="BM47" i="46"/>
  <c r="AW59" i="46"/>
  <c r="AG34" i="46"/>
  <c r="BM32" i="46"/>
  <c r="AW71" i="46"/>
  <c r="BM67" i="46"/>
  <c r="V81" i="46"/>
  <c r="V72" i="46"/>
  <c r="V24" i="46"/>
  <c r="V11" i="46"/>
  <c r="V6" i="46"/>
  <c r="Y75" i="46"/>
  <c r="Y76" i="46"/>
  <c r="Y79" i="46"/>
  <c r="Y15" i="46"/>
  <c r="Y70" i="46"/>
  <c r="AG55" i="46"/>
  <c r="BM24" i="46"/>
  <c r="CC66" i="46"/>
  <c r="AG57" i="46"/>
  <c r="CC40" i="46"/>
  <c r="AW84" i="46"/>
  <c r="BM59" i="46"/>
  <c r="AW60" i="46"/>
  <c r="AW88" i="46"/>
  <c r="AG69" i="46"/>
  <c r="BM63" i="46"/>
  <c r="AG19" i="46"/>
  <c r="BM81" i="46"/>
  <c r="AG72" i="46"/>
  <c r="BM88" i="46"/>
  <c r="BM10" i="46"/>
  <c r="V18" i="46"/>
  <c r="V58" i="46"/>
  <c r="V49" i="46"/>
  <c r="V8" i="46"/>
  <c r="V82" i="46"/>
  <c r="Y19" i="46"/>
  <c r="Y24" i="46"/>
  <c r="Y35" i="46"/>
  <c r="Y67" i="46"/>
  <c r="Y10" i="46"/>
  <c r="AW55" i="46"/>
  <c r="BM14" i="46"/>
  <c r="BM55" i="46"/>
  <c r="BM66" i="46"/>
  <c r="BM56" i="46"/>
  <c r="AW77" i="46"/>
  <c r="AG82" i="46"/>
  <c r="AW70" i="46"/>
  <c r="BM46" i="46"/>
  <c r="AG30" i="46"/>
  <c r="BM48" i="46"/>
  <c r="AG42" i="46"/>
  <c r="AW5" i="46"/>
  <c r="BM72" i="46"/>
  <c r="AW67" i="46"/>
  <c r="AG88" i="46"/>
  <c r="AG27" i="46"/>
  <c r="AW51" i="46"/>
  <c r="AW11" i="46"/>
  <c r="H65" i="46"/>
  <c r="X22" i="46"/>
  <c r="BD18" i="46"/>
  <c r="X51" i="46"/>
  <c r="X80" i="46"/>
  <c r="X77" i="46"/>
  <c r="X69" i="46"/>
  <c r="X33" i="46"/>
  <c r="X85" i="46"/>
  <c r="X15" i="46"/>
  <c r="X65" i="46"/>
  <c r="X12" i="46"/>
  <c r="AN40" i="46"/>
  <c r="X57" i="46"/>
  <c r="Z8" i="46"/>
  <c r="X71" i="46"/>
  <c r="X43" i="46"/>
  <c r="AN9" i="46"/>
  <c r="X39" i="46"/>
  <c r="X67" i="46"/>
  <c r="X56" i="46"/>
  <c r="X87" i="46"/>
  <c r="X8" i="46"/>
  <c r="X9" i="46"/>
  <c r="X14" i="46"/>
  <c r="X84" i="46"/>
  <c r="BD69" i="46"/>
  <c r="X37" i="46"/>
  <c r="X16" i="46"/>
  <c r="X66" i="46"/>
  <c r="X38" i="46"/>
  <c r="X24" i="46"/>
  <c r="X25" i="46"/>
  <c r="X45" i="46"/>
  <c r="X11" i="46"/>
  <c r="X30" i="46"/>
  <c r="BD75" i="46"/>
  <c r="X83" i="46"/>
  <c r="X68" i="46"/>
  <c r="X34" i="46"/>
  <c r="CJ48" i="46"/>
  <c r="X17" i="46"/>
  <c r="X18" i="46"/>
  <c r="X42" i="46"/>
  <c r="X59" i="46"/>
  <c r="X27" i="46"/>
  <c r="X48" i="46"/>
  <c r="Z23" i="46"/>
  <c r="X58" i="46"/>
  <c r="X73" i="46"/>
  <c r="X61" i="46"/>
  <c r="X64" i="46"/>
  <c r="X41" i="46"/>
  <c r="AN78" i="46"/>
  <c r="X6" i="46"/>
  <c r="BD78" i="46"/>
  <c r="CJ68" i="46"/>
  <c r="X32" i="46"/>
  <c r="X70" i="46"/>
  <c r="Z9" i="46"/>
  <c r="X72" i="46"/>
  <c r="X75" i="46"/>
  <c r="X13" i="46"/>
  <c r="X78" i="46"/>
  <c r="X36" i="46"/>
  <c r="X49" i="46"/>
  <c r="CJ29" i="46"/>
  <c r="AN22" i="46"/>
  <c r="X86" i="46"/>
  <c r="X28" i="46"/>
  <c r="AN35" i="46"/>
  <c r="X26" i="46"/>
  <c r="Z68" i="46"/>
  <c r="X88" i="46"/>
  <c r="X29" i="46"/>
  <c r="X53" i="46"/>
  <c r="X82" i="46"/>
  <c r="X76" i="46"/>
  <c r="BD31" i="46"/>
  <c r="X10" i="46"/>
  <c r="X63" i="46"/>
  <c r="BT13" i="46"/>
  <c r="X79" i="46"/>
  <c r="X44" i="46"/>
  <c r="X19" i="46"/>
  <c r="BT5" i="46"/>
  <c r="BT70" i="46"/>
  <c r="X21" i="46"/>
  <c r="X60" i="46"/>
  <c r="Z14" i="46"/>
  <c r="X54" i="46"/>
  <c r="BT19" i="46"/>
  <c r="X46" i="46"/>
  <c r="X40" i="46"/>
  <c r="X7" i="46"/>
  <c r="X74" i="46"/>
  <c r="X20" i="46"/>
  <c r="X50" i="46"/>
  <c r="X55" i="46"/>
  <c r="X23" i="46"/>
  <c r="X62" i="46"/>
  <c r="X52" i="46"/>
  <c r="AN21" i="46"/>
  <c r="AA55" i="46"/>
  <c r="Z59" i="46"/>
  <c r="AA39" i="46"/>
  <c r="AA35" i="46"/>
  <c r="AA61" i="46"/>
  <c r="Z64" i="46"/>
  <c r="Z6" i="46"/>
  <c r="AA21" i="46"/>
  <c r="Z40" i="46"/>
  <c r="Z53" i="46"/>
  <c r="Z33" i="46"/>
  <c r="Z72" i="46"/>
  <c r="AU14" i="46"/>
  <c r="CQ54" i="46"/>
  <c r="AE57" i="46"/>
  <c r="AE18" i="46"/>
  <c r="BK15" i="46"/>
  <c r="AE21" i="46"/>
  <c r="AU58" i="46"/>
  <c r="BK77" i="46"/>
  <c r="CQ82" i="46"/>
  <c r="AU44" i="46"/>
  <c r="CA20" i="46"/>
  <c r="AU70" i="46"/>
  <c r="AE73" i="46"/>
  <c r="AC42" i="46"/>
  <c r="AU88" i="46"/>
  <c r="AC34" i="46"/>
  <c r="AU64" i="46"/>
  <c r="CA35" i="46"/>
  <c r="BK67" i="46"/>
  <c r="BI5" i="46"/>
  <c r="CO81" i="46"/>
  <c r="CQ43" i="46"/>
  <c r="AE33" i="46"/>
  <c r="AC45" i="46"/>
  <c r="BI16" i="46"/>
  <c r="BI32" i="46"/>
  <c r="AU43" i="46"/>
  <c r="AC32" i="46"/>
  <c r="CA80" i="46"/>
  <c r="BI78" i="46"/>
  <c r="CA88" i="46"/>
  <c r="CA33" i="46"/>
  <c r="CQ32" i="46"/>
  <c r="BI10" i="46"/>
  <c r="BI12" i="46"/>
  <c r="CO10" i="46"/>
  <c r="AE7" i="46"/>
  <c r="AA74" i="46"/>
  <c r="Z82" i="46"/>
  <c r="AA60" i="46"/>
  <c r="AA16" i="46"/>
  <c r="AA79" i="46"/>
  <c r="AA20" i="46"/>
  <c r="Z42" i="46"/>
  <c r="AA48" i="46"/>
  <c r="AA52" i="46"/>
  <c r="Z79" i="46"/>
  <c r="Z10" i="46"/>
  <c r="Z66" i="46"/>
  <c r="CQ14" i="46"/>
  <c r="AE25" i="46"/>
  <c r="CA53" i="46"/>
  <c r="AE54" i="46"/>
  <c r="BK39" i="46"/>
  <c r="CA25" i="46"/>
  <c r="CA61" i="46"/>
  <c r="AE85" i="46"/>
  <c r="BK23" i="46"/>
  <c r="AE65" i="46"/>
  <c r="AE76" i="46"/>
  <c r="BK82" i="46"/>
  <c r="CA73" i="46"/>
  <c r="CO65" i="46"/>
  <c r="BK73" i="46"/>
  <c r="AU48" i="46"/>
  <c r="CQ20" i="46"/>
  <c r="AC13" i="46"/>
  <c r="BI47" i="46"/>
  <c r="BY36" i="46"/>
  <c r="CA22" i="46"/>
  <c r="BY18" i="46"/>
  <c r="CQ59" i="46"/>
  <c r="AU34" i="46"/>
  <c r="BK27" i="46"/>
  <c r="CA46" i="46"/>
  <c r="AE19" i="46"/>
  <c r="CQ33" i="46"/>
  <c r="AC35" i="46"/>
  <c r="CQ34" i="46"/>
  <c r="BY64" i="46"/>
  <c r="CQ44" i="46"/>
  <c r="CA19" i="46"/>
  <c r="AU72" i="46"/>
  <c r="CO71" i="46"/>
  <c r="AU78" i="46"/>
  <c r="BY67" i="46"/>
  <c r="CO43" i="46"/>
  <c r="AE28" i="46"/>
  <c r="AU16" i="46"/>
  <c r="CQ75" i="46"/>
  <c r="CQ79" i="46"/>
  <c r="CA43" i="46"/>
  <c r="BY79" i="46"/>
  <c r="AU45" i="46"/>
  <c r="AU7" i="46"/>
  <c r="BI9" i="46"/>
  <c r="BK7" i="46"/>
  <c r="AU19" i="46"/>
  <c r="AA12" i="46"/>
  <c r="AA78" i="46"/>
  <c r="AA76" i="46"/>
  <c r="AA18" i="46"/>
  <c r="AA40" i="46"/>
  <c r="Z74" i="46"/>
  <c r="Z47" i="46"/>
  <c r="Z52" i="46"/>
  <c r="Z20" i="46"/>
  <c r="Z18" i="46"/>
  <c r="CQ53" i="46"/>
  <c r="AU37" i="46"/>
  <c r="AU26" i="46"/>
  <c r="BK54" i="46"/>
  <c r="BK66" i="46"/>
  <c r="AU56" i="46"/>
  <c r="AU31" i="46"/>
  <c r="BK57" i="46"/>
  <c r="AU50" i="46"/>
  <c r="CQ15" i="46"/>
  <c r="AE49" i="46"/>
  <c r="AE20" i="46"/>
  <c r="BK70" i="46"/>
  <c r="AE60" i="46"/>
  <c r="CQ48" i="46"/>
  <c r="AU82" i="46"/>
  <c r="CO46" i="46"/>
  <c r="CA34" i="46"/>
  <c r="AE34" i="46"/>
  <c r="BY35" i="46"/>
  <c r="BY86" i="46"/>
  <c r="BI34" i="46"/>
  <c r="AE5" i="46"/>
  <c r="BY72" i="46"/>
  <c r="CA72" i="46"/>
  <c r="AC17" i="46"/>
  <c r="AC88" i="46"/>
  <c r="CA16" i="46"/>
  <c r="CO72" i="46"/>
  <c r="AE32" i="46"/>
  <c r="AC80" i="46"/>
  <c r="AE6" i="46"/>
  <c r="AC11" i="46"/>
  <c r="AE9" i="46"/>
  <c r="AU11" i="46"/>
  <c r="X55" i="59"/>
  <c r="AA37" i="46"/>
  <c r="AA86" i="46"/>
  <c r="AA62" i="46"/>
  <c r="AA63" i="46"/>
  <c r="AA84" i="46"/>
  <c r="Z55" i="46"/>
  <c r="Z70" i="46"/>
  <c r="Z71" i="46"/>
  <c r="BK38" i="46"/>
  <c r="CA49" i="46"/>
  <c r="CA24" i="46"/>
  <c r="CA85" i="46"/>
  <c r="BK61" i="46"/>
  <c r="AE15" i="46"/>
  <c r="CA76" i="46"/>
  <c r="AE23" i="46"/>
  <c r="CA48" i="46"/>
  <c r="BK84" i="46"/>
  <c r="CQ42" i="46"/>
  <c r="CA44" i="46"/>
  <c r="BK60" i="46"/>
  <c r="BI69" i="46"/>
  <c r="AE68" i="46"/>
  <c r="AE29" i="46"/>
  <c r="CO18" i="46"/>
  <c r="CA86" i="46"/>
  <c r="AU68" i="46"/>
  <c r="AC19" i="46"/>
  <c r="BY81" i="46"/>
  <c r="AE86" i="46"/>
  <c r="CO22" i="46"/>
  <c r="CA28" i="46"/>
  <c r="BY27" i="46"/>
  <c r="BI43" i="46"/>
  <c r="AC75" i="46"/>
  <c r="AC43" i="46"/>
  <c r="AC41" i="46"/>
  <c r="BI28" i="46"/>
  <c r="BI75" i="46"/>
  <c r="CQ12" i="46"/>
  <c r="BK10" i="46"/>
  <c r="X18" i="59"/>
  <c r="AA77" i="46"/>
  <c r="AA71" i="46"/>
  <c r="AA46" i="46"/>
  <c r="AA29" i="46"/>
  <c r="Z80" i="46"/>
  <c r="Z41" i="46"/>
  <c r="AA87" i="46"/>
  <c r="H54" i="46"/>
  <c r="CQ39" i="46"/>
  <c r="CA55" i="46"/>
  <c r="CA38" i="46"/>
  <c r="AE39" i="46"/>
  <c r="BK24" i="46"/>
  <c r="CA77" i="46"/>
  <c r="AE31" i="46"/>
  <c r="AU60" i="46"/>
  <c r="AU18" i="46"/>
  <c r="BK44" i="46"/>
  <c r="CQ21" i="46"/>
  <c r="AC73" i="46"/>
  <c r="AU83" i="46"/>
  <c r="BK83" i="46"/>
  <c r="BI40" i="46"/>
  <c r="AC82" i="46"/>
  <c r="BY34" i="46"/>
  <c r="AC44" i="46"/>
  <c r="BK29" i="46"/>
  <c r="CQ47" i="46"/>
  <c r="CO34" i="46"/>
  <c r="AC18" i="46"/>
  <c r="CA68" i="46"/>
  <c r="AC22" i="46"/>
  <c r="BI59" i="46"/>
  <c r="BK86" i="46"/>
  <c r="CQ29" i="46"/>
  <c r="AU86" i="46"/>
  <c r="BK88" i="46"/>
  <c r="BK28" i="46"/>
  <c r="AU80" i="46"/>
  <c r="CA78" i="46"/>
  <c r="CA67" i="46"/>
  <c r="CO75" i="46"/>
  <c r="BI41" i="46"/>
  <c r="BY88" i="46"/>
  <c r="CQ27" i="46"/>
  <c r="CQ88" i="46"/>
  <c r="AC16" i="46"/>
  <c r="AU12" i="46"/>
  <c r="Z45" i="46"/>
  <c r="Z21" i="46"/>
  <c r="Z28" i="46"/>
  <c r="Z85" i="46"/>
  <c r="Z34" i="46"/>
  <c r="AA22" i="46"/>
  <c r="Z67" i="46"/>
  <c r="Z31" i="46"/>
  <c r="Z69" i="46"/>
  <c r="Z87" i="46"/>
  <c r="AU25" i="46"/>
  <c r="CQ38" i="46"/>
  <c r="CA40" i="46"/>
  <c r="CQ50" i="46"/>
  <c r="CQ56" i="46"/>
  <c r="AV57" i="46"/>
  <c r="BK36" i="46"/>
  <c r="CA60" i="46"/>
  <c r="AU65" i="46"/>
  <c r="CQ63" i="46"/>
  <c r="AU36" i="46"/>
  <c r="CQ23" i="46"/>
  <c r="BK13" i="46"/>
  <c r="AU46" i="46"/>
  <c r="BY17" i="46"/>
  <c r="BY5" i="46"/>
  <c r="BI19" i="46"/>
  <c r="BK81" i="46"/>
  <c r="CQ22" i="46"/>
  <c r="CQ52" i="46"/>
  <c r="CO69" i="46"/>
  <c r="BY68" i="46"/>
  <c r="AF86" i="46"/>
  <c r="CA64" i="46"/>
  <c r="AE52" i="46"/>
  <c r="CQ67" i="46"/>
  <c r="BK45" i="46"/>
  <c r="CO17" i="46"/>
  <c r="AU41" i="46"/>
  <c r="CA52" i="46"/>
  <c r="BI71" i="46"/>
  <c r="AC67" i="46"/>
  <c r="BK17" i="46"/>
  <c r="BK51" i="46"/>
  <c r="AU71" i="46"/>
  <c r="BY6" i="46"/>
  <c r="AE11" i="46"/>
  <c r="CA10" i="46"/>
  <c r="AE12" i="46"/>
  <c r="CO11" i="46"/>
  <c r="BI7" i="46"/>
  <c r="AC6" i="46"/>
  <c r="AE10" i="46"/>
  <c r="AQ53" i="59"/>
  <c r="Z15" i="46"/>
  <c r="Z32" i="46"/>
  <c r="Z46" i="46"/>
  <c r="CQ25" i="46"/>
  <c r="CQ37" i="46"/>
  <c r="CA37" i="46"/>
  <c r="BK26" i="46"/>
  <c r="CA58" i="46"/>
  <c r="AU74" i="46"/>
  <c r="AE84" i="46"/>
  <c r="CQ58" i="46"/>
  <c r="CA56" i="46"/>
  <c r="AU40" i="46"/>
  <c r="BK30" i="46"/>
  <c r="CA84" i="46"/>
  <c r="CA21" i="46"/>
  <c r="AU76" i="46"/>
  <c r="CQ13" i="46"/>
  <c r="AE59" i="46"/>
  <c r="BK64" i="46"/>
  <c r="CQ35" i="46"/>
  <c r="BK46" i="46"/>
  <c r="BK62" i="46"/>
  <c r="CA45" i="46"/>
  <c r="AE16" i="46"/>
  <c r="CQ16" i="46"/>
  <c r="BK71" i="46"/>
  <c r="CQ6" i="46"/>
  <c r="CA9" i="46"/>
  <c r="BK6" i="46"/>
  <c r="AU6" i="46"/>
  <c r="Z35" i="46"/>
  <c r="Z26" i="46"/>
  <c r="Z44" i="46"/>
  <c r="Z81" i="46"/>
  <c r="AA66" i="46"/>
  <c r="AA83" i="46"/>
  <c r="Z76" i="46"/>
  <c r="Z36" i="46"/>
  <c r="Z83" i="46"/>
  <c r="Z24" i="46"/>
  <c r="CA54" i="46"/>
  <c r="BK55" i="46"/>
  <c r="CA50" i="46"/>
  <c r="CQ85" i="46"/>
  <c r="AE36" i="46"/>
  <c r="CQ57" i="46"/>
  <c r="BK48" i="46"/>
  <c r="CQ49" i="46"/>
  <c r="CQ36" i="46"/>
  <c r="CQ40" i="46"/>
  <c r="AU13" i="46"/>
  <c r="BK76" i="46"/>
  <c r="CQ84" i="46"/>
  <c r="AE13" i="46"/>
  <c r="AU30" i="46"/>
  <c r="CQ87" i="46"/>
  <c r="BK65" i="46"/>
  <c r="CQ86" i="46"/>
  <c r="BK68" i="46"/>
  <c r="CQ19" i="46"/>
  <c r="CQ81" i="46"/>
  <c r="BK47" i="46"/>
  <c r="BI64" i="46"/>
  <c r="CO16" i="46"/>
  <c r="AE46" i="46"/>
  <c r="CO68" i="46"/>
  <c r="AC46" i="46"/>
  <c r="BI62" i="46"/>
  <c r="CO45" i="46"/>
  <c r="AE27" i="46"/>
  <c r="BK79" i="46"/>
  <c r="BK78" i="46"/>
  <c r="BY32" i="46"/>
  <c r="CA62" i="46"/>
  <c r="AS45" i="46"/>
  <c r="AC28" i="46"/>
  <c r="AE71" i="46"/>
  <c r="BY7" i="46"/>
  <c r="CA6" i="46"/>
  <c r="F46" i="59"/>
  <c r="Z63" i="46"/>
  <c r="Z7" i="46"/>
  <c r="Z88" i="46"/>
  <c r="Z11" i="46"/>
  <c r="Z50" i="46"/>
  <c r="C49" i="46"/>
  <c r="AA10" i="46"/>
  <c r="AA81" i="46"/>
  <c r="AA42" i="46"/>
  <c r="Z56" i="46"/>
  <c r="Z16" i="46"/>
  <c r="AA24" i="46"/>
  <c r="Z51" i="46"/>
  <c r="Z48" i="46"/>
  <c r="Z78" i="46"/>
  <c r="AA49" i="46"/>
  <c r="CA26" i="46"/>
  <c r="AE55" i="46"/>
  <c r="BK74" i="46"/>
  <c r="BK85" i="46"/>
  <c r="BK49" i="46"/>
  <c r="CQ30" i="46"/>
  <c r="AU87" i="46"/>
  <c r="CA42" i="46"/>
  <c r="CA23" i="46"/>
  <c r="BI87" i="46"/>
  <c r="AU20" i="46"/>
  <c r="AE42" i="46"/>
  <c r="CA65" i="46"/>
  <c r="CQ65" i="46"/>
  <c r="BK22" i="46"/>
  <c r="CQ68" i="46"/>
  <c r="AC68" i="46"/>
  <c r="CO5" i="46"/>
  <c r="AU5" i="46"/>
  <c r="BY46" i="46"/>
  <c r="BK19" i="46"/>
  <c r="BY62" i="46"/>
  <c r="BK63" i="46"/>
  <c r="AC59" i="46"/>
  <c r="AC33" i="46"/>
  <c r="CQ45" i="46"/>
  <c r="AC51" i="46"/>
  <c r="BI67" i="46"/>
  <c r="AC27" i="46"/>
  <c r="AU17" i="46"/>
  <c r="AE41" i="46"/>
  <c r="AU62" i="46"/>
  <c r="BY33" i="46"/>
  <c r="AE51" i="46"/>
  <c r="BY45" i="46"/>
  <c r="AE79" i="46"/>
  <c r="AU28" i="46"/>
  <c r="BK41" i="46"/>
  <c r="BY71" i="46"/>
  <c r="BY11" i="46"/>
  <c r="AC8" i="46"/>
  <c r="CO7" i="46"/>
  <c r="BY8" i="46"/>
  <c r="AE8" i="46"/>
  <c r="CA11" i="46"/>
  <c r="AA34" i="46"/>
  <c r="Z12" i="46"/>
  <c r="AA54" i="46"/>
  <c r="Z13" i="46"/>
  <c r="Z22" i="46"/>
  <c r="Z75" i="46"/>
  <c r="AA44" i="46"/>
  <c r="Z62" i="46"/>
  <c r="Z37" i="46"/>
  <c r="Z19" i="46"/>
  <c r="AE14" i="46"/>
  <c r="BK25" i="46"/>
  <c r="BK37" i="46"/>
  <c r="AU15" i="46"/>
  <c r="CQ74" i="46"/>
  <c r="BK56" i="46"/>
  <c r="BK40" i="46"/>
  <c r="AU24" i="46"/>
  <c r="AU66" i="46"/>
  <c r="CA57" i="46"/>
  <c r="AU85" i="46"/>
  <c r="CA13" i="46"/>
  <c r="AU21" i="46"/>
  <c r="CA87" i="46"/>
  <c r="CQ76" i="46"/>
  <c r="CA30" i="46"/>
  <c r="AE82" i="46"/>
  <c r="BK5" i="46"/>
  <c r="CA59" i="46"/>
  <c r="BK52" i="46"/>
  <c r="BI22" i="46"/>
  <c r="BI46" i="46"/>
  <c r="CO19" i="46"/>
  <c r="BY59" i="46"/>
  <c r="AE17" i="46"/>
  <c r="BY78" i="46"/>
  <c r="AU79" i="46"/>
  <c r="BI27" i="46"/>
  <c r="CA17" i="46"/>
  <c r="CQ41" i="46"/>
  <c r="BK80" i="46"/>
  <c r="AU67" i="46"/>
  <c r="BY41" i="46"/>
  <c r="CA8" i="46"/>
  <c r="CA12" i="46"/>
  <c r="BK9" i="46"/>
  <c r="CO8" i="46"/>
  <c r="AC7" i="46"/>
  <c r="CA18" i="46"/>
  <c r="Z49" i="46"/>
  <c r="Z54" i="46"/>
  <c r="AA6" i="46"/>
  <c r="AA75" i="46"/>
  <c r="Z38" i="46"/>
  <c r="AA17" i="46"/>
  <c r="Z39" i="46"/>
  <c r="Z5" i="46"/>
  <c r="Z57" i="46"/>
  <c r="AA68" i="46"/>
  <c r="AA72" i="46"/>
  <c r="AE26" i="46"/>
  <c r="AE37" i="46"/>
  <c r="AE74" i="46"/>
  <c r="AE77" i="46"/>
  <c r="AE50" i="46"/>
  <c r="CQ66" i="46"/>
  <c r="AU42" i="46"/>
  <c r="AC36" i="46"/>
  <c r="BK42" i="46"/>
  <c r="AE47" i="46"/>
  <c r="AC69" i="46"/>
  <c r="AU52" i="46"/>
  <c r="CO63" i="46"/>
  <c r="BI29" i="46"/>
  <c r="CO35" i="46"/>
  <c r="BI86" i="46"/>
  <c r="BK34" i="46"/>
  <c r="AC47" i="46"/>
  <c r="CA29" i="46"/>
  <c r="AE35" i="46"/>
  <c r="CA47" i="46"/>
  <c r="AC29" i="46"/>
  <c r="CA71" i="46"/>
  <c r="AC62" i="46"/>
  <c r="CA27" i="46"/>
  <c r="BK43" i="46"/>
  <c r="CQ72" i="46"/>
  <c r="CA79" i="46"/>
  <c r="BI79" i="46"/>
  <c r="AU51" i="46"/>
  <c r="CQ51" i="46"/>
  <c r="AU9" i="46"/>
  <c r="AC10" i="46"/>
  <c r="AU10" i="46"/>
  <c r="AU8" i="46"/>
  <c r="CQ10" i="46"/>
  <c r="BY9" i="46"/>
  <c r="BI11" i="46"/>
  <c r="BK14" i="46"/>
  <c r="Z61" i="46"/>
  <c r="AA80" i="46"/>
  <c r="Z65" i="46"/>
  <c r="Z17" i="46"/>
  <c r="Z58" i="46"/>
  <c r="Z29" i="46"/>
  <c r="AA88" i="46"/>
  <c r="AA32" i="46"/>
  <c r="Z73" i="46"/>
  <c r="AU53" i="46"/>
  <c r="CQ26" i="46"/>
  <c r="AU55" i="46"/>
  <c r="CA14" i="46"/>
  <c r="AE58" i="46"/>
  <c r="AU49" i="46"/>
  <c r="CQ31" i="46"/>
  <c r="BK20" i="46"/>
  <c r="AE30" i="46"/>
  <c r="BK87" i="46"/>
  <c r="CA70" i="46"/>
  <c r="CO40" i="46"/>
  <c r="BK21" i="46"/>
  <c r="AC83" i="46"/>
  <c r="CO44" i="46"/>
  <c r="CO52" i="46"/>
  <c r="AE69" i="46"/>
  <c r="BK69" i="46"/>
  <c r="BI52" i="46"/>
  <c r="BY52" i="46"/>
  <c r="AU81" i="46"/>
  <c r="BY19" i="46"/>
  <c r="BK18" i="46"/>
  <c r="BY47" i="46"/>
  <c r="AU69" i="46"/>
  <c r="CO29" i="46"/>
  <c r="BI18" i="46"/>
  <c r="CO79" i="46"/>
  <c r="AE43" i="46"/>
  <c r="CA41" i="46"/>
  <c r="BK33" i="46"/>
  <c r="CQ71" i="46"/>
  <c r="CQ17" i="46"/>
  <c r="BI80" i="46"/>
  <c r="CQ28" i="46"/>
  <c r="BY16" i="46"/>
  <c r="CO9" i="46"/>
  <c r="AC12" i="46"/>
  <c r="AC9" i="46"/>
  <c r="AA9" i="46"/>
  <c r="Z84" i="46"/>
  <c r="Z86" i="46"/>
  <c r="Z43" i="46"/>
  <c r="Z30" i="46"/>
  <c r="Z25" i="46"/>
  <c r="F59" i="46"/>
  <c r="Z77" i="46"/>
  <c r="BK53" i="46"/>
  <c r="AE38" i="46"/>
  <c r="CA39" i="46"/>
  <c r="CA15" i="46"/>
  <c r="AE66" i="46"/>
  <c r="CA74" i="46"/>
  <c r="CA31" i="46"/>
  <c r="CQ61" i="46"/>
  <c r="CA66" i="46"/>
  <c r="AE87" i="46"/>
  <c r="CQ60" i="46"/>
  <c r="AE80" i="46"/>
  <c r="AE81" i="46"/>
  <c r="AU22" i="46"/>
  <c r="AE63" i="46"/>
  <c r="AC81" i="46"/>
  <c r="BK35" i="46"/>
  <c r="AE75" i="46"/>
  <c r="BK75" i="46"/>
  <c r="AE78" i="46"/>
  <c r="BI51" i="46"/>
  <c r="CA75" i="46"/>
  <c r="AE62" i="46"/>
  <c r="AE45" i="46"/>
  <c r="BK16" i="46"/>
  <c r="BI45" i="46"/>
  <c r="BK32" i="46"/>
  <c r="AC71" i="46"/>
  <c r="C62" i="46"/>
  <c r="L26" i="46"/>
  <c r="L49" i="46"/>
  <c r="L21" i="46"/>
  <c r="BD88" i="46"/>
  <c r="CJ81" i="46"/>
  <c r="CJ9" i="46"/>
  <c r="BT79" i="46"/>
  <c r="CJ46" i="46"/>
  <c r="BT62" i="46"/>
  <c r="AN67" i="46"/>
  <c r="BD19" i="46"/>
  <c r="BT82" i="46"/>
  <c r="CJ69" i="46"/>
  <c r="AN18" i="46"/>
  <c r="BD20" i="46"/>
  <c r="AN34" i="46"/>
  <c r="AN69" i="46"/>
  <c r="BT12" i="46"/>
  <c r="BT76" i="46"/>
  <c r="BT61" i="46"/>
  <c r="AN53" i="46"/>
  <c r="BT77" i="46"/>
  <c r="BT48" i="46"/>
  <c r="BD82" i="46"/>
  <c r="CJ21" i="46"/>
  <c r="AN73" i="46"/>
  <c r="AN20" i="46"/>
  <c r="CJ49" i="46"/>
  <c r="BT40" i="46"/>
  <c r="CR48" i="46"/>
  <c r="AY84" i="46"/>
  <c r="AI42" i="46"/>
  <c r="AY36" i="46"/>
  <c r="CE47" i="46"/>
  <c r="AY28" i="46"/>
  <c r="CE78" i="46"/>
  <c r="AI75" i="46"/>
  <c r="AF43" i="46"/>
  <c r="AY32" i="46"/>
  <c r="AY6" i="46"/>
  <c r="CE11" i="46"/>
  <c r="AY15" i="46"/>
  <c r="BH31" i="59"/>
  <c r="BH38" i="59"/>
  <c r="C77" i="46"/>
  <c r="L10" i="46"/>
  <c r="L82" i="46"/>
  <c r="CJ51" i="46"/>
  <c r="BT32" i="46"/>
  <c r="BT6" i="46"/>
  <c r="CJ62" i="46"/>
  <c r="AN16" i="46"/>
  <c r="BT44" i="46"/>
  <c r="AN86" i="46"/>
  <c r="BD63" i="46"/>
  <c r="BD47" i="46"/>
  <c r="BD51" i="46"/>
  <c r="CJ76" i="46"/>
  <c r="AN46" i="46"/>
  <c r="BT46" i="46"/>
  <c r="BD73" i="46"/>
  <c r="AN31" i="46"/>
  <c r="BT38" i="46"/>
  <c r="BD30" i="46"/>
  <c r="AN85" i="46"/>
  <c r="BD70" i="46"/>
  <c r="BD87" i="46"/>
  <c r="AN48" i="46"/>
  <c r="BD85" i="46"/>
  <c r="CJ61" i="46"/>
  <c r="CJ38" i="46"/>
  <c r="CE46" i="46"/>
  <c r="AY63" i="46"/>
  <c r="AI86" i="46"/>
  <c r="AY47" i="46"/>
  <c r="AI79" i="46"/>
  <c r="BL75" i="46"/>
  <c r="AI8" i="46"/>
  <c r="CE15" i="46"/>
  <c r="C58" i="46"/>
  <c r="J13" i="46"/>
  <c r="BT67" i="46"/>
  <c r="AN6" i="46"/>
  <c r="BD41" i="46"/>
  <c r="BD6" i="46"/>
  <c r="AN13" i="46"/>
  <c r="AN10" i="46"/>
  <c r="CJ78" i="46"/>
  <c r="BT81" i="46"/>
  <c r="CJ73" i="46"/>
  <c r="CJ22" i="46"/>
  <c r="BT34" i="46"/>
  <c r="BD22" i="46"/>
  <c r="CJ70" i="46"/>
  <c r="BT30" i="46"/>
  <c r="CJ87" i="46"/>
  <c r="BT66" i="46"/>
  <c r="AN37" i="46"/>
  <c r="CJ84" i="46"/>
  <c r="AN49" i="46"/>
  <c r="BT85" i="46"/>
  <c r="CJ66" i="46"/>
  <c r="AN47" i="46"/>
  <c r="BD39" i="46"/>
  <c r="AN56" i="46"/>
  <c r="AV70" i="46"/>
  <c r="AY29" i="46"/>
  <c r="AY35" i="46"/>
  <c r="AY52" i="46"/>
  <c r="AI68" i="46"/>
  <c r="CE29" i="46"/>
  <c r="AI64" i="46"/>
  <c r="AY68" i="46"/>
  <c r="AI71" i="46"/>
  <c r="CE45" i="46"/>
  <c r="AY71" i="46"/>
  <c r="AI88" i="46"/>
  <c r="AY43" i="46"/>
  <c r="AI32" i="46"/>
  <c r="AY88" i="46"/>
  <c r="AI80" i="46"/>
  <c r="AY10" i="46"/>
  <c r="AI12" i="46"/>
  <c r="AI11" i="46"/>
  <c r="BX29" i="59"/>
  <c r="BH32" i="59"/>
  <c r="BH35" i="59"/>
  <c r="C20" i="46"/>
  <c r="J70" i="46"/>
  <c r="AN12" i="46"/>
  <c r="AN80" i="46"/>
  <c r="AN8" i="46"/>
  <c r="BT71" i="46"/>
  <c r="BT9" i="46"/>
  <c r="BT11" i="46"/>
  <c r="AN32" i="46"/>
  <c r="CJ5" i="46"/>
  <c r="BD11" i="46"/>
  <c r="BT87" i="46"/>
  <c r="AN64" i="46"/>
  <c r="AN65" i="46"/>
  <c r="BD36" i="46"/>
  <c r="BT56" i="46"/>
  <c r="BD68" i="46"/>
  <c r="CJ52" i="46"/>
  <c r="BD15" i="46"/>
  <c r="CJ57" i="46"/>
  <c r="CJ56" i="46"/>
  <c r="BT42" i="46"/>
  <c r="BD48" i="46"/>
  <c r="CE40" i="46"/>
  <c r="AI87" i="46"/>
  <c r="AF68" i="46"/>
  <c r="AY81" i="46"/>
  <c r="AI28" i="46"/>
  <c r="BO88" i="46"/>
  <c r="CE79" i="46"/>
  <c r="CE8" i="46"/>
  <c r="AY7" i="46"/>
  <c r="CE9" i="46"/>
  <c r="AY12" i="46"/>
  <c r="J10" i="59"/>
  <c r="BH14" i="59"/>
  <c r="BD29" i="46"/>
  <c r="AN79" i="46"/>
  <c r="BD66" i="46"/>
  <c r="CJ39" i="46"/>
  <c r="BD83" i="46"/>
  <c r="BT15" i="46"/>
  <c r="BD57" i="46"/>
  <c r="AN50" i="46"/>
  <c r="BD56" i="46"/>
  <c r="BT60" i="46"/>
  <c r="BT84" i="46"/>
  <c r="AN15" i="46"/>
  <c r="CR8" i="46"/>
  <c r="C42" i="46"/>
  <c r="J62" i="46"/>
  <c r="BD7" i="46"/>
  <c r="BT27" i="46"/>
  <c r="CJ10" i="46"/>
  <c r="CJ12" i="46"/>
  <c r="C48" i="46"/>
  <c r="J43" i="46"/>
  <c r="CJ6" i="46"/>
  <c r="CJ28" i="46"/>
  <c r="BD45" i="46"/>
  <c r="AN28" i="46"/>
  <c r="BT41" i="46"/>
  <c r="AN51" i="46"/>
  <c r="BD71" i="46"/>
  <c r="BD34" i="46"/>
  <c r="BD74" i="46"/>
  <c r="BT26" i="46"/>
  <c r="AN36" i="46"/>
  <c r="CJ55" i="46"/>
  <c r="BD61" i="46"/>
  <c r="AN24" i="46"/>
  <c r="AN60" i="46"/>
  <c r="BD60" i="46"/>
  <c r="BT31" i="46"/>
  <c r="CJ30" i="46"/>
  <c r="BL50" i="46"/>
  <c r="CJ74" i="46"/>
  <c r="AV13" i="46"/>
  <c r="CE86" i="46"/>
  <c r="CR35" i="46"/>
  <c r="CB62" i="46"/>
  <c r="AY27" i="46"/>
  <c r="AY79" i="46"/>
  <c r="AY67" i="46"/>
  <c r="AV11" i="46"/>
  <c r="CE12" i="46"/>
  <c r="BH82" i="59"/>
  <c r="BT10" i="46"/>
  <c r="AN62" i="46"/>
  <c r="CJ36" i="46"/>
  <c r="CJ35" i="46"/>
  <c r="T15" i="46"/>
  <c r="C16" i="46"/>
  <c r="J57" i="46"/>
  <c r="T77" i="46"/>
  <c r="BD72" i="46"/>
  <c r="AN75" i="46"/>
  <c r="CJ67" i="46"/>
  <c r="BT33" i="46"/>
  <c r="BD17" i="46"/>
  <c r="CJ75" i="46"/>
  <c r="BT72" i="46"/>
  <c r="BT52" i="46"/>
  <c r="BD86" i="46"/>
  <c r="CJ50" i="46"/>
  <c r="BT37" i="46"/>
  <c r="AN42" i="46"/>
  <c r="AN54" i="46"/>
  <c r="CJ83" i="46"/>
  <c r="AN66" i="46"/>
  <c r="CJ15" i="46"/>
  <c r="CJ85" i="46"/>
  <c r="BT21" i="46"/>
  <c r="BD24" i="46"/>
  <c r="BT73" i="46"/>
  <c r="D21" i="59"/>
  <c r="D13" i="59"/>
  <c r="AN57" i="46"/>
  <c r="AI59" i="46"/>
  <c r="CE52" i="46"/>
  <c r="AI9" i="46"/>
  <c r="BL10" i="46"/>
  <c r="AY18" i="46"/>
  <c r="BH21" i="59"/>
  <c r="AN33" i="46"/>
  <c r="CJ8" i="46"/>
  <c r="BT51" i="46"/>
  <c r="AN27" i="46"/>
  <c r="BD9" i="46"/>
  <c r="BT35" i="46"/>
  <c r="AN84" i="46"/>
  <c r="AN58" i="46"/>
  <c r="AN25" i="46"/>
  <c r="CJ82" i="46"/>
  <c r="AN55" i="46"/>
  <c r="CJ25" i="46"/>
  <c r="CJ24" i="46"/>
  <c r="CJ31" i="46"/>
  <c r="BD53" i="46"/>
  <c r="BD14" i="46"/>
  <c r="BL49" i="46"/>
  <c r="CE69" i="46"/>
  <c r="CE59" i="46"/>
  <c r="AI45" i="46"/>
  <c r="AI7" i="46"/>
  <c r="BH17" i="59"/>
  <c r="AO65" i="59"/>
  <c r="BH37" i="59"/>
  <c r="CJ27" i="46"/>
  <c r="AN71" i="46"/>
  <c r="CJ72" i="46"/>
  <c r="CJ86" i="46"/>
  <c r="BT23" i="46"/>
  <c r="C32" i="46"/>
  <c r="C43" i="46"/>
  <c r="C28" i="46"/>
  <c r="CJ16" i="46"/>
  <c r="BD8" i="46"/>
  <c r="CJ41" i="46"/>
  <c r="CJ79" i="46"/>
  <c r="CJ11" i="46"/>
  <c r="BT80" i="46"/>
  <c r="CJ47" i="46"/>
  <c r="BT7" i="46"/>
  <c r="BT43" i="46"/>
  <c r="BD5" i="46"/>
  <c r="AN83" i="46"/>
  <c r="BD23" i="46"/>
  <c r="CJ40" i="46"/>
  <c r="CJ60" i="46"/>
  <c r="BD25" i="46"/>
  <c r="BD38" i="46"/>
  <c r="BT53" i="46"/>
  <c r="CJ20" i="46"/>
  <c r="BD40" i="46"/>
  <c r="BT54" i="46"/>
  <c r="CB31" i="46"/>
  <c r="CE23" i="46"/>
  <c r="CE42" i="46"/>
  <c r="AI73" i="46"/>
  <c r="AI30" i="46"/>
  <c r="BO22" i="46"/>
  <c r="AI81" i="46"/>
  <c r="CE64" i="46"/>
  <c r="CE34" i="46"/>
  <c r="AI29" i="46"/>
  <c r="AI62" i="46"/>
  <c r="CE88" i="46"/>
  <c r="AY62" i="46"/>
  <c r="CE51" i="46"/>
  <c r="AY11" i="46"/>
  <c r="CE7" i="46"/>
  <c r="AI6" i="46"/>
  <c r="BH19" i="59"/>
  <c r="CJ59" i="46"/>
  <c r="AN30" i="46"/>
  <c r="C86" i="46"/>
  <c r="CJ33" i="46"/>
  <c r="BT16" i="46"/>
  <c r="AN88" i="46"/>
  <c r="BD62" i="46"/>
  <c r="BD10" i="46"/>
  <c r="CJ64" i="46"/>
  <c r="AN52" i="46"/>
  <c r="BD28" i="46"/>
  <c r="BT50" i="46"/>
  <c r="BT29" i="46"/>
  <c r="AN23" i="46"/>
  <c r="CJ13" i="46"/>
  <c r="BD77" i="46"/>
  <c r="CJ53" i="46"/>
  <c r="AN26" i="46"/>
  <c r="AI65" i="46"/>
  <c r="AY20" i="46"/>
  <c r="CE19" i="46"/>
  <c r="CE22" i="46"/>
  <c r="AY17" i="46"/>
  <c r="AY45" i="46"/>
  <c r="AY51" i="46"/>
  <c r="CE32" i="46"/>
  <c r="BX57" i="59"/>
  <c r="BT83" i="46"/>
  <c r="AN39" i="46"/>
  <c r="C54" i="46"/>
  <c r="J74" i="46"/>
  <c r="J78" i="46"/>
  <c r="AN7" i="46"/>
  <c r="CJ80" i="46"/>
  <c r="BD64" i="46"/>
  <c r="BD16" i="46"/>
  <c r="BD43" i="46"/>
  <c r="AN29" i="46"/>
  <c r="CJ34" i="46"/>
  <c r="BT86" i="46"/>
  <c r="CJ63" i="46"/>
  <c r="CJ19" i="46"/>
  <c r="AN41" i="46"/>
  <c r="AN68" i="46"/>
  <c r="CJ54" i="46"/>
  <c r="CJ42" i="46"/>
  <c r="BD49" i="46"/>
  <c r="BT49" i="46"/>
  <c r="BT36" i="46"/>
  <c r="BD26" i="46"/>
  <c r="BD54" i="46"/>
  <c r="BT25" i="46"/>
  <c r="AN59" i="46"/>
  <c r="BT59" i="46"/>
  <c r="BD13" i="46"/>
  <c r="CR66" i="46"/>
  <c r="CE17" i="46"/>
  <c r="CB22" i="46"/>
  <c r="CE68" i="46"/>
  <c r="CE63" i="46"/>
  <c r="CE81" i="46"/>
  <c r="AV62" i="46"/>
  <c r="AI67" i="46"/>
  <c r="CE6" i="46"/>
  <c r="BH50" i="59"/>
  <c r="BH30" i="59"/>
  <c r="BT45" i="46"/>
  <c r="BT28" i="46"/>
  <c r="BT39" i="46"/>
  <c r="C85" i="46"/>
  <c r="L67" i="46"/>
  <c r="L53" i="46"/>
  <c r="CJ88" i="46"/>
  <c r="BD32" i="46"/>
  <c r="AN43" i="46"/>
  <c r="BD27" i="46"/>
  <c r="BT64" i="46"/>
  <c r="AN5" i="46"/>
  <c r="BT18" i="46"/>
  <c r="BT68" i="46"/>
  <c r="CJ45" i="46"/>
  <c r="C26" i="46"/>
  <c r="AN63" i="46"/>
  <c r="BD55" i="46"/>
  <c r="AN76" i="46"/>
  <c r="BT58" i="46"/>
  <c r="BT57" i="46"/>
  <c r="BD81" i="46"/>
  <c r="CJ37" i="46"/>
  <c r="AN14" i="46"/>
  <c r="AN70" i="46"/>
  <c r="BD42" i="46"/>
  <c r="AN61" i="46"/>
  <c r="AI21" i="46"/>
  <c r="CE76" i="46"/>
  <c r="CE60" i="46"/>
  <c r="AY46" i="46"/>
  <c r="BL46" i="46"/>
  <c r="AI34" i="46"/>
  <c r="AI51" i="46"/>
  <c r="AV67" i="46"/>
  <c r="CE67" i="46"/>
  <c r="AI72" i="46"/>
  <c r="BL43" i="46"/>
  <c r="AY78" i="46"/>
  <c r="CE10" i="46"/>
  <c r="AY9" i="46"/>
  <c r="C47" i="46"/>
  <c r="AN87" i="46"/>
  <c r="AN77" i="46"/>
  <c r="CJ77" i="46"/>
  <c r="BT74" i="46"/>
  <c r="CJ65" i="46"/>
  <c r="C21" i="46"/>
  <c r="L54" i="46"/>
  <c r="BT78" i="46"/>
  <c r="CJ71" i="46"/>
  <c r="AN72" i="46"/>
  <c r="CJ43" i="46"/>
  <c r="BD35" i="46"/>
  <c r="BD12" i="46"/>
  <c r="BD46" i="46"/>
  <c r="AN11" i="46"/>
  <c r="BD33" i="46"/>
  <c r="AN17" i="46"/>
  <c r="CJ32" i="46"/>
  <c r="BD67" i="46"/>
  <c r="BT55" i="46"/>
  <c r="BD84" i="46"/>
  <c r="AN74" i="46"/>
  <c r="CJ14" i="46"/>
  <c r="AN44" i="46"/>
  <c r="CJ26" i="46"/>
  <c r="AN38" i="46"/>
  <c r="BT20" i="46"/>
  <c r="BT65" i="46"/>
  <c r="AY23" i="46"/>
  <c r="CJ23" i="46"/>
  <c r="AY73" i="46"/>
  <c r="AI47" i="46"/>
  <c r="AY87" i="46"/>
  <c r="AI82" i="46"/>
  <c r="AY5" i="46"/>
  <c r="AY80" i="46"/>
  <c r="CE62" i="46"/>
  <c r="AF75" i="46"/>
  <c r="AI78" i="46"/>
  <c r="AI16" i="46"/>
  <c r="CE72" i="46"/>
  <c r="AY8" i="46"/>
  <c r="BH18" i="59"/>
  <c r="AT42" i="59"/>
  <c r="BH36" i="59"/>
  <c r="AD22" i="59"/>
  <c r="AN45" i="46"/>
  <c r="BT14" i="46"/>
  <c r="BD65" i="46"/>
  <c r="C81" i="46"/>
  <c r="L48" i="46"/>
  <c r="BT88" i="46"/>
  <c r="CJ17" i="46"/>
  <c r="BD79" i="46"/>
  <c r="BT63" i="46"/>
  <c r="BD44" i="46"/>
  <c r="AN19" i="46"/>
  <c r="BT17" i="46"/>
  <c r="BT47" i="46"/>
  <c r="BD52" i="46"/>
  <c r="BT22" i="46"/>
  <c r="BT75" i="46"/>
  <c r="CJ18" i="46"/>
  <c r="CJ44" i="46"/>
  <c r="BD37" i="46"/>
  <c r="BD76" i="46"/>
  <c r="BD58" i="46"/>
  <c r="BD59" i="46"/>
  <c r="BT69" i="46"/>
  <c r="CJ58" i="46"/>
  <c r="AN82" i="46"/>
  <c r="BD21" i="46"/>
  <c r="CR38" i="46"/>
  <c r="BD50" i="46"/>
  <c r="AI13" i="46"/>
  <c r="AI76" i="46"/>
  <c r="AI5" i="46"/>
  <c r="AY33" i="46"/>
  <c r="CE75" i="46"/>
  <c r="AI33" i="46"/>
  <c r="CE16" i="46"/>
  <c r="BH55" i="59"/>
  <c r="O56" i="46"/>
  <c r="O60" i="46"/>
  <c r="O47" i="46"/>
  <c r="O14" i="46"/>
  <c r="O66" i="46"/>
  <c r="O63" i="46"/>
  <c r="O72" i="46"/>
  <c r="W88" i="46"/>
  <c r="C52" i="46"/>
  <c r="C15" i="46"/>
  <c r="C39" i="46"/>
  <c r="C34" i="46"/>
  <c r="C10" i="46"/>
  <c r="O23" i="46"/>
  <c r="O49" i="46"/>
  <c r="O88" i="46"/>
  <c r="O33" i="46"/>
  <c r="CG26" i="46"/>
  <c r="CF30" i="46"/>
  <c r="BA60" i="46"/>
  <c r="BP18" i="46"/>
  <c r="CF22" i="46"/>
  <c r="BP63" i="46"/>
  <c r="CF46" i="46"/>
  <c r="CF62" i="46"/>
  <c r="CG80" i="46"/>
  <c r="BP78" i="46"/>
  <c r="CF9" i="46"/>
  <c r="O84" i="46"/>
  <c r="O21" i="46"/>
  <c r="O86" i="46"/>
  <c r="C5" i="46"/>
  <c r="C17" i="46"/>
  <c r="O85" i="46"/>
  <c r="BQ38" i="46"/>
  <c r="BA31" i="46"/>
  <c r="BQ61" i="46"/>
  <c r="BA63" i="46"/>
  <c r="CG47" i="46"/>
  <c r="CF51" i="46"/>
  <c r="CF8" i="46"/>
  <c r="O26" i="46"/>
  <c r="C55" i="46"/>
  <c r="C66" i="46"/>
  <c r="C24" i="46"/>
  <c r="C76" i="46"/>
  <c r="O83" i="46"/>
  <c r="O30" i="46"/>
  <c r="O7" i="46"/>
  <c r="C75" i="46"/>
  <c r="C64" i="46"/>
  <c r="C6" i="46"/>
  <c r="C78" i="46"/>
  <c r="C57" i="46"/>
  <c r="O61" i="46"/>
  <c r="W20" i="46"/>
  <c r="C87" i="46"/>
  <c r="CG55" i="46"/>
  <c r="BQ54" i="46"/>
  <c r="CF13" i="46"/>
  <c r="CF81" i="46"/>
  <c r="CF16" i="46"/>
  <c r="AZ80" i="46"/>
  <c r="CF32" i="46"/>
  <c r="CF43" i="46"/>
  <c r="CF10" i="46"/>
  <c r="BP7" i="46"/>
  <c r="O43" i="46"/>
  <c r="O58" i="46"/>
  <c r="O39" i="46"/>
  <c r="C11" i="46"/>
  <c r="C72" i="46"/>
  <c r="C46" i="46"/>
  <c r="C19" i="46"/>
  <c r="C25" i="46"/>
  <c r="O9" i="46"/>
  <c r="C7" i="46"/>
  <c r="BA85" i="46"/>
  <c r="BP81" i="46"/>
  <c r="BP21" i="46"/>
  <c r="CF87" i="46"/>
  <c r="CF70" i="46"/>
  <c r="BP44" i="46"/>
  <c r="CF63" i="46"/>
  <c r="CF19" i="46"/>
  <c r="BQ72" i="46"/>
  <c r="AZ78" i="46"/>
  <c r="O35" i="46"/>
  <c r="O77" i="46"/>
  <c r="O76" i="46"/>
  <c r="O55" i="46"/>
  <c r="C71" i="46"/>
  <c r="C53" i="46"/>
  <c r="C30" i="46"/>
  <c r="C9" i="46"/>
  <c r="O10" i="46"/>
  <c r="C56" i="46"/>
  <c r="O24" i="46"/>
  <c r="W26" i="46"/>
  <c r="O62" i="46"/>
  <c r="BA48" i="46"/>
  <c r="BA72" i="46"/>
  <c r="BP43" i="46"/>
  <c r="BP9" i="46"/>
  <c r="O73" i="46"/>
  <c r="C59" i="46"/>
  <c r="C37" i="46"/>
  <c r="C38" i="46"/>
  <c r="C14" i="46"/>
  <c r="C22" i="46"/>
  <c r="O65" i="46"/>
  <c r="C84" i="46"/>
  <c r="CF73" i="46"/>
  <c r="CG81" i="46"/>
  <c r="BP33" i="46"/>
  <c r="CF12" i="46"/>
  <c r="O45" i="46"/>
  <c r="O22" i="46"/>
  <c r="O87" i="46"/>
  <c r="C74" i="46"/>
  <c r="C29" i="46"/>
  <c r="C69" i="46"/>
  <c r="C23" i="46"/>
  <c r="C63" i="46"/>
  <c r="O12" i="46"/>
  <c r="C65" i="46"/>
  <c r="O69" i="46"/>
  <c r="O5" i="46"/>
  <c r="BP40" i="46"/>
  <c r="CF68" i="46"/>
  <c r="BP5" i="46"/>
  <c r="CG69" i="46"/>
  <c r="BP19" i="46"/>
  <c r="CF17" i="46"/>
  <c r="CF33" i="46"/>
  <c r="BP28" i="46"/>
  <c r="BP11" i="46"/>
  <c r="O15" i="46"/>
  <c r="O34" i="46"/>
  <c r="C82" i="46"/>
  <c r="C35" i="46"/>
  <c r="C83" i="46"/>
  <c r="C60" i="46"/>
  <c r="O57" i="46"/>
  <c r="O40" i="46"/>
  <c r="O28" i="46"/>
  <c r="C45" i="46"/>
  <c r="BP60" i="46"/>
  <c r="BP29" i="46"/>
  <c r="CF29" i="46"/>
  <c r="CF52" i="46"/>
  <c r="BQ16" i="46"/>
  <c r="BP51" i="46"/>
  <c r="AZ16" i="46"/>
  <c r="BP12" i="46"/>
  <c r="O27" i="46"/>
  <c r="O32" i="46"/>
  <c r="W83" i="46"/>
  <c r="O81" i="46"/>
  <c r="O50" i="46"/>
  <c r="O67" i="46"/>
  <c r="BP42" i="46"/>
  <c r="CF45" i="46"/>
  <c r="BP52" i="46"/>
  <c r="CG17" i="46"/>
  <c r="BP45" i="46"/>
  <c r="O70" i="46"/>
  <c r="O17" i="46"/>
  <c r="O54" i="46"/>
  <c r="O42" i="46"/>
  <c r="O68" i="46"/>
  <c r="C40" i="46"/>
  <c r="C18" i="46"/>
  <c r="C33" i="46"/>
  <c r="C51" i="46"/>
  <c r="C31" i="46"/>
  <c r="O29" i="46"/>
  <c r="O46" i="46"/>
  <c r="W25" i="46"/>
  <c r="W71" i="46"/>
  <c r="O37" i="46"/>
  <c r="BQ76" i="46"/>
  <c r="BP20" i="46"/>
  <c r="BP47" i="46"/>
  <c r="CG86" i="46"/>
  <c r="BP86" i="46"/>
  <c r="CF88" i="46"/>
  <c r="BP41" i="46"/>
  <c r="BP75" i="46"/>
  <c r="C50" i="46"/>
  <c r="C67" i="46"/>
  <c r="C70" i="46"/>
  <c r="C44" i="46"/>
  <c r="O51" i="46"/>
  <c r="O11" i="46"/>
  <c r="O59" i="46"/>
  <c r="O82" i="46"/>
  <c r="C80" i="46"/>
  <c r="C61" i="46"/>
  <c r="C36" i="46"/>
  <c r="C12" i="46"/>
  <c r="C88" i="46"/>
  <c r="O75" i="46"/>
  <c r="O44" i="46"/>
  <c r="O80" i="46"/>
  <c r="O53" i="46"/>
  <c r="CF78" i="46"/>
  <c r="BP27" i="46"/>
  <c r="CF27" i="46"/>
  <c r="CF80" i="46"/>
  <c r="O20" i="46"/>
  <c r="BA39" i="46"/>
  <c r="BQ36" i="46"/>
  <c r="O16" i="46"/>
  <c r="O25" i="46"/>
  <c r="C41" i="46"/>
  <c r="O48" i="46"/>
  <c r="O38" i="46"/>
  <c r="C79" i="46"/>
  <c r="C73" i="46"/>
  <c r="C68" i="46"/>
  <c r="C27" i="46"/>
  <c r="O71" i="46"/>
  <c r="O41" i="46"/>
  <c r="O19" i="46"/>
  <c r="O64" i="46"/>
  <c r="O31" i="46"/>
  <c r="O18" i="46"/>
  <c r="O36" i="46"/>
  <c r="C8" i="46"/>
  <c r="BP64" i="46"/>
  <c r="CF47" i="46"/>
  <c r="CF79" i="46"/>
  <c r="BP67" i="46"/>
  <c r="CG79" i="46"/>
  <c r="CF72" i="46"/>
  <c r="BP62" i="46"/>
  <c r="BP88" i="46"/>
  <c r="BP10" i="46"/>
  <c r="CF6" i="46"/>
  <c r="CG53" i="46"/>
  <c r="BA58" i="46"/>
  <c r="BP79" i="46"/>
  <c r="CF69" i="46"/>
  <c r="BP35" i="46"/>
  <c r="CF44" i="46"/>
  <c r="BP17" i="46"/>
  <c r="CF75" i="46"/>
  <c r="N75" i="46"/>
  <c r="W5" i="46"/>
  <c r="W57" i="46"/>
  <c r="N79" i="46"/>
  <c r="N71" i="46"/>
  <c r="W8" i="46"/>
  <c r="N72" i="46"/>
  <c r="W32" i="46"/>
  <c r="I31" i="46"/>
  <c r="I11" i="46"/>
  <c r="I65" i="46"/>
  <c r="I51" i="46"/>
  <c r="I6" i="46"/>
  <c r="I23" i="46"/>
  <c r="AF55" i="46"/>
  <c r="CR26" i="46"/>
  <c r="AF37" i="46"/>
  <c r="BL54" i="46"/>
  <c r="BL85" i="46"/>
  <c r="AF56" i="46"/>
  <c r="CB74" i="46"/>
  <c r="AV58" i="46"/>
  <c r="CR77" i="46"/>
  <c r="CB15" i="46"/>
  <c r="BL84" i="46"/>
  <c r="CR70" i="46"/>
  <c r="BL13" i="46"/>
  <c r="CB60" i="46"/>
  <c r="AV20" i="46"/>
  <c r="CB65" i="46"/>
  <c r="AV46" i="46"/>
  <c r="BL86" i="46"/>
  <c r="CR22" i="46"/>
  <c r="CB29" i="46"/>
  <c r="CR59" i="46"/>
  <c r="BL47" i="46"/>
  <c r="AF81" i="46"/>
  <c r="CR62" i="46"/>
  <c r="AV33" i="46"/>
  <c r="AF32" i="46"/>
  <c r="BL80" i="46"/>
  <c r="CR17" i="46"/>
  <c r="BL33" i="46"/>
  <c r="BL32" i="46"/>
  <c r="AV7" i="46"/>
  <c r="AV12" i="46"/>
  <c r="W67" i="46"/>
  <c r="N26" i="46"/>
  <c r="W42" i="46"/>
  <c r="W47" i="46"/>
  <c r="N41" i="46"/>
  <c r="W10" i="46"/>
  <c r="N63" i="46"/>
  <c r="I73" i="46"/>
  <c r="I43" i="46"/>
  <c r="I14" i="46"/>
  <c r="I82" i="46"/>
  <c r="I42" i="46"/>
  <c r="I66" i="46"/>
  <c r="CR53" i="46"/>
  <c r="AV26" i="46"/>
  <c r="CB39" i="46"/>
  <c r="CB50" i="46"/>
  <c r="AV61" i="46"/>
  <c r="AV56" i="46"/>
  <c r="AV77" i="46"/>
  <c r="AV66" i="46"/>
  <c r="CR20" i="46"/>
  <c r="AF42" i="46"/>
  <c r="AV86" i="46"/>
  <c r="CR19" i="46"/>
  <c r="AV64" i="46"/>
  <c r="CB68" i="46"/>
  <c r="AF45" i="46"/>
  <c r="CR33" i="46"/>
  <c r="CR67" i="46"/>
  <c r="CR51" i="46"/>
  <c r="AV43" i="46"/>
  <c r="BL78" i="46"/>
  <c r="CB88" i="46"/>
  <c r="AV28" i="46"/>
  <c r="BL8" i="46"/>
  <c r="N48" i="46"/>
  <c r="N50" i="46"/>
  <c r="N10" i="46"/>
  <c r="W62" i="46"/>
  <c r="W68" i="46"/>
  <c r="N62" i="46"/>
  <c r="W72" i="46"/>
  <c r="W18" i="46"/>
  <c r="W24" i="46"/>
  <c r="I88" i="46"/>
  <c r="I50" i="46"/>
  <c r="I34" i="46"/>
  <c r="I57" i="46"/>
  <c r="W66" i="46"/>
  <c r="I39" i="46"/>
  <c r="CR55" i="46"/>
  <c r="AV49" i="46"/>
  <c r="CR82" i="46"/>
  <c r="AV87" i="46"/>
  <c r="AV73" i="46"/>
  <c r="BL63" i="46"/>
  <c r="BL64" i="46"/>
  <c r="BL69" i="46"/>
  <c r="CB80" i="46"/>
  <c r="AV16" i="46"/>
  <c r="CB75" i="46"/>
  <c r="BL88" i="46"/>
  <c r="CB8" i="46"/>
  <c r="N40" i="46"/>
  <c r="N9" i="46"/>
  <c r="W52" i="46"/>
  <c r="N37" i="46"/>
  <c r="N64" i="46"/>
  <c r="N52" i="46"/>
  <c r="N34" i="46"/>
  <c r="W36" i="46"/>
  <c r="N12" i="46"/>
  <c r="W77" i="46"/>
  <c r="W6" i="46"/>
  <c r="W79" i="46"/>
  <c r="W7" i="46"/>
  <c r="W60" i="46"/>
  <c r="I76" i="46"/>
  <c r="I46" i="46"/>
  <c r="I20" i="46"/>
  <c r="I71" i="46"/>
  <c r="I29" i="46"/>
  <c r="AF25" i="46"/>
  <c r="CB38" i="46"/>
  <c r="BL55" i="46"/>
  <c r="CR57" i="46"/>
  <c r="CR76" i="46"/>
  <c r="AV15" i="46"/>
  <c r="AF50" i="46"/>
  <c r="CR31" i="46"/>
  <c r="CB21" i="46"/>
  <c r="AF31" i="46"/>
  <c r="AF87" i="46"/>
  <c r="AV36" i="46"/>
  <c r="AF69" i="46"/>
  <c r="CB69" i="46"/>
  <c r="BL68" i="46"/>
  <c r="CR52" i="46"/>
  <c r="CB64" i="46"/>
  <c r="AF67" i="46"/>
  <c r="CR80" i="46"/>
  <c r="CR27" i="46"/>
  <c r="CR72" i="46"/>
  <c r="AV52" i="46"/>
  <c r="BL27" i="46"/>
  <c r="AV10" i="46"/>
  <c r="AV6" i="46"/>
  <c r="BL6" i="46"/>
  <c r="BL11" i="46"/>
  <c r="N45" i="46"/>
  <c r="N81" i="46"/>
  <c r="N83" i="46"/>
  <c r="N69" i="46"/>
  <c r="W15" i="46"/>
  <c r="W48" i="46"/>
  <c r="W41" i="46"/>
  <c r="W44" i="46"/>
  <c r="I9" i="46"/>
  <c r="I49" i="46"/>
  <c r="I40" i="46"/>
  <c r="I86" i="46"/>
  <c r="I47" i="46"/>
  <c r="AV53" i="46"/>
  <c r="CB55" i="46"/>
  <c r="AV37" i="46"/>
  <c r="CR39" i="46"/>
  <c r="BL57" i="46"/>
  <c r="CB56" i="46"/>
  <c r="CB20" i="46"/>
  <c r="CB82" i="46"/>
  <c r="AF30" i="46"/>
  <c r="AV21" i="46"/>
  <c r="AF19" i="46"/>
  <c r="CR83" i="46"/>
  <c r="CB30" i="46"/>
  <c r="BL21" i="46"/>
  <c r="AV42" i="46"/>
  <c r="BL44" i="46"/>
  <c r="AF63" i="46"/>
  <c r="CR69" i="46"/>
  <c r="AV75" i="46"/>
  <c r="BL22" i="46"/>
  <c r="CB17" i="46"/>
  <c r="CB16" i="46"/>
  <c r="BL51" i="46"/>
  <c r="BL67" i="46"/>
  <c r="BL7" i="46"/>
  <c r="CR12" i="46"/>
  <c r="N42" i="46"/>
  <c r="W82" i="46"/>
  <c r="W85" i="46"/>
  <c r="N49" i="46"/>
  <c r="W39" i="46"/>
  <c r="W70" i="46"/>
  <c r="N13" i="46"/>
  <c r="N16" i="46"/>
  <c r="I25" i="46"/>
  <c r="W74" i="46"/>
  <c r="I78" i="46"/>
  <c r="I55" i="46"/>
  <c r="I53" i="46"/>
  <c r="BL39" i="46"/>
  <c r="CR25" i="46"/>
  <c r="AF24" i="46"/>
  <c r="CB66" i="46"/>
  <c r="CR61" i="46"/>
  <c r="AF85" i="46"/>
  <c r="BL61" i="46"/>
  <c r="AF84" i="46"/>
  <c r="CB84" i="46"/>
  <c r="CR42" i="46"/>
  <c r="CB63" i="46"/>
  <c r="CR34" i="46"/>
  <c r="AF27" i="46"/>
  <c r="AF44" i="46"/>
  <c r="CB51" i="46"/>
  <c r="BL16" i="46"/>
  <c r="CR41" i="46"/>
  <c r="BL17" i="46"/>
  <c r="CB32" i="46"/>
  <c r="CR6" i="46"/>
  <c r="N78" i="46"/>
  <c r="N76" i="46"/>
  <c r="W61" i="46"/>
  <c r="W64" i="46"/>
  <c r="N32" i="46"/>
  <c r="W58" i="46"/>
  <c r="W17" i="46"/>
  <c r="W22" i="46"/>
  <c r="N44" i="46"/>
  <c r="N30" i="46"/>
  <c r="N29" i="46"/>
  <c r="N35" i="46"/>
  <c r="I28" i="46"/>
  <c r="I69" i="46"/>
  <c r="I58" i="46"/>
  <c r="I81" i="46"/>
  <c r="CB53" i="46"/>
  <c r="AV54" i="46"/>
  <c r="CR15" i="46"/>
  <c r="BL56" i="46"/>
  <c r="AF57" i="46"/>
  <c r="CR85" i="46"/>
  <c r="AF40" i="46"/>
  <c r="BL83" i="46"/>
  <c r="AV84" i="46"/>
  <c r="AF70" i="46"/>
  <c r="CR13" i="46"/>
  <c r="AF65" i="46"/>
  <c r="CB42" i="46"/>
  <c r="CB76" i="46"/>
  <c r="AF20" i="46"/>
  <c r="BL36" i="46"/>
  <c r="BL34" i="46"/>
  <c r="AF59" i="46"/>
  <c r="AF33" i="46"/>
  <c r="CR64" i="46"/>
  <c r="CR63" i="46"/>
  <c r="CR86" i="46"/>
  <c r="CR45" i="46"/>
  <c r="AF79" i="46"/>
  <c r="BL79" i="46"/>
  <c r="AV78" i="46"/>
  <c r="BL62" i="46"/>
  <c r="AV45" i="46"/>
  <c r="AV51" i="46"/>
  <c r="CB10" i="46"/>
  <c r="CK40" i="59"/>
  <c r="W19" i="46"/>
  <c r="N61" i="46"/>
  <c r="N58" i="46"/>
  <c r="W46" i="46"/>
  <c r="W49" i="46"/>
  <c r="W12" i="46"/>
  <c r="N73" i="46"/>
  <c r="W84" i="46"/>
  <c r="W40" i="46"/>
  <c r="W23" i="46"/>
  <c r="W43" i="46"/>
  <c r="N77" i="46"/>
  <c r="N74" i="46"/>
  <c r="N53" i="46"/>
  <c r="N55" i="46"/>
  <c r="I60" i="46"/>
  <c r="I12" i="46"/>
  <c r="I16" i="46"/>
  <c r="I84" i="46"/>
  <c r="I62" i="46"/>
  <c r="AV14" i="46"/>
  <c r="CR37" i="46"/>
  <c r="CB14" i="46"/>
  <c r="AF77" i="46"/>
  <c r="CB40" i="46"/>
  <c r="BL15" i="46"/>
  <c r="AV50" i="46"/>
  <c r="CR58" i="46"/>
  <c r="CB49" i="46"/>
  <c r="CR49" i="46"/>
  <c r="AF49" i="46"/>
  <c r="AF73" i="46"/>
  <c r="AV30" i="46"/>
  <c r="CR36" i="46"/>
  <c r="BL60" i="46"/>
  <c r="BL42" i="46"/>
  <c r="AV65" i="46"/>
  <c r="CR21" i="46"/>
  <c r="AF83" i="46"/>
  <c r="AF22" i="46"/>
  <c r="CR46" i="46"/>
  <c r="AV34" i="46"/>
  <c r="CB33" i="46"/>
  <c r="BL72" i="46"/>
  <c r="AF78" i="46"/>
  <c r="BL41" i="46"/>
  <c r="CB9" i="46"/>
  <c r="N27" i="46"/>
  <c r="W29" i="46"/>
  <c r="W33" i="46"/>
  <c r="W35" i="46"/>
  <c r="N67" i="46"/>
  <c r="W59" i="46"/>
  <c r="W63" i="46"/>
  <c r="N84" i="46"/>
  <c r="N85" i="46"/>
  <c r="N36" i="46"/>
  <c r="I74" i="46"/>
  <c r="I32" i="46"/>
  <c r="I36" i="46"/>
  <c r="I68" i="46"/>
  <c r="CR14" i="46"/>
  <c r="BL53" i="46"/>
  <c r="CR54" i="46"/>
  <c r="CB57" i="46"/>
  <c r="AF74" i="46"/>
  <c r="BL77" i="46"/>
  <c r="CB47" i="46"/>
  <c r="BL40" i="46"/>
  <c r="CB48" i="46"/>
  <c r="AV60" i="46"/>
  <c r="AF82" i="46"/>
  <c r="CB52" i="46"/>
  <c r="AV29" i="46"/>
  <c r="AF34" i="46"/>
  <c r="BL18" i="46"/>
  <c r="CB46" i="46"/>
  <c r="AF46" i="46"/>
  <c r="AF41" i="46"/>
  <c r="AV32" i="46"/>
  <c r="CR79" i="46"/>
  <c r="CR10" i="46"/>
  <c r="CR9" i="46"/>
  <c r="CR7" i="46"/>
  <c r="N8" i="46"/>
  <c r="W13" i="46"/>
  <c r="W16" i="46"/>
  <c r="W11" i="46"/>
  <c r="W56" i="46"/>
  <c r="N46" i="46"/>
  <c r="W86" i="46"/>
  <c r="W75" i="46"/>
  <c r="N14" i="46"/>
  <c r="N18" i="46"/>
  <c r="N57" i="46"/>
  <c r="N38" i="46"/>
  <c r="I44" i="46"/>
  <c r="I48" i="46"/>
  <c r="I5" i="46"/>
  <c r="I72" i="46"/>
  <c r="I35" i="46"/>
  <c r="BL14" i="46"/>
  <c r="AV38" i="46"/>
  <c r="AF26" i="46"/>
  <c r="AF15" i="46"/>
  <c r="CB58" i="46"/>
  <c r="CR24" i="46"/>
  <c r="AV24" i="46"/>
  <c r="AF23" i="46"/>
  <c r="AV48" i="46"/>
  <c r="AV40" i="46"/>
  <c r="CR40" i="46"/>
  <c r="AF72" i="46"/>
  <c r="BL76" i="46"/>
  <c r="BL48" i="46"/>
  <c r="AF35" i="46"/>
  <c r="AV18" i="46"/>
  <c r="AF51" i="46"/>
  <c r="AV44" i="46"/>
  <c r="BL29" i="46"/>
  <c r="CR44" i="46"/>
  <c r="BL59" i="46"/>
  <c r="CB35" i="46"/>
  <c r="CR47" i="46"/>
  <c r="AV59" i="46"/>
  <c r="CB18" i="46"/>
  <c r="CR5" i="46"/>
  <c r="CR43" i="46"/>
  <c r="CR78" i="46"/>
  <c r="CR11" i="46"/>
  <c r="CB7" i="46"/>
  <c r="N33" i="46"/>
  <c r="W76" i="46"/>
  <c r="W30" i="46"/>
  <c r="W34" i="46"/>
  <c r="W81" i="46"/>
  <c r="N23" i="46"/>
  <c r="N6" i="46"/>
  <c r="N47" i="46"/>
  <c r="N54" i="46"/>
  <c r="N86" i="46"/>
  <c r="N59" i="46"/>
  <c r="W31" i="46"/>
  <c r="I10" i="46"/>
  <c r="I52" i="46"/>
  <c r="I64" i="46"/>
  <c r="I21" i="46"/>
  <c r="W65" i="46"/>
  <c r="I7" i="46"/>
  <c r="I19" i="46"/>
  <c r="AV55" i="46"/>
  <c r="AF39" i="46"/>
  <c r="CB26" i="46"/>
  <c r="CB25" i="46"/>
  <c r="AF66" i="46"/>
  <c r="CR56" i="46"/>
  <c r="CR60" i="46"/>
  <c r="BL65" i="46"/>
  <c r="AV23" i="46"/>
  <c r="CB70" i="46"/>
  <c r="CB87" i="46"/>
  <c r="CR32" i="46"/>
  <c r="CB44" i="46"/>
  <c r="CB34" i="46"/>
  <c r="CB43" i="46"/>
  <c r="AV35" i="46"/>
  <c r="CR16" i="46"/>
  <c r="CB79" i="46"/>
  <c r="CR71" i="46"/>
  <c r="CB72" i="46"/>
  <c r="CB71" i="46"/>
  <c r="CR75" i="46"/>
  <c r="CB45" i="46"/>
  <c r="N80" i="46"/>
  <c r="W45" i="46"/>
  <c r="N88" i="46"/>
  <c r="W87" i="46"/>
  <c r="I26" i="46"/>
  <c r="I77" i="46"/>
  <c r="I80" i="46"/>
  <c r="I41" i="46"/>
  <c r="I83" i="46"/>
  <c r="CB54" i="46"/>
  <c r="AF54" i="46"/>
  <c r="AV25" i="46"/>
  <c r="BL37" i="46"/>
  <c r="CR50" i="46"/>
  <c r="AV31" i="46"/>
  <c r="AV85" i="46"/>
  <c r="BL58" i="46"/>
  <c r="CB85" i="46"/>
  <c r="BL66" i="46"/>
  <c r="CR74" i="46"/>
  <c r="CB36" i="46"/>
  <c r="BL70" i="46"/>
  <c r="AV69" i="46"/>
  <c r="BL35" i="46"/>
  <c r="CB28" i="46"/>
  <c r="AF29" i="46"/>
  <c r="AF18" i="46"/>
  <c r="CB41" i="46"/>
  <c r="CB78" i="46"/>
  <c r="CB11" i="46"/>
  <c r="N87" i="46"/>
  <c r="W78" i="46"/>
  <c r="W80" i="46"/>
  <c r="N65" i="46"/>
  <c r="N5" i="46"/>
  <c r="N68" i="46"/>
  <c r="N7" i="46"/>
  <c r="N20" i="46"/>
  <c r="I30" i="46"/>
  <c r="I13" i="46"/>
  <c r="I56" i="46"/>
  <c r="I15" i="46"/>
  <c r="I17" i="46"/>
  <c r="AF38" i="46"/>
  <c r="AF53" i="46"/>
  <c r="CB24" i="46"/>
  <c r="CB73" i="46"/>
  <c r="BL31" i="46"/>
  <c r="CR87" i="46"/>
  <c r="CB13" i="46"/>
  <c r="BL20" i="46"/>
  <c r="AF13" i="46"/>
  <c r="AF36" i="46"/>
  <c r="CR73" i="46"/>
  <c r="AF76" i="46"/>
  <c r="CB83" i="46"/>
  <c r="CB19" i="46"/>
  <c r="AV81" i="46"/>
  <c r="BL81" i="46"/>
  <c r="BL19" i="46"/>
  <c r="CB81" i="46"/>
  <c r="CR18" i="46"/>
  <c r="AV71" i="46"/>
  <c r="CR29" i="46"/>
  <c r="AV5" i="46"/>
  <c r="CB5" i="46"/>
  <c r="AV47" i="46"/>
  <c r="CB27" i="46"/>
  <c r="CB67" i="46"/>
  <c r="CR28" i="46"/>
  <c r="AV41" i="46"/>
  <c r="AV79" i="46"/>
  <c r="AV17" i="46"/>
  <c r="CB12" i="46"/>
  <c r="CB6" i="46"/>
  <c r="W55" i="46"/>
  <c r="W38" i="46"/>
  <c r="W14" i="46"/>
  <c r="N43" i="46"/>
  <c r="N25" i="46"/>
  <c r="N31" i="46"/>
  <c r="N11" i="46"/>
  <c r="W28" i="46"/>
  <c r="N51" i="46"/>
  <c r="W50" i="46"/>
  <c r="W27" i="46"/>
  <c r="I61" i="46"/>
  <c r="I33" i="46"/>
  <c r="I18" i="46"/>
  <c r="I70" i="46"/>
  <c r="I79" i="46"/>
  <c r="I87" i="46"/>
  <c r="BL25" i="46"/>
  <c r="CB37" i="46"/>
  <c r="BL38" i="46"/>
  <c r="AF58" i="46"/>
  <c r="BL24" i="46"/>
  <c r="CB77" i="46"/>
  <c r="AV74" i="46"/>
  <c r="AF47" i="46"/>
  <c r="AV82" i="46"/>
  <c r="BL30" i="46"/>
  <c r="CR30" i="46"/>
  <c r="AF21" i="46"/>
  <c r="AV83" i="46"/>
  <c r="CR23" i="46"/>
  <c r="AV63" i="46"/>
  <c r="AV19" i="46"/>
  <c r="AF64" i="46"/>
  <c r="AV27" i="46"/>
  <c r="BL45" i="46"/>
  <c r="BL52" i="46"/>
  <c r="AV80" i="46"/>
  <c r="BL12" i="46"/>
  <c r="AV9" i="46"/>
  <c r="N24" i="46"/>
  <c r="W69" i="46"/>
  <c r="W53" i="46"/>
  <c r="N28" i="46"/>
  <c r="W54" i="46"/>
  <c r="W21" i="46"/>
  <c r="W37" i="46"/>
  <c r="N19" i="46"/>
  <c r="N60" i="46"/>
  <c r="N66" i="46"/>
  <c r="N70" i="46"/>
  <c r="N22" i="46"/>
  <c r="W73" i="46"/>
  <c r="N82" i="46"/>
  <c r="N21" i="46"/>
  <c r="W51" i="46"/>
  <c r="I24" i="46"/>
  <c r="I75" i="46"/>
  <c r="I45" i="46"/>
  <c r="I38" i="46"/>
  <c r="I85" i="46"/>
  <c r="I54" i="46"/>
  <c r="AV39" i="46"/>
  <c r="AF14" i="46"/>
  <c r="BL26" i="46"/>
  <c r="AF61" i="46"/>
  <c r="CR65" i="46"/>
  <c r="BL74" i="46"/>
  <c r="CB61" i="46"/>
  <c r="AF5" i="46"/>
  <c r="BL23" i="46"/>
  <c r="AV76" i="46"/>
  <c r="CB23" i="46"/>
  <c r="BL82" i="46"/>
  <c r="BL87" i="46"/>
  <c r="AF60" i="46"/>
  <c r="CR84" i="46"/>
  <c r="AF48" i="46"/>
  <c r="BL73" i="46"/>
  <c r="BL5" i="46"/>
  <c r="CB59" i="46"/>
  <c r="CR68" i="46"/>
  <c r="CR81" i="46"/>
  <c r="BL71" i="46"/>
  <c r="AV22" i="46"/>
  <c r="AV68" i="46"/>
  <c r="AV72" i="46"/>
  <c r="AV88" i="46"/>
  <c r="AF28" i="46"/>
  <c r="BL28" i="46"/>
  <c r="AM45" i="59"/>
  <c r="BD45" i="59"/>
  <c r="BE45" i="59"/>
  <c r="S67" i="46"/>
  <c r="S66" i="46"/>
  <c r="CC16" i="59"/>
  <c r="CB16" i="59"/>
  <c r="S39" i="46"/>
  <c r="S21" i="46"/>
  <c r="S81" i="46"/>
  <c r="S72" i="46"/>
  <c r="S42" i="46"/>
  <c r="S10" i="46"/>
  <c r="S45" i="46"/>
  <c r="S17" i="46"/>
  <c r="S76" i="46"/>
  <c r="S63" i="46"/>
  <c r="S8" i="46"/>
  <c r="S48" i="46"/>
  <c r="S46" i="46"/>
  <c r="S31" i="46"/>
  <c r="S11" i="46"/>
  <c r="S84" i="46"/>
  <c r="S19" i="46"/>
  <c r="S26" i="46"/>
  <c r="S58" i="46"/>
  <c r="S38" i="46"/>
  <c r="S43" i="46"/>
  <c r="S36" i="46"/>
  <c r="S51" i="46"/>
  <c r="S59" i="46"/>
  <c r="S70" i="46"/>
  <c r="S65" i="46"/>
  <c r="S57" i="46"/>
  <c r="S6" i="46"/>
  <c r="S34" i="46"/>
  <c r="S22" i="46"/>
  <c r="S47" i="46"/>
  <c r="S49" i="46"/>
  <c r="S73" i="46"/>
  <c r="S16" i="46"/>
  <c r="S28" i="46"/>
  <c r="S80" i="46"/>
  <c r="S56" i="46"/>
  <c r="S75" i="46"/>
  <c r="S69" i="46"/>
  <c r="S83" i="46"/>
  <c r="S41" i="46"/>
  <c r="S54" i="46"/>
  <c r="S86" i="46"/>
  <c r="S88" i="46"/>
  <c r="S79" i="46"/>
  <c r="S77" i="46"/>
  <c r="S23" i="46"/>
  <c r="H30" i="46"/>
  <c r="CV83" i="59"/>
  <c r="H75" i="46"/>
  <c r="H57" i="46"/>
  <c r="F19" i="46"/>
  <c r="F85" i="46"/>
  <c r="F64" i="46"/>
  <c r="F84" i="46"/>
  <c r="F24" i="46"/>
  <c r="F74" i="46"/>
  <c r="F50" i="46"/>
  <c r="F31" i="46"/>
  <c r="F58" i="46"/>
  <c r="F53" i="46"/>
  <c r="F86" i="46"/>
  <c r="F83" i="46"/>
  <c r="F44" i="46"/>
  <c r="F67" i="46"/>
  <c r="F6" i="46"/>
  <c r="F33" i="46"/>
  <c r="F68" i="46"/>
  <c r="F82" i="46"/>
  <c r="F69" i="46"/>
  <c r="F56" i="46"/>
  <c r="F14" i="46"/>
  <c r="F47" i="46"/>
  <c r="F62" i="46"/>
  <c r="F51" i="46"/>
  <c r="F66" i="46"/>
  <c r="F87" i="46"/>
  <c r="F26" i="46"/>
  <c r="F42" i="46"/>
  <c r="F80" i="46"/>
  <c r="F35" i="46"/>
  <c r="F79" i="46"/>
  <c r="F46" i="46"/>
  <c r="F10" i="46"/>
  <c r="F70" i="46"/>
  <c r="F7" i="46"/>
  <c r="F23" i="46"/>
  <c r="F60" i="46"/>
  <c r="F16" i="46"/>
  <c r="F48" i="46"/>
  <c r="F40" i="46"/>
  <c r="F63" i="46"/>
  <c r="F20" i="46"/>
  <c r="F36" i="46"/>
  <c r="F72" i="46"/>
  <c r="F75" i="46"/>
  <c r="F8" i="46"/>
  <c r="F25" i="46"/>
  <c r="F17" i="46"/>
  <c r="F54" i="46"/>
  <c r="F73" i="46"/>
  <c r="F88" i="46"/>
  <c r="F78" i="46"/>
  <c r="F15" i="46"/>
  <c r="F32" i="46"/>
  <c r="F49" i="46"/>
  <c r="F65" i="46"/>
  <c r="F38" i="46"/>
  <c r="F11" i="46"/>
  <c r="F76" i="46"/>
  <c r="F12" i="46"/>
  <c r="F30" i="46"/>
  <c r="F41" i="46"/>
  <c r="F18" i="46"/>
  <c r="F55" i="46"/>
  <c r="F39" i="46"/>
  <c r="F9" i="46"/>
  <c r="F22" i="46"/>
  <c r="F29" i="46"/>
  <c r="F5" i="46"/>
  <c r="F13" i="46"/>
  <c r="F28" i="46"/>
  <c r="F81" i="46"/>
  <c r="F52" i="46"/>
  <c r="F57" i="46"/>
  <c r="F21" i="46"/>
  <c r="F77" i="46"/>
  <c r="F43" i="46"/>
  <c r="F37" i="46"/>
  <c r="F27" i="46"/>
  <c r="F71" i="46"/>
  <c r="F61" i="46"/>
  <c r="H11" i="46"/>
  <c r="H25" i="46"/>
  <c r="H47" i="46"/>
  <c r="H35" i="46"/>
  <c r="H23" i="46"/>
  <c r="H9" i="46"/>
  <c r="H43" i="46"/>
  <c r="H83" i="46"/>
  <c r="H59" i="46"/>
  <c r="H80" i="46"/>
  <c r="H55" i="46"/>
  <c r="H76" i="46"/>
  <c r="H73" i="46"/>
  <c r="H15" i="46"/>
  <c r="H31" i="46"/>
  <c r="H78" i="46"/>
  <c r="H84" i="46"/>
  <c r="H56" i="46"/>
  <c r="H53" i="46"/>
  <c r="H20" i="46"/>
  <c r="H39" i="46"/>
  <c r="H74" i="46"/>
  <c r="H87" i="46"/>
  <c r="H61" i="46"/>
  <c r="H42" i="46"/>
  <c r="H37" i="46"/>
  <c r="H36" i="46"/>
  <c r="H85" i="46"/>
  <c r="H28" i="46"/>
  <c r="H48" i="46"/>
  <c r="H52" i="46"/>
  <c r="H40" i="46"/>
  <c r="H18" i="46"/>
  <c r="H14" i="46"/>
  <c r="H77" i="46"/>
  <c r="H5" i="46"/>
  <c r="H24" i="46"/>
  <c r="H38" i="46"/>
  <c r="H6" i="46"/>
  <c r="H10" i="46"/>
  <c r="H32" i="46"/>
  <c r="H67" i="46"/>
  <c r="H62" i="46"/>
  <c r="H79" i="46"/>
  <c r="H51" i="46"/>
  <c r="H21" i="46"/>
  <c r="H46" i="46"/>
  <c r="H33" i="46"/>
  <c r="H81" i="46"/>
  <c r="H17" i="46"/>
  <c r="H45" i="46"/>
  <c r="H22" i="46"/>
  <c r="H13" i="46"/>
  <c r="H86" i="46"/>
  <c r="H58" i="46"/>
  <c r="H12" i="46"/>
  <c r="H26" i="46"/>
  <c r="H71" i="46"/>
  <c r="H63" i="46"/>
  <c r="H19" i="46"/>
  <c r="H50" i="46"/>
  <c r="H41" i="46"/>
  <c r="H82" i="46"/>
  <c r="H27" i="46"/>
  <c r="H7" i="46"/>
  <c r="H64" i="46"/>
  <c r="H8" i="46"/>
  <c r="H49" i="46"/>
  <c r="H60" i="46"/>
  <c r="H70" i="46"/>
  <c r="H34" i="46"/>
  <c r="H44" i="46"/>
  <c r="H88" i="46"/>
  <c r="H68" i="46"/>
  <c r="H72" i="46"/>
  <c r="H69" i="46"/>
  <c r="F45" i="46"/>
  <c r="H16" i="46"/>
  <c r="H29" i="46"/>
  <c r="BH20" i="59"/>
  <c r="G20" i="59"/>
  <c r="BV20" i="59"/>
  <c r="CE20" i="59"/>
  <c r="BS20" i="59"/>
  <c r="AY20" i="59"/>
  <c r="A282" i="58"/>
  <c r="Q281" i="58"/>
  <c r="R281" i="58"/>
  <c r="V281" i="58" s="1"/>
  <c r="K281" i="58"/>
  <c r="M10" i="58"/>
  <c r="O10" i="58" s="1"/>
  <c r="P10" i="58" s="1"/>
  <c r="BV48" i="59"/>
  <c r="BJ48" i="59"/>
  <c r="G48" i="59"/>
  <c r="AA15" i="46"/>
  <c r="AA53" i="46"/>
  <c r="AA8" i="46"/>
  <c r="AA70" i="46"/>
  <c r="AA45" i="46"/>
  <c r="AA27" i="46"/>
  <c r="AA31" i="46"/>
  <c r="AA5" i="46"/>
  <c r="AA67" i="46"/>
  <c r="AA64" i="46"/>
  <c r="AA7" i="46"/>
  <c r="AA23" i="46"/>
  <c r="AA41" i="46"/>
  <c r="AA59" i="46"/>
  <c r="AA19" i="46"/>
  <c r="AA85" i="46"/>
  <c r="AA65" i="46"/>
  <c r="AA36" i="46"/>
  <c r="AA56" i="46"/>
  <c r="AA25" i="46"/>
  <c r="AA38" i="46"/>
  <c r="AA73" i="46"/>
  <c r="AA13" i="46"/>
  <c r="AA69" i="46"/>
  <c r="AA51" i="46"/>
  <c r="AA50" i="46"/>
  <c r="BA27" i="59"/>
  <c r="BH27" i="59"/>
  <c r="W44" i="59"/>
  <c r="BN44" i="59"/>
  <c r="BH44" i="59"/>
  <c r="BQ52" i="59"/>
  <c r="BH52" i="59"/>
  <c r="AQ52" i="59"/>
  <c r="AK87" i="53"/>
  <c r="AB85" i="53"/>
  <c r="AP65" i="59"/>
  <c r="B65" i="61"/>
  <c r="C65" i="61" s="1"/>
  <c r="D59" i="60"/>
  <c r="F59" i="60" s="1"/>
  <c r="D71" i="60"/>
  <c r="F71" i="60" s="1"/>
  <c r="AJ38" i="53"/>
  <c r="AK21" i="53"/>
  <c r="AF21" i="53"/>
  <c r="T321" i="58"/>
  <c r="R199" i="58"/>
  <c r="V199" i="58" s="1"/>
  <c r="T228" i="58"/>
  <c r="T245" i="58"/>
  <c r="T249" i="58"/>
  <c r="R291" i="58"/>
  <c r="R236" i="58"/>
  <c r="R253" i="58"/>
  <c r="V253" i="58" s="1"/>
  <c r="T319" i="58"/>
  <c r="R244" i="58"/>
  <c r="T234" i="58"/>
  <c r="T233" i="58"/>
  <c r="T260" i="58"/>
  <c r="R215" i="58"/>
  <c r="R211" i="58"/>
  <c r="T9" i="58"/>
  <c r="R294" i="58"/>
  <c r="T205" i="58"/>
  <c r="T221" i="58"/>
  <c r="D29" i="60"/>
  <c r="F29" i="60" s="1"/>
  <c r="Y18" i="59"/>
  <c r="K325" i="58"/>
  <c r="K262" i="58"/>
  <c r="K221" i="58"/>
  <c r="K105" i="58"/>
  <c r="K62" i="58"/>
  <c r="K41" i="58"/>
  <c r="AL87" i="53"/>
  <c r="AL65" i="59"/>
  <c r="D68" i="60"/>
  <c r="F68" i="60" s="1"/>
  <c r="D62" i="60"/>
  <c r="F62" i="60" s="1"/>
  <c r="B77" i="61"/>
  <c r="C77" i="61" s="1"/>
  <c r="D55" i="60"/>
  <c r="F55" i="60" s="1"/>
  <c r="AE38" i="53"/>
  <c r="AL38" i="53"/>
  <c r="AM42" i="53"/>
  <c r="R223" i="58"/>
  <c r="R293" i="58"/>
  <c r="T338" i="58"/>
  <c r="T218" i="58"/>
  <c r="R274" i="58"/>
  <c r="T248" i="58"/>
  <c r="T274" i="58"/>
  <c r="T224" i="58"/>
  <c r="T276" i="58"/>
  <c r="D27" i="60"/>
  <c r="F27" i="60" s="1"/>
  <c r="T308" i="58"/>
  <c r="R213" i="58"/>
  <c r="AM87" i="53"/>
  <c r="AC85" i="53"/>
  <c r="D67" i="60"/>
  <c r="F67" i="60" s="1"/>
  <c r="D14" i="60"/>
  <c r="F14" i="60" s="1"/>
  <c r="B61" i="61"/>
  <c r="C61" i="61" s="1"/>
  <c r="B73" i="61"/>
  <c r="C73" i="61" s="1"/>
  <c r="AF38" i="53"/>
  <c r="AE21" i="53"/>
  <c r="T304" i="58"/>
  <c r="T200" i="58"/>
  <c r="R325" i="58"/>
  <c r="V325" i="58" s="1"/>
  <c r="R240" i="58"/>
  <c r="T220" i="58"/>
  <c r="R201" i="58"/>
  <c r="B9" i="61"/>
  <c r="C9" i="61" s="1"/>
  <c r="T210" i="58"/>
  <c r="T329" i="58"/>
  <c r="T202" i="58"/>
  <c r="R220" i="58"/>
  <c r="T297" i="58"/>
  <c r="R297" i="58"/>
  <c r="T212" i="58"/>
  <c r="R109" i="58"/>
  <c r="R107" i="58"/>
  <c r="V107" i="58" s="1"/>
  <c r="R326" i="58"/>
  <c r="T203" i="58"/>
  <c r="T327" i="58"/>
  <c r="T298" i="58"/>
  <c r="R232" i="58"/>
  <c r="R267" i="58"/>
  <c r="D40" i="60"/>
  <c r="F40" i="60" s="1"/>
  <c r="R255" i="58"/>
  <c r="T259" i="58"/>
  <c r="R238" i="58"/>
  <c r="R20" i="58"/>
  <c r="D80" i="60"/>
  <c r="F80" i="60" s="1"/>
  <c r="AG38" i="53"/>
  <c r="AB38" i="53"/>
  <c r="AM84" i="53"/>
  <c r="K331" i="58"/>
  <c r="AF87" i="53"/>
  <c r="AK85" i="53"/>
  <c r="B85" i="61"/>
  <c r="C85" i="61" s="1"/>
  <c r="B80" i="61"/>
  <c r="C80" i="61" s="1"/>
  <c r="B70" i="61"/>
  <c r="C70" i="61" s="1"/>
  <c r="D6" i="60"/>
  <c r="F6" i="60" s="1"/>
  <c r="T301" i="58"/>
  <c r="AD42" i="53"/>
  <c r="T8" i="58"/>
  <c r="R263" i="58"/>
  <c r="R203" i="58"/>
  <c r="R205" i="58"/>
  <c r="T208" i="58"/>
  <c r="R277" i="58"/>
  <c r="T216" i="58"/>
  <c r="T325" i="58"/>
  <c r="R269" i="58"/>
  <c r="V269" i="58" s="1"/>
  <c r="T230" i="58"/>
  <c r="R286" i="58"/>
  <c r="D51" i="60"/>
  <c r="F51" i="60" s="1"/>
  <c r="T293" i="58"/>
  <c r="R108" i="58"/>
  <c r="R246" i="58"/>
  <c r="T280" i="58"/>
  <c r="T265" i="58"/>
  <c r="AE42" i="53"/>
  <c r="AM38" i="53"/>
  <c r="AG21" i="53"/>
  <c r="AB42" i="53"/>
  <c r="AH38" i="53"/>
  <c r="B51" i="59"/>
  <c r="AI51" i="59" s="1"/>
  <c r="BR27" i="59"/>
  <c r="K135" i="58"/>
  <c r="CG62" i="59"/>
  <c r="BQ53" i="59"/>
  <c r="BA66" i="59"/>
  <c r="AK27" i="59"/>
  <c r="AI84" i="53"/>
  <c r="K148" i="58"/>
  <c r="T251" i="58"/>
  <c r="R265" i="58"/>
  <c r="V265" i="58" s="1"/>
  <c r="T322" i="58"/>
  <c r="AC42" i="53"/>
  <c r="AA38" i="53"/>
  <c r="AG42" i="53"/>
  <c r="B71" i="59"/>
  <c r="K9" i="58"/>
  <c r="K32" i="58"/>
  <c r="K35" i="58"/>
  <c r="K71" i="58"/>
  <c r="K80" i="58"/>
  <c r="K83" i="58"/>
  <c r="K99" i="58"/>
  <c r="K102" i="58"/>
  <c r="K145" i="58"/>
  <c r="K161" i="58"/>
  <c r="K170" i="58"/>
  <c r="K215" i="58"/>
  <c r="K231" i="58"/>
  <c r="K256" i="58"/>
  <c r="K287" i="58"/>
  <c r="K303" i="58"/>
  <c r="K319" i="58"/>
  <c r="K338" i="58"/>
  <c r="K29" i="58"/>
  <c r="K74" i="58"/>
  <c r="K77" i="58"/>
  <c r="K96" i="58"/>
  <c r="K124" i="58"/>
  <c r="K127" i="58"/>
  <c r="K142" i="58"/>
  <c r="K158" i="58"/>
  <c r="K164" i="58"/>
  <c r="K167" i="58"/>
  <c r="K173" i="58"/>
  <c r="K188" i="58"/>
  <c r="K197" i="58"/>
  <c r="K200" i="58"/>
  <c r="K212" i="58"/>
  <c r="K228" i="58"/>
  <c r="K253" i="58"/>
  <c r="K300" i="58"/>
  <c r="K316" i="58"/>
  <c r="K23" i="58"/>
  <c r="K26" i="58"/>
  <c r="K54" i="58"/>
  <c r="K57" i="58"/>
  <c r="K60" i="58"/>
  <c r="K93" i="58"/>
  <c r="K115" i="58"/>
  <c r="K121" i="58"/>
  <c r="K130" i="58"/>
  <c r="K139" i="58"/>
  <c r="K155" i="58"/>
  <c r="K176" i="58"/>
  <c r="K185" i="58"/>
  <c r="K191" i="58"/>
  <c r="K194" i="58"/>
  <c r="K203" i="58"/>
  <c r="K206" i="58"/>
  <c r="K209" i="58"/>
  <c r="K225" i="58"/>
  <c r="K250" i="58"/>
  <c r="K269" i="58"/>
  <c r="K297" i="58"/>
  <c r="K313" i="58"/>
  <c r="K326" i="58"/>
  <c r="K20" i="58"/>
  <c r="K42" i="58"/>
  <c r="K45" i="58"/>
  <c r="K51" i="58"/>
  <c r="K63" i="58"/>
  <c r="K66" i="58"/>
  <c r="K90" i="58"/>
  <c r="K112" i="58"/>
  <c r="K118" i="58"/>
  <c r="K133" i="58"/>
  <c r="K136" i="58"/>
  <c r="K152" i="58"/>
  <c r="K179" i="58"/>
  <c r="K182" i="58"/>
  <c r="K222" i="58"/>
  <c r="K244" i="58"/>
  <c r="K247" i="58"/>
  <c r="K263" i="58"/>
  <c r="K266" i="58"/>
  <c r="K272" i="58"/>
  <c r="K275" i="58"/>
  <c r="K279" i="58"/>
  <c r="K294" i="58"/>
  <c r="K310" i="58"/>
  <c r="K330" i="58"/>
  <c r="K342" i="58"/>
  <c r="K11" i="58"/>
  <c r="K17" i="58"/>
  <c r="K39" i="58"/>
  <c r="K48" i="58"/>
  <c r="K87" i="58"/>
  <c r="K109" i="58"/>
  <c r="K149" i="58"/>
  <c r="K219" i="58"/>
  <c r="K235" i="58"/>
  <c r="K238" i="58"/>
  <c r="K241" i="58"/>
  <c r="K260" i="58"/>
  <c r="K291" i="58"/>
  <c r="K307" i="58"/>
  <c r="K323" i="58"/>
  <c r="K335" i="58"/>
  <c r="K339" i="58"/>
  <c r="K14" i="58"/>
  <c r="K33" i="58"/>
  <c r="K36" i="58"/>
  <c r="K69" i="58"/>
  <c r="K81" i="58"/>
  <c r="K84" i="58"/>
  <c r="K103" i="58"/>
  <c r="K106" i="58"/>
  <c r="K146" i="58"/>
  <c r="K171" i="58"/>
  <c r="K216" i="58"/>
  <c r="K232" i="58"/>
  <c r="K257" i="58"/>
  <c r="K288" i="58"/>
  <c r="K304" i="58"/>
  <c r="K320" i="58"/>
  <c r="K30" i="58"/>
  <c r="K72" i="58"/>
  <c r="K75" i="58"/>
  <c r="K78" i="58"/>
  <c r="K97" i="58"/>
  <c r="K100" i="58"/>
  <c r="K125" i="58"/>
  <c r="K143" i="58"/>
  <c r="K159" i="58"/>
  <c r="K162" i="58"/>
  <c r="K165" i="58"/>
  <c r="K168" i="58"/>
  <c r="K174" i="58"/>
  <c r="K198" i="58"/>
  <c r="K201" i="58"/>
  <c r="K213" i="58"/>
  <c r="K229" i="58"/>
  <c r="K254" i="58"/>
  <c r="K285" i="58"/>
  <c r="K301" i="58"/>
  <c r="K317" i="58"/>
  <c r="K327" i="58"/>
  <c r="K24" i="58"/>
  <c r="K27" i="58"/>
  <c r="K55" i="58"/>
  <c r="K58" i="58"/>
  <c r="K94" i="58"/>
  <c r="K116" i="58"/>
  <c r="K122" i="58"/>
  <c r="K128" i="58"/>
  <c r="K140" i="58"/>
  <c r="K156" i="58"/>
  <c r="K186" i="58"/>
  <c r="K189" i="58"/>
  <c r="K195" i="58"/>
  <c r="K207" i="58"/>
  <c r="K210" i="58"/>
  <c r="K226" i="58"/>
  <c r="K251" i="58"/>
  <c r="K276" i="58"/>
  <c r="K298" i="58"/>
  <c r="K314" i="58"/>
  <c r="K21" i="58"/>
  <c r="K43" i="58"/>
  <c r="K52" i="58"/>
  <c r="K61" i="58"/>
  <c r="K91" i="58"/>
  <c r="K113" i="58"/>
  <c r="K119" i="58"/>
  <c r="K131" i="58"/>
  <c r="K137" i="58"/>
  <c r="K153" i="58"/>
  <c r="K177" i="58"/>
  <c r="K183" i="58"/>
  <c r="K192" i="58"/>
  <c r="K204" i="58"/>
  <c r="K223" i="58"/>
  <c r="K245" i="58"/>
  <c r="K248" i="58"/>
  <c r="K267" i="58"/>
  <c r="K270" i="58"/>
  <c r="K273" i="58"/>
  <c r="K295" i="58"/>
  <c r="K311" i="58"/>
  <c r="K336" i="58"/>
  <c r="K8" i="58"/>
  <c r="K18" i="58"/>
  <c r="K40" i="58"/>
  <c r="K46" i="58"/>
  <c r="K49" i="58"/>
  <c r="K64" i="58"/>
  <c r="K67" i="58"/>
  <c r="K88" i="58"/>
  <c r="K110" i="58"/>
  <c r="K134" i="58"/>
  <c r="K150" i="58"/>
  <c r="K180" i="58"/>
  <c r="K220" i="58"/>
  <c r="K236" i="58"/>
  <c r="K239" i="58"/>
  <c r="K242" i="58"/>
  <c r="K261" i="58"/>
  <c r="K264" i="58"/>
  <c r="K280" i="58"/>
  <c r="K292" i="58"/>
  <c r="K308" i="58"/>
  <c r="K324" i="58"/>
  <c r="K340" i="58"/>
  <c r="K12" i="58"/>
  <c r="K15" i="58"/>
  <c r="K37" i="58"/>
  <c r="K85" i="58"/>
  <c r="K104" i="58"/>
  <c r="K107" i="58"/>
  <c r="K147" i="58"/>
  <c r="K217" i="58"/>
  <c r="K233" i="58"/>
  <c r="K258" i="58"/>
  <c r="K289" i="58"/>
  <c r="K305" i="58"/>
  <c r="K321" i="58"/>
  <c r="K328" i="58"/>
  <c r="K31" i="58"/>
  <c r="K34" i="58"/>
  <c r="K70" i="58"/>
  <c r="K76" i="58"/>
  <c r="K79" i="58"/>
  <c r="K82" i="58"/>
  <c r="K98" i="58"/>
  <c r="K101" i="58"/>
  <c r="K126" i="58"/>
  <c r="K144" i="58"/>
  <c r="K160" i="58"/>
  <c r="K166" i="58"/>
  <c r="K169" i="58"/>
  <c r="K172" i="58"/>
  <c r="K214" i="58"/>
  <c r="K230" i="58"/>
  <c r="K255" i="58"/>
  <c r="K277" i="58"/>
  <c r="K286" i="58"/>
  <c r="K302" i="58"/>
  <c r="K318" i="58"/>
  <c r="K25" i="58"/>
  <c r="K28" i="58"/>
  <c r="K73" i="58"/>
  <c r="K95" i="58"/>
  <c r="K123" i="58"/>
  <c r="K129" i="58"/>
  <c r="K141" i="58"/>
  <c r="K157" i="58"/>
  <c r="K163" i="58"/>
  <c r="K175" i="58"/>
  <c r="K187" i="58"/>
  <c r="K196" i="58"/>
  <c r="K199" i="58"/>
  <c r="K202" i="58"/>
  <c r="K208" i="58"/>
  <c r="K211" i="58"/>
  <c r="K227" i="58"/>
  <c r="K252" i="58"/>
  <c r="K299" i="58"/>
  <c r="K315" i="58"/>
  <c r="K337" i="58"/>
  <c r="K22" i="58"/>
  <c r="K53" i="58"/>
  <c r="K56" i="58"/>
  <c r="K59" i="58"/>
  <c r="K92" i="58"/>
  <c r="K114" i="58"/>
  <c r="K117" i="58"/>
  <c r="K120" i="58"/>
  <c r="K138" i="58"/>
  <c r="K154" i="58"/>
  <c r="K178" i="58"/>
  <c r="K184" i="58"/>
  <c r="K190" i="58"/>
  <c r="K193" i="58"/>
  <c r="K205" i="58"/>
  <c r="K224" i="58"/>
  <c r="K249" i="58"/>
  <c r="K268" i="58"/>
  <c r="K274" i="58"/>
  <c r="K296" i="58"/>
  <c r="K312" i="58"/>
  <c r="CF62" i="59"/>
  <c r="BP69" i="59"/>
  <c r="AZ55" i="59"/>
  <c r="AJ58" i="59"/>
  <c r="T18" i="59"/>
  <c r="K108" i="58"/>
  <c r="K50" i="58"/>
  <c r="K19" i="58"/>
  <c r="AG86" i="53"/>
  <c r="AF86" i="53"/>
  <c r="B84" i="61"/>
  <c r="C84" i="61" s="1"/>
  <c r="D61" i="60"/>
  <c r="F61" i="60" s="1"/>
  <c r="B76" i="61"/>
  <c r="C76" i="61" s="1"/>
  <c r="B72" i="61"/>
  <c r="C72" i="61" s="1"/>
  <c r="R276" i="58"/>
  <c r="AI42" i="53"/>
  <c r="AK42" i="53"/>
  <c r="R207" i="58"/>
  <c r="R222" i="58"/>
  <c r="T247" i="58"/>
  <c r="R239" i="58"/>
  <c r="T213" i="58"/>
  <c r="R295" i="58"/>
  <c r="V295" i="58" s="1"/>
  <c r="R208" i="58"/>
  <c r="R243" i="58"/>
  <c r="V243" i="58" s="1"/>
  <c r="T255" i="58"/>
  <c r="T306" i="58"/>
  <c r="T226" i="58"/>
  <c r="R250" i="58"/>
  <c r="B53" i="61"/>
  <c r="C53" i="61" s="1"/>
  <c r="R289" i="58"/>
  <c r="T289" i="58"/>
  <c r="T267" i="58"/>
  <c r="B56" i="61"/>
  <c r="C56" i="61" s="1"/>
  <c r="T261" i="58"/>
  <c r="T250" i="58"/>
  <c r="T254" i="58"/>
  <c r="AI38" i="53"/>
  <c r="AC38" i="53"/>
  <c r="T339" i="58"/>
  <c r="C13" i="59"/>
  <c r="CE23" i="59"/>
  <c r="BO55" i="59"/>
  <c r="AY66" i="59"/>
  <c r="S18" i="59"/>
  <c r="AG84" i="53"/>
  <c r="K243" i="58"/>
  <c r="K237" i="58"/>
  <c r="K65" i="58"/>
  <c r="AD85" i="53"/>
  <c r="B68" i="61"/>
  <c r="C68" i="61" s="1"/>
  <c r="D13" i="60"/>
  <c r="F13" i="60" s="1"/>
  <c r="B60" i="61"/>
  <c r="C60" i="61" s="1"/>
  <c r="D69" i="60"/>
  <c r="F69" i="60" s="1"/>
  <c r="AA42" i="53"/>
  <c r="R316" i="58"/>
  <c r="T266" i="58"/>
  <c r="T286" i="58"/>
  <c r="T294" i="58"/>
  <c r="R300" i="58"/>
  <c r="V300" i="58" s="1"/>
  <c r="R278" i="58"/>
  <c r="R226" i="58"/>
  <c r="T287" i="58"/>
  <c r="R338" i="58"/>
  <c r="R307" i="58"/>
  <c r="T238" i="58"/>
  <c r="R212" i="58"/>
  <c r="R248" i="58"/>
  <c r="T278" i="58"/>
  <c r="T264" i="58"/>
  <c r="R335" i="58"/>
  <c r="V335" i="58" s="1"/>
  <c r="T299" i="58"/>
  <c r="T340" i="58"/>
  <c r="CT39" i="59"/>
  <c r="CD45" i="59"/>
  <c r="BN60" i="59"/>
  <c r="AX9" i="59"/>
  <c r="AH49" i="59"/>
  <c r="R18" i="59"/>
  <c r="K322" i="58"/>
  <c r="K290" i="58"/>
  <c r="K218" i="58"/>
  <c r="AL85" i="53"/>
  <c r="D65" i="60"/>
  <c r="F65" i="60" s="1"/>
  <c r="B79" i="61"/>
  <c r="C79" i="61" s="1"/>
  <c r="D73" i="60"/>
  <c r="F73" i="60" s="1"/>
  <c r="D53" i="60"/>
  <c r="F53" i="60" s="1"/>
  <c r="R258" i="58"/>
  <c r="T229" i="58"/>
  <c r="T337" i="58"/>
  <c r="T211" i="58"/>
  <c r="T236" i="58"/>
  <c r="T314" i="58"/>
  <c r="T272" i="58"/>
  <c r="R272" i="58"/>
  <c r="T275" i="58"/>
  <c r="T243" i="58"/>
  <c r="R235" i="58"/>
  <c r="T310" i="58"/>
  <c r="T12" i="58"/>
  <c r="T300" i="58"/>
  <c r="T214" i="58"/>
  <c r="R249" i="58"/>
  <c r="V249" i="58" s="1"/>
  <c r="R270" i="58"/>
  <c r="T285" i="58"/>
  <c r="R227" i="58"/>
  <c r="T10" i="58"/>
  <c r="CS28" i="59"/>
  <c r="CC18" i="59"/>
  <c r="K341" i="58"/>
  <c r="K306" i="58"/>
  <c r="K271" i="58"/>
  <c r="K265" i="58"/>
  <c r="K86" i="58"/>
  <c r="K44" i="58"/>
  <c r="AE85" i="53"/>
  <c r="B83" i="61"/>
  <c r="C83" i="61" s="1"/>
  <c r="B63" i="61"/>
  <c r="C63" i="61" s="1"/>
  <c r="D57" i="60"/>
  <c r="F57" i="60" s="1"/>
  <c r="B71" i="61"/>
  <c r="C71" i="61" s="1"/>
  <c r="R312" i="58"/>
  <c r="V312" i="58" s="1"/>
  <c r="AH21" i="53"/>
  <c r="R237" i="58"/>
  <c r="R219" i="58"/>
  <c r="T219" i="58"/>
  <c r="R314" i="58"/>
  <c r="T316" i="58"/>
  <c r="T296" i="58"/>
  <c r="R299" i="58"/>
  <c r="T271" i="58"/>
  <c r="R156" i="58"/>
  <c r="V156" i="58" s="1"/>
  <c r="R304" i="58"/>
  <c r="R306" i="58"/>
  <c r="V306" i="58" s="1"/>
  <c r="T309" i="58"/>
  <c r="T277" i="58"/>
  <c r="R257" i="58"/>
  <c r="T209" i="58"/>
  <c r="R327" i="58"/>
  <c r="V327" i="58" s="1"/>
  <c r="R329" i="58"/>
  <c r="V329" i="58" s="1"/>
  <c r="R247" i="58"/>
  <c r="V247" i="58" s="1"/>
  <c r="AA21" i="53"/>
  <c r="CR28" i="59"/>
  <c r="CB18" i="59"/>
  <c r="AV8" i="59"/>
  <c r="P18" i="59"/>
  <c r="K278" i="58"/>
  <c r="K259" i="58"/>
  <c r="K13" i="58"/>
  <c r="AM85" i="53"/>
  <c r="B67" i="61"/>
  <c r="C67" i="61" s="1"/>
  <c r="D76" i="60"/>
  <c r="F76" i="60" s="1"/>
  <c r="B75" i="61"/>
  <c r="C75" i="61" s="1"/>
  <c r="R328" i="58"/>
  <c r="AJ42" i="53"/>
  <c r="R200" i="58"/>
  <c r="R221" i="58"/>
  <c r="R224" i="58"/>
  <c r="T305" i="58"/>
  <c r="R313" i="58"/>
  <c r="R301" i="58"/>
  <c r="T313" i="58"/>
  <c r="R229" i="58"/>
  <c r="R292" i="58"/>
  <c r="R10" i="58"/>
  <c r="T207" i="58"/>
  <c r="B25" i="61"/>
  <c r="C25" i="61" s="1"/>
  <c r="R266" i="58"/>
  <c r="T225" i="58"/>
  <c r="T232" i="58"/>
  <c r="T258" i="58"/>
  <c r="AJ21" i="53"/>
  <c r="AU26" i="59"/>
  <c r="O18" i="59"/>
  <c r="K38" i="58"/>
  <c r="AF85" i="53"/>
  <c r="B82" i="61"/>
  <c r="C82" i="61" s="1"/>
  <c r="D60" i="60"/>
  <c r="F60" i="60" s="1"/>
  <c r="B59" i="61"/>
  <c r="C59" i="61" s="1"/>
  <c r="T257" i="58"/>
  <c r="AB21" i="53"/>
  <c r="R261" i="58"/>
  <c r="V261" i="58" s="1"/>
  <c r="R310" i="58"/>
  <c r="T235" i="58"/>
  <c r="R245" i="58"/>
  <c r="V245" i="58" s="1"/>
  <c r="R317" i="58"/>
  <c r="R262" i="58"/>
  <c r="T323" i="58"/>
  <c r="T252" i="58"/>
  <c r="T204" i="58"/>
  <c r="R311" i="58"/>
  <c r="R308" i="58"/>
  <c r="V308" i="58" s="1"/>
  <c r="R233" i="58"/>
  <c r="R305" i="58"/>
  <c r="T295" i="58"/>
  <c r="R230" i="58"/>
  <c r="CP13" i="59"/>
  <c r="BZ19" i="59"/>
  <c r="K329" i="58"/>
  <c r="K181" i="58"/>
  <c r="K132" i="58"/>
  <c r="K111" i="58"/>
  <c r="K68" i="58"/>
  <c r="AG85" i="53"/>
  <c r="B66" i="61"/>
  <c r="C66" i="61" s="1"/>
  <c r="B78" i="61"/>
  <c r="C78" i="61" s="1"/>
  <c r="D72" i="60"/>
  <c r="F72" i="60" s="1"/>
  <c r="AI21" i="53"/>
  <c r="R279" i="58"/>
  <c r="V279" i="58" s="1"/>
  <c r="R285" i="58"/>
  <c r="V285" i="58" s="1"/>
  <c r="T335" i="58"/>
  <c r="T307" i="58"/>
  <c r="R234" i="58"/>
  <c r="T324" i="58"/>
  <c r="R260" i="58"/>
  <c r="T292" i="58"/>
  <c r="R210" i="58"/>
  <c r="R157" i="58"/>
  <c r="T326" i="58"/>
  <c r="T318" i="58"/>
  <c r="R252" i="58"/>
  <c r="T270" i="58"/>
  <c r="T242" i="58"/>
  <c r="R254" i="58"/>
  <c r="T273" i="58"/>
  <c r="R218" i="58"/>
  <c r="T240" i="58"/>
  <c r="AH85" i="53"/>
  <c r="D63" i="60"/>
  <c r="F63" i="60" s="1"/>
  <c r="B62" i="61"/>
  <c r="C62" i="61" s="1"/>
  <c r="D56" i="60"/>
  <c r="F56" i="60" s="1"/>
  <c r="R225" i="58"/>
  <c r="V225" i="58" s="1"/>
  <c r="T237" i="58"/>
  <c r="T256" i="58"/>
  <c r="T312" i="58"/>
  <c r="R321" i="58"/>
  <c r="R336" i="58"/>
  <c r="R303" i="58"/>
  <c r="R8" i="58"/>
  <c r="V8" i="58" s="1"/>
  <c r="R271" i="58"/>
  <c r="T336" i="58"/>
  <c r="T302" i="58"/>
  <c r="T288" i="58"/>
  <c r="T328" i="58"/>
  <c r="R256" i="58"/>
  <c r="V256" i="58" s="1"/>
  <c r="R11" i="58"/>
  <c r="R228" i="58"/>
  <c r="V228" i="58" s="1"/>
  <c r="B41" i="61"/>
  <c r="C41" i="61" s="1"/>
  <c r="T290" i="58"/>
  <c r="T215" i="58"/>
  <c r="R9" i="58"/>
  <c r="T268" i="58"/>
  <c r="T206" i="58"/>
  <c r="R231" i="58"/>
  <c r="T201" i="58"/>
  <c r="R309" i="58"/>
  <c r="AA13" i="59"/>
  <c r="BH53" i="59"/>
  <c r="AD53" i="59"/>
  <c r="K240" i="58"/>
  <c r="K151" i="58"/>
  <c r="AJ87" i="53"/>
  <c r="AA85" i="53"/>
  <c r="D15" i="60"/>
  <c r="F15" i="60" s="1"/>
  <c r="D52" i="60"/>
  <c r="F52" i="60" s="1"/>
  <c r="B74" i="61"/>
  <c r="C74" i="61" s="1"/>
  <c r="B57" i="61"/>
  <c r="C57" i="61" s="1"/>
  <c r="AK38" i="53"/>
  <c r="AC21" i="53"/>
  <c r="AD21" i="53"/>
  <c r="T315" i="58"/>
  <c r="R204" i="58"/>
  <c r="R275" i="58"/>
  <c r="V275" i="58" s="1"/>
  <c r="R318" i="58"/>
  <c r="V318" i="58" s="1"/>
  <c r="R302" i="58"/>
  <c r="T320" i="58"/>
  <c r="R160" i="58"/>
  <c r="R268" i="58"/>
  <c r="T11" i="58"/>
  <c r="B55" i="61"/>
  <c r="C55" i="61" s="1"/>
  <c r="R324" i="58"/>
  <c r="T222" i="58"/>
  <c r="R214" i="58"/>
  <c r="R315" i="58"/>
  <c r="V315" i="58" s="1"/>
  <c r="T311" i="58"/>
  <c r="T330" i="58"/>
  <c r="T253" i="58"/>
  <c r="R209" i="58"/>
  <c r="V209" i="58" s="1"/>
  <c r="BH13" i="59"/>
  <c r="BG21" i="59"/>
  <c r="K309" i="58"/>
  <c r="K293" i="58"/>
  <c r="K246" i="58"/>
  <c r="K47" i="58"/>
  <c r="B81" i="61"/>
  <c r="C81" i="61" s="1"/>
  <c r="D75" i="60"/>
  <c r="F75" i="60" s="1"/>
  <c r="B58" i="61"/>
  <c r="C58" i="61" s="1"/>
  <c r="T244" i="58"/>
  <c r="R280" i="58"/>
  <c r="R202" i="58"/>
  <c r="R319" i="58"/>
  <c r="R241" i="58"/>
  <c r="V241" i="58" s="1"/>
  <c r="T199" i="58"/>
  <c r="R323" i="58"/>
  <c r="R288" i="58"/>
  <c r="R322" i="58"/>
  <c r="T317" i="58"/>
  <c r="R264" i="58"/>
  <c r="R287" i="58"/>
  <c r="T223" i="58"/>
  <c r="T262" i="58"/>
  <c r="R12" i="58"/>
  <c r="D14" i="59"/>
  <c r="A332" i="58"/>
  <c r="K234" i="58"/>
  <c r="K89" i="58"/>
  <c r="K16" i="58"/>
  <c r="CG11" i="46"/>
  <c r="BQ79" i="46"/>
  <c r="BQ8" i="46"/>
  <c r="CH43" i="46"/>
  <c r="CH21" i="46"/>
  <c r="CH55" i="46"/>
  <c r="CH47" i="46"/>
  <c r="CH64" i="46"/>
  <c r="CH20" i="46"/>
  <c r="CH56" i="46"/>
  <c r="CH41" i="46"/>
  <c r="CH80" i="46"/>
  <c r="CH44" i="46"/>
  <c r="CH49" i="46"/>
  <c r="CH38" i="46"/>
  <c r="CH59" i="46"/>
  <c r="CH67" i="46"/>
  <c r="CH63" i="46"/>
  <c r="CH70" i="46"/>
  <c r="CH68" i="46"/>
  <c r="CH26" i="46"/>
  <c r="CH14" i="46"/>
  <c r="CH72" i="46"/>
  <c r="CH5" i="46"/>
  <c r="CH79" i="46"/>
  <c r="CH73" i="46"/>
  <c r="CH28" i="46"/>
  <c r="CH36" i="46"/>
  <c r="CH76" i="46"/>
  <c r="CH40" i="46"/>
  <c r="CH58" i="46"/>
  <c r="CH74" i="46"/>
  <c r="CH50" i="46"/>
  <c r="CH66" i="46"/>
  <c r="CH39" i="46"/>
  <c r="CH18" i="46"/>
  <c r="CH45" i="46"/>
  <c r="CH42" i="46"/>
  <c r="CH86" i="46"/>
  <c r="CH62" i="46"/>
  <c r="CH75" i="46"/>
  <c r="CH88" i="46"/>
  <c r="CH84" i="46"/>
  <c r="CH57" i="46"/>
  <c r="CH61" i="46"/>
  <c r="CH19" i="46"/>
  <c r="CH51" i="46"/>
  <c r="CH81" i="46"/>
  <c r="CH30" i="46"/>
  <c r="CH85" i="46"/>
  <c r="CH15" i="46"/>
  <c r="CH29" i="46"/>
  <c r="CH69" i="46"/>
  <c r="CH53" i="46"/>
  <c r="CH78" i="46"/>
  <c r="CH11" i="46"/>
  <c r="CH7" i="46"/>
  <c r="CH17" i="46"/>
  <c r="CH71" i="46"/>
  <c r="CH52" i="46"/>
  <c r="CH22" i="46"/>
  <c r="CH48" i="46"/>
  <c r="CH23" i="46"/>
  <c r="CH60" i="46"/>
  <c r="CH31" i="46"/>
  <c r="CH25" i="46"/>
  <c r="CH10" i="46"/>
  <c r="CH16" i="46"/>
  <c r="CH32" i="46"/>
  <c r="CH35" i="46"/>
  <c r="CH6" i="46"/>
  <c r="CH9" i="46"/>
  <c r="CH34" i="46"/>
  <c r="CH82" i="46"/>
  <c r="CH13" i="46"/>
  <c r="CH83" i="46"/>
  <c r="CH24" i="46"/>
  <c r="CH77" i="46"/>
  <c r="CH37" i="46"/>
  <c r="CH54" i="46"/>
  <c r="BR8" i="46"/>
  <c r="BR34" i="46"/>
  <c r="BR76" i="46"/>
  <c r="BR22" i="46"/>
  <c r="BR43" i="46"/>
  <c r="BR16" i="46"/>
  <c r="BR73" i="46"/>
  <c r="BR68" i="46"/>
  <c r="BR84" i="46"/>
  <c r="BR70" i="46"/>
  <c r="BR66" i="46"/>
  <c r="BR61" i="46"/>
  <c r="BR39" i="46"/>
  <c r="BR72" i="46"/>
  <c r="BR35" i="46"/>
  <c r="BR48" i="46"/>
  <c r="BR19" i="46"/>
  <c r="BR57" i="46"/>
  <c r="BR15" i="46"/>
  <c r="BR46" i="46"/>
  <c r="BR65" i="46"/>
  <c r="BR50" i="46"/>
  <c r="BR24" i="46"/>
  <c r="BR80" i="46"/>
  <c r="BR7" i="46"/>
  <c r="BR18" i="46"/>
  <c r="BR77" i="46"/>
  <c r="BR49" i="46"/>
  <c r="BR26" i="46"/>
  <c r="BR41" i="46"/>
  <c r="BR28" i="46"/>
  <c r="BR75" i="46"/>
  <c r="BR58" i="46"/>
  <c r="BR55" i="46"/>
  <c r="BR88" i="46"/>
  <c r="BR29" i="46"/>
  <c r="BR30" i="46"/>
  <c r="BR79" i="46"/>
  <c r="BR59" i="46"/>
  <c r="BR86" i="46"/>
  <c r="BR82" i="46"/>
  <c r="BR47" i="46"/>
  <c r="BR37" i="46"/>
  <c r="BR78" i="46"/>
  <c r="BR44" i="46"/>
  <c r="BR60" i="46"/>
  <c r="BR87" i="46"/>
  <c r="BR74" i="46"/>
  <c r="BR25" i="46"/>
  <c r="BR17" i="46"/>
  <c r="BR52" i="46"/>
  <c r="BR83" i="46"/>
  <c r="BR56" i="46"/>
  <c r="BR71" i="46"/>
  <c r="BR11" i="46"/>
  <c r="BR5" i="46"/>
  <c r="BR36" i="46"/>
  <c r="BR23" i="46"/>
  <c r="BR13" i="46"/>
  <c r="BR85" i="46"/>
  <c r="BR14" i="46"/>
  <c r="BR54" i="46"/>
  <c r="BR27" i="46"/>
  <c r="BR10" i="46"/>
  <c r="BR6" i="46"/>
  <c r="BR20" i="46"/>
  <c r="BR38" i="46"/>
  <c r="BR45" i="46"/>
  <c r="BR32" i="46"/>
  <c r="BR51" i="46"/>
  <c r="BR81" i="46"/>
  <c r="BR9" i="46"/>
  <c r="BR42" i="46"/>
  <c r="BR40" i="46"/>
  <c r="BR31" i="46"/>
  <c r="BR53" i="46"/>
  <c r="BR67" i="46"/>
  <c r="BB9" i="46"/>
  <c r="BB34" i="46"/>
  <c r="BB86" i="46"/>
  <c r="BB48" i="46"/>
  <c r="BB24" i="46"/>
  <c r="BB45" i="46"/>
  <c r="BB13" i="46"/>
  <c r="BB31" i="46"/>
  <c r="BB85" i="46"/>
  <c r="BB75" i="46"/>
  <c r="BB73" i="46"/>
  <c r="BB5" i="46"/>
  <c r="BB30" i="46"/>
  <c r="BB32" i="46"/>
  <c r="BB88" i="46"/>
  <c r="BB41" i="46"/>
  <c r="BB61" i="46"/>
  <c r="BB55" i="46"/>
  <c r="BB78" i="46"/>
  <c r="BB72" i="46"/>
  <c r="BB10" i="46"/>
  <c r="BB44" i="46"/>
  <c r="BB83" i="46"/>
  <c r="BB58" i="46"/>
  <c r="BB15" i="46"/>
  <c r="BB35" i="46"/>
  <c r="BB64" i="46"/>
  <c r="BB29" i="46"/>
  <c r="BB84" i="46"/>
  <c r="BB66" i="46"/>
  <c r="BB28" i="46"/>
  <c r="BB60" i="46"/>
  <c r="BB42" i="46"/>
  <c r="BB65" i="46"/>
  <c r="BB49" i="46"/>
  <c r="BB25" i="46"/>
  <c r="BB67" i="46"/>
  <c r="BB82" i="46"/>
  <c r="BB87" i="46"/>
  <c r="BB20" i="46"/>
  <c r="BB37" i="46"/>
  <c r="BB80" i="46"/>
  <c r="BB74" i="46"/>
  <c r="BB38" i="46"/>
  <c r="BB14" i="46"/>
  <c r="BB16" i="46"/>
  <c r="BB12" i="46"/>
  <c r="BB71" i="46"/>
  <c r="BB63" i="46"/>
  <c r="BB36" i="46"/>
  <c r="BB56" i="46"/>
  <c r="BB39" i="46"/>
  <c r="BB52" i="46"/>
  <c r="BB17" i="46"/>
  <c r="BB68" i="46"/>
  <c r="BB23" i="46"/>
  <c r="BB53" i="46"/>
  <c r="BB26" i="46"/>
  <c r="BB51" i="46"/>
  <c r="BB79" i="46"/>
  <c r="BB11" i="46"/>
  <c r="BB7" i="46"/>
  <c r="BB40" i="46"/>
  <c r="BB54" i="46"/>
  <c r="BB27" i="46"/>
  <c r="BB47" i="46"/>
  <c r="BB19" i="46"/>
  <c r="BB21" i="46"/>
  <c r="BB57" i="46"/>
  <c r="BB22" i="46"/>
  <c r="BB6" i="46"/>
  <c r="BB18" i="46"/>
  <c r="BB33" i="46"/>
  <c r="BB69" i="46"/>
  <c r="BB8" i="46"/>
  <c r="BB43" i="46"/>
  <c r="BB81" i="46"/>
  <c r="BB76" i="46"/>
  <c r="BB70" i="46"/>
  <c r="BB59" i="46"/>
  <c r="BB77" i="46"/>
  <c r="AL32" i="46"/>
  <c r="AL9" i="46"/>
  <c r="AL83" i="46"/>
  <c r="AL85" i="46"/>
  <c r="AL56" i="46"/>
  <c r="AL37" i="46"/>
  <c r="AL63" i="46"/>
  <c r="AL67" i="46"/>
  <c r="AL44" i="46"/>
  <c r="AL29" i="46"/>
  <c r="AL51" i="46"/>
  <c r="AL68" i="46"/>
  <c r="AL84" i="46"/>
  <c r="AL13" i="46"/>
  <c r="AL54" i="46"/>
  <c r="AL79" i="46"/>
  <c r="AL16" i="46"/>
  <c r="AL46" i="46"/>
  <c r="AL30" i="46"/>
  <c r="AL18" i="46"/>
  <c r="AL69" i="46"/>
  <c r="AL12" i="46"/>
  <c r="AL28" i="46"/>
  <c r="AL81" i="46"/>
  <c r="AL36" i="46"/>
  <c r="AL87" i="46"/>
  <c r="AL23" i="46"/>
  <c r="AL70" i="46"/>
  <c r="AL39" i="46"/>
  <c r="AL49" i="46"/>
  <c r="AL14" i="46"/>
  <c r="AL80" i="46"/>
  <c r="AL27" i="46"/>
  <c r="AL5" i="46"/>
  <c r="AL73" i="46"/>
  <c r="AL58" i="46"/>
  <c r="AL43" i="46"/>
  <c r="AL52" i="46"/>
  <c r="AL41" i="46"/>
  <c r="AL76" i="46"/>
  <c r="AL82" i="46"/>
  <c r="AL42" i="46"/>
  <c r="AL15" i="46"/>
  <c r="AL38" i="46"/>
  <c r="AL71" i="46"/>
  <c r="AL75" i="46"/>
  <c r="AL61" i="46"/>
  <c r="AL7" i="46"/>
  <c r="AL78" i="46"/>
  <c r="AL35" i="46"/>
  <c r="AL19" i="46"/>
  <c r="AL20" i="46"/>
  <c r="AL65" i="46"/>
  <c r="AL40" i="46"/>
  <c r="AL57" i="46"/>
  <c r="AL22" i="46"/>
  <c r="AL72" i="46"/>
  <c r="AL86" i="46"/>
  <c r="AL48" i="46"/>
  <c r="AL66" i="46"/>
  <c r="AL17" i="46"/>
  <c r="AL45" i="46"/>
  <c r="AL31" i="46"/>
  <c r="AL55" i="46"/>
  <c r="AL25" i="46"/>
  <c r="AL26" i="46"/>
  <c r="AL62" i="46"/>
  <c r="AL21" i="46"/>
  <c r="AL10" i="46"/>
  <c r="AL64" i="46"/>
  <c r="AL33" i="46"/>
  <c r="AL60" i="46"/>
  <c r="AL74" i="46"/>
  <c r="AL77" i="46"/>
  <c r="AL50" i="46"/>
  <c r="AL8" i="46"/>
  <c r="CA23" i="59"/>
  <c r="CA66" i="59"/>
  <c r="AW50" i="59"/>
  <c r="CH46" i="46"/>
  <c r="BR63" i="46"/>
  <c r="AL53" i="46"/>
  <c r="CH65" i="46"/>
  <c r="AL47" i="46"/>
  <c r="BB62" i="46"/>
  <c r="AL34" i="46"/>
  <c r="AL24" i="46"/>
  <c r="BR62" i="46"/>
  <c r="CH87" i="46"/>
  <c r="AG43" i="59"/>
  <c r="AL6" i="46"/>
  <c r="CH27" i="46"/>
  <c r="BM55" i="59"/>
  <c r="BM52" i="59"/>
  <c r="BM44" i="59"/>
  <c r="BM53" i="59"/>
  <c r="BM51" i="59"/>
  <c r="CH8" i="46"/>
  <c r="BB50" i="46"/>
  <c r="AL88" i="46"/>
  <c r="AL11" i="46"/>
  <c r="BB46" i="46"/>
  <c r="CH33" i="46"/>
  <c r="AL59" i="46"/>
  <c r="BR12" i="46"/>
  <c r="BR64" i="46"/>
  <c r="BR33" i="46"/>
  <c r="CH12" i="46"/>
  <c r="BR21" i="46"/>
  <c r="BR69" i="46"/>
  <c r="L36" i="46"/>
  <c r="L13" i="46"/>
  <c r="L73" i="46"/>
  <c r="J49" i="46"/>
  <c r="J24" i="46"/>
  <c r="J17" i="46"/>
  <c r="J14" i="46"/>
  <c r="L56" i="46"/>
  <c r="BA14" i="46"/>
  <c r="BQ53" i="46"/>
  <c r="CG31" i="46"/>
  <c r="CG83" i="46"/>
  <c r="BA73" i="46"/>
  <c r="BQ83" i="46"/>
  <c r="BQ46" i="46"/>
  <c r="CG44" i="46"/>
  <c r="AK68" i="46"/>
  <c r="BA46" i="46"/>
  <c r="BA86" i="46"/>
  <c r="CG64" i="46"/>
  <c r="BQ5" i="46"/>
  <c r="AK43" i="46"/>
  <c r="CG33" i="46"/>
  <c r="BA62" i="46"/>
  <c r="CG27" i="46"/>
  <c r="BA6" i="46"/>
  <c r="CG6" i="46"/>
  <c r="L19" i="46"/>
  <c r="L76" i="46"/>
  <c r="L57" i="46"/>
  <c r="J34" i="46"/>
  <c r="J81" i="46"/>
  <c r="J7" i="46"/>
  <c r="J46" i="46"/>
  <c r="J56" i="46"/>
  <c r="BQ14" i="46"/>
  <c r="AK25" i="46"/>
  <c r="AK70" i="46"/>
  <c r="BQ82" i="46"/>
  <c r="CG35" i="46"/>
  <c r="BA44" i="46"/>
  <c r="BQ28" i="46"/>
  <c r="AK28" i="46"/>
  <c r="AK75" i="46"/>
  <c r="BQ88" i="46"/>
  <c r="AK17" i="46"/>
  <c r="AK8" i="46"/>
  <c r="CG8" i="46"/>
  <c r="BQ6" i="46"/>
  <c r="AK6" i="46"/>
  <c r="BQ12" i="46"/>
  <c r="J37" i="46"/>
  <c r="L81" i="46"/>
  <c r="L60" i="46"/>
  <c r="L44" i="46"/>
  <c r="J10" i="46"/>
  <c r="J65" i="46"/>
  <c r="L5" i="46"/>
  <c r="L18" i="46"/>
  <c r="J33" i="46"/>
  <c r="BA26" i="46"/>
  <c r="BQ26" i="46"/>
  <c r="CG57" i="46"/>
  <c r="CG85" i="46"/>
  <c r="BA24" i="46"/>
  <c r="BQ60" i="46"/>
  <c r="BA42" i="46"/>
  <c r="AK87" i="46"/>
  <c r="CG36" i="46"/>
  <c r="AK65" i="46"/>
  <c r="CG40" i="46"/>
  <c r="BA68" i="46"/>
  <c r="AK34" i="46"/>
  <c r="BA19" i="46"/>
  <c r="BA47" i="46"/>
  <c r="BA67" i="46"/>
  <c r="BA71" i="46"/>
  <c r="CG72" i="46"/>
  <c r="BQ51" i="46"/>
  <c r="CG75" i="46"/>
  <c r="BA8" i="46"/>
  <c r="AK12" i="46"/>
  <c r="AK10" i="46"/>
  <c r="BA12" i="46"/>
  <c r="BQ7" i="46"/>
  <c r="BA7" i="46"/>
  <c r="J76" i="46"/>
  <c r="L65" i="46"/>
  <c r="L47" i="46"/>
  <c r="L25" i="46"/>
  <c r="J86" i="46"/>
  <c r="J30" i="46"/>
  <c r="L43" i="46"/>
  <c r="J6" i="46"/>
  <c r="L42" i="46"/>
  <c r="J15" i="46"/>
  <c r="J9" i="46"/>
  <c r="J53" i="46"/>
  <c r="L37" i="46"/>
  <c r="AK39" i="46"/>
  <c r="BQ25" i="46"/>
  <c r="CG74" i="46"/>
  <c r="BQ85" i="46"/>
  <c r="BA50" i="46"/>
  <c r="CG77" i="46"/>
  <c r="CG32" i="46"/>
  <c r="CG21" i="46"/>
  <c r="BQ48" i="46"/>
  <c r="AK23" i="46"/>
  <c r="AK81" i="46"/>
  <c r="BQ41" i="46"/>
  <c r="BQ34" i="46"/>
  <c r="BA81" i="46"/>
  <c r="BQ47" i="46"/>
  <c r="AK67" i="46"/>
  <c r="CG28" i="46"/>
  <c r="BA27" i="46"/>
  <c r="CG41" i="46"/>
  <c r="AK78" i="46"/>
  <c r="AK7" i="46"/>
  <c r="BA10" i="46"/>
  <c r="J23" i="46"/>
  <c r="L35" i="46"/>
  <c r="L52" i="46"/>
  <c r="L28" i="46"/>
  <c r="L9" i="46"/>
  <c r="J67" i="46"/>
  <c r="J22" i="46"/>
  <c r="J85" i="46"/>
  <c r="L80" i="46"/>
  <c r="J50" i="46"/>
  <c r="L88" i="46"/>
  <c r="L68" i="46"/>
  <c r="AV50" i="59"/>
  <c r="CG54" i="46"/>
  <c r="BQ42" i="46"/>
  <c r="CG15" i="46"/>
  <c r="AK15" i="46"/>
  <c r="AK77" i="46"/>
  <c r="AK20" i="46"/>
  <c r="BQ58" i="46"/>
  <c r="CG84" i="46"/>
  <c r="CG30" i="46"/>
  <c r="CG48" i="46"/>
  <c r="BQ40" i="46"/>
  <c r="BA82" i="46"/>
  <c r="CG13" i="46"/>
  <c r="AK73" i="46"/>
  <c r="AK48" i="46"/>
  <c r="BA23" i="46"/>
  <c r="BA79" i="46"/>
  <c r="CG68" i="46"/>
  <c r="BQ35" i="46"/>
  <c r="AK63" i="46"/>
  <c r="BA22" i="46"/>
  <c r="AK72" i="46"/>
  <c r="BA84" i="46"/>
  <c r="J29" i="46"/>
  <c r="L69" i="46"/>
  <c r="L34" i="46"/>
  <c r="L12" i="46"/>
  <c r="L87" i="46"/>
  <c r="J47" i="46"/>
  <c r="J80" i="46"/>
  <c r="L72" i="46"/>
  <c r="L8" i="46"/>
  <c r="J11" i="46"/>
  <c r="J38" i="46"/>
  <c r="BQ15" i="46"/>
  <c r="BQ31" i="46"/>
  <c r="AK57" i="46"/>
  <c r="CG49" i="46"/>
  <c r="BA77" i="46"/>
  <c r="BQ84" i="46"/>
  <c r="CG42" i="46"/>
  <c r="BA76" i="46"/>
  <c r="AK60" i="46"/>
  <c r="AK21" i="46"/>
  <c r="BQ65" i="46"/>
  <c r="BQ22" i="46"/>
  <c r="AK29" i="46"/>
  <c r="CG18" i="46"/>
  <c r="BQ63" i="46"/>
  <c r="BQ59" i="46"/>
  <c r="AK5" i="46"/>
  <c r="AK44" i="46"/>
  <c r="BQ68" i="46"/>
  <c r="BA17" i="46"/>
  <c r="CG88" i="46"/>
  <c r="CG51" i="46"/>
  <c r="BQ78" i="46"/>
  <c r="BQ67" i="46"/>
  <c r="BQ11" i="46"/>
  <c r="J55" i="46"/>
  <c r="J20" i="46"/>
  <c r="L17" i="46"/>
  <c r="L75" i="46"/>
  <c r="L71" i="46"/>
  <c r="J27" i="46"/>
  <c r="J61" i="46"/>
  <c r="L51" i="46"/>
  <c r="J54" i="46"/>
  <c r="L30" i="46"/>
  <c r="J35" i="46"/>
  <c r="BA55" i="46"/>
  <c r="BA38" i="46"/>
  <c r="CG14" i="46"/>
  <c r="AK55" i="46"/>
  <c r="BQ66" i="46"/>
  <c r="AK56" i="46"/>
  <c r="BQ70" i="46"/>
  <c r="AK58" i="46"/>
  <c r="BQ56" i="46"/>
  <c r="BQ74" i="46"/>
  <c r="BA36" i="46"/>
  <c r="BA59" i="46"/>
  <c r="CG82" i="46"/>
  <c r="BQ73" i="46"/>
  <c r="BA35" i="46"/>
  <c r="BQ81" i="46"/>
  <c r="BA52" i="46"/>
  <c r="CG52" i="46"/>
  <c r="BQ18" i="46"/>
  <c r="AK35" i="46"/>
  <c r="BA5" i="46"/>
  <c r="BA88" i="46"/>
  <c r="BA43" i="46"/>
  <c r="BA28" i="46"/>
  <c r="BA41" i="46"/>
  <c r="BA80" i="46"/>
  <c r="CG62" i="46"/>
  <c r="J72" i="46"/>
  <c r="J40" i="46"/>
  <c r="L79" i="46"/>
  <c r="L59" i="46"/>
  <c r="L55" i="46"/>
  <c r="J8" i="46"/>
  <c r="J28" i="46"/>
  <c r="L84" i="46"/>
  <c r="L16" i="46"/>
  <c r="J58" i="46"/>
  <c r="J18" i="46"/>
  <c r="L66" i="46"/>
  <c r="J75" i="46"/>
  <c r="BQ37" i="46"/>
  <c r="CG56" i="46"/>
  <c r="BA66" i="46"/>
  <c r="BQ77" i="46"/>
  <c r="BA34" i="46"/>
  <c r="AK18" i="46"/>
  <c r="AK86" i="46"/>
  <c r="AK16" i="46"/>
  <c r="AK71" i="46"/>
  <c r="BA33" i="46"/>
  <c r="BQ45" i="46"/>
  <c r="BA75" i="46"/>
  <c r="BA11" i="46"/>
  <c r="CG10" i="46"/>
  <c r="J87" i="46"/>
  <c r="J52" i="46"/>
  <c r="L63" i="46"/>
  <c r="L46" i="46"/>
  <c r="L31" i="46"/>
  <c r="J83" i="46"/>
  <c r="J21" i="46"/>
  <c r="L40" i="46"/>
  <c r="L20" i="46"/>
  <c r="J68" i="46"/>
  <c r="L85" i="46"/>
  <c r="BA25" i="46"/>
  <c r="AK26" i="46"/>
  <c r="BA15" i="46"/>
  <c r="BA64" i="46"/>
  <c r="CG20" i="46"/>
  <c r="CG60" i="46"/>
  <c r="AK30" i="46"/>
  <c r="BQ33" i="46"/>
  <c r="AK69" i="46"/>
  <c r="CG45" i="46"/>
  <c r="BA32" i="46"/>
  <c r="J12" i="46"/>
  <c r="J69" i="46"/>
  <c r="L50" i="46"/>
  <c r="L27" i="46"/>
  <c r="L23" i="46"/>
  <c r="J64" i="46"/>
  <c r="J79" i="46"/>
  <c r="J42" i="46"/>
  <c r="L86" i="46"/>
  <c r="L41" i="46"/>
  <c r="L22" i="46"/>
  <c r="J26" i="46"/>
  <c r="BA13" i="46"/>
  <c r="CG24" i="46"/>
  <c r="BA70" i="46"/>
  <c r="BQ87" i="46"/>
  <c r="BQ21" i="46"/>
  <c r="AK83" i="46"/>
  <c r="BA30" i="46"/>
  <c r="BQ64" i="46"/>
  <c r="CG22" i="46"/>
  <c r="BQ44" i="46"/>
  <c r="BQ29" i="46"/>
  <c r="CG63" i="46"/>
  <c r="AK51" i="46"/>
  <c r="BA16" i="46"/>
  <c r="CG71" i="46"/>
  <c r="BQ71" i="46"/>
  <c r="BA9" i="46"/>
  <c r="AK11" i="46"/>
  <c r="J32" i="46"/>
  <c r="J84" i="46"/>
  <c r="L32" i="46"/>
  <c r="L11" i="46"/>
  <c r="L7" i="46"/>
  <c r="J45" i="46"/>
  <c r="J59" i="46"/>
  <c r="J88" i="46"/>
  <c r="L62" i="46"/>
  <c r="J71" i="46"/>
  <c r="AK37" i="46"/>
  <c r="AK50" i="46"/>
  <c r="AK74" i="46"/>
  <c r="AK49" i="46"/>
  <c r="AK31" i="46"/>
  <c r="CG61" i="46"/>
  <c r="BA21" i="46"/>
  <c r="CG70" i="46"/>
  <c r="CG87" i="46"/>
  <c r="BA65" i="46"/>
  <c r="BA83" i="46"/>
  <c r="BA87" i="46"/>
  <c r="BA69" i="46"/>
  <c r="CG23" i="46"/>
  <c r="AK80" i="46"/>
  <c r="AK59" i="46"/>
  <c r="CG29" i="46"/>
  <c r="AK45" i="46"/>
  <c r="AK41" i="46"/>
  <c r="CG16" i="46"/>
  <c r="J44" i="46"/>
  <c r="L15" i="46"/>
  <c r="L74" i="46"/>
  <c r="J73" i="46"/>
  <c r="J25" i="46"/>
  <c r="J31" i="46"/>
  <c r="L39" i="46"/>
  <c r="L24" i="46"/>
  <c r="AK53" i="46"/>
  <c r="BA53" i="46"/>
  <c r="BQ55" i="46"/>
  <c r="CG38" i="46"/>
  <c r="BA54" i="46"/>
  <c r="BQ50" i="46"/>
  <c r="AK36" i="46"/>
  <c r="AK61" i="46"/>
  <c r="BQ24" i="46"/>
  <c r="BQ57" i="46"/>
  <c r="CG50" i="46"/>
  <c r="BA40" i="46"/>
  <c r="BA20" i="46"/>
  <c r="BQ19" i="46"/>
  <c r="AK84" i="46"/>
  <c r="CG65" i="46"/>
  <c r="CG76" i="46"/>
  <c r="BQ86" i="46"/>
  <c r="CG34" i="46"/>
  <c r="BA29" i="46"/>
  <c r="BA45" i="46"/>
  <c r="CG67" i="46"/>
  <c r="CG78" i="46"/>
  <c r="BQ62" i="46"/>
  <c r="AK9" i="46"/>
  <c r="CG9" i="46"/>
  <c r="J60" i="46"/>
  <c r="L77" i="46"/>
  <c r="L58" i="46"/>
  <c r="J51" i="46"/>
  <c r="J5" i="46"/>
  <c r="J19" i="46"/>
  <c r="L78" i="46"/>
  <c r="J48" i="46"/>
  <c r="L64" i="46"/>
  <c r="L33" i="46"/>
  <c r="CG25" i="46"/>
  <c r="AK38" i="46"/>
  <c r="BA56" i="46"/>
  <c r="CG58" i="46"/>
  <c r="BA61" i="46"/>
  <c r="BQ49" i="46"/>
  <c r="AK13" i="46"/>
  <c r="BQ30" i="46"/>
  <c r="BQ23" i="46"/>
  <c r="CG5" i="46"/>
  <c r="AK47" i="46"/>
  <c r="AK19" i="46"/>
  <c r="AK52" i="46"/>
  <c r="BA18" i="46"/>
  <c r="CG46" i="46"/>
  <c r="CG19" i="46"/>
  <c r="AK22" i="46"/>
  <c r="BQ52" i="46"/>
  <c r="BQ69" i="46"/>
  <c r="CG43" i="46"/>
  <c r="BQ75" i="46"/>
  <c r="AK88" i="46"/>
  <c r="BQ43" i="46"/>
  <c r="CG12" i="46"/>
  <c r="CG7" i="46"/>
  <c r="J77" i="46"/>
  <c r="L83" i="46"/>
  <c r="L61" i="46"/>
  <c r="L45" i="46"/>
  <c r="J36" i="46"/>
  <c r="J82" i="46"/>
  <c r="J63" i="46"/>
  <c r="L6" i="46"/>
  <c r="J16" i="46"/>
  <c r="L14" i="46"/>
  <c r="BQ39" i="46"/>
  <c r="BA37" i="46"/>
  <c r="CG37" i="46"/>
  <c r="AK85" i="46"/>
  <c r="CG66" i="46"/>
  <c r="BA49" i="46"/>
  <c r="BA74" i="46"/>
  <c r="BQ13" i="46"/>
  <c r="CG73" i="46"/>
  <c r="AK42" i="46"/>
  <c r="BQ20" i="46"/>
  <c r="AK46" i="46"/>
  <c r="AK64" i="46"/>
  <c r="BQ17" i="46"/>
  <c r="AK79" i="46"/>
  <c r="BQ80" i="46"/>
  <c r="BA51" i="46"/>
  <c r="BQ32" i="46"/>
  <c r="BQ27" i="46"/>
  <c r="BQ9" i="46"/>
  <c r="T25" i="46"/>
  <c r="T78" i="46"/>
  <c r="T85" i="46"/>
  <c r="D63" i="46"/>
  <c r="D25" i="46"/>
  <c r="D71" i="46"/>
  <c r="D87" i="46"/>
  <c r="T20" i="46"/>
  <c r="T32" i="46"/>
  <c r="BO39" i="46"/>
  <c r="CC25" i="46"/>
  <c r="BO53" i="46"/>
  <c r="AZ14" i="46"/>
  <c r="CS38" i="46"/>
  <c r="CS31" i="46"/>
  <c r="AB2" i="46"/>
  <c r="AZ49" i="46"/>
  <c r="BO50" i="46"/>
  <c r="AJ83" i="46"/>
  <c r="BO13" i="46"/>
  <c r="AJ23" i="46"/>
  <c r="AJ21" i="46"/>
  <c r="CC48" i="46"/>
  <c r="AJ69" i="46"/>
  <c r="AZ47" i="46"/>
  <c r="AJ64" i="46"/>
  <c r="AJ46" i="46"/>
  <c r="AZ17" i="46"/>
  <c r="CS41" i="46"/>
  <c r="CC79" i="46"/>
  <c r="AZ28" i="46"/>
  <c r="CS17" i="46"/>
  <c r="CS80" i="46"/>
  <c r="AZ7" i="46"/>
  <c r="AZ11" i="46"/>
  <c r="CS8" i="46"/>
  <c r="AJ6" i="46"/>
  <c r="T50" i="46"/>
  <c r="T63" i="46"/>
  <c r="T62" i="46"/>
  <c r="D14" i="46"/>
  <c r="D37" i="46"/>
  <c r="D83" i="46"/>
  <c r="D60" i="46"/>
  <c r="D76" i="46"/>
  <c r="D57" i="46"/>
  <c r="T49" i="46"/>
  <c r="T59" i="46"/>
  <c r="T72" i="46"/>
  <c r="T73" i="46"/>
  <c r="AZ54" i="46"/>
  <c r="BO38" i="46"/>
  <c r="BO55" i="46"/>
  <c r="AJ74" i="46"/>
  <c r="BO24" i="46"/>
  <c r="AJ66" i="46"/>
  <c r="BO61" i="46"/>
  <c r="AJ49" i="46"/>
  <c r="AZ15" i="46"/>
  <c r="CS21" i="46"/>
  <c r="AZ44" i="46"/>
  <c r="AZ20" i="46"/>
  <c r="AJ87" i="46"/>
  <c r="CS42" i="46"/>
  <c r="AZ84" i="46"/>
  <c r="BO73" i="46"/>
  <c r="AJ82" i="46"/>
  <c r="AJ5" i="46"/>
  <c r="CS81" i="46"/>
  <c r="CC65" i="46"/>
  <c r="CC46" i="46"/>
  <c r="AJ32" i="46"/>
  <c r="BO72" i="46"/>
  <c r="AZ75" i="46"/>
  <c r="T75" i="46"/>
  <c r="T47" i="46"/>
  <c r="T54" i="46"/>
  <c r="D82" i="46"/>
  <c r="D5" i="46"/>
  <c r="D70" i="46"/>
  <c r="D46" i="46"/>
  <c r="D55" i="46"/>
  <c r="T83" i="46"/>
  <c r="T19" i="46"/>
  <c r="CC39" i="46"/>
  <c r="CC14" i="46"/>
  <c r="AZ82" i="46"/>
  <c r="BO15" i="46"/>
  <c r="CC31" i="46"/>
  <c r="CC49" i="46"/>
  <c r="AZ66" i="46"/>
  <c r="CS40" i="46"/>
  <c r="AZ36" i="46"/>
  <c r="BO23" i="46"/>
  <c r="AJ13" i="46"/>
  <c r="CC42" i="46"/>
  <c r="BO83" i="46"/>
  <c r="AZ35" i="46"/>
  <c r="CC59" i="46"/>
  <c r="AZ52" i="46"/>
  <c r="CS34" i="46"/>
  <c r="AJ34" i="46"/>
  <c r="CS75" i="46"/>
  <c r="BO46" i="46"/>
  <c r="CS86" i="46"/>
  <c r="CC51" i="46"/>
  <c r="AZ51" i="46"/>
  <c r="CC28" i="46"/>
  <c r="AZ88" i="46"/>
  <c r="CS11" i="46"/>
  <c r="CS12" i="46"/>
  <c r="CC10" i="46"/>
  <c r="BY50" i="59"/>
  <c r="T31" i="46"/>
  <c r="T37" i="46"/>
  <c r="D69" i="46"/>
  <c r="D23" i="46"/>
  <c r="D48" i="46"/>
  <c r="D62" i="46"/>
  <c r="D53" i="46"/>
  <c r="D19" i="46"/>
  <c r="D39" i="46"/>
  <c r="T65" i="46"/>
  <c r="BO26" i="46"/>
  <c r="CS55" i="46"/>
  <c r="AZ57" i="46"/>
  <c r="AZ74" i="46"/>
  <c r="AZ24" i="46"/>
  <c r="CS85" i="46"/>
  <c r="CC77" i="46"/>
  <c r="BO36" i="46"/>
  <c r="BO87" i="46"/>
  <c r="CC83" i="46"/>
  <c r="AZ59" i="46"/>
  <c r="BO76" i="46"/>
  <c r="AZ65" i="46"/>
  <c r="CS83" i="46"/>
  <c r="BO82" i="46"/>
  <c r="CC23" i="46"/>
  <c r="CS18" i="46"/>
  <c r="AJ68" i="46"/>
  <c r="AJ81" i="46"/>
  <c r="AZ34" i="46"/>
  <c r="AJ35" i="46"/>
  <c r="AJ75" i="46"/>
  <c r="BO80" i="46"/>
  <c r="CC75" i="46"/>
  <c r="CS79" i="46"/>
  <c r="CS9" i="46"/>
  <c r="CC7" i="46"/>
  <c r="AZ9" i="46"/>
  <c r="AJ10" i="46"/>
  <c r="T14" i="46"/>
  <c r="T22" i="46"/>
  <c r="D85" i="46"/>
  <c r="D17" i="46"/>
  <c r="D35" i="46"/>
  <c r="D12" i="46"/>
  <c r="D28" i="46"/>
  <c r="T45" i="46"/>
  <c r="AZ39" i="46"/>
  <c r="AZ26" i="46"/>
  <c r="CC38" i="46"/>
  <c r="AJ77" i="46"/>
  <c r="CS36" i="46"/>
  <c r="BO56" i="46"/>
  <c r="BO66" i="46"/>
  <c r="CS56" i="46"/>
  <c r="CC20" i="46"/>
  <c r="AZ40" i="46"/>
  <c r="AJ84" i="46"/>
  <c r="AZ73" i="46"/>
  <c r="AZ68" i="46"/>
  <c r="CC5" i="46"/>
  <c r="CS68" i="46"/>
  <c r="BO44" i="46"/>
  <c r="CC34" i="46"/>
  <c r="CS22" i="46"/>
  <c r="AZ64" i="46"/>
  <c r="BO69" i="46"/>
  <c r="CS33" i="46"/>
  <c r="BO16" i="46"/>
  <c r="AJ33" i="46"/>
  <c r="CC41" i="46"/>
  <c r="CC72" i="46"/>
  <c r="BO7" i="46"/>
  <c r="T76" i="46"/>
  <c r="T5" i="46"/>
  <c r="D38" i="46"/>
  <c r="D41" i="46"/>
  <c r="D61" i="46"/>
  <c r="D24" i="46"/>
  <c r="D73" i="46"/>
  <c r="D7" i="46"/>
  <c r="AU24" i="59"/>
  <c r="T57" i="46"/>
  <c r="T84" i="46"/>
  <c r="D78" i="46"/>
  <c r="CC55" i="46"/>
  <c r="AZ25" i="46"/>
  <c r="BO25" i="46"/>
  <c r="CC57" i="46"/>
  <c r="AZ58" i="46"/>
  <c r="AJ40" i="46"/>
  <c r="CS76" i="46"/>
  <c r="AJ30" i="46"/>
  <c r="CS70" i="46"/>
  <c r="AJ60" i="46"/>
  <c r="CC82" i="46"/>
  <c r="BO40" i="46"/>
  <c r="BO35" i="46"/>
  <c r="AJ47" i="46"/>
  <c r="BO41" i="46"/>
  <c r="AJ41" i="46"/>
  <c r="CS78" i="46"/>
  <c r="CS51" i="46"/>
  <c r="CS43" i="46"/>
  <c r="AZ45" i="46"/>
  <c r="CC88" i="46"/>
  <c r="CS71" i="46"/>
  <c r="AZ6" i="46"/>
  <c r="AJ11" i="46"/>
  <c r="T58" i="46"/>
  <c r="T82" i="46"/>
  <c r="D26" i="46"/>
  <c r="D20" i="46"/>
  <c r="D81" i="46"/>
  <c r="D58" i="46"/>
  <c r="T29" i="46"/>
  <c r="T41" i="46"/>
  <c r="T53" i="46"/>
  <c r="CS14" i="46"/>
  <c r="CC54" i="46"/>
  <c r="AJ39" i="46"/>
  <c r="CC58" i="46"/>
  <c r="CS74" i="46"/>
  <c r="CC61" i="46"/>
  <c r="CS50" i="46"/>
  <c r="AJ15" i="46"/>
  <c r="AZ85" i="46"/>
  <c r="BO70" i="46"/>
  <c r="CC30" i="46"/>
  <c r="AZ87" i="46"/>
  <c r="AJ44" i="46"/>
  <c r="CS35" i="46"/>
  <c r="BO64" i="46"/>
  <c r="AZ86" i="46"/>
  <c r="AZ18" i="46"/>
  <c r="CC35" i="46"/>
  <c r="CC63" i="46"/>
  <c r="BO78" i="46"/>
  <c r="AZ27" i="46"/>
  <c r="AJ79" i="46"/>
  <c r="CC27" i="46"/>
  <c r="CS72" i="46"/>
  <c r="BO75" i="46"/>
  <c r="AZ67" i="46"/>
  <c r="CS32" i="46"/>
  <c r="AJ8" i="46"/>
  <c r="CO28" i="59"/>
  <c r="T17" i="46"/>
  <c r="T43" i="46"/>
  <c r="T69" i="46"/>
  <c r="D77" i="46"/>
  <c r="D59" i="46"/>
  <c r="D68" i="46"/>
  <c r="D44" i="46"/>
  <c r="T42" i="46"/>
  <c r="T13" i="46"/>
  <c r="T33" i="46"/>
  <c r="CS25" i="46"/>
  <c r="CC26" i="46"/>
  <c r="AZ53" i="46"/>
  <c r="BO49" i="46"/>
  <c r="AZ21" i="46"/>
  <c r="CC74" i="46"/>
  <c r="CS49" i="46"/>
  <c r="AJ61" i="46"/>
  <c r="CS58" i="46"/>
  <c r="CC87" i="46"/>
  <c r="CC60" i="46"/>
  <c r="CC70" i="46"/>
  <c r="CC21" i="46"/>
  <c r="AZ42" i="46"/>
  <c r="BO65" i="46"/>
  <c r="BO18" i="46"/>
  <c r="BO68" i="46"/>
  <c r="CS46" i="46"/>
  <c r="BO86" i="46"/>
  <c r="CS88" i="46"/>
  <c r="AZ19" i="46"/>
  <c r="AJ63" i="46"/>
  <c r="CC86" i="46"/>
  <c r="CS27" i="46"/>
  <c r="CC43" i="46"/>
  <c r="AZ32" i="46"/>
  <c r="CS7" i="46"/>
  <c r="CC6" i="46"/>
  <c r="T40" i="46"/>
  <c r="T27" i="46"/>
  <c r="T51" i="46"/>
  <c r="D47" i="46"/>
  <c r="D16" i="46"/>
  <c r="D51" i="46"/>
  <c r="D31" i="46"/>
  <c r="T26" i="46"/>
  <c r="T56" i="46"/>
  <c r="T64" i="46"/>
  <c r="T74" i="46"/>
  <c r="T36" i="46"/>
  <c r="AJ26" i="46"/>
  <c r="AJ58" i="46"/>
  <c r="AZ77" i="46"/>
  <c r="CS87" i="46"/>
  <c r="AJ48" i="46"/>
  <c r="CS30" i="46"/>
  <c r="CC84" i="46"/>
  <c r="AZ63" i="46"/>
  <c r="CS64" i="46"/>
  <c r="CC29" i="46"/>
  <c r="AZ46" i="46"/>
  <c r="CS47" i="46"/>
  <c r="CS28" i="46"/>
  <c r="BO17" i="46"/>
  <c r="AZ79" i="46"/>
  <c r="AJ62" i="46"/>
  <c r="AZ72" i="46"/>
  <c r="CS10" i="46"/>
  <c r="AZ8" i="46"/>
  <c r="CC11" i="46"/>
  <c r="T70" i="46"/>
  <c r="T10" i="46"/>
  <c r="T34" i="46"/>
  <c r="D72" i="46"/>
  <c r="D13" i="46"/>
  <c r="D86" i="46"/>
  <c r="D33" i="46"/>
  <c r="D10" i="46"/>
  <c r="T52" i="46"/>
  <c r="T86" i="46"/>
  <c r="T30" i="46"/>
  <c r="T81" i="46"/>
  <c r="AZ55" i="46"/>
  <c r="AJ50" i="46"/>
  <c r="AZ56" i="46"/>
  <c r="CC56" i="46"/>
  <c r="CS15" i="46"/>
  <c r="BO77" i="46"/>
  <c r="CC13" i="46"/>
  <c r="BO21" i="46"/>
  <c r="AZ23" i="46"/>
  <c r="BO48" i="46"/>
  <c r="AZ29" i="46"/>
  <c r="CS23" i="46"/>
  <c r="CC76" i="46"/>
  <c r="BO84" i="46"/>
  <c r="BO42" i="46"/>
  <c r="AZ22" i="46"/>
  <c r="CC44" i="46"/>
  <c r="BO79" i="46"/>
  <c r="AZ81" i="46"/>
  <c r="CS19" i="46"/>
  <c r="CC80" i="46"/>
  <c r="BO32" i="46"/>
  <c r="AZ62" i="46"/>
  <c r="CC78" i="46"/>
  <c r="AJ17" i="46"/>
  <c r="AJ12" i="46"/>
  <c r="AJ9" i="46"/>
  <c r="CC9" i="46"/>
  <c r="T87" i="46"/>
  <c r="T18" i="46"/>
  <c r="D65" i="46"/>
  <c r="D40" i="46"/>
  <c r="D22" i="46"/>
  <c r="D88" i="46"/>
  <c r="T21" i="46"/>
  <c r="T61" i="46"/>
  <c r="T68" i="46"/>
  <c r="AJ53" i="46"/>
  <c r="BO54" i="46"/>
  <c r="CS24" i="46"/>
  <c r="CS57" i="46"/>
  <c r="BO74" i="46"/>
  <c r="AJ70" i="46"/>
  <c r="CS48" i="46"/>
  <c r="AJ42" i="46"/>
  <c r="AJ36" i="46"/>
  <c r="AZ5" i="46"/>
  <c r="BO81" i="46"/>
  <c r="CS44" i="46"/>
  <c r="AJ51" i="46"/>
  <c r="CC33" i="46"/>
  <c r="CS62" i="46"/>
  <c r="CS16" i="46"/>
  <c r="BO51" i="46"/>
  <c r="AJ72" i="46"/>
  <c r="BO8" i="46"/>
  <c r="AZ13" i="46"/>
  <c r="T79" i="46"/>
  <c r="T71" i="46"/>
  <c r="D67" i="46"/>
  <c r="D21" i="46"/>
  <c r="D50" i="46"/>
  <c r="D45" i="46"/>
  <c r="D27" i="46"/>
  <c r="D79" i="46"/>
  <c r="D75" i="46"/>
  <c r="BK19" i="59"/>
  <c r="T38" i="46"/>
  <c r="T44" i="46"/>
  <c r="AJ54" i="46"/>
  <c r="CC53" i="46"/>
  <c r="BO37" i="46"/>
  <c r="AJ37" i="46"/>
  <c r="AJ14" i="46"/>
  <c r="BO85" i="46"/>
  <c r="AZ50" i="46"/>
  <c r="CS61" i="46"/>
  <c r="BO60" i="46"/>
  <c r="CC73" i="46"/>
  <c r="AZ60" i="46"/>
  <c r="AZ70" i="46"/>
  <c r="CS82" i="46"/>
  <c r="CS29" i="46"/>
  <c r="CC52" i="46"/>
  <c r="AJ18" i="46"/>
  <c r="AJ29" i="46"/>
  <c r="AJ71" i="46"/>
  <c r="AJ78" i="46"/>
  <c r="CC32" i="46"/>
  <c r="CC12" i="46"/>
  <c r="T66" i="46"/>
  <c r="T55" i="46"/>
  <c r="D6" i="46"/>
  <c r="D11" i="46"/>
  <c r="D84" i="46"/>
  <c r="D66" i="46"/>
  <c r="D56" i="46"/>
  <c r="T9" i="46"/>
  <c r="T28" i="46"/>
  <c r="T8" i="46"/>
  <c r="CS66" i="46"/>
  <c r="BO31" i="46"/>
  <c r="CC24" i="46"/>
  <c r="AJ73" i="46"/>
  <c r="CS73" i="46"/>
  <c r="AJ22" i="46"/>
  <c r="CS69" i="46"/>
  <c r="BO34" i="46"/>
  <c r="BO47" i="46"/>
  <c r="CC22" i="46"/>
  <c r="BO52" i="46"/>
  <c r="CC69" i="46"/>
  <c r="AJ59" i="46"/>
  <c r="AJ43" i="46"/>
  <c r="CS67" i="46"/>
  <c r="BO71" i="46"/>
  <c r="CC71" i="46"/>
  <c r="AJ45" i="46"/>
  <c r="BO27" i="46"/>
  <c r="CC16" i="46"/>
  <c r="AJ28" i="46"/>
  <c r="AZ10" i="46"/>
  <c r="T48" i="46"/>
  <c r="T39" i="46"/>
  <c r="D80" i="46"/>
  <c r="D34" i="46"/>
  <c r="D74" i="46"/>
  <c r="D64" i="46"/>
  <c r="D49" i="46"/>
  <c r="D42" i="46"/>
  <c r="T67" i="46"/>
  <c r="T6" i="46"/>
  <c r="T35" i="46"/>
  <c r="T46" i="46"/>
  <c r="T88" i="46"/>
  <c r="AZ37" i="46"/>
  <c r="AJ25" i="46"/>
  <c r="AZ38" i="46"/>
  <c r="AJ38" i="46"/>
  <c r="CC50" i="46"/>
  <c r="AJ24" i="46"/>
  <c r="BO58" i="46"/>
  <c r="CC68" i="46"/>
  <c r="AJ65" i="46"/>
  <c r="CS13" i="46"/>
  <c r="CS84" i="46"/>
  <c r="BO19" i="46"/>
  <c r="AZ69" i="46"/>
  <c r="BO59" i="46"/>
  <c r="CC81" i="46"/>
  <c r="CS63" i="46"/>
  <c r="CC18" i="46"/>
  <c r="BO5" i="46"/>
  <c r="AJ80" i="46"/>
  <c r="AZ41" i="46"/>
  <c r="AZ43" i="46"/>
  <c r="AJ16" i="46"/>
  <c r="CS45" i="46"/>
  <c r="AJ7" i="46"/>
  <c r="T16" i="46"/>
  <c r="T24" i="46"/>
  <c r="D30" i="46"/>
  <c r="D32" i="46"/>
  <c r="D43" i="46"/>
  <c r="D54" i="46"/>
  <c r="D18" i="46"/>
  <c r="D29" i="46"/>
  <c r="T60" i="46"/>
  <c r="T23" i="46"/>
  <c r="T80" i="46"/>
  <c r="T12" i="46"/>
  <c r="CS54" i="46"/>
  <c r="CS26" i="46"/>
  <c r="CS53" i="46"/>
  <c r="CS39" i="46"/>
  <c r="BO14" i="46"/>
  <c r="CC85" i="46"/>
  <c r="AJ57" i="46"/>
  <c r="AZ30" i="46"/>
  <c r="CS60" i="46"/>
  <c r="AZ83" i="46"/>
  <c r="AJ20" i="46"/>
  <c r="AJ76" i="46"/>
  <c r="CC47" i="46"/>
  <c r="BO29" i="46"/>
  <c r="AJ52" i="46"/>
  <c r="CS59" i="46"/>
  <c r="BO28" i="46"/>
  <c r="AJ19" i="46"/>
  <c r="CC19" i="46"/>
  <c r="BO63" i="46"/>
  <c r="AJ27" i="46"/>
  <c r="CC45" i="46"/>
  <c r="CC62" i="46"/>
  <c r="AZ71" i="46"/>
  <c r="AZ33" i="46"/>
  <c r="CC17" i="46"/>
  <c r="CS52" i="46"/>
  <c r="Q18" i="59"/>
  <c r="Q21" i="59"/>
  <c r="AX2" i="46"/>
  <c r="AE55" i="59"/>
  <c r="AE51" i="59"/>
  <c r="AE53" i="59"/>
  <c r="AE52" i="59"/>
  <c r="CD2" i="46"/>
  <c r="AR26" i="59"/>
  <c r="AR24" i="59"/>
  <c r="CJ28" i="59"/>
  <c r="BT67" i="59"/>
  <c r="BF20" i="59"/>
  <c r="M22" i="46"/>
  <c r="M20" i="46"/>
  <c r="M67" i="46"/>
  <c r="M71" i="46"/>
  <c r="M43" i="46"/>
  <c r="M18" i="46"/>
  <c r="M25" i="46"/>
  <c r="M70" i="46"/>
  <c r="M13" i="46"/>
  <c r="M87" i="46"/>
  <c r="M19" i="46"/>
  <c r="M6" i="46"/>
  <c r="M29" i="46"/>
  <c r="M9" i="46"/>
  <c r="M45" i="46"/>
  <c r="M32" i="46"/>
  <c r="M74" i="46"/>
  <c r="M63" i="46"/>
  <c r="M44" i="46"/>
  <c r="M40" i="46"/>
  <c r="M49" i="46"/>
  <c r="M77" i="46"/>
  <c r="M36" i="46"/>
  <c r="M10" i="46"/>
  <c r="M57" i="46"/>
  <c r="M76" i="46"/>
  <c r="M37" i="46"/>
  <c r="M50" i="46"/>
  <c r="M86" i="46"/>
  <c r="M73" i="46"/>
  <c r="M42" i="46"/>
  <c r="M72" i="46"/>
  <c r="M84" i="46"/>
  <c r="M66" i="46"/>
  <c r="M17" i="46"/>
  <c r="M11" i="46"/>
  <c r="M39" i="46"/>
  <c r="M33" i="46"/>
  <c r="M38" i="46"/>
  <c r="M48" i="46"/>
  <c r="M26" i="46"/>
  <c r="M34" i="46"/>
  <c r="M12" i="46"/>
  <c r="M8" i="46"/>
  <c r="M88" i="46"/>
  <c r="M53" i="46"/>
  <c r="M52" i="46"/>
  <c r="M46" i="46"/>
  <c r="M85" i="46"/>
  <c r="M80" i="46"/>
  <c r="M65" i="46"/>
  <c r="M59" i="46"/>
  <c r="M64" i="46"/>
  <c r="M60" i="46"/>
  <c r="M79" i="46"/>
  <c r="M54" i="46"/>
  <c r="M69" i="46"/>
  <c r="M81" i="46"/>
  <c r="M75" i="46"/>
  <c r="M47" i="46"/>
  <c r="M24" i="46"/>
  <c r="M58" i="46"/>
  <c r="M41" i="46"/>
  <c r="M51" i="46"/>
  <c r="M7" i="46"/>
  <c r="M21" i="46"/>
  <c r="M16" i="46"/>
  <c r="M31" i="46"/>
  <c r="M78" i="46"/>
  <c r="M35" i="46"/>
  <c r="M23" i="46"/>
  <c r="M82" i="46"/>
  <c r="M15" i="46"/>
  <c r="M56" i="46"/>
  <c r="M5" i="46"/>
  <c r="M30" i="46"/>
  <c r="M83" i="46"/>
  <c r="M61" i="46"/>
  <c r="M28" i="46"/>
  <c r="AD6" i="46"/>
  <c r="AD88" i="46"/>
  <c r="AD63" i="46"/>
  <c r="AD45" i="46"/>
  <c r="AD35" i="46"/>
  <c r="AD68" i="46"/>
  <c r="AD50" i="46"/>
  <c r="AD12" i="46"/>
  <c r="AD79" i="46"/>
  <c r="AD36" i="46"/>
  <c r="AD73" i="46"/>
  <c r="AD7" i="46"/>
  <c r="AD62" i="46"/>
  <c r="AD18" i="46"/>
  <c r="AD82" i="46"/>
  <c r="AD83" i="46"/>
  <c r="AD85" i="46"/>
  <c r="AD26" i="46"/>
  <c r="AD9" i="46"/>
  <c r="AD71" i="46"/>
  <c r="AD86" i="46"/>
  <c r="AD14" i="46"/>
  <c r="AD38" i="46"/>
  <c r="AD31" i="46"/>
  <c r="AD77" i="46"/>
  <c r="AD37" i="46"/>
  <c r="AD10" i="46"/>
  <c r="AD80" i="46"/>
  <c r="AD59" i="46"/>
  <c r="AD29" i="46"/>
  <c r="AD40" i="46"/>
  <c r="AD21" i="46"/>
  <c r="AD55" i="46"/>
  <c r="AD78" i="46"/>
  <c r="AD41" i="46"/>
  <c r="AD20" i="46"/>
  <c r="AD87" i="46"/>
  <c r="AD49" i="46"/>
  <c r="AD11" i="46"/>
  <c r="AD46" i="46"/>
  <c r="AD81" i="46"/>
  <c r="AD23" i="46"/>
  <c r="AD65" i="46"/>
  <c r="AD66" i="46"/>
  <c r="AD58" i="46"/>
  <c r="AD75" i="46"/>
  <c r="AD47" i="46"/>
  <c r="AD60" i="46"/>
  <c r="AD74" i="46"/>
  <c r="AD16" i="46"/>
  <c r="AD44" i="46"/>
  <c r="AD30" i="46"/>
  <c r="AD61" i="46"/>
  <c r="AD56" i="46"/>
  <c r="AD24" i="46"/>
  <c r="AD57" i="46"/>
  <c r="AD39" i="46"/>
  <c r="AD17" i="46"/>
  <c r="AD43" i="46"/>
  <c r="AD67" i="46"/>
  <c r="AD33" i="46"/>
  <c r="AD64" i="46"/>
  <c r="AD48" i="46"/>
  <c r="AD72" i="46"/>
  <c r="AD34" i="46"/>
  <c r="AD51" i="46"/>
  <c r="AD25" i="46"/>
  <c r="AD28" i="46"/>
  <c r="AD22" i="46"/>
  <c r="AD69" i="46"/>
  <c r="AD5" i="46"/>
  <c r="AD70" i="46"/>
  <c r="AD8" i="46"/>
  <c r="AD32" i="46"/>
  <c r="AD27" i="46"/>
  <c r="AD19" i="46"/>
  <c r="AD52" i="46"/>
  <c r="AD84" i="46"/>
  <c r="AD76" i="46"/>
  <c r="CL84" i="46"/>
  <c r="CL87" i="46"/>
  <c r="CL45" i="46"/>
  <c r="CL51" i="46"/>
  <c r="CL9" i="46"/>
  <c r="CL65" i="46"/>
  <c r="CL21" i="46"/>
  <c r="CL57" i="46"/>
  <c r="CL14" i="46"/>
  <c r="CL71" i="46"/>
  <c r="CL22" i="46"/>
  <c r="CL27" i="46"/>
  <c r="CL76" i="46"/>
  <c r="CL52" i="46"/>
  <c r="CL59" i="46"/>
  <c r="CL74" i="46"/>
  <c r="CL73" i="46"/>
  <c r="CL20" i="46"/>
  <c r="CL33" i="46"/>
  <c r="CL49" i="46"/>
  <c r="CL38" i="46"/>
  <c r="CL41" i="46"/>
  <c r="CL43" i="46"/>
  <c r="CL70" i="46"/>
  <c r="CL40" i="46"/>
  <c r="CL12" i="46"/>
  <c r="CL37" i="46"/>
  <c r="CL24" i="46"/>
  <c r="CL67" i="46"/>
  <c r="CL8" i="46"/>
  <c r="CL26" i="46"/>
  <c r="CL30" i="46"/>
  <c r="CL58" i="46"/>
  <c r="CL5" i="46"/>
  <c r="CL36" i="46"/>
  <c r="CL25" i="46"/>
  <c r="CL31" i="46"/>
  <c r="CL78" i="46"/>
  <c r="CL6" i="46"/>
  <c r="CL60" i="46"/>
  <c r="CL47" i="46"/>
  <c r="CL50" i="46"/>
  <c r="CL62" i="46"/>
  <c r="CL28" i="46"/>
  <c r="CL56" i="46"/>
  <c r="CL53" i="46"/>
  <c r="CL18" i="46"/>
  <c r="CL44" i="46"/>
  <c r="CL81" i="46"/>
  <c r="CL46" i="46"/>
  <c r="CL66" i="46"/>
  <c r="CL42" i="46"/>
  <c r="CL54" i="46"/>
  <c r="CL10" i="46"/>
  <c r="CL32" i="46"/>
  <c r="CL80" i="46"/>
  <c r="CL63" i="46"/>
  <c r="CL86" i="46"/>
  <c r="CL72" i="46"/>
  <c r="CL19" i="46"/>
  <c r="CL75" i="46"/>
  <c r="CL79" i="46"/>
  <c r="CL83" i="46"/>
  <c r="CL88" i="46"/>
  <c r="CL13" i="46"/>
  <c r="CL39" i="46"/>
  <c r="CL48" i="46"/>
  <c r="CL34" i="46"/>
  <c r="CL61" i="46"/>
  <c r="CL69" i="46"/>
  <c r="CL11" i="46"/>
  <c r="CL55" i="46"/>
  <c r="CL82" i="46"/>
  <c r="CL15" i="46"/>
  <c r="CL64" i="46"/>
  <c r="CL17" i="46"/>
  <c r="CL16" i="46"/>
  <c r="CL77" i="46"/>
  <c r="CL68" i="46"/>
  <c r="CL35" i="46"/>
  <c r="CL29" i="46"/>
  <c r="CL7" i="46"/>
  <c r="BV11" i="46"/>
  <c r="BV82" i="46"/>
  <c r="BV70" i="46"/>
  <c r="BV26" i="46"/>
  <c r="BV14" i="46"/>
  <c r="BV47" i="46"/>
  <c r="BV76" i="46"/>
  <c r="BV65" i="46"/>
  <c r="BV66" i="46"/>
  <c r="BV20" i="46"/>
  <c r="BV64" i="46"/>
  <c r="BV85" i="46"/>
  <c r="BV69" i="46"/>
  <c r="BV19" i="46"/>
  <c r="BV42" i="46"/>
  <c r="BV21" i="46"/>
  <c r="BV77" i="46"/>
  <c r="BV57" i="46"/>
  <c r="BV83" i="46"/>
  <c r="BV15" i="46"/>
  <c r="BV88" i="46"/>
  <c r="BV54" i="46"/>
  <c r="BV30" i="46"/>
  <c r="BV84" i="46"/>
  <c r="BV16" i="46"/>
  <c r="BV78" i="46"/>
  <c r="BV80" i="46"/>
  <c r="BV44" i="46"/>
  <c r="BV51" i="46"/>
  <c r="BV59" i="46"/>
  <c r="BV53" i="46"/>
  <c r="BV23" i="46"/>
  <c r="BV31" i="46"/>
  <c r="BV28" i="46"/>
  <c r="BV29" i="46"/>
  <c r="BV41" i="46"/>
  <c r="BV62" i="46"/>
  <c r="BV49" i="46"/>
  <c r="BV22" i="46"/>
  <c r="BV61" i="46"/>
  <c r="BV43" i="46"/>
  <c r="BV34" i="46"/>
  <c r="BV75" i="46"/>
  <c r="BV8" i="46"/>
  <c r="BV56" i="46"/>
  <c r="BV55" i="46"/>
  <c r="BV17" i="46"/>
  <c r="BV35" i="46"/>
  <c r="BV7" i="46"/>
  <c r="BV13" i="46"/>
  <c r="BV86" i="46"/>
  <c r="BV24" i="46"/>
  <c r="BV79" i="46"/>
  <c r="BV25" i="46"/>
  <c r="BV71" i="46"/>
  <c r="BV33" i="46"/>
  <c r="BV67" i="46"/>
  <c r="BV39" i="46"/>
  <c r="BV38" i="46"/>
  <c r="BV10" i="46"/>
  <c r="BV6" i="46"/>
  <c r="BV27" i="46"/>
  <c r="BV63" i="46"/>
  <c r="BV46" i="46"/>
  <c r="BV18" i="46"/>
  <c r="BV9" i="46"/>
  <c r="BV5" i="46"/>
  <c r="BV48" i="46"/>
  <c r="BV40" i="46"/>
  <c r="BV36" i="46"/>
  <c r="BV58" i="46"/>
  <c r="BV74" i="46"/>
  <c r="BV73" i="46"/>
  <c r="BV60" i="46"/>
  <c r="BV37" i="46"/>
  <c r="BV68" i="46"/>
  <c r="BV81" i="46"/>
  <c r="BV32" i="46"/>
  <c r="BH9" i="46"/>
  <c r="BH67" i="46"/>
  <c r="BH51" i="46"/>
  <c r="BH47" i="46"/>
  <c r="BH59" i="46"/>
  <c r="BH43" i="46"/>
  <c r="BH32" i="46"/>
  <c r="BH87" i="46"/>
  <c r="BH16" i="46"/>
  <c r="BH27" i="46"/>
  <c r="BH77" i="46"/>
  <c r="BH20" i="46"/>
  <c r="BH24" i="46"/>
  <c r="BH36" i="46"/>
  <c r="BH6" i="46"/>
  <c r="BH42" i="46"/>
  <c r="BH82" i="46"/>
  <c r="BH30" i="46"/>
  <c r="BH86" i="46"/>
  <c r="BH12" i="46"/>
  <c r="BH66" i="46"/>
  <c r="BH31" i="46"/>
  <c r="BH58" i="46"/>
  <c r="BH71" i="46"/>
  <c r="BH72" i="46"/>
  <c r="BH33" i="46"/>
  <c r="BH25" i="46"/>
  <c r="BH65" i="46"/>
  <c r="BH38" i="46"/>
  <c r="BH13" i="46"/>
  <c r="BH40" i="46"/>
  <c r="BH61" i="46"/>
  <c r="BH56" i="46"/>
  <c r="BH60" i="46"/>
  <c r="BH19" i="46"/>
  <c r="BH35" i="46"/>
  <c r="BH55" i="46"/>
  <c r="BH48" i="46"/>
  <c r="BH53" i="46"/>
  <c r="BH76" i="46"/>
  <c r="BH29" i="46"/>
  <c r="BH39" i="46"/>
  <c r="BH49" i="46"/>
  <c r="BH74" i="46"/>
  <c r="BH64" i="46"/>
  <c r="BH63" i="46"/>
  <c r="BH50" i="46"/>
  <c r="BH84" i="46"/>
  <c r="BH41" i="46"/>
  <c r="BH21" i="46"/>
  <c r="BH23" i="46"/>
  <c r="BH73" i="46"/>
  <c r="BH68" i="46"/>
  <c r="BH70" i="46"/>
  <c r="BH45" i="46"/>
  <c r="BH88" i="46"/>
  <c r="BH81" i="46"/>
  <c r="BH75" i="46"/>
  <c r="BH14" i="46"/>
  <c r="BH8" i="46"/>
  <c r="BH18" i="46"/>
  <c r="BH54" i="46"/>
  <c r="BH57" i="46"/>
  <c r="BH85" i="46"/>
  <c r="BH46" i="46"/>
  <c r="BH79" i="46"/>
  <c r="BH78" i="46"/>
  <c r="BH5" i="46"/>
  <c r="BH17" i="46"/>
  <c r="BH69" i="46"/>
  <c r="BH22" i="46"/>
  <c r="BH28" i="46"/>
  <c r="BH44" i="46"/>
  <c r="BH10" i="46"/>
  <c r="BH83" i="46"/>
  <c r="BH26" i="46"/>
  <c r="BH37" i="46"/>
  <c r="BH15" i="46"/>
  <c r="BH7" i="46"/>
  <c r="AS33" i="46"/>
  <c r="AS20" i="46"/>
  <c r="AS83" i="46"/>
  <c r="AS15" i="46"/>
  <c r="AS61" i="46"/>
  <c r="AS62" i="46"/>
  <c r="AS41" i="46"/>
  <c r="AS19" i="46"/>
  <c r="AS40" i="46"/>
  <c r="AS85" i="46"/>
  <c r="AS54" i="46"/>
  <c r="AS55" i="46"/>
  <c r="AS72" i="46"/>
  <c r="AS22" i="46"/>
  <c r="AS63" i="46"/>
  <c r="AS86" i="46"/>
  <c r="AS50" i="46"/>
  <c r="AS35" i="46"/>
  <c r="AS60" i="46"/>
  <c r="AS9" i="46"/>
  <c r="AS6" i="46"/>
  <c r="AS21" i="46"/>
  <c r="AS42" i="46"/>
  <c r="AS56" i="46"/>
  <c r="AS53" i="46"/>
  <c r="AS11" i="46"/>
  <c r="AS17" i="46"/>
  <c r="AS44" i="46"/>
  <c r="AS81" i="46"/>
  <c r="AS18" i="46"/>
  <c r="AS69" i="46"/>
  <c r="AS13" i="46"/>
  <c r="AS58" i="46"/>
  <c r="AS14" i="46"/>
  <c r="AS16" i="46"/>
  <c r="AS59" i="46"/>
  <c r="AS75" i="46"/>
  <c r="AS84" i="46"/>
  <c r="AS88" i="46"/>
  <c r="AS79" i="46"/>
  <c r="AS43" i="46"/>
  <c r="AS64" i="46"/>
  <c r="AS82" i="46"/>
  <c r="AS65" i="46"/>
  <c r="AS34" i="46"/>
  <c r="AS36" i="46"/>
  <c r="AS66" i="46"/>
  <c r="AS26" i="46"/>
  <c r="AS28" i="46"/>
  <c r="AS80" i="46"/>
  <c r="AS46" i="46"/>
  <c r="AS23" i="46"/>
  <c r="AS87" i="46"/>
  <c r="AS73" i="46"/>
  <c r="AS27" i="46"/>
  <c r="AS5" i="46"/>
  <c r="AS29" i="46"/>
  <c r="AS30" i="46"/>
  <c r="AS48" i="46"/>
  <c r="AS24" i="46"/>
  <c r="AS7" i="46"/>
  <c r="AS78" i="46"/>
  <c r="AS32" i="46"/>
  <c r="AS47" i="46"/>
  <c r="AS74" i="46"/>
  <c r="AS77" i="46"/>
  <c r="AS8" i="46"/>
  <c r="AS12" i="46"/>
  <c r="AS52" i="46"/>
  <c r="AS57" i="46"/>
  <c r="AS49" i="46"/>
  <c r="AS38" i="46"/>
  <c r="AS25" i="46"/>
  <c r="AS51" i="46"/>
  <c r="AS71" i="46"/>
  <c r="AS67" i="46"/>
  <c r="AS70" i="46"/>
  <c r="AS76" i="46"/>
  <c r="AS39" i="46"/>
  <c r="AH2" i="46"/>
  <c r="S40" i="46"/>
  <c r="S20" i="46"/>
  <c r="S30" i="46"/>
  <c r="S62" i="46"/>
  <c r="S5" i="46"/>
  <c r="S71" i="46"/>
  <c r="S25" i="46"/>
  <c r="S50" i="46"/>
  <c r="S68" i="46"/>
  <c r="S74" i="46"/>
  <c r="S37" i="46"/>
  <c r="S44" i="46"/>
  <c r="S85" i="46"/>
  <c r="S53" i="46"/>
  <c r="S12" i="46"/>
  <c r="S35" i="46"/>
  <c r="S24" i="46"/>
  <c r="S7" i="46"/>
  <c r="S14" i="46"/>
  <c r="S9" i="46"/>
  <c r="S55" i="46"/>
  <c r="S29" i="46"/>
  <c r="S13" i="46"/>
  <c r="S52" i="46"/>
  <c r="S64" i="46"/>
  <c r="S33" i="46"/>
  <c r="S60" i="46"/>
  <c r="S61" i="46"/>
  <c r="S32" i="46"/>
  <c r="S82" i="46"/>
  <c r="S87" i="46"/>
  <c r="S27" i="46"/>
  <c r="S78" i="46"/>
  <c r="S18" i="46"/>
  <c r="BN12" i="46"/>
  <c r="AG28" i="46"/>
  <c r="BO9" i="46"/>
  <c r="BN7" i="46"/>
  <c r="BF40" i="59"/>
  <c r="BF48" i="59"/>
  <c r="AF16" i="46"/>
  <c r="BO33" i="46"/>
  <c r="AG11" i="46"/>
  <c r="AF10" i="46"/>
  <c r="BN6" i="46"/>
  <c r="AF17" i="46"/>
  <c r="AG17" i="46"/>
  <c r="AG9" i="46"/>
  <c r="AF6" i="46"/>
  <c r="BO10" i="46"/>
  <c r="BN8" i="46"/>
  <c r="BG40" i="59"/>
  <c r="BN79" i="46"/>
  <c r="AF11" i="46"/>
  <c r="BO6" i="46"/>
  <c r="AG12" i="46"/>
  <c r="BN78" i="46"/>
  <c r="AG45" i="46"/>
  <c r="AF88" i="46"/>
  <c r="AF80" i="46"/>
  <c r="BO45" i="46"/>
  <c r="BN11" i="46"/>
  <c r="BN28" i="46"/>
  <c r="AF7" i="46"/>
  <c r="BO12" i="46"/>
  <c r="BN9" i="46"/>
  <c r="AF52" i="46"/>
  <c r="AG7" i="46"/>
  <c r="AG6" i="46"/>
  <c r="AF62" i="46"/>
  <c r="AF71" i="46"/>
  <c r="AF8" i="46"/>
  <c r="BO11" i="46"/>
  <c r="AF9" i="46"/>
  <c r="BO62" i="46"/>
  <c r="BO67" i="46"/>
  <c r="BF23" i="59"/>
  <c r="AT2" i="46" l="1"/>
  <c r="BZ2" i="46"/>
  <c r="BJ2" i="46"/>
  <c r="CP2" i="46"/>
  <c r="BF2" i="46"/>
  <c r="BG2" i="46"/>
  <c r="AP2" i="46"/>
  <c r="BW2" i="46"/>
  <c r="CM2" i="46"/>
  <c r="AQ2" i="46"/>
  <c r="U2" i="46"/>
  <c r="E2" i="46"/>
  <c r="G2" i="46"/>
  <c r="Q2" i="46"/>
  <c r="BC2" i="46"/>
  <c r="CI2" i="46"/>
  <c r="AM2" i="46"/>
  <c r="BS2" i="46"/>
  <c r="BX2" i="46"/>
  <c r="R2" i="46"/>
  <c r="CN2" i="46"/>
  <c r="CT2" i="46"/>
  <c r="P2" i="46"/>
  <c r="AR2" i="46"/>
  <c r="K2" i="46"/>
  <c r="BU2" i="46"/>
  <c r="CK2" i="46"/>
  <c r="BE2" i="46"/>
  <c r="AO2" i="46"/>
  <c r="BM2" i="46"/>
  <c r="Y2" i="46"/>
  <c r="AW2" i="46"/>
  <c r="V2" i="46"/>
  <c r="AU2" i="46"/>
  <c r="CO2" i="46"/>
  <c r="AE2" i="46"/>
  <c r="CA2" i="46"/>
  <c r="BI2" i="46"/>
  <c r="X2" i="46"/>
  <c r="CJ2" i="46"/>
  <c r="Z2" i="46"/>
  <c r="BY2" i="46"/>
  <c r="CQ2" i="46"/>
  <c r="BK2" i="46"/>
  <c r="AC2" i="46"/>
  <c r="AY2" i="46"/>
  <c r="BT2" i="46"/>
  <c r="H2" i="46"/>
  <c r="AI2" i="46"/>
  <c r="AN2" i="46"/>
  <c r="BD2" i="46"/>
  <c r="CE2" i="46"/>
  <c r="CV54" i="46"/>
  <c r="AL2" i="46"/>
  <c r="AA2" i="46"/>
  <c r="N2" i="46"/>
  <c r="AV2" i="46"/>
  <c r="W2" i="46"/>
  <c r="CF2" i="46"/>
  <c r="O2" i="46"/>
  <c r="C2" i="46"/>
  <c r="CV72" i="46"/>
  <c r="CR2" i="46"/>
  <c r="BL2" i="46"/>
  <c r="BP2" i="46"/>
  <c r="L2" i="46"/>
  <c r="BB2" i="46"/>
  <c r="F2" i="46"/>
  <c r="CB2" i="46"/>
  <c r="I2" i="46"/>
  <c r="D2" i="46"/>
  <c r="CV57" i="46"/>
  <c r="CV32" i="46"/>
  <c r="CV83" i="46"/>
  <c r="CV73" i="46"/>
  <c r="CV75" i="46"/>
  <c r="CV64" i="46"/>
  <c r="CV37" i="46"/>
  <c r="CV29" i="46"/>
  <c r="CV74" i="46"/>
  <c r="CV50" i="46"/>
  <c r="CV58" i="46"/>
  <c r="CV44" i="46"/>
  <c r="CV55" i="46"/>
  <c r="CV63" i="46"/>
  <c r="M246" i="58"/>
  <c r="O246" i="58" s="1"/>
  <c r="P246" i="58" s="1"/>
  <c r="M151" i="58"/>
  <c r="O151" i="58" s="1"/>
  <c r="P151" i="58" s="1"/>
  <c r="O329" i="58"/>
  <c r="P329" i="58" s="1"/>
  <c r="M205" i="58"/>
  <c r="O205" i="58" s="1"/>
  <c r="P205" i="58" s="1"/>
  <c r="O315" i="58"/>
  <c r="P315" i="58" s="1"/>
  <c r="O95" i="58"/>
  <c r="P95" i="58" s="1"/>
  <c r="M126" i="58"/>
  <c r="O126" i="58" s="1"/>
  <c r="P126" i="58" s="1"/>
  <c r="M147" i="58"/>
  <c r="O147" i="58" s="1"/>
  <c r="P147" i="58" s="1"/>
  <c r="M236" i="58"/>
  <c r="O236" i="58" s="1"/>
  <c r="P236" i="58" s="1"/>
  <c r="O295" i="58"/>
  <c r="P295" i="58" s="1"/>
  <c r="O91" i="58"/>
  <c r="P91" i="58" s="1"/>
  <c r="M140" i="58"/>
  <c r="O140" i="58" s="1"/>
  <c r="P140" i="58" s="1"/>
  <c r="M201" i="58"/>
  <c r="O201" i="58" s="1"/>
  <c r="P201" i="58" s="1"/>
  <c r="O304" i="58"/>
  <c r="P304" i="58" s="1"/>
  <c r="M335" i="58"/>
  <c r="O335" i="58" s="1"/>
  <c r="P335" i="58" s="1"/>
  <c r="M342" i="58"/>
  <c r="O342" i="58" s="1"/>
  <c r="P342" i="58" s="1"/>
  <c r="M133" i="58"/>
  <c r="O133" i="58" s="1"/>
  <c r="P133" i="58" s="1"/>
  <c r="M209" i="58"/>
  <c r="O209" i="58" s="1"/>
  <c r="P209" i="58" s="1"/>
  <c r="M26" i="58"/>
  <c r="O26" i="58" s="1"/>
  <c r="P26" i="58" s="1"/>
  <c r="O124" i="58"/>
  <c r="P124" i="58" s="1"/>
  <c r="M99" i="58"/>
  <c r="O99" i="58" s="1"/>
  <c r="P99" i="58" s="1"/>
  <c r="O293" i="58"/>
  <c r="P293" i="58"/>
  <c r="M240" i="58"/>
  <c r="O240" i="58" s="1"/>
  <c r="P240" i="58" s="1"/>
  <c r="O193" i="58"/>
  <c r="P193" i="58" s="1"/>
  <c r="M299" i="58"/>
  <c r="O299" i="58" s="1"/>
  <c r="P299" i="58" s="1"/>
  <c r="O73" i="58"/>
  <c r="P73" i="58" s="1"/>
  <c r="M73" i="58"/>
  <c r="M101" i="58"/>
  <c r="O101" i="58" s="1"/>
  <c r="P101" i="58" s="1"/>
  <c r="O107" i="58"/>
  <c r="P107" i="58" s="1"/>
  <c r="M220" i="58"/>
  <c r="O220" i="58" s="1"/>
  <c r="P220" i="58" s="1"/>
  <c r="M273" i="58"/>
  <c r="O273" i="58" s="1"/>
  <c r="P273" i="58" s="1"/>
  <c r="M61" i="58"/>
  <c r="O61" i="58"/>
  <c r="P61" i="58" s="1"/>
  <c r="O128" i="58"/>
  <c r="P128" i="58" s="1"/>
  <c r="M198" i="58"/>
  <c r="O198" i="58" s="1"/>
  <c r="P198" i="58" s="1"/>
  <c r="O288" i="58"/>
  <c r="P288" i="58" s="1"/>
  <c r="M323" i="58"/>
  <c r="O323" i="58" s="1"/>
  <c r="P323" i="58" s="1"/>
  <c r="O330" i="58"/>
  <c r="P330" i="58" s="1"/>
  <c r="M118" i="58"/>
  <c r="O118" i="58" s="1"/>
  <c r="P118" i="58" s="1"/>
  <c r="M206" i="58"/>
  <c r="O206" i="58" s="1"/>
  <c r="P206" i="58" s="1"/>
  <c r="O23" i="58"/>
  <c r="P23" i="58" s="1"/>
  <c r="O96" i="58"/>
  <c r="P96" i="58" s="1"/>
  <c r="O83" i="58"/>
  <c r="P83" i="58" s="1"/>
  <c r="O309" i="58"/>
  <c r="P309" i="58" s="1"/>
  <c r="O19" i="58"/>
  <c r="P19" i="58" s="1"/>
  <c r="M190" i="58"/>
  <c r="O190" i="58" s="1"/>
  <c r="P190" i="58" s="1"/>
  <c r="O252" i="58"/>
  <c r="P252" i="58" s="1"/>
  <c r="M28" i="58"/>
  <c r="O28" i="58" s="1"/>
  <c r="P28" i="58" s="1"/>
  <c r="M98" i="58"/>
  <c r="O98" i="58" s="1"/>
  <c r="P98" i="58" s="1"/>
  <c r="O104" i="58"/>
  <c r="P104" i="58" s="1"/>
  <c r="M180" i="58"/>
  <c r="O180" i="58" s="1"/>
  <c r="P180" i="58" s="1"/>
  <c r="M270" i="58"/>
  <c r="O270" i="58" s="1"/>
  <c r="P270" i="58" s="1"/>
  <c r="O52" i="58"/>
  <c r="P52" i="58" s="1"/>
  <c r="O122" i="58"/>
  <c r="P122" i="58"/>
  <c r="M174" i="58"/>
  <c r="O174" i="58" s="1"/>
  <c r="P174" i="58" s="1"/>
  <c r="O257" i="58"/>
  <c r="P257" i="58" s="1"/>
  <c r="O307" i="58"/>
  <c r="P307" i="58" s="1"/>
  <c r="M310" i="58"/>
  <c r="O310" i="58" s="1"/>
  <c r="P310" i="58" s="1"/>
  <c r="O112" i="58"/>
  <c r="P112" i="58" s="1"/>
  <c r="M203" i="58"/>
  <c r="O203" i="58" s="1"/>
  <c r="P203" i="58" s="1"/>
  <c r="O316" i="58"/>
  <c r="P316" i="58" s="1"/>
  <c r="M77" i="58"/>
  <c r="O77" i="58" s="1"/>
  <c r="P77" i="58" s="1"/>
  <c r="M80" i="58"/>
  <c r="O80" i="58" s="1"/>
  <c r="P80" i="58" s="1"/>
  <c r="M41" i="58"/>
  <c r="O41" i="58" s="1"/>
  <c r="P41" i="58" s="1"/>
  <c r="M13" i="58"/>
  <c r="O13" i="58" s="1"/>
  <c r="P13" i="58" s="1"/>
  <c r="O50" i="58"/>
  <c r="P50" i="58" s="1"/>
  <c r="O184" i="58"/>
  <c r="P184" i="58" s="1"/>
  <c r="O227" i="58"/>
  <c r="P227" i="58" s="1"/>
  <c r="M25" i="58"/>
  <c r="O25" i="58" s="1"/>
  <c r="P25" i="58" s="1"/>
  <c r="O82" i="58"/>
  <c r="P82" i="58" s="1"/>
  <c r="O85" i="58"/>
  <c r="P85" i="58" s="1"/>
  <c r="M150" i="58"/>
  <c r="O150" i="58" s="1"/>
  <c r="P150" i="58" s="1"/>
  <c r="M267" i="58"/>
  <c r="O267" i="58" s="1"/>
  <c r="P267" i="58" s="1"/>
  <c r="M43" i="58"/>
  <c r="O43" i="58" s="1"/>
  <c r="P43" i="58" s="1"/>
  <c r="M116" i="58"/>
  <c r="O116" i="58" s="1"/>
  <c r="P116" i="58" s="1"/>
  <c r="M168" i="58"/>
  <c r="O168" i="58" s="1"/>
  <c r="P168" i="58" s="1"/>
  <c r="M232" i="58"/>
  <c r="O232" i="58" s="1"/>
  <c r="P232" i="58" s="1"/>
  <c r="M291" i="58"/>
  <c r="O291" i="58" s="1"/>
  <c r="P291" i="58" s="1"/>
  <c r="M294" i="58"/>
  <c r="O294" i="58" s="1"/>
  <c r="P294" i="58" s="1"/>
  <c r="O90" i="58"/>
  <c r="P90" i="58" s="1"/>
  <c r="O194" i="58"/>
  <c r="P194" i="58" s="1"/>
  <c r="O300" i="58"/>
  <c r="P300" i="58" s="1"/>
  <c r="M74" i="58"/>
  <c r="O74" i="58" s="1"/>
  <c r="P74" i="58" s="1"/>
  <c r="M71" i="58"/>
  <c r="O71" i="58"/>
  <c r="P71" i="58" s="1"/>
  <c r="O62" i="58"/>
  <c r="P62" i="58" s="1"/>
  <c r="K282" i="58"/>
  <c r="A283" i="58"/>
  <c r="V283" i="58" s="1"/>
  <c r="Q282" i="58"/>
  <c r="V282" i="58"/>
  <c r="T282" i="58"/>
  <c r="R282" i="58"/>
  <c r="O259" i="58"/>
  <c r="P259" i="58" s="1"/>
  <c r="M44" i="58"/>
  <c r="O44" i="58" s="1"/>
  <c r="P44" i="58" s="1"/>
  <c r="O108" i="58"/>
  <c r="P108" i="58" s="1"/>
  <c r="M178" i="58"/>
  <c r="O178" i="58" s="1"/>
  <c r="P178" i="58" s="1"/>
  <c r="M211" i="58"/>
  <c r="O211" i="58" s="1"/>
  <c r="P211" i="58" s="1"/>
  <c r="M318" i="58"/>
  <c r="O318" i="58" s="1"/>
  <c r="P318" i="58" s="1"/>
  <c r="M79" i="58"/>
  <c r="O79" i="58" s="1"/>
  <c r="P79" i="58" s="1"/>
  <c r="O37" i="58"/>
  <c r="P37" i="58" s="1"/>
  <c r="M134" i="58"/>
  <c r="O134" i="58" s="1"/>
  <c r="P134" i="58" s="1"/>
  <c r="M248" i="58"/>
  <c r="O248" i="58" s="1"/>
  <c r="P248" i="58" s="1"/>
  <c r="O21" i="58"/>
  <c r="P21" i="58" s="1"/>
  <c r="M94" i="58"/>
  <c r="O94" i="58" s="1"/>
  <c r="P94" i="58" s="1"/>
  <c r="M165" i="58"/>
  <c r="O165" i="58" s="1"/>
  <c r="P165" i="58" s="1"/>
  <c r="M216" i="58"/>
  <c r="O216" i="58" s="1"/>
  <c r="P216" i="58" s="1"/>
  <c r="O260" i="58"/>
  <c r="P260" i="58" s="1"/>
  <c r="M279" i="58"/>
  <c r="O279" i="58" s="1"/>
  <c r="P279" i="58" s="1"/>
  <c r="M66" i="58"/>
  <c r="O66" i="58" s="1"/>
  <c r="P66" i="58" s="1"/>
  <c r="M191" i="58"/>
  <c r="O191" i="58" s="1"/>
  <c r="P191" i="58" s="1"/>
  <c r="O253" i="58"/>
  <c r="P253" i="58" s="1"/>
  <c r="O29" i="58"/>
  <c r="P29" i="58" s="1"/>
  <c r="O35" i="58"/>
  <c r="P35" i="58" s="1"/>
  <c r="M135" i="58"/>
  <c r="O135" i="58" s="1"/>
  <c r="P135" i="58" s="1"/>
  <c r="M105" i="58"/>
  <c r="O105" i="58" s="1"/>
  <c r="P105" i="58" s="1"/>
  <c r="M278" i="58"/>
  <c r="O278" i="58" s="1"/>
  <c r="P278" i="58" s="1"/>
  <c r="M86" i="58"/>
  <c r="O86" i="58" s="1"/>
  <c r="P86" i="58" s="1"/>
  <c r="M154" i="58"/>
  <c r="O154" i="58" s="1"/>
  <c r="P154" i="58" s="1"/>
  <c r="M208" i="58"/>
  <c r="O208" i="58" s="1"/>
  <c r="P208" i="58" s="1"/>
  <c r="M302" i="58"/>
  <c r="O302" i="58"/>
  <c r="P302" i="58" s="1"/>
  <c r="M76" i="58"/>
  <c r="O76" i="58" s="1"/>
  <c r="P76" i="58" s="1"/>
  <c r="O15" i="58"/>
  <c r="P15" i="58" s="1"/>
  <c r="O110" i="58"/>
  <c r="P110" i="58" s="1"/>
  <c r="M245" i="58"/>
  <c r="O245" i="58" s="1"/>
  <c r="P245" i="58" s="1"/>
  <c r="O314" i="58"/>
  <c r="P314" i="58" s="1"/>
  <c r="M58" i="58"/>
  <c r="O58" i="58" s="1"/>
  <c r="P58" i="58" s="1"/>
  <c r="M162" i="58"/>
  <c r="O162" i="58"/>
  <c r="P162" i="58" s="1"/>
  <c r="M171" i="58"/>
  <c r="O171" i="58" s="1"/>
  <c r="P171" i="58" s="1"/>
  <c r="M241" i="58"/>
  <c r="O241" i="58" s="1"/>
  <c r="P241" i="58" s="1"/>
  <c r="M275" i="58"/>
  <c r="O275" i="58" s="1"/>
  <c r="P275" i="58" s="1"/>
  <c r="M63" i="58"/>
  <c r="O63" i="58" s="1"/>
  <c r="P63" i="58" s="1"/>
  <c r="O185" i="58"/>
  <c r="P185" i="58" s="1"/>
  <c r="M228" i="58"/>
  <c r="O228" i="58"/>
  <c r="P228" i="58" s="1"/>
  <c r="M338" i="58"/>
  <c r="O338" i="58" s="1"/>
  <c r="P338" i="58" s="1"/>
  <c r="O32" i="58"/>
  <c r="P32" i="58" s="1"/>
  <c r="O331" i="58"/>
  <c r="P331" i="58" s="1"/>
  <c r="M221" i="58"/>
  <c r="O221" i="58" s="1"/>
  <c r="P221" i="58" s="1"/>
  <c r="M265" i="58"/>
  <c r="O265" i="58" s="1"/>
  <c r="P265" i="58" s="1"/>
  <c r="O138" i="58"/>
  <c r="P138" i="58" s="1"/>
  <c r="M138" i="58"/>
  <c r="M202" i="58"/>
  <c r="O202" i="58" s="1"/>
  <c r="P202" i="58" s="1"/>
  <c r="M286" i="58"/>
  <c r="O286" i="58" s="1"/>
  <c r="P286" i="58" s="1"/>
  <c r="M70" i="58"/>
  <c r="O70" i="58" s="1"/>
  <c r="P70" i="58" s="1"/>
  <c r="O12" i="58"/>
  <c r="P12" i="58" s="1"/>
  <c r="O88" i="58"/>
  <c r="P88" i="58" s="1"/>
  <c r="M223" i="58"/>
  <c r="O223" i="58" s="1"/>
  <c r="P223" i="58" s="1"/>
  <c r="O298" i="58"/>
  <c r="P298" i="58" s="1"/>
  <c r="M55" i="58"/>
  <c r="O55" i="58" s="1"/>
  <c r="P55" i="58" s="1"/>
  <c r="O159" i="58"/>
  <c r="P159" i="58" s="1"/>
  <c r="M146" i="58"/>
  <c r="O146" i="58" s="1"/>
  <c r="P146" i="58" s="1"/>
  <c r="M238" i="58"/>
  <c r="O238" i="58" s="1"/>
  <c r="P238" i="58" s="1"/>
  <c r="M272" i="58"/>
  <c r="O272" i="58" s="1"/>
  <c r="P272" i="58" s="1"/>
  <c r="O51" i="58"/>
  <c r="P51" i="58" s="1"/>
  <c r="M176" i="58"/>
  <c r="O176" i="58" s="1"/>
  <c r="P176" i="58" s="1"/>
  <c r="M212" i="58"/>
  <c r="O212" i="58" s="1"/>
  <c r="P212" i="58" s="1"/>
  <c r="O319" i="58"/>
  <c r="P319" i="58" s="1"/>
  <c r="M9" i="58"/>
  <c r="O9" i="58" s="1"/>
  <c r="P9" i="58" s="1"/>
  <c r="BQ51" i="59"/>
  <c r="AF51" i="59"/>
  <c r="AQ51" i="59"/>
  <c r="BE51" i="59"/>
  <c r="AD51" i="59"/>
  <c r="BH51" i="59"/>
  <c r="M262" i="58"/>
  <c r="O262" i="58" s="1"/>
  <c r="P262" i="58" s="1"/>
  <c r="M271" i="58"/>
  <c r="O271" i="58" s="1"/>
  <c r="P271" i="58" s="1"/>
  <c r="M218" i="58"/>
  <c r="O218" i="58" s="1"/>
  <c r="P218" i="58" s="1"/>
  <c r="M120" i="58"/>
  <c r="O120" i="58" s="1"/>
  <c r="P120" i="58" s="1"/>
  <c r="M199" i="58"/>
  <c r="O199" i="58" s="1"/>
  <c r="P199" i="58" s="1"/>
  <c r="M277" i="58"/>
  <c r="O277" i="58" s="1"/>
  <c r="P277" i="58" s="1"/>
  <c r="M34" i="58"/>
  <c r="O34" i="58"/>
  <c r="P34" i="58" s="1"/>
  <c r="M340" i="58"/>
  <c r="O340" i="58" s="1"/>
  <c r="P340" i="58" s="1"/>
  <c r="M67" i="58"/>
  <c r="O67" i="58" s="1"/>
  <c r="P67" i="58" s="1"/>
  <c r="M204" i="58"/>
  <c r="O204" i="58" s="1"/>
  <c r="P204" i="58" s="1"/>
  <c r="M276" i="58"/>
  <c r="O276" i="58" s="1"/>
  <c r="P276" i="58" s="1"/>
  <c r="M27" i="58"/>
  <c r="O27" i="58" s="1"/>
  <c r="P27" i="58" s="1"/>
  <c r="M143" i="58"/>
  <c r="O143" i="58" s="1"/>
  <c r="P143" i="58" s="1"/>
  <c r="O106" i="58"/>
  <c r="P106" i="58" s="1"/>
  <c r="M235" i="58"/>
  <c r="O235" i="58" s="1"/>
  <c r="P235" i="58" s="1"/>
  <c r="M266" i="58"/>
  <c r="O266" i="58"/>
  <c r="P266" i="58" s="1"/>
  <c r="M45" i="58"/>
  <c r="O45" i="58" s="1"/>
  <c r="P45" i="58" s="1"/>
  <c r="M155" i="58"/>
  <c r="O155" i="58" s="1"/>
  <c r="P155" i="58" s="1"/>
  <c r="M200" i="58"/>
  <c r="O200" i="58" s="1"/>
  <c r="P200" i="58" s="1"/>
  <c r="M303" i="58"/>
  <c r="O303" i="58" s="1"/>
  <c r="P303" i="58" s="1"/>
  <c r="M325" i="58"/>
  <c r="O325" i="58" s="1"/>
  <c r="P325" i="58" s="1"/>
  <c r="O16" i="58"/>
  <c r="P16" i="58" s="1"/>
  <c r="O38" i="58"/>
  <c r="P38" i="58" s="1"/>
  <c r="O306" i="58"/>
  <c r="P306" i="58" s="1"/>
  <c r="O290" i="58"/>
  <c r="P290" i="58" s="1"/>
  <c r="O65" i="58"/>
  <c r="P65" i="58" s="1"/>
  <c r="M117" i="58"/>
  <c r="O117" i="58" s="1"/>
  <c r="P117" i="58" s="1"/>
  <c r="O196" i="58"/>
  <c r="P196" i="58" s="1"/>
  <c r="O255" i="58"/>
  <c r="P255" i="58" s="1"/>
  <c r="O31" i="58"/>
  <c r="P31" i="58" s="1"/>
  <c r="M324" i="58"/>
  <c r="O324" i="58" s="1"/>
  <c r="P324" i="58" s="1"/>
  <c r="O64" i="58"/>
  <c r="P64" i="58" s="1"/>
  <c r="O192" i="58"/>
  <c r="P192" i="58" s="1"/>
  <c r="O251" i="58"/>
  <c r="P251" i="58" s="1"/>
  <c r="O24" i="58"/>
  <c r="P24" i="58" s="1"/>
  <c r="O125" i="58"/>
  <c r="P125" i="58" s="1"/>
  <c r="O103" i="58"/>
  <c r="P103" i="58" s="1"/>
  <c r="M219" i="58"/>
  <c r="O219" i="58" s="1"/>
  <c r="P219" i="58" s="1"/>
  <c r="M263" i="58"/>
  <c r="O263" i="58" s="1"/>
  <c r="P263" i="58" s="1"/>
  <c r="M42" i="58"/>
  <c r="O42" i="58" s="1"/>
  <c r="P42" i="58" s="1"/>
  <c r="M139" i="58"/>
  <c r="O139" i="58" s="1"/>
  <c r="P139" i="58" s="1"/>
  <c r="O197" i="58"/>
  <c r="P197" i="58" s="1"/>
  <c r="O287" i="58"/>
  <c r="P287" i="58" s="1"/>
  <c r="O89" i="58"/>
  <c r="P89" i="58" s="1"/>
  <c r="M341" i="58"/>
  <c r="O341" i="58" s="1"/>
  <c r="P341" i="58" s="1"/>
  <c r="M322" i="58"/>
  <c r="O322" i="58"/>
  <c r="P322" i="58" s="1"/>
  <c r="M237" i="58"/>
  <c r="O237" i="58" s="1"/>
  <c r="P237" i="58" s="1"/>
  <c r="O114" i="58"/>
  <c r="P114" i="58" s="1"/>
  <c r="O187" i="58"/>
  <c r="P187" i="58" s="1"/>
  <c r="M230" i="58"/>
  <c r="O230" i="58" s="1"/>
  <c r="P230" i="58" s="1"/>
  <c r="M328" i="58"/>
  <c r="O328" i="58" s="1"/>
  <c r="P328" i="58" s="1"/>
  <c r="O308" i="58"/>
  <c r="P308" i="58" s="1"/>
  <c r="O49" i="58"/>
  <c r="P49" i="58" s="1"/>
  <c r="O183" i="58"/>
  <c r="P183" i="58" s="1"/>
  <c r="O226" i="58"/>
  <c r="P226" i="58" s="1"/>
  <c r="M327" i="58"/>
  <c r="O327" i="58" s="1"/>
  <c r="P327" i="58" s="1"/>
  <c r="M100" i="58"/>
  <c r="O100" i="58" s="1"/>
  <c r="P100" i="58" s="1"/>
  <c r="M84" i="58"/>
  <c r="O84" i="58"/>
  <c r="P84" i="58" s="1"/>
  <c r="M149" i="58"/>
  <c r="O149" i="58" s="1"/>
  <c r="P149" i="58" s="1"/>
  <c r="M247" i="58"/>
  <c r="O247" i="58" s="1"/>
  <c r="P247" i="58" s="1"/>
  <c r="O20" i="58"/>
  <c r="P20" i="58" s="1"/>
  <c r="M130" i="58"/>
  <c r="O130" i="58" s="1"/>
  <c r="P130" i="58" s="1"/>
  <c r="M188" i="58"/>
  <c r="O188" i="58" s="1"/>
  <c r="P188" i="58" s="1"/>
  <c r="O256" i="58"/>
  <c r="P256" i="58" s="1"/>
  <c r="M234" i="58"/>
  <c r="O234" i="58" s="1"/>
  <c r="P234" i="58" s="1"/>
  <c r="M243" i="58"/>
  <c r="O243" i="58" s="1"/>
  <c r="P243" i="58" s="1"/>
  <c r="O312" i="58"/>
  <c r="P312" i="58" s="1"/>
  <c r="O92" i="58"/>
  <c r="P92" i="58" s="1"/>
  <c r="M175" i="58"/>
  <c r="O175" i="58" s="1"/>
  <c r="P175" i="58" s="1"/>
  <c r="M214" i="58"/>
  <c r="O214" i="58" s="1"/>
  <c r="P214" i="58" s="1"/>
  <c r="O321" i="58"/>
  <c r="P321" i="58" s="1"/>
  <c r="O292" i="58"/>
  <c r="P292" i="58" s="1"/>
  <c r="M46" i="58"/>
  <c r="O46" i="58" s="1"/>
  <c r="P46" i="58" s="1"/>
  <c r="M177" i="58"/>
  <c r="O177" i="58" s="1"/>
  <c r="P177" i="58" s="1"/>
  <c r="M210" i="58"/>
  <c r="O210" i="58" s="1"/>
  <c r="P210" i="58" s="1"/>
  <c r="O317" i="58"/>
  <c r="P317" i="58" s="1"/>
  <c r="O97" i="58"/>
  <c r="P97" i="58" s="1"/>
  <c r="M81" i="58"/>
  <c r="O81" i="58" s="1"/>
  <c r="P81" i="58" s="1"/>
  <c r="O109" i="58"/>
  <c r="P109" i="58" s="1"/>
  <c r="M244" i="58"/>
  <c r="O244" i="58" s="1"/>
  <c r="P244" i="58" s="1"/>
  <c r="M326" i="58"/>
  <c r="O326" i="58" s="1"/>
  <c r="P326" i="58" s="1"/>
  <c r="O121" i="58"/>
  <c r="P121" i="58" s="1"/>
  <c r="M173" i="58"/>
  <c r="O173" i="58" s="1"/>
  <c r="P173" i="58" s="1"/>
  <c r="M231" i="58"/>
  <c r="O231" i="58" s="1"/>
  <c r="P231" i="58" s="1"/>
  <c r="K332" i="58"/>
  <c r="A333" i="58"/>
  <c r="V333" i="58" s="1"/>
  <c r="Q332" i="58"/>
  <c r="T332" i="58"/>
  <c r="V332" i="58"/>
  <c r="R332" i="58"/>
  <c r="M296" i="58"/>
  <c r="O296" i="58" s="1"/>
  <c r="P296" i="58" s="1"/>
  <c r="O59" i="58"/>
  <c r="P59" i="58" s="1"/>
  <c r="M163" i="58"/>
  <c r="O163" i="58" s="1"/>
  <c r="P163" i="58" s="1"/>
  <c r="M172" i="58"/>
  <c r="O172" i="58" s="1"/>
  <c r="P172" i="58" s="1"/>
  <c r="M305" i="58"/>
  <c r="O305" i="58" s="1"/>
  <c r="P305" i="58" s="1"/>
  <c r="M280" i="58"/>
  <c r="O280" i="58" s="1"/>
  <c r="P280" i="58" s="1"/>
  <c r="O40" i="58"/>
  <c r="P40" i="58" s="1"/>
  <c r="M153" i="58"/>
  <c r="O153" i="58" s="1"/>
  <c r="P153" i="58" s="1"/>
  <c r="M207" i="58"/>
  <c r="O207" i="58" s="1"/>
  <c r="P207" i="58" s="1"/>
  <c r="O301" i="58"/>
  <c r="P301" i="58" s="1"/>
  <c r="M78" i="58"/>
  <c r="O78" i="58" s="1"/>
  <c r="P78" i="58" s="1"/>
  <c r="M69" i="58"/>
  <c r="O69" i="58"/>
  <c r="P69" i="58" s="1"/>
  <c r="O87" i="58"/>
  <c r="P87" i="58" s="1"/>
  <c r="M222" i="58"/>
  <c r="O222" i="58" s="1"/>
  <c r="P222" i="58" s="1"/>
  <c r="M313" i="58"/>
  <c r="O313" i="58"/>
  <c r="P313" i="58" s="1"/>
  <c r="O115" i="58"/>
  <c r="P115" i="58" s="1"/>
  <c r="M167" i="58"/>
  <c r="O167" i="58" s="1"/>
  <c r="P167" i="58" s="1"/>
  <c r="M215" i="58"/>
  <c r="O215" i="58" s="1"/>
  <c r="P215" i="58" s="1"/>
  <c r="M68" i="58"/>
  <c r="O68" i="58" s="1"/>
  <c r="P68" i="58" s="1"/>
  <c r="M274" i="58"/>
  <c r="O274" i="58" s="1"/>
  <c r="P274" i="58" s="1"/>
  <c r="O56" i="58"/>
  <c r="P56" i="58" s="1"/>
  <c r="O157" i="58"/>
  <c r="P157" i="58" s="1"/>
  <c r="M169" i="58"/>
  <c r="O169" i="58" s="1"/>
  <c r="P169" i="58" s="1"/>
  <c r="M289" i="58"/>
  <c r="O289" i="58" s="1"/>
  <c r="P289" i="58" s="1"/>
  <c r="M264" i="58"/>
  <c r="O264" i="58" s="1"/>
  <c r="P264" i="58" s="1"/>
  <c r="O18" i="58"/>
  <c r="P18" i="58" s="1"/>
  <c r="M137" i="58"/>
  <c r="O137" i="58" s="1"/>
  <c r="P137" i="58" s="1"/>
  <c r="M195" i="58"/>
  <c r="O195" i="58" s="1"/>
  <c r="P195" i="58" s="1"/>
  <c r="O285" i="58"/>
  <c r="P285" i="58" s="1"/>
  <c r="M75" i="58"/>
  <c r="O75" i="58" s="1"/>
  <c r="P75" i="58" s="1"/>
  <c r="O36" i="58"/>
  <c r="P36" i="58" s="1"/>
  <c r="O48" i="58"/>
  <c r="P48" i="58" s="1"/>
  <c r="M182" i="58"/>
  <c r="O182" i="58" s="1"/>
  <c r="P182" i="58" s="1"/>
  <c r="O297" i="58"/>
  <c r="P297" i="58" s="1"/>
  <c r="O93" i="58"/>
  <c r="P93" i="58" s="1"/>
  <c r="M164" i="58"/>
  <c r="O164" i="58" s="1"/>
  <c r="P164" i="58" s="1"/>
  <c r="M170" i="58"/>
  <c r="O170" i="58" s="1"/>
  <c r="P170" i="58" s="1"/>
  <c r="O111" i="58"/>
  <c r="P111" i="58" s="1"/>
  <c r="M268" i="58"/>
  <c r="O268" i="58" s="1"/>
  <c r="P268" i="58" s="1"/>
  <c r="M53" i="58"/>
  <c r="O53" i="58" s="1"/>
  <c r="P53" i="58" s="1"/>
  <c r="M141" i="58"/>
  <c r="O141" i="58" s="1"/>
  <c r="P141" i="58" s="1"/>
  <c r="M166" i="58"/>
  <c r="O166" i="58" s="1"/>
  <c r="P166" i="58" s="1"/>
  <c r="M258" i="58"/>
  <c r="O258" i="58" s="1"/>
  <c r="P258" i="58" s="1"/>
  <c r="M261" i="58"/>
  <c r="O261" i="58"/>
  <c r="P261" i="58" s="1"/>
  <c r="M8" i="58"/>
  <c r="O8" i="58" s="1"/>
  <c r="P8" i="58" s="1"/>
  <c r="M131" i="58"/>
  <c r="O131" i="58" s="1"/>
  <c r="P131" i="58" s="1"/>
  <c r="M189" i="58"/>
  <c r="O189" i="58"/>
  <c r="P189" i="58" s="1"/>
  <c r="O254" i="58"/>
  <c r="P254" i="58" s="1"/>
  <c r="M72" i="58"/>
  <c r="O72" i="58" s="1"/>
  <c r="P72" i="58" s="1"/>
  <c r="M33" i="58"/>
  <c r="O33" i="58" s="1"/>
  <c r="P33" i="58" s="1"/>
  <c r="O39" i="58"/>
  <c r="P39" i="58" s="1"/>
  <c r="M179" i="58"/>
  <c r="O179" i="58" s="1"/>
  <c r="P179" i="58" s="1"/>
  <c r="M269" i="58"/>
  <c r="O269" i="58"/>
  <c r="P269" i="58" s="1"/>
  <c r="M60" i="58"/>
  <c r="O60" i="58" s="1"/>
  <c r="P60" i="58" s="1"/>
  <c r="O158" i="58"/>
  <c r="P158" i="58" s="1"/>
  <c r="M161" i="58"/>
  <c r="O161" i="58" s="1"/>
  <c r="P161" i="58" s="1"/>
  <c r="M132" i="58"/>
  <c r="O132" i="58" s="1"/>
  <c r="P132" i="58" s="1"/>
  <c r="M249" i="58"/>
  <c r="O249" i="58" s="1"/>
  <c r="P249" i="58" s="1"/>
  <c r="O22" i="58"/>
  <c r="P22" i="58" s="1"/>
  <c r="M129" i="58"/>
  <c r="O129" i="58" s="1"/>
  <c r="P129" i="58" s="1"/>
  <c r="O160" i="58"/>
  <c r="P160" i="58" s="1"/>
  <c r="M233" i="58"/>
  <c r="O233" i="58" s="1"/>
  <c r="P233" i="58" s="1"/>
  <c r="M242" i="58"/>
  <c r="O242" i="58" s="1"/>
  <c r="P242" i="58" s="1"/>
  <c r="M336" i="58"/>
  <c r="O336" i="58" s="1"/>
  <c r="P336" i="58" s="1"/>
  <c r="M119" i="58"/>
  <c r="O119" i="58" s="1"/>
  <c r="P119" i="58" s="1"/>
  <c r="M186" i="58"/>
  <c r="O186" i="58" s="1"/>
  <c r="P186" i="58" s="1"/>
  <c r="M229" i="58"/>
  <c r="O229" i="58" s="1"/>
  <c r="P229" i="58" s="1"/>
  <c r="P30" i="58"/>
  <c r="O30" i="58"/>
  <c r="M14" i="58"/>
  <c r="O14" i="58"/>
  <c r="P14" i="58" s="1"/>
  <c r="O17" i="58"/>
  <c r="P17" i="58" s="1"/>
  <c r="M152" i="58"/>
  <c r="O152" i="58" s="1"/>
  <c r="P152" i="58" s="1"/>
  <c r="M250" i="58"/>
  <c r="O250" i="58" s="1"/>
  <c r="P250" i="58" s="1"/>
  <c r="O57" i="58"/>
  <c r="P57" i="58" s="1"/>
  <c r="M142" i="58"/>
  <c r="O142" i="58" s="1"/>
  <c r="P142" i="58" s="1"/>
  <c r="M145" i="58"/>
  <c r="O145" i="58" s="1"/>
  <c r="P145" i="58" s="1"/>
  <c r="M148" i="58"/>
  <c r="O148" i="58" s="1"/>
  <c r="P148" i="58" s="1"/>
  <c r="M47" i="58"/>
  <c r="O47" i="58" s="1"/>
  <c r="P47" i="58" s="1"/>
  <c r="M181" i="58"/>
  <c r="O181" i="58" s="1"/>
  <c r="P181" i="58" s="1"/>
  <c r="M224" i="58"/>
  <c r="O224" i="58" s="1"/>
  <c r="P224" i="58" s="1"/>
  <c r="M337" i="58"/>
  <c r="O337" i="58" s="1"/>
  <c r="P337" i="58" s="1"/>
  <c r="O123" i="58"/>
  <c r="P123" i="58" s="1"/>
  <c r="M144" i="58"/>
  <c r="O144" i="58" s="1"/>
  <c r="P144" i="58" s="1"/>
  <c r="M217" i="58"/>
  <c r="O217" i="58"/>
  <c r="P217" i="58" s="1"/>
  <c r="M239" i="58"/>
  <c r="O239" i="58" s="1"/>
  <c r="P239" i="58" s="1"/>
  <c r="O311" i="58"/>
  <c r="P311" i="58" s="1"/>
  <c r="O113" i="58"/>
  <c r="P113" i="58" s="1"/>
  <c r="O156" i="58"/>
  <c r="P156" i="58" s="1"/>
  <c r="M213" i="58"/>
  <c r="O213" i="58" s="1"/>
  <c r="P213" i="58" s="1"/>
  <c r="O320" i="58"/>
  <c r="P320" i="58" s="1"/>
  <c r="M339" i="58"/>
  <c r="O339" i="58"/>
  <c r="P339" i="58" s="1"/>
  <c r="M11" i="58"/>
  <c r="O11" i="58"/>
  <c r="P11" i="58" s="1"/>
  <c r="M136" i="58"/>
  <c r="O136" i="58" s="1"/>
  <c r="P136" i="58" s="1"/>
  <c r="O225" i="58"/>
  <c r="P225" i="58" s="1"/>
  <c r="O54" i="58"/>
  <c r="P54" i="58" s="1"/>
  <c r="M127" i="58"/>
  <c r="O127" i="58" s="1"/>
  <c r="P127" i="58" s="1"/>
  <c r="M102" i="58"/>
  <c r="O102" i="58"/>
  <c r="P102" i="58" s="1"/>
  <c r="M281" i="58"/>
  <c r="O281" i="58" s="1"/>
  <c r="P281" i="58" s="1"/>
  <c r="CV13" i="46"/>
  <c r="CV34" i="46"/>
  <c r="CV31" i="46"/>
  <c r="CV30" i="46"/>
  <c r="CV47" i="46"/>
  <c r="BQ2" i="46"/>
  <c r="CG2" i="46"/>
  <c r="CV41" i="46"/>
  <c r="BA2" i="46"/>
  <c r="CV65" i="46"/>
  <c r="J2" i="46"/>
  <c r="CH2" i="46"/>
  <c r="CV23" i="46"/>
  <c r="CV42" i="46"/>
  <c r="T2" i="46"/>
  <c r="AJ2" i="46"/>
  <c r="CV70" i="46"/>
  <c r="CV26" i="46"/>
  <c r="M2" i="46"/>
  <c r="BR2" i="46"/>
  <c r="CV69" i="46"/>
  <c r="CV39" i="46"/>
  <c r="CV87" i="46"/>
  <c r="CC2" i="46"/>
  <c r="CL2" i="46"/>
  <c r="CV14" i="46"/>
  <c r="AK2" i="46"/>
  <c r="CV77" i="46"/>
  <c r="CV67" i="46"/>
  <c r="CV24" i="46"/>
  <c r="CV35" i="46"/>
  <c r="BH2" i="46"/>
  <c r="CV66" i="46"/>
  <c r="CV88" i="46"/>
  <c r="CV20" i="46"/>
  <c r="CV27" i="46"/>
  <c r="CV53" i="46"/>
  <c r="CV49" i="46"/>
  <c r="CV82" i="46"/>
  <c r="CV33" i="46"/>
  <c r="CV80" i="46"/>
  <c r="CV16" i="46"/>
  <c r="CV43" i="46"/>
  <c r="CV40" i="46"/>
  <c r="CV68" i="46"/>
  <c r="CV86" i="46"/>
  <c r="CV61" i="46"/>
  <c r="CV38" i="46"/>
  <c r="CV5" i="46"/>
  <c r="CV56" i="46"/>
  <c r="CV19" i="46"/>
  <c r="CS2" i="46"/>
  <c r="CV15" i="46"/>
  <c r="CV22" i="46"/>
  <c r="CV60" i="46"/>
  <c r="CV84" i="46"/>
  <c r="CV21" i="46"/>
  <c r="CV79" i="46"/>
  <c r="S2" i="46"/>
  <c r="CV25" i="46"/>
  <c r="CV76" i="46"/>
  <c r="CV36" i="46"/>
  <c r="AZ2" i="46"/>
  <c r="CV59" i="46"/>
  <c r="CV48" i="46"/>
  <c r="CV51" i="46"/>
  <c r="CV85" i="46"/>
  <c r="CV81" i="46"/>
  <c r="CV10" i="46"/>
  <c r="CV78" i="46"/>
  <c r="CV18" i="46"/>
  <c r="CV52" i="46"/>
  <c r="CV71" i="46"/>
  <c r="CV46" i="46"/>
  <c r="AS2" i="46"/>
  <c r="CV62" i="46"/>
  <c r="BV2" i="46"/>
  <c r="AD2" i="46"/>
  <c r="CV9" i="46"/>
  <c r="CV17" i="46"/>
  <c r="CV8" i="46"/>
  <c r="CV11" i="46"/>
  <c r="CV28" i="46"/>
  <c r="CV12" i="46"/>
  <c r="CV7" i="46"/>
  <c r="AF2" i="46"/>
  <c r="CV45" i="46"/>
  <c r="BO2" i="46"/>
  <c r="BN2" i="46"/>
  <c r="AG2" i="46"/>
  <c r="CV6" i="46"/>
  <c r="A284" i="58" l="1"/>
  <c r="V284" i="58" s="1"/>
  <c r="K283" i="58"/>
  <c r="Q283" i="58"/>
  <c r="T283" i="58"/>
  <c r="R283" i="58"/>
  <c r="M282" i="58"/>
  <c r="O282" i="58" s="1"/>
  <c r="P282" i="58" s="1"/>
  <c r="K333" i="58"/>
  <c r="A334" i="58"/>
  <c r="V334" i="58" s="1"/>
  <c r="Q333" i="58"/>
  <c r="R333" i="58"/>
  <c r="T333" i="58"/>
  <c r="O332" i="58"/>
  <c r="P332" i="58" s="1"/>
  <c r="Q334" i="58" l="1"/>
  <c r="K334" i="58"/>
  <c r="R334" i="58"/>
  <c r="T334" i="58"/>
  <c r="CK45" i="59"/>
  <c r="O333" i="58"/>
  <c r="P333" i="58"/>
  <c r="BV71" i="59"/>
  <c r="G45" i="59"/>
  <c r="AA57" i="59"/>
  <c r="AX39" i="59"/>
  <c r="CE12" i="59"/>
  <c r="K16" i="59"/>
  <c r="BL51" i="59"/>
  <c r="O16" i="59"/>
  <c r="J45" i="59"/>
  <c r="CB33" i="59"/>
  <c r="CL45" i="59"/>
  <c r="CB24" i="59"/>
  <c r="CP81" i="59"/>
  <c r="BP45" i="59"/>
  <c r="M283" i="58"/>
  <c r="O283" i="58" s="1"/>
  <c r="P283" i="58" s="1"/>
  <c r="K284" i="58"/>
  <c r="Q284" i="58"/>
  <c r="AE5" i="59" s="1"/>
  <c r="R284" i="58"/>
  <c r="T284" i="58"/>
  <c r="AA48" i="59"/>
  <c r="BX51" i="59"/>
  <c r="BH5" i="59"/>
  <c r="AC44" i="59"/>
  <c r="Z45" i="59"/>
  <c r="BQ58" i="59"/>
  <c r="I16" i="59" l="1"/>
  <c r="AZ72" i="59"/>
  <c r="AH45" i="59"/>
  <c r="V75" i="59"/>
  <c r="C59" i="59"/>
  <c r="CC80" i="59"/>
  <c r="AA51" i="59"/>
  <c r="CN71" i="59"/>
  <c r="AH71" i="59"/>
  <c r="I68" i="59"/>
  <c r="CF16" i="59"/>
  <c r="CA22" i="59"/>
  <c r="BC44" i="59"/>
  <c r="U72" i="59"/>
  <c r="L41" i="59"/>
  <c r="AF38" i="59"/>
  <c r="BQ64" i="59"/>
  <c r="AQ24" i="59"/>
  <c r="AA53" i="59"/>
  <c r="BX71" i="59"/>
  <c r="BI26" i="59"/>
  <c r="AQ5" i="59"/>
  <c r="AL55" i="59"/>
  <c r="AP45" i="59"/>
  <c r="AZ45" i="59"/>
  <c r="BC54" i="59"/>
  <c r="T51" i="59"/>
  <c r="CN24" i="59"/>
  <c r="CR48" i="59"/>
  <c r="E81" i="59"/>
  <c r="AC71" i="59"/>
  <c r="BQ8" i="59"/>
  <c r="CP71" i="59"/>
  <c r="I8" i="59"/>
  <c r="CH66" i="59"/>
  <c r="CN68" i="59"/>
  <c r="CF27" i="59"/>
  <c r="AC45" i="59"/>
  <c r="M334" i="58"/>
  <c r="O334" i="58" s="1"/>
  <c r="P334" i="58" s="1"/>
  <c r="AH56" i="59"/>
  <c r="AM28" i="59"/>
  <c r="R54" i="59"/>
  <c r="BN16" i="59"/>
  <c r="BR39" i="59"/>
  <c r="BL81" i="59"/>
  <c r="BA75" i="59"/>
  <c r="S48" i="59"/>
  <c r="AF54" i="59"/>
  <c r="BZ71" i="59"/>
  <c r="CK77" i="59"/>
  <c r="Y26" i="59"/>
  <c r="L45" i="59"/>
  <c r="K39" i="59"/>
  <c r="BI24" i="59"/>
  <c r="BH75" i="59"/>
  <c r="Z56" i="59"/>
  <c r="M39" i="59"/>
  <c r="Y45" i="59"/>
  <c r="X51" i="59"/>
  <c r="AN70" i="59"/>
  <c r="AY70" i="59"/>
  <c r="F71" i="59"/>
  <c r="CL16" i="59"/>
  <c r="F80" i="59"/>
  <c r="AW39" i="59"/>
  <c r="CO85" i="59"/>
  <c r="AU60" i="59"/>
  <c r="AW18" i="59"/>
  <c r="BK46" i="59"/>
  <c r="AU82" i="59"/>
  <c r="AR86" i="59"/>
  <c r="CA62" i="59"/>
  <c r="CO31" i="59"/>
  <c r="AG18" i="59"/>
  <c r="AR16" i="59"/>
  <c r="CQ7" i="59"/>
  <c r="AG69" i="59"/>
  <c r="CO68" i="59"/>
  <c r="AR67" i="59"/>
  <c r="BF51" i="59"/>
  <c r="AW75" i="59"/>
  <c r="AU49" i="59"/>
  <c r="Q26" i="59"/>
  <c r="BT15" i="59"/>
  <c r="AW44" i="59"/>
  <c r="BK78" i="59"/>
  <c r="CO30" i="59"/>
  <c r="CJ86" i="59"/>
  <c r="AW76" i="59"/>
  <c r="AU87" i="59"/>
  <c r="Q50" i="59"/>
  <c r="CJ54" i="59"/>
  <c r="CA44" i="59"/>
  <c r="AU77" i="59"/>
  <c r="AU32" i="59"/>
  <c r="AR60" i="59"/>
  <c r="CQ32" i="59"/>
  <c r="AU50" i="59"/>
  <c r="AU75" i="59"/>
  <c r="AE54" i="59"/>
  <c r="BT40" i="59"/>
  <c r="AW5" i="59"/>
  <c r="BK20" i="59"/>
  <c r="AE28" i="59"/>
  <c r="BT5" i="59"/>
  <c r="BM38" i="59"/>
  <c r="AU58" i="59"/>
  <c r="AR56" i="59"/>
  <c r="CQ8" i="59"/>
  <c r="BY41" i="59"/>
  <c r="BY8" i="59"/>
  <c r="AR38" i="59"/>
  <c r="CO54" i="59"/>
  <c r="BM42" i="59"/>
  <c r="CO71" i="59"/>
  <c r="AE47" i="59"/>
  <c r="BF72" i="59"/>
  <c r="BM11" i="59"/>
  <c r="BY62" i="59"/>
  <c r="AE68" i="59"/>
  <c r="BF15" i="59"/>
  <c r="CA70" i="59"/>
  <c r="AG86" i="59"/>
  <c r="AR58" i="59"/>
  <c r="CA87" i="59"/>
  <c r="AG5" i="59"/>
  <c r="BY76" i="59"/>
  <c r="AR10" i="59"/>
  <c r="BF55" i="59"/>
  <c r="BF41" i="59"/>
  <c r="Q85" i="59"/>
  <c r="BF37" i="59"/>
  <c r="CR56" i="59"/>
  <c r="BX55" i="59"/>
  <c r="U35" i="59"/>
  <c r="P61" i="59"/>
  <c r="BN87" i="59"/>
  <c r="AO5" i="59"/>
  <c r="CC14" i="59"/>
  <c r="BZ14" i="59"/>
  <c r="AI24" i="59"/>
  <c r="T38" i="59"/>
  <c r="CI27" i="59"/>
  <c r="AS63" i="59"/>
  <c r="CP87" i="59"/>
  <c r="K27" i="59"/>
  <c r="V56" i="59"/>
  <c r="L39" i="59"/>
  <c r="E37" i="59"/>
  <c r="P39" i="59"/>
  <c r="S14" i="59"/>
  <c r="M54" i="59"/>
  <c r="BJ86" i="59"/>
  <c r="N76" i="59"/>
  <c r="AP31" i="59"/>
  <c r="CT78" i="59"/>
  <c r="V81" i="59"/>
  <c r="BV44" i="59"/>
  <c r="X13" i="59"/>
  <c r="BI22" i="59"/>
  <c r="S43" i="59"/>
  <c r="I63" i="59"/>
  <c r="AM77" i="59"/>
  <c r="CL27" i="59"/>
  <c r="Y76" i="59"/>
  <c r="BD66" i="59"/>
  <c r="J47" i="59"/>
  <c r="BA63" i="59"/>
  <c r="U44" i="59"/>
  <c r="AA36" i="59"/>
  <c r="X74" i="59"/>
  <c r="BW33" i="59"/>
  <c r="W32" i="59"/>
  <c r="BZ39" i="59"/>
  <c r="BS27" i="59"/>
  <c r="W73" i="59"/>
  <c r="BW17" i="59"/>
  <c r="BD20" i="59"/>
  <c r="BU45" i="59"/>
  <c r="N68" i="59"/>
  <c r="CM21" i="59"/>
  <c r="AJ45" i="59"/>
  <c r="BO51" i="59"/>
  <c r="CS8" i="59"/>
  <c r="BA43" i="59"/>
  <c r="CI45" i="59"/>
  <c r="AC80" i="59"/>
  <c r="U73" i="59"/>
  <c r="BS51" i="59"/>
  <c r="BB55" i="59"/>
  <c r="AS39" i="59"/>
  <c r="H71" i="59"/>
  <c r="AF43" i="59"/>
  <c r="AK59" i="59"/>
  <c r="CK71" i="59"/>
  <c r="CR52" i="59"/>
  <c r="BE59" i="59"/>
  <c r="AT71" i="59"/>
  <c r="AQ73" i="59"/>
  <c r="AS47" i="59"/>
  <c r="J75" i="59"/>
  <c r="CI51" i="59"/>
  <c r="W68" i="59"/>
  <c r="R55" i="59"/>
  <c r="CL71" i="59"/>
  <c r="AU23" i="59"/>
  <c r="V74" i="59"/>
  <c r="AW87" i="59"/>
  <c r="AU69" i="59"/>
  <c r="AG72" i="59"/>
  <c r="AW32" i="59"/>
  <c r="CO25" i="59"/>
  <c r="AU20" i="59"/>
  <c r="Q14" i="59"/>
  <c r="AW62" i="59"/>
  <c r="AG76" i="59"/>
  <c r="AU66" i="59"/>
  <c r="AR49" i="59"/>
  <c r="CQ58" i="59"/>
  <c r="CO6" i="59"/>
  <c r="BK37" i="59"/>
  <c r="AR17" i="59"/>
  <c r="BF59" i="59"/>
  <c r="BM9" i="59"/>
  <c r="BK14" i="59"/>
  <c r="Q53" i="59"/>
  <c r="BT68" i="59"/>
  <c r="AW38" i="59"/>
  <c r="AG73" i="59"/>
  <c r="CO72" i="59"/>
  <c r="CJ47" i="59"/>
  <c r="CQ56" i="59"/>
  <c r="CO13" i="59"/>
  <c r="Q79" i="59"/>
  <c r="CJ23" i="59"/>
  <c r="CA59" i="59"/>
  <c r="AU12" i="59"/>
  <c r="AU67" i="59"/>
  <c r="CJ43" i="59"/>
  <c r="CA10" i="59"/>
  <c r="BY12" i="59"/>
  <c r="AG74" i="59"/>
  <c r="AE18" i="59"/>
  <c r="CQ6" i="59"/>
  <c r="AW61" i="59"/>
  <c r="CO78" i="59"/>
  <c r="AE9" i="59"/>
  <c r="BT29" i="59"/>
  <c r="BM6" i="59"/>
  <c r="AU6" i="59"/>
  <c r="AR12" i="59"/>
  <c r="CQ20" i="59"/>
  <c r="BK67" i="59"/>
  <c r="CO63" i="59"/>
  <c r="AR68" i="59"/>
  <c r="CQ45" i="59"/>
  <c r="CQ23" i="59"/>
  <c r="BY19" i="59"/>
  <c r="AR52" i="59"/>
  <c r="BF21" i="59"/>
  <c r="AW63" i="59"/>
  <c r="BY73" i="59"/>
  <c r="AR30" i="59"/>
  <c r="CQ80" i="59"/>
  <c r="BM48" i="59"/>
  <c r="CO62" i="59"/>
  <c r="AR33" i="59"/>
  <c r="AW53" i="59"/>
  <c r="BY11" i="59"/>
  <c r="BY57" i="59"/>
  <c r="AR57" i="59"/>
  <c r="BF86" i="59"/>
  <c r="BF6" i="59"/>
  <c r="BT51" i="59"/>
  <c r="BF44" i="59"/>
  <c r="W81" i="59"/>
  <c r="C54" i="59"/>
  <c r="BU12" i="59"/>
  <c r="AM5" i="59"/>
  <c r="AZ53" i="59"/>
  <c r="CC33" i="59"/>
  <c r="CR72" i="59"/>
  <c r="BB78" i="59"/>
  <c r="AQ63" i="59"/>
  <c r="CI54" i="59"/>
  <c r="CK7" i="59"/>
  <c r="CR32" i="59"/>
  <c r="CC31" i="59"/>
  <c r="P47" i="59"/>
  <c r="CE70" i="59"/>
  <c r="AF64" i="59"/>
  <c r="BZ5" i="59"/>
  <c r="CL60" i="59"/>
  <c r="CE86" i="59"/>
  <c r="CN78" i="59"/>
  <c r="CC28" i="59"/>
  <c r="BH78" i="59"/>
  <c r="BP60" i="59"/>
  <c r="BZ34" i="59"/>
  <c r="CC32" i="59"/>
  <c r="BO41" i="59"/>
  <c r="D86" i="59"/>
  <c r="BR14" i="59"/>
  <c r="D39" i="59"/>
  <c r="CK81" i="59"/>
  <c r="F86" i="59"/>
  <c r="M53" i="59"/>
  <c r="X66" i="59"/>
  <c r="C74" i="59"/>
  <c r="Y86" i="59"/>
  <c r="Y43" i="59"/>
  <c r="AD57" i="59"/>
  <c r="BZ36" i="59"/>
  <c r="AC9" i="59"/>
  <c r="AF47" i="59"/>
  <c r="CL20" i="59"/>
  <c r="D78" i="59"/>
  <c r="AB52" i="59"/>
  <c r="BC61" i="59"/>
  <c r="M51" i="59"/>
  <c r="S28" i="59"/>
  <c r="L10" i="59"/>
  <c r="CH71" i="59"/>
  <c r="U55" i="59"/>
  <c r="D8" i="59"/>
  <c r="D71" i="59"/>
  <c r="CE21" i="59"/>
  <c r="CS39" i="59"/>
  <c r="BQ71" i="59"/>
  <c r="AI79" i="59"/>
  <c r="BE53" i="59"/>
  <c r="V51" i="59"/>
  <c r="AQ69" i="59"/>
  <c r="CH70" i="59"/>
  <c r="AJ71" i="59"/>
  <c r="T82" i="59"/>
  <c r="G80" i="59"/>
  <c r="AW64" i="59"/>
  <c r="AU74" i="59"/>
  <c r="BY29" i="59"/>
  <c r="AW29" i="59"/>
  <c r="AU13" i="59"/>
  <c r="BK74" i="59"/>
  <c r="CJ52" i="59"/>
  <c r="AW20" i="59"/>
  <c r="BK21" i="59"/>
  <c r="CO77" i="59"/>
  <c r="CJ40" i="59"/>
  <c r="CQ66" i="59"/>
  <c r="BK28" i="59"/>
  <c r="BK70" i="59"/>
  <c r="AR72" i="59"/>
  <c r="BM64" i="59"/>
  <c r="BM39" i="59"/>
  <c r="AU51" i="59"/>
  <c r="Q31" i="59"/>
  <c r="BT59" i="59"/>
  <c r="CQ65" i="59"/>
  <c r="BK9" i="59"/>
  <c r="AU64" i="59"/>
  <c r="CJ73" i="59"/>
  <c r="CQ28" i="59"/>
  <c r="BY43" i="59"/>
  <c r="Q75" i="59"/>
  <c r="CJ77" i="59"/>
  <c r="AW27" i="59"/>
  <c r="CO34" i="59"/>
  <c r="BY82" i="59"/>
  <c r="CJ50" i="59"/>
  <c r="CA56" i="59"/>
  <c r="AG44" i="59"/>
  <c r="BK87" i="59"/>
  <c r="AR28" i="59"/>
  <c r="CQ76" i="59"/>
  <c r="AU31" i="59"/>
  <c r="AG80" i="59"/>
  <c r="AE76" i="59"/>
  <c r="BF60" i="59"/>
  <c r="BM65" i="59"/>
  <c r="BK76" i="59"/>
  <c r="AR39" i="59"/>
  <c r="CA53" i="59"/>
  <c r="BK36" i="59"/>
  <c r="BK86" i="59"/>
  <c r="CJ63" i="59"/>
  <c r="CQ33" i="59"/>
  <c r="CQ29" i="59"/>
  <c r="AU14" i="59"/>
  <c r="AR31" i="59"/>
  <c r="BF46" i="59"/>
  <c r="CQ27" i="59"/>
  <c r="AG67" i="59"/>
  <c r="AR46" i="59"/>
  <c r="CQ48" i="59"/>
  <c r="CO32" i="59"/>
  <c r="BY13" i="59"/>
  <c r="AR51" i="59"/>
  <c r="AW80" i="59"/>
  <c r="BK72" i="59"/>
  <c r="AG59" i="59"/>
  <c r="AR5" i="59"/>
  <c r="BF69" i="59"/>
  <c r="BT30" i="59"/>
  <c r="BF65" i="59"/>
  <c r="CJ55" i="59"/>
  <c r="BH56" i="59"/>
  <c r="BN53" i="59"/>
  <c r="CS20" i="59"/>
  <c r="AZ33" i="59"/>
  <c r="G78" i="59"/>
  <c r="CC55" i="59"/>
  <c r="AX76" i="59"/>
  <c r="BA54" i="59"/>
  <c r="L85" i="59"/>
  <c r="CD62" i="59"/>
  <c r="BW82" i="59"/>
  <c r="N60" i="59"/>
  <c r="T49" i="59"/>
  <c r="BQ35" i="59"/>
  <c r="K74" i="59"/>
  <c r="AL20" i="59"/>
  <c r="AF58" i="59"/>
  <c r="CH53" i="59"/>
  <c r="BV60" i="59"/>
  <c r="AB40" i="59"/>
  <c r="BS70" i="59"/>
  <c r="Z14" i="59"/>
  <c r="BW77" i="59"/>
  <c r="AV73" i="59"/>
  <c r="AA5" i="59"/>
  <c r="AC36" i="59"/>
  <c r="CJ30" i="59"/>
  <c r="L12" i="59"/>
  <c r="BO56" i="59"/>
  <c r="AY72" i="59"/>
  <c r="CM37" i="59"/>
  <c r="CB49" i="59"/>
  <c r="BD85" i="59"/>
  <c r="AL28" i="59"/>
  <c r="M24" i="59"/>
  <c r="BO87" i="59"/>
  <c r="AS86" i="59"/>
  <c r="G6" i="59"/>
  <c r="CF58" i="59"/>
  <c r="O48" i="59"/>
  <c r="CR87" i="59"/>
  <c r="Z78" i="59"/>
  <c r="T53" i="59"/>
  <c r="BZ80" i="59"/>
  <c r="AY48" i="59"/>
  <c r="BD24" i="59"/>
  <c r="BO9" i="59"/>
  <c r="L77" i="59"/>
  <c r="BC86" i="59"/>
  <c r="BJ54" i="59"/>
  <c r="AM87" i="59"/>
  <c r="BC47" i="59"/>
  <c r="D70" i="59"/>
  <c r="CF35" i="59"/>
  <c r="AD64" i="59"/>
  <c r="S68" i="59"/>
  <c r="BN73" i="59"/>
  <c r="BV51" i="59"/>
  <c r="CQ68" i="59"/>
  <c r="CK34" i="59"/>
  <c r="BB71" i="59"/>
  <c r="CK52" i="59"/>
  <c r="AI8" i="59"/>
  <c r="Y71" i="59"/>
  <c r="CG59" i="59"/>
  <c r="BO72" i="59"/>
  <c r="CI71" i="59"/>
  <c r="AX27" i="59"/>
  <c r="CR68" i="59"/>
  <c r="AD16" i="59"/>
  <c r="AJ81" i="59"/>
  <c r="CE77" i="59"/>
  <c r="N71" i="59"/>
  <c r="C8" i="59"/>
  <c r="CT74" i="59"/>
  <c r="CA64" i="59"/>
  <c r="BY66" i="59"/>
  <c r="Q33" i="59"/>
  <c r="CQ73" i="59"/>
  <c r="CO48" i="59"/>
  <c r="CO12" i="59"/>
  <c r="CJ65" i="59"/>
  <c r="AW54" i="59"/>
  <c r="AU86" i="59"/>
  <c r="BY15" i="59"/>
  <c r="CJ10" i="59"/>
  <c r="CA67" i="59"/>
  <c r="BY32" i="59"/>
  <c r="BY34" i="59"/>
  <c r="AR8" i="59"/>
  <c r="BK85" i="59"/>
  <c r="AW72" i="59"/>
  <c r="BK69" i="59"/>
  <c r="AE16" i="59"/>
  <c r="BT23" i="59"/>
  <c r="BM61" i="59"/>
  <c r="BK40" i="59"/>
  <c r="AU25" i="59"/>
  <c r="CJ11" i="59"/>
  <c r="BM37" i="59"/>
  <c r="AU39" i="59"/>
  <c r="Q47" i="59"/>
  <c r="BT14" i="59"/>
  <c r="AW77" i="59"/>
  <c r="AU71" i="59"/>
  <c r="BY45" i="59"/>
  <c r="CJ48" i="59"/>
  <c r="CA29" i="59"/>
  <c r="BK35" i="59"/>
  <c r="BY79" i="59"/>
  <c r="AR42" i="59"/>
  <c r="CQ57" i="59"/>
  <c r="AG65" i="59"/>
  <c r="BY28" i="59"/>
  <c r="AR54" i="59"/>
  <c r="CQ42" i="59"/>
  <c r="BM23" i="59"/>
  <c r="CO24" i="59"/>
  <c r="AR37" i="59"/>
  <c r="CA57" i="59"/>
  <c r="AG56" i="59"/>
  <c r="BK42" i="59"/>
  <c r="CJ51" i="59"/>
  <c r="CQ62" i="59"/>
  <c r="AG16" i="59"/>
  <c r="BK12" i="59"/>
  <c r="AR25" i="59"/>
  <c r="BY39" i="59"/>
  <c r="BY78" i="59"/>
  <c r="AG15" i="59"/>
  <c r="AR82" i="59"/>
  <c r="CA79" i="59"/>
  <c r="BK22" i="59"/>
  <c r="AG28" i="59"/>
  <c r="AR20" i="59"/>
  <c r="AW40" i="59"/>
  <c r="BY14" i="59"/>
  <c r="BK62" i="59"/>
  <c r="AR45" i="59"/>
  <c r="AR64" i="59"/>
  <c r="BF81" i="59"/>
  <c r="BF30" i="59"/>
  <c r="BF39" i="59"/>
  <c r="CN41" i="59"/>
  <c r="BI13" i="59"/>
  <c r="L14" i="59"/>
  <c r="CL52" i="59"/>
  <c r="BL45" i="59"/>
  <c r="CK61" i="59"/>
  <c r="H41" i="59"/>
  <c r="G53" i="59"/>
  <c r="CP43" i="59"/>
  <c r="CL5" i="59"/>
  <c r="BW55" i="59"/>
  <c r="CT55" i="59"/>
  <c r="S37" i="59"/>
  <c r="CS19" i="59"/>
  <c r="BA86" i="59"/>
  <c r="F56" i="59"/>
  <c r="D35" i="59"/>
  <c r="Z30" i="59"/>
  <c r="CF45" i="59"/>
  <c r="AP44" i="59"/>
  <c r="AD35" i="59"/>
  <c r="CR63" i="59"/>
  <c r="CC27" i="59"/>
  <c r="BL66" i="59"/>
  <c r="CE82" i="59"/>
  <c r="AC78" i="59"/>
  <c r="CD66" i="59"/>
  <c r="AI30" i="59"/>
  <c r="AS85" i="59"/>
  <c r="CH79" i="59"/>
  <c r="CG80" i="59"/>
  <c r="CI12" i="59"/>
  <c r="AY6" i="59"/>
  <c r="R49" i="59"/>
  <c r="AF81" i="59"/>
  <c r="BZ37" i="59"/>
  <c r="BC78" i="59"/>
  <c r="AQ39" i="59"/>
  <c r="AT19" i="59"/>
  <c r="BB12" i="59"/>
  <c r="AD28" i="59"/>
  <c r="M72" i="59"/>
  <c r="S82" i="59"/>
  <c r="L43" i="59"/>
  <c r="CE38" i="59"/>
  <c r="CC87" i="59"/>
  <c r="CF46" i="59"/>
  <c r="N81" i="59"/>
  <c r="AL52" i="59"/>
  <c r="AJ32" i="59"/>
  <c r="G61" i="59"/>
  <c r="CB28" i="59"/>
  <c r="AS51" i="59"/>
  <c r="BN77" i="59"/>
  <c r="AQ23" i="59"/>
  <c r="CS71" i="59"/>
  <c r="Z48" i="59"/>
  <c r="AS59" i="59"/>
  <c r="BT71" i="59"/>
  <c r="CG8" i="59"/>
  <c r="AI39" i="59"/>
  <c r="AF71" i="59"/>
  <c r="BB72" i="59"/>
  <c r="CG55" i="59"/>
  <c r="CG45" i="59"/>
  <c r="BA52" i="59"/>
  <c r="AQ21" i="59"/>
  <c r="BC51" i="59"/>
  <c r="AT25" i="59"/>
  <c r="AC49" i="59"/>
  <c r="BM72" i="59"/>
  <c r="CO33" i="59"/>
  <c r="Q65" i="59"/>
  <c r="BM34" i="59"/>
  <c r="AU40" i="59"/>
  <c r="Q87" i="59"/>
  <c r="CJ57" i="59"/>
  <c r="AW17" i="59"/>
  <c r="BK7" i="59"/>
  <c r="AG29" i="59"/>
  <c r="CJ44" i="59"/>
  <c r="CA13" i="59"/>
  <c r="AU59" i="59"/>
  <c r="AG32" i="59"/>
  <c r="CJ31" i="59"/>
  <c r="CQ19" i="59"/>
  <c r="BM79" i="59"/>
  <c r="AU5" i="59"/>
  <c r="AE23" i="59"/>
  <c r="BT85" i="59"/>
  <c r="BM43" i="59"/>
  <c r="BK75" i="59"/>
  <c r="Q42" i="59"/>
  <c r="CJ14" i="59"/>
  <c r="BM32" i="59"/>
  <c r="AG48" i="59"/>
  <c r="AE39" i="59"/>
  <c r="BT72" i="59"/>
  <c r="AW55" i="59"/>
  <c r="BK82" i="59"/>
  <c r="Q35" i="59"/>
  <c r="CJ13" i="59"/>
  <c r="AW9" i="59"/>
  <c r="BY77" i="59"/>
  <c r="AG27" i="59"/>
  <c r="AR71" i="59"/>
  <c r="CA73" i="59"/>
  <c r="BK11" i="59"/>
  <c r="AU41" i="59"/>
  <c r="AR47" i="59"/>
  <c r="CQ43" i="59"/>
  <c r="BY58" i="59"/>
  <c r="BK8" i="59"/>
  <c r="AR48" i="59"/>
  <c r="CA18" i="59"/>
  <c r="AG85" i="59"/>
  <c r="Q57" i="59"/>
  <c r="CJ49" i="59"/>
  <c r="CA20" i="59"/>
  <c r="AG70" i="59"/>
  <c r="CO86" i="59"/>
  <c r="AR80" i="59"/>
  <c r="CQ30" i="59"/>
  <c r="CO23" i="59"/>
  <c r="AU35" i="59"/>
  <c r="AR50" i="59"/>
  <c r="CA60" i="59"/>
  <c r="AG49" i="59"/>
  <c r="BY24" i="59"/>
  <c r="AR14" i="59"/>
  <c r="CQ61" i="59"/>
  <c r="BK34" i="59"/>
  <c r="AU65" i="59"/>
  <c r="AR81" i="59"/>
  <c r="BF12" i="59"/>
  <c r="BF8" i="59"/>
  <c r="CJ5" i="59"/>
  <c r="BF80" i="59"/>
  <c r="BN30" i="59"/>
  <c r="BA5" i="59"/>
  <c r="AM76" i="59"/>
  <c r="BE10" i="59"/>
  <c r="CS73" i="59"/>
  <c r="CF85" i="59"/>
  <c r="BX54" i="59"/>
  <c r="CE58" i="59"/>
  <c r="X38" i="59"/>
  <c r="BN52" i="59"/>
  <c r="BI33" i="59"/>
  <c r="BU27" i="59"/>
  <c r="BG35" i="59"/>
  <c r="BV87" i="59"/>
  <c r="BG54" i="59"/>
  <c r="AA82" i="59"/>
  <c r="I86" i="59"/>
  <c r="BZ61" i="59"/>
  <c r="BO81" i="59"/>
  <c r="AB31" i="59"/>
  <c r="CE22" i="59"/>
  <c r="BV86" i="59"/>
  <c r="CT87" i="59"/>
  <c r="CH63" i="59"/>
  <c r="BN39" i="59"/>
  <c r="CI43" i="59"/>
  <c r="BU55" i="59"/>
  <c r="P62" i="59"/>
  <c r="AT77" i="59"/>
  <c r="I30" i="59"/>
  <c r="W34" i="59"/>
  <c r="BX32" i="59"/>
  <c r="T36" i="59"/>
  <c r="P78" i="59"/>
  <c r="BR72" i="59"/>
  <c r="E50" i="59"/>
  <c r="BL61" i="59"/>
  <c r="CC53" i="59"/>
  <c r="AT75" i="59"/>
  <c r="AP77" i="59"/>
  <c r="AP79" i="59"/>
  <c r="BR18" i="59"/>
  <c r="BG9" i="59"/>
  <c r="T33" i="59"/>
  <c r="AH39" i="59"/>
  <c r="K78" i="59"/>
  <c r="AX56" i="59"/>
  <c r="E5" i="59"/>
  <c r="AK56" i="59"/>
  <c r="CS60" i="59"/>
  <c r="BQ76" i="59"/>
  <c r="AK34" i="59"/>
  <c r="BP16" i="59"/>
  <c r="BG75" i="59"/>
  <c r="BV52" i="59"/>
  <c r="CI70" i="59"/>
  <c r="O26" i="59"/>
  <c r="AM71" i="59"/>
  <c r="CF8" i="59"/>
  <c r="AZ39" i="59"/>
  <c r="BB75" i="59"/>
  <c r="AN64" i="59"/>
  <c r="CC26" i="59"/>
  <c r="AS16" i="59"/>
  <c r="E43" i="59"/>
  <c r="CA77" i="59"/>
  <c r="AM51" i="59"/>
  <c r="CS64" i="59"/>
  <c r="G10" i="59"/>
  <c r="AV71" i="59"/>
  <c r="CC43" i="59"/>
  <c r="CR44" i="59"/>
  <c r="AI48" i="59"/>
  <c r="BS5" i="59"/>
  <c r="CD36" i="59"/>
  <c r="CE51" i="59"/>
  <c r="AJ23" i="59"/>
  <c r="BL10" i="59"/>
  <c r="AW73" i="59"/>
  <c r="AG51" i="59"/>
  <c r="Q19" i="59"/>
  <c r="AW26" i="59"/>
  <c r="BK44" i="59"/>
  <c r="Q80" i="59"/>
  <c r="CJ82" i="59"/>
  <c r="AW34" i="59"/>
  <c r="AU62" i="59"/>
  <c r="Q8" i="59"/>
  <c r="CJ56" i="59"/>
  <c r="CA63" i="59"/>
  <c r="AU36" i="59"/>
  <c r="CO10" i="59"/>
  <c r="CJ46" i="59"/>
  <c r="CQ67" i="59"/>
  <c r="CA71" i="59"/>
  <c r="AU11" i="59"/>
  <c r="AE75" i="59"/>
  <c r="BF73" i="59"/>
  <c r="BM47" i="59"/>
  <c r="BY47" i="59"/>
  <c r="Q12" i="59"/>
  <c r="BT52" i="59"/>
  <c r="BM31" i="59"/>
  <c r="BY7" i="59"/>
  <c r="AE65" i="59"/>
  <c r="BT28" i="59"/>
  <c r="AG77" i="59"/>
  <c r="CO57" i="59"/>
  <c r="Q6" i="59"/>
  <c r="BT24" i="59"/>
  <c r="AW45" i="59"/>
  <c r="CO65" i="59"/>
  <c r="AG42" i="59"/>
  <c r="AR73" i="59"/>
  <c r="CA58" i="59"/>
  <c r="CO61" i="59"/>
  <c r="BK5" i="59"/>
  <c r="AR29" i="59"/>
  <c r="CQ36" i="59"/>
  <c r="AU73" i="59"/>
  <c r="AU52" i="59"/>
  <c r="CJ87" i="59"/>
  <c r="AW46" i="59"/>
  <c r="BK43" i="59"/>
  <c r="Q64" i="59"/>
  <c r="CJ75" i="59"/>
  <c r="CA78" i="59"/>
  <c r="BK6" i="59"/>
  <c r="BK38" i="59"/>
  <c r="AR63" i="59"/>
  <c r="CQ41" i="59"/>
  <c r="AG33" i="59"/>
  <c r="AG34" i="59"/>
  <c r="AR22" i="59"/>
  <c r="CA6" i="59"/>
  <c r="BY63" i="59"/>
  <c r="AG47" i="59"/>
  <c r="CJ15" i="59"/>
  <c r="CQ81" i="59"/>
  <c r="BK49" i="59"/>
  <c r="AG19" i="59"/>
  <c r="CJ72" i="59"/>
  <c r="BF49" i="59"/>
  <c r="BT80" i="59"/>
  <c r="BT12" i="59"/>
  <c r="BF67" i="59"/>
  <c r="F36" i="59"/>
  <c r="P24" i="59"/>
  <c r="AT43" i="59"/>
  <c r="R86" i="59"/>
  <c r="CT80" i="59"/>
  <c r="AH20" i="59"/>
  <c r="L87" i="59"/>
  <c r="BP46" i="59"/>
  <c r="AD54" i="59"/>
  <c r="AP58" i="59"/>
  <c r="BE43" i="59"/>
  <c r="K24" i="59"/>
  <c r="S33" i="59"/>
  <c r="BO18" i="59"/>
  <c r="BE72" i="59"/>
  <c r="CE85" i="59"/>
  <c r="W20" i="59"/>
  <c r="N14" i="59"/>
  <c r="H66" i="59"/>
  <c r="CR73" i="59"/>
  <c r="CD14" i="59"/>
  <c r="BW62" i="59"/>
  <c r="BW23" i="59"/>
  <c r="BZ66" i="59"/>
  <c r="BJ27" i="59"/>
  <c r="AO20" i="59"/>
  <c r="M38" i="59"/>
  <c r="CD20" i="59"/>
  <c r="C64" i="59"/>
  <c r="AM56" i="59"/>
  <c r="S87" i="59"/>
  <c r="BE86" i="59"/>
  <c r="S64" i="59"/>
  <c r="L32" i="59"/>
  <c r="CP24" i="59"/>
  <c r="Z39" i="59"/>
  <c r="CR14" i="59"/>
  <c r="AK14" i="59"/>
  <c r="AF67" i="59"/>
  <c r="AF56" i="59"/>
  <c r="E53" i="59"/>
  <c r="AS32" i="59"/>
  <c r="AL50" i="59"/>
  <c r="AV32" i="59"/>
  <c r="T81" i="59"/>
  <c r="BX5" i="59"/>
  <c r="AP23" i="59"/>
  <c r="C45" i="59"/>
  <c r="CH48" i="59"/>
  <c r="AL27" i="59"/>
  <c r="CG51" i="59"/>
  <c r="AY24" i="59"/>
  <c r="AF24" i="59"/>
  <c r="CA51" i="59"/>
  <c r="CL79" i="59"/>
  <c r="AO42" i="59"/>
  <c r="BP51" i="59"/>
  <c r="D48" i="59"/>
  <c r="BD56" i="59"/>
  <c r="AK5" i="59"/>
  <c r="BZ54" i="59"/>
  <c r="K7" i="59"/>
  <c r="E51" i="59"/>
  <c r="BQ68" i="59"/>
  <c r="BC40" i="59"/>
  <c r="CQ49" i="59"/>
  <c r="BY46" i="59"/>
  <c r="Q10" i="59"/>
  <c r="CA74" i="59"/>
  <c r="CO44" i="59"/>
  <c r="Q61" i="59"/>
  <c r="BT53" i="59"/>
  <c r="CA61" i="59"/>
  <c r="BY37" i="59"/>
  <c r="Q11" i="59"/>
  <c r="BT34" i="59"/>
  <c r="AW48" i="59"/>
  <c r="CO58" i="59"/>
  <c r="BK65" i="59"/>
  <c r="CJ32" i="59"/>
  <c r="CQ37" i="59"/>
  <c r="AG22" i="59"/>
  <c r="BK68" i="59"/>
  <c r="AE12" i="59"/>
  <c r="BF26" i="59"/>
  <c r="BM46" i="59"/>
  <c r="AG79" i="59"/>
  <c r="Q13" i="59"/>
  <c r="BT17" i="59"/>
  <c r="BM54" i="59"/>
  <c r="BK53" i="59"/>
  <c r="AE66" i="59"/>
  <c r="BT87" i="59"/>
  <c r="BM10" i="59"/>
  <c r="AU37" i="59"/>
  <c r="Q59" i="59"/>
  <c r="BT19" i="59"/>
  <c r="AW24" i="59"/>
  <c r="AG30" i="59"/>
  <c r="AG64" i="59"/>
  <c r="AR44" i="59"/>
  <c r="CA33" i="59"/>
  <c r="AG58" i="59"/>
  <c r="CO11" i="59"/>
  <c r="AR53" i="59"/>
  <c r="CA50" i="59"/>
  <c r="AG45" i="59"/>
  <c r="BK60" i="59"/>
  <c r="CJ41" i="59"/>
  <c r="AW65" i="59"/>
  <c r="CO76" i="59"/>
  <c r="Q46" i="59"/>
  <c r="CJ80" i="59"/>
  <c r="CA11" i="59"/>
  <c r="AU45" i="59"/>
  <c r="CO16" i="59"/>
  <c r="CJ9" i="59"/>
  <c r="CA36" i="59"/>
  <c r="BY22" i="59"/>
  <c r="AU16" i="59"/>
  <c r="CJ79" i="59"/>
  <c r="AW42" i="59"/>
  <c r="BK57" i="59"/>
  <c r="CO38" i="59"/>
  <c r="CJ45" i="59"/>
  <c r="BM16" i="59"/>
  <c r="BK55" i="59"/>
  <c r="Q17" i="59"/>
  <c r="CJ34" i="59"/>
  <c r="AR62" i="59"/>
  <c r="BF75" i="59"/>
  <c r="BF14" i="59"/>
  <c r="CJ24" i="59"/>
  <c r="BR77" i="59"/>
  <c r="AY31" i="59"/>
  <c r="R6" i="59"/>
  <c r="BZ33" i="59"/>
  <c r="AL26" i="59"/>
  <c r="T73" i="59"/>
  <c r="AD62" i="59"/>
  <c r="BP39" i="59"/>
  <c r="H24" i="59"/>
  <c r="AM13" i="59"/>
  <c r="AZ24" i="59"/>
  <c r="AX5" i="59"/>
  <c r="BR44" i="59"/>
  <c r="BL82" i="59"/>
  <c r="BB6" i="59"/>
  <c r="CE48" i="59"/>
  <c r="BI53" i="59"/>
  <c r="C60" i="59"/>
  <c r="AH55" i="59"/>
  <c r="H44" i="59"/>
  <c r="BS48" i="59"/>
  <c r="AL5" i="59"/>
  <c r="CI6" i="59"/>
  <c r="AN39" i="59"/>
  <c r="CS26" i="59"/>
  <c r="N86" i="59"/>
  <c r="CP46" i="59"/>
  <c r="BP66" i="59"/>
  <c r="AS62" i="59"/>
  <c r="CE68" i="59"/>
  <c r="W33" i="59"/>
  <c r="CE61" i="59"/>
  <c r="AN46" i="59"/>
  <c r="BR56" i="59"/>
  <c r="BD14" i="59"/>
  <c r="AS87" i="59"/>
  <c r="J52" i="59"/>
  <c r="AK63" i="59"/>
  <c r="AH35" i="59"/>
  <c r="D36" i="59"/>
  <c r="F12" i="59"/>
  <c r="M61" i="59"/>
  <c r="Z46" i="59"/>
  <c r="BL79" i="59"/>
  <c r="AY32" i="59"/>
  <c r="I33" i="59"/>
  <c r="N8" i="59"/>
  <c r="CK12" i="59"/>
  <c r="H6" i="59"/>
  <c r="G63" i="59"/>
  <c r="X86" i="59"/>
  <c r="D11" i="59"/>
  <c r="K35" i="59"/>
  <c r="AA68" i="59"/>
  <c r="CR25" i="59"/>
  <c r="AY53" i="59"/>
  <c r="BQ37" i="59"/>
  <c r="AN72" i="59"/>
  <c r="CR29" i="59"/>
  <c r="V77" i="59"/>
  <c r="BQ86" i="59"/>
  <c r="W46" i="59"/>
  <c r="BO73" i="59"/>
  <c r="R9" i="59"/>
  <c r="K22" i="59"/>
  <c r="F44" i="59"/>
  <c r="H45" i="59"/>
  <c r="BA18" i="59"/>
  <c r="I62" i="59"/>
  <c r="AV27" i="59"/>
  <c r="D52" i="59"/>
  <c r="CD64" i="59"/>
  <c r="BC75" i="59"/>
  <c r="BJ71" i="59"/>
  <c r="BQ82" i="59"/>
  <c r="BX34" i="59"/>
  <c r="BL75" i="59"/>
  <c r="C77" i="59"/>
  <c r="T48" i="59"/>
  <c r="AM22" i="59"/>
  <c r="AA71" i="59"/>
  <c r="CA68" i="59"/>
  <c r="H72" i="59"/>
  <c r="AK80" i="59"/>
  <c r="T16" i="59"/>
  <c r="BO61" i="59"/>
  <c r="R51" i="59"/>
  <c r="AB39" i="59"/>
  <c r="BS67" i="59"/>
  <c r="AY51" i="59"/>
  <c r="X16" i="59"/>
  <c r="CF54" i="59"/>
  <c r="Z51" i="59"/>
  <c r="CH55" i="59"/>
  <c r="CM15" i="59"/>
  <c r="AD43" i="59"/>
  <c r="S52" i="59"/>
  <c r="CR36" i="59"/>
  <c r="S51" i="59"/>
  <c r="CM55" i="59"/>
  <c r="M79" i="59"/>
  <c r="BM40" i="59"/>
  <c r="AU21" i="59"/>
  <c r="Q15" i="59"/>
  <c r="CA26" i="59"/>
  <c r="AG87" i="59"/>
  <c r="Q55" i="59"/>
  <c r="BT18" i="59"/>
  <c r="AW28" i="59"/>
  <c r="CO8" i="59"/>
  <c r="Q48" i="59"/>
  <c r="BT74" i="59"/>
  <c r="AW35" i="59"/>
  <c r="AU9" i="59"/>
  <c r="CO21" i="59"/>
  <c r="CJ60" i="59"/>
  <c r="CA54" i="59"/>
  <c r="BY27" i="59"/>
  <c r="CO53" i="59"/>
  <c r="AR23" i="59"/>
  <c r="BF33" i="59"/>
  <c r="BM49" i="59"/>
  <c r="BK39" i="59"/>
  <c r="Q22" i="59"/>
  <c r="CQ79" i="59"/>
  <c r="CA9" i="59"/>
  <c r="AG82" i="59"/>
  <c r="AE81" i="59"/>
  <c r="BF17" i="59"/>
  <c r="CQ55" i="59"/>
  <c r="BY69" i="59"/>
  <c r="Q39" i="59"/>
  <c r="BT42" i="59"/>
  <c r="AW10" i="59"/>
  <c r="BK27" i="59"/>
  <c r="AG52" i="59"/>
  <c r="CJ64" i="59"/>
  <c r="AW30" i="59"/>
  <c r="AU61" i="59"/>
  <c r="AG75" i="59"/>
  <c r="AR77" i="59"/>
  <c r="CA85" i="59"/>
  <c r="AU54" i="59"/>
  <c r="Q41" i="59"/>
  <c r="CJ38" i="59"/>
  <c r="AW57" i="59"/>
  <c r="AU17" i="59"/>
  <c r="Q24" i="59"/>
  <c r="BT26" i="59"/>
  <c r="AW14" i="59"/>
  <c r="BK45" i="59"/>
  <c r="CO7" i="59"/>
  <c r="CJ8" i="59"/>
  <c r="CA46" i="59"/>
  <c r="AG39" i="59"/>
  <c r="Q81" i="59"/>
  <c r="CJ62" i="59"/>
  <c r="AW12" i="59"/>
  <c r="BY81" i="59"/>
  <c r="Q40" i="59"/>
  <c r="CJ36" i="59"/>
  <c r="BM17" i="59"/>
  <c r="AG6" i="59"/>
  <c r="Q30" i="59"/>
  <c r="CJ67" i="59"/>
  <c r="BT64" i="59"/>
  <c r="BF57" i="59"/>
  <c r="BF35" i="59"/>
  <c r="BF85" i="59"/>
  <c r="BL26" i="59"/>
  <c r="P36" i="59"/>
  <c r="S35" i="59"/>
  <c r="AC63" i="59"/>
  <c r="BH61" i="59"/>
  <c r="Z55" i="59"/>
  <c r="L23" i="59"/>
  <c r="AJ55" i="59"/>
  <c r="AN45" i="59"/>
  <c r="M73" i="59"/>
  <c r="CT81" i="59"/>
  <c r="CL36" i="59"/>
  <c r="BJ20" i="59"/>
  <c r="BP81" i="59"/>
  <c r="CG78" i="59"/>
  <c r="P20" i="59"/>
  <c r="CG9" i="59"/>
  <c r="C25" i="59"/>
  <c r="BS87" i="59"/>
  <c r="G12" i="59"/>
  <c r="CF56" i="59"/>
  <c r="CT52" i="59"/>
  <c r="BR62" i="59"/>
  <c r="BG36" i="59"/>
  <c r="CH10" i="59"/>
  <c r="H23" i="59"/>
  <c r="BZ52" i="59"/>
  <c r="CS37" i="59"/>
  <c r="BH85" i="59"/>
  <c r="W85" i="59"/>
  <c r="BR47" i="59"/>
  <c r="AT31" i="59"/>
  <c r="BL62" i="59"/>
  <c r="CT77" i="59"/>
  <c r="CS70" i="59"/>
  <c r="AD86" i="59"/>
  <c r="P9" i="59"/>
  <c r="CH9" i="59"/>
  <c r="BO32" i="59"/>
  <c r="AD58" i="59"/>
  <c r="CL70" i="59"/>
  <c r="W16" i="59"/>
  <c r="AJ66" i="59"/>
  <c r="K5" i="59"/>
  <c r="CM62" i="59"/>
  <c r="AW51" i="59"/>
  <c r="AT28" i="59"/>
  <c r="BS43" i="59"/>
  <c r="BJ51" i="59"/>
  <c r="BN24" i="59"/>
  <c r="P79" i="59"/>
  <c r="CB51" i="59"/>
  <c r="Y49" i="59"/>
  <c r="D77" i="59"/>
  <c r="BZ45" i="59"/>
  <c r="CB68" i="59"/>
  <c r="CS55" i="59"/>
  <c r="CP45" i="59"/>
  <c r="CF51" i="59"/>
  <c r="AI61" i="59"/>
  <c r="CA47" i="59"/>
  <c r="BM13" i="59"/>
  <c r="BY42" i="59"/>
  <c r="AE62" i="59"/>
  <c r="BM14" i="59"/>
  <c r="AG55" i="59"/>
  <c r="Q37" i="59"/>
  <c r="BT57" i="59"/>
  <c r="CA40" i="59"/>
  <c r="BY64" i="59"/>
  <c r="Q52" i="59"/>
  <c r="BT58" i="59"/>
  <c r="BM21" i="59"/>
  <c r="CO60" i="59"/>
  <c r="BY49" i="59"/>
  <c r="BT33" i="59"/>
  <c r="CA5" i="59"/>
  <c r="AG41" i="59"/>
  <c r="AU42" i="59"/>
  <c r="AR41" i="59"/>
  <c r="AS78" i="59"/>
  <c r="BM30" i="59"/>
  <c r="BK41" i="59"/>
  <c r="AE79" i="59"/>
  <c r="CQ60" i="59"/>
  <c r="CO15" i="59"/>
  <c r="BK81" i="59"/>
  <c r="AE86" i="59"/>
  <c r="BF70" i="59"/>
  <c r="BM75" i="59"/>
  <c r="AG24" i="59"/>
  <c r="AE46" i="59"/>
  <c r="BT65" i="59"/>
  <c r="BM71" i="59"/>
  <c r="BK80" i="59"/>
  <c r="BK24" i="59"/>
  <c r="CJ53" i="59"/>
  <c r="AW86" i="59"/>
  <c r="BK10" i="59"/>
  <c r="AU48" i="59"/>
  <c r="CJ27" i="59"/>
  <c r="CA38" i="59"/>
  <c r="AU33" i="59"/>
  <c r="Q73" i="59"/>
  <c r="CJ66" i="59"/>
  <c r="BM62" i="59"/>
  <c r="AU56" i="59"/>
  <c r="AE56" i="59"/>
  <c r="BT36" i="59"/>
  <c r="AW33" i="59"/>
  <c r="BK66" i="59"/>
  <c r="Q28" i="59"/>
  <c r="CJ71" i="59"/>
  <c r="AW36" i="59"/>
  <c r="AG17" i="59"/>
  <c r="Q34" i="59"/>
  <c r="CJ61" i="59"/>
  <c r="AW15" i="59"/>
  <c r="BY17" i="59"/>
  <c r="Q9" i="59"/>
  <c r="CJ35" i="59"/>
  <c r="CA28" i="59"/>
  <c r="BK48" i="59"/>
  <c r="Q71" i="59"/>
  <c r="CJ69" i="59"/>
  <c r="BF62" i="59"/>
  <c r="AR40" i="59"/>
  <c r="CJ19" i="59"/>
  <c r="BF31" i="59"/>
  <c r="S61" i="59"/>
  <c r="CH82" i="59"/>
  <c r="AO22" i="59"/>
  <c r="AS56" i="59"/>
  <c r="C43" i="59"/>
  <c r="X24" i="59"/>
  <c r="BA17" i="59"/>
  <c r="AZ46" i="59"/>
  <c r="J54" i="59"/>
  <c r="AZ51" i="59"/>
  <c r="CL68" i="59"/>
  <c r="Y56" i="59"/>
  <c r="CB45" i="59"/>
  <c r="AI16" i="59"/>
  <c r="AO54" i="59"/>
  <c r="J51" i="59"/>
  <c r="AT48" i="59"/>
  <c r="CN76" i="59"/>
  <c r="P51" i="59"/>
  <c r="BW61" i="59"/>
  <c r="BJ15" i="59"/>
  <c r="BN51" i="59"/>
  <c r="BI34" i="59"/>
  <c r="V12" i="59"/>
  <c r="R16" i="59"/>
  <c r="I56" i="59"/>
  <c r="CE72" i="59"/>
  <c r="AD71" i="59"/>
  <c r="BV45" i="59"/>
  <c r="BW48" i="59"/>
  <c r="CC79" i="59"/>
  <c r="BM70" i="59"/>
  <c r="CO47" i="59"/>
  <c r="AE63" i="59"/>
  <c r="BM58" i="59"/>
  <c r="CO36" i="59"/>
  <c r="AE7" i="59"/>
  <c r="BT7" i="59"/>
  <c r="BM74" i="59"/>
  <c r="AG31" i="59"/>
  <c r="Q44" i="59"/>
  <c r="BT27" i="59"/>
  <c r="AW68" i="59"/>
  <c r="BY52" i="59"/>
  <c r="Q49" i="59"/>
  <c r="BT69" i="59"/>
  <c r="CA17" i="59"/>
  <c r="AG53" i="59"/>
  <c r="BY6" i="59"/>
  <c r="AR13" i="59"/>
  <c r="AG21" i="59"/>
  <c r="CA41" i="59"/>
  <c r="AU72" i="59"/>
  <c r="AE32" i="59"/>
  <c r="CQ78" i="59"/>
  <c r="CO27" i="59"/>
  <c r="CO29" i="59"/>
  <c r="AR76" i="59"/>
  <c r="BF63" i="59"/>
  <c r="BM26" i="59"/>
  <c r="AG68" i="59"/>
  <c r="AE17" i="59"/>
  <c r="BT41" i="59"/>
  <c r="AG14" i="59"/>
  <c r="BY75" i="59"/>
  <c r="Q25" i="59"/>
  <c r="CJ85" i="59"/>
  <c r="AW59" i="59"/>
  <c r="BK25" i="59"/>
  <c r="BK31" i="59"/>
  <c r="CJ21" i="59"/>
  <c r="AW56" i="59"/>
  <c r="BK61" i="59"/>
  <c r="Q72" i="59"/>
  <c r="CJ12" i="59"/>
  <c r="AW85" i="59"/>
  <c r="AG71" i="59"/>
  <c r="AE78" i="59"/>
  <c r="BT35" i="59"/>
  <c r="AW21" i="59"/>
  <c r="CO87" i="59"/>
  <c r="Q77" i="59"/>
  <c r="CJ29" i="59"/>
  <c r="AW78" i="59"/>
  <c r="BY51" i="59"/>
  <c r="Q68" i="59"/>
  <c r="CJ6" i="59"/>
  <c r="CQ25" i="59"/>
  <c r="BY60" i="59"/>
  <c r="Q43" i="59"/>
  <c r="CJ17" i="59"/>
  <c r="BM60" i="59"/>
  <c r="BY21" i="59"/>
  <c r="Q69" i="59"/>
  <c r="CJ58" i="59"/>
  <c r="BF34" i="59"/>
  <c r="BT66" i="59"/>
  <c r="BF53" i="59"/>
  <c r="Q51" i="59"/>
  <c r="C56" i="59"/>
  <c r="BZ74" i="59"/>
  <c r="L5" i="59"/>
  <c r="BU35" i="59"/>
  <c r="Y44" i="59"/>
  <c r="CS78" i="59"/>
  <c r="BU33" i="59"/>
  <c r="BZ78" i="59"/>
  <c r="BB61" i="59"/>
  <c r="CN53" i="59"/>
  <c r="N9" i="59"/>
  <c r="T46" i="59"/>
  <c r="C39" i="59"/>
  <c r="BC15" i="59"/>
  <c r="X49" i="59"/>
  <c r="AV72" i="59"/>
  <c r="AV56" i="59"/>
  <c r="CH85" i="59"/>
  <c r="E74" i="59"/>
  <c r="BR5" i="59"/>
  <c r="U14" i="59"/>
  <c r="BX63" i="59"/>
  <c r="AK81" i="59"/>
  <c r="CE17" i="59"/>
  <c r="L53" i="59"/>
  <c r="BZ20" i="59"/>
  <c r="X46" i="59"/>
  <c r="AH27" i="59"/>
  <c r="BU68" i="59"/>
  <c r="BS76" i="59"/>
  <c r="Z87" i="59"/>
  <c r="AV34" i="59"/>
  <c r="BG32" i="59"/>
  <c r="AA39" i="59"/>
  <c r="CS47" i="59"/>
  <c r="BS32" i="59"/>
  <c r="BL35" i="59"/>
  <c r="BL36" i="59"/>
  <c r="CD43" i="59"/>
  <c r="BC53" i="59"/>
  <c r="AO56" i="59"/>
  <c r="BQ27" i="59"/>
  <c r="CB77" i="59"/>
  <c r="CE47" i="59"/>
  <c r="AI54" i="59"/>
  <c r="R48" i="59"/>
  <c r="BI46" i="59"/>
  <c r="BS53" i="59"/>
  <c r="AZ14" i="59"/>
  <c r="AC39" i="59"/>
  <c r="AI31" i="59"/>
  <c r="G51" i="59"/>
  <c r="BL57" i="59"/>
  <c r="W59" i="59"/>
  <c r="BO45" i="59"/>
  <c r="AI80" i="59"/>
  <c r="CB82" i="59"/>
  <c r="CP15" i="59"/>
  <c r="BG51" i="59"/>
  <c r="C28" i="59"/>
  <c r="Z73" i="59"/>
  <c r="AD45" i="59"/>
  <c r="BU16" i="59"/>
  <c r="AC59" i="59"/>
  <c r="BB51" i="59"/>
  <c r="BV82" i="59"/>
  <c r="BJ80" i="59"/>
  <c r="Z71" i="59"/>
  <c r="AS24" i="59"/>
  <c r="D68" i="59"/>
  <c r="O45" i="59"/>
  <c r="AC27" i="59"/>
  <c r="F54" i="59"/>
  <c r="CQ31" i="59"/>
  <c r="AW8" i="59"/>
  <c r="BY5" i="59"/>
  <c r="AE69" i="59"/>
  <c r="BM45" i="59"/>
  <c r="CO66" i="59"/>
  <c r="AE20" i="59"/>
  <c r="BT54" i="59"/>
  <c r="BM63" i="59"/>
  <c r="AU29" i="59"/>
  <c r="AE40" i="59"/>
  <c r="BT48" i="59"/>
  <c r="CQ15" i="59"/>
  <c r="BK73" i="59"/>
  <c r="Q32" i="59"/>
  <c r="BT32" i="59"/>
  <c r="AW19" i="59"/>
  <c r="AU81" i="59"/>
  <c r="BK16" i="59"/>
  <c r="AR36" i="59"/>
  <c r="CQ63" i="59"/>
  <c r="AW41" i="59"/>
  <c r="BY67" i="59"/>
  <c r="AE73" i="59"/>
  <c r="CA69" i="59"/>
  <c r="CO67" i="59"/>
  <c r="BY71" i="59"/>
  <c r="AR27" i="59"/>
  <c r="BF19" i="59"/>
  <c r="CQ64" i="59"/>
  <c r="AU19" i="59"/>
  <c r="AE21" i="59"/>
  <c r="BF87" i="59"/>
  <c r="BM77" i="59"/>
  <c r="BY72" i="59"/>
  <c r="Q58" i="59"/>
  <c r="CJ22" i="59"/>
  <c r="AW79" i="59"/>
  <c r="AU18" i="59"/>
  <c r="Q27" i="59"/>
  <c r="CJ78" i="59"/>
  <c r="AW25" i="59"/>
  <c r="AG23" i="59"/>
  <c r="Q56" i="59"/>
  <c r="BT49" i="59"/>
  <c r="AG62" i="59"/>
  <c r="AU80" i="59"/>
  <c r="AE36" i="59"/>
  <c r="BT46" i="59"/>
  <c r="BM73" i="59"/>
  <c r="BY31" i="59"/>
  <c r="Q62" i="59"/>
  <c r="CJ42" i="59"/>
  <c r="CQ5" i="59"/>
  <c r="BY70" i="59"/>
  <c r="Q86" i="59"/>
  <c r="CJ76" i="59"/>
  <c r="BM82" i="59"/>
  <c r="BK23" i="59"/>
  <c r="Q60" i="59"/>
  <c r="BT63" i="59"/>
  <c r="BM66" i="59"/>
  <c r="CO43" i="59"/>
  <c r="Q5" i="59"/>
  <c r="BT16" i="59"/>
  <c r="AR6" i="59"/>
  <c r="BF32" i="59"/>
  <c r="BF36" i="59"/>
  <c r="BT9" i="59"/>
  <c r="AI56" i="59"/>
  <c r="AZ78" i="59"/>
  <c r="Y78" i="59"/>
  <c r="CD48" i="59"/>
  <c r="BP50" i="59"/>
  <c r="CP56" i="59"/>
  <c r="CN60" i="59"/>
  <c r="BJ59" i="59"/>
  <c r="CC59" i="59"/>
  <c r="BL28" i="59"/>
  <c r="BD7" i="59"/>
  <c r="AJ77" i="59"/>
  <c r="BE11" i="59"/>
  <c r="CL15" i="59"/>
  <c r="BI14" i="59"/>
  <c r="H78" i="59"/>
  <c r="BS86" i="59"/>
  <c r="BQ63" i="59"/>
  <c r="BG68" i="59"/>
  <c r="L74" i="59"/>
  <c r="CB31" i="59"/>
  <c r="X56" i="59"/>
  <c r="E42" i="59"/>
  <c r="J41" i="59"/>
  <c r="L63" i="59"/>
  <c r="CR33" i="59"/>
  <c r="AN42" i="59"/>
  <c r="AM9" i="59"/>
  <c r="CN66" i="59"/>
  <c r="CH5" i="59"/>
  <c r="BT78" i="59"/>
  <c r="BN12" i="59"/>
  <c r="AP68" i="59"/>
  <c r="AN77" i="59"/>
  <c r="AF63" i="59"/>
  <c r="CN31" i="59"/>
  <c r="BN50" i="59"/>
  <c r="BW32" i="59"/>
  <c r="CF28" i="59"/>
  <c r="BS72" i="59"/>
  <c r="N87" i="59"/>
  <c r="BX78" i="59"/>
  <c r="AT46" i="59"/>
  <c r="Y82" i="59"/>
  <c r="BN78" i="59"/>
  <c r="AH46" i="59"/>
  <c r="BB86" i="59"/>
  <c r="CM73" i="59"/>
  <c r="X11" i="59"/>
  <c r="CT35" i="59"/>
  <c r="CG53" i="59"/>
  <c r="BZ82" i="59"/>
  <c r="AL16" i="59"/>
  <c r="P71" i="59"/>
  <c r="BG52" i="59"/>
  <c r="Y17" i="59"/>
  <c r="CI16" i="59"/>
  <c r="CR16" i="59"/>
  <c r="CK74" i="59"/>
  <c r="CB43" i="59"/>
  <c r="AB16" i="59"/>
  <c r="BR61" i="59"/>
  <c r="AQ75" i="59"/>
  <c r="M75" i="59"/>
  <c r="AH74" i="59"/>
  <c r="AZ13" i="59"/>
  <c r="S71" i="59"/>
  <c r="AJ68" i="59"/>
  <c r="AJ5" i="59"/>
  <c r="F16" i="59"/>
  <c r="CR77" i="59"/>
  <c r="O64" i="59"/>
  <c r="CQ11" i="59"/>
  <c r="AW71" i="59"/>
  <c r="AG38" i="59"/>
  <c r="AE15" i="59"/>
  <c r="AW31" i="59"/>
  <c r="AG26" i="59"/>
  <c r="AE42" i="59"/>
  <c r="BF82" i="59"/>
  <c r="BM41" i="59"/>
  <c r="CO56" i="59"/>
  <c r="AE22" i="59"/>
  <c r="BF78" i="59"/>
  <c r="AW13" i="59"/>
  <c r="AG20" i="59"/>
  <c r="Q78" i="59"/>
  <c r="BT10" i="59"/>
  <c r="AW58" i="59"/>
  <c r="AU27" i="59"/>
  <c r="AU85" i="59"/>
  <c r="Q23" i="59"/>
  <c r="CQ75" i="59"/>
  <c r="AU76" i="59"/>
  <c r="CO39" i="59"/>
  <c r="AE14" i="59"/>
  <c r="CA30" i="59"/>
  <c r="CO14" i="59"/>
  <c r="AG40" i="59"/>
  <c r="AR87" i="59"/>
  <c r="BR52" i="59"/>
  <c r="CQ39" i="59"/>
  <c r="BK18" i="59"/>
  <c r="AE24" i="59"/>
  <c r="BF5" i="59"/>
  <c r="BM15" i="59"/>
  <c r="BK17" i="59"/>
  <c r="Q76" i="59"/>
  <c r="CJ7" i="59"/>
  <c r="CA31" i="59"/>
  <c r="AG12" i="59"/>
  <c r="Q67" i="59"/>
  <c r="CJ70" i="59"/>
  <c r="AW11" i="59"/>
  <c r="AG8" i="59"/>
  <c r="AE64" i="59"/>
  <c r="BT82" i="59"/>
  <c r="BM87" i="59"/>
  <c r="CO20" i="59"/>
  <c r="AE58" i="59"/>
  <c r="BT8" i="59"/>
  <c r="CQ71" i="59"/>
  <c r="AU78" i="59"/>
  <c r="Q63" i="59"/>
  <c r="BT39" i="59"/>
  <c r="BM59" i="59"/>
  <c r="BK47" i="59"/>
  <c r="Q74" i="59"/>
  <c r="BT86" i="59"/>
  <c r="AW6" i="59"/>
  <c r="BK79" i="59"/>
  <c r="AE11" i="59"/>
  <c r="BT6" i="59"/>
  <c r="BM76" i="59"/>
  <c r="CO45" i="59"/>
  <c r="AE30" i="59"/>
  <c r="BT62" i="59"/>
  <c r="BT37" i="59"/>
  <c r="BF28" i="59"/>
  <c r="Q20" i="59"/>
  <c r="BF13" i="59"/>
  <c r="BI30" i="59"/>
  <c r="G14" i="59"/>
  <c r="AC37" i="59"/>
  <c r="BX85" i="59"/>
  <c r="P63" i="59"/>
  <c r="BU39" i="59"/>
  <c r="BW70" i="59"/>
  <c r="E20" i="59"/>
  <c r="O56" i="59"/>
  <c r="K47" i="59"/>
  <c r="AO47" i="59"/>
  <c r="AV66" i="59"/>
  <c r="BI35" i="59"/>
  <c r="AB28" i="59"/>
  <c r="CP34" i="59"/>
  <c r="D58" i="59"/>
  <c r="CC63" i="59"/>
  <c r="C72" i="59"/>
  <c r="CN63" i="59"/>
  <c r="H60" i="59"/>
  <c r="AM82" i="59"/>
  <c r="AH78" i="59"/>
  <c r="BC33" i="59"/>
  <c r="BX70" i="59"/>
  <c r="R32" i="59"/>
  <c r="BW53" i="59"/>
  <c r="N74" i="59"/>
  <c r="BR69" i="59"/>
  <c r="L56" i="59"/>
  <c r="R57" i="59"/>
  <c r="CD60" i="59"/>
  <c r="CP6" i="59"/>
  <c r="AM6" i="59"/>
  <c r="BL13" i="59"/>
  <c r="CB54" i="59"/>
  <c r="P10" i="59"/>
  <c r="BR63" i="59"/>
  <c r="AN11" i="59"/>
  <c r="BG47" i="59"/>
  <c r="AI40" i="59"/>
  <c r="CD53" i="59"/>
  <c r="J85" i="59"/>
  <c r="K9" i="59"/>
  <c r="AB13" i="59"/>
  <c r="C48" i="59"/>
  <c r="C61" i="59"/>
  <c r="M9" i="59"/>
  <c r="BJ61" i="59"/>
  <c r="H49" i="59"/>
  <c r="BN48" i="59"/>
  <c r="AE19" i="59"/>
  <c r="BD32" i="59"/>
  <c r="AC51" i="59"/>
  <c r="P48" i="59"/>
  <c r="Z47" i="59"/>
  <c r="AX71" i="59"/>
  <c r="N51" i="59"/>
  <c r="CH43" i="59"/>
  <c r="BI64" i="59"/>
  <c r="AK71" i="59"/>
  <c r="J24" i="59"/>
  <c r="G66" i="59"/>
  <c r="F45" i="59"/>
  <c r="BI68" i="59"/>
  <c r="AI21" i="59"/>
  <c r="CB40" i="59"/>
  <c r="CR81" i="59"/>
  <c r="AP34" i="59"/>
  <c r="BN71" i="59"/>
  <c r="BF27" i="59"/>
  <c r="AQ56" i="59"/>
  <c r="N77" i="59"/>
  <c r="K71" i="59"/>
  <c r="Z82" i="59"/>
  <c r="BB40" i="59"/>
  <c r="BH24" i="59"/>
  <c r="BU28" i="59"/>
  <c r="CA76" i="59"/>
  <c r="BY48" i="59"/>
  <c r="AG57" i="59"/>
  <c r="CQ38" i="59"/>
  <c r="BK77" i="59"/>
  <c r="CO35" i="59"/>
  <c r="Q36" i="59"/>
  <c r="CQ35" i="59"/>
  <c r="BK54" i="59"/>
  <c r="BY44" i="59"/>
  <c r="AE85" i="59"/>
  <c r="BF11" i="59"/>
  <c r="BM18" i="59"/>
  <c r="CO37" i="59"/>
  <c r="AE67" i="59"/>
  <c r="BF9" i="59"/>
  <c r="BM8" i="59"/>
  <c r="AG60" i="59"/>
  <c r="CO70" i="59"/>
  <c r="CJ37" i="59"/>
  <c r="CA37" i="59"/>
  <c r="CO79" i="59"/>
  <c r="AU57" i="59"/>
  <c r="AR18" i="59"/>
  <c r="AW69" i="59"/>
  <c r="BK63" i="59"/>
  <c r="BK26" i="59"/>
  <c r="AR11" i="59"/>
  <c r="CQ10" i="59"/>
  <c r="BY55" i="59"/>
  <c r="BK56" i="59"/>
  <c r="AR69" i="59"/>
  <c r="BF47" i="59"/>
  <c r="BM33" i="59"/>
  <c r="BY16" i="59"/>
  <c r="AE45" i="59"/>
  <c r="BT13" i="59"/>
  <c r="BM67" i="59"/>
  <c r="BK71" i="59"/>
  <c r="Q29" i="59"/>
  <c r="BT11" i="59"/>
  <c r="CA8" i="59"/>
  <c r="CO64" i="59"/>
  <c r="AE26" i="59"/>
  <c r="BT31" i="59"/>
  <c r="BM85" i="59"/>
  <c r="CO75" i="59"/>
  <c r="AR85" i="59"/>
  <c r="BF7" i="59"/>
  <c r="AW52" i="59"/>
  <c r="AU34" i="59"/>
  <c r="AE70" i="59"/>
  <c r="BT79" i="59"/>
  <c r="AW82" i="59"/>
  <c r="CO55" i="59"/>
  <c r="AE13" i="59"/>
  <c r="BT73" i="59"/>
  <c r="BM27" i="59"/>
  <c r="AU70" i="59"/>
  <c r="AE37" i="59"/>
  <c r="CQ22" i="59"/>
  <c r="BM25" i="59"/>
  <c r="BY86" i="59"/>
  <c r="AE41" i="59"/>
  <c r="BT50" i="59"/>
  <c r="BF43" i="59"/>
  <c r="BT45" i="59"/>
  <c r="CJ25" i="59"/>
  <c r="Q54" i="59"/>
  <c r="BW39" i="59"/>
  <c r="BV27" i="59"/>
  <c r="C53" i="59"/>
  <c r="BV56" i="59"/>
  <c r="I80" i="59"/>
  <c r="BS31" i="59"/>
  <c r="O78" i="59"/>
  <c r="CK9" i="59"/>
  <c r="F77" i="59"/>
  <c r="BS77" i="59"/>
  <c r="CI32" i="59"/>
  <c r="AK6" i="59"/>
  <c r="AF8" i="59"/>
  <c r="BU63" i="59"/>
  <c r="AX61" i="59"/>
  <c r="BG66" i="59"/>
  <c r="AY62" i="59"/>
  <c r="CP53" i="59"/>
  <c r="BN55" i="59"/>
  <c r="CI20" i="59"/>
  <c r="BI62" i="59"/>
  <c r="V27" i="59"/>
  <c r="BA78" i="59"/>
  <c r="AK61" i="59"/>
  <c r="CF53" i="59"/>
  <c r="CH86" i="59"/>
  <c r="CF31" i="59"/>
  <c r="BJ68" i="59"/>
  <c r="AC60" i="59"/>
  <c r="CG47" i="59"/>
  <c r="CI56" i="59"/>
  <c r="G13" i="59"/>
  <c r="AV75" i="59"/>
  <c r="AN55" i="59"/>
  <c r="CH35" i="59"/>
  <c r="CM9" i="59"/>
  <c r="BD31" i="59"/>
  <c r="BO53" i="59"/>
  <c r="AA73" i="59"/>
  <c r="AX20" i="59"/>
  <c r="BG63" i="59"/>
  <c r="AN32" i="59"/>
  <c r="W45" i="59"/>
  <c r="AM7" i="59"/>
  <c r="CK69" i="59"/>
  <c r="Z86" i="59"/>
  <c r="AQ20" i="59"/>
  <c r="CR5" i="59"/>
  <c r="AK86" i="59"/>
  <c r="AK87" i="59"/>
  <c r="AI68" i="59"/>
  <c r="BQ33" i="59"/>
  <c r="BD51" i="59"/>
  <c r="BI80" i="59"/>
  <c r="AD38" i="59"/>
  <c r="BI51" i="59"/>
  <c r="AD81" i="59"/>
  <c r="R52" i="59"/>
  <c r="BB68" i="59"/>
  <c r="X45" i="59"/>
  <c r="BO47" i="59"/>
  <c r="AZ28" i="59"/>
  <c r="BP71" i="59"/>
  <c r="BN82" i="59"/>
  <c r="AA55" i="59"/>
  <c r="K45" i="59"/>
  <c r="AK44" i="59"/>
  <c r="K49" i="59"/>
  <c r="BV24" i="59"/>
  <c r="AC47" i="59"/>
  <c r="AY56" i="59"/>
  <c r="BJ45" i="59"/>
  <c r="R81" i="59"/>
  <c r="CP74" i="59"/>
  <c r="BN8" i="59"/>
  <c r="AO71" i="59"/>
  <c r="AJ24" i="59"/>
  <c r="AC22" i="59"/>
  <c r="BB45" i="59"/>
  <c r="H47" i="59"/>
  <c r="CE64" i="59"/>
  <c r="CA34" i="59"/>
  <c r="BY23" i="59"/>
  <c r="BY61" i="59"/>
  <c r="CA48" i="59"/>
  <c r="AU10" i="59"/>
  <c r="BK15" i="59"/>
  <c r="AR35" i="59"/>
  <c r="CA24" i="59"/>
  <c r="CO22" i="59"/>
  <c r="CO51" i="59"/>
  <c r="Q16" i="59"/>
  <c r="BF77" i="59"/>
  <c r="BM56" i="59"/>
  <c r="CO49" i="59"/>
  <c r="AE38" i="59"/>
  <c r="BF50" i="59"/>
  <c r="AW66" i="59"/>
  <c r="BK50" i="59"/>
  <c r="AU47" i="59"/>
  <c r="CJ81" i="59"/>
  <c r="CA52" i="59"/>
  <c r="CO42" i="59"/>
  <c r="BK33" i="59"/>
  <c r="AR19" i="59"/>
  <c r="AW47" i="59"/>
  <c r="AU7" i="59"/>
  <c r="BY38" i="59"/>
  <c r="CJ68" i="59"/>
  <c r="CQ54" i="59"/>
  <c r="BY36" i="59"/>
  <c r="BK13" i="59"/>
  <c r="AR9" i="59"/>
  <c r="CQ50" i="59"/>
  <c r="BM36" i="59"/>
  <c r="BY25" i="59"/>
  <c r="AE29" i="59"/>
  <c r="BT81" i="59"/>
  <c r="BM80" i="59"/>
  <c r="AU43" i="59"/>
  <c r="AE50" i="59"/>
  <c r="BT47" i="59"/>
  <c r="AG35" i="59"/>
  <c r="AG25" i="59"/>
  <c r="AE48" i="59"/>
  <c r="BM86" i="59"/>
  <c r="BM81" i="59"/>
  <c r="AG11" i="59"/>
  <c r="AR43" i="59"/>
  <c r="BF18" i="59"/>
  <c r="BM12" i="59"/>
  <c r="BY68" i="59"/>
  <c r="AE31" i="59"/>
  <c r="BT25" i="59"/>
  <c r="BM68" i="59"/>
  <c r="AG46" i="59"/>
  <c r="AE71" i="59"/>
  <c r="BT70" i="59"/>
  <c r="BM22" i="59"/>
  <c r="AG63" i="59"/>
  <c r="AE61" i="59"/>
  <c r="CA19" i="59"/>
  <c r="AW16" i="59"/>
  <c r="BY30" i="59"/>
  <c r="AE8" i="59"/>
  <c r="BF64" i="59"/>
  <c r="AR61" i="59"/>
  <c r="BF74" i="59"/>
  <c r="BF45" i="59"/>
  <c r="U45" i="59"/>
  <c r="AD85" i="59"/>
  <c r="AK72" i="59"/>
  <c r="BA15" i="59"/>
  <c r="BP42" i="59"/>
  <c r="AM26" i="59"/>
  <c r="BB39" i="59"/>
  <c r="CL87" i="59"/>
  <c r="AB61" i="59"/>
  <c r="CE33" i="59"/>
  <c r="AS41" i="59"/>
  <c r="BV18" i="59"/>
  <c r="C47" i="59"/>
  <c r="CM78" i="59"/>
  <c r="BV49" i="59"/>
  <c r="CG19" i="59"/>
  <c r="AQ87" i="59"/>
  <c r="CM86" i="59"/>
  <c r="AQ46" i="59"/>
  <c r="BD5" i="59"/>
  <c r="T47" i="59"/>
  <c r="N37" i="59"/>
  <c r="BR70" i="59"/>
  <c r="AQ22" i="59"/>
  <c r="F87" i="59"/>
  <c r="AS68" i="59"/>
  <c r="R5" i="59"/>
  <c r="CK13" i="59"/>
  <c r="BW19" i="59"/>
  <c r="BC56" i="59"/>
  <c r="AB73" i="59"/>
  <c r="R19" i="59"/>
  <c r="K72" i="59"/>
  <c r="CM54" i="59"/>
  <c r="AA76" i="59"/>
  <c r="BN28" i="59"/>
  <c r="CP33" i="59"/>
  <c r="AB35" i="59"/>
  <c r="CN45" i="59"/>
  <c r="BD54" i="59"/>
  <c r="C51" i="59"/>
  <c r="CO73" i="59"/>
  <c r="AR32" i="59"/>
  <c r="Q66" i="59"/>
  <c r="AU55" i="59"/>
  <c r="AU63" i="59"/>
  <c r="AG78" i="59"/>
  <c r="BY85" i="59"/>
  <c r="AG50" i="59"/>
  <c r="BF25" i="59"/>
  <c r="CH56" i="59"/>
  <c r="BE60" i="59"/>
  <c r="BU53" i="59"/>
  <c r="AK16" i="59"/>
  <c r="AI5" i="59"/>
  <c r="CC66" i="59"/>
  <c r="CR70" i="59"/>
  <c r="CG67" i="59"/>
  <c r="BD44" i="59"/>
  <c r="CH77" i="59"/>
  <c r="CI39" i="59"/>
  <c r="CF9" i="59"/>
  <c r="BZ56" i="59"/>
  <c r="AP5" i="59"/>
  <c r="AV20" i="59"/>
  <c r="AF85" i="59"/>
  <c r="AZ20" i="59"/>
  <c r="AI86" i="59"/>
  <c r="BH54" i="59"/>
  <c r="BC85" i="59"/>
  <c r="AI20" i="59"/>
  <c r="CB39" i="59"/>
  <c r="L17" i="59"/>
  <c r="G74" i="59"/>
  <c r="BO78" i="59"/>
  <c r="BX8" i="59"/>
  <c r="CF55" i="59"/>
  <c r="CP62" i="59"/>
  <c r="T85" i="59"/>
  <c r="BA20" i="59"/>
  <c r="AF61" i="59"/>
  <c r="CI86" i="59"/>
  <c r="BE35" i="59"/>
  <c r="K63" i="59"/>
  <c r="BB69" i="59"/>
  <c r="BD53" i="59"/>
  <c r="BA48" i="59"/>
  <c r="CR86" i="59"/>
  <c r="AO27" i="59"/>
  <c r="CI14" i="59"/>
  <c r="AP19" i="59"/>
  <c r="S46" i="59"/>
  <c r="CP69" i="59"/>
  <c r="BE6" i="59"/>
  <c r="N13" i="59"/>
  <c r="AF50" i="59"/>
  <c r="BO27" i="59"/>
  <c r="AI28" i="59"/>
  <c r="CL6" i="59"/>
  <c r="CE30" i="59"/>
  <c r="AX36" i="59"/>
  <c r="AA44" i="59"/>
  <c r="CF7" i="59"/>
  <c r="BG22" i="59"/>
  <c r="AO78" i="59"/>
  <c r="K50" i="59"/>
  <c r="CL63" i="59"/>
  <c r="F78" i="59"/>
  <c r="AC15" i="59"/>
  <c r="F5" i="59"/>
  <c r="BI56" i="59"/>
  <c r="E39" i="59"/>
  <c r="CQ18" i="59"/>
  <c r="BF79" i="59"/>
  <c r="CJ39" i="59"/>
  <c r="AR59" i="59"/>
  <c r="Q7" i="59"/>
  <c r="AE80" i="59"/>
  <c r="AE82" i="59"/>
  <c r="AE25" i="59"/>
  <c r="Q38" i="59"/>
  <c r="BS25" i="59"/>
  <c r="J14" i="59"/>
  <c r="AY39" i="59"/>
  <c r="Z38" i="59"/>
  <c r="AF5" i="59"/>
  <c r="BU70" i="59"/>
  <c r="CD39" i="59"/>
  <c r="Y63" i="59"/>
  <c r="BQ54" i="59"/>
  <c r="BE82" i="59"/>
  <c r="W24" i="59"/>
  <c r="BP37" i="59"/>
  <c r="J5" i="59"/>
  <c r="AT6" i="59"/>
  <c r="BS6" i="59"/>
  <c r="R13" i="59"/>
  <c r="CM31" i="59"/>
  <c r="CF82" i="59"/>
  <c r="AX68" i="59"/>
  <c r="AO85" i="59"/>
  <c r="BJ44" i="59"/>
  <c r="BS21" i="59"/>
  <c r="CD30" i="59"/>
  <c r="AY9" i="59"/>
  <c r="AV64" i="59"/>
  <c r="BE13" i="59"/>
  <c r="I55" i="59"/>
  <c r="AO68" i="59"/>
  <c r="BA12" i="59"/>
  <c r="BX49" i="59"/>
  <c r="CC30" i="59"/>
  <c r="BZ44" i="59"/>
  <c r="BX19" i="59"/>
  <c r="M20" i="59"/>
  <c r="D23" i="59"/>
  <c r="BI55" i="59"/>
  <c r="AO7" i="59"/>
  <c r="Z68" i="59"/>
  <c r="BG7" i="59"/>
  <c r="AO87" i="59"/>
  <c r="O37" i="59"/>
  <c r="CF11" i="59"/>
  <c r="N11" i="59"/>
  <c r="CR7" i="59"/>
  <c r="BL22" i="59"/>
  <c r="J87" i="59"/>
  <c r="AO58" i="59"/>
  <c r="AP78" i="59"/>
  <c r="AC48" i="59"/>
  <c r="AK67" i="59"/>
  <c r="AV11" i="59"/>
  <c r="BX31" i="59"/>
  <c r="BB63" i="59"/>
  <c r="AJ36" i="59"/>
  <c r="AL75" i="59"/>
  <c r="BP87" i="59"/>
  <c r="BP62" i="59"/>
  <c r="BU18" i="59"/>
  <c r="CM13" i="59"/>
  <c r="R78" i="59"/>
  <c r="BN7" i="59"/>
  <c r="CC35" i="59"/>
  <c r="CF36" i="59"/>
  <c r="CK35" i="59"/>
  <c r="F49" i="59"/>
  <c r="CT72" i="59"/>
  <c r="BX45" i="59"/>
  <c r="S55" i="59"/>
  <c r="CA35" i="59"/>
  <c r="BF38" i="59"/>
  <c r="CJ20" i="59"/>
  <c r="CJ74" i="59"/>
  <c r="AE74" i="59"/>
  <c r="AE44" i="59"/>
  <c r="AE59" i="59"/>
  <c r="AE87" i="59"/>
  <c r="BF68" i="59"/>
  <c r="AU53" i="59"/>
  <c r="BW63" i="59"/>
  <c r="Y65" i="59"/>
  <c r="L26" i="59"/>
  <c r="AL66" i="59"/>
  <c r="CM80" i="59"/>
  <c r="S76" i="59"/>
  <c r="F66" i="59"/>
  <c r="AC52" i="59"/>
  <c r="CP36" i="59"/>
  <c r="AB54" i="59"/>
  <c r="BO66" i="59"/>
  <c r="CB52" i="59"/>
  <c r="AB12" i="59"/>
  <c r="CH46" i="59"/>
  <c r="BG11" i="59"/>
  <c r="CI60" i="59"/>
  <c r="CE29" i="59"/>
  <c r="AZ60" i="59"/>
  <c r="T27" i="59"/>
  <c r="BU31" i="59"/>
  <c r="AH12" i="59"/>
  <c r="E87" i="59"/>
  <c r="H37" i="59"/>
  <c r="CL46" i="59"/>
  <c r="C27" i="59"/>
  <c r="T37" i="59"/>
  <c r="AA38" i="59"/>
  <c r="BO30" i="59"/>
  <c r="CN55" i="59"/>
  <c r="BS56" i="59"/>
  <c r="CB62" i="59"/>
  <c r="X34" i="59"/>
  <c r="BQ50" i="59"/>
  <c r="V60" i="59"/>
  <c r="BJ38" i="59"/>
  <c r="X35" i="59"/>
  <c r="BX13" i="59"/>
  <c r="BB27" i="59"/>
  <c r="U11" i="59"/>
  <c r="G87" i="59"/>
  <c r="BR78" i="59"/>
  <c r="BY20" i="59"/>
  <c r="H34" i="59"/>
  <c r="AP60" i="59"/>
  <c r="BX9" i="59"/>
  <c r="CK15" i="59"/>
  <c r="BG6" i="59"/>
  <c r="AZ87" i="59"/>
  <c r="CB42" i="59"/>
  <c r="AF26" i="59"/>
  <c r="AN8" i="59"/>
  <c r="H30" i="59"/>
  <c r="F22" i="59"/>
  <c r="CR13" i="59"/>
  <c r="CN23" i="59"/>
  <c r="BX10" i="59"/>
  <c r="AD14" i="59"/>
  <c r="AH9" i="59"/>
  <c r="CH32" i="59"/>
  <c r="CN69" i="59"/>
  <c r="CB8" i="59"/>
  <c r="L60" i="59"/>
  <c r="AP20" i="59"/>
  <c r="CG52" i="59"/>
  <c r="O17" i="59"/>
  <c r="V63" i="59"/>
  <c r="BX53" i="59"/>
  <c r="CB27" i="59"/>
  <c r="CL35" i="59"/>
  <c r="N79" i="59"/>
  <c r="BG67" i="59"/>
  <c r="W35" i="59"/>
  <c r="AA85" i="59"/>
  <c r="CS51" i="59"/>
  <c r="X52" i="59"/>
  <c r="BR45" i="59"/>
  <c r="BC77" i="59"/>
  <c r="BY59" i="59"/>
  <c r="AG10" i="59"/>
  <c r="CQ14" i="59"/>
  <c r="CQ46" i="59"/>
  <c r="BT55" i="59"/>
  <c r="BT56" i="59"/>
  <c r="BT22" i="59"/>
  <c r="CQ44" i="59"/>
  <c r="BF42" i="59"/>
  <c r="CS76" i="59"/>
  <c r="AH77" i="59"/>
  <c r="CD72" i="59"/>
  <c r="BR12" i="59"/>
  <c r="AA46" i="59"/>
  <c r="AM73" i="59"/>
  <c r="AH28" i="59"/>
  <c r="T11" i="59"/>
  <c r="N20" i="59"/>
  <c r="S20" i="59"/>
  <c r="BW26" i="59"/>
  <c r="BX86" i="59"/>
  <c r="CN56" i="59"/>
  <c r="CE81" i="59"/>
  <c r="CC44" i="59"/>
  <c r="C46" i="59"/>
  <c r="BO62" i="59"/>
  <c r="BQ13" i="59"/>
  <c r="BW43" i="59"/>
  <c r="S79" i="59"/>
  <c r="BB38" i="59"/>
  <c r="CC56" i="59"/>
  <c r="BN49" i="59"/>
  <c r="S6" i="59"/>
  <c r="AH36" i="59"/>
  <c r="BZ24" i="59"/>
  <c r="BV12" i="59"/>
  <c r="F55" i="59"/>
  <c r="AM62" i="59"/>
  <c r="BW38" i="59"/>
  <c r="BC31" i="59"/>
  <c r="AO69" i="59"/>
  <c r="AC16" i="59"/>
  <c r="AY14" i="59"/>
  <c r="X57" i="59"/>
  <c r="L34" i="59"/>
  <c r="C32" i="59"/>
  <c r="AF14" i="59"/>
  <c r="AB32" i="59"/>
  <c r="BE62" i="59"/>
  <c r="I19" i="59"/>
  <c r="BN32" i="59"/>
  <c r="AJ63" i="59"/>
  <c r="CB32" i="59"/>
  <c r="BN11" i="59"/>
  <c r="AC6" i="59"/>
  <c r="CS86" i="59"/>
  <c r="CD9" i="59"/>
  <c r="BU7" i="59"/>
  <c r="CG22" i="59"/>
  <c r="BN56" i="59"/>
  <c r="CE27" i="59"/>
  <c r="BB87" i="59"/>
  <c r="BC46" i="59"/>
  <c r="CN18" i="59"/>
  <c r="AC75" i="59"/>
  <c r="E86" i="59"/>
  <c r="AB19" i="59"/>
  <c r="CN85" i="59"/>
  <c r="AO16" i="59"/>
  <c r="AL29" i="59"/>
  <c r="AP36" i="59"/>
  <c r="AY46" i="59"/>
  <c r="AD29" i="59"/>
  <c r="C85" i="59"/>
  <c r="AA20" i="59"/>
  <c r="CK20" i="59"/>
  <c r="BC22" i="59"/>
  <c r="BU77" i="59"/>
  <c r="BR20" i="59"/>
  <c r="AP69" i="59"/>
  <c r="E6" i="59"/>
  <c r="AL31" i="59"/>
  <c r="BJ82" i="59"/>
  <c r="Y8" i="59"/>
  <c r="AS66" i="59"/>
  <c r="BZ23" i="59"/>
  <c r="AU28" i="59"/>
  <c r="AW43" i="59"/>
  <c r="CA14" i="59"/>
  <c r="CA32" i="59"/>
  <c r="BT61" i="59"/>
  <c r="CQ16" i="59"/>
  <c r="BF22" i="59"/>
  <c r="CA15" i="59"/>
  <c r="BL12" i="59"/>
  <c r="CT46" i="59"/>
  <c r="BY87" i="59"/>
  <c r="AX72" i="59"/>
  <c r="CE87" i="59"/>
  <c r="BH6" i="59"/>
  <c r="BU86" i="59"/>
  <c r="CL34" i="59"/>
  <c r="CH22" i="59"/>
  <c r="D44" i="59"/>
  <c r="BH45" i="59"/>
  <c r="AJ7" i="59"/>
  <c r="AQ31" i="59"/>
  <c r="AY85" i="59"/>
  <c r="AC11" i="59"/>
  <c r="BJ5" i="59"/>
  <c r="AZ8" i="59"/>
  <c r="C44" i="59"/>
  <c r="CR31" i="59"/>
  <c r="CI69" i="59"/>
  <c r="E82" i="59"/>
  <c r="BQ60" i="59"/>
  <c r="AO48" i="59"/>
  <c r="CS80" i="59"/>
  <c r="CK23" i="59"/>
  <c r="AJ13" i="59"/>
  <c r="Y85" i="59"/>
  <c r="I73" i="59"/>
  <c r="Y9" i="59"/>
  <c r="CM56" i="59"/>
  <c r="CF60" i="59"/>
  <c r="CM72" i="59"/>
  <c r="AN30" i="59"/>
  <c r="AY27" i="59"/>
  <c r="V78" i="59"/>
  <c r="BW28" i="59"/>
  <c r="J68" i="59"/>
  <c r="O30" i="59"/>
  <c r="CL32" i="59"/>
  <c r="CM7" i="59"/>
  <c r="L69" i="59"/>
  <c r="X62" i="59"/>
  <c r="BC52" i="59"/>
  <c r="D37" i="59"/>
  <c r="AY34" i="59"/>
  <c r="CB11" i="59"/>
  <c r="BB81" i="59"/>
  <c r="U85" i="59"/>
  <c r="AX78" i="59"/>
  <c r="W53" i="59"/>
  <c r="W41" i="59"/>
  <c r="S70" i="59"/>
  <c r="CK24" i="59"/>
  <c r="BB85" i="59"/>
  <c r="I32" i="59"/>
  <c r="V32" i="59"/>
  <c r="AN36" i="59"/>
  <c r="BJ19" i="59"/>
  <c r="J42" i="59"/>
  <c r="CF30" i="59"/>
  <c r="AO35" i="59"/>
  <c r="BU15" i="59"/>
  <c r="BG48" i="59"/>
  <c r="BB35" i="59"/>
  <c r="CT60" i="59"/>
  <c r="BL34" i="59"/>
  <c r="AF45" i="59"/>
  <c r="Z24" i="59"/>
  <c r="AG7" i="59"/>
  <c r="BK51" i="59"/>
  <c r="CO46" i="59"/>
  <c r="CO19" i="59"/>
  <c r="AG37" i="59"/>
  <c r="BM7" i="59"/>
  <c r="AW60" i="59"/>
  <c r="BM50" i="59"/>
  <c r="BQ5" i="59"/>
  <c r="BE70" i="59"/>
  <c r="AL82" i="59"/>
  <c r="BI6" i="59"/>
  <c r="J39" i="59"/>
  <c r="L46" i="59"/>
  <c r="F39" i="59"/>
  <c r="J82" i="59"/>
  <c r="AX81" i="59"/>
  <c r="BH49" i="59"/>
  <c r="AV39" i="59"/>
  <c r="AM81" i="59"/>
  <c r="BP24" i="59"/>
  <c r="BW78" i="59"/>
  <c r="CK70" i="59"/>
  <c r="BH8" i="59"/>
  <c r="BX33" i="59"/>
  <c r="AB77" i="59"/>
  <c r="AV57" i="59"/>
  <c r="S36" i="59"/>
  <c r="CD8" i="59"/>
  <c r="BD81" i="59"/>
  <c r="AF87" i="59"/>
  <c r="AF60" i="59"/>
  <c r="BJ11" i="59"/>
  <c r="CN54" i="59"/>
  <c r="P86" i="59"/>
  <c r="Y46" i="59"/>
  <c r="BL86" i="59"/>
  <c r="AK41" i="59"/>
  <c r="AO53" i="59"/>
  <c r="BN38" i="59"/>
  <c r="CF63" i="59"/>
  <c r="BI52" i="59"/>
  <c r="D50" i="59"/>
  <c r="D74" i="59"/>
  <c r="W37" i="59"/>
  <c r="AX58" i="59"/>
  <c r="BD63" i="59"/>
  <c r="AS14" i="59"/>
  <c r="I20" i="59"/>
  <c r="I78" i="59"/>
  <c r="H62" i="59"/>
  <c r="CC9" i="59"/>
  <c r="BE16" i="59"/>
  <c r="AH32" i="59"/>
  <c r="CL86" i="59"/>
  <c r="AV86" i="59"/>
  <c r="L33" i="59"/>
  <c r="BP33" i="59"/>
  <c r="CR76" i="59"/>
  <c r="E41" i="59"/>
  <c r="BG16" i="59"/>
  <c r="CN11" i="59"/>
  <c r="K37" i="59"/>
  <c r="Y62" i="59"/>
  <c r="I15" i="59"/>
  <c r="CF33" i="59"/>
  <c r="CB86" i="59"/>
  <c r="AA27" i="59"/>
  <c r="CN39" i="59"/>
  <c r="AV6" i="59"/>
  <c r="BU62" i="59"/>
  <c r="Z7" i="59"/>
  <c r="BW30" i="59"/>
  <c r="BR35" i="59"/>
  <c r="R29" i="59"/>
  <c r="BQ15" i="59"/>
  <c r="BO60" i="59"/>
  <c r="BS13" i="59"/>
  <c r="AY15" i="59"/>
  <c r="AH33" i="59"/>
  <c r="CR37" i="59"/>
  <c r="AI14" i="59"/>
  <c r="BX24" i="59"/>
  <c r="BD46" i="59"/>
  <c r="E52" i="59"/>
  <c r="BR71" i="59"/>
  <c r="CM34" i="59"/>
  <c r="I71" i="59"/>
  <c r="BK59" i="59"/>
  <c r="BY35" i="59"/>
  <c r="AU79" i="59"/>
  <c r="BY65" i="59"/>
  <c r="BM20" i="59"/>
  <c r="AW22" i="59"/>
  <c r="BM29" i="59"/>
  <c r="AG61" i="59"/>
  <c r="C38" i="59"/>
  <c r="CT19" i="59"/>
  <c r="BD43" i="59"/>
  <c r="CS53" i="59"/>
  <c r="AV81" i="59"/>
  <c r="V58" i="59"/>
  <c r="BJ63" i="59"/>
  <c r="CM66" i="59"/>
  <c r="F81" i="59"/>
  <c r="BB53" i="59"/>
  <c r="BG73" i="59"/>
  <c r="BH60" i="59"/>
  <c r="P7" i="59"/>
  <c r="AA70" i="59"/>
  <c r="AI81" i="59"/>
  <c r="M30" i="59"/>
  <c r="AP37" i="59"/>
  <c r="BC57" i="59"/>
  <c r="T77" i="59"/>
  <c r="BN81" i="59"/>
  <c r="U63" i="59"/>
  <c r="CR50" i="59"/>
  <c r="CM70" i="59"/>
  <c r="V86" i="59"/>
  <c r="P14" i="59"/>
  <c r="Y11" i="59"/>
  <c r="O81" i="59"/>
  <c r="D5" i="59"/>
  <c r="CE32" i="59"/>
  <c r="X53" i="59"/>
  <c r="BX81" i="59"/>
  <c r="AF15" i="59"/>
  <c r="CB87" i="59"/>
  <c r="AH76" i="59"/>
  <c r="D9" i="59"/>
  <c r="CP14" i="59"/>
  <c r="V53" i="59"/>
  <c r="BD52" i="59"/>
  <c r="BL87" i="59"/>
  <c r="N58" i="59"/>
  <c r="AV52" i="59"/>
  <c r="BN46" i="59"/>
  <c r="CP9" i="59"/>
  <c r="BC20" i="59"/>
  <c r="X32" i="59"/>
  <c r="BZ9" i="59"/>
  <c r="K31" i="59"/>
  <c r="BA30" i="59"/>
  <c r="CM68" i="59"/>
  <c r="BB80" i="59"/>
  <c r="T62" i="59"/>
  <c r="AX32" i="59"/>
  <c r="AB14" i="59"/>
  <c r="D57" i="59"/>
  <c r="CG11" i="59"/>
  <c r="AL34" i="59"/>
  <c r="BD72" i="59"/>
  <c r="BU48" i="59"/>
  <c r="Z85" i="59"/>
  <c r="Z11" i="59"/>
  <c r="BG59" i="59"/>
  <c r="BL15" i="59"/>
  <c r="CB34" i="59"/>
  <c r="CB38" i="59"/>
  <c r="BQ24" i="59"/>
  <c r="BN45" i="59"/>
  <c r="BA45" i="59"/>
  <c r="BB67" i="59"/>
  <c r="AP39" i="59"/>
  <c r="AE57" i="59"/>
  <c r="Q45" i="59"/>
  <c r="BY18" i="59"/>
  <c r="CO74" i="59"/>
  <c r="AU38" i="59"/>
  <c r="CO40" i="59"/>
  <c r="BK30" i="59"/>
  <c r="BY74" i="59"/>
  <c r="AA64" i="59"/>
  <c r="BJ8" i="59"/>
  <c r="BR66" i="59"/>
  <c r="BJ23" i="59"/>
  <c r="BP5" i="59"/>
  <c r="Y34" i="59"/>
  <c r="AO31" i="59"/>
  <c r="AT29" i="59"/>
  <c r="BX40" i="59"/>
  <c r="BH77" i="59"/>
  <c r="CF86" i="59"/>
  <c r="BI20" i="59"/>
  <c r="K62" i="59"/>
  <c r="CM38" i="59"/>
  <c r="AV87" i="59"/>
  <c r="BB56" i="59"/>
  <c r="R47" i="59"/>
  <c r="CT12" i="59"/>
  <c r="AV14" i="59"/>
  <c r="M63" i="59"/>
  <c r="M47" i="59"/>
  <c r="CD44" i="59"/>
  <c r="BW54" i="59"/>
  <c r="CB56" i="59"/>
  <c r="CT70" i="59"/>
  <c r="CF44" i="59"/>
  <c r="J77" i="59"/>
  <c r="CF39" i="59"/>
  <c r="BW87" i="59"/>
  <c r="BS30" i="59"/>
  <c r="AF6" i="59"/>
  <c r="AB20" i="59"/>
  <c r="CI37" i="59"/>
  <c r="CL75" i="59"/>
  <c r="AI42" i="59"/>
  <c r="R33" i="59"/>
  <c r="AN20" i="59"/>
  <c r="BQ46" i="59"/>
  <c r="H86" i="59"/>
  <c r="BE30" i="59"/>
  <c r="BL55" i="59"/>
  <c r="P50" i="59"/>
  <c r="F19" i="59"/>
  <c r="J36" i="59"/>
  <c r="BC14" i="59"/>
  <c r="AY22" i="59"/>
  <c r="BH87" i="59"/>
  <c r="AZ10" i="59"/>
  <c r="AU46" i="59"/>
  <c r="W63" i="59"/>
  <c r="BW14" i="59"/>
  <c r="AN37" i="59"/>
  <c r="AY63" i="59"/>
  <c r="CE8" i="59"/>
  <c r="H77" i="59"/>
  <c r="BB19" i="59"/>
  <c r="BN22" i="59"/>
  <c r="G36" i="59"/>
  <c r="BO52" i="59"/>
  <c r="AJ34" i="59"/>
  <c r="AJ22" i="59"/>
  <c r="AI25" i="59"/>
  <c r="BW46" i="59"/>
  <c r="BG24" i="59"/>
  <c r="AI12" i="59"/>
  <c r="BP86" i="59"/>
  <c r="BV38" i="59"/>
  <c r="CI50" i="59"/>
  <c r="CD63" i="59"/>
  <c r="G24" i="59"/>
  <c r="CC76" i="59"/>
  <c r="AO62" i="59"/>
  <c r="AK48" i="59"/>
  <c r="CS75" i="59"/>
  <c r="AL19" i="59"/>
  <c r="AN44" i="59"/>
  <c r="CL67" i="59"/>
  <c r="AH15" i="59"/>
  <c r="AS37" i="59"/>
  <c r="R62" i="59"/>
  <c r="AC53" i="59"/>
  <c r="AF78" i="59"/>
  <c r="BX18" i="59"/>
  <c r="AP81" i="59"/>
  <c r="CC74" i="59"/>
  <c r="BE52" i="59"/>
  <c r="AR78" i="59"/>
  <c r="AE77" i="59"/>
  <c r="AU44" i="59"/>
  <c r="AU15" i="59"/>
  <c r="CO18" i="59"/>
  <c r="AU68" i="59"/>
  <c r="AG13" i="59"/>
  <c r="AU8" i="59"/>
  <c r="BS8" i="59"/>
  <c r="CB14" i="59"/>
  <c r="CO52" i="59"/>
  <c r="E33" i="59"/>
  <c r="X60" i="59"/>
  <c r="CB19" i="59"/>
  <c r="AF66" i="59"/>
  <c r="AV63" i="59"/>
  <c r="S39" i="59"/>
  <c r="CP20" i="59"/>
  <c r="BP12" i="59"/>
  <c r="CK43" i="59"/>
  <c r="AJ9" i="59"/>
  <c r="BO39" i="59"/>
  <c r="AP46" i="59"/>
  <c r="BS34" i="59"/>
  <c r="BQ42" i="59"/>
  <c r="I28" i="59"/>
  <c r="N31" i="59"/>
  <c r="BX36" i="59"/>
  <c r="S78" i="59"/>
  <c r="CB35" i="59"/>
  <c r="BA39" i="59"/>
  <c r="CT56" i="59"/>
  <c r="AB78" i="59"/>
  <c r="AQ62" i="59"/>
  <c r="BA56" i="59"/>
  <c r="CR19" i="59"/>
  <c r="BU9" i="59"/>
  <c r="CG61" i="59"/>
  <c r="AY87" i="59"/>
  <c r="BD87" i="59"/>
  <c r="D38" i="59"/>
  <c r="AB11" i="59"/>
  <c r="C63" i="59"/>
  <c r="AR15" i="59"/>
  <c r="J32" i="59"/>
  <c r="AP7" i="59"/>
  <c r="BW9" i="59"/>
  <c r="CG14" i="59"/>
  <c r="AO14" i="59"/>
  <c r="BH59" i="59"/>
  <c r="AZ31" i="59"/>
  <c r="CI81" i="59"/>
  <c r="CH21" i="59"/>
  <c r="BU34" i="59"/>
  <c r="BZ69" i="59"/>
  <c r="AB36" i="59"/>
  <c r="CK46" i="59"/>
  <c r="H8" i="59"/>
  <c r="BC25" i="59"/>
  <c r="BZ58" i="59"/>
  <c r="U10" i="59"/>
  <c r="CR85" i="59"/>
  <c r="CC62" i="59"/>
  <c r="K11" i="59"/>
  <c r="BD8" i="59"/>
  <c r="AF20" i="59"/>
  <c r="CN62" i="59"/>
  <c r="E63" i="59"/>
  <c r="Y30" i="59"/>
  <c r="CT85" i="59"/>
  <c r="AB60" i="59"/>
  <c r="AS46" i="59"/>
  <c r="T86" i="59"/>
  <c r="CH52" i="59"/>
  <c r="BE68" i="59"/>
  <c r="CQ40" i="59"/>
  <c r="BT60" i="59"/>
  <c r="AR65" i="59"/>
  <c r="AR7" i="59"/>
  <c r="Q82" i="59"/>
  <c r="AE33" i="59"/>
  <c r="AE35" i="59"/>
  <c r="AE6" i="59"/>
  <c r="AX12" i="59"/>
  <c r="G72" i="59"/>
  <c r="AB62" i="59"/>
  <c r="AP14" i="59"/>
  <c r="AV33" i="59"/>
  <c r="AO9" i="59"/>
  <c r="D81" i="59"/>
  <c r="D67" i="59"/>
  <c r="P5" i="59"/>
  <c r="BW85" i="59"/>
  <c r="T61" i="59"/>
  <c r="I69" i="59"/>
  <c r="AZ32" i="59"/>
  <c r="BG64" i="59"/>
  <c r="AB26" i="59"/>
  <c r="AD78" i="59"/>
  <c r="CR39" i="59"/>
  <c r="CF61" i="59"/>
  <c r="CT82" i="59"/>
  <c r="BR9" i="59"/>
  <c r="CR53" i="59"/>
  <c r="BE87" i="59"/>
  <c r="Z12" i="59"/>
  <c r="N78" i="59"/>
  <c r="BQ56" i="59"/>
  <c r="P43" i="59"/>
  <c r="AM39" i="59"/>
  <c r="AF13" i="59"/>
  <c r="F24" i="59"/>
  <c r="AK50" i="59"/>
  <c r="BO20" i="59"/>
  <c r="CM75" i="59"/>
  <c r="BO36" i="59"/>
  <c r="BZ11" i="59"/>
  <c r="CC60" i="59"/>
  <c r="AO41" i="59"/>
  <c r="P33" i="59"/>
  <c r="CS62" i="59"/>
  <c r="BA44" i="59"/>
  <c r="AC46" i="59"/>
  <c r="BH62" i="59"/>
  <c r="G60" i="59"/>
  <c r="AP85" i="59"/>
  <c r="BU6" i="59"/>
  <c r="BZ21" i="59"/>
  <c r="BJ69" i="59"/>
  <c r="BL37" i="59"/>
  <c r="BZ46" i="59"/>
  <c r="U78" i="59"/>
  <c r="C58" i="59"/>
  <c r="J11" i="59"/>
  <c r="H33" i="59"/>
  <c r="J7" i="59"/>
  <c r="BG33" i="59"/>
  <c r="G76" i="59"/>
  <c r="CK19" i="59"/>
  <c r="AT34" i="59"/>
  <c r="BW11" i="59"/>
  <c r="BU60" i="59"/>
  <c r="F34" i="59"/>
  <c r="AV38" i="59"/>
  <c r="CS6" i="59"/>
  <c r="BQ32" i="59"/>
  <c r="CL14" i="59"/>
  <c r="BA34" i="59"/>
  <c r="N48" i="59"/>
  <c r="CA45" i="59"/>
  <c r="BF29" i="59"/>
  <c r="AR75" i="59"/>
  <c r="AR70" i="59"/>
  <c r="AE60" i="59"/>
  <c r="AR21" i="59"/>
  <c r="AE72" i="59"/>
  <c r="AE27" i="59"/>
  <c r="BE42" i="59"/>
  <c r="P55" i="59"/>
  <c r="CC85" i="59"/>
  <c r="BV59" i="59"/>
  <c r="AI85" i="59"/>
  <c r="BE27" i="59"/>
  <c r="AA6" i="59"/>
  <c r="CE9" i="59"/>
  <c r="CE56" i="59"/>
  <c r="BX12" i="59"/>
  <c r="H56" i="59"/>
  <c r="BH66" i="59"/>
  <c r="AI63" i="59"/>
  <c r="O76" i="59"/>
  <c r="G28" i="59"/>
  <c r="W14" i="59"/>
  <c r="AK9" i="59"/>
  <c r="CD87" i="59"/>
  <c r="BH72" i="59"/>
  <c r="BZ12" i="59"/>
  <c r="CK50" i="59"/>
  <c r="AY68" i="59"/>
  <c r="V6" i="59"/>
  <c r="AC64" i="59"/>
  <c r="AZ63" i="59"/>
  <c r="AH52" i="59"/>
  <c r="X5" i="59"/>
  <c r="AN66" i="59"/>
  <c r="CD31" i="59"/>
  <c r="CG24" i="59"/>
  <c r="BV68" i="59"/>
  <c r="BV14" i="59"/>
  <c r="X20" i="59"/>
  <c r="AQ32" i="59"/>
  <c r="CL19" i="59"/>
  <c r="CC46" i="59"/>
  <c r="H79" i="59"/>
  <c r="AV18" i="59"/>
  <c r="M56" i="59"/>
  <c r="K80" i="59"/>
  <c r="T13" i="59"/>
  <c r="P68" i="59"/>
  <c r="S31" i="59"/>
  <c r="AI36" i="59"/>
  <c r="AH25" i="59"/>
  <c r="BR10" i="59"/>
  <c r="BN20" i="59"/>
  <c r="AM30" i="59"/>
  <c r="AD87" i="59"/>
  <c r="AB68" i="59"/>
  <c r="CM18" i="59"/>
  <c r="F52" i="59"/>
  <c r="BS85" i="59"/>
  <c r="BD34" i="59"/>
  <c r="P16" i="59"/>
  <c r="BR42" i="59"/>
  <c r="AL9" i="59"/>
  <c r="BV30" i="59"/>
  <c r="BC60" i="59"/>
  <c r="BR48" i="59"/>
  <c r="CL72" i="59"/>
  <c r="AD5" i="59"/>
  <c r="BX46" i="59"/>
  <c r="CS52" i="59"/>
  <c r="U53" i="59"/>
  <c r="AK38" i="59"/>
  <c r="BJ46" i="59"/>
  <c r="BL7" i="59"/>
  <c r="CR58" i="59"/>
  <c r="CM85" i="59"/>
  <c r="CB60" i="59"/>
  <c r="BH74" i="59"/>
  <c r="CD50" i="59"/>
  <c r="D32" i="59"/>
  <c r="X9" i="59"/>
  <c r="BV8" i="59"/>
  <c r="CC61" i="59"/>
  <c r="CA27" i="59"/>
  <c r="AG66" i="59"/>
  <c r="CA12" i="59"/>
  <c r="CA86" i="59"/>
  <c r="BF71" i="59"/>
  <c r="CJ59" i="59"/>
  <c r="BF76" i="59"/>
  <c r="BT20" i="59"/>
  <c r="BT44" i="59"/>
  <c r="CS24" i="59"/>
  <c r="BV34" i="59"/>
  <c r="BQ78" i="59"/>
  <c r="AX44" i="59"/>
  <c r="AT14" i="59"/>
  <c r="BC38" i="59"/>
  <c r="U8" i="59"/>
  <c r="BC48" i="59"/>
  <c r="CL78" i="59"/>
  <c r="AB37" i="59"/>
  <c r="BA59" i="59"/>
  <c r="AZ44" i="59"/>
  <c r="AT13" i="59"/>
  <c r="CC39" i="59"/>
  <c r="BB32" i="59"/>
  <c r="G54" i="59"/>
  <c r="CI62" i="59"/>
  <c r="BE36" i="59"/>
  <c r="U60" i="59"/>
  <c r="N33" i="59"/>
  <c r="CT79" i="59"/>
  <c r="CK86" i="59"/>
  <c r="BZ8" i="59"/>
  <c r="V66" i="59"/>
  <c r="BP27" i="59"/>
  <c r="R65" i="59"/>
  <c r="AM20" i="59"/>
  <c r="U48" i="59"/>
  <c r="AB9" i="59"/>
  <c r="J20" i="59"/>
  <c r="AZ36" i="59"/>
  <c r="J48" i="59"/>
  <c r="CK14" i="59"/>
  <c r="BD18" i="59"/>
  <c r="BV50" i="59"/>
  <c r="AT5" i="59"/>
  <c r="K68" i="59"/>
  <c r="BX20" i="59"/>
  <c r="BE33" i="59"/>
  <c r="AB65" i="59"/>
  <c r="BO43" i="59"/>
  <c r="CM53" i="59"/>
  <c r="AI10" i="59"/>
  <c r="AP13" i="59"/>
  <c r="BX65" i="59"/>
  <c r="CD85" i="59"/>
  <c r="F85" i="59"/>
  <c r="AM85" i="59"/>
  <c r="AK60" i="59"/>
  <c r="CS42" i="59"/>
  <c r="AB85" i="59"/>
  <c r="AH53" i="59"/>
  <c r="AT36" i="59"/>
  <c r="CI18" i="59"/>
  <c r="BS36" i="59"/>
  <c r="AP50" i="59"/>
  <c r="CK87" i="59"/>
  <c r="BA87" i="59"/>
  <c r="S62" i="59"/>
  <c r="AJ46" i="59"/>
  <c r="BE41" i="59"/>
  <c r="V7" i="59"/>
  <c r="BT21" i="59"/>
  <c r="O60" i="59"/>
  <c r="S44" i="59"/>
  <c r="G18" i="59"/>
  <c r="AJ85" i="59"/>
  <c r="BR53" i="59"/>
  <c r="H20" i="59"/>
  <c r="AD31" i="59"/>
  <c r="CO69" i="59"/>
  <c r="V17" i="59"/>
  <c r="T63" i="59"/>
  <c r="AT52" i="59"/>
  <c r="AW37" i="59"/>
  <c r="AG36" i="59"/>
  <c r="CQ26" i="59"/>
  <c r="BM69" i="59"/>
  <c r="CQ12" i="59"/>
  <c r="BT77" i="59"/>
  <c r="BF52" i="59"/>
  <c r="BF16" i="59"/>
  <c r="BF54" i="59"/>
  <c r="E70" i="59"/>
  <c r="BU47" i="59"/>
  <c r="BW56" i="59"/>
  <c r="BR86" i="59"/>
  <c r="AS49" i="59"/>
  <c r="CG36" i="59"/>
  <c r="CD52" i="59"/>
  <c r="AP35" i="59"/>
  <c r="BL77" i="59"/>
  <c r="E68" i="59"/>
  <c r="BI85" i="59"/>
  <c r="V20" i="59"/>
  <c r="M50" i="59"/>
  <c r="AC79" i="59"/>
  <c r="BG56" i="59"/>
  <c r="E66" i="59"/>
  <c r="S53" i="59"/>
  <c r="L35" i="59"/>
  <c r="AF22" i="59"/>
  <c r="BL78" i="59"/>
  <c r="X78" i="59"/>
  <c r="S9" i="59"/>
  <c r="AN47" i="59"/>
  <c r="CS46" i="59"/>
  <c r="AX31" i="59"/>
  <c r="BW7" i="59"/>
  <c r="BN35" i="59"/>
  <c r="R85" i="59"/>
  <c r="V68" i="59"/>
  <c r="BX77" i="59"/>
  <c r="BV33" i="59"/>
  <c r="AM78" i="59"/>
  <c r="V37" i="59"/>
  <c r="AM38" i="59"/>
  <c r="BB36" i="59"/>
  <c r="CI22" i="59"/>
  <c r="U58" i="59"/>
  <c r="O35" i="59"/>
  <c r="CM6" i="59"/>
  <c r="P23" i="59"/>
  <c r="W9" i="59"/>
  <c r="P37" i="59"/>
  <c r="AF11" i="59"/>
  <c r="BP31" i="59"/>
  <c r="R53" i="59"/>
  <c r="AO66" i="59"/>
  <c r="F76" i="59"/>
  <c r="AQ27" i="59"/>
  <c r="N22" i="59"/>
  <c r="CM67" i="59"/>
  <c r="CD7" i="59"/>
  <c r="CS36" i="59"/>
  <c r="G44" i="59"/>
  <c r="BL20" i="59"/>
  <c r="U39" i="59"/>
  <c r="AT27" i="59"/>
  <c r="AH58" i="59"/>
  <c r="CT29" i="59"/>
  <c r="AP33" i="59"/>
  <c r="AA16" i="59"/>
  <c r="I34" i="59"/>
  <c r="AP18" i="59"/>
  <c r="CN32" i="59"/>
  <c r="AX63" i="59"/>
  <c r="CT63" i="59"/>
  <c r="N50" i="59"/>
  <c r="CC52" i="59"/>
  <c r="BQ62" i="59"/>
  <c r="AA52" i="59"/>
  <c r="AQ86" i="59"/>
  <c r="S65" i="59"/>
  <c r="BP29" i="59"/>
  <c r="BS18" i="59"/>
  <c r="BU46" i="59"/>
  <c r="CC34" i="59"/>
  <c r="BR16" i="59"/>
  <c r="AT16" i="59"/>
  <c r="BY80" i="59"/>
  <c r="CO50" i="59"/>
  <c r="BY40" i="59"/>
  <c r="CO17" i="59"/>
  <c r="BM78" i="59"/>
  <c r="CA82" i="59"/>
  <c r="AW81" i="59"/>
  <c r="AW23" i="59"/>
  <c r="BF58" i="59"/>
  <c r="AI64" i="59"/>
  <c r="AJ78" i="59"/>
  <c r="Z25" i="59"/>
  <c r="AM63" i="59"/>
  <c r="N46" i="59"/>
  <c r="AK53" i="59"/>
  <c r="BP6" i="59"/>
  <c r="AT87" i="59"/>
  <c r="O6" i="59"/>
  <c r="J8" i="59"/>
  <c r="CG6" i="59"/>
  <c r="I39" i="59"/>
  <c r="BJ37" i="59"/>
  <c r="D20" i="59"/>
  <c r="J6" i="59"/>
  <c r="Z27" i="59"/>
  <c r="AX43" i="59"/>
  <c r="AC81" i="59"/>
  <c r="O39" i="59"/>
  <c r="K13" i="59"/>
  <c r="U33" i="59"/>
  <c r="F21" i="59"/>
  <c r="AV85" i="59"/>
  <c r="J46" i="59"/>
  <c r="BC82" i="59"/>
  <c r="V19" i="59"/>
  <c r="CS72" i="59"/>
  <c r="AJ35" i="59"/>
  <c r="V62" i="59"/>
  <c r="L22" i="59"/>
  <c r="CK58" i="59"/>
  <c r="BA31" i="59"/>
  <c r="BC7" i="59"/>
  <c r="CD78" i="59"/>
  <c r="BS35" i="59"/>
  <c r="F62" i="59"/>
  <c r="H63" i="59"/>
  <c r="CD23" i="59"/>
  <c r="CL85" i="59"/>
  <c r="U40" i="59"/>
  <c r="F33" i="59"/>
  <c r="M65" i="59"/>
  <c r="BA50" i="59"/>
  <c r="AP86" i="59"/>
  <c r="CN13" i="59"/>
  <c r="AR66" i="59"/>
  <c r="BB9" i="59"/>
  <c r="BC13" i="59"/>
  <c r="BI54" i="59"/>
  <c r="H27" i="59"/>
  <c r="BW25" i="59"/>
  <c r="AJ87" i="59"/>
  <c r="M86" i="59"/>
  <c r="BQ48" i="59"/>
  <c r="M85" i="59"/>
  <c r="O58" i="59"/>
  <c r="K48" i="59"/>
  <c r="BG87" i="59"/>
  <c r="BP36" i="59"/>
  <c r="AL6" i="59"/>
  <c r="R23" i="59"/>
  <c r="V50" i="59"/>
  <c r="BA9" i="59"/>
  <c r="BP8" i="59"/>
  <c r="C87" i="59"/>
  <c r="BO10" i="59"/>
  <c r="D62" i="59"/>
  <c r="CG38" i="59"/>
  <c r="AQ37" i="59"/>
  <c r="BG78" i="59"/>
  <c r="AQ28" i="59"/>
  <c r="BE12" i="59"/>
  <c r="AF46" i="59"/>
  <c r="CH24" i="59"/>
  <c r="BH22" i="59"/>
  <c r="CO82" i="59"/>
  <c r="AG9" i="59"/>
  <c r="BY53" i="59"/>
  <c r="AG54" i="59"/>
  <c r="AW67" i="59"/>
  <c r="BM28" i="59"/>
  <c r="BM35" i="59"/>
  <c r="BM19" i="59"/>
  <c r="BT75" i="59"/>
  <c r="CM39" i="59"/>
  <c r="M48" i="59"/>
  <c r="AS52" i="59"/>
  <c r="F31" i="59"/>
  <c r="Z36" i="59"/>
  <c r="CC5" i="59"/>
  <c r="BP76" i="59"/>
  <c r="AC66" i="59"/>
  <c r="AM33" i="59"/>
  <c r="BZ6" i="59"/>
  <c r="BO12" i="59"/>
  <c r="Z60" i="59"/>
  <c r="BU58" i="59"/>
  <c r="BN36" i="59"/>
  <c r="AD33" i="59"/>
  <c r="AP63" i="59"/>
  <c r="I37" i="59"/>
  <c r="BG39" i="59"/>
  <c r="CN52" i="59"/>
  <c r="CT22" i="59"/>
  <c r="U6" i="59"/>
  <c r="AZ16" i="59"/>
  <c r="AV24" i="59"/>
  <c r="AQ36" i="59"/>
  <c r="CD5" i="59"/>
  <c r="AT35" i="59"/>
  <c r="CD81" i="59"/>
  <c r="E12" i="59"/>
  <c r="CC82" i="59"/>
  <c r="BI18" i="59"/>
  <c r="J53" i="59"/>
  <c r="AD8" i="59"/>
  <c r="BP30" i="59"/>
  <c r="AK46" i="59"/>
  <c r="AY7" i="59"/>
  <c r="AO86" i="59"/>
  <c r="CH62" i="59"/>
  <c r="BK32" i="59"/>
  <c r="BW24" i="59"/>
  <c r="CC20" i="59"/>
  <c r="Y53" i="59"/>
  <c r="BZ31" i="59"/>
  <c r="I27" i="59"/>
  <c r="BR65" i="59"/>
  <c r="L86" i="59"/>
  <c r="BL32" i="59"/>
  <c r="AZ86" i="59"/>
  <c r="E67" i="59"/>
  <c r="AN23" i="59"/>
  <c r="CF76" i="59"/>
  <c r="BP32" i="59"/>
  <c r="BA26" i="59"/>
  <c r="BJ35" i="59"/>
  <c r="CE37" i="59"/>
  <c r="R20" i="59"/>
  <c r="O65" i="59"/>
  <c r="AZ59" i="59"/>
  <c r="BG46" i="59"/>
  <c r="CP78" i="59"/>
  <c r="AN38" i="59"/>
  <c r="Y37" i="59"/>
  <c r="AK65" i="59"/>
  <c r="BA85" i="59"/>
  <c r="X76" i="59"/>
  <c r="W87" i="59"/>
  <c r="CD6" i="59"/>
  <c r="F23" i="59"/>
  <c r="CE44" i="59"/>
  <c r="AK85" i="59"/>
  <c r="AJ53" i="59"/>
  <c r="Z42" i="59"/>
  <c r="D79" i="59"/>
  <c r="W86" i="59"/>
  <c r="E24" i="59"/>
  <c r="M87" i="59"/>
  <c r="N53" i="59"/>
  <c r="K60" i="59"/>
  <c r="CS63" i="59"/>
  <c r="CT50" i="59"/>
  <c r="AQ38" i="59"/>
  <c r="AJ76" i="59"/>
  <c r="W21" i="59"/>
  <c r="L21" i="59"/>
  <c r="I50" i="59"/>
  <c r="L31" i="59"/>
  <c r="AK21" i="59"/>
  <c r="BJ32" i="59"/>
  <c r="BV31" i="59"/>
  <c r="BO8" i="59"/>
  <c r="BV21" i="59"/>
  <c r="BD28" i="59"/>
  <c r="AI37" i="59"/>
  <c r="BQ29" i="59"/>
  <c r="F25" i="59"/>
  <c r="CE76" i="59"/>
  <c r="C80" i="59"/>
  <c r="AQ6" i="59"/>
  <c r="AL23" i="59"/>
  <c r="BU11" i="59"/>
  <c r="CE25" i="59"/>
  <c r="AF12" i="59"/>
  <c r="AL37" i="59"/>
  <c r="I36" i="59"/>
  <c r="AN26" i="59"/>
  <c r="CG73" i="59"/>
  <c r="AB17" i="59"/>
  <c r="CD32" i="59"/>
  <c r="CS65" i="59"/>
  <c r="BE19" i="59"/>
  <c r="AT17" i="59"/>
  <c r="BC80" i="59"/>
  <c r="BJ42" i="59"/>
  <c r="O11" i="59"/>
  <c r="AP8" i="59"/>
  <c r="AI78" i="59"/>
  <c r="AD19" i="59"/>
  <c r="BQ19" i="59"/>
  <c r="AD48" i="59"/>
  <c r="CD65" i="59"/>
  <c r="R63" i="59"/>
  <c r="BW22" i="59"/>
  <c r="Z41" i="59"/>
  <c r="I53" i="59"/>
  <c r="AT21" i="59"/>
  <c r="CR75" i="59"/>
  <c r="I58" i="59"/>
  <c r="BE28" i="59"/>
  <c r="AT53" i="59"/>
  <c r="AV29" i="59"/>
  <c r="CE34" i="59"/>
  <c r="BZ15" i="59"/>
  <c r="BI41" i="59"/>
  <c r="BS24" i="59"/>
  <c r="AK78" i="59"/>
  <c r="AV13" i="59"/>
  <c r="AY25" i="59"/>
  <c r="L36" i="59"/>
  <c r="BE31" i="59"/>
  <c r="AC69" i="59"/>
  <c r="CR42" i="59"/>
  <c r="H18" i="59"/>
  <c r="AQ7" i="59"/>
  <c r="AY19" i="59"/>
  <c r="CM32" i="59"/>
  <c r="AV21" i="59"/>
  <c r="AJ8" i="59"/>
  <c r="AD47" i="59"/>
  <c r="CH19" i="59"/>
  <c r="U62" i="59"/>
  <c r="D33" i="59"/>
  <c r="BE69" i="59"/>
  <c r="BD33" i="59"/>
  <c r="J26" i="59"/>
  <c r="AI34" i="59"/>
  <c r="AS70" i="59"/>
  <c r="I6" i="59"/>
  <c r="AK55" i="59"/>
  <c r="AF42" i="59"/>
  <c r="AN18" i="59"/>
  <c r="AP30" i="59"/>
  <c r="AZ81" i="59"/>
  <c r="AB63" i="59"/>
  <c r="C21" i="59"/>
  <c r="BI75" i="59"/>
  <c r="AJ82" i="59"/>
  <c r="AQ26" i="59"/>
  <c r="S85" i="59"/>
  <c r="CL18" i="59"/>
  <c r="AN28" i="59"/>
  <c r="BO77" i="59"/>
  <c r="CA65" i="59"/>
  <c r="BN26" i="59"/>
  <c r="I24" i="59"/>
  <c r="X17" i="59"/>
  <c r="BN14" i="59"/>
  <c r="X79" i="59"/>
  <c r="Z19" i="59"/>
  <c r="CL22" i="59"/>
  <c r="AE34" i="59"/>
  <c r="CF47" i="59"/>
  <c r="N7" i="59"/>
  <c r="C35" i="59"/>
  <c r="AX46" i="59"/>
  <c r="BI60" i="59"/>
  <c r="BI76" i="59"/>
  <c r="CB58" i="59"/>
  <c r="AD50" i="59"/>
  <c r="C30" i="59"/>
  <c r="CI38" i="59"/>
  <c r="AV58" i="59"/>
  <c r="CD46" i="59"/>
  <c r="I87" i="59"/>
  <c r="L62" i="59"/>
  <c r="Z50" i="59"/>
  <c r="V38" i="59"/>
  <c r="CL55" i="59"/>
  <c r="BZ85" i="59"/>
  <c r="CF37" i="59"/>
  <c r="C11" i="59"/>
  <c r="CB85" i="59"/>
  <c r="BL58" i="59"/>
  <c r="AZ34" i="59"/>
  <c r="BA35" i="59"/>
  <c r="BI27" i="59"/>
  <c r="CK36" i="59"/>
  <c r="CH33" i="59"/>
  <c r="CF19" i="59"/>
  <c r="AC58" i="59"/>
  <c r="V85" i="59"/>
  <c r="BD35" i="59"/>
  <c r="R34" i="59"/>
  <c r="Z23" i="59"/>
  <c r="H35" i="59"/>
  <c r="AK8" i="59"/>
  <c r="AN78" i="59"/>
  <c r="Y68" i="59"/>
  <c r="CR41" i="59"/>
  <c r="BP80" i="59"/>
  <c r="K85" i="59"/>
  <c r="G75" i="59"/>
  <c r="BO37" i="59"/>
  <c r="AT38" i="59"/>
  <c r="AK40" i="59"/>
  <c r="J34" i="59"/>
  <c r="J62" i="59"/>
  <c r="CR64" i="59"/>
  <c r="BN37" i="59"/>
  <c r="CL58" i="59"/>
  <c r="AX53" i="59"/>
  <c r="J13" i="59"/>
  <c r="CR57" i="59"/>
  <c r="CN26" i="59"/>
  <c r="BE63" i="59"/>
  <c r="AK73" i="59"/>
  <c r="BI40" i="59"/>
  <c r="BD6" i="59"/>
  <c r="BP7" i="59"/>
  <c r="AD63" i="59"/>
  <c r="Y38" i="59"/>
  <c r="E69" i="59"/>
  <c r="T76" i="59"/>
  <c r="CT18" i="59"/>
  <c r="CB9" i="59"/>
  <c r="M34" i="59"/>
  <c r="O38" i="59"/>
  <c r="CT75" i="59"/>
  <c r="G39" i="59"/>
  <c r="CG50" i="59"/>
  <c r="BH15" i="59"/>
  <c r="O44" i="59"/>
  <c r="E79" i="59"/>
  <c r="BN67" i="59"/>
  <c r="AH8" i="59"/>
  <c r="BA62" i="59"/>
  <c r="AB70" i="59"/>
  <c r="AZ19" i="59"/>
  <c r="CP72" i="59"/>
  <c r="BS59" i="59"/>
  <c r="CN6" i="59"/>
  <c r="CS85" i="59"/>
  <c r="CN34" i="59"/>
  <c r="J38" i="59"/>
  <c r="S56" i="59"/>
  <c r="CF26" i="59"/>
  <c r="I17" i="59"/>
  <c r="AT69" i="59"/>
  <c r="BU23" i="59"/>
  <c r="BP10" i="59"/>
  <c r="S57" i="59"/>
  <c r="BE80" i="59"/>
  <c r="BZ42" i="59"/>
  <c r="BP13" i="59"/>
  <c r="M42" i="59"/>
  <c r="V11" i="59"/>
  <c r="AI11" i="59"/>
  <c r="AL85" i="59"/>
  <c r="BG13" i="59"/>
  <c r="CS27" i="59"/>
  <c r="C37" i="59"/>
  <c r="BJ31" i="59"/>
  <c r="BI78" i="59"/>
  <c r="AV53" i="59"/>
  <c r="BS69" i="59"/>
  <c r="BZ76" i="59"/>
  <c r="G37" i="59"/>
  <c r="BL17" i="59"/>
  <c r="AQ40" i="59"/>
  <c r="AA18" i="59"/>
  <c r="CR21" i="59"/>
  <c r="BH69" i="59"/>
  <c r="CR15" i="59"/>
  <c r="CM57" i="59"/>
  <c r="BQ41" i="59"/>
  <c r="J76" i="59"/>
  <c r="BA61" i="59"/>
  <c r="J59" i="59"/>
  <c r="CP23" i="59"/>
  <c r="CL77" i="59"/>
  <c r="BI81" i="59"/>
  <c r="BC18" i="59"/>
  <c r="BV76" i="59"/>
  <c r="BD61" i="59"/>
  <c r="BR38" i="59"/>
  <c r="AO63" i="59"/>
  <c r="BI57" i="59"/>
  <c r="Z58" i="59"/>
  <c r="G15" i="59"/>
  <c r="BV42" i="59"/>
  <c r="AX14" i="59"/>
  <c r="M46" i="59"/>
  <c r="BA74" i="59"/>
  <c r="AZ80" i="59"/>
  <c r="CP80" i="59"/>
  <c r="M57" i="59"/>
  <c r="AK10" i="59"/>
  <c r="BN33" i="59"/>
  <c r="CI77" i="59"/>
  <c r="BQ74" i="59"/>
  <c r="BI11" i="59"/>
  <c r="CT6" i="59"/>
  <c r="X67" i="59"/>
  <c r="CL66" i="59"/>
  <c r="CO59" i="59"/>
  <c r="AA10" i="59"/>
  <c r="BV66" i="59"/>
  <c r="CE63" i="59"/>
  <c r="CK27" i="59"/>
  <c r="P69" i="59"/>
  <c r="BP85" i="59"/>
  <c r="CS58" i="59"/>
  <c r="CS35" i="59"/>
  <c r="D24" i="59"/>
  <c r="CI30" i="59"/>
  <c r="CC37" i="59"/>
  <c r="AX86" i="59"/>
  <c r="AM53" i="59"/>
  <c r="O41" i="59"/>
  <c r="AT86" i="59"/>
  <c r="BL85" i="59"/>
  <c r="BN31" i="59"/>
  <c r="N35" i="59"/>
  <c r="CM46" i="59"/>
  <c r="G9" i="59"/>
  <c r="CB81" i="59"/>
  <c r="O33" i="59"/>
  <c r="D53" i="59"/>
  <c r="CR35" i="59"/>
  <c r="X87" i="59"/>
  <c r="CR6" i="59"/>
  <c r="AY38" i="59"/>
  <c r="AF32" i="59"/>
  <c r="CT31" i="59"/>
  <c r="CI31" i="59"/>
  <c r="CG72" i="59"/>
  <c r="BP38" i="59"/>
  <c r="G62" i="59"/>
  <c r="BG20" i="59"/>
  <c r="AM44" i="59"/>
  <c r="T87" i="59"/>
  <c r="P85" i="59"/>
  <c r="BC65" i="59"/>
  <c r="U36" i="59"/>
  <c r="CC49" i="59"/>
  <c r="CB50" i="59"/>
  <c r="AD67" i="59"/>
  <c r="AO6" i="59"/>
  <c r="AC31" i="59"/>
  <c r="BL76" i="59"/>
  <c r="CE35" i="59"/>
  <c r="BV26" i="59"/>
  <c r="AT41" i="59"/>
  <c r="BI15" i="59"/>
  <c r="AN35" i="59"/>
  <c r="BX76" i="59"/>
  <c r="F29" i="59"/>
  <c r="BJ26" i="59"/>
  <c r="M52" i="59"/>
  <c r="BN65" i="59"/>
  <c r="BS15" i="59"/>
  <c r="AI33" i="59"/>
  <c r="CN14" i="59"/>
  <c r="AD34" i="59"/>
  <c r="BC67" i="59"/>
  <c r="BX7" i="59"/>
  <c r="O8" i="59"/>
  <c r="CS17" i="59"/>
  <c r="W42" i="59"/>
  <c r="C18" i="59"/>
  <c r="CM74" i="59"/>
  <c r="U32" i="59"/>
  <c r="X14" i="59"/>
  <c r="BA33" i="59"/>
  <c r="BF10" i="59"/>
  <c r="CP30" i="59"/>
  <c r="CE67" i="59"/>
  <c r="BW10" i="59"/>
  <c r="BO65" i="59"/>
  <c r="CL11" i="59"/>
  <c r="CR80" i="59"/>
  <c r="AQ30" i="59"/>
  <c r="CS56" i="59"/>
  <c r="AK17" i="59"/>
  <c r="BS78" i="59"/>
  <c r="P13" i="59"/>
  <c r="CS48" i="59"/>
  <c r="M33" i="59"/>
  <c r="CI58" i="59"/>
  <c r="BH11" i="59"/>
  <c r="AZ75" i="59"/>
  <c r="CS69" i="59"/>
  <c r="AJ69" i="59"/>
  <c r="O28" i="59"/>
  <c r="BH40" i="59"/>
  <c r="AQ57" i="59"/>
  <c r="BI38" i="59"/>
  <c r="CE15" i="59"/>
  <c r="CR24" i="59"/>
  <c r="CK31" i="59"/>
  <c r="AT33" i="59"/>
  <c r="AD41" i="59"/>
  <c r="CI44" i="59"/>
  <c r="V29" i="59"/>
  <c r="BX22" i="59"/>
  <c r="BJ65" i="59"/>
  <c r="AA35" i="59"/>
  <c r="BJ58" i="59"/>
  <c r="P72" i="59"/>
  <c r="CF59" i="59"/>
  <c r="Z35" i="59"/>
  <c r="H69" i="59"/>
  <c r="X26" i="59"/>
  <c r="BW36" i="59"/>
  <c r="AL76" i="59"/>
  <c r="BS80" i="59"/>
  <c r="L29" i="59"/>
  <c r="AX85" i="59"/>
  <c r="AA30" i="59"/>
  <c r="E40" i="59"/>
  <c r="BJ74" i="59"/>
  <c r="K8" i="59"/>
  <c r="AP22" i="59"/>
  <c r="BJ67" i="59"/>
  <c r="Y28" i="59"/>
  <c r="CG21" i="59"/>
  <c r="CM35" i="59"/>
  <c r="CA49" i="59"/>
  <c r="AD65" i="59"/>
  <c r="U37" i="59"/>
  <c r="AO64" i="59"/>
  <c r="BJ22" i="59"/>
  <c r="BJ12" i="59"/>
  <c r="K86" i="59"/>
  <c r="U38" i="59"/>
  <c r="G31" i="59"/>
  <c r="V43" i="59"/>
  <c r="CD29" i="59"/>
  <c r="BO82" i="59"/>
  <c r="N55" i="59"/>
  <c r="BA32" i="59"/>
  <c r="Y23" i="59"/>
  <c r="C55" i="59"/>
  <c r="R50" i="59"/>
  <c r="AQ29" i="59"/>
  <c r="BE75" i="59"/>
  <c r="BL23" i="59"/>
  <c r="AP21" i="59"/>
  <c r="D61" i="59"/>
  <c r="P81" i="59"/>
  <c r="P65" i="59"/>
  <c r="AJ29" i="59"/>
  <c r="CT10" i="59"/>
  <c r="C68" i="59"/>
  <c r="W22" i="59"/>
  <c r="AN80" i="59"/>
  <c r="K75" i="59"/>
  <c r="BK52" i="59"/>
  <c r="O86" i="59"/>
  <c r="N82" i="59"/>
  <c r="Y52" i="59"/>
  <c r="U24" i="59"/>
  <c r="AA58" i="59"/>
  <c r="F9" i="59"/>
  <c r="CN7" i="59"/>
  <c r="Z33" i="59"/>
  <c r="BP78" i="59"/>
  <c r="Z22" i="59"/>
  <c r="BV43" i="59"/>
  <c r="AP38" i="59"/>
  <c r="Z16" i="59"/>
  <c r="BE78" i="59"/>
  <c r="AC87" i="59"/>
  <c r="BW40" i="59"/>
  <c r="C62" i="59"/>
  <c r="BW8" i="59"/>
  <c r="AY61" i="59"/>
  <c r="E44" i="59"/>
  <c r="CP60" i="59"/>
  <c r="CB53" i="59"/>
  <c r="AD10" i="59"/>
  <c r="BZ87" i="59"/>
  <c r="AT66" i="59"/>
  <c r="AA31" i="59"/>
  <c r="CC78" i="59"/>
  <c r="CM30" i="59"/>
  <c r="W75" i="59"/>
  <c r="CK78" i="59"/>
  <c r="M31" i="59"/>
  <c r="K34" i="59"/>
  <c r="AN60" i="59"/>
  <c r="AQ35" i="59"/>
  <c r="CG85" i="59"/>
  <c r="BZ16" i="59"/>
  <c r="T14" i="59"/>
  <c r="BZ17" i="59"/>
  <c r="AI62" i="59"/>
  <c r="CK62" i="59"/>
  <c r="AV10" i="59"/>
  <c r="CB37" i="59"/>
  <c r="AH41" i="59"/>
  <c r="CD59" i="59"/>
  <c r="CK6" i="59"/>
  <c r="P87" i="59"/>
  <c r="BU59" i="59"/>
  <c r="BD67" i="59"/>
  <c r="CE50" i="59"/>
  <c r="AK76" i="59"/>
  <c r="BP19" i="59"/>
  <c r="U50" i="59"/>
  <c r="J9" i="59"/>
  <c r="BX23" i="59"/>
  <c r="CN33" i="59"/>
  <c r="N36" i="59"/>
  <c r="BP21" i="59"/>
  <c r="I65" i="59"/>
  <c r="BR87" i="59"/>
  <c r="CH67" i="59"/>
  <c r="CG13" i="59"/>
  <c r="AP73" i="59"/>
  <c r="AS57" i="59"/>
  <c r="CK11" i="59"/>
  <c r="BA58" i="59"/>
  <c r="CH74" i="59"/>
  <c r="BL41" i="59"/>
  <c r="AF75" i="59"/>
  <c r="O9" i="59"/>
  <c r="BW18" i="59"/>
  <c r="BB20" i="59"/>
  <c r="M6" i="59"/>
  <c r="AS74" i="59"/>
  <c r="AT57" i="59"/>
  <c r="H21" i="59"/>
  <c r="R35" i="59"/>
  <c r="C75" i="59"/>
  <c r="BU30" i="59"/>
  <c r="L15" i="59"/>
  <c r="CM19" i="59"/>
  <c r="BJ7" i="59"/>
  <c r="AJ30" i="59"/>
  <c r="U22" i="59"/>
  <c r="W6" i="59"/>
  <c r="CB76" i="59"/>
  <c r="BR79" i="59"/>
  <c r="CE7" i="59"/>
  <c r="CD40" i="59"/>
  <c r="AA42" i="59"/>
  <c r="CP8" i="59"/>
  <c r="AI57" i="59"/>
  <c r="Y6" i="59"/>
  <c r="F69" i="59"/>
  <c r="BP75" i="59"/>
  <c r="P27" i="59"/>
  <c r="CA80" i="59"/>
  <c r="R8" i="59"/>
  <c r="AX34" i="59"/>
  <c r="G26" i="59"/>
  <c r="I38" i="59"/>
  <c r="BE44" i="59"/>
  <c r="N42" i="59"/>
  <c r="CP40" i="59"/>
  <c r="CK42" i="59"/>
  <c r="AX79" i="59"/>
  <c r="C26" i="59"/>
  <c r="BA69" i="59"/>
  <c r="BB73" i="59"/>
  <c r="CS34" i="59"/>
  <c r="AL63" i="59"/>
  <c r="G50" i="59"/>
  <c r="BP9" i="59"/>
  <c r="AX19" i="59"/>
  <c r="AK22" i="59"/>
  <c r="BI49" i="59"/>
  <c r="V87" i="59"/>
  <c r="CB63" i="59"/>
  <c r="BD59" i="59"/>
  <c r="BZ35" i="59"/>
  <c r="CT30" i="59"/>
  <c r="AS7" i="59"/>
  <c r="Y47" i="59"/>
  <c r="U79" i="59"/>
  <c r="AQ70" i="59"/>
  <c r="CM12" i="59"/>
  <c r="AF7" i="59"/>
  <c r="L80" i="59"/>
  <c r="E47" i="59"/>
  <c r="BQ21" i="59"/>
  <c r="AZ22" i="59"/>
  <c r="AC72" i="59"/>
  <c r="BZ55" i="59"/>
  <c r="Y72" i="59"/>
  <c r="AC68" i="59"/>
  <c r="BQ40" i="59"/>
  <c r="AK18" i="59"/>
  <c r="CF81" i="59"/>
  <c r="G29" i="59"/>
  <c r="AA19" i="59"/>
  <c r="CF13" i="59"/>
  <c r="CB23" i="59"/>
  <c r="D64" i="59"/>
  <c r="P54" i="59"/>
  <c r="BY54" i="59"/>
  <c r="AG81" i="59"/>
  <c r="BI50" i="59"/>
  <c r="AS43" i="59"/>
  <c r="AS20" i="59"/>
  <c r="BO85" i="59"/>
  <c r="V46" i="59"/>
  <c r="AF53" i="59"/>
  <c r="E38" i="59"/>
  <c r="AJ14" i="59"/>
  <c r="C52" i="59"/>
  <c r="H75" i="59"/>
  <c r="AN27" i="59"/>
  <c r="BS73" i="59"/>
  <c r="AX18" i="59"/>
  <c r="BR32" i="59"/>
  <c r="U9" i="59"/>
  <c r="BO11" i="59"/>
  <c r="G46" i="59"/>
  <c r="O31" i="59"/>
  <c r="CB30" i="59"/>
  <c r="AQ13" i="59"/>
  <c r="BB14" i="59"/>
  <c r="CT53" i="59"/>
  <c r="CO5" i="59"/>
  <c r="BC58" i="59"/>
  <c r="CS87" i="59"/>
  <c r="AS11" i="59"/>
  <c r="AK25" i="59"/>
  <c r="CK33" i="59"/>
  <c r="BA60" i="59"/>
  <c r="D16" i="59"/>
  <c r="W60" i="59"/>
  <c r="X58" i="59"/>
  <c r="AS75" i="59"/>
  <c r="AB50" i="59"/>
  <c r="AV35" i="59"/>
  <c r="CG7" i="59"/>
  <c r="X19" i="59"/>
  <c r="T31" i="59"/>
  <c r="AY18" i="59"/>
  <c r="BW76" i="59"/>
  <c r="AV25" i="59"/>
  <c r="Y75" i="59"/>
  <c r="CG74" i="59"/>
  <c r="M37" i="59"/>
  <c r="BJ6" i="59"/>
  <c r="BV10" i="59"/>
  <c r="BX6" i="59"/>
  <c r="L65" i="59"/>
  <c r="C79" i="59"/>
  <c r="AB58" i="59"/>
  <c r="CK85" i="59"/>
  <c r="AX10" i="59"/>
  <c r="C7" i="59"/>
  <c r="CG42" i="59"/>
  <c r="BX87" i="59"/>
  <c r="AJ6" i="59"/>
  <c r="E26" i="59"/>
  <c r="M43" i="59"/>
  <c r="BW37" i="59"/>
  <c r="CP19" i="59"/>
  <c r="CL37" i="59"/>
  <c r="CN67" i="59"/>
  <c r="E49" i="59"/>
  <c r="U31" i="59"/>
  <c r="P11" i="59"/>
  <c r="AP16" i="59"/>
  <c r="BR49" i="59"/>
  <c r="AH10" i="59"/>
  <c r="AY78" i="59"/>
  <c r="AH50" i="59"/>
  <c r="AL46" i="59"/>
  <c r="BO46" i="59"/>
  <c r="AJ19" i="59"/>
  <c r="I75" i="59"/>
  <c r="BL18" i="59"/>
  <c r="CK18" i="59"/>
  <c r="AN21" i="59"/>
  <c r="CG75" i="59"/>
  <c r="CI26" i="59"/>
  <c r="BI70" i="59"/>
  <c r="Z15" i="59"/>
  <c r="BD42" i="59"/>
  <c r="CG25" i="59"/>
  <c r="Z40" i="59"/>
  <c r="BJ87" i="59"/>
  <c r="AS58" i="59"/>
  <c r="R30" i="59"/>
  <c r="BZ29" i="59"/>
  <c r="CS54" i="59"/>
  <c r="AC14" i="59"/>
  <c r="P58" i="59"/>
  <c r="N62" i="59"/>
  <c r="AZ74" i="59"/>
  <c r="Y54" i="59"/>
  <c r="BL6" i="59"/>
  <c r="BD48" i="59"/>
  <c r="AH40" i="59"/>
  <c r="BO19" i="59"/>
  <c r="AD77" i="59"/>
  <c r="AD27" i="59"/>
  <c r="BS62" i="59"/>
  <c r="BD58" i="59"/>
  <c r="CH23" i="59"/>
  <c r="BP68" i="59"/>
  <c r="CG17" i="59"/>
  <c r="BR13" i="59"/>
  <c r="AV78" i="59"/>
  <c r="BN9" i="59"/>
  <c r="AO25" i="59"/>
  <c r="CK26" i="59"/>
  <c r="BH79" i="59"/>
  <c r="AN14" i="59"/>
  <c r="CF23" i="59"/>
  <c r="CL28" i="59"/>
  <c r="AQ33" i="59"/>
  <c r="CS57" i="59"/>
  <c r="BB25" i="59"/>
  <c r="BI65" i="59"/>
  <c r="AL24" i="59"/>
  <c r="I14" i="59"/>
  <c r="BO79" i="59"/>
  <c r="AA80" i="59"/>
  <c r="J86" i="59"/>
  <c r="CK80" i="59"/>
  <c r="BO63" i="59"/>
  <c r="Z21" i="59"/>
  <c r="CM79" i="59"/>
  <c r="AY41" i="59"/>
  <c r="CC73" i="59"/>
  <c r="O72" i="59"/>
  <c r="C41" i="59"/>
  <c r="AS81" i="59"/>
  <c r="AS69" i="59"/>
  <c r="BP73" i="59"/>
  <c r="CC50" i="59"/>
  <c r="O82" i="59"/>
  <c r="D41" i="59"/>
  <c r="W70" i="59"/>
  <c r="BG82" i="59"/>
  <c r="L42" i="59"/>
  <c r="S41" i="59"/>
  <c r="AM41" i="59"/>
  <c r="Z67" i="59"/>
  <c r="CR79" i="59"/>
  <c r="CM71" i="59"/>
  <c r="CO41" i="59"/>
  <c r="CE45" i="59"/>
  <c r="AP9" i="59"/>
  <c r="BW66" i="59"/>
  <c r="BX52" i="59"/>
  <c r="G33" i="59"/>
  <c r="CG87" i="59"/>
  <c r="BV17" i="59"/>
  <c r="Z6" i="59"/>
  <c r="CR11" i="59"/>
  <c r="BA19" i="59"/>
  <c r="W69" i="59"/>
  <c r="S32" i="59"/>
  <c r="K41" i="59"/>
  <c r="CL53" i="59"/>
  <c r="BI25" i="59"/>
  <c r="AF68" i="59"/>
  <c r="R11" i="59"/>
  <c r="BI37" i="59"/>
  <c r="CE78" i="59"/>
  <c r="AH14" i="59"/>
  <c r="BH86" i="59"/>
  <c r="AQ60" i="59"/>
  <c r="CP18" i="59"/>
  <c r="CS61" i="59"/>
  <c r="CD76" i="59"/>
  <c r="BJ9" i="59"/>
  <c r="BB31" i="59"/>
  <c r="BE48" i="59"/>
  <c r="O5" i="59"/>
  <c r="BV85" i="59"/>
  <c r="S50" i="59"/>
  <c r="CP86" i="59"/>
  <c r="BU13" i="59"/>
  <c r="CE69" i="59"/>
  <c r="K52" i="59"/>
  <c r="CT33" i="59"/>
  <c r="CJ26" i="59"/>
  <c r="M62" i="59"/>
  <c r="D87" i="59"/>
  <c r="Y60" i="59"/>
  <c r="AM37" i="59"/>
  <c r="CB69" i="59"/>
  <c r="AS40" i="59"/>
  <c r="AF37" i="59"/>
  <c r="AK24" i="59"/>
  <c r="CS38" i="59"/>
  <c r="CC29" i="59"/>
  <c r="BH64" i="59"/>
  <c r="AI38" i="59"/>
  <c r="BL9" i="59"/>
  <c r="BR46" i="59"/>
  <c r="BU38" i="59"/>
  <c r="CE55" i="59"/>
  <c r="BA6" i="59"/>
  <c r="AF18" i="59"/>
  <c r="CC58" i="59"/>
  <c r="CH17" i="59"/>
  <c r="F59" i="59"/>
  <c r="AJ44" i="59"/>
  <c r="H76" i="59"/>
  <c r="AF10" i="59"/>
  <c r="AM29" i="59"/>
  <c r="BQ77" i="59"/>
  <c r="L20" i="59"/>
  <c r="BQ20" i="59"/>
  <c r="CK76" i="59"/>
  <c r="BR30" i="59"/>
  <c r="F64" i="59"/>
  <c r="BB58" i="59"/>
  <c r="AN85" i="59"/>
  <c r="P17" i="59"/>
  <c r="AY60" i="59"/>
  <c r="CT40" i="59"/>
  <c r="AB69" i="59"/>
  <c r="CS14" i="59"/>
  <c r="CK32" i="59"/>
  <c r="H36" i="59"/>
  <c r="X25" i="59"/>
  <c r="BH26" i="59"/>
  <c r="AS13" i="59"/>
  <c r="AL69" i="59"/>
  <c r="BG34" i="59"/>
  <c r="BJ50" i="59"/>
  <c r="N32" i="59"/>
  <c r="S23" i="59"/>
  <c r="AQ9" i="59"/>
  <c r="AT37" i="59"/>
  <c r="D72" i="59"/>
  <c r="BG55" i="59"/>
  <c r="N44" i="59"/>
  <c r="CH36" i="59"/>
  <c r="AH67" i="59"/>
  <c r="BH7" i="59"/>
  <c r="AA23" i="59"/>
  <c r="CR60" i="59"/>
  <c r="O67" i="59"/>
  <c r="BC63" i="59"/>
  <c r="CG15" i="59"/>
  <c r="G57" i="59"/>
  <c r="P42" i="59"/>
  <c r="AJ27" i="59"/>
  <c r="AN69" i="59"/>
  <c r="BV69" i="59"/>
  <c r="CN75" i="59"/>
  <c r="M11" i="59"/>
  <c r="AI74" i="59"/>
  <c r="I67" i="59"/>
  <c r="AB22" i="59"/>
  <c r="CK56" i="59"/>
  <c r="CM47" i="59"/>
  <c r="AL11" i="59"/>
  <c r="T17" i="59"/>
  <c r="AP10" i="59"/>
  <c r="BQ14" i="59"/>
  <c r="BA36" i="59"/>
  <c r="BR36" i="59"/>
  <c r="K25" i="59"/>
  <c r="I13" i="59"/>
  <c r="S21" i="59"/>
  <c r="BS42" i="59"/>
  <c r="BH28" i="59"/>
  <c r="CB80" i="59"/>
  <c r="AH70" i="59"/>
  <c r="BW69" i="59"/>
  <c r="AJ50" i="59"/>
  <c r="AH18" i="59"/>
  <c r="CH81" i="59"/>
  <c r="O61" i="59"/>
  <c r="CH26" i="59"/>
  <c r="BU54" i="59"/>
  <c r="AM11" i="59"/>
  <c r="AA17" i="59"/>
  <c r="W26" i="59"/>
  <c r="AZ35" i="59"/>
  <c r="AY67" i="59"/>
  <c r="AC19" i="59"/>
  <c r="BW72" i="59"/>
  <c r="BZ65" i="59"/>
  <c r="O77" i="59"/>
  <c r="AM27" i="59"/>
  <c r="BO74" i="59"/>
  <c r="BR8" i="59"/>
  <c r="BI23" i="59"/>
  <c r="X41" i="59"/>
  <c r="CL21" i="59"/>
  <c r="AF39" i="59"/>
  <c r="AB55" i="59"/>
  <c r="X81" i="59"/>
  <c r="AL17" i="59"/>
  <c r="AO57" i="59"/>
  <c r="L57" i="59"/>
  <c r="N65" i="59"/>
  <c r="AX82" i="59"/>
  <c r="BK64" i="59"/>
  <c r="CH49" i="59"/>
  <c r="BR31" i="59"/>
  <c r="J27" i="59"/>
  <c r="L44" i="59"/>
  <c r="CB20" i="59"/>
  <c r="BU20" i="59"/>
  <c r="BO7" i="59"/>
  <c r="H40" i="59"/>
  <c r="BG38" i="59"/>
  <c r="AN41" i="59"/>
  <c r="CT20" i="59"/>
  <c r="BL60" i="59"/>
  <c r="AS17" i="59"/>
  <c r="L37" i="59"/>
  <c r="BI32" i="59"/>
  <c r="O62" i="59"/>
  <c r="R87" i="59"/>
  <c r="BJ76" i="59"/>
  <c r="K53" i="59"/>
  <c r="AQ85" i="59"/>
  <c r="BO31" i="59"/>
  <c r="BG31" i="59"/>
  <c r="CN58" i="59"/>
  <c r="BA11" i="59"/>
  <c r="BU87" i="59"/>
  <c r="P30" i="59"/>
  <c r="O14" i="59"/>
  <c r="AE10" i="59"/>
  <c r="M76" i="59"/>
  <c r="AA37" i="59"/>
  <c r="AT9" i="59"/>
  <c r="BB33" i="59"/>
  <c r="K23" i="59"/>
  <c r="CC75" i="59"/>
  <c r="C15" i="59"/>
  <c r="X80" i="59"/>
  <c r="E30" i="59"/>
  <c r="BX58" i="59"/>
  <c r="CI34" i="59"/>
  <c r="AI15" i="59"/>
  <c r="AF31" i="59"/>
  <c r="I9" i="59"/>
  <c r="AM52" i="59"/>
  <c r="CD27" i="59"/>
  <c r="BO35" i="59"/>
  <c r="BU75" i="59"/>
  <c r="BP43" i="59"/>
  <c r="BP56" i="59"/>
  <c r="BE22" i="59"/>
  <c r="BO22" i="59"/>
  <c r="AT7" i="59"/>
  <c r="AM79" i="59"/>
  <c r="M23" i="59"/>
  <c r="D63" i="59"/>
  <c r="C42" i="59"/>
  <c r="AC17" i="59"/>
  <c r="W74" i="59"/>
  <c r="CL23" i="59"/>
  <c r="V33" i="59"/>
  <c r="BB60" i="59"/>
  <c r="BO14" i="59"/>
  <c r="X29" i="59"/>
  <c r="AV17" i="59"/>
  <c r="CK29" i="59"/>
  <c r="BS75" i="59"/>
  <c r="BU69" i="59"/>
  <c r="BI39" i="59"/>
  <c r="CP66" i="59"/>
  <c r="BB37" i="59"/>
  <c r="AO18" i="59"/>
  <c r="CC24" i="59"/>
  <c r="AP87" i="59"/>
  <c r="AM55" i="59"/>
  <c r="BD78" i="59"/>
  <c r="CH11" i="59"/>
  <c r="AA41" i="59"/>
  <c r="CH7" i="59"/>
  <c r="P26" i="59"/>
  <c r="CT66" i="59"/>
  <c r="CT44" i="59"/>
  <c r="Y31" i="59"/>
  <c r="CH44" i="59"/>
  <c r="CT37" i="59"/>
  <c r="AH61" i="59"/>
  <c r="BU22" i="59"/>
  <c r="CB22" i="59"/>
  <c r="P41" i="59"/>
  <c r="CD28" i="59"/>
  <c r="G40" i="59"/>
  <c r="CF42" i="59"/>
  <c r="AL36" i="59"/>
  <c r="CL42" i="59"/>
  <c r="BP65" i="59"/>
  <c r="AC18" i="59"/>
  <c r="CC69" i="59"/>
  <c r="CS9" i="59"/>
  <c r="CT13" i="59"/>
  <c r="BZ68" i="59"/>
  <c r="CM48" i="59"/>
  <c r="AF76" i="59"/>
  <c r="AZ41" i="59"/>
  <c r="AD76" i="59"/>
  <c r="CD24" i="59"/>
  <c r="AP52" i="59"/>
  <c r="AX80" i="59"/>
  <c r="D85" i="59"/>
  <c r="BB8" i="59"/>
  <c r="AA24" i="59"/>
  <c r="BZ79" i="59"/>
  <c r="BX67" i="59"/>
  <c r="CP63" i="59"/>
  <c r="J80" i="59"/>
  <c r="AY49" i="59"/>
  <c r="AL57" i="59"/>
  <c r="C73" i="59"/>
  <c r="D47" i="59"/>
  <c r="AI60" i="59"/>
  <c r="AK57" i="59"/>
  <c r="U13" i="59"/>
  <c r="AA12" i="59"/>
  <c r="AQ80" i="59"/>
  <c r="CT43" i="59"/>
  <c r="AO72" i="59"/>
  <c r="F20" i="59"/>
  <c r="F17" i="59"/>
  <c r="BJ77" i="59"/>
  <c r="BV72" i="59"/>
  <c r="AZ27" i="59"/>
  <c r="C10" i="59"/>
  <c r="AB27" i="59"/>
  <c r="AI65" i="59"/>
  <c r="J50" i="59"/>
  <c r="K19" i="59"/>
  <c r="CT25" i="59"/>
  <c r="BC17" i="59"/>
  <c r="CH29" i="59"/>
  <c r="I42" i="59"/>
  <c r="CN17" i="59"/>
  <c r="Z81" i="59"/>
  <c r="BL49" i="59"/>
  <c r="CP75" i="59"/>
  <c r="R40" i="59"/>
  <c r="K70" i="59"/>
  <c r="CD74" i="59"/>
  <c r="AU30" i="59"/>
  <c r="AJ33" i="59"/>
  <c r="CS45" i="59"/>
  <c r="AC38" i="59"/>
  <c r="G85" i="59"/>
  <c r="AS31" i="59"/>
  <c r="E11" i="59"/>
  <c r="BU67" i="59"/>
  <c r="Y35" i="59"/>
  <c r="BO50" i="59"/>
  <c r="T15" i="59"/>
  <c r="CG56" i="59"/>
  <c r="AO60" i="59"/>
  <c r="W78" i="59"/>
  <c r="N38" i="59"/>
  <c r="CL9" i="59"/>
  <c r="H46" i="59"/>
  <c r="T68" i="59"/>
  <c r="C67" i="59"/>
  <c r="T30" i="59"/>
  <c r="E60" i="59"/>
  <c r="BH43" i="59"/>
  <c r="AD46" i="59"/>
  <c r="BE61" i="59"/>
  <c r="AS8" i="59"/>
  <c r="BV36" i="59"/>
  <c r="CN19" i="59"/>
  <c r="AZ37" i="59"/>
  <c r="AV36" i="59"/>
  <c r="BR85" i="59"/>
  <c r="AT24" i="59"/>
  <c r="D46" i="59"/>
  <c r="BJ10" i="59"/>
  <c r="CC6" i="59"/>
  <c r="AV62" i="59"/>
  <c r="BD30" i="59"/>
  <c r="U86" i="59"/>
  <c r="BI7" i="59"/>
  <c r="AK19" i="59"/>
  <c r="BA46" i="59"/>
  <c r="Y59" i="59"/>
  <c r="BH16" i="59"/>
  <c r="W27" i="59"/>
  <c r="BQ7" i="59"/>
  <c r="BR76" i="59"/>
  <c r="U29" i="59"/>
  <c r="CB36" i="59"/>
  <c r="BV58" i="59"/>
  <c r="CM50" i="59"/>
  <c r="W50" i="59"/>
  <c r="I31" i="59"/>
  <c r="AA78" i="59"/>
  <c r="BN57" i="59"/>
  <c r="BV13" i="59"/>
  <c r="N15" i="59"/>
  <c r="BJ41" i="59"/>
  <c r="CT34" i="59"/>
  <c r="AZ21" i="59"/>
  <c r="AY11" i="59"/>
  <c r="H14" i="59"/>
  <c r="P38" i="59"/>
  <c r="CN42" i="59"/>
  <c r="BC21" i="59"/>
  <c r="BB50" i="59"/>
  <c r="AH31" i="59"/>
  <c r="AH29" i="59"/>
  <c r="D28" i="59"/>
  <c r="R64" i="59"/>
  <c r="X65" i="59"/>
  <c r="BR58" i="59"/>
  <c r="CF50" i="59"/>
  <c r="AN86" i="59"/>
  <c r="CE14" i="59"/>
  <c r="CB65" i="59"/>
  <c r="BN19" i="59"/>
  <c r="T59" i="59"/>
  <c r="AD18" i="59"/>
  <c r="BA79" i="59"/>
  <c r="CK54" i="59"/>
  <c r="J22" i="59"/>
  <c r="CC13" i="59"/>
  <c r="V49" i="59"/>
  <c r="CN30" i="59"/>
  <c r="BW81" i="59"/>
  <c r="BG12" i="59"/>
  <c r="T6" i="59"/>
  <c r="BU17" i="59"/>
  <c r="Z10" i="59"/>
  <c r="E58" i="59"/>
  <c r="CK22" i="59"/>
  <c r="Y69" i="59"/>
  <c r="AQ42" i="59"/>
  <c r="AI18" i="59"/>
  <c r="CM23" i="59"/>
  <c r="D75" i="59"/>
  <c r="BE15" i="59"/>
  <c r="BL8" i="59"/>
  <c r="U34" i="59"/>
  <c r="CF17" i="59"/>
  <c r="CC7" i="59"/>
  <c r="BC9" i="59"/>
  <c r="CN20" i="59"/>
  <c r="BQ18" i="59"/>
  <c r="S80" i="59"/>
  <c r="CT28" i="59"/>
  <c r="AT20" i="59"/>
  <c r="CD18" i="59"/>
  <c r="CT15" i="59"/>
  <c r="CI15" i="59"/>
  <c r="I23" i="59"/>
  <c r="CM60" i="59"/>
  <c r="CF20" i="59"/>
  <c r="L25" i="59"/>
  <c r="AX35" i="59"/>
  <c r="AZ50" i="59"/>
  <c r="CC15" i="59"/>
  <c r="W67" i="59"/>
  <c r="CC38" i="59"/>
  <c r="CT54" i="59"/>
  <c r="AC28" i="59"/>
  <c r="AV40" i="59"/>
  <c r="AL18" i="59"/>
  <c r="I72" i="59"/>
  <c r="BR73" i="59"/>
  <c r="BV40" i="59"/>
  <c r="H43" i="59"/>
  <c r="O27" i="59"/>
  <c r="BX28" i="59"/>
  <c r="N26" i="59"/>
  <c r="AX66" i="59"/>
  <c r="AA67" i="59"/>
  <c r="CB7" i="59"/>
  <c r="CN25" i="59"/>
  <c r="AL74" i="59"/>
  <c r="CF29" i="59"/>
  <c r="CG79" i="59"/>
  <c r="O75" i="59"/>
  <c r="BH47" i="59"/>
  <c r="BE73" i="59"/>
  <c r="BU43" i="59"/>
  <c r="S47" i="59"/>
  <c r="CN37" i="59"/>
  <c r="BS10" i="59"/>
  <c r="J15" i="59"/>
  <c r="BE65" i="59"/>
  <c r="BJ81" i="59"/>
  <c r="BQ69" i="59"/>
  <c r="CH30" i="59"/>
  <c r="BB28" i="59"/>
  <c r="BV54" i="59"/>
  <c r="CD13" i="59"/>
  <c r="X31" i="59"/>
  <c r="BW31" i="59"/>
  <c r="M15" i="59"/>
  <c r="BD40" i="59"/>
  <c r="M41" i="59"/>
  <c r="BZ32" i="59"/>
  <c r="AJ47" i="59"/>
  <c r="AX47" i="59"/>
  <c r="BG23" i="59"/>
  <c r="AM43" i="59"/>
  <c r="AO36" i="59"/>
  <c r="CS77" i="59"/>
  <c r="P22" i="59"/>
  <c r="Z80" i="59"/>
  <c r="CP82" i="59"/>
  <c r="M59" i="59"/>
  <c r="BG37" i="59"/>
  <c r="CK21" i="59"/>
  <c r="Q70" i="59"/>
  <c r="CN73" i="59"/>
  <c r="CD75" i="59"/>
  <c r="BZ63" i="59"/>
  <c r="P19" i="59"/>
  <c r="T22" i="59"/>
  <c r="AN33" i="59"/>
  <c r="C31" i="59"/>
  <c r="L78" i="59"/>
  <c r="AI69" i="59"/>
  <c r="AV43" i="59"/>
  <c r="L9" i="59"/>
  <c r="AC35" i="59"/>
  <c r="AM10" i="59"/>
  <c r="BR22" i="59"/>
  <c r="BX16" i="59"/>
  <c r="AH19" i="59"/>
  <c r="F13" i="59"/>
  <c r="CB21" i="59"/>
  <c r="AL62" i="59"/>
  <c r="CK44" i="59"/>
  <c r="Z18" i="59"/>
  <c r="R60" i="59"/>
  <c r="N12" i="59"/>
  <c r="CB46" i="59"/>
  <c r="AF55" i="59"/>
  <c r="CM87" i="59"/>
  <c r="CL8" i="59"/>
  <c r="N30" i="59"/>
  <c r="CT24" i="59"/>
  <c r="BC5" i="59"/>
  <c r="AO52" i="59"/>
  <c r="C20" i="59"/>
  <c r="CD58" i="59"/>
  <c r="BQ80" i="59"/>
  <c r="BN27" i="59"/>
  <c r="BB52" i="59"/>
  <c r="AL60" i="59"/>
  <c r="G32" i="59"/>
  <c r="D27" i="59"/>
  <c r="AJ86" i="59"/>
  <c r="CD25" i="59"/>
  <c r="BU85" i="59"/>
  <c r="BW34" i="59"/>
  <c r="Y87" i="59"/>
  <c r="CO9" i="59"/>
  <c r="I11" i="59"/>
  <c r="AM42" i="59"/>
  <c r="D6" i="59"/>
  <c r="AB59" i="59"/>
  <c r="CT27" i="59"/>
  <c r="BG27" i="59"/>
  <c r="L11" i="59"/>
  <c r="CG46" i="59"/>
  <c r="F63" i="59"/>
  <c r="BD19" i="59"/>
  <c r="AY8" i="59"/>
  <c r="AX60" i="59"/>
  <c r="CF34" i="59"/>
  <c r="H19" i="59"/>
  <c r="CD35" i="59"/>
  <c r="BL53" i="59"/>
  <c r="AM40" i="59"/>
  <c r="AQ58" i="59"/>
  <c r="BO69" i="59"/>
  <c r="BV25" i="59"/>
  <c r="BX80" i="59"/>
  <c r="BP44" i="59"/>
  <c r="BB22" i="59"/>
  <c r="AL14" i="59"/>
  <c r="AI50" i="59"/>
  <c r="AP6" i="59"/>
  <c r="CJ33" i="59"/>
  <c r="E22" i="59"/>
  <c r="N69" i="59"/>
  <c r="AN57" i="59"/>
  <c r="BO24" i="59"/>
  <c r="CI7" i="59"/>
  <c r="U7" i="59"/>
  <c r="R21" i="59"/>
  <c r="R75" i="59"/>
  <c r="AF62" i="59"/>
  <c r="AA7" i="59"/>
  <c r="BL59" i="59"/>
  <c r="BV23" i="59"/>
  <c r="BN79" i="59"/>
  <c r="AD7" i="59"/>
  <c r="T35" i="59"/>
  <c r="E31" i="59"/>
  <c r="BT76" i="59"/>
  <c r="CF87" i="59"/>
  <c r="AZ85" i="59"/>
  <c r="BZ38" i="59"/>
  <c r="R38" i="59"/>
  <c r="CH8" i="59"/>
  <c r="CI11" i="59"/>
  <c r="CP48" i="59"/>
  <c r="CR78" i="59"/>
  <c r="R46" i="59"/>
  <c r="BE50" i="59"/>
  <c r="T9" i="59"/>
  <c r="CL69" i="59"/>
  <c r="O21" i="59"/>
  <c r="C69" i="59"/>
  <c r="P49" i="59"/>
  <c r="M67" i="59"/>
  <c r="AN15" i="59"/>
  <c r="BJ52" i="59"/>
  <c r="BA40" i="59"/>
  <c r="AC7" i="59"/>
  <c r="BE8" i="59"/>
  <c r="CF40" i="59"/>
  <c r="AM31" i="59"/>
  <c r="L58" i="59"/>
  <c r="T34" i="59"/>
  <c r="BO38" i="59"/>
  <c r="CR62" i="59"/>
  <c r="BP63" i="59"/>
  <c r="AO10" i="59"/>
  <c r="AP76" i="59"/>
  <c r="AO38" i="59"/>
  <c r="AL35" i="59"/>
  <c r="AP67" i="59"/>
  <c r="AS73" i="59"/>
  <c r="F18" i="59"/>
  <c r="CN10" i="59"/>
  <c r="D18" i="59"/>
  <c r="AO11" i="59"/>
  <c r="R79" i="59"/>
  <c r="BE32" i="59"/>
  <c r="BG58" i="59"/>
  <c r="U77" i="59"/>
  <c r="CC70" i="59"/>
  <c r="W25" i="59"/>
  <c r="BE34" i="59"/>
  <c r="CG69" i="59"/>
  <c r="R31" i="59"/>
  <c r="F43" i="59"/>
  <c r="X12" i="59"/>
  <c r="V9" i="59"/>
  <c r="Z32" i="59"/>
  <c r="BO33" i="59"/>
  <c r="V14" i="59"/>
  <c r="AD60" i="59"/>
  <c r="BE76" i="59"/>
  <c r="AB80" i="59"/>
  <c r="BH80" i="59"/>
  <c r="X6" i="59"/>
  <c r="D42" i="59"/>
  <c r="CI33" i="59"/>
  <c r="BQ67" i="59"/>
  <c r="AT85" i="59"/>
  <c r="AD20" i="59"/>
  <c r="R24" i="59"/>
  <c r="BE23" i="59"/>
  <c r="K40" i="59"/>
  <c r="AH62" i="59"/>
  <c r="CK37" i="59"/>
  <c r="BW6" i="59"/>
  <c r="BI69" i="59"/>
  <c r="Y27" i="59"/>
  <c r="AF49" i="59"/>
  <c r="AH42" i="59"/>
  <c r="AK33" i="59"/>
  <c r="CP32" i="59"/>
  <c r="BJ36" i="59"/>
  <c r="BU78" i="59"/>
  <c r="AB33" i="59"/>
  <c r="BX27" i="59"/>
  <c r="O73" i="59"/>
  <c r="Y32" i="59"/>
  <c r="CS44" i="59"/>
  <c r="AP32" i="59"/>
  <c r="BQ36" i="59"/>
  <c r="CE40" i="59"/>
  <c r="AQ19" i="59"/>
  <c r="CG60" i="59"/>
  <c r="BX37" i="59"/>
  <c r="AT32" i="59"/>
  <c r="AZ26" i="59"/>
  <c r="CE75" i="59"/>
  <c r="CN86" i="59"/>
  <c r="CI73" i="59"/>
  <c r="AF36" i="59"/>
  <c r="CK63" i="59"/>
  <c r="Y50" i="59"/>
  <c r="BY10" i="59"/>
  <c r="BC42" i="59"/>
  <c r="CM29" i="59"/>
  <c r="AP27" i="59"/>
  <c r="X33" i="59"/>
  <c r="AQ11" i="59"/>
  <c r="X48" i="59"/>
  <c r="N21" i="59"/>
  <c r="P75" i="59"/>
  <c r="BJ62" i="59"/>
  <c r="CH60" i="59"/>
  <c r="BL42" i="59"/>
  <c r="AS30" i="59"/>
  <c r="AS12" i="59"/>
  <c r="R68" i="59"/>
  <c r="J30" i="59"/>
  <c r="F42" i="59"/>
  <c r="S86" i="59"/>
  <c r="BN59" i="59"/>
  <c r="AT44" i="59"/>
  <c r="AN59" i="59"/>
  <c r="I7" i="59"/>
  <c r="AC32" i="59"/>
  <c r="AT70" i="59"/>
  <c r="K69" i="59"/>
  <c r="AI19" i="59"/>
  <c r="AZ58" i="59"/>
  <c r="T20" i="59"/>
  <c r="K73" i="59"/>
  <c r="AZ6" i="59"/>
  <c r="CG49" i="59"/>
  <c r="CI87" i="59"/>
  <c r="BQ73" i="59"/>
  <c r="Y80" i="59"/>
  <c r="BA13" i="59"/>
  <c r="AD36" i="59"/>
  <c r="AQ14" i="59"/>
  <c r="BX35" i="59"/>
  <c r="AH11" i="59"/>
  <c r="T75" i="59"/>
  <c r="E85" i="59"/>
  <c r="CH75" i="59"/>
  <c r="AO76" i="59"/>
  <c r="Y29" i="59"/>
  <c r="Z77" i="59"/>
  <c r="BV75" i="59"/>
  <c r="C40" i="59"/>
  <c r="CF14" i="59"/>
  <c r="BS61" i="59"/>
  <c r="W43" i="59"/>
  <c r="BV19" i="59"/>
  <c r="AZ76" i="59"/>
  <c r="D19" i="59"/>
  <c r="BO75" i="59"/>
  <c r="CN81" i="59"/>
  <c r="AS9" i="59"/>
  <c r="AD26" i="59"/>
  <c r="BH29" i="59"/>
  <c r="BR40" i="59"/>
  <c r="AS61" i="59"/>
  <c r="CE42" i="59"/>
  <c r="AY17" i="59"/>
  <c r="AB57" i="59"/>
  <c r="CR46" i="59"/>
  <c r="CS30" i="59"/>
  <c r="CL50" i="59"/>
  <c r="AZ69" i="59"/>
  <c r="G42" i="59"/>
  <c r="N70" i="59"/>
  <c r="BL43" i="59"/>
  <c r="AT23" i="59"/>
  <c r="K33" i="59"/>
  <c r="L47" i="59"/>
  <c r="BO15" i="59"/>
  <c r="F53" i="59"/>
  <c r="C78" i="59"/>
  <c r="BP61" i="59"/>
  <c r="Z59" i="59"/>
  <c r="O66" i="59"/>
  <c r="AJ25" i="59"/>
  <c r="AX7" i="59"/>
  <c r="AC40" i="59"/>
  <c r="W23" i="59"/>
  <c r="P60" i="59"/>
  <c r="AS33" i="59"/>
  <c r="BD39" i="59"/>
  <c r="AH59" i="59"/>
  <c r="AB66" i="59"/>
  <c r="BB18" i="59"/>
  <c r="G30" i="59"/>
  <c r="BO25" i="59"/>
  <c r="AC57" i="59"/>
  <c r="BC55" i="59"/>
  <c r="W66" i="59"/>
  <c r="AH22" i="59"/>
  <c r="BR60" i="59"/>
  <c r="AA47" i="59"/>
  <c r="AV23" i="59"/>
  <c r="L54" i="59"/>
  <c r="P44" i="59"/>
  <c r="BP77" i="59"/>
  <c r="BS52" i="59"/>
  <c r="BS37" i="59"/>
  <c r="V36" i="59"/>
  <c r="P31" i="59"/>
  <c r="H22" i="59"/>
  <c r="H59" i="59"/>
  <c r="Z9" i="59"/>
  <c r="Z75" i="59"/>
  <c r="BL19" i="59"/>
  <c r="BW35" i="59"/>
  <c r="AV16" i="59"/>
  <c r="AA29" i="59"/>
  <c r="J43" i="59"/>
  <c r="J56" i="59"/>
  <c r="AI7" i="59"/>
  <c r="P34" i="59"/>
  <c r="BH9" i="59"/>
  <c r="BG19" i="59"/>
  <c r="CT36" i="59"/>
  <c r="CT9" i="59"/>
  <c r="AT8" i="59"/>
  <c r="E46" i="59"/>
  <c r="BG44" i="59"/>
  <c r="CI85" i="59"/>
  <c r="CN50" i="59"/>
  <c r="CP38" i="59"/>
  <c r="U59" i="59"/>
  <c r="AQ12" i="59"/>
  <c r="CK53" i="59"/>
  <c r="BP35" i="59"/>
  <c r="Z37" i="59"/>
  <c r="BJ73" i="59"/>
  <c r="CI35" i="59"/>
  <c r="CF6" i="59"/>
  <c r="BY9" i="59"/>
  <c r="R69" i="59"/>
  <c r="BV6" i="59"/>
  <c r="D22" i="59"/>
  <c r="AM36" i="59"/>
  <c r="BD13" i="59"/>
  <c r="AF79" i="59"/>
  <c r="P53" i="59"/>
  <c r="Y20" i="59"/>
  <c r="CD19" i="59"/>
  <c r="X36" i="59"/>
  <c r="BP41" i="59"/>
  <c r="T24" i="59"/>
  <c r="CR30" i="59"/>
  <c r="AA72" i="59"/>
  <c r="U25" i="59"/>
  <c r="AM17" i="59"/>
  <c r="AJ65" i="59"/>
  <c r="G19" i="59"/>
  <c r="BH58" i="59"/>
  <c r="CP11" i="59"/>
  <c r="AL79" i="59"/>
  <c r="BB10" i="59"/>
  <c r="AQ10" i="59"/>
  <c r="R22" i="59"/>
  <c r="AN40" i="59"/>
  <c r="CS15" i="59"/>
  <c r="T40" i="59"/>
  <c r="V41" i="59"/>
  <c r="CI46" i="59"/>
  <c r="AM8" i="59"/>
  <c r="H7" i="59"/>
  <c r="BH76" i="59"/>
  <c r="CM20" i="59"/>
  <c r="BC6" i="59"/>
  <c r="R28" i="59"/>
  <c r="H67" i="59"/>
  <c r="BC74" i="59"/>
  <c r="BV65" i="59"/>
  <c r="R36" i="59"/>
  <c r="BX62" i="59"/>
  <c r="AS42" i="59"/>
  <c r="C36" i="59"/>
  <c r="I64" i="59"/>
  <c r="CG10" i="59"/>
  <c r="AS60" i="59"/>
  <c r="CB6" i="59"/>
  <c r="AI9" i="59"/>
  <c r="J35" i="59"/>
  <c r="V8" i="59"/>
  <c r="BJ78" i="59"/>
  <c r="Z44" i="59"/>
  <c r="CM17" i="59"/>
  <c r="AH37" i="59"/>
  <c r="CP35" i="59"/>
  <c r="J19" i="59"/>
  <c r="AU22" i="59"/>
  <c r="X10" i="59"/>
  <c r="AJ39" i="59"/>
  <c r="CS29" i="59"/>
  <c r="CC19" i="59"/>
  <c r="BN41" i="59"/>
  <c r="BO59" i="59"/>
  <c r="CR49" i="59"/>
  <c r="BJ17" i="59"/>
  <c r="BS38" i="59"/>
  <c r="BR19" i="59"/>
  <c r="CG58" i="59"/>
  <c r="AA11" i="59"/>
  <c r="BE20" i="59"/>
  <c r="AW7" i="59"/>
  <c r="BD9" i="59"/>
  <c r="BO29" i="59"/>
  <c r="H70" i="59"/>
  <c r="BI66" i="59"/>
  <c r="BV63" i="59"/>
  <c r="P15" i="59"/>
  <c r="BG41" i="59"/>
  <c r="F15" i="59"/>
  <c r="BW59" i="59"/>
  <c r="Z28" i="59"/>
  <c r="AY80" i="59"/>
  <c r="BG72" i="59"/>
  <c r="AJ64" i="59"/>
  <c r="AH80" i="59"/>
  <c r="N17" i="59"/>
  <c r="BB70" i="59"/>
  <c r="O25" i="59"/>
  <c r="AC23" i="59"/>
  <c r="K42" i="59"/>
  <c r="AO33" i="59"/>
  <c r="N40" i="59"/>
  <c r="CD26" i="59"/>
  <c r="BX21" i="59"/>
  <c r="CE74" i="59"/>
  <c r="J37" i="59"/>
  <c r="H65" i="59"/>
  <c r="U70" i="59"/>
  <c r="BP25" i="59"/>
  <c r="AT12" i="59"/>
  <c r="BW65" i="59"/>
  <c r="AO34" i="59"/>
  <c r="AD12" i="59"/>
  <c r="CR38" i="59"/>
  <c r="X28" i="59"/>
  <c r="K21" i="59"/>
  <c r="AD21" i="59"/>
  <c r="Z57" i="59"/>
  <c r="BR74" i="59"/>
  <c r="BB29" i="59"/>
  <c r="AN29" i="59"/>
  <c r="AH7" i="59"/>
  <c r="R43" i="59"/>
  <c r="AN10" i="59"/>
  <c r="AS82" i="59"/>
  <c r="BX38" i="59"/>
  <c r="CP37" i="59"/>
  <c r="BW13" i="59"/>
  <c r="S25" i="59"/>
  <c r="CF22" i="59"/>
  <c r="CI63" i="59"/>
  <c r="CN87" i="59"/>
  <c r="CB44" i="59"/>
  <c r="AC42" i="59"/>
  <c r="AA86" i="59"/>
  <c r="AC25" i="59"/>
  <c r="C24" i="59"/>
  <c r="CG32" i="59"/>
  <c r="CH87" i="59"/>
  <c r="S60" i="59"/>
  <c r="AM60" i="59"/>
  <c r="X85" i="59"/>
  <c r="BX75" i="59"/>
  <c r="T7" i="59"/>
  <c r="Z65" i="59"/>
  <c r="Z53" i="59"/>
  <c r="AQ78" i="59"/>
  <c r="CL31" i="59"/>
  <c r="Z8" i="59"/>
  <c r="AH23" i="59"/>
  <c r="M13" i="59"/>
  <c r="BJ60" i="59"/>
  <c r="Z20" i="59"/>
  <c r="W48" i="59"/>
  <c r="BB82" i="59"/>
  <c r="BZ75" i="59"/>
  <c r="AL53" i="59"/>
  <c r="P8" i="59"/>
  <c r="X8" i="59"/>
  <c r="W72" i="59"/>
  <c r="AA87" i="59"/>
  <c r="AM72" i="59"/>
  <c r="CN35" i="59"/>
  <c r="U27" i="59"/>
  <c r="CH15" i="59"/>
  <c r="CE46" i="59"/>
  <c r="O29" i="59"/>
  <c r="AH86" i="59"/>
  <c r="BL63" i="59"/>
  <c r="J63" i="59"/>
  <c r="E9" i="59"/>
  <c r="L50" i="59"/>
  <c r="BU19" i="59"/>
  <c r="AC30" i="59"/>
  <c r="AX48" i="59"/>
  <c r="AD6" i="59"/>
  <c r="BV73" i="59"/>
  <c r="BU8" i="59"/>
  <c r="CS66" i="59"/>
  <c r="J60" i="59"/>
  <c r="Z52" i="59"/>
  <c r="BX30" i="59"/>
  <c r="AF30" i="59"/>
  <c r="CB47" i="59"/>
  <c r="AX38" i="59"/>
  <c r="K38" i="59"/>
  <c r="C19" i="59"/>
  <c r="BB7" i="59"/>
  <c r="J61" i="59"/>
  <c r="CR9" i="59"/>
  <c r="BV37" i="59"/>
  <c r="BC76" i="59"/>
  <c r="BE67" i="59"/>
  <c r="U66" i="59"/>
  <c r="CN57" i="59"/>
  <c r="M60" i="59"/>
  <c r="BP40" i="59"/>
  <c r="CF38" i="59"/>
  <c r="CK66" i="59"/>
  <c r="BE54" i="59"/>
  <c r="BW21" i="59"/>
  <c r="CH13" i="59"/>
  <c r="CD67" i="59"/>
  <c r="O79" i="59"/>
  <c r="CT17" i="59"/>
  <c r="Y74" i="59"/>
  <c r="CC21" i="59"/>
  <c r="CT14" i="59"/>
  <c r="BV62" i="59"/>
  <c r="U23" i="59"/>
  <c r="BW86" i="59"/>
  <c r="AH13" i="59"/>
  <c r="AI6" i="59"/>
  <c r="AL22" i="59"/>
  <c r="CF49" i="59"/>
  <c r="E35" i="59"/>
  <c r="AF59" i="59"/>
  <c r="AF33" i="59"/>
  <c r="CK38" i="59"/>
  <c r="AT54" i="59"/>
  <c r="CN38" i="59"/>
  <c r="N85" i="59"/>
  <c r="BZ10" i="59"/>
  <c r="Y14" i="59"/>
  <c r="O20" i="59"/>
  <c r="BK58" i="59"/>
  <c r="CM58" i="59"/>
  <c r="CR18" i="59"/>
  <c r="CP21" i="59"/>
  <c r="T23" i="59"/>
  <c r="CC22" i="59"/>
  <c r="Z31" i="59"/>
  <c r="CN22" i="59"/>
  <c r="K15" i="59"/>
  <c r="J28" i="59"/>
  <c r="BA73" i="59"/>
  <c r="BV35" i="59"/>
  <c r="BO67" i="59"/>
  <c r="BC50" i="59"/>
  <c r="W29" i="59"/>
  <c r="CT41" i="59"/>
  <c r="AV60" i="59"/>
  <c r="BG76" i="59"/>
  <c r="AD37" i="59"/>
  <c r="AZ42" i="59"/>
  <c r="AY37" i="59"/>
  <c r="G25" i="59"/>
  <c r="BU52" i="59"/>
  <c r="CK65" i="59"/>
  <c r="AZ18" i="59"/>
  <c r="AV59" i="59"/>
  <c r="S58" i="59"/>
  <c r="CL25" i="59"/>
  <c r="BG80" i="59"/>
  <c r="AV19" i="59"/>
  <c r="CF73" i="59"/>
  <c r="T78" i="59"/>
  <c r="E76" i="59"/>
  <c r="S66" i="59"/>
  <c r="U43" i="59"/>
  <c r="I21" i="59"/>
  <c r="BN58" i="59"/>
  <c r="AO32" i="59"/>
  <c r="BA64" i="59"/>
  <c r="AV74" i="59"/>
  <c r="AO46" i="59"/>
  <c r="BJ25" i="59"/>
  <c r="BX42" i="59"/>
  <c r="BD41" i="59"/>
  <c r="L38" i="59"/>
  <c r="BJ66" i="59"/>
  <c r="CS22" i="59"/>
  <c r="F79" i="59"/>
  <c r="C9" i="59"/>
  <c r="AX73" i="59"/>
  <c r="S13" i="59"/>
  <c r="CS13" i="59"/>
  <c r="H42" i="59"/>
  <c r="CE13" i="59"/>
  <c r="BW27" i="59"/>
  <c r="CI40" i="59"/>
  <c r="K77" i="59"/>
  <c r="AL8" i="59"/>
  <c r="CP85" i="59"/>
  <c r="AL42" i="59"/>
  <c r="AN75" i="59"/>
  <c r="BG42" i="59"/>
  <c r="BW60" i="59"/>
  <c r="AX33" i="59"/>
  <c r="AL33" i="59"/>
  <c r="AK35" i="59"/>
  <c r="AC20" i="59"/>
  <c r="AJ60" i="59"/>
  <c r="CG35" i="59"/>
  <c r="Z34" i="59"/>
  <c r="AA65" i="59"/>
  <c r="R14" i="59"/>
  <c r="AV37" i="59"/>
  <c r="J33" i="59"/>
  <c r="CH20" i="59"/>
  <c r="CP26" i="59"/>
  <c r="AJ38" i="59"/>
  <c r="CM36" i="59"/>
  <c r="Z13" i="59"/>
  <c r="D31" i="59"/>
  <c r="D60" i="59"/>
  <c r="CR23" i="59"/>
  <c r="CG86" i="59"/>
  <c r="AD9" i="59"/>
  <c r="CR69" i="59"/>
  <c r="BP58" i="59"/>
  <c r="AT62" i="59"/>
  <c r="E73" i="59"/>
  <c r="AA8" i="59"/>
  <c r="AD13" i="59"/>
  <c r="K14" i="59"/>
  <c r="G38" i="59"/>
  <c r="O23" i="59"/>
  <c r="I52" i="59"/>
  <c r="CM63" i="59"/>
  <c r="BJ53" i="59"/>
  <c r="AJ20" i="59"/>
  <c r="AL10" i="59"/>
  <c r="CI67" i="59"/>
  <c r="K58" i="59"/>
  <c r="AT30" i="59"/>
  <c r="CK48" i="59"/>
  <c r="M8" i="59"/>
  <c r="AJ42" i="59"/>
  <c r="BC34" i="59"/>
  <c r="CC23" i="59"/>
  <c r="AP26" i="59"/>
  <c r="V31" i="59"/>
  <c r="BI44" i="59"/>
  <c r="AB7" i="59"/>
  <c r="CE11" i="59"/>
  <c r="AN22" i="59"/>
  <c r="BB62" i="59"/>
  <c r="BZ41" i="59"/>
  <c r="X50" i="59"/>
  <c r="AM46" i="59"/>
  <c r="Y42" i="59"/>
  <c r="CT7" i="59"/>
  <c r="AO30" i="59"/>
  <c r="G11" i="59"/>
  <c r="AB21" i="59"/>
  <c r="U69" i="59"/>
  <c r="G7" i="59"/>
  <c r="T58" i="59"/>
  <c r="AN65" i="59"/>
  <c r="AQ16" i="59"/>
  <c r="AK74" i="59"/>
  <c r="BO13" i="59"/>
  <c r="AH85" i="59"/>
  <c r="P64" i="59"/>
  <c r="AB29" i="59"/>
  <c r="D56" i="59"/>
  <c r="C66" i="59"/>
  <c r="AM69" i="59"/>
  <c r="CN9" i="59"/>
  <c r="CF10" i="59"/>
  <c r="BN85" i="59"/>
  <c r="BI42" i="59"/>
  <c r="AH63" i="59"/>
  <c r="BE37" i="59"/>
  <c r="BS11" i="59"/>
  <c r="S22" i="59"/>
  <c r="CS23" i="59"/>
  <c r="O15" i="59"/>
  <c r="E62" i="59"/>
  <c r="AB6" i="59"/>
  <c r="AI35" i="59"/>
  <c r="X22" i="59"/>
  <c r="BX74" i="59"/>
  <c r="BC19" i="59"/>
  <c r="O13" i="59"/>
  <c r="CF18" i="59"/>
  <c r="AC62" i="59"/>
  <c r="AY58" i="59"/>
  <c r="D29" i="59"/>
  <c r="O19" i="59"/>
  <c r="X7" i="59"/>
  <c r="F14" i="59"/>
  <c r="U17" i="59"/>
  <c r="AS34" i="59"/>
  <c r="P52" i="59"/>
  <c r="CG76" i="59"/>
  <c r="BG10" i="59"/>
  <c r="CM49" i="59"/>
  <c r="CM76" i="59"/>
  <c r="D76" i="59"/>
  <c r="AI27" i="59"/>
  <c r="BD11" i="59"/>
  <c r="AS53" i="59"/>
  <c r="W62" i="59"/>
  <c r="P76" i="59"/>
  <c r="Y25" i="59"/>
  <c r="CS5" i="59"/>
  <c r="E19" i="59"/>
  <c r="AC67" i="59"/>
  <c r="AB42" i="59"/>
  <c r="BC29" i="59"/>
  <c r="AA43" i="59"/>
  <c r="S24" i="59"/>
  <c r="P12" i="59"/>
  <c r="AX23" i="59"/>
  <c r="CI19" i="59"/>
  <c r="O54" i="59"/>
  <c r="F72" i="59"/>
  <c r="AY10" i="59"/>
  <c r="CI23" i="59"/>
  <c r="T74" i="59"/>
  <c r="K82" i="59"/>
  <c r="I40" i="59"/>
  <c r="AN58" i="59"/>
  <c r="U46" i="59"/>
  <c r="BL25" i="59"/>
  <c r="T28" i="59"/>
  <c r="BW74" i="59"/>
  <c r="BE38" i="59"/>
  <c r="X21" i="59"/>
  <c r="BZ64" i="59"/>
  <c r="CK82" i="59"/>
  <c r="I81" i="59"/>
  <c r="BG65" i="59"/>
  <c r="BZ18" i="59"/>
  <c r="AZ15" i="59"/>
  <c r="CD41" i="59"/>
  <c r="AR79" i="59"/>
  <c r="J81" i="59"/>
  <c r="AI58" i="59"/>
  <c r="AN16" i="59"/>
  <c r="CK57" i="59"/>
  <c r="D25" i="59"/>
  <c r="CE53" i="59"/>
  <c r="L13" i="59"/>
  <c r="T12" i="59"/>
  <c r="K30" i="59"/>
  <c r="BI9" i="59"/>
  <c r="CR8" i="59"/>
  <c r="BN63" i="59"/>
  <c r="AT78" i="59"/>
  <c r="E29" i="59"/>
  <c r="BS46" i="59"/>
  <c r="BN76" i="59"/>
  <c r="BB46" i="59"/>
  <c r="BB24" i="59"/>
  <c r="BI87" i="59"/>
  <c r="P6" i="59"/>
  <c r="CM14" i="59"/>
  <c r="D30" i="59"/>
  <c r="AX37" i="59"/>
  <c r="BP14" i="59"/>
  <c r="CN36" i="59"/>
  <c r="AD11" i="59"/>
  <c r="M78" i="59"/>
  <c r="AB24" i="59"/>
  <c r="CP27" i="59"/>
  <c r="H9" i="59"/>
  <c r="E56" i="59"/>
  <c r="CH68" i="59"/>
  <c r="AA60" i="59"/>
  <c r="BA68" i="59"/>
  <c r="F75" i="59"/>
  <c r="AY30" i="59"/>
  <c r="N24" i="59"/>
  <c r="BP53" i="59"/>
  <c r="AB46" i="59"/>
  <c r="CS33" i="59"/>
  <c r="BZ62" i="59"/>
  <c r="L6" i="59"/>
  <c r="U15" i="59"/>
  <c r="AH30" i="59"/>
  <c r="AT50" i="59"/>
  <c r="AV7" i="59"/>
  <c r="AK11" i="59"/>
  <c r="S27" i="59"/>
  <c r="BZ60" i="59"/>
  <c r="BE46" i="59"/>
  <c r="AB49" i="59"/>
  <c r="E75" i="59"/>
  <c r="R67" i="59"/>
  <c r="AN13" i="59"/>
  <c r="CC86" i="59"/>
  <c r="CH37" i="59"/>
  <c r="BS14" i="59"/>
  <c r="BC24" i="59"/>
  <c r="CP42" i="59"/>
  <c r="BV67" i="59"/>
  <c r="CI29" i="59"/>
  <c r="M36" i="59"/>
  <c r="BU29" i="59"/>
  <c r="BQ9" i="59"/>
  <c r="CR22" i="59"/>
  <c r="T60" i="59"/>
  <c r="CG18" i="59"/>
  <c r="CR17" i="59"/>
  <c r="V40" i="59"/>
  <c r="BV32" i="59"/>
  <c r="BJ21" i="59"/>
  <c r="BC10" i="59"/>
  <c r="L59" i="59"/>
  <c r="AN87" i="59"/>
  <c r="BD76" i="59"/>
  <c r="O63" i="59"/>
  <c r="CS50" i="59"/>
  <c r="L7" i="59"/>
  <c r="CK64" i="59"/>
  <c r="AM23" i="59"/>
  <c r="AO28" i="59"/>
  <c r="AL13" i="59"/>
  <c r="R17" i="59"/>
  <c r="AY29" i="59"/>
  <c r="CG16" i="59"/>
  <c r="CE49" i="59"/>
  <c r="CP44" i="59"/>
  <c r="BW50" i="59"/>
  <c r="S30" i="59"/>
  <c r="L19" i="59"/>
  <c r="X30" i="59"/>
  <c r="AK36" i="59"/>
  <c r="H50" i="59"/>
  <c r="BB23" i="59"/>
  <c r="BG53" i="59"/>
  <c r="AZ25" i="59"/>
  <c r="CD22" i="59"/>
  <c r="BP22" i="59"/>
  <c r="BH46" i="59"/>
  <c r="BR75" i="59"/>
  <c r="BW15" i="59"/>
  <c r="Z17" i="59"/>
  <c r="AP17" i="59"/>
  <c r="AM67" i="59"/>
  <c r="BN34" i="59"/>
  <c r="AQ66" i="59"/>
  <c r="T52" i="59"/>
  <c r="BN10" i="59"/>
  <c r="AX11" i="59"/>
  <c r="V21" i="59"/>
  <c r="AV42" i="59"/>
  <c r="CM24" i="59"/>
  <c r="AJ62" i="59"/>
  <c r="CP17" i="59"/>
  <c r="CI52" i="59"/>
  <c r="BS22" i="59"/>
  <c r="AL58" i="59"/>
  <c r="BJ18" i="59"/>
  <c r="O36" i="59"/>
  <c r="CP76" i="59"/>
  <c r="R66" i="59"/>
  <c r="M49" i="59"/>
  <c r="AO19" i="59"/>
  <c r="BJ85" i="59"/>
  <c r="AK26" i="59"/>
  <c r="AY42" i="59"/>
  <c r="AY40" i="59"/>
  <c r="AO23" i="59"/>
  <c r="AL30" i="59"/>
  <c r="G5" i="59"/>
  <c r="BD68" i="59"/>
  <c r="CE18" i="59"/>
  <c r="O42" i="59"/>
  <c r="AV79" i="59"/>
  <c r="AN9" i="59"/>
  <c r="BB34" i="59"/>
  <c r="CD15" i="59"/>
  <c r="AJ11" i="59"/>
  <c r="G22" i="59"/>
  <c r="AY65" i="59"/>
  <c r="D65" i="59"/>
  <c r="AL87" i="59"/>
  <c r="AP75" i="59"/>
  <c r="AM57" i="59"/>
  <c r="BZ70" i="59"/>
  <c r="CC36" i="59"/>
  <c r="AB38" i="59"/>
  <c r="CF69" i="59"/>
  <c r="CH40" i="59"/>
  <c r="BO80" i="59"/>
  <c r="BA80" i="59"/>
  <c r="BU26" i="59"/>
  <c r="X71" i="59"/>
  <c r="W56" i="59"/>
  <c r="V79" i="59"/>
  <c r="AX6" i="59"/>
  <c r="BC35" i="59"/>
  <c r="L30" i="59"/>
  <c r="AV30" i="59"/>
  <c r="CE60" i="59"/>
  <c r="AJ75" i="59"/>
  <c r="AA63" i="59"/>
  <c r="CP7" i="59"/>
  <c r="BZ86" i="59"/>
  <c r="CT32" i="59"/>
  <c r="P35" i="59"/>
  <c r="CP58" i="59"/>
  <c r="AS36" i="59"/>
  <c r="AI32" i="59"/>
  <c r="Y58" i="59"/>
  <c r="BD62" i="59"/>
  <c r="W7" i="59"/>
  <c r="AL78" i="59"/>
  <c r="P56" i="59"/>
  <c r="K32" i="59"/>
  <c r="BZ30" i="59"/>
  <c r="BX50" i="59"/>
  <c r="R58" i="59"/>
  <c r="CS31" i="59"/>
  <c r="BQ85" i="59"/>
  <c r="BW20" i="59"/>
  <c r="I76" i="59"/>
  <c r="BX14" i="59"/>
  <c r="O32" i="59"/>
  <c r="BO76" i="59"/>
  <c r="BO58" i="59"/>
  <c r="BD86" i="59"/>
  <c r="CK68" i="59"/>
  <c r="CE62" i="59"/>
  <c r="BJ13" i="59"/>
  <c r="X27" i="59"/>
  <c r="CT11" i="59"/>
  <c r="G86" i="59"/>
  <c r="BA53" i="59"/>
  <c r="W36" i="59"/>
  <c r="AB75" i="59"/>
  <c r="AC33" i="59"/>
  <c r="W64" i="59"/>
  <c r="BZ7" i="59"/>
  <c r="AM75" i="59"/>
  <c r="N27" i="59"/>
  <c r="AC50" i="59"/>
  <c r="T70" i="59"/>
  <c r="P40" i="59"/>
  <c r="AC29" i="59"/>
  <c r="BR6" i="59"/>
  <c r="AT60" i="59"/>
  <c r="AQ65" i="59"/>
  <c r="K87" i="59"/>
  <c r="BE17" i="59"/>
  <c r="AD79" i="59"/>
  <c r="BH10" i="59"/>
  <c r="BU10" i="59"/>
  <c r="BC8" i="59"/>
  <c r="CB75" i="59"/>
  <c r="BN29" i="59"/>
  <c r="CH78" i="59"/>
  <c r="AF86" i="59"/>
  <c r="AH44" i="59"/>
  <c r="BR33" i="59"/>
  <c r="I25" i="59"/>
  <c r="F50" i="59"/>
  <c r="BO23" i="59"/>
  <c r="AV15" i="59"/>
  <c r="BN13" i="59"/>
  <c r="BN69" i="59"/>
  <c r="AT63" i="59"/>
  <c r="AB41" i="59"/>
  <c r="T64" i="59"/>
  <c r="Z79" i="59"/>
  <c r="BE85" i="59"/>
  <c r="Z69" i="59"/>
  <c r="AP62" i="59"/>
  <c r="CI49" i="59"/>
  <c r="AN6" i="59"/>
  <c r="BJ14" i="59"/>
  <c r="CE10" i="59"/>
  <c r="J12" i="59"/>
  <c r="AM18" i="59"/>
  <c r="BG60" i="59"/>
  <c r="Y7" i="59"/>
  <c r="D40" i="59"/>
  <c r="AQ59" i="59"/>
  <c r="M14" i="59"/>
  <c r="AZ11" i="59"/>
  <c r="J18" i="59"/>
  <c r="T50" i="59"/>
  <c r="AI67" i="59"/>
  <c r="BD36" i="59"/>
  <c r="F37" i="59"/>
  <c r="AT76" i="59"/>
  <c r="P74" i="59"/>
  <c r="U81" i="59"/>
  <c r="CH6" i="59"/>
  <c r="BJ75" i="59"/>
  <c r="CG40" i="59"/>
  <c r="Y15" i="59"/>
  <c r="AJ74" i="59"/>
  <c r="E65" i="59"/>
  <c r="CC11" i="59"/>
  <c r="BD21" i="59"/>
  <c r="CM65" i="59"/>
  <c r="AM50" i="59"/>
  <c r="Z62" i="59"/>
  <c r="CG20" i="59"/>
  <c r="BS60" i="59"/>
  <c r="CF24" i="59"/>
  <c r="CD57" i="59"/>
  <c r="BS33" i="59"/>
  <c r="AL7" i="59"/>
  <c r="AQ25" i="59"/>
  <c r="AZ65" i="59"/>
  <c r="C86" i="59"/>
  <c r="CL13" i="59"/>
  <c r="N75" i="59"/>
  <c r="W15" i="59"/>
  <c r="AA62" i="59"/>
  <c r="AS18" i="59"/>
  <c r="BD50" i="59"/>
  <c r="BZ49" i="59"/>
  <c r="BP82" i="59"/>
  <c r="M69" i="59"/>
  <c r="M22" i="59"/>
  <c r="AA81" i="59"/>
  <c r="AY59" i="59"/>
  <c r="CI78" i="59"/>
  <c r="Y77" i="59"/>
  <c r="CR27" i="59"/>
  <c r="CM64" i="59"/>
  <c r="P57" i="59"/>
  <c r="T65" i="59"/>
  <c r="N5" i="59"/>
  <c r="CC25" i="59"/>
  <c r="AY76" i="59"/>
  <c r="AJ17" i="59"/>
  <c r="BL31" i="59"/>
  <c r="CH27" i="59"/>
  <c r="BU32" i="59"/>
  <c r="U75" i="59"/>
  <c r="AH60" i="59"/>
  <c r="BI17" i="59"/>
  <c r="AT15" i="59"/>
  <c r="BZ40" i="59"/>
  <c r="BB66" i="59"/>
  <c r="AJ18" i="59"/>
  <c r="BI72" i="59"/>
  <c r="AN73" i="59"/>
  <c r="F30" i="59"/>
  <c r="BE66" i="59"/>
  <c r="J67" i="59"/>
  <c r="AO13" i="59"/>
  <c r="AK37" i="59"/>
  <c r="CP64" i="59"/>
  <c r="CB61" i="59"/>
  <c r="AN62" i="59"/>
  <c r="AK13" i="59"/>
  <c r="H57" i="59"/>
  <c r="BU21" i="59"/>
  <c r="BQ81" i="59"/>
  <c r="AX50" i="59"/>
  <c r="K6" i="59"/>
  <c r="D7" i="59"/>
  <c r="AV77" i="59"/>
  <c r="BR59" i="59"/>
  <c r="AQ43" i="59"/>
  <c r="AC13" i="59"/>
  <c r="CT62" i="59"/>
  <c r="AP40" i="59"/>
  <c r="O43" i="59"/>
  <c r="BS12" i="59"/>
  <c r="BZ13" i="59"/>
  <c r="CE79" i="59"/>
  <c r="BS57" i="59"/>
  <c r="X69" i="59"/>
  <c r="AT61" i="59"/>
  <c r="CH80" i="59"/>
  <c r="AS29" i="59"/>
  <c r="CE41" i="59"/>
  <c r="BV28" i="59"/>
  <c r="H81" i="59"/>
  <c r="BC79" i="59"/>
  <c r="C70" i="59"/>
  <c r="AF52" i="59"/>
  <c r="AQ15" i="59"/>
  <c r="BO49" i="59"/>
  <c r="AK7" i="59"/>
  <c r="BX73" i="59"/>
  <c r="BH48" i="59"/>
  <c r="AQ72" i="59"/>
  <c r="BE26" i="59"/>
  <c r="S54" i="59"/>
  <c r="CR66" i="59"/>
  <c r="BX11" i="59"/>
  <c r="AB79" i="59"/>
  <c r="AP25" i="59"/>
  <c r="CB59" i="59"/>
  <c r="BX44" i="59"/>
  <c r="BG5" i="59"/>
  <c r="J70" i="59"/>
  <c r="L67" i="59"/>
  <c r="I41" i="59"/>
  <c r="CF15" i="59"/>
  <c r="J31" i="59"/>
  <c r="T55" i="59"/>
  <c r="AX26" i="59"/>
  <c r="AK54" i="59"/>
  <c r="AT49" i="59"/>
  <c r="AQ74" i="59"/>
  <c r="BX64" i="59"/>
  <c r="BE25" i="59"/>
  <c r="AZ5" i="59"/>
  <c r="AY52" i="59"/>
  <c r="V10" i="59"/>
  <c r="CK17" i="59"/>
  <c r="AB81" i="59"/>
  <c r="BV77" i="59"/>
  <c r="AH73" i="59"/>
  <c r="AT55" i="59"/>
  <c r="CK5" i="59"/>
  <c r="BN74" i="59"/>
  <c r="F48" i="59"/>
  <c r="BN72" i="59"/>
  <c r="CR26" i="59"/>
  <c r="CB17" i="59"/>
  <c r="BD12" i="59"/>
  <c r="Z66" i="59"/>
  <c r="AI82" i="59"/>
  <c r="BL74" i="59"/>
  <c r="BZ77" i="59"/>
  <c r="CF5" i="59"/>
  <c r="R77" i="59"/>
  <c r="H28" i="59"/>
  <c r="V64" i="59"/>
  <c r="AS21" i="59"/>
  <c r="CQ9" i="59"/>
  <c r="BI86" i="59"/>
  <c r="BB11" i="59"/>
  <c r="AJ12" i="59"/>
  <c r="AJ56" i="59"/>
  <c r="S34" i="59"/>
  <c r="BP70" i="59"/>
  <c r="AJ67" i="59"/>
  <c r="E77" i="59"/>
  <c r="AJ41" i="59"/>
  <c r="G73" i="59"/>
  <c r="BA51" i="59"/>
  <c r="M82" i="59"/>
  <c r="W40" i="59"/>
  <c r="AX51" i="59"/>
  <c r="AD39" i="59"/>
  <c r="T26" i="59"/>
  <c r="U71" i="59"/>
  <c r="BA24" i="59"/>
  <c r="BS82" i="59"/>
  <c r="L71" i="59"/>
  <c r="BJ24" i="59"/>
  <c r="AM65" i="59"/>
  <c r="BD71" i="59"/>
  <c r="CN48" i="59"/>
  <c r="AX42" i="59"/>
  <c r="BW52" i="59"/>
  <c r="CG71" i="59"/>
  <c r="V39" i="59"/>
  <c r="BA72" i="59"/>
  <c r="Z54" i="59"/>
  <c r="BA42" i="59"/>
  <c r="CG81" i="59"/>
  <c r="R10" i="59"/>
  <c r="S77" i="59"/>
  <c r="M64" i="59"/>
  <c r="V67" i="59"/>
  <c r="U68" i="59"/>
  <c r="S38" i="59"/>
  <c r="CF71" i="59"/>
  <c r="BG86" i="59"/>
  <c r="CK75" i="59"/>
  <c r="AT22" i="59"/>
  <c r="AY33" i="59"/>
  <c r="I47" i="59"/>
  <c r="AF35" i="59"/>
  <c r="CT86" i="59"/>
  <c r="CE43" i="59"/>
  <c r="AP82" i="59"/>
  <c r="BG69" i="59"/>
  <c r="N6" i="59"/>
  <c r="W39" i="59"/>
  <c r="AL54" i="59"/>
  <c r="Y22" i="59"/>
  <c r="CR55" i="59"/>
  <c r="BR29" i="59"/>
  <c r="BQ70" i="59"/>
  <c r="R26" i="59"/>
  <c r="AK70" i="59"/>
  <c r="CT23" i="59"/>
  <c r="P21" i="59"/>
  <c r="CB41" i="59"/>
  <c r="AF70" i="59"/>
  <c r="K10" i="59"/>
  <c r="BS9" i="59"/>
  <c r="C12" i="59"/>
  <c r="BG29" i="59"/>
  <c r="BQ47" i="59"/>
  <c r="BA14" i="59"/>
  <c r="BN15" i="59"/>
  <c r="CD12" i="59"/>
  <c r="CH76" i="59"/>
  <c r="CI76" i="59"/>
  <c r="AB87" i="59"/>
  <c r="CM22" i="59"/>
  <c r="Y33" i="59"/>
  <c r="AV54" i="59"/>
  <c r="R80" i="59"/>
  <c r="CK72" i="59"/>
  <c r="AT65" i="59"/>
  <c r="AB76" i="59"/>
  <c r="CB78" i="59"/>
  <c r="AI76" i="59"/>
  <c r="CQ82" i="59"/>
  <c r="F6" i="59"/>
  <c r="CD80" i="59"/>
  <c r="BQ44" i="59"/>
  <c r="AP42" i="59"/>
  <c r="BM57" i="59"/>
  <c r="P59" i="59"/>
  <c r="AX70" i="59"/>
  <c r="CB72" i="59"/>
  <c r="CS32" i="59"/>
  <c r="U82" i="59"/>
  <c r="CS7" i="59"/>
  <c r="AB44" i="59"/>
  <c r="S16" i="59"/>
  <c r="BS58" i="59"/>
  <c r="AQ67" i="59"/>
  <c r="CM10" i="59"/>
  <c r="V24" i="59"/>
  <c r="AP28" i="59"/>
  <c r="AC26" i="59"/>
  <c r="K43" i="59"/>
  <c r="BP18" i="59"/>
  <c r="CS40" i="59"/>
  <c r="AH75" i="59"/>
  <c r="CR12" i="59"/>
  <c r="P70" i="59"/>
  <c r="AK39" i="59"/>
  <c r="L40" i="59"/>
  <c r="AL67" i="59"/>
  <c r="BP11" i="59"/>
  <c r="AP72" i="59"/>
  <c r="CC68" i="59"/>
  <c r="L48" i="59"/>
  <c r="AV65" i="59"/>
  <c r="AI17" i="59"/>
  <c r="P29" i="59"/>
  <c r="O68" i="59"/>
  <c r="CQ85" i="59"/>
  <c r="X23" i="59"/>
  <c r="W80" i="59"/>
  <c r="T43" i="59"/>
  <c r="BD82" i="59"/>
  <c r="BS39" i="59"/>
  <c r="CI28" i="59"/>
  <c r="AP56" i="59"/>
  <c r="G65" i="59"/>
  <c r="AT68" i="59"/>
  <c r="BS26" i="59"/>
  <c r="CD33" i="59"/>
  <c r="AL32" i="59"/>
  <c r="CN43" i="59"/>
  <c r="AI72" i="59"/>
  <c r="H26" i="59"/>
  <c r="BA29" i="59"/>
  <c r="AZ64" i="59"/>
  <c r="BX48" i="59"/>
  <c r="BG79" i="59"/>
  <c r="BV80" i="59"/>
  <c r="H5" i="59"/>
  <c r="AP57" i="59"/>
  <c r="AP61" i="59"/>
  <c r="BI59" i="59"/>
  <c r="F57" i="59"/>
  <c r="AV28" i="59"/>
  <c r="AH48" i="59"/>
  <c r="CT8" i="59"/>
  <c r="BL54" i="59"/>
  <c r="AF82" i="59"/>
  <c r="BE21" i="59"/>
  <c r="AH5" i="59"/>
  <c r="BA23" i="59"/>
  <c r="R45" i="59"/>
  <c r="AV44" i="59"/>
  <c r="D12" i="59"/>
  <c r="BU51" i="59"/>
  <c r="AK23" i="59"/>
  <c r="BQ10" i="59"/>
  <c r="M71" i="59"/>
  <c r="CE16" i="59"/>
  <c r="N16" i="59"/>
  <c r="AN71" i="59"/>
  <c r="CC48" i="59"/>
  <c r="AF17" i="59"/>
  <c r="AQ76" i="59"/>
  <c r="W82" i="59"/>
  <c r="CC10" i="59"/>
  <c r="BY26" i="59"/>
  <c r="BL52" i="59"/>
  <c r="AO43" i="59"/>
  <c r="H85" i="59"/>
  <c r="CG27" i="59"/>
  <c r="M58" i="59"/>
  <c r="AB86" i="59"/>
  <c r="BL67" i="59"/>
  <c r="BV16" i="59"/>
  <c r="CG33" i="59"/>
  <c r="AI22" i="59"/>
  <c r="BA67" i="59"/>
  <c r="AS5" i="59"/>
  <c r="J78" i="59"/>
  <c r="AT26" i="59"/>
  <c r="AM25" i="59"/>
  <c r="AM74" i="59"/>
  <c r="AV67" i="59"/>
  <c r="CF64" i="59"/>
  <c r="CE28" i="59"/>
  <c r="AV55" i="59"/>
  <c r="CR43" i="59"/>
  <c r="BL40" i="59"/>
  <c r="Y61" i="59"/>
  <c r="N73" i="59"/>
  <c r="BW79" i="59"/>
  <c r="H29" i="59"/>
  <c r="BV41" i="59"/>
  <c r="AV22" i="59"/>
  <c r="AN56" i="59"/>
  <c r="CT57" i="59"/>
  <c r="CK28" i="59"/>
  <c r="AK32" i="59"/>
  <c r="U47" i="59"/>
  <c r="BS49" i="59"/>
  <c r="AS79" i="59"/>
  <c r="AO37" i="59"/>
  <c r="T21" i="59"/>
  <c r="Y73" i="59"/>
  <c r="Y41" i="59"/>
  <c r="CR40" i="59"/>
  <c r="AY57" i="59"/>
  <c r="V42" i="59"/>
  <c r="CE19" i="59"/>
  <c r="CR20" i="59"/>
  <c r="BC12" i="59"/>
  <c r="BR34" i="59"/>
  <c r="AZ30" i="59"/>
  <c r="BX17" i="59"/>
  <c r="BP34" i="59"/>
  <c r="CB70" i="59"/>
  <c r="CL56" i="59"/>
  <c r="Y13" i="59"/>
  <c r="L79" i="59"/>
  <c r="CS16" i="59"/>
  <c r="M26" i="59"/>
  <c r="O12" i="59"/>
  <c r="BB59" i="59"/>
  <c r="N29" i="59"/>
  <c r="K66" i="59"/>
  <c r="CL47" i="59"/>
  <c r="AT79" i="59"/>
  <c r="BE5" i="59"/>
  <c r="W17" i="59"/>
  <c r="U49" i="59"/>
  <c r="AS28" i="59"/>
  <c r="AJ15" i="59"/>
  <c r="AJ40" i="59"/>
  <c r="G41" i="59"/>
  <c r="CL33" i="59"/>
  <c r="CH12" i="59"/>
  <c r="V73" i="59"/>
  <c r="AQ68" i="59"/>
  <c r="BI8" i="59"/>
  <c r="Y12" i="59"/>
  <c r="AI70" i="59"/>
  <c r="CM69" i="59"/>
  <c r="CT48" i="59"/>
  <c r="BP47" i="59"/>
  <c r="V72" i="59"/>
  <c r="AB56" i="59"/>
  <c r="CA75" i="59"/>
  <c r="CC17" i="59"/>
  <c r="BI5" i="59"/>
  <c r="AX65" i="59"/>
  <c r="BS54" i="59"/>
  <c r="U5" i="59"/>
  <c r="BJ34" i="59"/>
  <c r="BQ34" i="59"/>
  <c r="CE59" i="59"/>
  <c r="AT74" i="59"/>
  <c r="BW64" i="59"/>
  <c r="CI72" i="59"/>
  <c r="J40" i="59"/>
  <c r="AX64" i="59"/>
  <c r="J66" i="59"/>
  <c r="AN53" i="59"/>
  <c r="BO48" i="59"/>
  <c r="CL29" i="59"/>
  <c r="U76" i="59"/>
  <c r="BV74" i="59"/>
  <c r="CI53" i="59"/>
  <c r="I22" i="59"/>
  <c r="BZ67" i="59"/>
  <c r="BB26" i="59"/>
  <c r="AS10" i="59"/>
  <c r="BQ43" i="59"/>
  <c r="BV9" i="59"/>
  <c r="AC85" i="59"/>
  <c r="AL43" i="59"/>
  <c r="CC57" i="59"/>
  <c r="AP54" i="59"/>
  <c r="CH58" i="59"/>
  <c r="G49" i="59"/>
  <c r="BW41" i="59"/>
  <c r="CD68" i="59"/>
  <c r="BV57" i="59"/>
  <c r="AP48" i="59"/>
  <c r="BZ72" i="59"/>
  <c r="E61" i="59"/>
  <c r="CM51" i="59"/>
  <c r="CM27" i="59"/>
  <c r="BQ66" i="59"/>
  <c r="AB71" i="59"/>
  <c r="BP48" i="59"/>
  <c r="CN74" i="59"/>
  <c r="BG71" i="59"/>
  <c r="AF48" i="59"/>
  <c r="CL30" i="59"/>
  <c r="AL71" i="59"/>
  <c r="CQ87" i="59"/>
  <c r="BB49" i="59"/>
  <c r="X59" i="59"/>
  <c r="AY28" i="59"/>
  <c r="AD23" i="59"/>
  <c r="E32" i="59"/>
  <c r="AJ16" i="59"/>
  <c r="R42" i="59"/>
  <c r="BU49" i="59"/>
  <c r="AD17" i="59"/>
  <c r="AT81" i="59"/>
  <c r="BP52" i="59"/>
  <c r="U87" i="59"/>
  <c r="AF69" i="59"/>
  <c r="AJ52" i="59"/>
  <c r="CR47" i="59"/>
  <c r="M55" i="59"/>
  <c r="BR81" i="59"/>
  <c r="BI79" i="59"/>
  <c r="AP64" i="59"/>
  <c r="M68" i="59"/>
  <c r="N63" i="59"/>
  <c r="AN52" i="59"/>
  <c r="AC24" i="59"/>
  <c r="CD86" i="59"/>
  <c r="AX30" i="59"/>
  <c r="AZ38" i="59"/>
  <c r="AF65" i="59"/>
  <c r="CB79" i="59"/>
  <c r="BO17" i="59"/>
  <c r="BL69" i="59"/>
  <c r="AP24" i="59"/>
  <c r="CK79" i="59"/>
  <c r="AO70" i="59"/>
  <c r="CE31" i="59"/>
  <c r="BR23" i="59"/>
  <c r="BC28" i="59"/>
  <c r="AO24" i="59"/>
  <c r="CI47" i="59"/>
  <c r="BQ38" i="59"/>
  <c r="CT69" i="59"/>
  <c r="AM19" i="59"/>
  <c r="BH81" i="59"/>
  <c r="AN81" i="59"/>
  <c r="O22" i="59"/>
  <c r="CD47" i="59"/>
  <c r="BS19" i="59"/>
  <c r="AM21" i="59"/>
  <c r="BA47" i="59"/>
  <c r="CL26" i="59"/>
  <c r="L73" i="59"/>
  <c r="CS67" i="59"/>
  <c r="I79" i="59"/>
  <c r="CS18" i="59"/>
  <c r="V23" i="59"/>
  <c r="AL21" i="59"/>
  <c r="G82" i="59"/>
  <c r="CI17" i="59"/>
  <c r="CI61" i="59"/>
  <c r="BU41" i="59"/>
  <c r="O46" i="59"/>
  <c r="W19" i="59"/>
  <c r="T72" i="59"/>
  <c r="AH24" i="59"/>
  <c r="CH31" i="59"/>
  <c r="AO79" i="59"/>
  <c r="AA32" i="59"/>
  <c r="BV78" i="59"/>
  <c r="BG25" i="59"/>
  <c r="O40" i="59"/>
  <c r="CD21" i="59"/>
  <c r="AZ56" i="59"/>
  <c r="CN44" i="59"/>
  <c r="BN43" i="59"/>
  <c r="BO64" i="59"/>
  <c r="BR55" i="59"/>
  <c r="Z5" i="59"/>
  <c r="BX43" i="59"/>
  <c r="CM26" i="59"/>
  <c r="BO57" i="59"/>
  <c r="CG65" i="59"/>
  <c r="CI41" i="59"/>
  <c r="BB21" i="59"/>
  <c r="BF66" i="59"/>
  <c r="AZ47" i="59"/>
  <c r="AJ26" i="59"/>
  <c r="O53" i="59"/>
  <c r="CG64" i="59"/>
  <c r="M7" i="59"/>
  <c r="CH64" i="59"/>
  <c r="AH16" i="59"/>
  <c r="CM77" i="59"/>
  <c r="CG29" i="59"/>
  <c r="BC26" i="59"/>
  <c r="BD74" i="59"/>
  <c r="AO12" i="59"/>
  <c r="CN47" i="59"/>
  <c r="H38" i="59"/>
  <c r="AL72" i="59"/>
  <c r="I35" i="59"/>
  <c r="AN31" i="59"/>
  <c r="V16" i="59"/>
  <c r="AL15" i="59"/>
  <c r="S74" i="59"/>
  <c r="V82" i="59"/>
  <c r="T39" i="59"/>
  <c r="AL44" i="59"/>
  <c r="BL73" i="59"/>
  <c r="AH17" i="59"/>
  <c r="BL64" i="59"/>
  <c r="BO28" i="59"/>
  <c r="J57" i="59"/>
  <c r="CG43" i="59"/>
  <c r="U12" i="59"/>
  <c r="CL44" i="59"/>
  <c r="N25" i="59"/>
  <c r="G64" i="59"/>
  <c r="CI25" i="59"/>
  <c r="AA66" i="59"/>
  <c r="U41" i="59"/>
  <c r="CO81" i="59"/>
  <c r="N59" i="59"/>
  <c r="AX54" i="59"/>
  <c r="AX28" i="59"/>
  <c r="BS68" i="59"/>
  <c r="AF9" i="59"/>
  <c r="G81" i="59"/>
  <c r="AA61" i="59"/>
  <c r="BO5" i="59"/>
  <c r="L8" i="59"/>
  <c r="CD73" i="59"/>
  <c r="Y67" i="59"/>
  <c r="S15" i="59"/>
  <c r="AM24" i="59"/>
  <c r="BI45" i="59"/>
  <c r="CP70" i="59"/>
  <c r="AT64" i="59"/>
  <c r="H53" i="59"/>
  <c r="BR51" i="59"/>
  <c r="BI12" i="59"/>
  <c r="BL46" i="59"/>
  <c r="D51" i="59"/>
  <c r="BZ48" i="59"/>
  <c r="AB5" i="59"/>
  <c r="CQ51" i="59"/>
  <c r="AQ34" i="59"/>
  <c r="M5" i="59"/>
  <c r="T71" i="59"/>
  <c r="J69" i="59"/>
  <c r="CF21" i="59"/>
  <c r="AQ48" i="59"/>
  <c r="AH51" i="59"/>
  <c r="T66" i="59"/>
  <c r="H74" i="59"/>
  <c r="CG37" i="59"/>
  <c r="H13" i="59"/>
  <c r="Y16" i="59"/>
  <c r="AX25" i="59"/>
  <c r="CK49" i="59"/>
  <c r="BD16" i="59"/>
  <c r="AM86" i="59"/>
  <c r="X82" i="59"/>
  <c r="AV12" i="59"/>
  <c r="BU37" i="59"/>
  <c r="BN6" i="59"/>
  <c r="AO74" i="59"/>
  <c r="AS77" i="59"/>
  <c r="R82" i="59"/>
  <c r="E16" i="59"/>
  <c r="CQ72" i="59"/>
  <c r="CP52" i="59"/>
  <c r="BO6" i="59"/>
  <c r="BV53" i="59"/>
  <c r="D34" i="59"/>
  <c r="CF78" i="59"/>
  <c r="AS80" i="59"/>
  <c r="V69" i="59"/>
  <c r="CH38" i="59"/>
  <c r="W52" i="59"/>
  <c r="F58" i="59"/>
  <c r="BZ26" i="59"/>
  <c r="C34" i="59"/>
  <c r="AZ29" i="59"/>
  <c r="V59" i="59"/>
  <c r="AX57" i="59"/>
  <c r="AO21" i="59"/>
  <c r="BL21" i="59"/>
  <c r="CP77" i="59"/>
  <c r="BV5" i="59"/>
  <c r="BP17" i="59"/>
  <c r="CP47" i="59"/>
  <c r="X42" i="59"/>
  <c r="AN17" i="59"/>
  <c r="BF61" i="59"/>
  <c r="CP29" i="59"/>
  <c r="BX68" i="59"/>
  <c r="CN59" i="59"/>
  <c r="BB65" i="59"/>
  <c r="E64" i="59"/>
  <c r="AN54" i="59"/>
  <c r="CN65" i="59"/>
  <c r="F10" i="59"/>
  <c r="CF67" i="59"/>
  <c r="BP59" i="59"/>
  <c r="O47" i="59"/>
  <c r="BQ61" i="59"/>
  <c r="CF80" i="59"/>
  <c r="BJ39" i="59"/>
  <c r="BR43" i="59"/>
  <c r="F38" i="59"/>
  <c r="CR67" i="59"/>
  <c r="AX55" i="59"/>
  <c r="AL77" i="59"/>
  <c r="CF65" i="59"/>
  <c r="BL30" i="59"/>
  <c r="M35" i="59"/>
  <c r="CM42" i="59"/>
  <c r="BU66" i="59"/>
  <c r="G58" i="59"/>
  <c r="X70" i="59"/>
  <c r="AS23" i="59"/>
  <c r="BJ72" i="59"/>
  <c r="AQ77" i="59"/>
  <c r="BV70" i="59"/>
  <c r="CH39" i="59"/>
  <c r="BA28" i="59"/>
  <c r="BI48" i="59"/>
  <c r="AA21" i="59"/>
  <c r="R41" i="59"/>
  <c r="BH42" i="59"/>
  <c r="AA25" i="59"/>
  <c r="O85" i="59"/>
  <c r="S72" i="59"/>
  <c r="BG77" i="59"/>
  <c r="CM81" i="59"/>
  <c r="BY33" i="59"/>
  <c r="AT80" i="59"/>
  <c r="BS17" i="59"/>
  <c r="CG82" i="59"/>
  <c r="AB23" i="59"/>
  <c r="AT56" i="59"/>
  <c r="BU24" i="59"/>
  <c r="BA21" i="59"/>
  <c r="CL57" i="59"/>
  <c r="L70" i="59"/>
  <c r="CA81" i="59"/>
  <c r="CM8" i="59"/>
  <c r="CR82" i="59"/>
  <c r="I82" i="59"/>
  <c r="BA81" i="59"/>
  <c r="BD27" i="59"/>
  <c r="T44" i="59"/>
  <c r="AS27" i="59"/>
  <c r="CE65" i="59"/>
  <c r="J74" i="59"/>
  <c r="AO55" i="59"/>
  <c r="T42" i="59"/>
  <c r="AC12" i="59"/>
  <c r="S29" i="59"/>
  <c r="CJ18" i="59"/>
  <c r="CI24" i="59"/>
  <c r="AJ21" i="59"/>
  <c r="AX87" i="59"/>
  <c r="AI77" i="59"/>
  <c r="CK39" i="59"/>
  <c r="Z72" i="59"/>
  <c r="CC65" i="59"/>
  <c r="BD17" i="59"/>
  <c r="BN40" i="59"/>
  <c r="CB12" i="59"/>
  <c r="E10" i="59"/>
  <c r="CB73" i="59"/>
  <c r="BI21" i="59"/>
  <c r="AT82" i="59"/>
  <c r="AH47" i="59"/>
  <c r="AY79" i="59"/>
  <c r="J17" i="59"/>
  <c r="X37" i="59"/>
  <c r="AK52" i="59"/>
  <c r="CG34" i="59"/>
  <c r="W58" i="59"/>
  <c r="BG18" i="59"/>
  <c r="F11" i="59"/>
  <c r="O50" i="59"/>
  <c r="N45" i="59"/>
  <c r="CQ59" i="59"/>
  <c r="O34" i="59"/>
  <c r="AN68" i="59"/>
  <c r="T45" i="59"/>
  <c r="S59" i="59"/>
  <c r="AL80" i="59"/>
  <c r="I51" i="59"/>
  <c r="BV39" i="59"/>
  <c r="AT39" i="59"/>
  <c r="W51" i="59"/>
  <c r="AX77" i="59"/>
  <c r="BZ53" i="59"/>
  <c r="BU80" i="59"/>
  <c r="BW80" i="59"/>
  <c r="BC73" i="59"/>
  <c r="Y39" i="59"/>
  <c r="BJ33" i="59"/>
  <c r="N47" i="59"/>
  <c r="AC8" i="59"/>
  <c r="BG17" i="59"/>
  <c r="E27" i="59"/>
  <c r="AN43" i="59"/>
  <c r="AI29" i="59"/>
  <c r="CQ70" i="59"/>
  <c r="CF79" i="59"/>
  <c r="AM80" i="59"/>
  <c r="AV48" i="59"/>
  <c r="CM52" i="59"/>
  <c r="H31" i="59"/>
  <c r="AQ41" i="59"/>
  <c r="BE14" i="59"/>
  <c r="E78" i="59"/>
  <c r="BG49" i="59"/>
  <c r="CP50" i="59"/>
  <c r="AJ28" i="59"/>
  <c r="AI75" i="59"/>
  <c r="AK15" i="59"/>
  <c r="AQ79" i="59"/>
  <c r="BC59" i="59"/>
  <c r="J79" i="59"/>
  <c r="AJ70" i="59"/>
  <c r="BW42" i="59"/>
  <c r="F32" i="59"/>
  <c r="N72" i="59"/>
  <c r="BB47" i="59"/>
  <c r="CG57" i="59"/>
  <c r="CP22" i="59"/>
  <c r="BJ70" i="59"/>
  <c r="AC5" i="59"/>
  <c r="BZ73" i="59"/>
  <c r="T25" i="59"/>
  <c r="T32" i="59"/>
  <c r="AH64" i="59"/>
  <c r="AK12" i="59"/>
  <c r="AX29" i="59"/>
  <c r="AO26" i="59"/>
  <c r="CL76" i="59"/>
  <c r="AM35" i="59"/>
  <c r="V80" i="59"/>
  <c r="AK69" i="59"/>
  <c r="CM33" i="59"/>
  <c r="G69" i="59"/>
  <c r="CN46" i="59"/>
  <c r="BS79" i="59"/>
  <c r="D59" i="59"/>
  <c r="CP57" i="59"/>
  <c r="R15" i="59"/>
  <c r="AT73" i="59"/>
  <c r="BB30" i="59"/>
  <c r="AC76" i="59"/>
  <c r="CF66" i="59"/>
  <c r="BI74" i="59"/>
  <c r="CI59" i="59"/>
  <c r="X47" i="59"/>
  <c r="T56" i="59"/>
  <c r="BE64" i="59"/>
  <c r="CA42" i="59"/>
  <c r="M77" i="59"/>
  <c r="G68" i="59"/>
  <c r="BB74" i="59"/>
  <c r="AP80" i="59"/>
  <c r="AI26" i="59"/>
  <c r="AV80" i="59"/>
  <c r="L49" i="59"/>
  <c r="E15" i="59"/>
  <c r="AJ80" i="59"/>
  <c r="V65" i="59"/>
  <c r="E28" i="59"/>
  <c r="AF27" i="59"/>
  <c r="CF70" i="59"/>
  <c r="BO16" i="59"/>
  <c r="BS81" i="59"/>
  <c r="CF72" i="59"/>
  <c r="BR54" i="59"/>
  <c r="W11" i="59"/>
  <c r="D73" i="59"/>
  <c r="CM44" i="59"/>
  <c r="BC30" i="59"/>
  <c r="CI55" i="59"/>
  <c r="BH41" i="59"/>
  <c r="BZ57" i="59"/>
  <c r="AJ48" i="59"/>
  <c r="AL25" i="59"/>
  <c r="F82" i="59"/>
  <c r="CP5" i="59"/>
  <c r="Y66" i="59"/>
  <c r="BJ79" i="59"/>
  <c r="BZ43" i="59"/>
  <c r="AH54" i="59"/>
  <c r="AW49" i="59"/>
  <c r="BD29" i="59"/>
  <c r="AY64" i="59"/>
  <c r="AN50" i="59"/>
  <c r="CM82" i="59"/>
  <c r="BD57" i="59"/>
  <c r="AJ72" i="59"/>
  <c r="AO73" i="59"/>
  <c r="U57" i="59"/>
  <c r="BD38" i="59"/>
  <c r="CH65" i="59"/>
  <c r="AB34" i="59"/>
  <c r="E7" i="59"/>
  <c r="F41" i="59"/>
  <c r="BG70" i="59"/>
  <c r="AC41" i="59"/>
  <c r="AV68" i="59"/>
  <c r="CK59" i="59"/>
  <c r="AK82" i="59"/>
  <c r="CE26" i="59"/>
  <c r="AO77" i="59"/>
  <c r="CP65" i="59"/>
  <c r="BZ28" i="59"/>
  <c r="G47" i="59"/>
  <c r="BB64" i="59"/>
  <c r="AZ49" i="59"/>
  <c r="AZ54" i="59"/>
  <c r="AM59" i="59"/>
  <c r="Y5" i="59"/>
  <c r="AX62" i="59"/>
  <c r="BO68" i="59"/>
  <c r="CC45" i="59"/>
  <c r="U52" i="59"/>
  <c r="P73" i="59"/>
  <c r="AX45" i="59"/>
  <c r="BG45" i="59"/>
  <c r="AL48" i="59"/>
  <c r="AL12" i="59"/>
  <c r="CP51" i="59"/>
  <c r="CK8" i="59"/>
  <c r="CA55" i="59"/>
  <c r="AL51" i="59"/>
  <c r="BX39" i="59"/>
  <c r="AR74" i="59"/>
  <c r="CR51" i="59"/>
  <c r="M28" i="59"/>
  <c r="AB25" i="59"/>
  <c r="CK51" i="59"/>
  <c r="BA77" i="59"/>
  <c r="AZ52" i="59"/>
  <c r="Y51" i="59"/>
  <c r="CF25" i="59"/>
  <c r="BV15" i="59"/>
  <c r="AP53" i="59"/>
  <c r="CN12" i="59"/>
  <c r="AO59" i="59"/>
  <c r="M32" i="59"/>
  <c r="H52" i="59"/>
  <c r="BQ16" i="59"/>
  <c r="AM61" i="59"/>
  <c r="BO40" i="59"/>
  <c r="BQ49" i="59"/>
  <c r="M66" i="59"/>
  <c r="U30" i="59"/>
  <c r="AH26" i="59"/>
  <c r="AA49" i="59"/>
  <c r="AM68" i="59"/>
  <c r="BB16" i="59"/>
  <c r="BU25" i="59"/>
  <c r="BD75" i="59"/>
  <c r="AN63" i="59"/>
  <c r="AV41" i="59"/>
  <c r="BU14" i="59"/>
  <c r="CK30" i="59"/>
  <c r="BB17" i="59"/>
  <c r="H73" i="59"/>
  <c r="O55" i="59"/>
  <c r="AH65" i="59"/>
  <c r="AY13" i="59"/>
  <c r="BU36" i="59"/>
  <c r="AI59" i="59"/>
  <c r="AK75" i="59"/>
  <c r="O87" i="59"/>
  <c r="AP12" i="59"/>
  <c r="V54" i="59"/>
  <c r="AS19" i="59"/>
  <c r="K56" i="59"/>
  <c r="AX67" i="59"/>
  <c r="CL39" i="59"/>
  <c r="CG39" i="59"/>
  <c r="CM43" i="59"/>
  <c r="I43" i="59"/>
  <c r="AN7" i="59"/>
  <c r="D43" i="59"/>
  <c r="AJ49" i="59"/>
  <c r="AI43" i="59"/>
  <c r="BL47" i="59"/>
  <c r="BD10" i="59"/>
  <c r="D26" i="59"/>
  <c r="CS49" i="59"/>
  <c r="BP79" i="59"/>
  <c r="CN64" i="59"/>
  <c r="U65" i="59"/>
  <c r="CL7" i="59"/>
  <c r="CN82" i="59"/>
  <c r="BQ6" i="59"/>
  <c r="AF28" i="59"/>
  <c r="BO21" i="59"/>
  <c r="AO17" i="59"/>
  <c r="BU42" i="59"/>
  <c r="BW75" i="59"/>
  <c r="CR10" i="59"/>
  <c r="BD26" i="59"/>
  <c r="AD70" i="59"/>
  <c r="BP49" i="59"/>
  <c r="CF32" i="59"/>
  <c r="I5" i="59"/>
  <c r="V26" i="59"/>
  <c r="BS64" i="59"/>
  <c r="BV64" i="59"/>
  <c r="CN79" i="59"/>
  <c r="C29" i="59"/>
  <c r="CT67" i="59"/>
  <c r="BL5" i="59"/>
  <c r="AB30" i="59"/>
  <c r="G67" i="59"/>
  <c r="Y48" i="59"/>
  <c r="E72" i="59"/>
  <c r="AX74" i="59"/>
  <c r="K64" i="59"/>
  <c r="AV61" i="59"/>
  <c r="AL59" i="59"/>
  <c r="AK42" i="59"/>
  <c r="F7" i="59"/>
  <c r="CC77" i="59"/>
  <c r="BR28" i="59"/>
  <c r="BB79" i="59"/>
  <c r="AX24" i="59"/>
  <c r="R73" i="59"/>
  <c r="M74" i="59"/>
  <c r="V47" i="59"/>
  <c r="BV47" i="59"/>
  <c r="AO29" i="59"/>
  <c r="CE66" i="59"/>
  <c r="F70" i="59"/>
  <c r="CL17" i="59"/>
  <c r="BD64" i="59"/>
  <c r="H39" i="59"/>
  <c r="CD55" i="59"/>
  <c r="BU65" i="59"/>
  <c r="BD69" i="59"/>
  <c r="M40" i="59"/>
  <c r="CG68" i="59"/>
  <c r="K26" i="59"/>
  <c r="E36" i="59"/>
  <c r="BZ25" i="59"/>
  <c r="R70" i="59"/>
  <c r="CC12" i="59"/>
  <c r="AN82" i="59"/>
  <c r="CI79" i="59"/>
  <c r="CT42" i="59"/>
  <c r="BW16" i="59"/>
  <c r="V22" i="59"/>
  <c r="AS38" i="59"/>
  <c r="BX59" i="59"/>
  <c r="AZ40" i="59"/>
  <c r="BA65" i="59"/>
  <c r="AD25" i="59"/>
  <c r="AS55" i="59"/>
  <c r="W57" i="59"/>
  <c r="BC16" i="59"/>
  <c r="BN68" i="59"/>
  <c r="BW57" i="59"/>
  <c r="CD77" i="59"/>
  <c r="BK29" i="59"/>
  <c r="CI5" i="59"/>
  <c r="AD80" i="59"/>
  <c r="AO82" i="59"/>
  <c r="BZ27" i="59"/>
  <c r="V61" i="59"/>
  <c r="CB48" i="59"/>
  <c r="AA75" i="59"/>
  <c r="AT47" i="59"/>
  <c r="AB47" i="59"/>
  <c r="S45" i="59"/>
  <c r="AF44" i="59"/>
  <c r="CK55" i="59"/>
  <c r="CG70" i="59"/>
  <c r="Y24" i="59"/>
  <c r="L51" i="59"/>
  <c r="CE54" i="59"/>
  <c r="CF68" i="59"/>
  <c r="BR25" i="59"/>
  <c r="M19" i="59"/>
  <c r="BJ56" i="59"/>
  <c r="AX16" i="59"/>
  <c r="BZ50" i="59"/>
  <c r="AD82" i="59"/>
  <c r="V71" i="59"/>
  <c r="BD23" i="59"/>
  <c r="K36" i="59"/>
  <c r="BN17" i="59"/>
  <c r="I85" i="59"/>
  <c r="I12" i="59"/>
  <c r="J29" i="59"/>
  <c r="CB57" i="59"/>
  <c r="BL29" i="59"/>
  <c r="BE71" i="59"/>
  <c r="AJ31" i="59"/>
  <c r="Y36" i="59"/>
  <c r="BZ22" i="59"/>
  <c r="P46" i="59"/>
  <c r="CH18" i="59"/>
  <c r="U20" i="59"/>
  <c r="AK62" i="59"/>
  <c r="AM32" i="59"/>
  <c r="AJ43" i="59"/>
  <c r="AY77" i="59"/>
  <c r="AN19" i="59"/>
  <c r="CD42" i="59"/>
  <c r="S81" i="59"/>
  <c r="C76" i="59"/>
  <c r="N41" i="59"/>
  <c r="S12" i="59"/>
  <c r="BH25" i="59"/>
  <c r="BE55" i="59"/>
  <c r="Y57" i="59"/>
  <c r="E18" i="59"/>
  <c r="K81" i="59"/>
  <c r="CG66" i="59"/>
  <c r="AL73" i="59"/>
  <c r="AH21" i="59"/>
  <c r="BU81" i="59"/>
  <c r="BQ79" i="59"/>
  <c r="W5" i="59"/>
  <c r="CN21" i="59"/>
  <c r="AZ62" i="59"/>
  <c r="AC43" i="59"/>
  <c r="BN66" i="59"/>
  <c r="H17" i="59"/>
  <c r="H64" i="59"/>
  <c r="BN62" i="59"/>
  <c r="CD34" i="59"/>
  <c r="V55" i="59"/>
  <c r="BR21" i="59"/>
  <c r="AK77" i="59"/>
  <c r="CG23" i="59"/>
  <c r="CT38" i="59"/>
  <c r="BL44" i="59"/>
  <c r="AK30" i="59"/>
  <c r="P28" i="59"/>
  <c r="W65" i="59"/>
  <c r="BQ11" i="59"/>
  <c r="BX72" i="59"/>
  <c r="N66" i="59"/>
  <c r="AN79" i="59"/>
  <c r="T10" i="59"/>
  <c r="AZ73" i="59"/>
  <c r="BW12" i="59"/>
  <c r="BG85" i="59"/>
  <c r="R61" i="59"/>
  <c r="CP79" i="59"/>
  <c r="L28" i="59"/>
  <c r="BR68" i="59"/>
  <c r="CL48" i="59"/>
  <c r="T57" i="59"/>
  <c r="U61" i="59"/>
  <c r="BP15" i="59"/>
  <c r="BC68" i="59"/>
  <c r="BC66" i="59"/>
  <c r="BQ12" i="59"/>
  <c r="CR65" i="59"/>
  <c r="N64" i="59"/>
  <c r="CI68" i="59"/>
  <c r="CQ74" i="59"/>
  <c r="K29" i="59"/>
  <c r="BU76" i="59"/>
  <c r="X64" i="59"/>
  <c r="AE43" i="59"/>
  <c r="F35" i="59"/>
  <c r="CD56" i="59"/>
  <c r="BR67" i="59"/>
  <c r="CR54" i="59"/>
  <c r="CS11" i="59"/>
  <c r="L55" i="59"/>
  <c r="CT76" i="59"/>
  <c r="AF21" i="59"/>
  <c r="CR34" i="59"/>
  <c r="AZ48" i="59"/>
  <c r="CT61" i="59"/>
  <c r="BN86" i="59"/>
  <c r="BC70" i="59"/>
  <c r="BO26" i="59"/>
  <c r="CK10" i="59"/>
  <c r="BU64" i="59"/>
  <c r="AQ64" i="59"/>
  <c r="CF12" i="59"/>
  <c r="AM16" i="59"/>
  <c r="AQ17" i="59"/>
  <c r="CF41" i="59"/>
  <c r="V70" i="59"/>
  <c r="G79" i="59"/>
  <c r="BX25" i="59"/>
  <c r="CT65" i="59"/>
  <c r="T5" i="59"/>
  <c r="CP55" i="59"/>
  <c r="BL27" i="59"/>
  <c r="W49" i="59"/>
  <c r="F60" i="59"/>
  <c r="BU40" i="59"/>
  <c r="BJ57" i="59"/>
  <c r="AP47" i="59"/>
  <c r="CC81" i="59"/>
  <c r="AM54" i="59"/>
  <c r="BH39" i="59"/>
  <c r="V34" i="59"/>
  <c r="AI87" i="59"/>
  <c r="CC54" i="59"/>
  <c r="BS63" i="59"/>
  <c r="BI61" i="59"/>
  <c r="N61" i="59"/>
  <c r="AQ71" i="59"/>
  <c r="CM25" i="59"/>
  <c r="CS68" i="59"/>
  <c r="AS45" i="59"/>
  <c r="CL49" i="59"/>
  <c r="AF29" i="59"/>
  <c r="F67" i="59"/>
  <c r="AJ51" i="59"/>
  <c r="BR80" i="59"/>
  <c r="CO80" i="59"/>
  <c r="AO51" i="59"/>
  <c r="BH65" i="59"/>
  <c r="AL41" i="59"/>
  <c r="CD51" i="59"/>
  <c r="BQ39" i="59"/>
  <c r="G59" i="59"/>
  <c r="AN49" i="59"/>
  <c r="BG62" i="59"/>
  <c r="L61" i="59"/>
  <c r="I77" i="59"/>
  <c r="V57" i="59"/>
  <c r="BS47" i="59"/>
  <c r="AB51" i="59"/>
  <c r="CH72" i="59"/>
  <c r="D54" i="59"/>
  <c r="CB25" i="59"/>
  <c r="AC56" i="59"/>
  <c r="BS16" i="59"/>
  <c r="CM45" i="59"/>
  <c r="W31" i="59"/>
  <c r="CL59" i="59"/>
  <c r="D45" i="59"/>
  <c r="AZ9" i="59"/>
  <c r="AJ57" i="59"/>
  <c r="AL38" i="59"/>
  <c r="AS67" i="59"/>
  <c r="CN40" i="59"/>
  <c r="R7" i="59"/>
  <c r="O52" i="59"/>
  <c r="G56" i="59"/>
  <c r="AF80" i="59"/>
  <c r="CM59" i="59"/>
  <c r="CH54" i="59"/>
  <c r="BE81" i="59"/>
  <c r="CC71" i="59"/>
  <c r="D49" i="59"/>
  <c r="C65" i="59"/>
  <c r="T29" i="59"/>
  <c r="CP16" i="59"/>
  <c r="AZ61" i="59"/>
  <c r="BG15" i="59"/>
  <c r="CQ86" i="59"/>
  <c r="BE39" i="59"/>
  <c r="AF34" i="59"/>
  <c r="U51" i="59"/>
  <c r="CF48" i="59"/>
  <c r="BQ87" i="59"/>
  <c r="X63" i="59"/>
  <c r="BV11" i="59"/>
  <c r="T19" i="59"/>
  <c r="CL41" i="59"/>
  <c r="AY36" i="59"/>
  <c r="Z63" i="59"/>
  <c r="BT43" i="59"/>
  <c r="M17" i="59"/>
  <c r="AP43" i="59"/>
  <c r="BO44" i="59"/>
  <c r="CB55" i="59"/>
  <c r="BD47" i="59"/>
  <c r="K28" i="59"/>
  <c r="AB72" i="59"/>
  <c r="AH81" i="59"/>
  <c r="AC70" i="59"/>
  <c r="AR55" i="59"/>
  <c r="K46" i="59"/>
  <c r="BP55" i="59"/>
  <c r="BW58" i="59"/>
  <c r="K61" i="59"/>
  <c r="AL81" i="59"/>
  <c r="H87" i="59"/>
  <c r="BV46" i="59"/>
  <c r="CK60" i="59"/>
  <c r="BX61" i="59"/>
  <c r="BI67" i="59"/>
  <c r="T8" i="59"/>
  <c r="CB64" i="59"/>
  <c r="BA76" i="59"/>
  <c r="R74" i="59"/>
  <c r="G17" i="59"/>
  <c r="CP68" i="59"/>
  <c r="CG77" i="59"/>
  <c r="L76" i="59"/>
  <c r="Y81" i="59"/>
  <c r="S10" i="59"/>
  <c r="C50" i="59"/>
  <c r="BC62" i="59"/>
  <c r="BB76" i="59"/>
  <c r="BA49" i="59"/>
  <c r="BU73" i="59"/>
  <c r="BI36" i="59"/>
  <c r="AP29" i="59"/>
  <c r="BE77" i="59"/>
  <c r="BC36" i="59"/>
  <c r="P25" i="59"/>
  <c r="CD79" i="59"/>
  <c r="AZ82" i="59"/>
  <c r="AP59" i="59"/>
  <c r="BB13" i="59"/>
  <c r="AK58" i="59"/>
  <c r="CC67" i="59"/>
  <c r="AT58" i="59"/>
  <c r="CP10" i="59"/>
  <c r="CT73" i="59"/>
  <c r="AJ10" i="59"/>
  <c r="AC73" i="59"/>
  <c r="CT5" i="59"/>
  <c r="BA41" i="59"/>
  <c r="N49" i="59"/>
  <c r="BC32" i="59"/>
  <c r="AK79" i="59"/>
  <c r="CE5" i="59"/>
  <c r="H12" i="59"/>
  <c r="BX15" i="59"/>
  <c r="D66" i="59"/>
  <c r="BU82" i="59"/>
  <c r="CM61" i="59"/>
  <c r="AS35" i="59"/>
  <c r="CL61" i="59"/>
  <c r="CD61" i="59"/>
  <c r="D82" i="59"/>
  <c r="AC34" i="59"/>
  <c r="AV31" i="59"/>
  <c r="H10" i="59"/>
  <c r="AA54" i="59"/>
  <c r="BV81" i="59"/>
  <c r="CD82" i="59"/>
  <c r="CF77" i="59"/>
  <c r="H61" i="59"/>
  <c r="BL56" i="59"/>
  <c r="I60" i="59"/>
  <c r="P77" i="59"/>
  <c r="AA50" i="59"/>
  <c r="BE57" i="59"/>
  <c r="BN23" i="59"/>
  <c r="AS22" i="59"/>
  <c r="BB54" i="59"/>
  <c r="AY43" i="59"/>
  <c r="H25" i="59"/>
  <c r="S42" i="59"/>
  <c r="CG54" i="59"/>
  <c r="AY73" i="59"/>
  <c r="BR57" i="59"/>
  <c r="BG81" i="59"/>
  <c r="Y21" i="59"/>
  <c r="CE52" i="59"/>
  <c r="AC61" i="59"/>
  <c r="CO26" i="59"/>
  <c r="CL40" i="59"/>
  <c r="AQ61" i="59"/>
  <c r="AV5" i="59"/>
  <c r="AO67" i="59"/>
  <c r="AK20" i="59"/>
  <c r="T41" i="59"/>
  <c r="AM15" i="59"/>
  <c r="BJ55" i="59"/>
  <c r="BQ25" i="59"/>
  <c r="I10" i="59"/>
  <c r="BP57" i="59"/>
  <c r="S8" i="59"/>
  <c r="W71" i="59"/>
  <c r="BU44" i="59"/>
  <c r="J16" i="59"/>
  <c r="CQ53" i="59"/>
  <c r="S75" i="59"/>
  <c r="G16" i="59"/>
  <c r="BH23" i="59"/>
  <c r="M80" i="59"/>
  <c r="BZ47" i="59"/>
  <c r="AM48" i="59"/>
  <c r="AI45" i="59"/>
  <c r="BL16" i="59"/>
  <c r="AD24" i="59"/>
  <c r="BS28" i="59"/>
  <c r="I61" i="59"/>
  <c r="Y10" i="59"/>
  <c r="CM40" i="59"/>
  <c r="BP28" i="59"/>
  <c r="E23" i="59"/>
  <c r="CE6" i="59"/>
  <c r="CD69" i="59"/>
  <c r="CG26" i="59"/>
  <c r="E80" i="59"/>
  <c r="CT58" i="59"/>
  <c r="BW51" i="59"/>
  <c r="BI28" i="59"/>
  <c r="D55" i="59"/>
  <c r="AK29" i="59"/>
  <c r="AF41" i="59"/>
  <c r="BI82" i="59"/>
  <c r="W28" i="59"/>
  <c r="AQ54" i="59"/>
  <c r="V5" i="59"/>
  <c r="AK51" i="59"/>
  <c r="CD71" i="59"/>
  <c r="AB53" i="59"/>
  <c r="AY86" i="59"/>
  <c r="BI58" i="59"/>
  <c r="X15" i="59"/>
  <c r="BR37" i="59"/>
  <c r="X75" i="59"/>
  <c r="BX69" i="59"/>
  <c r="X43" i="59"/>
  <c r="BD37" i="59"/>
  <c r="G23" i="59"/>
  <c r="BX66" i="59"/>
  <c r="F40" i="59"/>
  <c r="AP66" i="59"/>
  <c r="N23" i="59"/>
  <c r="BX41" i="59"/>
  <c r="BO54" i="59"/>
  <c r="T80" i="59"/>
  <c r="CB29" i="59"/>
  <c r="CH28" i="59"/>
  <c r="BA25" i="59"/>
  <c r="P67" i="59"/>
  <c r="CE80" i="59"/>
  <c r="CI65" i="59"/>
  <c r="AN25" i="59"/>
  <c r="CN70" i="59"/>
  <c r="F65" i="59"/>
  <c r="BC23" i="59"/>
  <c r="BD79" i="59"/>
  <c r="R76" i="59"/>
  <c r="CP67" i="59"/>
  <c r="AV46" i="59"/>
  <c r="BX47" i="59"/>
  <c r="CI82" i="59"/>
  <c r="CE36" i="59"/>
  <c r="AC54" i="59"/>
  <c r="BE58" i="59"/>
  <c r="AX13" i="59"/>
  <c r="BL70" i="59"/>
  <c r="AH69" i="59"/>
  <c r="BS29" i="59"/>
  <c r="O59" i="59"/>
  <c r="BG30" i="59"/>
  <c r="J25" i="59"/>
  <c r="BW73" i="59"/>
  <c r="R12" i="59"/>
  <c r="K67" i="59"/>
  <c r="AI41" i="59"/>
  <c r="L72" i="59"/>
  <c r="BS40" i="59"/>
  <c r="BJ28" i="59"/>
  <c r="BM24" i="59"/>
  <c r="H58" i="59"/>
  <c r="J44" i="59"/>
  <c r="AD42" i="59"/>
  <c r="CN29" i="59"/>
  <c r="AL39" i="59"/>
  <c r="BL50" i="59"/>
  <c r="L81" i="59"/>
  <c r="BP67" i="59"/>
  <c r="BC39" i="59"/>
  <c r="CP54" i="59"/>
  <c r="BC81" i="59"/>
  <c r="BN80" i="59"/>
  <c r="Z70" i="59"/>
  <c r="C16" i="59"/>
  <c r="CA16" i="59"/>
  <c r="W61" i="59"/>
  <c r="BN18" i="59"/>
  <c r="L82" i="59"/>
  <c r="G34" i="59"/>
  <c r="N67" i="59"/>
  <c r="H82" i="59"/>
  <c r="CF57" i="59"/>
  <c r="BL80" i="59"/>
  <c r="AB64" i="59"/>
  <c r="BI31" i="59"/>
  <c r="C33" i="59"/>
  <c r="P66" i="59"/>
  <c r="CP49" i="59"/>
  <c r="BF56" i="59"/>
  <c r="CH41" i="59"/>
  <c r="BX82" i="59"/>
  <c r="CI57" i="59"/>
  <c r="BU5" i="59"/>
  <c r="BA8" i="59"/>
  <c r="BU57" i="59"/>
  <c r="CI21" i="59"/>
  <c r="CH42" i="59"/>
  <c r="AF74" i="59"/>
  <c r="AS72" i="59"/>
  <c r="CI66" i="59"/>
  <c r="R59" i="59"/>
  <c r="H32" i="59"/>
  <c r="L68" i="59"/>
  <c r="BB44" i="59"/>
  <c r="J73" i="59"/>
  <c r="BO70" i="59"/>
  <c r="BP20" i="59"/>
  <c r="AS64" i="59"/>
  <c r="CT49" i="59"/>
  <c r="AX41" i="59"/>
  <c r="BG74" i="59"/>
  <c r="CG44" i="59"/>
  <c r="AB8" i="59"/>
  <c r="W47" i="59"/>
  <c r="BX26" i="59"/>
  <c r="BL11" i="59"/>
  <c r="AB10" i="59"/>
  <c r="CQ13" i="59"/>
  <c r="AL61" i="59"/>
  <c r="AY75" i="59"/>
  <c r="BN61" i="59"/>
  <c r="AI71" i="59"/>
  <c r="BW45" i="59"/>
  <c r="P45" i="59"/>
  <c r="Z64" i="59"/>
  <c r="AA45" i="59"/>
  <c r="AX8" i="59"/>
  <c r="R39" i="59"/>
  <c r="I46" i="59"/>
  <c r="Y19" i="59"/>
  <c r="AS65" i="59"/>
  <c r="BC69" i="59"/>
  <c r="W12" i="59"/>
  <c r="BJ49" i="59"/>
  <c r="CH47" i="59"/>
  <c r="AS44" i="59"/>
  <c r="X39" i="59"/>
  <c r="CH45" i="59"/>
  <c r="CH50" i="59"/>
  <c r="C22" i="59"/>
  <c r="AA22" i="59"/>
  <c r="AT67" i="59"/>
  <c r="AY50" i="59"/>
  <c r="AY82" i="59"/>
  <c r="T54" i="59"/>
  <c r="N52" i="59"/>
  <c r="BI10" i="59"/>
  <c r="CE24" i="59"/>
  <c r="I70" i="59"/>
  <c r="BD22" i="59"/>
  <c r="G35" i="59"/>
  <c r="S49" i="59"/>
  <c r="CI48" i="59"/>
  <c r="CI75" i="59"/>
  <c r="S26" i="59"/>
  <c r="W10" i="59"/>
  <c r="CB10" i="59"/>
  <c r="AD72" i="59"/>
  <c r="AX69" i="59"/>
  <c r="BL38" i="59"/>
  <c r="V76" i="59"/>
  <c r="AH79" i="59"/>
  <c r="Z26" i="59"/>
  <c r="BI77" i="59"/>
  <c r="F8" i="59"/>
  <c r="CC42" i="59"/>
  <c r="BN42" i="59"/>
  <c r="BD77" i="59"/>
  <c r="BD65" i="59"/>
  <c r="AR34" i="59"/>
  <c r="AT11" i="59"/>
  <c r="BV55" i="59"/>
  <c r="X54" i="59"/>
  <c r="CB15" i="59"/>
  <c r="CK67" i="59"/>
  <c r="AL40" i="59"/>
  <c r="AO15" i="59"/>
  <c r="AK47" i="59"/>
  <c r="BG28" i="59"/>
  <c r="BI73" i="59"/>
  <c r="S63" i="59"/>
  <c r="CP41" i="59"/>
  <c r="CK25" i="59"/>
  <c r="F74" i="59"/>
  <c r="CL62" i="59"/>
  <c r="BS74" i="59"/>
  <c r="AN48" i="59"/>
  <c r="CH57" i="59"/>
  <c r="BJ30" i="59"/>
  <c r="AM70" i="59"/>
  <c r="O49" i="59"/>
  <c r="AY21" i="59"/>
  <c r="L64" i="59"/>
  <c r="AO80" i="59"/>
  <c r="BS7" i="59"/>
  <c r="AZ57" i="59"/>
  <c r="I74" i="59"/>
  <c r="AF57" i="59"/>
  <c r="BD15" i="59"/>
  <c r="BP72" i="59"/>
  <c r="AF77" i="59"/>
  <c r="N34" i="59"/>
  <c r="BC49" i="59"/>
  <c r="AO61" i="59"/>
  <c r="BD25" i="59"/>
  <c r="E8" i="59"/>
  <c r="CT68" i="59"/>
  <c r="F26" i="59"/>
  <c r="T69" i="59"/>
  <c r="CH73" i="59"/>
  <c r="BL24" i="59"/>
  <c r="BF24" i="59"/>
  <c r="V30" i="59"/>
  <c r="AW74" i="59"/>
  <c r="AK64" i="59"/>
  <c r="CS79" i="59"/>
  <c r="AA74" i="59"/>
  <c r="BV61" i="59"/>
  <c r="X40" i="59"/>
  <c r="AO50" i="59"/>
  <c r="W79" i="59"/>
  <c r="AZ66" i="59"/>
  <c r="AV26" i="59"/>
  <c r="AD66" i="59"/>
  <c r="AD68" i="59"/>
  <c r="AM34" i="59"/>
  <c r="BA7" i="59"/>
  <c r="C82" i="59"/>
  <c r="AF40" i="59"/>
  <c r="AZ43" i="59"/>
  <c r="AM14" i="59"/>
  <c r="AY26" i="59"/>
  <c r="AO40" i="59"/>
  <c r="BH12" i="59"/>
  <c r="BC27" i="59"/>
  <c r="BO86" i="59"/>
  <c r="U74" i="59"/>
  <c r="S69" i="59"/>
  <c r="BJ43" i="59"/>
  <c r="Z74" i="59"/>
  <c r="AK31" i="59"/>
  <c r="K59" i="59"/>
  <c r="CS25" i="59"/>
  <c r="AL56" i="59"/>
  <c r="BW47" i="59"/>
  <c r="BU61" i="59"/>
  <c r="CS59" i="59"/>
  <c r="AD30" i="59"/>
  <c r="BE79" i="59"/>
  <c r="CQ21" i="59"/>
  <c r="AO81" i="59"/>
  <c r="AK66" i="59"/>
  <c r="Z43" i="59"/>
  <c r="CG48" i="59"/>
  <c r="BL14" i="59"/>
  <c r="CF74" i="59"/>
  <c r="AX75" i="59"/>
  <c r="BJ47" i="59"/>
  <c r="X61" i="59"/>
  <c r="J71" i="59"/>
  <c r="U67" i="59"/>
  <c r="AM64" i="59"/>
  <c r="G71" i="59"/>
  <c r="J49" i="59"/>
  <c r="AL70" i="59"/>
  <c r="AD75" i="59"/>
  <c r="CI8" i="59"/>
  <c r="AD40" i="59"/>
  <c r="CK73" i="59"/>
  <c r="AX52" i="59"/>
  <c r="AI49" i="59"/>
  <c r="BO34" i="59"/>
  <c r="AI44" i="59"/>
  <c r="CE39" i="59"/>
  <c r="AK45" i="59"/>
  <c r="N56" i="59"/>
  <c r="M27" i="59"/>
  <c r="BV22" i="59"/>
  <c r="G8" i="59"/>
  <c r="Z61" i="59"/>
  <c r="AA40" i="59"/>
  <c r="K65" i="59"/>
  <c r="BT38" i="59"/>
  <c r="AD56" i="59"/>
  <c r="AN61" i="59"/>
  <c r="CP39" i="59"/>
  <c r="R37" i="59"/>
  <c r="BB15" i="59"/>
  <c r="CK41" i="59"/>
  <c r="AC86" i="59"/>
  <c r="E57" i="59"/>
  <c r="P82" i="59"/>
  <c r="BC37" i="59"/>
  <c r="L27" i="59"/>
  <c r="S67" i="59"/>
  <c r="AA34" i="59"/>
  <c r="Z76" i="59"/>
  <c r="BX60" i="59"/>
  <c r="BO42" i="59"/>
  <c r="J23" i="59"/>
  <c r="CN15" i="59"/>
  <c r="AA33" i="59"/>
  <c r="CG31" i="59"/>
  <c r="AF19" i="59"/>
  <c r="BA38" i="59"/>
  <c r="C6" i="59"/>
  <c r="AB67" i="59"/>
  <c r="CL65" i="59"/>
  <c r="AY69" i="59"/>
  <c r="AH34" i="59"/>
  <c r="AV70" i="59"/>
  <c r="R72" i="59"/>
  <c r="BQ17" i="59"/>
  <c r="BN64" i="59"/>
  <c r="AY81" i="59"/>
  <c r="T67" i="59"/>
  <c r="AF73" i="59"/>
  <c r="N10" i="59"/>
  <c r="I44" i="59"/>
  <c r="BR15" i="59"/>
  <c r="AC74" i="59"/>
  <c r="CN77" i="59"/>
  <c r="X77" i="59"/>
  <c r="BB57" i="59"/>
  <c r="CL64" i="59"/>
  <c r="S11" i="59"/>
  <c r="Y64" i="59"/>
  <c r="CH59" i="59"/>
  <c r="AX22" i="59"/>
  <c r="CS12" i="59"/>
  <c r="R27" i="59"/>
  <c r="AV76" i="59"/>
  <c r="BS41" i="59"/>
  <c r="CG28" i="59"/>
  <c r="BR50" i="59"/>
  <c r="AX59" i="59"/>
  <c r="BN21" i="59"/>
  <c r="CA7" i="59"/>
  <c r="AH82" i="59"/>
  <c r="BC72" i="59"/>
  <c r="BB42" i="59"/>
  <c r="BQ65" i="59"/>
  <c r="O10" i="59"/>
  <c r="AK28" i="59"/>
  <c r="BD49" i="59"/>
  <c r="AO49" i="59"/>
  <c r="R56" i="59"/>
  <c r="BR26" i="59"/>
  <c r="BD70" i="59"/>
  <c r="BN70" i="59"/>
  <c r="AQ49" i="59"/>
  <c r="BH70" i="59"/>
  <c r="BW29" i="59"/>
  <c r="CQ77" i="59"/>
  <c r="K17" i="59"/>
  <c r="BW44" i="59"/>
  <c r="BI47" i="59"/>
  <c r="CR74" i="59"/>
  <c r="CA25" i="59"/>
  <c r="J72" i="59"/>
  <c r="AO8" i="59"/>
  <c r="BA55" i="59"/>
  <c r="CD11" i="59"/>
  <c r="AW70" i="59"/>
  <c r="V13" i="59"/>
  <c r="AT40" i="59"/>
  <c r="BQ31" i="59"/>
  <c r="CL81" i="59"/>
  <c r="BQ72" i="59"/>
  <c r="G70" i="59"/>
  <c r="BA16" i="59"/>
  <c r="AY74" i="59"/>
  <c r="K79" i="59"/>
  <c r="BR82" i="59"/>
  <c r="AA26" i="59"/>
  <c r="BJ40" i="59"/>
  <c r="CL12" i="59"/>
  <c r="BB43" i="59"/>
  <c r="AN34" i="59"/>
  <c r="BD80" i="59"/>
  <c r="AQ81" i="59"/>
  <c r="AZ77" i="59"/>
  <c r="BE56" i="59"/>
  <c r="BS55" i="59"/>
  <c r="CL10" i="59"/>
  <c r="BI19" i="59"/>
  <c r="S40" i="59"/>
  <c r="CD37" i="59"/>
  <c r="AD74" i="59"/>
  <c r="BN5" i="59"/>
  <c r="AC10" i="59"/>
  <c r="CA39" i="59"/>
  <c r="AQ50" i="59"/>
  <c r="BL48" i="59"/>
  <c r="X68" i="59"/>
  <c r="CC64" i="59"/>
  <c r="AD59" i="59"/>
  <c r="BH57" i="59"/>
  <c r="AC55" i="59"/>
  <c r="AF72" i="59"/>
  <c r="L66" i="59"/>
  <c r="AY55" i="59"/>
  <c r="N57" i="59"/>
  <c r="BV79" i="59"/>
  <c r="AT10" i="59"/>
  <c r="AX49" i="59"/>
  <c r="CI10" i="59"/>
  <c r="AV49" i="59"/>
  <c r="CH34" i="59"/>
  <c r="BA71" i="59"/>
  <c r="AO44" i="59"/>
  <c r="V44" i="59"/>
  <c r="CB71" i="59"/>
  <c r="M44" i="59"/>
  <c r="BB48" i="59"/>
  <c r="CR45" i="59"/>
  <c r="AQ8" i="59"/>
  <c r="BU74" i="59"/>
  <c r="M45" i="59"/>
  <c r="BB77" i="59"/>
  <c r="CM5" i="59"/>
  <c r="AP55" i="59"/>
  <c r="BD60" i="59"/>
  <c r="AC65" i="59"/>
  <c r="BC11" i="59"/>
  <c r="BP54" i="59"/>
  <c r="H80" i="59"/>
  <c r="CN5" i="59"/>
  <c r="CS82" i="59"/>
  <c r="E34" i="59"/>
  <c r="W54" i="59"/>
  <c r="BS66" i="59"/>
  <c r="G52" i="59"/>
  <c r="G27" i="59"/>
  <c r="AI55" i="59"/>
  <c r="BL72" i="59"/>
  <c r="S73" i="59"/>
  <c r="AD73" i="59"/>
  <c r="AP70" i="59"/>
  <c r="CQ69" i="59"/>
  <c r="V15" i="59"/>
  <c r="H55" i="59"/>
  <c r="CC40" i="59"/>
  <c r="CH14" i="59"/>
  <c r="BG43" i="59"/>
  <c r="CI42" i="59"/>
  <c r="AD44" i="59"/>
  <c r="BC87" i="59"/>
  <c r="M29" i="59"/>
  <c r="AL47" i="59"/>
  <c r="CL43" i="59"/>
  <c r="AF23" i="59"/>
  <c r="AI13" i="59"/>
  <c r="BU79" i="59"/>
  <c r="C5" i="59"/>
  <c r="AS50" i="59"/>
  <c r="D80" i="59"/>
  <c r="CD70" i="59"/>
  <c r="AK49" i="59"/>
  <c r="I59" i="59"/>
  <c r="AY35" i="59"/>
  <c r="CI9" i="59"/>
  <c r="BJ64" i="59"/>
  <c r="BP64" i="59"/>
  <c r="BI63" i="59"/>
  <c r="BG14" i="59"/>
  <c r="CS74" i="59"/>
  <c r="BL65" i="59"/>
  <c r="BN25" i="59"/>
  <c r="BE49" i="59"/>
  <c r="AJ37" i="59"/>
  <c r="CB66" i="59"/>
  <c r="AB74" i="59"/>
  <c r="BD55" i="59"/>
  <c r="AN74" i="59"/>
  <c r="CH69" i="59"/>
  <c r="BQ75" i="59"/>
  <c r="AD61" i="59"/>
  <c r="BG26" i="59"/>
  <c r="AZ23" i="59"/>
  <c r="CB67" i="59"/>
  <c r="AM58" i="59"/>
  <c r="CG30" i="59"/>
  <c r="AY47" i="59"/>
  <c r="D69" i="59"/>
  <c r="CN49" i="59"/>
  <c r="CD38" i="59"/>
  <c r="BE74" i="59"/>
  <c r="E25" i="59"/>
  <c r="BQ30" i="59"/>
  <c r="CC41" i="59"/>
  <c r="AA9" i="59"/>
  <c r="BG8" i="59"/>
  <c r="U42" i="59"/>
  <c r="CI64" i="59"/>
  <c r="CT26" i="59"/>
  <c r="I26" i="59"/>
  <c r="F27" i="59"/>
  <c r="D15" i="59"/>
  <c r="G21" i="59"/>
  <c r="BQ23" i="59"/>
  <c r="AY54" i="59"/>
  <c r="S5" i="59"/>
  <c r="AS76" i="59"/>
  <c r="CH25" i="59"/>
  <c r="AS54" i="59"/>
  <c r="E55" i="59"/>
  <c r="V35" i="59"/>
  <c r="CP59" i="59"/>
  <c r="CP28" i="59"/>
  <c r="Y40" i="59"/>
  <c r="H16" i="59"/>
  <c r="CS10" i="59"/>
  <c r="BA70" i="59"/>
  <c r="X73" i="59"/>
  <c r="BR64" i="59"/>
  <c r="U80" i="59"/>
  <c r="I18" i="59"/>
  <c r="CG41" i="59"/>
  <c r="AA77" i="59"/>
  <c r="F61" i="59"/>
  <c r="N39" i="59"/>
  <c r="O7" i="59"/>
  <c r="U19" i="59"/>
  <c r="BQ57" i="59"/>
  <c r="AQ47" i="59"/>
  <c r="BE9" i="59"/>
  <c r="AA69" i="59"/>
  <c r="N43" i="59"/>
  <c r="AC21" i="59"/>
  <c r="AN5" i="59"/>
  <c r="BR11" i="59"/>
  <c r="CF75" i="59"/>
  <c r="BZ59" i="59"/>
  <c r="M12" i="59"/>
  <c r="CN27" i="59"/>
  <c r="BI43" i="59"/>
  <c r="CT47" i="59"/>
  <c r="AN12" i="59"/>
  <c r="CN80" i="59"/>
  <c r="U26" i="59"/>
  <c r="AV82" i="59"/>
  <c r="Y79" i="59"/>
  <c r="AQ82" i="59"/>
  <c r="AL68" i="59"/>
  <c r="BG57" i="59"/>
  <c r="AC77" i="59"/>
  <c r="CC47" i="59"/>
  <c r="CC72" i="59"/>
  <c r="C81" i="59"/>
  <c r="BA22" i="59"/>
  <c r="CL38" i="59"/>
  <c r="CL74" i="59"/>
  <c r="O24" i="59"/>
  <c r="I48" i="59"/>
  <c r="H51" i="59"/>
  <c r="CK47" i="59"/>
  <c r="T79" i="59"/>
  <c r="R71" i="59"/>
  <c r="CJ16" i="59"/>
  <c r="BX79" i="59"/>
  <c r="BQ45" i="59"/>
  <c r="CD49" i="59"/>
  <c r="CC8" i="59"/>
  <c r="BC45" i="59"/>
  <c r="AD69" i="59"/>
  <c r="AZ68" i="59"/>
  <c r="AB48" i="59"/>
  <c r="AL86" i="59"/>
  <c r="AF25" i="59"/>
  <c r="BL33" i="59"/>
  <c r="AM12" i="59"/>
  <c r="BW5" i="59"/>
  <c r="AJ79" i="59"/>
  <c r="CS81" i="59"/>
  <c r="BR7" i="59"/>
  <c r="AA59" i="59"/>
  <c r="AH66" i="59"/>
  <c r="BO71" i="59"/>
  <c r="AM49" i="59"/>
  <c r="AZ17" i="59"/>
  <c r="BM5" i="59"/>
  <c r="AT72" i="59"/>
  <c r="CQ17" i="59"/>
  <c r="C49" i="59"/>
  <c r="C57" i="59"/>
  <c r="CN61" i="59"/>
  <c r="W76" i="59"/>
  <c r="BS45" i="59"/>
  <c r="K76" i="59"/>
  <c r="BR17" i="59"/>
  <c r="CS21" i="59"/>
  <c r="CT59" i="59"/>
  <c r="AH57" i="59"/>
  <c r="P32" i="59"/>
  <c r="CD17" i="59"/>
  <c r="BR24" i="59"/>
  <c r="CD10" i="59"/>
  <c r="CI80" i="59"/>
  <c r="J65" i="59"/>
  <c r="AO75" i="59"/>
  <c r="BU72" i="59"/>
  <c r="BQ59" i="59"/>
  <c r="AD15" i="59"/>
  <c r="AA28" i="59"/>
  <c r="BP74" i="59"/>
  <c r="AZ7" i="59"/>
  <c r="CM11" i="59"/>
  <c r="CP73" i="59"/>
  <c r="BG61" i="59"/>
  <c r="AP49" i="59"/>
  <c r="BE18" i="59"/>
  <c r="CM41" i="59"/>
  <c r="M21" i="59"/>
  <c r="CE57" i="59"/>
  <c r="AT59" i="59"/>
  <c r="AN76" i="59"/>
  <c r="AP15" i="59"/>
  <c r="CF43" i="59"/>
  <c r="CL54" i="59"/>
  <c r="BN54" i="59"/>
  <c r="E59" i="59"/>
  <c r="H48" i="59"/>
  <c r="G43" i="59"/>
  <c r="AI47" i="59"/>
  <c r="BV29" i="59"/>
  <c r="BL39" i="59"/>
  <c r="M81" i="59"/>
  <c r="BA37" i="59"/>
  <c r="K20" i="59"/>
  <c r="AJ61" i="59"/>
  <c r="AA15" i="59"/>
  <c r="D10" i="59"/>
  <c r="BP26" i="59"/>
  <c r="AZ79" i="59"/>
  <c r="CT21" i="59"/>
  <c r="AI23" i="59"/>
  <c r="CI74" i="59"/>
  <c r="BB5" i="59"/>
  <c r="BP23" i="59"/>
  <c r="AM66" i="59"/>
  <c r="BH73" i="59"/>
  <c r="W38" i="59"/>
  <c r="CQ34" i="59"/>
  <c r="CL24" i="59"/>
  <c r="M70" i="59"/>
  <c r="AD32" i="59"/>
  <c r="AS15" i="59"/>
  <c r="CQ52" i="59"/>
  <c r="CT16" i="59"/>
  <c r="K57" i="59"/>
  <c r="AH38" i="59"/>
  <c r="AZ12" i="59"/>
  <c r="R44" i="59"/>
  <c r="CB5" i="59"/>
  <c r="CB26" i="59"/>
  <c r="AL64" i="59"/>
  <c r="CP25" i="59"/>
  <c r="AP41" i="59"/>
  <c r="BQ22" i="59"/>
  <c r="K12" i="59"/>
  <c r="AI73" i="59"/>
  <c r="BE29" i="59"/>
  <c r="BU56" i="59"/>
  <c r="H11" i="59"/>
  <c r="U54" i="59"/>
  <c r="BZ81" i="59"/>
  <c r="K44" i="59"/>
  <c r="BS44" i="59"/>
  <c r="Y70" i="59"/>
  <c r="CL73" i="59"/>
  <c r="X72" i="59"/>
  <c r="BN75" i="59"/>
  <c r="CA21" i="59"/>
  <c r="CP61" i="59"/>
  <c r="AJ54" i="59"/>
  <c r="CL80" i="59"/>
  <c r="CQ24" i="59"/>
  <c r="CB13" i="59"/>
  <c r="CE73" i="59"/>
  <c r="N28" i="59"/>
  <c r="BW49" i="59"/>
  <c r="W77" i="59"/>
  <c r="O80" i="59"/>
  <c r="CS41" i="59"/>
  <c r="BQ28" i="59"/>
  <c r="BR41" i="59"/>
  <c r="BY56" i="59"/>
  <c r="BN47" i="59"/>
  <c r="V25" i="59"/>
  <c r="AD49" i="59"/>
  <c r="L52" i="59"/>
  <c r="H15" i="59"/>
  <c r="AZ70" i="59"/>
  <c r="O74" i="59"/>
  <c r="AV69" i="59"/>
  <c r="CD16" i="59"/>
  <c r="P80" i="59"/>
  <c r="CI36" i="59"/>
  <c r="CD54" i="59"/>
  <c r="CR61" i="59"/>
  <c r="M25" i="59"/>
  <c r="AT51" i="59"/>
  <c r="AH72" i="59"/>
  <c r="Z29" i="59"/>
  <c r="AP71" i="59"/>
  <c r="O57" i="59"/>
  <c r="AH43" i="59"/>
  <c r="AO45" i="59"/>
  <c r="I49" i="59"/>
  <c r="R25" i="59"/>
  <c r="V45" i="59"/>
  <c r="CG5" i="59"/>
  <c r="I29" i="59"/>
  <c r="I45" i="59"/>
  <c r="AH87" i="59"/>
  <c r="C23" i="59"/>
  <c r="E54" i="59"/>
  <c r="F73" i="59"/>
  <c r="BQ26" i="59"/>
  <c r="BE47" i="59"/>
  <c r="W30" i="59"/>
  <c r="V52" i="59"/>
  <c r="O69" i="59"/>
  <c r="CT64" i="59"/>
  <c r="AV47" i="59"/>
  <c r="G77" i="59"/>
  <c r="AX15" i="59"/>
  <c r="AJ73" i="59"/>
  <c r="AE49" i="59"/>
  <c r="M10" i="59"/>
  <c r="G55" i="59"/>
  <c r="I66" i="59"/>
  <c r="CB74" i="59"/>
  <c r="AN24" i="59"/>
  <c r="AI46" i="59"/>
  <c r="F28" i="59"/>
  <c r="BG50" i="59"/>
  <c r="AV9" i="59"/>
  <c r="BA10" i="59"/>
  <c r="CG12" i="59"/>
  <c r="F68" i="59"/>
  <c r="N80" i="59"/>
  <c r="S7" i="59"/>
  <c r="O70" i="59"/>
  <c r="CP31" i="59"/>
  <c r="AY44" i="59"/>
  <c r="AO39" i="59"/>
  <c r="AF16" i="59"/>
  <c r="L16" i="59"/>
  <c r="CF52" i="59"/>
  <c r="BC43" i="59"/>
  <c r="AV51" i="59"/>
  <c r="W8" i="59"/>
  <c r="V48" i="59"/>
  <c r="AQ44" i="59"/>
  <c r="AP51" i="59"/>
  <c r="M284" i="58"/>
  <c r="O284" i="58"/>
  <c r="P284" i="58" s="1"/>
  <c r="CT51" i="59"/>
  <c r="O51" i="59"/>
  <c r="CN51" i="59"/>
  <c r="CQ47" i="59"/>
  <c r="BI16" i="59"/>
  <c r="BS71" i="59"/>
  <c r="CH16" i="59"/>
  <c r="CR59" i="59"/>
  <c r="CL51" i="59"/>
  <c r="C71" i="59"/>
  <c r="U16" i="59"/>
  <c r="CN72" i="59"/>
  <c r="CN16" i="59"/>
  <c r="AA79" i="59"/>
  <c r="AY71" i="59"/>
  <c r="BZ51" i="59"/>
  <c r="W13" i="59"/>
  <c r="BC71" i="59"/>
  <c r="AY45" i="59"/>
  <c r="AP74" i="59"/>
  <c r="CR71" i="59"/>
  <c r="AB43" i="59"/>
  <c r="BA57" i="59"/>
  <c r="AI66" i="59"/>
  <c r="E71" i="59"/>
  <c r="K54" i="59"/>
  <c r="CM16" i="59"/>
  <c r="CA43" i="59"/>
  <c r="AM47" i="59"/>
  <c r="CT71" i="59"/>
  <c r="CT45" i="59"/>
  <c r="BC64" i="59"/>
  <c r="L75" i="59"/>
  <c r="AH68" i="59"/>
  <c r="BL71" i="59"/>
  <c r="I57" i="59"/>
  <c r="K51" i="59"/>
  <c r="BJ16" i="59"/>
  <c r="S17" i="59"/>
  <c r="E45" i="59"/>
  <c r="U56" i="59"/>
  <c r="CK16" i="59"/>
  <c r="AS71" i="59"/>
  <c r="AS48" i="59"/>
  <c r="CH51" i="59"/>
  <c r="M16" i="59"/>
  <c r="J55" i="59"/>
  <c r="E48" i="59"/>
  <c r="CC51" i="59"/>
  <c r="AT45" i="59"/>
  <c r="CE71" i="59"/>
  <c r="CS43" i="59"/>
  <c r="F51" i="59"/>
  <c r="AV45" i="59"/>
  <c r="BW71" i="59"/>
  <c r="AL45" i="59"/>
  <c r="BU71" i="59"/>
  <c r="BE24" i="59"/>
  <c r="AH6" i="59"/>
  <c r="J58" i="59"/>
  <c r="AB45" i="59"/>
  <c r="AB82" i="59"/>
  <c r="BW68" i="59"/>
  <c r="BD73" i="59"/>
  <c r="AY16" i="59"/>
  <c r="L24" i="59"/>
  <c r="N54" i="59"/>
  <c r="BI71" i="59"/>
  <c r="AQ45" i="59"/>
  <c r="BS65" i="59"/>
  <c r="AA56" i="59"/>
  <c r="BH71" i="59"/>
  <c r="AK43" i="59"/>
  <c r="AN51" i="59"/>
  <c r="AZ71" i="59"/>
  <c r="CN8" i="59"/>
  <c r="H68" i="59"/>
  <c r="O71" i="59"/>
  <c r="BE7" i="59"/>
  <c r="U64" i="59"/>
  <c r="BE40" i="59"/>
  <c r="CP12" i="59"/>
  <c r="CA72" i="59"/>
  <c r="BH2" i="59" l="1"/>
  <c r="CV59" i="59"/>
  <c r="CV57" i="59"/>
  <c r="CV20" i="59"/>
  <c r="AQ2" i="59"/>
  <c r="AE2" i="59"/>
  <c r="CV21" i="59"/>
  <c r="CV45" i="59"/>
  <c r="CG2" i="59"/>
  <c r="CV49" i="59"/>
  <c r="Y2" i="59"/>
  <c r="CV12" i="59"/>
  <c r="CV24" i="59"/>
  <c r="CV7" i="59"/>
  <c r="R2" i="59"/>
  <c r="CR2" i="59"/>
  <c r="CV54" i="59"/>
  <c r="CV72" i="59"/>
  <c r="CV39" i="59"/>
  <c r="CV31" i="59"/>
  <c r="CV8" i="59"/>
  <c r="CV67" i="59"/>
  <c r="BL2" i="59"/>
  <c r="CP2" i="59"/>
  <c r="CV34" i="59"/>
  <c r="CK2" i="59"/>
  <c r="BC2" i="59"/>
  <c r="CH2" i="59"/>
  <c r="CV32" i="59"/>
  <c r="BY2" i="59"/>
  <c r="BX2" i="59"/>
  <c r="E2" i="59"/>
  <c r="CL2" i="59"/>
  <c r="AA2" i="59"/>
  <c r="AG2" i="59"/>
  <c r="S2" i="59"/>
  <c r="C2" i="59"/>
  <c r="CV5" i="59"/>
  <c r="V2" i="59"/>
  <c r="W2" i="59"/>
  <c r="U2" i="59"/>
  <c r="CV42" i="59"/>
  <c r="CV41" i="59"/>
  <c r="CV80" i="59"/>
  <c r="CV51" i="59"/>
  <c r="CV13" i="59"/>
  <c r="CV64" i="59"/>
  <c r="CJ2" i="59"/>
  <c r="BM2" i="59"/>
  <c r="BN2" i="59"/>
  <c r="CV33" i="59"/>
  <c r="CE2" i="59"/>
  <c r="CV66" i="59"/>
  <c r="BP2" i="59"/>
  <c r="AK2" i="59"/>
  <c r="AU2" i="59"/>
  <c r="CM2" i="59"/>
  <c r="M2" i="59"/>
  <c r="H2" i="59"/>
  <c r="CV36" i="59"/>
  <c r="CV79" i="59"/>
  <c r="CV38" i="59"/>
  <c r="AI2" i="59"/>
  <c r="CV61" i="59"/>
  <c r="CV28" i="59"/>
  <c r="Q2" i="59"/>
  <c r="CA2" i="59"/>
  <c r="AL2" i="59"/>
  <c r="CV82" i="59"/>
  <c r="BI2" i="59"/>
  <c r="CV62" i="59"/>
  <c r="CV55" i="59"/>
  <c r="CV87" i="59"/>
  <c r="J2" i="59"/>
  <c r="CV48" i="59"/>
  <c r="K2" i="59"/>
  <c r="AO2" i="59"/>
  <c r="AN2" i="59"/>
  <c r="BO2" i="59"/>
  <c r="CF2" i="59"/>
  <c r="BG2" i="59"/>
  <c r="CV70" i="59"/>
  <c r="CV73" i="59"/>
  <c r="CV15" i="59"/>
  <c r="O2" i="59"/>
  <c r="CV30" i="59"/>
  <c r="P2" i="59"/>
  <c r="BF2" i="59"/>
  <c r="BT2" i="59"/>
  <c r="CV71" i="59"/>
  <c r="CV6" i="59"/>
  <c r="AB2" i="59"/>
  <c r="CV9" i="59"/>
  <c r="CV40" i="59"/>
  <c r="AD2" i="59"/>
  <c r="CV63" i="59"/>
  <c r="CV44" i="59"/>
  <c r="BD2" i="59"/>
  <c r="BS2" i="59"/>
  <c r="CV29" i="59"/>
  <c r="CT2" i="59"/>
  <c r="I2" i="59"/>
  <c r="N2" i="59"/>
  <c r="CV69" i="59"/>
  <c r="CV10" i="59"/>
  <c r="CV60" i="59"/>
  <c r="AM2" i="59"/>
  <c r="BA2" i="59"/>
  <c r="AC2" i="59"/>
  <c r="AH2" i="59"/>
  <c r="AZ2" i="59"/>
  <c r="CD2" i="59"/>
  <c r="D2" i="59"/>
  <c r="BJ2" i="59"/>
  <c r="BR2" i="59"/>
  <c r="AW2" i="59"/>
  <c r="CV76" i="59"/>
  <c r="CB2" i="59"/>
  <c r="BB2" i="59"/>
  <c r="BV2" i="59"/>
  <c r="Z2" i="59"/>
  <c r="BE2" i="59"/>
  <c r="G2" i="59"/>
  <c r="CV14" i="59"/>
  <c r="CV78" i="59"/>
  <c r="CV68" i="59"/>
  <c r="X2" i="59"/>
  <c r="AJ2" i="59"/>
  <c r="L2" i="59"/>
  <c r="AY2" i="59"/>
  <c r="CV74" i="59"/>
  <c r="CV25" i="59"/>
  <c r="CV86" i="59"/>
  <c r="CS2" i="59"/>
  <c r="CV37" i="59"/>
  <c r="CV11" i="59"/>
  <c r="AT2" i="59"/>
  <c r="CV27" i="59"/>
  <c r="AP2" i="59"/>
  <c r="CV43" i="59"/>
  <c r="BZ2" i="59"/>
  <c r="CV16" i="59"/>
  <c r="CV23" i="59"/>
  <c r="BW2" i="59"/>
  <c r="BU2" i="59"/>
  <c r="AV2" i="59"/>
  <c r="T2" i="59"/>
  <c r="AS2" i="59"/>
  <c r="CV17" i="59"/>
  <c r="CV52" i="59"/>
  <c r="CV26" i="59"/>
  <c r="CV35" i="59"/>
  <c r="CC2" i="59"/>
  <c r="BQ2" i="59"/>
  <c r="CV56" i="59"/>
  <c r="CV77" i="59"/>
  <c r="CV75" i="59"/>
  <c r="BK2" i="59"/>
  <c r="CV85" i="59"/>
  <c r="CN2" i="59"/>
  <c r="CV22" i="59"/>
  <c r="CV50" i="59"/>
  <c r="CV65" i="59"/>
  <c r="CI2" i="59"/>
  <c r="CV58" i="59"/>
  <c r="AF2" i="59"/>
  <c r="F2" i="59"/>
  <c r="CV53" i="59"/>
  <c r="CV81" i="59"/>
  <c r="CV19" i="59"/>
  <c r="CO2" i="59"/>
  <c r="CV18" i="59"/>
  <c r="CV46" i="59"/>
  <c r="CV47" i="59"/>
  <c r="CQ2" i="59"/>
  <c r="AX2" i="59"/>
  <c r="AR2"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Jireh Peng</author>
  </authors>
  <commentList>
    <comment ref="B6" authorId="0" shapeId="0" xr:uid="{6D673AA3-FD84-4937-AA39-B92548817FB2}">
      <text>
        <r>
          <rPr>
            <b/>
            <sz val="9"/>
            <color indexed="81"/>
            <rFont val="Tahoma"/>
            <family val="2"/>
          </rPr>
          <t>Jireh Peng:</t>
        </r>
        <r>
          <rPr>
            <sz val="9"/>
            <color indexed="81"/>
            <rFont val="Tahoma"/>
            <family val="2"/>
          </rPr>
          <t xml:space="preserve">
Was "Aging Eye/Low-vision (Main Entry Lobby)"</t>
        </r>
      </text>
    </comment>
    <comment ref="B15" authorId="0" shapeId="0" xr:uid="{F76E3F56-210F-420E-AF47-B73CB706DF76}">
      <text>
        <r>
          <rPr>
            <b/>
            <sz val="9"/>
            <color indexed="81"/>
            <rFont val="Tahoma"/>
            <family val="2"/>
          </rPr>
          <t>Jireh Peng:</t>
        </r>
        <r>
          <rPr>
            <sz val="9"/>
            <color indexed="81"/>
            <rFont val="Tahoma"/>
            <family val="2"/>
          </rPr>
          <t xml:space="preserve">
Was "Beauty Salon Area"</t>
        </r>
      </text>
    </comment>
    <comment ref="B39" authorId="0" shapeId="0" xr:uid="{7693DFAF-B771-48F4-B6C2-36D96548C87F}">
      <text>
        <r>
          <rPr>
            <b/>
            <sz val="9"/>
            <color indexed="81"/>
            <rFont val="Tahoma"/>
            <family val="2"/>
          </rPr>
          <t>Jireh Peng:</t>
        </r>
        <r>
          <rPr>
            <sz val="9"/>
            <color indexed="81"/>
            <rFont val="Tahoma"/>
            <family val="2"/>
          </rPr>
          <t xml:space="preserve">
Was "Scientific Laboratory Area"</t>
        </r>
      </text>
    </comment>
    <comment ref="B43" authorId="0" shapeId="0" xr:uid="{BC93A5ED-1D9F-480D-997E-4E9114DD537A}">
      <text>
        <r>
          <rPr>
            <b/>
            <sz val="9"/>
            <color indexed="81"/>
            <rFont val="Tahoma"/>
            <family val="2"/>
          </rPr>
          <t>Jireh Peng:</t>
        </r>
        <r>
          <rPr>
            <sz val="9"/>
            <color indexed="81"/>
            <rFont val="Tahoma"/>
            <family val="2"/>
          </rPr>
          <t xml:space="preserve">
Was "Main Entry Lobby"</t>
        </r>
      </text>
    </comment>
    <comment ref="B46" authorId="0" shapeId="0" xr:uid="{6312106B-573B-472A-B392-3596E969EF34}">
      <text>
        <r>
          <rPr>
            <b/>
            <sz val="9"/>
            <color indexed="81"/>
            <rFont val="Tahoma"/>
            <family val="2"/>
          </rPr>
          <t>Jireh Peng:</t>
        </r>
        <r>
          <rPr>
            <sz val="9"/>
            <color indexed="81"/>
            <rFont val="Tahoma"/>
            <family val="2"/>
          </rPr>
          <t xml:space="preserve">
Was "General/Commercial &amp; Industrial Work Area"</t>
        </r>
      </text>
    </comment>
    <comment ref="B53" authorId="0" shapeId="0" xr:uid="{ABD8D5F6-DCC7-49E1-B437-7EE243F4099C}">
      <text>
        <r>
          <rPr>
            <b/>
            <sz val="9"/>
            <color indexed="81"/>
            <rFont val="Tahoma"/>
            <family val="2"/>
          </rPr>
          <t>Jireh Peng:</t>
        </r>
        <r>
          <rPr>
            <sz val="9"/>
            <color indexed="81"/>
            <rFont val="Tahoma"/>
            <family val="2"/>
          </rPr>
          <t xml:space="preserve">
Combination of "Parking Garage Area (Parking Zone)" &amp; "Parking Garage Area (Dedicated Ramp)"</t>
        </r>
      </text>
    </comment>
    <comment ref="B62" authorId="0" shapeId="0" xr:uid="{D2C6C6D2-E574-4ECA-8B2C-BA8EDA2EC06D}">
      <text>
        <r>
          <rPr>
            <b/>
            <sz val="9"/>
            <color indexed="81"/>
            <rFont val="Tahoma"/>
            <family val="2"/>
          </rPr>
          <t>Jireh Peng:</t>
        </r>
        <r>
          <rPr>
            <sz val="9"/>
            <color indexed="81"/>
            <rFont val="Tahoma"/>
            <family val="2"/>
          </rPr>
          <t xml:space="preserve">
Was "Commercial/Industrial Storage"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D62" authorId="0" shapeId="0" xr:uid="{00000000-0006-0000-0400-000001000000}">
      <text>
        <r>
          <rPr>
            <b/>
            <sz val="9"/>
            <color indexed="81"/>
            <rFont val="Tahoma"/>
            <family val="2"/>
          </rPr>
          <t>David:</t>
        </r>
        <r>
          <rPr>
            <sz val="9"/>
            <color indexed="81"/>
            <rFont val="Tahoma"/>
            <family val="2"/>
          </rPr>
          <t xml:space="preserve">
Was 0.5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Reddy</author>
  </authors>
  <commentList>
    <comment ref="Y3" authorId="0" shapeId="0" xr:uid="{482BCA3C-62AA-4C4F-AB83-EA0BCE9F9E2C}">
      <text>
        <r>
          <rPr>
            <b/>
            <sz val="9"/>
            <color indexed="81"/>
            <rFont val="Tahoma"/>
            <family val="2"/>
          </rPr>
          <t>David Reddy:</t>
        </r>
        <r>
          <rPr>
            <sz val="9"/>
            <color indexed="81"/>
            <rFont val="Tahoma"/>
            <family val="2"/>
          </rPr>
          <t xml:space="preserve">
Line Feed (Char(10))</t>
        </r>
      </text>
    </comment>
    <comment ref="M6" authorId="0" shapeId="0" xr:uid="{20195DF7-3C29-4BCE-8EBE-ACE7365628E0}">
      <text>
        <r>
          <rPr>
            <b/>
            <sz val="9"/>
            <color indexed="81"/>
            <rFont val="Tahoma"/>
            <family val="2"/>
          </rPr>
          <t>David Reddy:</t>
        </r>
        <r>
          <rPr>
            <sz val="9"/>
            <color indexed="81"/>
            <rFont val="Tahoma"/>
            <family val="2"/>
          </rPr>
          <t xml:space="preserve">
IfVentSpcFunc occupancy is 0, then use SpcFunc occupancy
</t>
        </r>
      </text>
    </comment>
    <comment ref="O6" authorId="0" shapeId="0" xr:uid="{22670B1B-7F56-4EEB-9D60-30C3661BF3F9}">
      <text>
        <r>
          <rPr>
            <b/>
            <sz val="9"/>
            <color indexed="81"/>
            <rFont val="Tahoma"/>
            <family val="2"/>
          </rPr>
          <t>David Reddy:</t>
        </r>
        <r>
          <rPr>
            <sz val="9"/>
            <color indexed="81"/>
            <rFont val="Tahoma"/>
            <family val="2"/>
          </rPr>
          <t xml:space="preserve">
This is the VentPerPerson assumed in rules for modeling DCV</t>
        </r>
      </text>
    </comment>
    <comment ref="P6" authorId="0" shapeId="0" xr:uid="{64C05C0E-86F3-41A7-954E-C0037B56AA7C}">
      <text>
        <r>
          <rPr>
            <b/>
            <sz val="9"/>
            <color indexed="81"/>
            <rFont val="Tahoma"/>
            <family val="2"/>
          </rPr>
          <t>David Reddy:</t>
        </r>
        <r>
          <rPr>
            <sz val="9"/>
            <color indexed="81"/>
            <rFont val="Tahoma"/>
            <family val="2"/>
          </rPr>
          <t xml:space="preserve">
Highlighted values are greater than the Ra defined in VentSpcFunc table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Reddy</author>
  </authors>
  <commentList>
    <comment ref="Y3" authorId="0" shapeId="0" xr:uid="{7548096E-B387-490E-830D-709E551CC993}">
      <text>
        <r>
          <rPr>
            <b/>
            <sz val="9"/>
            <color indexed="81"/>
            <rFont val="Tahoma"/>
            <family val="2"/>
          </rPr>
          <t>David Reddy:</t>
        </r>
        <r>
          <rPr>
            <sz val="9"/>
            <color indexed="81"/>
            <rFont val="Tahoma"/>
            <family val="2"/>
          </rPr>
          <t xml:space="preserve">
Line Feed (Char(10))</t>
        </r>
      </text>
    </comment>
    <comment ref="M6" authorId="0" shapeId="0" xr:uid="{D653A0A6-C94D-45E2-9E1F-5484411F9B12}">
      <text>
        <r>
          <rPr>
            <b/>
            <sz val="9"/>
            <color indexed="81"/>
            <rFont val="Tahoma"/>
            <family val="2"/>
          </rPr>
          <t>David Reddy:</t>
        </r>
        <r>
          <rPr>
            <sz val="9"/>
            <color indexed="81"/>
            <rFont val="Tahoma"/>
            <family val="2"/>
          </rPr>
          <t xml:space="preserve">
IfVentSpcFunc occupancy is 0, then use SpcFunc occupancy
</t>
        </r>
      </text>
    </comment>
    <comment ref="O6" authorId="0" shapeId="0" xr:uid="{EC161A66-489F-4D67-8D6E-64BB811DAC75}">
      <text>
        <r>
          <rPr>
            <b/>
            <sz val="9"/>
            <color indexed="81"/>
            <rFont val="Tahoma"/>
            <family val="2"/>
          </rPr>
          <t>David Reddy:</t>
        </r>
        <r>
          <rPr>
            <sz val="9"/>
            <color indexed="81"/>
            <rFont val="Tahoma"/>
            <family val="2"/>
          </rPr>
          <t xml:space="preserve">
This is the VentPerPerson used for modeling DCV.
Removed limit of 15cfm/person, see ticket 3461</t>
        </r>
      </text>
    </comment>
    <comment ref="P6" authorId="0" shapeId="0" xr:uid="{F0DAA7A6-D665-4E60-ABF6-B0B3F892A956}">
      <text>
        <r>
          <rPr>
            <b/>
            <sz val="9"/>
            <color indexed="81"/>
            <rFont val="Tahoma"/>
            <family val="2"/>
          </rPr>
          <t>David Reddy:</t>
        </r>
        <r>
          <rPr>
            <sz val="9"/>
            <color indexed="81"/>
            <rFont val="Tahoma"/>
            <family val="2"/>
          </rPr>
          <t xml:space="preserve">
Highlighted values are greater than the Ra defined in VentSpcFunc table</t>
        </r>
      </text>
    </comment>
  </commentList>
</comments>
</file>

<file path=xl/sharedStrings.xml><?xml version="1.0" encoding="utf-8"?>
<sst xmlns="http://schemas.openxmlformats.org/spreadsheetml/2006/main" count="6043" uniqueCount="1211">
  <si>
    <t>2013 NACM</t>
  </si>
  <si>
    <t>People</t>
  </si>
  <si>
    <t>Occupancy Vent Factor</t>
  </si>
  <si>
    <t>Sensible heat</t>
  </si>
  <si>
    <t>Latent heat</t>
  </si>
  <si>
    <t>Receptacle</t>
  </si>
  <si>
    <t>Hot water</t>
  </si>
  <si>
    <t>Lighting</t>
  </si>
  <si>
    <t>Min. Vent per Area</t>
  </si>
  <si>
    <t>Ventilation</t>
  </si>
  <si>
    <t>Cooling UMLH Limit</t>
  </si>
  <si>
    <t>Heating UMLH Limit</t>
  </si>
  <si>
    <t>Gas Appl Load</t>
  </si>
  <si>
    <t>Refrig Load</t>
  </si>
  <si>
    <t>Schedule</t>
  </si>
  <si>
    <t># per 1000 ft²</t>
  </si>
  <si>
    <t>Btu/h per person</t>
  </si>
  <si>
    <t>Load W/ft²</t>
  </si>
  <si>
    <t>Gal/h per person</t>
  </si>
  <si>
    <t>W/ft²</t>
  </si>
  <si>
    <t>CFM/ft²</t>
  </si>
  <si>
    <t>Hrs</t>
  </si>
  <si>
    <t>Btu/h-ft2</t>
  </si>
  <si>
    <t>W/ft2</t>
  </si>
  <si>
    <t>Auditorium Building</t>
  </si>
  <si>
    <t>Assembly</t>
  </si>
  <si>
    <t>Classroom Building</t>
  </si>
  <si>
    <t>School</t>
  </si>
  <si>
    <t>Commercial and Industrial Storage Building</t>
  </si>
  <si>
    <t>Warehouse</t>
  </si>
  <si>
    <t>Convention Center Building</t>
  </si>
  <si>
    <t>Data Center Buildings (Note 9)</t>
  </si>
  <si>
    <t>note 9</t>
  </si>
  <si>
    <t>Data</t>
  </si>
  <si>
    <t>Financial Institution Building</t>
  </si>
  <si>
    <t>Office</t>
  </si>
  <si>
    <t>General Commercia' or Industrial Work Building</t>
  </si>
  <si>
    <t>Manufacturing</t>
  </si>
  <si>
    <r>
      <t>Grocery Store</t>
    </r>
    <r>
      <rPr>
        <sz val="10"/>
        <rFont val="Arial"/>
        <family val="2"/>
      </rPr>
      <t xml:space="preserve"> Buildings</t>
    </r>
  </si>
  <si>
    <t>Retail</t>
  </si>
  <si>
    <t>Library Building</t>
  </si>
  <si>
    <t>Medical Building/Clinic Building</t>
  </si>
  <si>
    <t>Health</t>
  </si>
  <si>
    <t>Office Building</t>
  </si>
  <si>
    <t>Parking Garage Building</t>
  </si>
  <si>
    <t>Parking</t>
  </si>
  <si>
    <t>Religious Facility Building</t>
  </si>
  <si>
    <t>Restaurant Building</t>
  </si>
  <si>
    <t>Restaurant</t>
  </si>
  <si>
    <t>School Building</t>
  </si>
  <si>
    <t>Theater Building</t>
  </si>
  <si>
    <t>All Other Buildings</t>
  </si>
  <si>
    <t>Note 9 - Receptacle Load shall be specified by the user.</t>
  </si>
  <si>
    <t>Primary Function Area</t>
  </si>
  <si>
    <t>Allowed Lighting Power Density (W/ft2)</t>
  </si>
  <si>
    <t>Additional Lighting Power (Note 1)</t>
  </si>
  <si>
    <t>Qualified Lighting Systems</t>
  </si>
  <si>
    <t>Additional Allowance 
(W/ft2, unless noted otherwise)</t>
  </si>
  <si>
    <t>Auditorium Area</t>
  </si>
  <si>
    <t>Ornamental</t>
  </si>
  <si>
    <t>Accent, display and feature (Note 3)</t>
  </si>
  <si>
    <t>Auto Repair / Maintenance Area</t>
  </si>
  <si>
    <t>Detailed Task Work (Note 7)</t>
  </si>
  <si>
    <t>Audience Seating Area</t>
  </si>
  <si>
    <t>Beauty Salon Area</t>
  </si>
  <si>
    <t>Civic Meeting Place Area</t>
  </si>
  <si>
    <t>Classroom, Lecture, Training, Vocational Areas</t>
  </si>
  <si>
    <t>White or Chalk Board (W/ft) (Note 1)</t>
  </si>
  <si>
    <t>Commercial/Industrial Storage (Warehouse)</t>
  </si>
  <si>
    <t>Commercial/Industrial Storage (Shipping &amp; Handling)</t>
  </si>
  <si>
    <t>Convention, Conference, Multipurpose and Meeting Area</t>
  </si>
  <si>
    <t>Copy Room</t>
  </si>
  <si>
    <t>Corridor Area</t>
  </si>
  <si>
    <t>Dining Area (Bar/Lounge and Fine Dining)</t>
  </si>
  <si>
    <t>Dining Area (Cafeteria/Fast Food)</t>
  </si>
  <si>
    <t>Dining Area (Family and Leisure)</t>
  </si>
  <si>
    <t>Electrical, Mechanical, Telephone Rooms</t>
  </si>
  <si>
    <t>Exercise/Fitness Center and Gymnasium Areas</t>
  </si>
  <si>
    <t>5/16 Updated to 0.5 from 5</t>
  </si>
  <si>
    <t>Hotel Function Area</t>
  </si>
  <si>
    <t>5/16 Updated to 0.85 from 85</t>
  </si>
  <si>
    <t>Museum Area (Exhibition/Display)</t>
  </si>
  <si>
    <t>5/16 NK Updated as per final 15-day language</t>
  </si>
  <si>
    <t>Museum Area (Restoration Room)</t>
  </si>
  <si>
    <t>Financial Transaction Area</t>
  </si>
  <si>
    <t>General/Commercial &amp; Industrial Work Area (Low Bay)</t>
  </si>
  <si>
    <t>General/Commercial &amp; Industrial Work Area (High Bay)</t>
  </si>
  <si>
    <t>General/Commercial &amp; Industrial Work Area (Precision)</t>
  </si>
  <si>
    <t>Precision Work (Note 9)</t>
  </si>
  <si>
    <t>Library (Reading Area)</t>
  </si>
  <si>
    <t>Library (Stacks Area)</t>
  </si>
  <si>
    <t>Main Entry Lobby</t>
  </si>
  <si>
    <t>Locker Room</t>
  </si>
  <si>
    <t>Lounge, Breakroom, or Waiting Area</t>
  </si>
  <si>
    <t>Concourse and Atria Area</t>
  </si>
  <si>
    <t>Office Area (&gt;250 square feet)</t>
  </si>
  <si>
    <t>Portable lighting for office areas (Note 6)</t>
  </si>
  <si>
    <t>Office Area (&lt;250 square feet)</t>
  </si>
  <si>
    <t>Office Area (Open plan office)</t>
  </si>
  <si>
    <t>Parking Garage Area (Parking Zone)</t>
  </si>
  <si>
    <t>First ATM (W)</t>
  </si>
  <si>
    <t>Additional ATM (50 W each)</t>
  </si>
  <si>
    <t>Parking Garage Area (Dedicated Ramps)</t>
  </si>
  <si>
    <t>Parking Garage Area (Daylight Adaptation Zones) (Note 2)</t>
  </si>
  <si>
    <t>Pharmacy Area</t>
  </si>
  <si>
    <t>Specialized Task Work (Note 8)</t>
  </si>
  <si>
    <t>Retail Sales Area (Grocery Sales)</t>
  </si>
  <si>
    <t>Decorative</t>
  </si>
  <si>
    <t>Retail Sales Area (Retail Merchandise Sales)</t>
  </si>
  <si>
    <t>Retail Sales Area (Fitting Room)</t>
  </si>
  <si>
    <t>External Illuminated Mirror (Note5)</t>
  </si>
  <si>
    <t>Internal Illuminated Mirror (Note 5)</t>
  </si>
  <si>
    <t>Theater Area (Motion Picture)</t>
  </si>
  <si>
    <t>Theater Area (Performance)</t>
  </si>
  <si>
    <t>Kitchen/Food Preparation Area</t>
  </si>
  <si>
    <t>Scientific Laboratory Area</t>
  </si>
  <si>
    <t>Healthcare Facility and Hospitals (Exam/Treatment Room)</t>
  </si>
  <si>
    <t>Healthcare Facility and Hospitals (Imaging Room)</t>
  </si>
  <si>
    <t>Healthcare Facility and Hospitals (Medical Supply Room)</t>
  </si>
  <si>
    <t>Healthcare Facility and Hospitals (Nursery)</t>
  </si>
  <si>
    <t>Tunable while or dim-to-warm (Note 10)</t>
  </si>
  <si>
    <t>Healthcare Facility and Hospitals (Nurse's Station)</t>
  </si>
  <si>
    <t>Healthcare Facility and Hospitals (Operating Room)</t>
  </si>
  <si>
    <t>Healthcare Facility and Hospitals (Patient Room)</t>
  </si>
  <si>
    <t>Healthcare Facility and Hospitals (Physical Therapy Room)</t>
  </si>
  <si>
    <t>Healthcare Facility and Hospitals (Recovery Room)</t>
  </si>
  <si>
    <t xml:space="preserve">Laundry Area </t>
  </si>
  <si>
    <t>Religious Worship Area</t>
  </si>
  <si>
    <t>Restrooms</t>
  </si>
  <si>
    <t>Transportation Function (Baggage Area)</t>
  </si>
  <si>
    <t>Transportation Function (Ticketing Area)</t>
  </si>
  <si>
    <t>Original Designations:</t>
  </si>
  <si>
    <t>Sports Arena - Playing Area (&gt; 5,000 Spectators)</t>
  </si>
  <si>
    <t>Sports Arena - Playing Area (Class I Facility)</t>
  </si>
  <si>
    <t>Sports Arena - Playing Area (2,000 - 5,000 Spectators)</t>
  </si>
  <si>
    <t>Sports Arena - Playing Area (Class II Facility)</t>
  </si>
  <si>
    <t>Sports Arena - Playing Area (&lt; 2,000 Spectators)</t>
  </si>
  <si>
    <t>Sports Arena - Playing Area (Class III Facility)</t>
  </si>
  <si>
    <t>Sports Arena - Playing Area (Recreational)</t>
  </si>
  <si>
    <t>Sports Arena - Playing Area (Class IV Facility)</t>
  </si>
  <si>
    <t>Stairwell</t>
  </si>
  <si>
    <t>Decorative (Note 4)</t>
  </si>
  <si>
    <t>Videoconferencing Studio</t>
  </si>
  <si>
    <t>Videoconferencing</t>
  </si>
  <si>
    <t>All other</t>
  </si>
  <si>
    <t>Aging Eye/Low-vision (Main Entry Lobby) (Note 11)</t>
  </si>
  <si>
    <t>Transition Lighitng OFF at night (Note 12)</t>
  </si>
  <si>
    <t>Aging Eye/Low-vision (Stairwell) (Note 11)</t>
  </si>
  <si>
    <t>Aging Eye/Low-vision (Corridor Area) (Note 11)</t>
  </si>
  <si>
    <t>Aging Eye/Low-vision (Lounge/Waiting Area) (Note 11)</t>
  </si>
  <si>
    <t>Aging Eye/Low-vision (Multipurpose Room) (Note 11)</t>
  </si>
  <si>
    <t>Aging Eye/Low-vision (Religious Worship Area) (Note 11)</t>
  </si>
  <si>
    <t>Aging Eye/Low-vision (Dining) (Note 11)</t>
  </si>
  <si>
    <t>Aging Eye/Low-vision (Restroom) (Note 11)</t>
  </si>
  <si>
    <t>vvv - Additional Space Types not specifically called out - vvv</t>
  </si>
  <si>
    <t>High-Rise Residential Living Spaces</t>
  </si>
  <si>
    <t>na</t>
  </si>
  <si>
    <t>Handled in Rules</t>
  </si>
  <si>
    <t>Hotel/Motel Guest Room</t>
  </si>
  <si>
    <t>Kitchenette or Residential Kitchen</t>
  </si>
  <si>
    <t>Same as  Kitchen/Food Preparation Area</t>
  </si>
  <si>
    <t>Unleased Tenant Area</t>
  </si>
  <si>
    <t>Same as Open Office</t>
  </si>
  <si>
    <t>Unoccupied-Exclude from Gross Floor Area</t>
  </si>
  <si>
    <t>Unoccupied-Include in Gross Floor Area</t>
  </si>
  <si>
    <t>Commercial/Industrial Storage (Refrigerated)</t>
  </si>
  <si>
    <t>Computer Room</t>
  </si>
  <si>
    <t>Same as Copy Room</t>
  </si>
  <si>
    <t>Notes:</t>
  </si>
  <si>
    <t>1. White board or chalk board. - Directional Llighting shall be dedicated to thea white board or chalk board.</t>
  </si>
  <si>
    <t>2. Daylight Adaptation Zones shall be no longer than 66 feet from the entrance to the parking garage.</t>
  </si>
  <si>
    <t>3. Accent, display and feature lighting - luminaires shall be adjustable or directional.</t>
  </si>
  <si>
    <t>4. Decorative lighting - primary function shall be decorative and to provide general lighting.</t>
  </si>
  <si>
    <t>5. Illuminated mirrors. Lighting shall be dedicated to the mirror.</t>
  </si>
  <si>
    <t>6. Portable lighting in office areas includes under shelf or furniture-mounted supplemental task lighting.</t>
  </si>
  <si>
    <t>7. Detailed task work - Lighting provides high level of visual acuity required for activities with close attention to small elements and/or</t>
  </si>
  <si>
    <t>extreme close up work.</t>
  </si>
  <si>
    <t>8. Specialized task work - Lighting provides for small-scale, cognitive or fast performance visual tasks; lighting required for operating</t>
  </si>
  <si>
    <t>specialized equipment associated with pharmaceutical/laboratorial activities.</t>
  </si>
  <si>
    <t>9. Precision specialized work - Lighting for work performed within a commercial or industrial environment that entails working with low</t>
  </si>
  <si>
    <t>contrast, finely detailed, or fast moving objects.</t>
  </si>
  <si>
    <t>10. Tunable white or dim-to-warm luminaires as specified in Section 140.6(a)4B.</t>
  </si>
  <si>
    <t>11. Aging Eye/Low-vision areas can be documented as being designed to comply with the light levels in ANSI/IES RP-28 and are or will be</t>
  </si>
  <si>
    <t>licensed by local or state authorities for either senior long-term care, adult day care, senior support, and/or people with special visual needs.</t>
  </si>
  <si>
    <t>12. Transition lighting OFF at night. Lighting power controlled by astronomical time clock or other control to shut off lighting at night.</t>
  </si>
  <si>
    <t>Additional LPD only applies to area within 30 feet of an exit. Not applicable to lighting in daylit zones.</t>
  </si>
  <si>
    <t>2019 Values</t>
  </si>
  <si>
    <t>Decorative/Display</t>
  </si>
  <si>
    <t>None</t>
  </si>
  <si>
    <t>TunableWhiteOrDimToWarm (Note 10)</t>
  </si>
  <si>
    <t>Aging Eye/Low-vision (Lobby, Main Entry) (Note 11)</t>
  </si>
  <si>
    <t>TransitionLightingOffAtNight (Note 12)</t>
  </si>
  <si>
    <t>DetailedTaskWork (Note 7)</t>
  </si>
  <si>
    <t>Barber, Beauty Salon, Spa Area</t>
  </si>
  <si>
    <t>WhiteOrChalkBoard (W/ft) (Note 1)</t>
  </si>
  <si>
    <r>
      <t>DetailedTaskWork</t>
    </r>
    <r>
      <rPr>
        <sz val="11"/>
        <color theme="1"/>
        <rFont val="Calibri"/>
        <family val="2"/>
        <scheme val="minor"/>
      </rPr>
      <t xml:space="preserve"> (Note 7)</t>
    </r>
  </si>
  <si>
    <t>Laboratory, Scientific</t>
  </si>
  <si>
    <t>SpecializedTaskWork (Note 8)</t>
  </si>
  <si>
    <t>Lobby, Main Entry</t>
  </si>
  <si>
    <t>Manufacturing, Commercial &amp; Industrial Work Area (Low Bay)</t>
  </si>
  <si>
    <t>Manufacturing, Commercial &amp; Industrial Work Area (High Bay)</t>
  </si>
  <si>
    <t>Manufacturing, Commercial &amp; Industrial Work Area (Precision)</t>
  </si>
  <si>
    <t>PrecisionWork (Note 9)</t>
  </si>
  <si>
    <t>Decorative/Display&amp;PortableLightingForOffice (Note 6)</t>
  </si>
  <si>
    <t>Parking Garage Area (Parking Zone and Ramps)</t>
  </si>
  <si>
    <t>FirstATM/TicketMachine (W)</t>
  </si>
  <si>
    <t>AdditionalATM/TicketMachine (50 W each)</t>
  </si>
  <si>
    <t>ExternalIlluminatedMirror (Note5)</t>
  </si>
  <si>
    <t>InternalIlluminatedMirror (Note 5)</t>
  </si>
  <si>
    <t>Storage, Commercial/Industrial (Warehouse)</t>
  </si>
  <si>
    <t>Storage, Commercial/Industrial (Shipping &amp; Handling)</t>
  </si>
  <si>
    <t>Videoconferencing (Note 14)</t>
  </si>
  <si>
    <t>why listed below as not called out and set to 0.85?</t>
  </si>
  <si>
    <t>Storage, Commercial/Industrial (Refrigerated)</t>
  </si>
  <si>
    <t>Same as Storage, Commercial/Industrial (Warehouse)</t>
  </si>
  <si>
    <t>Storage, General</t>
  </si>
  <si>
    <t>vvv - Multifamily only - vvv</t>
  </si>
  <si>
    <t>Conference, Multipurpose and Meeting Area</t>
  </si>
  <si>
    <t>Storage</t>
  </si>
  <si>
    <t>Health Care / Assisted Living (Nurse's Station)</t>
  </si>
  <si>
    <t>Health Care / Assisted Living (Physical Therapy Room)</t>
  </si>
  <si>
    <t xml:space="preserve">13. Class I Facility is used for competition play for 5000 or more spectators. Class II Facility is used for competition play for up to 5000 </t>
  </si>
  <si>
    <t xml:space="preserve">spectators. Class III Facility is used for competition play for up to 2000 spectators. Class IV Facility is normally used for recreational play and </t>
  </si>
  <si>
    <t xml:space="preserve">there is limited or no provision for spectators. </t>
  </si>
  <si>
    <t xml:space="preserve">14. The additional videoconferencing lighting power shall be allowed provided the videoconferencing studio meets all the requirements of </t>
  </si>
  <si>
    <t xml:space="preserve">Section 140.6(c)2Gvii. </t>
  </si>
  <si>
    <t>2019 NACM Space Type</t>
  </si>
  <si>
    <t>Default Ventilation Space Function</t>
  </si>
  <si>
    <t>Baseline WtrHtr Type</t>
  </si>
  <si>
    <t>Additional Allowance</t>
  </si>
  <si>
    <t>Gas Equipment Power</t>
  </si>
  <si>
    <t>Illuminance Setpoint for Daylighting</t>
  </si>
  <si>
    <t>Primary Sidelit Daylighting Zone Setpoint Adjustment Factor</t>
  </si>
  <si>
    <t>Secondary Sidelit Daylighting Zone Setpoint Adjustment Factor</t>
  </si>
  <si>
    <t>Eligible for Healthcare</t>
  </si>
  <si>
    <t>SpcFuncIdx
(For Perf Reporting)</t>
  </si>
  <si>
    <t>Notes</t>
  </si>
  <si>
    <t>People
(Pre-V3b)</t>
  </si>
  <si>
    <t>Diff</t>
  </si>
  <si>
    <t>Ventilation (Pre-V3b)</t>
  </si>
  <si>
    <t>2013 NACM Space Type</t>
  </si>
  <si>
    <t xml:space="preserve"> </t>
  </si>
  <si>
    <t>per person</t>
  </si>
  <si>
    <t>W/ft², unless noted otherwise</t>
  </si>
  <si>
    <t>Min (lux)</t>
  </si>
  <si>
    <t>Max (lux)</t>
  </si>
  <si>
    <t># per 1000 ft2</t>
  </si>
  <si>
    <t>Assembly - Auditorium seating area</t>
  </si>
  <si>
    <t>Electric</t>
  </si>
  <si>
    <t>Exhaust - Auto repair rooms</t>
  </si>
  <si>
    <t>Gas</t>
  </si>
  <si>
    <t xml:space="preserve">Auto Repair Area </t>
  </si>
  <si>
    <t>Retail - Beauty and nail salons</t>
  </si>
  <si>
    <t>Assembly - Legislative chambers</t>
  </si>
  <si>
    <t>DR 1/24/15 Revised occupancy from 25 to 67 per JA updates</t>
  </si>
  <si>
    <t>Education - Classrooms (ages 9-18)</t>
  </si>
  <si>
    <t>Classrooms, Lecture, Training, Vocational Areas</t>
  </si>
  <si>
    <t>Misc - Freezer and refrigerated spaces (&lt;50F)</t>
  </si>
  <si>
    <t>Instead of relaxed UMLH, use modified thermostat schedule?</t>
  </si>
  <si>
    <t>Commercial and Industrial Storage Areas (refrigerated)</t>
  </si>
  <si>
    <t>Misc - Shipping/receiving</t>
  </si>
  <si>
    <t>Misc - Warehouses</t>
  </si>
  <si>
    <t>DR 2/18/15: Revised occupancy from 3 to 2 per CEC Review
Instead of relaxed UMLH, use modified thermostat schedule?</t>
  </si>
  <si>
    <t>Commercial and Industrial Storage Areas (conditioned or unconditioned)</t>
  </si>
  <si>
    <t>Misc - Computer (not printing)</t>
  </si>
  <si>
    <t>SpcFunc only valid if user-input receptacle load is &gt;= 20W/ft2</t>
  </si>
  <si>
    <t>Retail - Mall common areas</t>
  </si>
  <si>
    <t>DR 1/24/15 Revised occupancy from 33.333 to 33 per JA updates</t>
  </si>
  <si>
    <t>Malls and Atria</t>
  </si>
  <si>
    <t>General - Conference/meeting</t>
  </si>
  <si>
    <t>Convention, Conference, Multipurpose and Meeting Center Areas</t>
  </si>
  <si>
    <t>Exhaust - Copy, printing rooms</t>
  </si>
  <si>
    <t>RLH: Hot water at zero on assumption that the occupancy in this space is double counting of people already counted in other spaces.  
Instead of relaxed UMLH, use modified thermostat schedule?</t>
  </si>
  <si>
    <t>Corridors, Restrooms, Stairs, and Support Areas</t>
  </si>
  <si>
    <t>General - Corridors</t>
  </si>
  <si>
    <t>Food Service - Restaurant dining rooms</t>
  </si>
  <si>
    <t>Dining Area</t>
  </si>
  <si>
    <t>Food Service - Cafeteria/fast-food dining</t>
  </si>
  <si>
    <t>Misc - Telephone closets</t>
  </si>
  <si>
    <t>Sports/Entertainment - Gym, sports arena (play area)</t>
  </si>
  <si>
    <t>Exercise Room</t>
  </si>
  <si>
    <t>Misc - Banks or bank lobbies</t>
  </si>
  <si>
    <t>Misc - General manufacturing (excludes heavy industrial and process using chemicals)</t>
  </si>
  <si>
    <t>General Commercial and Industrial Work Areas, High Bay</t>
  </si>
  <si>
    <t>General Commercial and Industrial Work Areas, Low Bay</t>
  </si>
  <si>
    <t>General Commercial and Industrial Work Areas, Precision</t>
  </si>
  <si>
    <t>Misc - All others</t>
  </si>
  <si>
    <t>Medical and Clinical Care</t>
  </si>
  <si>
    <t>NA</t>
  </si>
  <si>
    <t>RULE Spc:DwellingUnitXGalPerDay</t>
  </si>
  <si>
    <t>ResidentialLiving</t>
  </si>
  <si>
    <t xml:space="preserve">DR 11/19/15: Revised VentPerArea to 0.06 per CEC, LH: Updated Resi LPD - not regulated </t>
  </si>
  <si>
    <t>Lodging - Multipurpose assembly</t>
  </si>
  <si>
    <t>DR 1/24/15 Revised occupancy from 67 to 143 per JA updates</t>
  </si>
  <si>
    <t>Lodging - Bedroom/living room</t>
  </si>
  <si>
    <t>Food Service - Kitchen (cooking)</t>
  </si>
  <si>
    <t>GasEquipPwr only valid if hood length &gt; 0.  If there is an exhaust hood, set convective fraction to 0</t>
  </si>
  <si>
    <t>Kitchen, Commercial Food Preparation</t>
  </si>
  <si>
    <t>Exhaust - Kitchenettes</t>
  </si>
  <si>
    <t>Lodging - Laundry rooms, central</t>
  </si>
  <si>
    <t>ResidentialCommon</t>
  </si>
  <si>
    <t>Laundry</t>
  </si>
  <si>
    <t>Assembly - Libraries (reading rooms and stack areas)</t>
  </si>
  <si>
    <t>Library, Reading Areas</t>
  </si>
  <si>
    <t>Library, Stacks</t>
  </si>
  <si>
    <t>Exhaust - Locker rooms for athletic or industrial facilities</t>
  </si>
  <si>
    <t>Locker/Dressing Room</t>
  </si>
  <si>
    <t>General - Break rooms</t>
  </si>
  <si>
    <t>Lounge, Recreation</t>
  </si>
  <si>
    <t>Office - Main entry lobbies</t>
  </si>
  <si>
    <t>DR 1/24/15 Revised occupancy from 10 to 67 per JA updates</t>
  </si>
  <si>
    <t>Assembly - Museums/galleries</t>
  </si>
  <si>
    <t>Exhibit, Museum Areas</t>
  </si>
  <si>
    <t>Office - Office space</t>
  </si>
  <si>
    <t>Office (250 square feet in floor area or less)</t>
  </si>
  <si>
    <t>Office (Greater than 250 square feet in floor area)</t>
  </si>
  <si>
    <t>Exhaust - Parking garages</t>
  </si>
  <si>
    <t>DR 2/18/15: Revised occupancy from 10 to 5 per CEC Review
LF: 0.75 CFM/SF per 2010 CMC Table 4-4  
Instead of relaxed UMLH, use modified thermostat schedule?</t>
  </si>
  <si>
    <t>Parking Garage Area Daylight Adaptation Zones</t>
  </si>
  <si>
    <t>Parking Garage Area Dedicated Ramps</t>
  </si>
  <si>
    <t>DR 2/18/15: Revised occupancy from 10 to 5 per CEC Review
LF: 0.75 CFM/SF per 2010 CMC Table 4-4
Instead of relaxed UMLH, use modified thermostat schedule?</t>
  </si>
  <si>
    <t>Parking Garage Building, Parking Area</t>
  </si>
  <si>
    <t>Misc - Pharmacy (preparation area)</t>
  </si>
  <si>
    <t>Assembly - Places of religious worship</t>
  </si>
  <si>
    <t>Exhaust - Toilets, public</t>
  </si>
  <si>
    <t>Retail - Sales</t>
  </si>
  <si>
    <t>Retail Merchandise Sales, Wholesale Showroom</t>
  </si>
  <si>
    <t>Retail - Supermarket</t>
  </si>
  <si>
    <t>Education - University/college laboratories</t>
  </si>
  <si>
    <t>Laboratory</t>
  </si>
  <si>
    <t>Gymnasium/Sports Arena</t>
  </si>
  <si>
    <t>Theater, Motion Picture</t>
  </si>
  <si>
    <t>Sports/Entertainment - Stages, studios</t>
  </si>
  <si>
    <t>Theater, Performance</t>
  </si>
  <si>
    <t>Misc - Transportation waiting</t>
  </si>
  <si>
    <t>Transportation Function, Concourse &amp; Baggage</t>
  </si>
  <si>
    <t>Transportation Function, Ticketing</t>
  </si>
  <si>
    <t>Unoccupied</t>
  </si>
  <si>
    <t>All Others (including unleased tenant space in multi-tenant facilities)</t>
  </si>
  <si>
    <t>_Invalid from 2016 - Corridors, Restrooms, Stairs, and Support Areas</t>
  </si>
  <si>
    <t>Added to force user to change selection after opening in 2019 - CheckCode to throw error otherwise.</t>
  </si>
  <si>
    <t>Waiting Area</t>
  </si>
  <si>
    <t>_Invalid from 2016 - Police Station and Fire Station</t>
  </si>
  <si>
    <t>_Invalid from 2016 - Housing, Public and Common Areas: Multi-family, Dormitory</t>
  </si>
  <si>
    <t>_Invalid from 2016 - Housing, Public and Common Areas: Senior Housing</t>
  </si>
  <si>
    <t>2022 NACM Space Type</t>
  </si>
  <si>
    <t>Excluded From Predominant Calculation</t>
  </si>
  <si>
    <t>FuncSchGrp is Editable</t>
  </si>
  <si>
    <t>// This table pasted into App5-4A_SpaceBySpace-T24N_2019.csv</t>
  </si>
  <si>
    <t>TABLE SpaceFunctionData</t>
  </si>
  <si>
    <t>FuncType</t>
  </si>
  <si>
    <t>VentSpcFuncDef</t>
  </si>
  <si>
    <t>OccDens</t>
  </si>
  <si>
    <t>OccVentFrac</t>
  </si>
  <si>
    <t>OccSensHtRt</t>
  </si>
  <si>
    <t>OccLatHtRt</t>
  </si>
  <si>
    <t>RecptPwrDens</t>
  </si>
  <si>
    <t>HotWtrHrlyUsePerPers</t>
  </si>
  <si>
    <t>BaseWtrHtrType</t>
  </si>
  <si>
    <t>IntLPDReg</t>
  </si>
  <si>
    <t>AllowType1</t>
  </si>
  <si>
    <t>AllowArea1</t>
  </si>
  <si>
    <t>AllowType2</t>
  </si>
  <si>
    <t>AllowArea2</t>
  </si>
  <si>
    <t>ClgUMLHLimit</t>
  </si>
  <si>
    <t>HtgUMLHLimit</t>
  </si>
  <si>
    <t>GasEqpPwrDens</t>
  </si>
  <si>
    <t>CommRfrgEPD</t>
  </si>
  <si>
    <t>IllumSetptMin</t>
  </si>
  <si>
    <t>IllumSetptMax</t>
  </si>
  <si>
    <t>IllumSetptAdjFacPri</t>
  </si>
  <si>
    <t>IllumSetptAdjFacSec</t>
  </si>
  <si>
    <t>FuncSchGrp</t>
  </si>
  <si>
    <t>OccSchRef</t>
  </si>
  <si>
    <t>RecptSchRef</t>
  </si>
  <si>
    <t>HotWtrHtgSchRef</t>
  </si>
  <si>
    <t>IntLtgRegSchRef</t>
  </si>
  <si>
    <t>GasEqpSchRef</t>
  </si>
  <si>
    <t>CommRfrgEqpSchRef</t>
  </si>
  <si>
    <t>InfSchRef</t>
  </si>
  <si>
    <t>AvailSchRef</t>
  </si>
  <si>
    <t>HtgTstatSchRef</t>
  </si>
  <si>
    <t>ClgTstatSchRef</t>
  </si>
  <si>
    <t>ElevSchRef</t>
  </si>
  <si>
    <t>EscalSchRef</t>
  </si>
  <si>
    <t>WtrHtrTempSetptSchRef</t>
  </si>
  <si>
    <t>SpcFuncIdx</t>
  </si>
  <si>
    <t>HlthcareEligible</t>
  </si>
  <si>
    <t>ExcludeFromPredominantCalc</t>
  </si>
  <si>
    <t>FuncSchGrpIsEditable</t>
  </si>
  <si>
    <t>NRCCPRFSpaceFunction</t>
  </si>
  <si>
    <t>PVBatteryBldgType</t>
  </si>
  <si>
    <t xml:space="preserve">; </t>
  </si>
  <si>
    <t>//SpaceBySpace</t>
  </si>
  <si>
    <t>Btu / occupant</t>
  </si>
  <si>
    <t>lux</t>
  </si>
  <si>
    <t>Occupancy Schedule</t>
  </si>
  <si>
    <t>Receptacle Schedule</t>
  </si>
  <si>
    <t>Hot Water Schedule</t>
  </si>
  <si>
    <t>Regulated Lighting Schedule</t>
  </si>
  <si>
    <t>Gas Equipment Schedule</t>
  </si>
  <si>
    <t>Refrigeration Schedule</t>
  </si>
  <si>
    <t>Infiltration Schedule</t>
  </si>
  <si>
    <t>Availability Sched</t>
  </si>
  <si>
    <t>Heating Setpoint Schedule (F)</t>
  </si>
  <si>
    <t>Cooling Setpoint Schedule (F)</t>
  </si>
  <si>
    <t>Elevator Schedule</t>
  </si>
  <si>
    <t>Escalator Schedule</t>
  </si>
  <si>
    <t>Water Heater Temperature Setpoint Schedule</t>
  </si>
  <si>
    <t>Space Function Index</t>
  </si>
  <si>
    <t>Is Eligible for Healthcare Exemption</t>
  </si>
  <si>
    <t>Is Excludee From Predominant Calculation</t>
  </si>
  <si>
    <t>Its FuncSchGrpIs is Editable</t>
  </si>
  <si>
    <t>Mapping from Spc:SpcFunc to NRCC PRF</t>
  </si>
  <si>
    <t>Bldg types present in 2022 std tables 140.10-A,B</t>
  </si>
  <si>
    <t>AudienceSeatingArea</t>
  </si>
  <si>
    <t>Other</t>
  </si>
  <si>
    <t>AuditoriumArea</t>
  </si>
  <si>
    <t>std tables 140.10-A,B Bldg Type mapping</t>
  </si>
  <si>
    <t>AutoRepairArea</t>
  </si>
  <si>
    <t>Grocery</t>
  </si>
  <si>
    <t>BeautySalonArea</t>
  </si>
  <si>
    <t>Highrise Multifamily</t>
  </si>
  <si>
    <t>CivicMeetingPlaceArea</t>
  </si>
  <si>
    <t>Office, Financial, Unleased Tenant</t>
  </si>
  <si>
    <t>Office, Financial Institutions, Unleased Tenant Space</t>
  </si>
  <si>
    <t>ClassroomLectureTrainingVocationalArea</t>
  </si>
  <si>
    <t>CommercialIndustrialStorageAreaRefrigerated</t>
  </si>
  <si>
    <t>CommercialIndustrialStorageShipping</t>
  </si>
  <si>
    <t>CommercialIndustrialWarehouse</t>
  </si>
  <si>
    <t>Auditorium, Convention Center, Hotel/Motel, Library, Medical Office Building/Clinic, Restaurant, Theater</t>
  </si>
  <si>
    <t>ComputerRoom</t>
  </si>
  <si>
    <t>MallAndAtria</t>
  </si>
  <si>
    <t>ConventionConferenceMultipurposeMeetingCenterArea</t>
  </si>
  <si>
    <t>CopyRoom</t>
  </si>
  <si>
    <t>CorridorArea</t>
  </si>
  <si>
    <t>BarLoungeFineDiningArea</t>
  </si>
  <si>
    <t>FastfoodDining</t>
  </si>
  <si>
    <t>FamilyDiningArea</t>
  </si>
  <si>
    <t>ElectricalMechancialTelephoneRoom</t>
  </si>
  <si>
    <t>ExerciseCenterGymnasiumArea</t>
  </si>
  <si>
    <t>FinancialTransactionsArea</t>
  </si>
  <si>
    <t>GeneralCommercialIndustrialWorkAreaHighBay</t>
  </si>
  <si>
    <t>GeneralCommercialIndustrialWorkAreaLowBay</t>
  </si>
  <si>
    <t>GeneralCommercialIndustrialWorkAreaPrecision</t>
  </si>
  <si>
    <t>HospitalExamTreatment</t>
  </si>
  <si>
    <t>HospitalImaging</t>
  </si>
  <si>
    <t>HospitalMedicalSupply</t>
  </si>
  <si>
    <t>HospitalNursery</t>
  </si>
  <si>
    <t>HospitalNurseStation</t>
  </si>
  <si>
    <t>HospitalOperatingRoom</t>
  </si>
  <si>
    <t>HospitalPatientRoom</t>
  </si>
  <si>
    <t>HospitalPhysicalTherapy</t>
  </si>
  <si>
    <t>HospitalRecovery</t>
  </si>
  <si>
    <t>HighRiseResidentialLivingSpace</t>
  </si>
  <si>
    <t>HotelFunctionArea</t>
  </si>
  <si>
    <t>HotelMotelGuestRoom</t>
  </si>
  <si>
    <t>KitchenCommercialFoodPreparation</t>
  </si>
  <si>
    <t>KitchenetteResidentialKitchen</t>
  </si>
  <si>
    <t>LibraryReadingArea</t>
  </si>
  <si>
    <t>LibraryStacks</t>
  </si>
  <si>
    <t>LockerDressingRoom</t>
  </si>
  <si>
    <t>LoungeBreakRoom</t>
  </si>
  <si>
    <t>LobbyMainEntry</t>
  </si>
  <si>
    <t>ExhibitMuseumArea</t>
  </si>
  <si>
    <t>MuseumRestoration</t>
  </si>
  <si>
    <t>Office250FtOrLess</t>
  </si>
  <si>
    <t>OfficeGreaterThan250Ft</t>
  </si>
  <si>
    <t>OfficeOpenPlan</t>
  </si>
  <si>
    <t>ParkingGarageAreaDaylightAdaptationZone</t>
  </si>
  <si>
    <t>none</t>
  </si>
  <si>
    <t>ParkingGarageAreaDedicatedRamp</t>
  </si>
  <si>
    <t>ParkingGarageBuildingParkingArea</t>
  </si>
  <si>
    <t>PharmacyArea</t>
  </si>
  <si>
    <t>ReligiousWorshipArea</t>
  </si>
  <si>
    <t>Restroom</t>
  </si>
  <si>
    <t>RetailFittingRoom</t>
  </si>
  <si>
    <t>GrocerySalesArea</t>
  </si>
  <si>
    <t>RetailSalesArea</t>
  </si>
  <si>
    <t>LaboratoryScientific</t>
  </si>
  <si>
    <t>SportsArenaSeatsGTE5000ClassI</t>
  </si>
  <si>
    <t>SportsArenaSeatsLT5000ClassII</t>
  </si>
  <si>
    <t>SportsArenaSeatsLT2000ClassIII</t>
  </si>
  <si>
    <t>SportsArenaSeatsLimitedClassIV</t>
  </si>
  <si>
    <t>TheaterMotionPicture</t>
  </si>
  <si>
    <t>TheaterPerformance</t>
  </si>
  <si>
    <t>TransportationFunctionConcourseBaggage</t>
  </si>
  <si>
    <t>TransportationFunctionTicketing</t>
  </si>
  <si>
    <t>UnleasedTenantArea</t>
  </si>
  <si>
    <t>UnoccupiedExcludeInGrossFloorArea</t>
  </si>
  <si>
    <t>UnoccupiedIncludeInGrossFloorArea</t>
  </si>
  <si>
    <t>VideoConferencingStudio</t>
  </si>
  <si>
    <t>LowVisionCorridorArea</t>
  </si>
  <si>
    <t>LowVisionDiningArea</t>
  </si>
  <si>
    <t>LowVisionWaitingArea</t>
  </si>
  <si>
    <t>LowVisionLobbyMainEntry</t>
  </si>
  <si>
    <t>LowVisionMultipurposeRoom</t>
  </si>
  <si>
    <t>LowVisionReligiousWorshipArea</t>
  </si>
  <si>
    <t>LowVisionRestroom</t>
  </si>
  <si>
    <t>LowVisionStairwell</t>
  </si>
  <si>
    <t>AllOthersSpace</t>
  </si>
  <si>
    <t>CorridorRestroomStairsSupportArea</t>
  </si>
  <si>
    <t>PoliceStationFireStation</t>
  </si>
  <si>
    <t>HousingPublicCommonAreaMultifamilyDormitory</t>
  </si>
  <si>
    <t>HousingPublicCommonAreaSeniorHousing</t>
  </si>
  <si>
    <t>ENDTABLE</t>
  </si>
  <si>
    <t>//</t>
  </si>
  <si>
    <t>Occupancy</t>
  </si>
  <si>
    <t>ServiceHotWater</t>
  </si>
  <si>
    <t>Lights</t>
  </si>
  <si>
    <t>GasEquip</t>
  </si>
  <si>
    <t>Refrigeration</t>
  </si>
  <si>
    <t>Infiltration</t>
  </si>
  <si>
    <t>HVACAvail</t>
  </si>
  <si>
    <t>HtgSetpt</t>
  </si>
  <si>
    <t>ClgSetpt</t>
  </si>
  <si>
    <t>Elevator</t>
  </si>
  <si>
    <t>Escalator</t>
  </si>
  <si>
    <t>WtrHtrSetpt</t>
  </si>
  <si>
    <t>// This table pasted into App5-4A_SpaceBySpace-T24N_2022.csv</t>
  </si>
  <si>
    <t>AllowType3</t>
  </si>
  <si>
    <t>AllowArea3</t>
  </si>
  <si>
    <t>NRCCPRFSpaceFunctionTailored</t>
  </si>
  <si>
    <t>default by predominance</t>
  </si>
  <si>
    <t>Grn highlight =&gt; updates from NORESCO/RH 04/21/22</t>
  </si>
  <si>
    <t>MultipurposeArea</t>
  </si>
  <si>
    <t>DiningArea</t>
  </si>
  <si>
    <t>HotelBallroomEventsArea</t>
  </si>
  <si>
    <t>MainEntryLobby</t>
  </si>
  <si>
    <t>GroceryStoreArea</t>
  </si>
  <si>
    <t>RetailMerchandiseSales</t>
  </si>
  <si>
    <t>GeneralStorage</t>
  </si>
  <si>
    <t>MotionPictureTheater</t>
  </si>
  <si>
    <t>PerformanceTheater</t>
  </si>
  <si>
    <t>ConferenceMultipurposeMeetingCenterArea</t>
  </si>
  <si>
    <t>;</t>
  </si>
  <si>
    <t>AssistedLivingNurseStation</t>
  </si>
  <si>
    <t>AssistedLivingPhysicalTherapy</t>
  </si>
  <si>
    <t>// This table pasted into App5-4C_Ventilation-T24N_2019.csv</t>
  </si>
  <si>
    <t>TABLE VentilationSpaceFunctionData</t>
  </si>
  <si>
    <t>VentFuncType</t>
  </si>
  <si>
    <t>CodeVentPerArea</t>
  </si>
  <si>
    <t>CodeVentPerAreaForDCV</t>
  </si>
  <si>
    <t>CodeExhContPerFixture</t>
  </si>
  <si>
    <t>CodeExhIntrmtPerFixture</t>
  </si>
  <si>
    <t>CodeExhPerArea</t>
  </si>
  <si>
    <t>AirClass</t>
  </si>
  <si>
    <t>VentShutoffOccSens</t>
  </si>
  <si>
    <t>CodeVentPerPerson</t>
  </si>
  <si>
    <t>VentOccDensSim</t>
  </si>
  <si>
    <t>VentSpcFuncIdx</t>
  </si>
  <si>
    <t>Area Outdoor Air Rate, Ra</t>
  </si>
  <si>
    <t>Min Air Rate for DCV</t>
  </si>
  <si>
    <t>Continuous Exhaust Rate,</t>
  </si>
  <si>
    <t>Intermittent Exhaust Rate,</t>
  </si>
  <si>
    <t>Exhaust Rate,</t>
  </si>
  <si>
    <t>Air Class</t>
  </si>
  <si>
    <t>Person Outdoor Air Rate, Rp</t>
  </si>
  <si>
    <t>Occ Density for Ra</t>
  </si>
  <si>
    <t>For enums</t>
  </si>
  <si>
    <t>cfm/ft2</t>
  </si>
  <si>
    <t>cfm/unit</t>
  </si>
  <si>
    <t>cfm/ft²</t>
  </si>
  <si>
    <t>cfm/person</t>
  </si>
  <si>
    <t>people/1000ft2</t>
  </si>
  <si>
    <t>// This table pasted into App5-4C_Ventilation-T24N_2022.csv</t>
  </si>
  <si>
    <t>Area Outdoor Air Rate, Rt</t>
  </si>
  <si>
    <t>Min Air Rate for DCV, Ra</t>
  </si>
  <si>
    <t>Text File Generation</t>
  </si>
  <si>
    <t xml:space="preserve">1, Spc:SpcFunc,        </t>
  </si>
  <si>
    <t xml:space="preserve">,  </t>
  </si>
  <si>
    <t xml:space="preserve">  ;  </t>
  </si>
  <si>
    <t xml:space="preserve">2,              </t>
  </si>
  <si>
    <t>,     "</t>
  </si>
  <si>
    <t>For Rules</t>
  </si>
  <si>
    <r>
      <t xml:space="preserve">Allowed Ventilation Space Type </t>
    </r>
    <r>
      <rPr>
        <sz val="10"/>
        <rFont val="Arial"/>
        <family val="2"/>
      </rPr>
      <t xml:space="preserve">(Default in </t>
    </r>
    <r>
      <rPr>
        <b/>
        <sz val="10"/>
        <color rgb="FFFF0000"/>
        <rFont val="Arial"/>
        <family val="2"/>
      </rPr>
      <t>Bold Red</t>
    </r>
    <r>
      <rPr>
        <sz val="10"/>
        <rFont val="Arial"/>
        <family val="2"/>
      </rPr>
      <t>)</t>
    </r>
  </si>
  <si>
    <r>
      <t>Area Outdoor Air Rate R</t>
    </r>
    <r>
      <rPr>
        <vertAlign val="subscript"/>
        <sz val="10"/>
        <rFont val="Arial"/>
        <family val="2"/>
      </rPr>
      <t>a</t>
    </r>
  </si>
  <si>
    <r>
      <t>Min Air Rate for DCV</t>
    </r>
    <r>
      <rPr>
        <vertAlign val="superscript"/>
        <sz val="10"/>
        <rFont val="Arial"/>
        <family val="2"/>
      </rPr>
      <t>b</t>
    </r>
  </si>
  <si>
    <t>Baseline ventilation = proposed?</t>
  </si>
  <si>
    <t>SpcOccDensSim</t>
  </si>
  <si>
    <t>VentOccDensSim used in rules</t>
  </si>
  <si>
    <t>VentSpcFunc, Rp assumed for Design Ra</t>
  </si>
  <si>
    <t>VentSpcFunc Rp_adj, Adjusted for Spc</t>
  </si>
  <si>
    <t>Calculated Ra based on Rp_Adj at design occupancy</t>
  </si>
  <si>
    <t>For TABLE ValidVentilationSpaceFunctionEnumerations look-up</t>
  </si>
  <si>
    <t>SpcFuncIdx - 2019</t>
  </si>
  <si>
    <t>SpcFunc</t>
  </si>
  <si>
    <t>VentSpcFunc</t>
  </si>
  <si>
    <t>0, Spc:VentSpcFunc, 0</t>
  </si>
  <si>
    <t>General - Unoccupied</t>
  </si>
  <si>
    <t>Exhaust - Cells with toilet</t>
  </si>
  <si>
    <t>Sports/Entertainment - Game arcades</t>
  </si>
  <si>
    <t>Assembly - Courtrooms</t>
  </si>
  <si>
    <t>Exhaust - Arenas</t>
  </si>
  <si>
    <t>Sports/Entertainment - Bowling alley (seating)</t>
  </si>
  <si>
    <t>Sports/Entertainment - Spectator areas</t>
  </si>
  <si>
    <t>Retail - Barbershop</t>
  </si>
  <si>
    <t>Education - Art classroom</t>
  </si>
  <si>
    <t>Education - Classrooms (ages 5-8)</t>
  </si>
  <si>
    <t>Education - Computer lab</t>
  </si>
  <si>
    <t>Education - Daycare (through age 4)</t>
  </si>
  <si>
    <t>Education - Daycare sickroom</t>
  </si>
  <si>
    <t>Education - Lecture hall (fixed seats)</t>
  </si>
  <si>
    <t>Education - Lecture/postsecondary classroom</t>
  </si>
  <si>
    <t>Education - Media center</t>
  </si>
  <si>
    <t>Education - Multiuse assembly</t>
  </si>
  <si>
    <t>Education - Music/theater/dance </t>
  </si>
  <si>
    <t>Education - Science laboratories</t>
  </si>
  <si>
    <t>Education - Wood shop</t>
  </si>
  <si>
    <t>Education - Metal shop</t>
  </si>
  <si>
    <t>Exhaust - Woodwork shop/classrooms</t>
  </si>
  <si>
    <t>Exhaust - Refrigerating machinery rooms</t>
  </si>
  <si>
    <t>Exhaust - Storage rooms, chemical</t>
  </si>
  <si>
    <t>General - Occupiable storage rooms for liquids or gels</t>
  </si>
  <si>
    <t>Office - Occupiable storage rooms for dry materials</t>
  </si>
  <si>
    <t>Office - Telephone/data entry</t>
  </si>
  <si>
    <t>Assembly - Lobbies</t>
  </si>
  <si>
    <t>Lodging - Lobbies/pre-function</t>
  </si>
  <si>
    <t>Residential - Common corridors</t>
  </si>
  <si>
    <t>Food Service - Bars, cocktail lounges</t>
  </si>
  <si>
    <t>Sports/Entertainment - Disco/dance floors</t>
  </si>
  <si>
    <t>Sports/Entertainment - Health club/aerobics room</t>
  </si>
  <si>
    <t>Sports/Entertainment - Health club/weight rooms</t>
  </si>
  <si>
    <t>Sports/Entertainment - Swimming (deck)</t>
  </si>
  <si>
    <t>Sports/Entertainment - Swimming (pool)</t>
  </si>
  <si>
    <t>Misc - Bank vaults/safe deposit</t>
  </si>
  <si>
    <t>Exhaust - Darkrooms</t>
  </si>
  <si>
    <t>Exhaust - Paint spray booths</t>
  </si>
  <si>
    <t>Misc - Sorting, packing, light assembly</t>
  </si>
  <si>
    <t>Exhaust - Janitor closets, trash rooms, recycling</t>
  </si>
  <si>
    <t>High-Rise Residential Living Spaces,NA</t>
  </si>
  <si>
    <t>Sports/Entertainment - Gambling casinos</t>
  </si>
  <si>
    <t>Lodging - Barracks sleeping areas</t>
  </si>
  <si>
    <t>Laundry Area</t>
  </si>
  <si>
    <t>Exhaust - Soiled laundry storage rooms</t>
  </si>
  <si>
    <t>Lodging - Laundry rooms within dwelling units</t>
  </si>
  <si>
    <t>Retail - Coin-operated laundries</t>
  </si>
  <si>
    <t>Exhaust - All other locker rooms</t>
  </si>
  <si>
    <t>Exhaust - Shower rooms</t>
  </si>
  <si>
    <t>General - Coffee Stations</t>
  </si>
  <si>
    <t>Office - Breakrooms</t>
  </si>
  <si>
    <t>Office - Reception areas</t>
  </si>
  <si>
    <t>Assembly - Museums (childrens)</t>
  </si>
  <si>
    <t>Misc - Photo studios</t>
  </si>
  <si>
    <t>Parking Garage Area (Daylight Adaptation Zones)</t>
  </si>
  <si>
    <t>Exhaust - Toilets, private</t>
  </si>
  <si>
    <t>Retail - Pet shops (animal areas)</t>
  </si>
  <si>
    <t>Aging Eye/Low-vision (Corridor Area)</t>
  </si>
  <si>
    <t>Aging Eye/Low-vision (Dining)</t>
  </si>
  <si>
    <t>Aging Eye/Low-vision (Lounge/Waiting Area)</t>
  </si>
  <si>
    <t>Aging Eye/Low-vision (Main Entry Lobby)</t>
  </si>
  <si>
    <t>Aging Eye/Low-vision (Multipurpose Room)</t>
  </si>
  <si>
    <t>Aging Eye/Low-vision (Religious Worship Area)</t>
  </si>
  <si>
    <t>Aging Eye/Low-vision (Restroom)</t>
  </si>
  <si>
    <t>Aging Eye/Low-vision (Stairwell)</t>
  </si>
  <si>
    <t># times referenced above</t>
  </si>
  <si>
    <t>VentSpcFunc from ventilation list</t>
  </si>
  <si>
    <t>High-Rise Residential Mechanical Ventilation Rate (cfm) shall be Qfan:</t>
  </si>
  <si>
    <t>Qfan = (0.15 cfm/ft² x Afloor) + (3.5 cfm/bedroom x (Nbr + 1)) - (Vdwellingunit x 2 ach / 60 min/hr x Aext)</t>
  </si>
  <si>
    <t>where:</t>
  </si>
  <si>
    <t>Afloor = dwelling unit floor area (ft²)</t>
  </si>
  <si>
    <t>Nbr = Number of bedrooms</t>
  </si>
  <si>
    <t>Vdwellingunit = dwelling unit volume (ft³)</t>
  </si>
  <si>
    <t>Aext = fraction of dwelling unit perimeter wall and roof/ceiling exposed to the outdoors</t>
  </si>
  <si>
    <t>Exhaust - Toilets - private</t>
  </si>
  <si>
    <t>Aging Eye/Low-vision (Lobby, Main Entry)</t>
  </si>
  <si>
    <t>Education - Music/theater/dance</t>
  </si>
  <si>
    <t>Number of uses - &gt;</t>
  </si>
  <si>
    <t>TABLE ValidVentilationSpaceFunctionEnumerations</t>
  </si>
  <si>
    <t>ValidVentSpcFuncEnum</t>
  </si>
  <si>
    <t>&lt;- Number of uses</t>
  </si>
  <si>
    <t>// Schedule names by Space:FunctionScheduleGroup</t>
  </si>
  <si>
    <t>TABLE SpaceFunctionGroups</t>
  </si>
  <si>
    <t>FuncGroup</t>
  </si>
  <si>
    <t>ProcGasSchRef</t>
  </si>
  <si>
    <t>Function Group Name</t>
  </si>
  <si>
    <t>Process Gas Schedule</t>
  </si>
  <si>
    <t>AssemblyOccupancy</t>
  </si>
  <si>
    <t>AssemblyReceptacle</t>
  </si>
  <si>
    <t>AssemblyServiceHotWater</t>
  </si>
  <si>
    <t>AssemblyLights</t>
  </si>
  <si>
    <t>AssemblyGasEquip</t>
  </si>
  <si>
    <t>AssemblyRefrigeration</t>
  </si>
  <si>
    <t>AssemblyInfiltration</t>
  </si>
  <si>
    <t>AssemblyHVACAvail</t>
  </si>
  <si>
    <t>AssemblyHtgSetpt</t>
  </si>
  <si>
    <t>AssemblyClgSetpt</t>
  </si>
  <si>
    <t>AssemblyElevator</t>
  </si>
  <si>
    <t>AssemblyEscalator</t>
  </si>
  <si>
    <t>AssemblyWtrHtrSetpt</t>
  </si>
  <si>
    <t>DataOccupancy</t>
  </si>
  <si>
    <t>DataReceptacle</t>
  </si>
  <si>
    <t>DataServiceHotWater</t>
  </si>
  <si>
    <t>DataLights</t>
  </si>
  <si>
    <t>DataGasEquip</t>
  </si>
  <si>
    <t>DataRefrigeration</t>
  </si>
  <si>
    <t>DataInfiltration</t>
  </si>
  <si>
    <t>DataHVACAvail</t>
  </si>
  <si>
    <t>DataHtgSetpt</t>
  </si>
  <si>
    <t>DataClgSetpt</t>
  </si>
  <si>
    <t>DataElevator</t>
  </si>
  <si>
    <t>DataEscalator</t>
  </si>
  <si>
    <t>DataWtrHtrSetpt</t>
  </si>
  <si>
    <t>HealthOccupancy</t>
  </si>
  <si>
    <t>HealthReceptacle</t>
  </si>
  <si>
    <t>HealthServiceHotWater</t>
  </si>
  <si>
    <t>HealthLights</t>
  </si>
  <si>
    <t>HealthGasEquip</t>
  </si>
  <si>
    <t>HealthRefrigeration</t>
  </si>
  <si>
    <t>HealthInfiltration</t>
  </si>
  <si>
    <t>HealthHVACAvail</t>
  </si>
  <si>
    <t>HealthHtgSetpt</t>
  </si>
  <si>
    <t>HealthClgSetpt</t>
  </si>
  <si>
    <t>HealthElevator</t>
  </si>
  <si>
    <t>HealthEscalator</t>
  </si>
  <si>
    <t>HealthWtrHtrSetpt</t>
  </si>
  <si>
    <t>LabOccupancy</t>
  </si>
  <si>
    <t>LabReceptacle</t>
  </si>
  <si>
    <t>LabServiceHotWater</t>
  </si>
  <si>
    <t>LabLights</t>
  </si>
  <si>
    <t>LabGasEquip</t>
  </si>
  <si>
    <t>LabRefrigeration</t>
  </si>
  <si>
    <t>LabInfiltration</t>
  </si>
  <si>
    <t>LabHVACAvail</t>
  </si>
  <si>
    <t>LabHtgSetpt</t>
  </si>
  <si>
    <t>LabClgSetpt</t>
  </si>
  <si>
    <t>LabElevator</t>
  </si>
  <si>
    <t>LabEscalator</t>
  </si>
  <si>
    <t>LabWtrHtrSetpt</t>
  </si>
  <si>
    <t>ManufacturingOccupancy</t>
  </si>
  <si>
    <t>ManufacturingReceptacle</t>
  </si>
  <si>
    <t>ManufacturingServiceHotWater</t>
  </si>
  <si>
    <t>ManufacturingLights</t>
  </si>
  <si>
    <t>ManufacturingGasEquip</t>
  </si>
  <si>
    <t>ManufacturingRefrigeration</t>
  </si>
  <si>
    <t>ManufacturingInfiltration</t>
  </si>
  <si>
    <t>ManufacturingHVACAvail</t>
  </si>
  <si>
    <t>ManufacturingHtgSetpt</t>
  </si>
  <si>
    <t>ManufacturingClgSetpt</t>
  </si>
  <si>
    <t>ManufacturingElevator</t>
  </si>
  <si>
    <t>ManufacturingEscalator</t>
  </si>
  <si>
    <t>ManufacturingWtrHtrSetpt</t>
  </si>
  <si>
    <t>OfficeOccupancy</t>
  </si>
  <si>
    <t>OfficeReceptacle</t>
  </si>
  <si>
    <t>OfficeServiceHotWater</t>
  </si>
  <si>
    <t>OfficeLights</t>
  </si>
  <si>
    <t>OfficeGasEquip</t>
  </si>
  <si>
    <t>OfficeRefrigeration</t>
  </si>
  <si>
    <t>OfficeInfiltration</t>
  </si>
  <si>
    <t>OfficeHVACAvail</t>
  </si>
  <si>
    <t>OfficeHtgSetpt</t>
  </si>
  <si>
    <t>OfficeClgSetpt</t>
  </si>
  <si>
    <t>OfficeElevator</t>
  </si>
  <si>
    <t>OfficeEscalator</t>
  </si>
  <si>
    <t>OfficeWtrHtrSetpt</t>
  </si>
  <si>
    <t>ParkingOccupancy</t>
  </si>
  <si>
    <t>ParkingReceptacle</t>
  </si>
  <si>
    <t>ParkingServiceHotWater</t>
  </si>
  <si>
    <t>ParkingLights</t>
  </si>
  <si>
    <t>ParkingGasEquip</t>
  </si>
  <si>
    <t>ParkingRefrigeration</t>
  </si>
  <si>
    <t>ParkingInfiltration</t>
  </si>
  <si>
    <t>ParkingHVACAvail</t>
  </si>
  <si>
    <t>ParkingHtgSetpt</t>
  </si>
  <si>
    <t>ParkingClgSetpt</t>
  </si>
  <si>
    <t>ParkingElevator</t>
  </si>
  <si>
    <t>ParkingEscalator</t>
  </si>
  <si>
    <t>ParkingWtrHtrSetpt</t>
  </si>
  <si>
    <t>ResidentialLivingOccupancy</t>
  </si>
  <si>
    <t>ResidentialLivingReceptacle</t>
  </si>
  <si>
    <t>ResidentialLivingServiceHotWater</t>
  </si>
  <si>
    <t>ResidentialLivingLights</t>
  </si>
  <si>
    <t>ResidentialLivingGasEquip</t>
  </si>
  <si>
    <t>ResidentialLivingRefrigeration</t>
  </si>
  <si>
    <t>ResidentialLivingInfiltration</t>
  </si>
  <si>
    <t>ResidentialLivingHVACAvail</t>
  </si>
  <si>
    <t>ResidentialLivingHtgSetpt</t>
  </si>
  <si>
    <t>ResidentialLivingClgSetpt</t>
  </si>
  <si>
    <t>ResidentialLivingElevator</t>
  </si>
  <si>
    <t>ResidentialLivingEscalator</t>
  </si>
  <si>
    <t>ResidentialLivingWtrHtrSetpt</t>
  </si>
  <si>
    <t>ResidentialCommonOccupancy</t>
  </si>
  <si>
    <t>ResidentialCommonReceptacle</t>
  </si>
  <si>
    <t>ResidentialCommonServiceHotWater</t>
  </si>
  <si>
    <t>ResidentialCommonLights</t>
  </si>
  <si>
    <t>ResidentialCommonGasEquip</t>
  </si>
  <si>
    <t>ResidentialCommonRefrigeration</t>
  </si>
  <si>
    <t>ResidentialCommonInfiltration</t>
  </si>
  <si>
    <t>ResidentialCommonHVACAvail</t>
  </si>
  <si>
    <t>ResidentialCommonHtgSetpt</t>
  </si>
  <si>
    <t>ResidentialCommonClgSetpt</t>
  </si>
  <si>
    <t>ResidentialCommonElevator</t>
  </si>
  <si>
    <t>ResidentialCommonEscalator</t>
  </si>
  <si>
    <t>ResidentialCommonWtrHtrSetpt</t>
  </si>
  <si>
    <t>RestaurantOccupancy</t>
  </si>
  <si>
    <t>RestaurantReceptacle</t>
  </si>
  <si>
    <t>RestaurantServiceHotWater</t>
  </si>
  <si>
    <t>RestaurantLights</t>
  </si>
  <si>
    <t>RestaurantGasEquip</t>
  </si>
  <si>
    <t>RestaurantRefrigeration</t>
  </si>
  <si>
    <t>RestaurantInfiltration</t>
  </si>
  <si>
    <t>RestaurantHVACAvail</t>
  </si>
  <si>
    <t>RestaurantHtgSetpt</t>
  </si>
  <si>
    <t>RestaurantClgSetpt</t>
  </si>
  <si>
    <t>RestaurantElevator</t>
  </si>
  <si>
    <t>RestaurantEscalator</t>
  </si>
  <si>
    <t>RestaurantWtrHtrSetpt</t>
  </si>
  <si>
    <t>RetailOccupancy</t>
  </si>
  <si>
    <t>RetailReceptacle</t>
  </si>
  <si>
    <t>RetailServiceHotWater</t>
  </si>
  <si>
    <t>RetailLights</t>
  </si>
  <si>
    <t>RetailGasEquip</t>
  </si>
  <si>
    <t>RetailRefrigeration</t>
  </si>
  <si>
    <t>RetailInfiltration</t>
  </si>
  <si>
    <t>RetailHVACAvail</t>
  </si>
  <si>
    <t>RetailHtgSetpt</t>
  </si>
  <si>
    <t>RetailClgSetpt</t>
  </si>
  <si>
    <t>RetailElevator</t>
  </si>
  <si>
    <t>RetailEscalator</t>
  </si>
  <si>
    <t>RetailWtrHtrSetpt</t>
  </si>
  <si>
    <t>SchoolOccupancy</t>
  </si>
  <si>
    <t>SchoolReceptacle</t>
  </si>
  <si>
    <t>SchoolServiceHotWater</t>
  </si>
  <si>
    <t>SchoolLights</t>
  </si>
  <si>
    <t>SchoolGasEquip</t>
  </si>
  <si>
    <t>SchoolRefrigeration</t>
  </si>
  <si>
    <t>SchoolInfiltration</t>
  </si>
  <si>
    <t>SchoolHVACAvail</t>
  </si>
  <si>
    <t>SchoolHtgSetpt</t>
  </si>
  <si>
    <t>SchoolClgSetpt</t>
  </si>
  <si>
    <t>SchoolElevator</t>
  </si>
  <si>
    <t>SchoolEscalator</t>
  </si>
  <si>
    <t>SchoolWtrHtrSetpt</t>
  </si>
  <si>
    <t>WarehouseOccupancy</t>
  </si>
  <si>
    <t>WarehouseReceptacle</t>
  </si>
  <si>
    <t>WarehouseServiceHotWater</t>
  </si>
  <si>
    <t>WarehouseLights</t>
  </si>
  <si>
    <t>WarehouseGasEquip</t>
  </si>
  <si>
    <t>WarehouseRefrigeration</t>
  </si>
  <si>
    <t>WarehouseInfiltration</t>
  </si>
  <si>
    <t>WarehouseHVACAvail</t>
  </si>
  <si>
    <t>WarehouseHtgSetpt</t>
  </si>
  <si>
    <t>WarehouseClgSetpt</t>
  </si>
  <si>
    <t>WarehouseElevator</t>
  </si>
  <si>
    <t>WarehouseEscalator</t>
  </si>
  <si>
    <t>WarehouseWtrHtrSetpt</t>
  </si>
  <si>
    <t>Use</t>
  </si>
  <si>
    <t>CBC Occupancy Load (ft²/occ)</t>
  </si>
  <si>
    <t>CBC Occupancy Load</t>
  </si>
  <si>
    <t>CBC Based Ventilation (cfm/ft²)7</t>
  </si>
  <si>
    <t>Ventilation from Table 121-A (cfm/ft²)</t>
  </si>
  <si>
    <t>(occ/1000 ft²)6</t>
  </si>
  <si>
    <t>Code: Standards 120.1(b)</t>
  </si>
  <si>
    <t>1)</t>
  </si>
  <si>
    <t>Aircraft Hangars</t>
  </si>
  <si>
    <t>2)</t>
  </si>
  <si>
    <t>Auction Rooms</t>
  </si>
  <si>
    <t>See Section 1004.7</t>
  </si>
  <si>
    <t>2. Mechanical ventilation. Each space that is not naturally ventilated under Item 1 above shall be ventilated</t>
  </si>
  <si>
    <t>3)</t>
  </si>
  <si>
    <t>Assembly Areas (Concentrated Use)</t>
  </si>
  <si>
    <t>with a mechanical system capable of providing an outdoor air rate no less than the larger of:</t>
  </si>
  <si>
    <t>Auditoriums</t>
  </si>
  <si>
    <t>A. The conditioned floor area of the space times the applicable ventilation rate from TABLE 120.1-A; or</t>
  </si>
  <si>
    <t>Bowling Alleys</t>
  </si>
  <si>
    <t>5 persons per lane</t>
  </si>
  <si>
    <t>B. 15 cfm per person times the expected number of occupants.</t>
  </si>
  <si>
    <t>Churches &amp; Chapels (Religious Worship)</t>
  </si>
  <si>
    <r>
      <t>For meeting the requirement in Section 120.1(b)2B</t>
    </r>
    <r>
      <rPr>
        <sz val="12"/>
        <color rgb="FFFF0000"/>
        <rFont val="Arial"/>
        <family val="2"/>
      </rPr>
      <t xml:space="preserve"> for spaces without fixed seating</t>
    </r>
    <r>
      <rPr>
        <sz val="12"/>
        <rFont val="Arial"/>
        <family val="2"/>
      </rPr>
      <t>, the expected</t>
    </r>
  </si>
  <si>
    <t>Dance Floors</t>
  </si>
  <si>
    <t>number of occupants shall be either the expected number specified by the building designer or one half</t>
  </si>
  <si>
    <t>Lobbies</t>
  </si>
  <si>
    <t>of the maximum occupant load assumed for egress purposes in the CBC, whichever is greater. For</t>
  </si>
  <si>
    <t>Lodge Rooms</t>
  </si>
  <si>
    <t>spaces with fixed seating, the expected number of occupants shall be determined in accordance with the</t>
  </si>
  <si>
    <t>Reviewing Stands</t>
  </si>
  <si>
    <t>CBC.</t>
  </si>
  <si>
    <t>Stadiums</t>
  </si>
  <si>
    <t>Theaters - All</t>
  </si>
  <si>
    <t>Waiting Areas</t>
  </si>
  <si>
    <t>4)</t>
  </si>
  <si>
    <t>Assembly Areas (Nonconcentrated Use)</t>
  </si>
  <si>
    <r>
      <t xml:space="preserve">Conference &amp; Meeting Rooms </t>
    </r>
    <r>
      <rPr>
        <vertAlign val="superscript"/>
        <sz val="8"/>
        <color indexed="8"/>
        <rFont val="Arial"/>
        <family val="2"/>
      </rPr>
      <t>1</t>
    </r>
  </si>
  <si>
    <t>Dining Rooms/Areas</t>
  </si>
  <si>
    <r>
      <t xml:space="preserve">Drinking Establishments </t>
    </r>
    <r>
      <rPr>
        <vertAlign val="superscript"/>
        <sz val="8"/>
        <color indexed="8"/>
        <rFont val="Arial"/>
        <family val="2"/>
      </rPr>
      <t>2</t>
    </r>
  </si>
  <si>
    <t>Exhibit/Display Areas</t>
  </si>
  <si>
    <t>Gymnasiums/Sports Arenas</t>
  </si>
  <si>
    <t>Lounges</t>
  </si>
  <si>
    <t>Stages</t>
  </si>
  <si>
    <t>Gaming, Keno, Slot Machine and Live Games Areas</t>
  </si>
  <si>
    <t>5)</t>
  </si>
  <si>
    <t>Auto Repair Workshops</t>
  </si>
  <si>
    <t>6)</t>
  </si>
  <si>
    <t>Barber &amp; Beauty Shops</t>
  </si>
  <si>
    <t>7)</t>
  </si>
  <si>
    <t>Children's Homes &amp; Homes for Aged</t>
  </si>
  <si>
    <t>8)</t>
  </si>
  <si>
    <t>Classrooms</t>
  </si>
  <si>
    <t>9)</t>
  </si>
  <si>
    <t>Courtrooms</t>
  </si>
  <si>
    <t>10)</t>
  </si>
  <si>
    <t>Dormitories</t>
  </si>
  <si>
    <t>11)</t>
  </si>
  <si>
    <t>Dry Cleaning (Coin-Operated)</t>
  </si>
  <si>
    <t>12)</t>
  </si>
  <si>
    <t>Dry Cleaning (Commercial)</t>
  </si>
  <si>
    <t>13)</t>
  </si>
  <si>
    <t>Garage, Parking</t>
  </si>
  <si>
    <t>14)</t>
  </si>
  <si>
    <t>Healthcare Facilities:</t>
  </si>
  <si>
    <t>Sleeping Rooms</t>
  </si>
  <si>
    <t>Treatment Rooms</t>
  </si>
  <si>
    <t>15)</t>
  </si>
  <si>
    <t>Hotels and Apartments</t>
  </si>
  <si>
    <r>
      <t xml:space="preserve">Hotel Function Area </t>
    </r>
    <r>
      <rPr>
        <vertAlign val="superscript"/>
        <sz val="8"/>
        <color indexed="8"/>
        <rFont val="Arial"/>
        <family val="2"/>
      </rPr>
      <t>3</t>
    </r>
  </si>
  <si>
    <t>Hotel Lobby</t>
  </si>
  <si>
    <t>Hotel Guest Rooms (&lt;500 ft²)</t>
  </si>
  <si>
    <r>
      <t xml:space="preserve">Footnote </t>
    </r>
    <r>
      <rPr>
        <vertAlign val="superscript"/>
        <sz val="8"/>
        <color indexed="8"/>
        <rFont val="Arial"/>
        <family val="2"/>
      </rPr>
      <t>4</t>
    </r>
  </si>
  <si>
    <t>Hotel Guest rooms (&gt;=500 ft²)</t>
  </si>
  <si>
    <t>Highrise Residential</t>
  </si>
  <si>
    <r>
      <t xml:space="preserve">Footnote </t>
    </r>
    <r>
      <rPr>
        <vertAlign val="superscript"/>
        <sz val="8"/>
        <color indexed="8"/>
        <rFont val="Arial"/>
        <family val="2"/>
      </rPr>
      <t>5</t>
    </r>
  </si>
  <si>
    <t>16)</t>
  </si>
  <si>
    <t>Kitchen(s)</t>
  </si>
  <si>
    <t>17)</t>
  </si>
  <si>
    <t>Library:</t>
  </si>
  <si>
    <t>Reading Rooms</t>
  </si>
  <si>
    <t>Stack Areas</t>
  </si>
  <si>
    <t>18)</t>
  </si>
  <si>
    <t>Locker Rooms</t>
  </si>
  <si>
    <t>19)</t>
  </si>
  <si>
    <t>20)</t>
  </si>
  <si>
    <t>Mechanical Equipment Room</t>
  </si>
  <si>
    <t>21)</t>
  </si>
  <si>
    <t>Nurseries for Children - Day Care</t>
  </si>
  <si>
    <t>22)</t>
  </si>
  <si>
    <t>Offices:</t>
  </si>
  <si>
    <t>Bank/Financial Institution</t>
  </si>
  <si>
    <t>Medical &amp; Clinical Care</t>
  </si>
  <si>
    <t>23)</t>
  </si>
  <si>
    <t>Retail Stores (See Stores)</t>
  </si>
  <si>
    <t>24)</t>
  </si>
  <si>
    <t>School Shops &amp; Vocational Rooms</t>
  </si>
  <si>
    <t>25)</t>
  </si>
  <si>
    <t>Skating Rinks:</t>
  </si>
  <si>
    <t>Skate Area</t>
  </si>
  <si>
    <t>On Deck</t>
  </si>
  <si>
    <t>26)</t>
  </si>
  <si>
    <t>Stores:</t>
  </si>
  <si>
    <t>Retail Sales, Wholesale Showrooms</t>
  </si>
  <si>
    <t>Basement and Ground Floor</t>
  </si>
  <si>
    <t>Upper Floors</t>
  </si>
  <si>
    <t>Malls, Arcades, &amp; Atria</t>
  </si>
  <si>
    <t>27)</t>
  </si>
  <si>
    <t>Swimming Pools:</t>
  </si>
  <si>
    <t>Pool Area</t>
  </si>
  <si>
    <t>28)</t>
  </si>
  <si>
    <t>Warehouses, Industrial &amp; Commercial Storage/Stockrooms</t>
  </si>
  <si>
    <t>29)</t>
  </si>
  <si>
    <t>All Others -- Including Unknown</t>
  </si>
  <si>
    <t>Corridors, Restrooms, &amp; Support Areas</t>
  </si>
  <si>
    <t>Commercial &amp; Industrial Work</t>
  </si>
  <si>
    <t>Footnotes:</t>
  </si>
  <si>
    <t>Equations used to find:</t>
  </si>
  <si>
    <t xml:space="preserve">1. Convention, Conference, Meeting Rooms </t>
  </si>
  <si>
    <t xml:space="preserve">2. Bars, Cocktail &amp; Smoking Lounges, Casinos </t>
  </si>
  <si>
    <t>3. See Conference Rooms or Dining Rooms</t>
  </si>
  <si>
    <t>4. Guestrooms less than 500 ft² use 30 cfm/guestroom</t>
  </si>
  <si>
    <t>5. Highrise Residential See 1994 UBC Section 1203 Ventilation</t>
  </si>
  <si>
    <t>COMNET People</t>
  </si>
  <si>
    <t>CBC People</t>
  </si>
  <si>
    <t>Egress Occupancy Multiplier</t>
  </si>
  <si>
    <t>CBC Adj Occupancy</t>
  </si>
  <si>
    <t>Matching CBC Space Function</t>
  </si>
  <si>
    <t>Recommended Occupancy</t>
  </si>
  <si>
    <t>FINAL Occupancy</t>
  </si>
  <si>
    <t>2008 occupancy usable</t>
  </si>
  <si>
    <t>occ based ventilation</t>
  </si>
  <si>
    <t>Table 120.1 A over-rider</t>
  </si>
  <si>
    <t>min ventilation  from (floor &amp; col.L)</t>
  </si>
  <si>
    <t>CBC allottment</t>
  </si>
  <si>
    <t>calc cbc density</t>
  </si>
  <si>
    <t>All ppl</t>
  </si>
  <si>
    <r>
      <t xml:space="preserve">Auditorium Area </t>
    </r>
    <r>
      <rPr>
        <strike/>
        <sz val="10"/>
        <color rgb="FFFF0000"/>
        <rFont val="Arial"/>
        <family val="2"/>
      </rPr>
      <t>(Note 10)</t>
    </r>
  </si>
  <si>
    <t>n/a</t>
  </si>
  <si>
    <t>Auto Repair</t>
  </si>
  <si>
    <r>
      <t xml:space="preserve">Bar, Cocktail Lounge and Casino Areas </t>
    </r>
    <r>
      <rPr>
        <strike/>
        <sz val="10"/>
        <color rgb="FFFF0000"/>
        <rFont val="Arial"/>
        <family val="2"/>
      </rPr>
      <t>(Note 10)</t>
    </r>
  </si>
  <si>
    <t>Drinking Establishments</t>
  </si>
  <si>
    <t>Civic Meeting Place Area (Note 10)</t>
  </si>
  <si>
    <r>
      <t xml:space="preserve">Computer Room </t>
    </r>
    <r>
      <rPr>
        <strike/>
        <sz val="10"/>
        <color rgb="FFFF0000"/>
        <rFont val="Arial"/>
        <family val="2"/>
      </rPr>
      <t>(Note 11)</t>
    </r>
  </si>
  <si>
    <r>
      <t xml:space="preserve">Convention, Conference, Multipurpose and Meeting Center Areas </t>
    </r>
    <r>
      <rPr>
        <strike/>
        <sz val="10"/>
        <color rgb="FFFF0000"/>
        <rFont val="Arial"/>
        <family val="2"/>
      </rPr>
      <t>(Note 10)</t>
    </r>
  </si>
  <si>
    <r>
      <t xml:space="preserve">Dining Area </t>
    </r>
    <r>
      <rPr>
        <strike/>
        <sz val="10"/>
        <color rgb="FFFF0000"/>
        <rFont val="Arial"/>
        <family val="2"/>
      </rPr>
      <t>(Note 10)</t>
    </r>
  </si>
  <si>
    <t>Dry Cleaning (Coin Operated)</t>
  </si>
  <si>
    <t>Dry Cleaning (Full Service Commercial)</t>
  </si>
  <si>
    <t>Exercise Center, Gymnasium Areas</t>
  </si>
  <si>
    <r>
      <t xml:space="preserve">Exhibit, Museum Areas </t>
    </r>
    <r>
      <rPr>
        <strike/>
        <sz val="10"/>
        <color rgb="FFFF0000"/>
        <rFont val="Arial"/>
        <family val="2"/>
      </rPr>
      <t>(Note 10)</t>
    </r>
  </si>
  <si>
    <r>
      <t xml:space="preserve">Grocery Sales Areas </t>
    </r>
    <r>
      <rPr>
        <strike/>
        <sz val="10"/>
        <color rgb="FFFF0000"/>
        <rFont val="Arial"/>
        <family val="2"/>
      </rPr>
      <t>(Note 10)</t>
    </r>
  </si>
  <si>
    <t>High-Rise Residential Living Spaces (Note 9)</t>
  </si>
  <si>
    <t>Hotel Guestrooms</t>
  </si>
  <si>
    <t>see special note</t>
  </si>
  <si>
    <r>
      <t xml:space="preserve">Hotel Function Area </t>
    </r>
    <r>
      <rPr>
        <strike/>
        <sz val="10"/>
        <color rgb="FFFF0000"/>
        <rFont val="Arial"/>
        <family val="2"/>
      </rPr>
      <t>(Note 10)</t>
    </r>
  </si>
  <si>
    <t>Hotel/Motel Guest Room (Note 9)</t>
  </si>
  <si>
    <t>see note</t>
  </si>
  <si>
    <t>Housing, Public and Common Areas: Multi-family, Dormitory</t>
  </si>
  <si>
    <t>Housing, Public and Common Areas: Senior Housing</t>
  </si>
  <si>
    <t>Laboratory, Equipment Room</t>
  </si>
  <si>
    <t>Lobby, Hotel</t>
  </si>
  <si>
    <t>Assembly Areas (Concentrated Use), Lobbies</t>
  </si>
  <si>
    <r>
      <t xml:space="preserve">Lounge, Recreation </t>
    </r>
    <r>
      <rPr>
        <sz val="10"/>
        <color rgb="FFFF0000"/>
        <rFont val="Arial"/>
        <family val="2"/>
      </rPr>
      <t>(Note 10)</t>
    </r>
  </si>
  <si>
    <t>Assembly Areas (Nonconcentrated Use), Lounges</t>
  </si>
  <si>
    <r>
      <t xml:space="preserve">Malls and Atria </t>
    </r>
    <r>
      <rPr>
        <strike/>
        <sz val="10"/>
        <color rgb="FFFF0000"/>
        <rFont val="Arial"/>
        <family val="2"/>
      </rPr>
      <t>(Note 10)</t>
    </r>
  </si>
  <si>
    <t>Stores: Malls, Arcades, &amp; Atria</t>
  </si>
  <si>
    <t>Office: Medical and Clinical Care</t>
  </si>
  <si>
    <t>Police Station and Fire Station</t>
  </si>
  <si>
    <t>Religious Worship Area (Note 10)</t>
  </si>
  <si>
    <t>Retail Merchandise Sales, Wholesale Showroom (Note 10)</t>
  </si>
  <si>
    <t>Sports Arena, Indoor Playing Area</t>
  </si>
  <si>
    <t>Theater, Motion Picture (Note 10)</t>
  </si>
  <si>
    <t>Theater, Performance (Note 10)</t>
  </si>
  <si>
    <t>Transportation Function (Note 10)</t>
  </si>
  <si>
    <t>Videoconferencing Studio (Note S1)</t>
  </si>
  <si>
    <t>???</t>
  </si>
  <si>
    <t>Table 120.1-A - Minimum Ventilation Rates</t>
  </si>
  <si>
    <t>Occupancy Category</t>
  </si>
  <si>
    <r>
      <t>Area Outdoor Air Rate R</t>
    </r>
    <r>
      <rPr>
        <vertAlign val="subscript"/>
        <sz val="10"/>
        <rFont val="Times New Roman"/>
        <family val="1"/>
      </rPr>
      <t>a</t>
    </r>
  </si>
  <si>
    <r>
      <t>Min Air Rate for DCV</t>
    </r>
    <r>
      <rPr>
        <vertAlign val="superscript"/>
        <sz val="10"/>
        <rFont val="Times New Roman"/>
        <family val="1"/>
      </rPr>
      <t>b</t>
    </r>
  </si>
  <si>
    <r>
      <t>cfm/ft</t>
    </r>
    <r>
      <rPr>
        <vertAlign val="superscript"/>
        <sz val="10"/>
        <rFont val="Times New Roman"/>
        <family val="1"/>
      </rPr>
      <t>2</t>
    </r>
  </si>
  <si>
    <t xml:space="preserve">Educational Facilities </t>
  </si>
  <si>
    <t>Daycare (through age 4)</t>
  </si>
  <si>
    <t>Daycare sickroom</t>
  </si>
  <si>
    <t>Classrooms (ages 5-8)</t>
  </si>
  <si>
    <t>Classrooms (ages 9-18)</t>
  </si>
  <si>
    <t>Lecture/postsecondary classroom</t>
  </si>
  <si>
    <t>F</t>
  </si>
  <si>
    <t>Lecture hall (fixed seats)</t>
  </si>
  <si>
    <t>-</t>
  </si>
  <si>
    <t>Art classroom</t>
  </si>
  <si>
    <t>Science laboratories</t>
  </si>
  <si>
    <t>University/college laboratories</t>
  </si>
  <si>
    <t>Wood/metal shop</t>
  </si>
  <si>
    <t>Computer lab</t>
  </si>
  <si>
    <t>Media center</t>
  </si>
  <si>
    <t>A</t>
  </si>
  <si>
    <t>Music/theater/dance</t>
  </si>
  <si>
    <r>
      <t>1.07</t>
    </r>
    <r>
      <rPr>
        <vertAlign val="superscript"/>
        <sz val="10"/>
        <rFont val="Times New Roman"/>
        <family val="1"/>
      </rPr>
      <t>*</t>
    </r>
  </si>
  <si>
    <t>Multiuse assembly</t>
  </si>
  <si>
    <t>Food and Beverage Service</t>
  </si>
  <si>
    <t>Restaurant dining rooms</t>
  </si>
  <si>
    <t>Cafeteria/fast-food dining</t>
  </si>
  <si>
    <t>Bars, cocktail lounges</t>
  </si>
  <si>
    <t>Kitchen (cooking)</t>
  </si>
  <si>
    <t>General</t>
  </si>
  <si>
    <t>Break rooms</t>
  </si>
  <si>
    <t>Coffee Stations</t>
  </si>
  <si>
    <t>Conference/meeting</t>
  </si>
  <si>
    <t>Corridors</t>
  </si>
  <si>
    <t>Occupiable storage rooms for liquids or gels</t>
  </si>
  <si>
    <t>B</t>
  </si>
  <si>
    <t>Hotels, Motels, Resorts, Dormitories</t>
  </si>
  <si>
    <t>Bedroom/living room</t>
  </si>
  <si>
    <t>Barracks sleeping areas</t>
  </si>
  <si>
    <t>Laundry rooms, central</t>
  </si>
  <si>
    <t>Laundry rooms within dwelling units</t>
  </si>
  <si>
    <t>Lobbies/pre-function</t>
  </si>
  <si>
    <t>Multipurpose assembly</t>
  </si>
  <si>
    <t>Office Buildings</t>
  </si>
  <si>
    <t>Breakrooms</t>
  </si>
  <si>
    <t>Main entry lobbies</t>
  </si>
  <si>
    <t>Occupiable storage rooms for dry materials</t>
  </si>
  <si>
    <t>Office space</t>
  </si>
  <si>
    <t>Reception areas</t>
  </si>
  <si>
    <t>Telephone/data entry</t>
  </si>
  <si>
    <t>Miscellaneous Spaces</t>
  </si>
  <si>
    <t>Bank vaults/safe deposit</t>
  </si>
  <si>
    <t>Banks or bank lobbies</t>
  </si>
  <si>
    <t>Computer (not printing)</t>
  </si>
  <si>
    <r>
      <t>Freezer and refrigerated spaces (&lt;50</t>
    </r>
    <r>
      <rPr>
        <vertAlign val="superscript"/>
        <sz val="10"/>
        <rFont val="Times New Roman"/>
        <family val="1"/>
      </rPr>
      <t>o</t>
    </r>
    <r>
      <rPr>
        <sz val="10"/>
        <rFont val="Times New Roman"/>
        <family val="1"/>
      </rPr>
      <t>F)</t>
    </r>
  </si>
  <si>
    <t>E</t>
  </si>
  <si>
    <t>General manufacturing (excludes heavy industrial and process using chemicals)</t>
  </si>
  <si>
    <t>Pharmacy (preparation area)</t>
  </si>
  <si>
    <t>Photo studios</t>
  </si>
  <si>
    <t>Shipping/receiving</t>
  </si>
  <si>
    <t>Sorting, packing, light assembly</t>
  </si>
  <si>
    <t>Telephone closets</t>
  </si>
  <si>
    <t>Transportation waiting</t>
  </si>
  <si>
    <t>Warehouses</t>
  </si>
  <si>
    <t>All others</t>
  </si>
  <si>
    <t>Public Assembly Spaces</t>
  </si>
  <si>
    <r>
      <t>Auditorium seating area</t>
    </r>
    <r>
      <rPr>
        <sz val="8"/>
        <rFont val="Times New Roman"/>
        <family val="1"/>
      </rPr>
      <t> </t>
    </r>
  </si>
  <si>
    <r>
      <t>1.07</t>
    </r>
    <r>
      <rPr>
        <vertAlign val="superscript"/>
        <sz val="10"/>
        <rFont val="Times New Roman"/>
        <family val="1"/>
      </rPr>
      <t>a</t>
    </r>
  </si>
  <si>
    <r>
      <t>Places of religious worship</t>
    </r>
    <r>
      <rPr>
        <sz val="8"/>
        <rFont val="Times New Roman"/>
        <family val="1"/>
      </rPr>
      <t> </t>
    </r>
  </si>
  <si>
    <r>
      <t>Courtrooms</t>
    </r>
    <r>
      <rPr>
        <sz val="8"/>
        <rFont val="Times New Roman"/>
        <family val="1"/>
      </rPr>
      <t> </t>
    </r>
  </si>
  <si>
    <r>
      <t>0.19</t>
    </r>
    <r>
      <rPr>
        <vertAlign val="superscript"/>
        <sz val="10"/>
        <rFont val="Times New Roman"/>
        <family val="1"/>
      </rPr>
      <t>a</t>
    </r>
  </si>
  <si>
    <r>
      <t>Legislative chambers</t>
    </r>
    <r>
      <rPr>
        <sz val="8"/>
        <rFont val="Times New Roman"/>
        <family val="1"/>
      </rPr>
      <t> </t>
    </r>
  </si>
  <si>
    <t>Libraries (reading rooms and stack areas)</t>
  </si>
  <si>
    <t>Museums (childrens)</t>
  </si>
  <si>
    <t>Museums/galleries</t>
  </si>
  <si>
    <t>Residential</t>
  </si>
  <si>
    <t>Common corridors</t>
  </si>
  <si>
    <t>Sales (except as below)</t>
  </si>
  <si>
    <t>Mall common areas</t>
  </si>
  <si>
    <t>Barbershop</t>
  </si>
  <si>
    <t>Beauty and nail salons</t>
  </si>
  <si>
    <t>Pet shops (animal areas)</t>
  </si>
  <si>
    <t>Supermarket</t>
  </si>
  <si>
    <t>Coin-operated laundries</t>
  </si>
  <si>
    <t>Sports and Entertainment</t>
  </si>
  <si>
    <t>Gym, sports arena (play area)</t>
  </si>
  <si>
    <t>Spectator areas</t>
  </si>
  <si>
    <t>Swimming (pool)</t>
  </si>
  <si>
    <t>C</t>
  </si>
  <si>
    <t>Swimming (deck)</t>
  </si>
  <si>
    <t>Disco/dance floors</t>
  </si>
  <si>
    <t>Health club/aerobics room</t>
  </si>
  <si>
    <t>Health club/weight rooms</t>
  </si>
  <si>
    <t>Bowling alley (seating)</t>
  </si>
  <si>
    <t>Gambling casinos</t>
  </si>
  <si>
    <t>Game arcades</t>
  </si>
  <si>
    <t>Stages, studios</t>
  </si>
  <si>
    <t>D, F</t>
  </si>
  <si>
    <t>General:</t>
  </si>
  <si>
    <r>
      <t>a</t>
    </r>
    <r>
      <rPr>
        <sz val="8"/>
        <rFont val="Times New Roman"/>
        <family val="1"/>
      </rPr>
      <t xml:space="preserve"> This value assumes non-fixed seating and uses the occupant density assumption in accordance with Section 120.1(c)3.</t>
    </r>
  </si>
  <si>
    <r>
      <t>b</t>
    </r>
    <r>
      <rPr>
        <sz val="8"/>
        <rFont val="Times New Roman"/>
        <family val="1"/>
      </rPr>
      <t>If this column specifies a minimum cfm/ft</t>
    </r>
    <r>
      <rPr>
        <vertAlign val="superscript"/>
        <sz val="8"/>
        <rFont val="Times New Roman"/>
        <family val="1"/>
      </rPr>
      <t>2</t>
    </r>
    <r>
      <rPr>
        <sz val="8"/>
        <rFont val="Times New Roman"/>
        <family val="1"/>
      </rPr>
      <t xml:space="preserve"> then it shall be used to comply with Section 120.1(d)4E.</t>
    </r>
  </si>
  <si>
    <t>Specific Notes:</t>
  </si>
  <si>
    <t>A - For high-school and college libraries, the values shown for “Public Assembly Spaces - Libraries” shall be used.</t>
  </si>
  <si>
    <t>B - Rate may not be sufficient where stored materials include those having potentially harmful emissions.</t>
  </si>
  <si>
    <t>C - Rate does not allow for humidity control. “Deck area” refers to the area surrounding the pool that is capable of being wetted during pool use or when the pool is occupied. Deck area that is not expected to be wetted shall be designated as an occupancy category.</t>
  </si>
  <si>
    <t>D - Rate does not include special exhaust for stage effects such as dry ice vapors and smoke.</t>
  </si>
  <si>
    <t>E - Where combustion equipment is intended to be used on the playing surface or in the space, additional dilution ventilation source control, or both shall be provided.</t>
  </si>
  <si>
    <t>F - Ventilation air for this occupancy category shall be permitted to be reduced to zero when the space is in occupied-standby mode</t>
  </si>
  <si>
    <t>Table 120.1-B - Minimum Exhaust Rates</t>
  </si>
  <si>
    <t>[ASHRAE 62.1: TABLE 6.5]</t>
  </si>
  <si>
    <t>Exhaust Rete,</t>
  </si>
  <si>
    <r>
      <t>cfm/ft</t>
    </r>
    <r>
      <rPr>
        <b/>
        <vertAlign val="superscript"/>
        <sz val="10"/>
        <rFont val="Times New Roman"/>
        <family val="1"/>
      </rPr>
      <t>2</t>
    </r>
  </si>
  <si>
    <t>Arenas</t>
  </si>
  <si>
    <t>Art classrooms</t>
  </si>
  <si>
    <t>Auto repair rooms</t>
  </si>
  <si>
    <t>Barber shops</t>
  </si>
  <si>
    <t>Cells with toilet</t>
  </si>
  <si>
    <t>Copy, printing rooms</t>
  </si>
  <si>
    <t>Darkrooms</t>
  </si>
  <si>
    <t>Educational science laboratories</t>
  </si>
  <si>
    <t>Janitor closets, trash rooms, recycling</t>
  </si>
  <si>
    <t>Kitchenettes</t>
  </si>
  <si>
    <t>Kitchens - commercial</t>
  </si>
  <si>
    <t>Locker rooms for athletic or industrial facilities</t>
  </si>
  <si>
    <t>All other locker rooms</t>
  </si>
  <si>
    <t>Shower rooms</t>
  </si>
  <si>
    <t>20/50</t>
  </si>
  <si>
    <t>G,H</t>
  </si>
  <si>
    <t>Paint spray booths</t>
  </si>
  <si>
    <t>Parking garages</t>
  </si>
  <si>
    <t>Refrigerating machinery rooms</t>
  </si>
  <si>
    <t>Soiled laundry storage rooms</t>
  </si>
  <si>
    <t>Storage rooms, chemical</t>
  </si>
  <si>
    <t>Toilets - private</t>
  </si>
  <si>
    <t>25/50</t>
  </si>
  <si>
    <t>Toilets, public</t>
  </si>
  <si>
    <t>50/70</t>
  </si>
  <si>
    <t>D</t>
  </si>
  <si>
    <t>Woodwork shop/classrooms</t>
  </si>
  <si>
    <t>A - Stands where engines are run shall have exhaust systems that directly connect to the engine exhaust and prevent escape of fumes.</t>
  </si>
  <si>
    <t>B - Where combustion equipment is intended to be used on the playing surface, additional dilution ventilation, source control, or both shall be provided.</t>
  </si>
  <si>
    <t>C - Exhaust shall not be required where two or more sides comprise walls that are at least 50% open to the outside.</t>
  </si>
  <si>
    <t>D - Rate is per water closet, urinal, or both. Provide the higher rate where periods of heavy use are expected to occur. The lower rate shall be permitted to be used otherwise.</t>
  </si>
  <si>
    <t>E - Rate is for a toilet room intended to be occupied by one person at a time. For continuous systems operation during hours of use, the lower rate shall be permitted to be used. Otherwise the higher rate shall be used.</t>
  </si>
  <si>
    <t>F - See other applicable standards for exhaust rate.</t>
  </si>
  <si>
    <t>G - For continuous system operation, the lower rate shall be permitted to be used. Otherwise the higher rate shall be used.</t>
  </si>
  <si>
    <t>H - Rate is per showerhead</t>
  </si>
  <si>
    <r>
      <t>Area Outdoor Air Rate R</t>
    </r>
    <r>
      <rPr>
        <vertAlign val="subscript"/>
        <sz val="9"/>
        <rFont val="Arial"/>
        <family val="2"/>
      </rPr>
      <t>a</t>
    </r>
  </si>
  <si>
    <r>
      <t>Min Air Rate for DCV</t>
    </r>
    <r>
      <rPr>
        <vertAlign val="superscript"/>
        <sz val="9"/>
        <rFont val="Arial"/>
        <family val="2"/>
      </rPr>
      <t>b</t>
    </r>
  </si>
  <si>
    <t>No</t>
  </si>
  <si>
    <t/>
  </si>
  <si>
    <t>Yes</t>
  </si>
  <si>
    <t>Exh. Note B</t>
  </si>
  <si>
    <t>Exh. Note A</t>
  </si>
  <si>
    <t>Exh. Note F</t>
  </si>
  <si>
    <t>Exh. Note C</t>
  </si>
  <si>
    <t>Exh. Note G,H</t>
  </si>
  <si>
    <t>Exh. Note E</t>
  </si>
  <si>
    <t>Exh. Note D</t>
  </si>
  <si>
    <t>Total Outdoor Air Rate R</t>
  </si>
  <si>
    <r>
      <t>Min Ventilation Air Rate for DCV</t>
    </r>
    <r>
      <rPr>
        <vertAlign val="superscript"/>
        <sz val="10"/>
        <rFont val="Times New Roman"/>
        <family val="1"/>
      </rPr>
      <t>b</t>
    </r>
  </si>
  <si>
    <t>Why Air Rate for DCV in 2019 are all filled even if = 0 in the code table?</t>
  </si>
  <si>
    <t>Real values in the table</t>
  </si>
  <si>
    <t>&lt;- Education - Wood/Metal shop</t>
  </si>
  <si>
    <t>Text File Gen</t>
  </si>
  <si>
    <t>Record header</t>
  </si>
  <si>
    <t>comma</t>
  </si>
  <si>
    <t>12 spaces</t>
  </si>
  <si>
    <t>4 spaces</t>
  </si>
  <si>
    <t>quote</t>
  </si>
  <si>
    <t>,</t>
  </si>
  <si>
    <t xml:space="preserve">            </t>
  </si>
  <si>
    <t xml:space="preserve">    </t>
  </si>
  <si>
    <t>"</t>
  </si>
  <si>
    <t>SpcFunc - 2016</t>
  </si>
  <si>
    <t>SpcFuncIdx - 2016</t>
  </si>
  <si>
    <t>SpcFunc - 2019 for backward compatibility</t>
  </si>
  <si>
    <t>Filter</t>
  </si>
  <si>
    <t>BemEnums Backward Compat Entry</t>
  </si>
  <si>
    <t>All Other</t>
  </si>
  <si>
    <t>Auto Repair Area</t>
  </si>
  <si>
    <t>Bar, Cocktail Lounge and Casino Areas</t>
  </si>
  <si>
    <t>Dining Area (Cafetaria/Fast Food)</t>
  </si>
  <si>
    <t>Grocery Sales Areas</t>
  </si>
  <si>
    <t>Transportation Function</t>
  </si>
  <si>
    <t>SpcFunc - 2019</t>
  </si>
  <si>
    <t>SpcFunc - 2022 for backward compatibility</t>
  </si>
  <si>
    <t>SpcFuncIdx - 2022</t>
  </si>
  <si>
    <t>Copied Input Data Model.txt</t>
  </si>
  <si>
    <t>BEMEnums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</si>
</sst>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00;0"/>
    <numFmt numFmtId="166" formatCode="&quot;- &quot;0"/>
    <numFmt numFmtId="167" formatCode="0.000"/>
    <numFmt numFmtId="168" formatCode="_(* #,##0_);_(* \(#,##0\);_(* &quot;-&quot;??_);_(@_)"/>
  </numFmts>
  <fonts count="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color indexed="10"/>
      <name val="Arial"/>
      <family val="2"/>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Arial"/>
      <family val="2"/>
    </font>
    <font>
      <sz val="11"/>
      <color theme="1"/>
      <name val="Arial"/>
      <family val="2"/>
    </font>
    <font>
      <sz val="11"/>
      <name val="Calibri"/>
      <family val="2"/>
      <scheme val="minor"/>
    </font>
    <font>
      <i/>
      <sz val="11"/>
      <color theme="1"/>
      <name val="Calibri"/>
      <family val="2"/>
      <scheme val="minor"/>
    </font>
    <font>
      <i/>
      <sz val="11"/>
      <name val="Calibri"/>
      <family val="2"/>
      <scheme val="minor"/>
    </font>
    <font>
      <b/>
      <sz val="11"/>
      <name val="Calibri"/>
      <family val="2"/>
      <scheme val="minor"/>
    </font>
    <font>
      <i/>
      <sz val="11"/>
      <name val="Arial"/>
      <family val="2"/>
    </font>
    <font>
      <b/>
      <sz val="11"/>
      <name val="Arial"/>
      <family val="2"/>
    </font>
    <font>
      <b/>
      <sz val="11"/>
      <color theme="1"/>
      <name val="Arial"/>
      <family val="2"/>
    </font>
    <font>
      <b/>
      <sz val="11"/>
      <color rgb="FFFF0000"/>
      <name val="Arial"/>
      <family val="2"/>
    </font>
    <font>
      <sz val="8"/>
      <color theme="1"/>
      <name val="Arial"/>
      <family val="2"/>
    </font>
    <font>
      <b/>
      <sz val="8"/>
      <color theme="1"/>
      <name val="Arial"/>
      <family val="2"/>
    </font>
    <font>
      <vertAlign val="superscript"/>
      <sz val="8"/>
      <color indexed="8"/>
      <name val="Arial"/>
      <family val="2"/>
    </font>
    <font>
      <strike/>
      <sz val="10"/>
      <color rgb="FFFF0000"/>
      <name val="Arial"/>
      <family val="2"/>
    </font>
    <font>
      <sz val="10"/>
      <color rgb="FFFF0000"/>
      <name val="Arial"/>
      <family val="2"/>
    </font>
    <font>
      <sz val="12"/>
      <name val="Arial"/>
      <family val="2"/>
    </font>
    <font>
      <sz val="12"/>
      <color rgb="FFFF0000"/>
      <name val="Arial"/>
      <family val="2"/>
    </font>
    <font>
      <sz val="10"/>
      <name val="Arial"/>
      <family val="2"/>
    </font>
    <font>
      <b/>
      <sz val="10"/>
      <color rgb="FFFF0000"/>
      <name val="Arial"/>
      <family val="2"/>
    </font>
    <font>
      <sz val="10"/>
      <color theme="1"/>
      <name val="Arial"/>
      <family val="2"/>
    </font>
    <font>
      <sz val="10"/>
      <color rgb="FF006100"/>
      <name val="Arial"/>
      <family val="2"/>
    </font>
    <font>
      <sz val="10"/>
      <name val="Times New Roman"/>
      <family val="1"/>
    </font>
    <font>
      <b/>
      <sz val="10"/>
      <name val="Times New Roman"/>
      <family val="1"/>
    </font>
    <font>
      <sz val="8"/>
      <name val="Times New Roman"/>
      <family val="1"/>
    </font>
    <font>
      <vertAlign val="superscript"/>
      <sz val="10"/>
      <name val="Times New Roman"/>
      <family val="1"/>
    </font>
    <font>
      <vertAlign val="subscript"/>
      <sz val="10"/>
      <name val="Times New Roman"/>
      <family val="1"/>
    </font>
    <font>
      <vertAlign val="superscript"/>
      <sz val="8"/>
      <name val="Times New Roman"/>
      <family val="1"/>
    </font>
    <font>
      <i/>
      <sz val="10"/>
      <name val="Times New Roman"/>
      <family val="1"/>
    </font>
    <font>
      <b/>
      <i/>
      <sz val="12"/>
      <name val="Times New Roman"/>
      <family val="1"/>
    </font>
    <font>
      <b/>
      <vertAlign val="superscript"/>
      <sz val="10"/>
      <name val="Times New Roman"/>
      <family val="1"/>
    </font>
    <font>
      <vertAlign val="subscript"/>
      <sz val="10"/>
      <name val="Arial"/>
      <family val="2"/>
    </font>
    <font>
      <vertAlign val="superscript"/>
      <sz val="10"/>
      <name val="Arial"/>
      <family val="2"/>
    </font>
    <font>
      <sz val="9"/>
      <name val="Arial"/>
      <family val="2"/>
    </font>
    <font>
      <vertAlign val="subscript"/>
      <sz val="9"/>
      <name val="Arial"/>
      <family val="2"/>
    </font>
    <font>
      <vertAlign val="superscript"/>
      <sz val="9"/>
      <name val="Arial"/>
      <family val="2"/>
    </font>
    <font>
      <b/>
      <sz val="9"/>
      <name val="Arial"/>
      <family val="2"/>
    </font>
    <font>
      <i/>
      <sz val="10"/>
      <name val="Arial"/>
      <family val="2"/>
    </font>
    <font>
      <sz val="10"/>
      <color theme="1"/>
      <name val="Calibri"/>
      <family val="2"/>
    </font>
    <font>
      <b/>
      <sz val="12"/>
      <color theme="1"/>
      <name val="Calibri"/>
      <family val="2"/>
      <scheme val="minor"/>
    </font>
    <font>
      <sz val="9"/>
      <color indexed="81"/>
      <name val="Tahoma"/>
      <family val="2"/>
    </font>
    <font>
      <b/>
      <sz val="9"/>
      <color indexed="81"/>
      <name val="Tahoma"/>
      <family val="2"/>
    </font>
    <font>
      <b/>
      <sz val="11"/>
      <color rgb="FFFF0000"/>
      <name val="Calibri"/>
      <family val="2"/>
      <scheme val="minor"/>
    </font>
    <font>
      <sz val="10"/>
      <color theme="6"/>
      <name val="Arial"/>
      <family val="2"/>
    </font>
    <font>
      <sz val="11"/>
      <color theme="6"/>
      <name val="Arial"/>
      <family val="2"/>
    </font>
    <font>
      <sz val="11"/>
      <color rgb="FFFF0000"/>
      <name val="Arial"/>
      <family val="2"/>
    </font>
    <font>
      <strike/>
      <sz val="11"/>
      <color theme="1"/>
      <name val="Calibri"/>
      <family val="2"/>
      <scheme val="minor"/>
    </font>
    <font>
      <sz val="9"/>
      <color rgb="FFFF0000"/>
      <name val="Arial"/>
      <family val="2"/>
    </font>
    <font>
      <b/>
      <sz val="9"/>
      <color rgb="FFFF0000"/>
      <name val="Arial"/>
      <family val="2"/>
    </font>
    <font>
      <b/>
      <sz val="11"/>
      <color theme="6" tint="-0.249977111117893"/>
      <name val="Calibri"/>
      <family val="2"/>
      <scheme val="minor"/>
    </font>
    <font>
      <b/>
      <sz val="11"/>
      <color theme="6" tint="-0.249977111117893"/>
      <name val="Calibri"/>
      <family val="2"/>
    </font>
    <font>
      <sz val="10"/>
      <color theme="6" tint="-0.249977111117893"/>
      <name val="Arial"/>
      <family val="2"/>
    </font>
    <font>
      <sz val="11"/>
      <name val="Calibri"/>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9" tint="0.79998168889431442"/>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theme="6"/>
      </right>
      <top/>
      <bottom/>
      <diagonal/>
    </border>
    <border>
      <left style="medium">
        <color auto="1"/>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ck">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right/>
      <top/>
      <bottom style="thin">
        <color indexed="64"/>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style="thin">
        <color auto="1"/>
      </left>
      <right/>
      <top style="thin">
        <color indexed="64"/>
      </top>
      <bottom/>
      <diagonal/>
    </border>
  </borders>
  <cellStyleXfs count="61">
    <xf numFmtId="0" fontId="0" fillId="0" borderId="0"/>
    <xf numFmtId="0" fontId="13" fillId="0" borderId="0" applyNumberFormat="0" applyFill="0" applyBorder="0" applyAlignment="0" applyProtection="0"/>
    <xf numFmtId="0" fontId="14" fillId="0" borderId="1" applyNumberFormat="0" applyFill="0" applyAlignment="0" applyProtection="0"/>
    <xf numFmtId="0" fontId="15" fillId="0" borderId="2"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4" applyNumberFormat="0" applyAlignment="0" applyProtection="0"/>
    <xf numFmtId="0" fontId="21" fillId="6" borderId="5" applyNumberFormat="0" applyAlignment="0" applyProtection="0"/>
    <xf numFmtId="0" fontId="22" fillId="6" borderId="4" applyNumberFormat="0" applyAlignment="0" applyProtection="0"/>
    <xf numFmtId="0" fontId="23" fillId="0" borderId="6" applyNumberFormat="0" applyFill="0" applyAlignment="0" applyProtection="0"/>
    <xf numFmtId="0" fontId="24" fillId="7" borderId="7"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8" fillId="31" borderId="0" applyNumberFormat="0" applyBorder="0" applyAlignment="0" applyProtection="0"/>
    <xf numFmtId="43" fontId="46" fillId="0" borderId="0" applyFont="0" applyFill="0" applyBorder="0" applyAlignment="0" applyProtection="0"/>
    <xf numFmtId="0" fontId="5" fillId="0" borderId="0"/>
    <xf numFmtId="0" fontId="8" fillId="0" borderId="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43" fontId="8" fillId="0" borderId="0" applyFont="0" applyFill="0" applyBorder="0" applyAlignment="0" applyProtection="0"/>
    <xf numFmtId="0" fontId="4" fillId="0" borderId="0"/>
    <xf numFmtId="0" fontId="30" fillId="0" borderId="0"/>
    <xf numFmtId="0" fontId="3" fillId="0" borderId="0"/>
    <xf numFmtId="0" fontId="66" fillId="0" borderId="0"/>
  </cellStyleXfs>
  <cellXfs count="247">
    <xf numFmtId="0" fontId="0" fillId="0" borderId="0" xfId="0"/>
    <xf numFmtId="0" fontId="9" fillId="0" borderId="0" xfId="0" applyFont="1"/>
    <xf numFmtId="0" fontId="0" fillId="0" borderId="0" xfId="0" applyAlignment="1">
      <alignment horizontal="right"/>
    </xf>
    <xf numFmtId="2" fontId="0" fillId="0" borderId="0" xfId="0" applyNumberFormat="1" applyAlignment="1">
      <alignment horizontal="right"/>
    </xf>
    <xf numFmtId="0" fontId="8" fillId="0" borderId="0" xfId="0" applyFont="1" applyAlignment="1">
      <alignment horizontal="right" wrapText="1"/>
    </xf>
    <xf numFmtId="164" fontId="0" fillId="0" borderId="0" xfId="0" applyNumberFormat="1"/>
    <xf numFmtId="2" fontId="0" fillId="0" borderId="0" xfId="0" applyNumberFormat="1"/>
    <xf numFmtId="0" fontId="8" fillId="0" borderId="0" xfId="0" applyFont="1"/>
    <xf numFmtId="0" fontId="8" fillId="0" borderId="0" xfId="0" applyFont="1" applyAlignment="1">
      <alignment horizontal="right"/>
    </xf>
    <xf numFmtId="0" fontId="11" fillId="0" borderId="0" xfId="0" applyFont="1"/>
    <xf numFmtId="167" fontId="0" fillId="0" borderId="0" xfId="0" applyNumberFormat="1"/>
    <xf numFmtId="167" fontId="8" fillId="0" borderId="0" xfId="0" applyNumberFormat="1" applyFont="1" applyAlignment="1">
      <alignment horizontal="right" wrapText="1"/>
    </xf>
    <xf numFmtId="0" fontId="31" fillId="0" borderId="0" xfId="0" applyFont="1" applyAlignment="1">
      <alignment horizontal="left"/>
    </xf>
    <xf numFmtId="0" fontId="6" fillId="0" borderId="0" xfId="0" applyFont="1" applyAlignment="1">
      <alignment horizontal="left"/>
    </xf>
    <xf numFmtId="0" fontId="32" fillId="0" borderId="0" xfId="0" applyFont="1" applyAlignment="1">
      <alignment horizontal="left"/>
    </xf>
    <xf numFmtId="0" fontId="33" fillId="0" borderId="0" xfId="0" applyFont="1" applyAlignment="1">
      <alignment horizontal="left"/>
    </xf>
    <xf numFmtId="0" fontId="27" fillId="0" borderId="0" xfId="0" applyFont="1" applyAlignment="1">
      <alignment horizontal="left"/>
    </xf>
    <xf numFmtId="0" fontId="34" fillId="0" borderId="0" xfId="0" applyFont="1" applyAlignment="1">
      <alignment horizontal="left"/>
    </xf>
    <xf numFmtId="0" fontId="27" fillId="0" borderId="9" xfId="0" applyFont="1" applyBorder="1" applyAlignment="1">
      <alignment horizontal="left" vertical="top"/>
    </xf>
    <xf numFmtId="0" fontId="27" fillId="0" borderId="0" xfId="0" applyFont="1" applyAlignment="1">
      <alignment horizontal="left" vertical="top"/>
    </xf>
    <xf numFmtId="0" fontId="29" fillId="0" borderId="0" xfId="0" applyFont="1" applyAlignment="1">
      <alignment horizontal="left" vertical="top"/>
    </xf>
    <xf numFmtId="0" fontId="35" fillId="0" borderId="0" xfId="0" applyFont="1" applyAlignment="1">
      <alignment horizontal="left" vertical="top"/>
    </xf>
    <xf numFmtId="0" fontId="36" fillId="0" borderId="0" xfId="0" applyFont="1" applyAlignment="1">
      <alignment horizontal="left" vertical="top"/>
    </xf>
    <xf numFmtId="0" fontId="38" fillId="0" borderId="0" xfId="0" applyFont="1" applyAlignment="1">
      <alignment horizontal="left" vertical="top"/>
    </xf>
    <xf numFmtId="1" fontId="39" fillId="0" borderId="14" xfId="0" applyNumberFormat="1" applyFont="1" applyBorder="1" applyAlignment="1">
      <alignment horizontal="center"/>
    </xf>
    <xf numFmtId="2" fontId="39" fillId="0" borderId="14" xfId="0" applyNumberFormat="1" applyFont="1" applyBorder="1" applyAlignment="1">
      <alignment horizontal="center"/>
    </xf>
    <xf numFmtId="0" fontId="39" fillId="0" borderId="14" xfId="0" applyFont="1" applyBorder="1"/>
    <xf numFmtId="1" fontId="40" fillId="0" borderId="0" xfId="0" applyNumberFormat="1" applyFont="1" applyAlignment="1">
      <alignment horizontal="center" wrapText="1"/>
    </xf>
    <xf numFmtId="1" fontId="40" fillId="0" borderId="14" xfId="0" applyNumberFormat="1" applyFont="1" applyBorder="1" applyAlignment="1">
      <alignment horizontal="center" wrapText="1"/>
    </xf>
    <xf numFmtId="0" fontId="44" fillId="0" borderId="0" xfId="0" applyFont="1"/>
    <xf numFmtId="0" fontId="8" fillId="0" borderId="0" xfId="0" applyFont="1" applyAlignment="1">
      <alignment horizontal="left" wrapText="1"/>
    </xf>
    <xf numFmtId="0" fontId="31" fillId="0" borderId="0" xfId="6" applyFont="1" applyFill="1" applyAlignment="1">
      <alignment horizontal="right" wrapText="1"/>
    </xf>
    <xf numFmtId="0" fontId="31" fillId="0" borderId="0" xfId="6" applyFont="1" applyFill="1"/>
    <xf numFmtId="0" fontId="8" fillId="0" borderId="17" xfId="0" applyFont="1" applyBorder="1" applyAlignment="1">
      <alignment horizontal="right" wrapText="1"/>
    </xf>
    <xf numFmtId="0" fontId="0" fillId="0" borderId="17" xfId="0" applyBorder="1" applyAlignment="1">
      <alignment horizontal="right"/>
    </xf>
    <xf numFmtId="0" fontId="8" fillId="0" borderId="17" xfId="0" applyFont="1" applyBorder="1" applyAlignment="1">
      <alignment horizontal="right"/>
    </xf>
    <xf numFmtId="0" fontId="0" fillId="0" borderId="18" xfId="0" applyBorder="1"/>
    <xf numFmtId="0" fontId="0" fillId="32" borderId="0" xfId="0" applyFill="1"/>
    <xf numFmtId="0" fontId="0" fillId="33" borderId="0" xfId="0" applyFill="1"/>
    <xf numFmtId="1" fontId="0" fillId="0" borderId="0" xfId="0" applyNumberFormat="1"/>
    <xf numFmtId="0" fontId="9" fillId="0" borderId="0" xfId="0" applyFont="1" applyAlignment="1">
      <alignment vertical="top"/>
    </xf>
    <xf numFmtId="0" fontId="0" fillId="0" borderId="0" xfId="0" applyAlignment="1">
      <alignment vertical="top"/>
    </xf>
    <xf numFmtId="0" fontId="0" fillId="0" borderId="0" xfId="0" applyAlignment="1">
      <alignment horizontal="right" vertical="top"/>
    </xf>
    <xf numFmtId="166" fontId="0" fillId="0" borderId="0" xfId="0" applyNumberFormat="1" applyAlignment="1">
      <alignment horizontal="left" vertical="top"/>
    </xf>
    <xf numFmtId="0" fontId="8" fillId="0" borderId="0" xfId="0" applyFont="1" applyAlignment="1">
      <alignment horizontal="right" vertical="top"/>
    </xf>
    <xf numFmtId="165" fontId="8" fillId="0" borderId="0" xfId="0" applyNumberFormat="1" applyFont="1" applyAlignment="1">
      <alignment horizontal="right" vertical="top"/>
    </xf>
    <xf numFmtId="164" fontId="8" fillId="0" borderId="0" xfId="0" applyNumberFormat="1" applyFont="1" applyAlignment="1">
      <alignment vertical="top"/>
    </xf>
    <xf numFmtId="2" fontId="8" fillId="0" borderId="0" xfId="0" applyNumberFormat="1" applyFont="1" applyAlignment="1">
      <alignment horizontal="right" vertical="top"/>
    </xf>
    <xf numFmtId="167" fontId="8" fillId="0" borderId="0" xfId="0" applyNumberFormat="1" applyFont="1" applyAlignment="1">
      <alignment vertical="top"/>
    </xf>
    <xf numFmtId="0" fontId="8" fillId="0" borderId="0" xfId="0" applyFont="1" applyAlignment="1">
      <alignment vertical="center" wrapText="1"/>
    </xf>
    <xf numFmtId="0" fontId="8" fillId="0" borderId="0" xfId="0" applyFont="1" applyAlignment="1">
      <alignment vertical="center"/>
    </xf>
    <xf numFmtId="43" fontId="0" fillId="0" borderId="0" xfId="41" applyFont="1" applyAlignment="1">
      <alignment vertical="top"/>
    </xf>
    <xf numFmtId="168" fontId="0" fillId="0" borderId="0" xfId="41" applyNumberFormat="1" applyFont="1" applyAlignment="1">
      <alignment vertical="top"/>
    </xf>
    <xf numFmtId="2" fontId="8" fillId="0" borderId="0" xfId="0" applyNumberFormat="1" applyFont="1" applyAlignment="1">
      <alignment vertical="top"/>
    </xf>
    <xf numFmtId="0" fontId="8" fillId="0" borderId="0" xfId="0" applyFont="1" applyAlignment="1">
      <alignment vertical="top"/>
    </xf>
    <xf numFmtId="1" fontId="8" fillId="0" borderId="0" xfId="0" applyNumberFormat="1" applyFont="1" applyAlignment="1">
      <alignment horizontal="right" vertical="top"/>
    </xf>
    <xf numFmtId="164" fontId="8" fillId="0" borderId="0" xfId="0" applyNumberFormat="1" applyFont="1" applyAlignment="1">
      <alignment horizontal="right" vertical="top"/>
    </xf>
    <xf numFmtId="167" fontId="8" fillId="0" borderId="0" xfId="0" applyNumberFormat="1" applyFont="1" applyAlignment="1">
      <alignment horizontal="right" vertical="top"/>
    </xf>
    <xf numFmtId="1" fontId="8" fillId="0" borderId="0" xfId="0" applyNumberFormat="1" applyFont="1" applyAlignment="1">
      <alignment vertical="top"/>
    </xf>
    <xf numFmtId="0" fontId="37" fillId="0" borderId="9" xfId="0" applyFont="1" applyBorder="1" applyAlignment="1">
      <alignment horizontal="left" vertical="top"/>
    </xf>
    <xf numFmtId="0" fontId="37" fillId="0" borderId="0" xfId="0" applyFont="1" applyAlignment="1">
      <alignment horizontal="left" vertical="top"/>
    </xf>
    <xf numFmtId="0" fontId="0" fillId="0" borderId="0" xfId="0" applyAlignment="1">
      <alignment horizontal="center" vertical="center" wrapText="1"/>
    </xf>
    <xf numFmtId="0" fontId="0" fillId="0" borderId="0" xfId="0" applyAlignment="1">
      <alignment horizontal="center" vertical="center"/>
    </xf>
    <xf numFmtId="0" fontId="8" fillId="0" borderId="0" xfId="0" applyFont="1" applyAlignment="1">
      <alignment horizontal="right" vertical="center" wrapText="1"/>
    </xf>
    <xf numFmtId="0" fontId="27" fillId="0" borderId="19" xfId="58" applyFont="1" applyBorder="1" applyAlignment="1">
      <alignment horizontal="center" vertical="top"/>
    </xf>
    <xf numFmtId="0" fontId="27" fillId="0" borderId="20" xfId="58" applyFont="1" applyBorder="1" applyAlignment="1">
      <alignment horizontal="center" vertical="top" wrapText="1"/>
    </xf>
    <xf numFmtId="0" fontId="4" fillId="0" borderId="0" xfId="58" applyFont="1"/>
    <xf numFmtId="0" fontId="27" fillId="0" borderId="20" xfId="58" applyFont="1" applyBorder="1" applyAlignment="1">
      <alignment horizontal="center" vertical="top"/>
    </xf>
    <xf numFmtId="0" fontId="27" fillId="0" borderId="22" xfId="58" applyFont="1" applyBorder="1" applyAlignment="1">
      <alignment horizontal="center" vertical="top" wrapText="1"/>
    </xf>
    <xf numFmtId="0" fontId="27" fillId="0" borderId="23" xfId="58" applyFont="1" applyBorder="1" applyAlignment="1">
      <alignment horizontal="center" vertical="top" wrapText="1"/>
    </xf>
    <xf numFmtId="0" fontId="4" fillId="0" borderId="0" xfId="58" applyFont="1" applyAlignment="1">
      <alignment horizontal="center"/>
    </xf>
    <xf numFmtId="0" fontId="48" fillId="0" borderId="0" xfId="58" applyFont="1" applyAlignment="1">
      <alignment horizontal="center" vertical="center" wrapText="1"/>
    </xf>
    <xf numFmtId="0" fontId="8" fillId="0" borderId="0" xfId="0" applyFont="1" applyAlignment="1">
      <alignment horizontal="left" vertical="top"/>
    </xf>
    <xf numFmtId="165" fontId="12" fillId="0" borderId="0" xfId="0" applyNumberFormat="1" applyFont="1" applyAlignment="1">
      <alignment vertical="top"/>
    </xf>
    <xf numFmtId="0" fontId="8" fillId="0" borderId="0" xfId="0" applyFont="1" applyAlignment="1">
      <alignment horizontal="center" vertical="center"/>
    </xf>
    <xf numFmtId="0" fontId="0" fillId="0" borderId="0" xfId="0" applyAlignment="1">
      <alignment vertical="center"/>
    </xf>
    <xf numFmtId="0" fontId="52" fillId="0" borderId="0" xfId="0" applyFont="1" applyAlignment="1">
      <alignment vertical="center"/>
    </xf>
    <xf numFmtId="0" fontId="50" fillId="0" borderId="0" xfId="0" applyFont="1" applyAlignment="1">
      <alignment vertical="center"/>
    </xf>
    <xf numFmtId="0" fontId="57" fillId="0" borderId="0" xfId="0" applyFont="1" applyAlignment="1">
      <alignment horizontal="left" vertical="center"/>
    </xf>
    <xf numFmtId="0" fontId="55" fillId="0" borderId="0" xfId="0" applyFont="1" applyAlignment="1">
      <alignment vertical="center"/>
    </xf>
    <xf numFmtId="0" fontId="57" fillId="0" borderId="0" xfId="0" applyFont="1"/>
    <xf numFmtId="0" fontId="56" fillId="0" borderId="0" xfId="0" applyFont="1"/>
    <xf numFmtId="0" fontId="52" fillId="0" borderId="0" xfId="0" applyFont="1"/>
    <xf numFmtId="0" fontId="47" fillId="0" borderId="0" xfId="0" applyFont="1" applyAlignment="1">
      <alignment vertical="top"/>
    </xf>
    <xf numFmtId="2" fontId="8" fillId="0" borderId="0" xfId="0" applyNumberFormat="1" applyFont="1" applyAlignment="1">
      <alignment horizontal="center" vertical="center"/>
    </xf>
    <xf numFmtId="0" fontId="61" fillId="0" borderId="0" xfId="0" applyFont="1" applyAlignment="1">
      <alignment vertical="center"/>
    </xf>
    <xf numFmtId="0" fontId="61" fillId="0" borderId="0" xfId="0" applyFont="1"/>
    <xf numFmtId="0" fontId="64" fillId="0" borderId="0" xfId="0" applyFont="1" applyAlignment="1">
      <alignment vertical="center"/>
    </xf>
    <xf numFmtId="0" fontId="61" fillId="0" borderId="0" xfId="0" applyFont="1" applyAlignment="1">
      <alignment horizontal="center" vertical="center"/>
    </xf>
    <xf numFmtId="0" fontId="9" fillId="0" borderId="0" xfId="0" applyFont="1" applyAlignment="1">
      <alignment vertical="center"/>
    </xf>
    <xf numFmtId="0" fontId="43" fillId="0" borderId="0" xfId="0" applyFont="1" applyAlignment="1">
      <alignment vertical="center"/>
    </xf>
    <xf numFmtId="165" fontId="8" fillId="0" borderId="0" xfId="0" applyNumberFormat="1" applyFont="1" applyAlignment="1">
      <alignment horizontal="right" vertical="center"/>
    </xf>
    <xf numFmtId="165" fontId="8" fillId="0" borderId="0" xfId="0" applyNumberFormat="1" applyFont="1" applyAlignment="1">
      <alignment vertical="top"/>
    </xf>
    <xf numFmtId="1" fontId="0" fillId="0" borderId="0" xfId="0" applyNumberFormat="1" applyAlignment="1">
      <alignment vertical="top"/>
    </xf>
    <xf numFmtId="0" fontId="8" fillId="34" borderId="0" xfId="0" applyFont="1" applyFill="1" applyAlignment="1">
      <alignment vertical="top"/>
    </xf>
    <xf numFmtId="0" fontId="0" fillId="34" borderId="0" xfId="0" applyFill="1" applyAlignment="1">
      <alignment vertical="top"/>
    </xf>
    <xf numFmtId="1" fontId="0" fillId="34" borderId="0" xfId="0" applyNumberFormat="1" applyFill="1" applyAlignment="1">
      <alignment vertical="top"/>
    </xf>
    <xf numFmtId="0" fontId="8" fillId="34" borderId="0" xfId="0" applyFont="1" applyFill="1" applyAlignment="1">
      <alignment horizontal="left" vertical="top" indent="1"/>
    </xf>
    <xf numFmtId="0" fontId="9" fillId="34" borderId="0" xfId="0" applyFont="1" applyFill="1" applyAlignment="1">
      <alignment vertical="top"/>
    </xf>
    <xf numFmtId="0" fontId="47" fillId="0" borderId="0" xfId="0" applyFont="1" applyAlignment="1">
      <alignment horizontal="left" vertical="top"/>
    </xf>
    <xf numFmtId="0" fontId="9" fillId="0" borderId="0" xfId="0" applyFont="1" applyAlignment="1">
      <alignment horizontal="left" vertical="top"/>
    </xf>
    <xf numFmtId="0" fontId="65" fillId="0" borderId="0" xfId="0" applyFont="1" applyAlignment="1">
      <alignment horizontal="left" vertical="top"/>
    </xf>
    <xf numFmtId="0" fontId="64" fillId="0" borderId="0" xfId="0" applyFont="1" applyAlignment="1">
      <alignment horizontal="left" vertical="top"/>
    </xf>
    <xf numFmtId="0" fontId="64" fillId="0" borderId="0" xfId="0" applyFont="1"/>
    <xf numFmtId="0" fontId="61" fillId="0" borderId="0" xfId="0" applyFont="1" applyAlignment="1">
      <alignment vertical="center" wrapText="1"/>
    </xf>
    <xf numFmtId="0" fontId="61" fillId="0" borderId="0" xfId="0" applyFont="1" applyAlignment="1">
      <alignment horizontal="left" vertical="top"/>
    </xf>
    <xf numFmtId="0" fontId="47" fillId="0" borderId="0" xfId="0" applyFont="1" applyAlignment="1">
      <alignment vertical="center"/>
    </xf>
    <xf numFmtId="0" fontId="0" fillId="0" borderId="0" xfId="0" applyAlignment="1">
      <alignment horizontal="center"/>
    </xf>
    <xf numFmtId="164" fontId="61" fillId="0" borderId="0" xfId="0" applyNumberFormat="1" applyFont="1" applyAlignment="1">
      <alignment horizontal="center" vertical="center"/>
    </xf>
    <xf numFmtId="0" fontId="61" fillId="34" borderId="0" xfId="0" applyFont="1" applyFill="1" applyAlignment="1">
      <alignment horizontal="center" vertical="center"/>
    </xf>
    <xf numFmtId="0" fontId="61" fillId="0" borderId="0" xfId="0" applyFont="1" applyAlignment="1">
      <alignment horizontal="center"/>
    </xf>
    <xf numFmtId="0" fontId="0" fillId="0" borderId="0" xfId="0" applyAlignment="1">
      <alignment wrapText="1"/>
    </xf>
    <xf numFmtId="0" fontId="2" fillId="0" borderId="0" xfId="60" applyFont="1"/>
    <xf numFmtId="0" fontId="66" fillId="0" borderId="0" xfId="60"/>
    <xf numFmtId="0" fontId="20" fillId="5" borderId="4" xfId="9"/>
    <xf numFmtId="0" fontId="67" fillId="0" borderId="0" xfId="60" applyFont="1"/>
    <xf numFmtId="0" fontId="20" fillId="5" borderId="4" xfId="9" applyAlignment="1">
      <alignment vertical="top"/>
    </xf>
    <xf numFmtId="0" fontId="22" fillId="6" borderId="4" xfId="11"/>
    <xf numFmtId="0" fontId="22" fillId="6" borderId="4" xfId="11" applyAlignment="1">
      <alignment vertical="top"/>
    </xf>
    <xf numFmtId="1" fontId="61" fillId="0" borderId="0" xfId="0" applyNumberFormat="1" applyFont="1" applyAlignment="1">
      <alignment horizontal="center" vertical="center"/>
    </xf>
    <xf numFmtId="0" fontId="0" fillId="0" borderId="0" xfId="0" applyAlignment="1">
      <alignment horizontal="center" vertical="top"/>
    </xf>
    <xf numFmtId="0" fontId="0" fillId="35" borderId="0" xfId="0" applyFill="1" applyAlignment="1">
      <alignment vertical="top"/>
    </xf>
    <xf numFmtId="0" fontId="8" fillId="35" borderId="0" xfId="0" applyFont="1" applyFill="1" applyAlignment="1">
      <alignment vertical="top"/>
    </xf>
    <xf numFmtId="164" fontId="8" fillId="35" borderId="0" xfId="0" applyNumberFormat="1" applyFont="1" applyFill="1" applyAlignment="1">
      <alignment vertical="top"/>
    </xf>
    <xf numFmtId="167" fontId="8" fillId="35" borderId="0" xfId="0" applyNumberFormat="1" applyFont="1" applyFill="1" applyAlignment="1">
      <alignment vertical="top"/>
    </xf>
    <xf numFmtId="1" fontId="8" fillId="35" borderId="0" xfId="0" applyNumberFormat="1" applyFont="1" applyFill="1" applyAlignment="1">
      <alignment vertical="top"/>
    </xf>
    <xf numFmtId="165" fontId="8" fillId="35" borderId="0" xfId="0" applyNumberFormat="1" applyFont="1" applyFill="1" applyAlignment="1">
      <alignment horizontal="right" vertical="top"/>
    </xf>
    <xf numFmtId="165" fontId="12" fillId="35" borderId="0" xfId="0" applyNumberFormat="1" applyFont="1" applyFill="1" applyAlignment="1">
      <alignment vertical="top"/>
    </xf>
    <xf numFmtId="1" fontId="8" fillId="35" borderId="0" xfId="0" applyNumberFormat="1" applyFont="1" applyFill="1" applyAlignment="1">
      <alignment horizontal="right" vertical="top"/>
    </xf>
    <xf numFmtId="166" fontId="0" fillId="35" borderId="0" xfId="0" applyNumberFormat="1" applyFill="1" applyAlignment="1">
      <alignment horizontal="left" vertical="top"/>
    </xf>
    <xf numFmtId="0" fontId="0" fillId="35" borderId="0" xfId="0" applyFill="1" applyAlignment="1">
      <alignment horizontal="right" vertical="top"/>
    </xf>
    <xf numFmtId="0" fontId="8" fillId="35" borderId="0" xfId="0" applyFont="1" applyFill="1" applyAlignment="1">
      <alignment horizontal="right" vertical="top"/>
    </xf>
    <xf numFmtId="168" fontId="0" fillId="35" borderId="0" xfId="41" applyNumberFormat="1" applyFont="1" applyFill="1" applyAlignment="1">
      <alignment vertical="top"/>
    </xf>
    <xf numFmtId="43" fontId="0" fillId="35" borderId="0" xfId="41" applyFont="1" applyFill="1" applyAlignment="1">
      <alignment vertical="top"/>
    </xf>
    <xf numFmtId="0" fontId="0" fillId="35" borderId="0" xfId="0" applyFill="1" applyAlignment="1">
      <alignment vertical="center"/>
    </xf>
    <xf numFmtId="166" fontId="8" fillId="0" borderId="0" xfId="0" applyNumberFormat="1" applyFont="1" applyAlignment="1">
      <alignment horizontal="left" vertical="top"/>
    </xf>
    <xf numFmtId="0" fontId="49" fillId="0" borderId="0" xfId="6" applyFont="1" applyFill="1" applyAlignment="1">
      <alignment vertical="top"/>
    </xf>
    <xf numFmtId="167" fontId="0" fillId="0" borderId="0" xfId="0" applyNumberFormat="1" applyAlignment="1">
      <alignment vertical="top"/>
    </xf>
    <xf numFmtId="1" fontId="29" fillId="0" borderId="0" xfId="0" applyNumberFormat="1" applyFont="1" applyAlignment="1">
      <alignment horizontal="left" vertical="top"/>
    </xf>
    <xf numFmtId="0" fontId="22" fillId="6" borderId="4" xfId="11" applyAlignment="1">
      <alignment horizontal="left" vertical="top"/>
    </xf>
    <xf numFmtId="0" fontId="70" fillId="0" borderId="0" xfId="58" applyFont="1"/>
    <xf numFmtId="0" fontId="70" fillId="0" borderId="19" xfId="58" applyFont="1" applyBorder="1"/>
    <xf numFmtId="0" fontId="47" fillId="0" borderId="0" xfId="0" applyFont="1"/>
    <xf numFmtId="0" fontId="70" fillId="0" borderId="0" xfId="58" applyFont="1" applyAlignment="1">
      <alignment horizontal="center"/>
    </xf>
    <xf numFmtId="2" fontId="70" fillId="0" borderId="0" xfId="58" applyNumberFormat="1" applyFont="1" applyAlignment="1">
      <alignment horizontal="center"/>
    </xf>
    <xf numFmtId="164" fontId="22" fillId="6" borderId="4" xfId="11" applyNumberFormat="1" applyAlignment="1">
      <alignment vertical="top"/>
    </xf>
    <xf numFmtId="0" fontId="25" fillId="0" borderId="0" xfId="58" applyFont="1"/>
    <xf numFmtId="0" fontId="8" fillId="36" borderId="0" xfId="0" applyFont="1" applyFill="1"/>
    <xf numFmtId="0" fontId="0" fillId="36" borderId="0" xfId="0" applyFill="1"/>
    <xf numFmtId="0" fontId="8" fillId="36" borderId="0" xfId="0" applyFont="1" applyFill="1" applyAlignment="1">
      <alignment wrapText="1"/>
    </xf>
    <xf numFmtId="0" fontId="0" fillId="36" borderId="0" xfId="0" applyFill="1" applyAlignment="1">
      <alignment wrapText="1"/>
    </xf>
    <xf numFmtId="0" fontId="18" fillId="3" borderId="0" xfId="7" applyAlignment="1">
      <alignment horizontal="center" vertical="center"/>
    </xf>
    <xf numFmtId="0" fontId="0" fillId="0" borderId="0" xfId="0" applyAlignment="1">
      <alignment horizontal="left" textRotation="90"/>
    </xf>
    <xf numFmtId="0" fontId="8" fillId="0" borderId="0" xfId="0" applyFont="1" applyAlignment="1">
      <alignment textRotation="90"/>
    </xf>
    <xf numFmtId="164" fontId="9" fillId="0" borderId="0" xfId="0" applyNumberFormat="1" applyFont="1" applyAlignment="1">
      <alignment horizontal="center" vertical="center"/>
    </xf>
    <xf numFmtId="0" fontId="8" fillId="0" borderId="0" xfId="0" applyFont="1" applyAlignment="1">
      <alignment horizontal="center" vertical="top"/>
    </xf>
    <xf numFmtId="167" fontId="9" fillId="0" borderId="0" xfId="0" applyNumberFormat="1" applyFont="1" applyAlignment="1">
      <alignment horizontal="center" vertical="center"/>
    </xf>
    <xf numFmtId="0" fontId="8" fillId="35" borderId="0" xfId="0" applyFont="1" applyFill="1" applyAlignment="1">
      <alignment horizontal="center" vertical="center" wrapText="1"/>
    </xf>
    <xf numFmtId="0" fontId="0" fillId="37" borderId="0" xfId="0" applyFill="1" applyAlignment="1">
      <alignment horizontal="left" vertical="top"/>
    </xf>
    <xf numFmtId="0" fontId="0" fillId="37" borderId="0" xfId="0" applyFill="1" applyAlignment="1">
      <alignment horizontal="center" vertical="top"/>
    </xf>
    <xf numFmtId="0" fontId="30" fillId="0" borderId="0" xfId="0" applyFont="1"/>
    <xf numFmtId="0" fontId="27" fillId="0" borderId="0" xfId="58" applyFont="1"/>
    <xf numFmtId="0" fontId="27" fillId="0" borderId="25" xfId="58" applyFont="1" applyBorder="1" applyAlignment="1">
      <alignment horizontal="center" vertical="top" wrapText="1"/>
    </xf>
    <xf numFmtId="2" fontId="31" fillId="0" borderId="0" xfId="58" applyNumberFormat="1" applyFont="1"/>
    <xf numFmtId="0" fontId="71" fillId="0" borderId="0" xfId="0" applyFont="1" applyAlignment="1">
      <alignment vertical="top"/>
    </xf>
    <xf numFmtId="1" fontId="71" fillId="0" borderId="0" xfId="0" applyNumberFormat="1" applyFont="1" applyAlignment="1">
      <alignment vertical="top"/>
    </xf>
    <xf numFmtId="0" fontId="72" fillId="0" borderId="0" xfId="0" applyFont="1" applyAlignment="1">
      <alignment horizontal="left" vertical="top"/>
    </xf>
    <xf numFmtId="0" fontId="73" fillId="0" borderId="0" xfId="0" applyFont="1" applyAlignment="1">
      <alignment horizontal="left" vertical="top"/>
    </xf>
    <xf numFmtId="0" fontId="74" fillId="0" borderId="0" xfId="58" applyFont="1"/>
    <xf numFmtId="0" fontId="75" fillId="34" borderId="0" xfId="0" applyFont="1" applyFill="1"/>
    <xf numFmtId="0" fontId="67" fillId="32" borderId="0" xfId="60" applyFont="1" applyFill="1"/>
    <xf numFmtId="0" fontId="76" fillId="0" borderId="0" xfId="0" applyFont="1"/>
    <xf numFmtId="0" fontId="29" fillId="39" borderId="0" xfId="0" applyFont="1" applyFill="1" applyAlignment="1">
      <alignment horizontal="left" vertical="top"/>
    </xf>
    <xf numFmtId="0" fontId="77" fillId="0" borderId="0" xfId="58" applyFont="1"/>
    <xf numFmtId="0" fontId="79" fillId="0" borderId="0" xfId="0" applyFont="1" applyAlignment="1">
      <alignment vertical="top"/>
    </xf>
    <xf numFmtId="0" fontId="29" fillId="34" borderId="0" xfId="0" applyFont="1" applyFill="1" applyAlignment="1">
      <alignment horizontal="left" vertical="top"/>
    </xf>
    <xf numFmtId="1" fontId="29" fillId="34" borderId="0" xfId="0" applyNumberFormat="1" applyFont="1" applyFill="1" applyAlignment="1">
      <alignment horizontal="left" vertical="top"/>
    </xf>
    <xf numFmtId="0" fontId="78" fillId="0" borderId="19" xfId="0" applyFont="1" applyBorder="1"/>
    <xf numFmtId="0" fontId="80" fillId="0" borderId="0" xfId="0" applyFont="1" applyAlignment="1">
      <alignment horizontal="center"/>
    </xf>
    <xf numFmtId="0" fontId="78" fillId="0" borderId="19" xfId="0" applyFont="1" applyBorder="1" applyAlignment="1">
      <alignment horizontal="center"/>
    </xf>
    <xf numFmtId="0" fontId="80" fillId="0" borderId="19" xfId="0" applyFont="1" applyBorder="1" applyAlignment="1">
      <alignment horizontal="center"/>
    </xf>
    <xf numFmtId="0" fontId="47" fillId="0" borderId="19" xfId="0" applyFont="1" applyBorder="1" applyAlignment="1">
      <alignment vertical="top"/>
    </xf>
    <xf numFmtId="0" fontId="70" fillId="38" borderId="19" xfId="58" applyFont="1" applyFill="1" applyBorder="1"/>
    <xf numFmtId="0" fontId="77" fillId="0" borderId="19" xfId="58" applyFont="1" applyBorder="1"/>
    <xf numFmtId="2" fontId="70" fillId="0" borderId="19" xfId="58" applyNumberFormat="1" applyFont="1" applyBorder="1" applyAlignment="1">
      <alignment horizontal="center"/>
    </xf>
    <xf numFmtId="0" fontId="70" fillId="0" borderId="20" xfId="58" applyFont="1" applyBorder="1" applyAlignment="1">
      <alignment horizontal="center"/>
    </xf>
    <xf numFmtId="2" fontId="70" fillId="0" borderId="20" xfId="58" applyNumberFormat="1" applyFont="1" applyBorder="1" applyAlignment="1">
      <alignment horizontal="center"/>
    </xf>
    <xf numFmtId="0" fontId="77" fillId="0" borderId="20" xfId="58" applyFont="1" applyBorder="1" applyAlignment="1">
      <alignment horizontal="center"/>
    </xf>
    <xf numFmtId="0" fontId="79" fillId="0" borderId="0" xfId="0" applyFont="1" applyAlignment="1">
      <alignment horizontal="right" vertical="top"/>
    </xf>
    <xf numFmtId="0" fontId="18" fillId="0" borderId="0" xfId="7" applyFill="1" applyAlignment="1">
      <alignment horizontal="center" vertical="center"/>
    </xf>
    <xf numFmtId="0" fontId="29" fillId="40" borderId="0" xfId="0" applyFont="1" applyFill="1" applyAlignment="1">
      <alignment horizontal="left" vertical="top"/>
    </xf>
    <xf numFmtId="0" fontId="1" fillId="0" borderId="0" xfId="58" applyFont="1"/>
    <xf numFmtId="0" fontId="1" fillId="0" borderId="19" xfId="58" applyFont="1" applyBorder="1"/>
    <xf numFmtId="2" fontId="1" fillId="0" borderId="20" xfId="58" applyNumberFormat="1" applyFont="1" applyBorder="1" applyAlignment="1">
      <alignment horizontal="center"/>
    </xf>
    <xf numFmtId="0" fontId="1" fillId="0" borderId="0" xfId="58" applyFont="1" applyAlignment="1">
      <alignment horizontal="center"/>
    </xf>
    <xf numFmtId="2" fontId="1" fillId="0" borderId="19" xfId="58" applyNumberFormat="1" applyFont="1" applyBorder="1" applyAlignment="1">
      <alignment horizontal="center"/>
    </xf>
    <xf numFmtId="2" fontId="1" fillId="0" borderId="0" xfId="58" applyNumberFormat="1" applyFont="1" applyAlignment="1">
      <alignment horizontal="center"/>
    </xf>
    <xf numFmtId="2" fontId="1" fillId="34" borderId="20" xfId="58" applyNumberFormat="1" applyFont="1" applyFill="1" applyBorder="1" applyAlignment="1">
      <alignment horizontal="center"/>
    </xf>
    <xf numFmtId="0" fontId="1" fillId="34" borderId="0" xfId="58" applyFont="1" applyFill="1" applyAlignment="1">
      <alignment horizontal="center"/>
    </xf>
    <xf numFmtId="2" fontId="1" fillId="34" borderId="19" xfId="58" applyNumberFormat="1" applyFont="1" applyFill="1" applyBorder="1" applyAlignment="1">
      <alignment horizontal="center"/>
    </xf>
    <xf numFmtId="2" fontId="1" fillId="34" borderId="0" xfId="58" applyNumberFormat="1" applyFont="1" applyFill="1" applyAlignment="1">
      <alignment horizontal="center"/>
    </xf>
    <xf numFmtId="0" fontId="1" fillId="34" borderId="19" xfId="58" applyFont="1" applyFill="1" applyBorder="1"/>
    <xf numFmtId="0" fontId="1" fillId="38" borderId="19" xfId="58" applyFont="1" applyFill="1" applyBorder="1"/>
    <xf numFmtId="0" fontId="1" fillId="0" borderId="20" xfId="58" applyFont="1" applyBorder="1" applyAlignment="1">
      <alignment horizontal="center"/>
    </xf>
    <xf numFmtId="0" fontId="1" fillId="0" borderId="19" xfId="58" applyFont="1" applyBorder="1" applyAlignment="1">
      <alignment horizontal="center"/>
    </xf>
    <xf numFmtId="0" fontId="1" fillId="0" borderId="0" xfId="0" applyFont="1" applyAlignment="1">
      <alignment horizontal="left"/>
    </xf>
    <xf numFmtId="0" fontId="1" fillId="0" borderId="0" xfId="60" applyFont="1"/>
    <xf numFmtId="0" fontId="27" fillId="0" borderId="0" xfId="58" applyFont="1" applyAlignment="1">
      <alignment horizontal="center" vertical="top" wrapText="1"/>
    </xf>
    <xf numFmtId="0" fontId="8" fillId="0" borderId="0" xfId="0" applyFont="1" applyAlignment="1">
      <alignment horizontal="center" vertical="center" wrapText="1"/>
    </xf>
    <xf numFmtId="0" fontId="39" fillId="0" borderId="13" xfId="0" applyFont="1" applyBorder="1" applyAlignment="1">
      <alignment vertical="top"/>
    </xf>
    <xf numFmtId="0" fontId="39" fillId="0" borderId="14" xfId="0" applyFont="1" applyBorder="1" applyAlignment="1">
      <alignment vertical="top"/>
    </xf>
    <xf numFmtId="0" fontId="40" fillId="0" borderId="12" xfId="0" applyFont="1" applyBorder="1" applyAlignment="1">
      <alignment horizontal="center" wrapText="1"/>
    </xf>
    <xf numFmtId="0" fontId="40" fillId="0" borderId="14" xfId="0" applyFont="1" applyBorder="1" applyAlignment="1">
      <alignment horizontal="center" wrapText="1"/>
    </xf>
    <xf numFmtId="0" fontId="51" fillId="0" borderId="0" xfId="0" applyFont="1" applyAlignment="1">
      <alignment vertical="center"/>
    </xf>
    <xf numFmtId="0" fontId="51" fillId="0" borderId="0" xfId="0" applyFont="1" applyAlignment="1">
      <alignment horizontal="center" vertical="center"/>
    </xf>
    <xf numFmtId="0" fontId="50" fillId="0" borderId="0" xfId="0" applyFont="1" applyAlignment="1">
      <alignment horizontal="center" vertical="center"/>
    </xf>
    <xf numFmtId="0" fontId="61" fillId="0" borderId="0" xfId="0" applyFont="1" applyAlignment="1">
      <alignment horizontal="center" vertical="center" wrapText="1"/>
    </xf>
    <xf numFmtId="0" fontId="27" fillId="0" borderId="21" xfId="58" applyFont="1" applyBorder="1" applyAlignment="1">
      <alignment horizontal="center" vertical="top" wrapText="1"/>
    </xf>
    <xf numFmtId="0" fontId="27" fillId="0" borderId="24" xfId="58" applyFont="1" applyBorder="1" applyAlignment="1">
      <alignment horizontal="center" vertical="top" wrapText="1"/>
    </xf>
    <xf numFmtId="0" fontId="27" fillId="0" borderId="0" xfId="58" applyFont="1" applyAlignment="1">
      <alignment horizontal="center" vertical="top" wrapText="1"/>
    </xf>
    <xf numFmtId="0" fontId="8" fillId="0" borderId="0" xfId="0" applyFont="1" applyAlignment="1">
      <alignment horizontal="center" vertical="center" wrapText="1"/>
    </xf>
    <xf numFmtId="0" fontId="40" fillId="0" borderId="12" xfId="0" applyFont="1" applyBorder="1" applyAlignment="1">
      <alignment horizontal="center" wrapText="1"/>
    </xf>
    <xf numFmtId="0" fontId="40" fillId="0" borderId="14" xfId="0" applyFont="1" applyBorder="1" applyAlignment="1">
      <alignment horizontal="center" wrapText="1"/>
    </xf>
    <xf numFmtId="0" fontId="39" fillId="0" borderId="15" xfId="0" applyFont="1" applyBorder="1" applyAlignment="1"/>
    <xf numFmtId="0" fontId="39" fillId="0" borderId="15" xfId="0" applyFont="1" applyBorder="1" applyAlignment="1">
      <alignment horizontal="center"/>
    </xf>
    <xf numFmtId="0" fontId="39" fillId="0" borderId="11" xfId="0" applyFont="1" applyBorder="1" applyAlignment="1">
      <alignment horizontal="center"/>
    </xf>
    <xf numFmtId="0" fontId="39" fillId="0" borderId="13" xfId="0" applyFont="1" applyBorder="1" applyAlignment="1">
      <alignment horizontal="center"/>
    </xf>
    <xf numFmtId="0" fontId="40" fillId="0" borderId="12" xfId="0" applyFont="1" applyBorder="1" applyAlignment="1">
      <alignment horizontal="center"/>
    </xf>
    <xf numFmtId="0" fontId="40" fillId="0" borderId="14" xfId="0" applyFont="1" applyBorder="1" applyAlignment="1">
      <alignment horizontal="center"/>
    </xf>
    <xf numFmtId="0" fontId="39" fillId="0" borderId="15" xfId="0" applyFont="1" applyBorder="1" applyAlignment="1">
      <alignment vertical="top"/>
    </xf>
    <xf numFmtId="2" fontId="40" fillId="0" borderId="12" xfId="0" applyNumberFormat="1" applyFont="1" applyBorder="1" applyAlignment="1">
      <alignment horizontal="center" wrapText="1"/>
    </xf>
    <xf numFmtId="2" fontId="40" fillId="0" borderId="14" xfId="0" applyNumberFormat="1" applyFont="1" applyBorder="1" applyAlignment="1">
      <alignment horizontal="center" wrapText="1"/>
    </xf>
    <xf numFmtId="0" fontId="39" fillId="0" borderId="16" xfId="0" applyFont="1" applyBorder="1" applyAlignment="1">
      <alignment vertical="top"/>
    </xf>
    <xf numFmtId="0" fontId="39" fillId="0" borderId="15" xfId="0" applyFont="1" applyBorder="1" applyAlignment="1">
      <alignment vertical="top" wrapText="1"/>
    </xf>
    <xf numFmtId="0" fontId="39" fillId="0" borderId="11" xfId="0" applyFont="1" applyBorder="1" applyAlignment="1">
      <alignment vertical="top"/>
    </xf>
    <xf numFmtId="0" fontId="39" fillId="0" borderId="12" xfId="0" applyFont="1" applyBorder="1" applyAlignment="1">
      <alignment vertical="top"/>
    </xf>
    <xf numFmtId="0" fontId="39" fillId="0" borderId="12" xfId="0" applyFont="1" applyBorder="1" applyAlignment="1">
      <alignment wrapText="1"/>
    </xf>
    <xf numFmtId="0" fontId="39" fillId="0" borderId="14" xfId="0" applyFont="1" applyBorder="1" applyAlignment="1">
      <alignment wrapText="1"/>
    </xf>
    <xf numFmtId="0" fontId="39" fillId="0" borderId="13" xfId="0" applyFont="1" applyBorder="1" applyAlignment="1">
      <alignment vertical="top"/>
    </xf>
    <xf numFmtId="0" fontId="39" fillId="0" borderId="14" xfId="0" applyFont="1" applyBorder="1" applyAlignment="1">
      <alignment vertical="top"/>
    </xf>
    <xf numFmtId="0" fontId="39" fillId="0" borderId="0" xfId="0" applyFont="1" applyAlignment="1">
      <alignment wrapText="1"/>
    </xf>
    <xf numFmtId="0" fontId="39" fillId="0" borderId="10" xfId="0" applyFont="1" applyBorder="1" applyAlignment="1">
      <alignment vertical="top"/>
    </xf>
    <xf numFmtId="0" fontId="39" fillId="0" borderId="0" xfId="0" applyFont="1" applyAlignment="1">
      <alignment vertical="top"/>
    </xf>
    <xf numFmtId="0" fontId="51" fillId="0" borderId="0" xfId="0" applyFont="1" applyAlignment="1">
      <alignment vertical="center"/>
    </xf>
    <xf numFmtId="0" fontId="51" fillId="0" borderId="0" xfId="0" applyFont="1" applyAlignment="1">
      <alignment horizontal="center" vertical="center"/>
    </xf>
    <xf numFmtId="0" fontId="50" fillId="0" borderId="0" xfId="0" applyFont="1" applyAlignment="1">
      <alignment horizontal="center" vertical="center"/>
    </xf>
    <xf numFmtId="0" fontId="61" fillId="0" borderId="0" xfId="0" applyFont="1" applyAlignment="1">
      <alignment horizontal="center" vertical="center" wrapText="1"/>
    </xf>
  </cellXfs>
  <cellStyles count="61">
    <cellStyle name="20% - Accent1" xfId="18" builtinId="30" customBuiltin="1"/>
    <cellStyle name="20% - Accent1 2" xfId="44" xr:uid="{00000000-0005-0000-0000-000001000000}"/>
    <cellStyle name="20% - Accent2" xfId="22" builtinId="34" customBuiltin="1"/>
    <cellStyle name="20% - Accent2 2" xfId="46" xr:uid="{00000000-0005-0000-0000-000003000000}"/>
    <cellStyle name="20% - Accent3" xfId="26" builtinId="38" customBuiltin="1"/>
    <cellStyle name="20% - Accent3 2" xfId="48" xr:uid="{00000000-0005-0000-0000-000005000000}"/>
    <cellStyle name="20% - Accent4" xfId="30" builtinId="42" customBuiltin="1"/>
    <cellStyle name="20% - Accent4 2" xfId="50" xr:uid="{00000000-0005-0000-0000-000007000000}"/>
    <cellStyle name="20% - Accent5" xfId="34" builtinId="46" customBuiltin="1"/>
    <cellStyle name="20% - Accent5 2" xfId="52" xr:uid="{00000000-0005-0000-0000-000009000000}"/>
    <cellStyle name="20% - Accent6" xfId="38" builtinId="50" customBuiltin="1"/>
    <cellStyle name="20% - Accent6 2" xfId="54" xr:uid="{00000000-0005-0000-0000-00000B000000}"/>
    <cellStyle name="40% - Accent1" xfId="19" builtinId="31" customBuiltin="1"/>
    <cellStyle name="40% - Accent1 2" xfId="45" xr:uid="{00000000-0005-0000-0000-00000D000000}"/>
    <cellStyle name="40% - Accent2" xfId="23" builtinId="35" customBuiltin="1"/>
    <cellStyle name="40% - Accent2 2" xfId="47" xr:uid="{00000000-0005-0000-0000-00000F000000}"/>
    <cellStyle name="40% - Accent3" xfId="27" builtinId="39" customBuiltin="1"/>
    <cellStyle name="40% - Accent3 2" xfId="49" xr:uid="{00000000-0005-0000-0000-000011000000}"/>
    <cellStyle name="40% - Accent4" xfId="31" builtinId="43" customBuiltin="1"/>
    <cellStyle name="40% - Accent4 2" xfId="51" xr:uid="{00000000-0005-0000-0000-000013000000}"/>
    <cellStyle name="40% - Accent5" xfId="35" builtinId="47" customBuiltin="1"/>
    <cellStyle name="40% - Accent5 2" xfId="53" xr:uid="{00000000-0005-0000-0000-000015000000}"/>
    <cellStyle name="40% - Accent6" xfId="39" builtinId="51" customBuiltin="1"/>
    <cellStyle name="40% - Accent6 2" xfId="55" xr:uid="{00000000-0005-0000-0000-00001700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xfId="41" builtinId="3"/>
    <cellStyle name="Comma 2" xfId="56" xr:uid="{00000000-0005-0000-0000-000028000000}"/>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58" xr:uid="{00000000-0005-0000-0000-000033000000}"/>
    <cellStyle name="Normal 3" xfId="43" xr:uid="{00000000-0005-0000-0000-000034000000}"/>
    <cellStyle name="Normal 4" xfId="42" xr:uid="{00000000-0005-0000-0000-000035000000}"/>
    <cellStyle name="Normal 4 2" xfId="57" xr:uid="{00000000-0005-0000-0000-000036000000}"/>
    <cellStyle name="Normal 5" xfId="59" xr:uid="{00000000-0005-0000-0000-000037000000}"/>
    <cellStyle name="Normal 5 2" xfId="60" xr:uid="{00000000-0005-0000-0000-000038000000}"/>
    <cellStyle name="Output" xfId="10" builtinId="21" customBuiltin="1"/>
    <cellStyle name="Title" xfId="1" builtinId="15" customBuiltin="1"/>
    <cellStyle name="Total" xfId="16" builtinId="25" customBuiltin="1"/>
    <cellStyle name="Warning Text" xfId="14" builtinId="11" customBuiltin="1"/>
  </cellStyles>
  <dxfs count="188">
    <dxf>
      <fill>
        <patternFill>
          <bgColor theme="9" tint="0.59996337778862885"/>
        </patternFill>
      </fill>
    </dxf>
    <dxf>
      <fill>
        <patternFill>
          <bgColor theme="9" tint="0.59996337778862885"/>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theme="8" tint="0.59996337778862885"/>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lor theme="0" tint="-0.24994659260841701"/>
      </font>
    </dxf>
    <dxf>
      <font>
        <b/>
        <i val="0"/>
        <color rgb="FFC00000"/>
      </font>
      <fill>
        <patternFill patternType="solid">
          <fgColor auto="1"/>
          <bgColor theme="5" tint="0.79998168889431442"/>
        </patternFill>
      </fill>
    </dxf>
    <dxf>
      <font>
        <b/>
        <i val="0"/>
        <color rgb="FF0000FF"/>
      </font>
      <fill>
        <patternFill>
          <bgColor rgb="FFFFFFCC"/>
        </patternFill>
      </fill>
    </dxf>
    <dxf>
      <font>
        <color theme="0" tint="-0.24994659260841701"/>
      </font>
    </dxf>
    <dxf>
      <font>
        <b/>
        <i val="0"/>
        <color rgb="FFC00000"/>
      </font>
      <fill>
        <patternFill patternType="solid">
          <fgColor auto="1"/>
          <bgColor theme="5" tint="0.79998168889431442"/>
        </patternFill>
      </fill>
    </dxf>
    <dxf>
      <font>
        <b/>
        <i val="0"/>
        <color rgb="FF0000FF"/>
      </font>
      <fill>
        <patternFill>
          <bgColor rgb="FFFFFFCC"/>
        </patternFill>
      </fill>
    </dxf>
    <dxf>
      <font>
        <color auto="1"/>
      </font>
      <fill>
        <patternFill>
          <bgColor theme="5" tint="0.59996337778862885"/>
        </patternFill>
      </fill>
    </dxf>
    <dxf>
      <font>
        <color theme="0" tint="-0.24994659260841701"/>
      </font>
    </dxf>
    <dxf>
      <font>
        <b/>
        <i val="0"/>
      </font>
    </dxf>
    <dxf>
      <font>
        <color theme="0" tint="-0.24994659260841701"/>
      </font>
    </dxf>
    <dxf>
      <font>
        <b/>
        <i val="0"/>
      </font>
    </dxf>
    <dxf>
      <font>
        <color auto="1"/>
      </font>
      <fill>
        <patternFill>
          <bgColor theme="5" tint="0.59996337778862885"/>
        </patternFill>
      </fill>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theme="0" tint="-0.24994659260841701"/>
      </font>
    </dxf>
    <dxf>
      <font>
        <b/>
        <i val="0"/>
      </font>
    </dxf>
    <dxf>
      <font>
        <color auto="1"/>
      </font>
      <fill>
        <patternFill>
          <bgColor theme="5" tint="0.59996337778862885"/>
        </patternFill>
      </fill>
    </dxf>
    <dxf>
      <font>
        <color theme="0" tint="-0.24994659260841701"/>
      </font>
    </dxf>
    <dxf>
      <font>
        <b/>
        <i val="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9C0006"/>
      </font>
      <fill>
        <patternFill>
          <bgColor rgb="FFFFC7CE"/>
        </patternFill>
      </fill>
    </dxf>
    <dxf>
      <font>
        <color rgb="FF006100"/>
      </font>
      <fill>
        <patternFill>
          <bgColor rgb="FFC6EFCE"/>
        </patternFill>
      </fill>
    </dxf>
    <dxf>
      <fill>
        <patternFill>
          <bgColor indexed="43"/>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6</xdr:col>
      <xdr:colOff>0</xdr:colOff>
      <xdr:row>71</xdr:row>
      <xdr:rowOff>0</xdr:rowOff>
    </xdr:from>
    <xdr:to>
      <xdr:col>9</xdr:col>
      <xdr:colOff>590550</xdr:colOff>
      <xdr:row>72</xdr:row>
      <xdr:rowOff>95250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0" y="15106650"/>
          <a:ext cx="2419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73</xdr:row>
      <xdr:rowOff>0</xdr:rowOff>
    </xdr:from>
    <xdr:to>
      <xdr:col>10</xdr:col>
      <xdr:colOff>0</xdr:colOff>
      <xdr:row>75</xdr:row>
      <xdr:rowOff>9525</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7750" y="15497175"/>
          <a:ext cx="2762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21"/>
  <sheetViews>
    <sheetView showGridLines="0" zoomScaleNormal="100" workbookViewId="0">
      <pane xSplit="1" ySplit="2" topLeftCell="B3" activePane="bottomRight" state="frozen"/>
      <selection pane="bottomRight" activeCell="K1" sqref="K1"/>
      <selection pane="bottomLeft" activeCell="A3" sqref="A3"/>
      <selection pane="topRight" activeCell="B1" sqref="B1"/>
    </sheetView>
  </sheetViews>
  <sheetFormatPr defaultColWidth="9.140625" defaultRowHeight="12.75"/>
  <cols>
    <col min="1" max="1" width="41.42578125" customWidth="1"/>
    <col min="2" max="3" width="12.7109375" customWidth="1"/>
    <col min="4" max="4" width="15.140625" customWidth="1"/>
    <col min="5" max="5" width="14.85546875" customWidth="1"/>
    <col min="6" max="6" width="11" bestFit="1" customWidth="1"/>
    <col min="7" max="7" width="15.42578125" style="10" customWidth="1"/>
    <col min="8" max="8" width="9.5703125" customWidth="1"/>
    <col min="9" max="9" width="10.28515625" customWidth="1"/>
    <col min="10" max="10" width="10.7109375" customWidth="1"/>
    <col min="11" max="12" width="11.7109375" customWidth="1"/>
    <col min="13" max="13" width="11.42578125" customWidth="1"/>
    <col min="15" max="15" width="15" customWidth="1"/>
  </cols>
  <sheetData>
    <row r="1" spans="1:15" ht="25.5">
      <c r="A1" s="1" t="s">
        <v>0</v>
      </c>
      <c r="B1" s="4" t="s">
        <v>1</v>
      </c>
      <c r="C1" s="208" t="s">
        <v>2</v>
      </c>
      <c r="D1" s="4" t="s">
        <v>3</v>
      </c>
      <c r="E1" s="4" t="s">
        <v>4</v>
      </c>
      <c r="F1" s="4" t="s">
        <v>5</v>
      </c>
      <c r="G1" s="11" t="s">
        <v>6</v>
      </c>
      <c r="H1" s="4" t="s">
        <v>7</v>
      </c>
      <c r="I1" s="4" t="s">
        <v>8</v>
      </c>
      <c r="J1" s="4" t="s">
        <v>9</v>
      </c>
      <c r="K1" s="63" t="s">
        <v>10</v>
      </c>
      <c r="L1" s="63" t="s">
        <v>11</v>
      </c>
      <c r="M1" s="4" t="s">
        <v>12</v>
      </c>
      <c r="N1" s="4" t="s">
        <v>13</v>
      </c>
      <c r="O1" s="4" t="s">
        <v>14</v>
      </c>
    </row>
    <row r="2" spans="1:15">
      <c r="B2" s="4" t="s">
        <v>15</v>
      </c>
      <c r="C2" s="4"/>
      <c r="D2" s="4" t="s">
        <v>16</v>
      </c>
      <c r="E2" s="4" t="s">
        <v>16</v>
      </c>
      <c r="F2" s="4" t="s">
        <v>17</v>
      </c>
      <c r="G2" s="11" t="s">
        <v>18</v>
      </c>
      <c r="H2" s="4" t="s">
        <v>19</v>
      </c>
      <c r="I2" s="4" t="s">
        <v>20</v>
      </c>
      <c r="J2" s="4" t="s">
        <v>20</v>
      </c>
      <c r="K2" s="63" t="s">
        <v>21</v>
      </c>
      <c r="L2" s="63" t="s">
        <v>21</v>
      </c>
      <c r="M2" s="4" t="s">
        <v>22</v>
      </c>
      <c r="N2" s="4" t="s">
        <v>23</v>
      </c>
    </row>
    <row r="3" spans="1:15">
      <c r="A3" t="s">
        <v>24</v>
      </c>
      <c r="B3">
        <v>143</v>
      </c>
      <c r="C3">
        <v>1</v>
      </c>
      <c r="D3">
        <v>245</v>
      </c>
      <c r="E3">
        <v>105</v>
      </c>
      <c r="F3">
        <v>1</v>
      </c>
      <c r="G3" s="10">
        <v>0.09</v>
      </c>
      <c r="H3" s="5">
        <v>1.5</v>
      </c>
      <c r="I3" s="6">
        <v>0.15</v>
      </c>
      <c r="J3">
        <v>1.07</v>
      </c>
      <c r="K3">
        <v>150</v>
      </c>
      <c r="L3">
        <v>150</v>
      </c>
      <c r="M3">
        <v>0</v>
      </c>
      <c r="N3">
        <v>0</v>
      </c>
      <c r="O3" s="2" t="s">
        <v>25</v>
      </c>
    </row>
    <row r="4" spans="1:15">
      <c r="A4" t="s">
        <v>26</v>
      </c>
      <c r="B4">
        <v>40</v>
      </c>
      <c r="C4">
        <v>0.5</v>
      </c>
      <c r="D4">
        <v>246</v>
      </c>
      <c r="E4">
        <v>171</v>
      </c>
      <c r="F4">
        <v>1</v>
      </c>
      <c r="G4" s="10">
        <v>0.16200000000000001</v>
      </c>
      <c r="H4" s="5">
        <v>1.1000000000000001</v>
      </c>
      <c r="I4" s="6">
        <v>0.15</v>
      </c>
      <c r="J4">
        <v>0.32</v>
      </c>
      <c r="K4">
        <v>150</v>
      </c>
      <c r="L4">
        <v>150</v>
      </c>
      <c r="M4">
        <v>0</v>
      </c>
      <c r="N4">
        <v>0</v>
      </c>
      <c r="O4" s="2" t="s">
        <v>27</v>
      </c>
    </row>
    <row r="5" spans="1:15">
      <c r="A5" s="7" t="s">
        <v>28</v>
      </c>
      <c r="B5">
        <v>5</v>
      </c>
      <c r="C5">
        <v>0.5</v>
      </c>
      <c r="D5">
        <v>268</v>
      </c>
      <c r="E5">
        <v>403</v>
      </c>
      <c r="F5">
        <v>0.43</v>
      </c>
      <c r="G5" s="10">
        <v>0.16200000000000001</v>
      </c>
      <c r="H5" s="5">
        <v>0.6</v>
      </c>
      <c r="I5" s="6">
        <v>0.15</v>
      </c>
      <c r="J5">
        <v>0.15</v>
      </c>
      <c r="K5">
        <v>150</v>
      </c>
      <c r="L5">
        <v>150</v>
      </c>
      <c r="M5">
        <v>0</v>
      </c>
      <c r="N5">
        <v>0.28000000000000003</v>
      </c>
      <c r="O5" s="2" t="s">
        <v>29</v>
      </c>
    </row>
    <row r="6" spans="1:15">
      <c r="A6" t="s">
        <v>30</v>
      </c>
      <c r="B6">
        <v>136</v>
      </c>
      <c r="C6">
        <v>0.5</v>
      </c>
      <c r="D6">
        <v>245</v>
      </c>
      <c r="E6">
        <v>112</v>
      </c>
      <c r="F6">
        <v>0.96</v>
      </c>
      <c r="G6" s="10">
        <v>8.5999999999999993E-2</v>
      </c>
      <c r="H6" s="5">
        <v>1.2</v>
      </c>
      <c r="I6" s="6">
        <v>0.15</v>
      </c>
      <c r="J6">
        <v>1.02</v>
      </c>
      <c r="K6">
        <v>150</v>
      </c>
      <c r="L6">
        <v>150</v>
      </c>
      <c r="M6">
        <v>0.04</v>
      </c>
      <c r="N6">
        <v>0.03</v>
      </c>
      <c r="O6" s="2" t="s">
        <v>25</v>
      </c>
    </row>
    <row r="7" spans="1:15">
      <c r="A7" s="7" t="s">
        <v>31</v>
      </c>
      <c r="B7">
        <v>5</v>
      </c>
      <c r="C7">
        <v>0.5</v>
      </c>
      <c r="D7">
        <v>268</v>
      </c>
      <c r="E7">
        <v>403</v>
      </c>
      <c r="F7" s="2" t="s">
        <v>32</v>
      </c>
      <c r="G7" s="10">
        <v>0.16200000000000001</v>
      </c>
      <c r="H7" s="5">
        <v>0.8</v>
      </c>
      <c r="I7" s="6">
        <v>0.15</v>
      </c>
      <c r="J7">
        <v>0.15</v>
      </c>
      <c r="K7">
        <v>150</v>
      </c>
      <c r="L7">
        <v>150</v>
      </c>
      <c r="M7">
        <v>0</v>
      </c>
      <c r="N7">
        <v>0</v>
      </c>
      <c r="O7" s="8" t="s">
        <v>33</v>
      </c>
    </row>
    <row r="8" spans="1:15">
      <c r="A8" s="7" t="s">
        <v>34</v>
      </c>
      <c r="B8">
        <v>10</v>
      </c>
      <c r="C8">
        <v>0.5</v>
      </c>
      <c r="D8">
        <v>250</v>
      </c>
      <c r="E8">
        <v>250</v>
      </c>
      <c r="F8">
        <v>1.5</v>
      </c>
      <c r="G8" s="10">
        <v>0.18</v>
      </c>
      <c r="H8" s="5">
        <v>1.1000000000000001</v>
      </c>
      <c r="I8" s="6">
        <v>0.15</v>
      </c>
      <c r="J8">
        <v>0.15</v>
      </c>
      <c r="K8">
        <v>150</v>
      </c>
      <c r="L8">
        <v>150</v>
      </c>
      <c r="M8">
        <v>0</v>
      </c>
      <c r="N8">
        <v>0</v>
      </c>
      <c r="O8" s="2" t="s">
        <v>35</v>
      </c>
    </row>
    <row r="9" spans="1:15">
      <c r="A9" s="7" t="s">
        <v>36</v>
      </c>
      <c r="B9">
        <v>7</v>
      </c>
      <c r="C9">
        <v>0.5</v>
      </c>
      <c r="D9">
        <v>375</v>
      </c>
      <c r="E9">
        <v>625</v>
      </c>
      <c r="F9">
        <v>1</v>
      </c>
      <c r="G9" s="10">
        <v>0.18</v>
      </c>
      <c r="H9" s="5">
        <v>1</v>
      </c>
      <c r="I9" s="6">
        <v>0.15</v>
      </c>
      <c r="J9">
        <v>0.15</v>
      </c>
      <c r="K9">
        <v>150</v>
      </c>
      <c r="L9">
        <v>150</v>
      </c>
      <c r="M9">
        <v>0</v>
      </c>
      <c r="N9">
        <v>0.28000000000000003</v>
      </c>
      <c r="O9" s="8" t="s">
        <v>37</v>
      </c>
    </row>
    <row r="10" spans="1:15">
      <c r="A10" s="7" t="s">
        <v>38</v>
      </c>
      <c r="B10">
        <v>29</v>
      </c>
      <c r="C10">
        <v>0.5</v>
      </c>
      <c r="D10">
        <v>252</v>
      </c>
      <c r="E10">
        <v>225</v>
      </c>
      <c r="F10">
        <v>0.91</v>
      </c>
      <c r="G10" s="10">
        <v>0.17</v>
      </c>
      <c r="H10" s="5">
        <v>1.5</v>
      </c>
      <c r="I10" s="6">
        <v>0.15</v>
      </c>
      <c r="J10">
        <v>0.22</v>
      </c>
      <c r="K10">
        <v>150</v>
      </c>
      <c r="L10">
        <v>150</v>
      </c>
      <c r="M10">
        <v>0.03</v>
      </c>
      <c r="N10">
        <v>0.14000000000000001</v>
      </c>
      <c r="O10" s="2" t="s">
        <v>39</v>
      </c>
    </row>
    <row r="11" spans="1:15">
      <c r="A11" s="7" t="s">
        <v>40</v>
      </c>
      <c r="B11">
        <v>10</v>
      </c>
      <c r="C11">
        <v>0.5</v>
      </c>
      <c r="D11">
        <v>250</v>
      </c>
      <c r="E11">
        <v>250</v>
      </c>
      <c r="F11">
        <v>1.5</v>
      </c>
      <c r="G11" s="10">
        <v>0.18</v>
      </c>
      <c r="H11" s="5">
        <v>1.3</v>
      </c>
      <c r="I11" s="6">
        <v>0.15</v>
      </c>
      <c r="J11">
        <v>0.15</v>
      </c>
      <c r="K11">
        <v>150</v>
      </c>
      <c r="L11">
        <v>150</v>
      </c>
      <c r="M11">
        <v>0</v>
      </c>
      <c r="N11">
        <v>0</v>
      </c>
      <c r="O11" s="2" t="s">
        <v>35</v>
      </c>
    </row>
    <row r="12" spans="1:15">
      <c r="A12" s="7" t="s">
        <v>41</v>
      </c>
      <c r="B12">
        <v>10</v>
      </c>
      <c r="C12">
        <v>0.5</v>
      </c>
      <c r="D12">
        <v>250</v>
      </c>
      <c r="E12">
        <v>213</v>
      </c>
      <c r="F12">
        <v>1.18</v>
      </c>
      <c r="G12" s="10">
        <v>0.16500000000000001</v>
      </c>
      <c r="H12" s="5">
        <v>1.1000000000000001</v>
      </c>
      <c r="I12" s="6">
        <v>0.15</v>
      </c>
      <c r="J12">
        <v>0.15</v>
      </c>
      <c r="K12">
        <v>150</v>
      </c>
      <c r="L12">
        <v>150</v>
      </c>
      <c r="M12">
        <v>0.33</v>
      </c>
      <c r="N12">
        <v>1.1200000000000001</v>
      </c>
      <c r="O12" s="2" t="s">
        <v>42</v>
      </c>
    </row>
    <row r="13" spans="1:15">
      <c r="A13" s="7" t="s">
        <v>43</v>
      </c>
      <c r="B13">
        <v>10</v>
      </c>
      <c r="C13">
        <v>0.5</v>
      </c>
      <c r="D13">
        <v>250</v>
      </c>
      <c r="E13">
        <v>206</v>
      </c>
      <c r="F13">
        <v>1.34</v>
      </c>
      <c r="G13" s="10">
        <v>0.159</v>
      </c>
      <c r="H13" s="6">
        <v>0.8</v>
      </c>
      <c r="I13" s="6">
        <v>0.15</v>
      </c>
      <c r="J13">
        <v>0.15</v>
      </c>
      <c r="K13">
        <v>150</v>
      </c>
      <c r="L13">
        <v>150</v>
      </c>
      <c r="M13">
        <v>0</v>
      </c>
      <c r="N13">
        <v>0</v>
      </c>
      <c r="O13" s="2" t="s">
        <v>35</v>
      </c>
    </row>
    <row r="14" spans="1:15">
      <c r="A14" s="7" t="s">
        <v>44</v>
      </c>
      <c r="B14">
        <v>10</v>
      </c>
      <c r="C14">
        <v>0.5</v>
      </c>
      <c r="D14">
        <v>250</v>
      </c>
      <c r="E14">
        <v>200</v>
      </c>
      <c r="F14">
        <v>0</v>
      </c>
      <c r="G14" s="10">
        <v>0</v>
      </c>
      <c r="H14" s="5">
        <v>0.2</v>
      </c>
      <c r="I14" s="6">
        <v>0.15</v>
      </c>
      <c r="J14">
        <v>0.15</v>
      </c>
      <c r="K14">
        <v>150</v>
      </c>
      <c r="L14">
        <v>150</v>
      </c>
      <c r="M14">
        <v>0</v>
      </c>
      <c r="N14">
        <v>0</v>
      </c>
      <c r="O14" s="2" t="s">
        <v>45</v>
      </c>
    </row>
    <row r="15" spans="1:15">
      <c r="A15" s="7" t="s">
        <v>46</v>
      </c>
      <c r="B15">
        <v>136</v>
      </c>
      <c r="C15">
        <v>0.5</v>
      </c>
      <c r="D15">
        <v>245</v>
      </c>
      <c r="E15">
        <v>112</v>
      </c>
      <c r="F15">
        <v>0.96</v>
      </c>
      <c r="G15" s="10">
        <v>8.5999999999999993E-2</v>
      </c>
      <c r="H15" s="5">
        <v>1.6</v>
      </c>
      <c r="I15" s="6">
        <v>0.15</v>
      </c>
      <c r="J15">
        <v>1.03</v>
      </c>
      <c r="K15">
        <v>150</v>
      </c>
      <c r="L15">
        <v>150</v>
      </c>
      <c r="M15">
        <v>0.04</v>
      </c>
      <c r="N15">
        <v>0</v>
      </c>
      <c r="O15" s="2" t="s">
        <v>25</v>
      </c>
    </row>
    <row r="16" spans="1:15">
      <c r="A16" s="7" t="s">
        <v>47</v>
      </c>
      <c r="B16">
        <v>45</v>
      </c>
      <c r="C16">
        <v>0.5</v>
      </c>
      <c r="D16">
        <v>274</v>
      </c>
      <c r="E16">
        <v>334</v>
      </c>
      <c r="F16">
        <v>0.79</v>
      </c>
      <c r="G16" s="10">
        <v>0.54900000000000004</v>
      </c>
      <c r="H16" s="5">
        <v>1.2</v>
      </c>
      <c r="I16" s="6">
        <v>0.15</v>
      </c>
      <c r="J16">
        <v>0.38</v>
      </c>
      <c r="K16">
        <v>150</v>
      </c>
      <c r="L16">
        <v>150</v>
      </c>
      <c r="M16" s="3">
        <v>5.14</v>
      </c>
      <c r="N16" s="3">
        <v>0.06</v>
      </c>
      <c r="O16" s="2" t="s">
        <v>48</v>
      </c>
    </row>
    <row r="17" spans="1:15">
      <c r="A17" s="7" t="s">
        <v>49</v>
      </c>
      <c r="B17">
        <v>40</v>
      </c>
      <c r="C17">
        <v>0.5</v>
      </c>
      <c r="D17">
        <v>246</v>
      </c>
      <c r="E17">
        <v>171</v>
      </c>
      <c r="F17">
        <v>1</v>
      </c>
      <c r="G17" s="10">
        <v>0.16200000000000001</v>
      </c>
      <c r="H17" s="5">
        <v>1</v>
      </c>
      <c r="I17" s="6">
        <v>0.15</v>
      </c>
      <c r="J17">
        <v>0.32</v>
      </c>
      <c r="K17">
        <v>150</v>
      </c>
      <c r="L17">
        <v>150</v>
      </c>
      <c r="M17">
        <v>0.04</v>
      </c>
      <c r="N17">
        <v>0.03</v>
      </c>
      <c r="O17" s="2" t="s">
        <v>27</v>
      </c>
    </row>
    <row r="18" spans="1:15">
      <c r="A18" s="7" t="s">
        <v>50</v>
      </c>
      <c r="B18">
        <v>130</v>
      </c>
      <c r="C18">
        <v>1</v>
      </c>
      <c r="D18">
        <v>268</v>
      </c>
      <c r="E18">
        <v>403</v>
      </c>
      <c r="F18">
        <v>0.54</v>
      </c>
      <c r="G18" s="10">
        <v>0.09</v>
      </c>
      <c r="H18" s="5">
        <v>1.3</v>
      </c>
      <c r="I18" s="6">
        <v>0.15</v>
      </c>
      <c r="J18">
        <v>0.98</v>
      </c>
      <c r="K18">
        <v>150</v>
      </c>
      <c r="L18">
        <v>150</v>
      </c>
      <c r="M18">
        <v>0.04</v>
      </c>
      <c r="N18">
        <v>0</v>
      </c>
      <c r="O18" s="2" t="s">
        <v>25</v>
      </c>
    </row>
    <row r="19" spans="1:15">
      <c r="A19" s="7" t="s">
        <v>51</v>
      </c>
      <c r="B19">
        <v>10</v>
      </c>
      <c r="C19">
        <v>0.5</v>
      </c>
      <c r="D19">
        <v>250</v>
      </c>
      <c r="E19">
        <v>200</v>
      </c>
      <c r="F19">
        <v>1</v>
      </c>
      <c r="G19" s="10">
        <v>0.18</v>
      </c>
      <c r="H19" s="5">
        <v>0.6</v>
      </c>
      <c r="I19" s="6">
        <v>0.15</v>
      </c>
      <c r="J19">
        <v>0.15</v>
      </c>
      <c r="K19">
        <v>150</v>
      </c>
      <c r="L19">
        <v>150</v>
      </c>
      <c r="M19">
        <v>0.04</v>
      </c>
      <c r="N19">
        <v>0.03</v>
      </c>
      <c r="O19" s="2" t="s">
        <v>35</v>
      </c>
    </row>
    <row r="21" spans="1:15">
      <c r="B21" t="s">
        <v>52</v>
      </c>
    </row>
  </sheetData>
  <phoneticPr fontId="10" type="noConversion"/>
  <conditionalFormatting sqref="M16:N16">
    <cfRule type="cellIs" dxfId="187" priority="1" stopIfTrue="1" operator="equal">
      <formula>"N/A"</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O751"/>
  <sheetViews>
    <sheetView showGridLines="0" zoomScaleNormal="100" workbookViewId="0">
      <pane xSplit="1" ySplit="7" topLeftCell="R89" activePane="bottomRight" state="frozen"/>
      <selection pane="bottomRight" activeCell="A108" sqref="A108"/>
      <selection pane="bottomLeft" activeCell="A3" sqref="A3"/>
      <selection pane="topRight" activeCell="B1" sqref="B1"/>
    </sheetView>
  </sheetViews>
  <sheetFormatPr defaultColWidth="9.140625" defaultRowHeight="12.75" outlineLevelCol="1"/>
  <cols>
    <col min="1" max="1" width="56.5703125" style="41" customWidth="1"/>
    <col min="2" max="2" width="56.5703125" style="54" customWidth="1"/>
    <col min="3" max="7" width="11.85546875" style="41" customWidth="1" outlineLevel="1"/>
    <col min="8" max="9" width="10.85546875" style="41" customWidth="1" outlineLevel="1"/>
    <col min="10" max="10" width="12.5703125" style="120" customWidth="1" outlineLevel="1"/>
    <col min="11" max="16" width="17.140625" style="120" customWidth="1" outlineLevel="1"/>
    <col min="17" max="17" width="72.85546875" style="41" customWidth="1"/>
    <col min="18" max="21" width="17.28515625" style="41" customWidth="1"/>
    <col min="22" max="22" width="38" style="41" customWidth="1"/>
    <col min="23" max="16384" width="9.140625" style="41"/>
  </cols>
  <sheetData>
    <row r="1" spans="1:25">
      <c r="V1" s="142" t="s">
        <v>568</v>
      </c>
      <c r="W1"/>
      <c r="X1"/>
      <c r="Y1"/>
    </row>
    <row r="2" spans="1:25">
      <c r="V2"/>
      <c r="W2"/>
      <c r="X2"/>
      <c r="Y2" s="7"/>
    </row>
    <row r="3" spans="1:25">
      <c r="B3" s="50"/>
      <c r="P3" s="120">
        <v>0.03</v>
      </c>
      <c r="V3" s="147" t="s">
        <v>569</v>
      </c>
      <c r="W3" s="147" t="s">
        <v>570</v>
      </c>
      <c r="X3" s="147" t="s">
        <v>571</v>
      </c>
      <c r="Y3" s="148" t="str">
        <f>CHAR(10)</f>
        <v xml:space="preserve">
</v>
      </c>
    </row>
    <row r="4" spans="1:25">
      <c r="V4" s="149" t="s">
        <v>572</v>
      </c>
      <c r="W4" s="149" t="s">
        <v>573</v>
      </c>
      <c r="X4" s="150"/>
      <c r="Y4" s="148"/>
    </row>
    <row r="5" spans="1:25">
      <c r="K5" s="158" t="s">
        <v>574</v>
      </c>
      <c r="L5" s="159"/>
      <c r="M5" s="159"/>
      <c r="N5" s="159"/>
      <c r="O5" s="159"/>
      <c r="P5" s="159"/>
      <c r="V5"/>
      <c r="W5"/>
      <c r="X5"/>
      <c r="Y5"/>
    </row>
    <row r="6" spans="1:25" ht="51">
      <c r="A6" s="89" t="s">
        <v>226</v>
      </c>
      <c r="B6" s="89" t="s">
        <v>575</v>
      </c>
      <c r="C6" s="208" t="s">
        <v>576</v>
      </c>
      <c r="D6" s="208" t="s">
        <v>577</v>
      </c>
      <c r="E6" s="208" t="s">
        <v>553</v>
      </c>
      <c r="F6" s="208" t="s">
        <v>554</v>
      </c>
      <c r="G6" s="208" t="s">
        <v>555</v>
      </c>
      <c r="H6" s="220" t="s">
        <v>556</v>
      </c>
      <c r="I6" s="220" t="s">
        <v>236</v>
      </c>
      <c r="J6" s="220" t="s">
        <v>578</v>
      </c>
      <c r="K6" s="208" t="s">
        <v>579</v>
      </c>
      <c r="L6" s="208" t="s">
        <v>549</v>
      </c>
      <c r="M6" s="208" t="s">
        <v>580</v>
      </c>
      <c r="N6" s="208" t="s">
        <v>581</v>
      </c>
      <c r="O6" s="157" t="s">
        <v>582</v>
      </c>
      <c r="P6" s="208" t="s">
        <v>583</v>
      </c>
      <c r="Q6" s="54" t="s">
        <v>584</v>
      </c>
      <c r="R6" s="54" t="s">
        <v>585</v>
      </c>
      <c r="S6" s="54" t="s">
        <v>550</v>
      </c>
      <c r="T6" s="54" t="s">
        <v>386</v>
      </c>
      <c r="U6" s="54"/>
      <c r="V6" s="111"/>
      <c r="W6" s="111"/>
      <c r="X6" s="111"/>
      <c r="Y6" s="111"/>
    </row>
    <row r="7" spans="1:25">
      <c r="A7" s="54" t="s">
        <v>586</v>
      </c>
      <c r="B7" s="54" t="s">
        <v>587</v>
      </c>
      <c r="C7" s="208" t="s">
        <v>562</v>
      </c>
      <c r="D7" s="208" t="s">
        <v>562</v>
      </c>
      <c r="E7" s="208" t="s">
        <v>561</v>
      </c>
      <c r="F7" s="208" t="s">
        <v>561</v>
      </c>
      <c r="G7" s="208" t="s">
        <v>562</v>
      </c>
      <c r="H7" s="220"/>
      <c r="I7" s="220"/>
      <c r="J7" s="220"/>
      <c r="K7" s="120" t="s">
        <v>15</v>
      </c>
      <c r="L7" s="120" t="s">
        <v>15</v>
      </c>
      <c r="M7" s="120" t="s">
        <v>15</v>
      </c>
      <c r="N7" s="155" t="s">
        <v>563</v>
      </c>
      <c r="O7" s="155" t="s">
        <v>563</v>
      </c>
      <c r="P7" s="155" t="s">
        <v>560</v>
      </c>
      <c r="V7" s="7" t="s">
        <v>588</v>
      </c>
      <c r="W7"/>
      <c r="X7"/>
      <c r="Y7"/>
    </row>
    <row r="8" spans="1:25">
      <c r="A8" s="41" t="s">
        <v>144</v>
      </c>
      <c r="B8" s="106" t="s">
        <v>286</v>
      </c>
      <c r="C8" s="53">
        <f>VLOOKUP($B8,'2019 Ventilation List SORT'!$A$6:$I$102,2)</f>
        <v>0.15</v>
      </c>
      <c r="D8" s="53">
        <f>VLOOKUP($B8,'2019 Ventilation List SORT'!$A$6:$I$102,3)</f>
        <v>0.15</v>
      </c>
      <c r="E8" s="58">
        <f>VLOOKUP($B8,'2019 Ventilation List SORT'!$A$6:$I$102,4)</f>
        <v>0</v>
      </c>
      <c r="F8" s="58">
        <f>VLOOKUP($B8,'2019 Ventilation List SORT'!$A$6:$I$102,5)</f>
        <v>0</v>
      </c>
      <c r="G8" s="53">
        <f>VLOOKUP($B8,'2019 Ventilation List SORT'!$A$6:$I$102,6)</f>
        <v>0</v>
      </c>
      <c r="H8" s="58">
        <f>VLOOKUP($B8,'2019 Ventilation List SORT'!$A$6:$I$102,7)</f>
        <v>2</v>
      </c>
      <c r="I8" s="53" t="str">
        <f>VLOOKUP($B8,'2019 Ventilation List SORT'!$A$6:$I$102,8)</f>
        <v/>
      </c>
      <c r="J8" s="84" t="str">
        <f>VLOOKUP($B8,'2019 Ventilation List SORT'!$A$6:$I$102,9)</f>
        <v>No</v>
      </c>
      <c r="K8" s="154">
        <f>INDEX('For CSV - 2019 SpcFuncData'!$D$5:$D$88,MATCH($A8,'For CSV - 2019 SpcFuncData'!$B$5:$B$88,0))*0.5</f>
        <v>5</v>
      </c>
      <c r="L8" s="154">
        <f>INDEX('For CSV - 2019 VentSpcFuncData'!$K$6:$K$101,MATCH($B8,'For CSV - 2019 VentSpcFuncData'!$B$6:$B$101,0))</f>
        <v>0</v>
      </c>
      <c r="M8" s="154">
        <f>IF(L8=0,K8,L8)</f>
        <v>5</v>
      </c>
      <c r="N8" s="154">
        <f>INDEX('For CSV - 2019 VentSpcFuncData'!$J$6:$J$101,MATCH($B8,'For CSV - 2019 VentSpcFuncData'!$B$6:$B$101,0))</f>
        <v>15</v>
      </c>
      <c r="O8" s="154">
        <f>MIN(IF(SUM(K8,M8)=0,0,M8/K8*N8),15)</f>
        <v>15</v>
      </c>
      <c r="P8" s="156">
        <f t="shared" ref="P8:P71" si="0">K8*O8/1000</f>
        <v>7.4999999999999997E-2</v>
      </c>
      <c r="Q8" s="41" t="str">
        <f t="shared" ref="Q8:Q39" si="1">_xlfn.CONCAT(A8,",",B8)</f>
        <v>All other,Misc - All others</v>
      </c>
      <c r="R8" s="41">
        <f>INDEX('For CSV - 2019 SpcFuncData'!$AL$5:$AL$89,MATCH($A8,'For CSV - 2019 SpcFuncData'!$B$5:$B$89,0))</f>
        <v>201</v>
      </c>
      <c r="S8" s="41">
        <f>INDEX('For CSV - 2019 VentSpcFuncData'!$L$6:$L$101,MATCH($B8,'For CSV - 2019 VentSpcFuncData'!$B$6:$B$101,0))</f>
        <v>58</v>
      </c>
      <c r="T8" s="41">
        <f>MATCH($A8,'For CSV - 2019 SpcFuncData'!$B$5:$B$88,0)</f>
        <v>80</v>
      </c>
      <c r="V8" t="str">
        <f t="shared" ref="V8:V71" si="2">IF($A7&lt;&gt;$A8,$V$3&amp;$R8&amp;$W$3&amp;$S8&amp;$X$3&amp;TEXT($A8,0),IF($A8=$A7,$V$4&amp;$S8&amp;$W$4&amp;$X$4&amp;$B8&amp;""""))</f>
        <v>1, Spc:SpcFunc,        201,  58  ;  All other</v>
      </c>
      <c r="W8"/>
      <c r="X8"/>
      <c r="Y8"/>
    </row>
    <row r="9" spans="1:25">
      <c r="A9" s="41" t="s">
        <v>144</v>
      </c>
      <c r="B9" s="50" t="s">
        <v>589</v>
      </c>
      <c r="C9" s="53">
        <f>VLOOKUP($B9,'2019 Ventilation List SORT'!$A$6:$I$102,2)</f>
        <v>0</v>
      </c>
      <c r="D9" s="53">
        <f>VLOOKUP($B9,'2019 Ventilation List SORT'!$A$6:$I$102,3)</f>
        <v>0</v>
      </c>
      <c r="E9" s="58">
        <f>VLOOKUP($B9,'2019 Ventilation List SORT'!$A$6:$I$102,4)</f>
        <v>0</v>
      </c>
      <c r="F9" s="58">
        <f>VLOOKUP($B9,'2019 Ventilation List SORT'!$A$6:$I$102,5)</f>
        <v>0</v>
      </c>
      <c r="G9" s="53">
        <f>VLOOKUP($B9,'2019 Ventilation List SORT'!$A$6:$I$102,6)</f>
        <v>0</v>
      </c>
      <c r="H9" s="58">
        <f>VLOOKUP($B9,'2019 Ventilation List SORT'!$A$6:$I$102,7)</f>
        <v>1</v>
      </c>
      <c r="I9" s="53" t="str">
        <f>VLOOKUP($B9,'2019 Ventilation List SORT'!$A$6:$I$102,8)</f>
        <v/>
      </c>
      <c r="J9" s="84" t="str">
        <f>VLOOKUP($B9,'2019 Ventilation List SORT'!$A$6:$I$102,9)</f>
        <v>No</v>
      </c>
      <c r="K9" s="154">
        <f>INDEX('For CSV - 2019 SpcFuncData'!$D$5:$D$88,MATCH($A9,'For CSV - 2019 SpcFuncData'!$B$5:$B$88,0))*0.5</f>
        <v>5</v>
      </c>
      <c r="L9" s="154">
        <f>INDEX('For CSV - 2019 VentSpcFuncData'!$K$6:$K$101,MATCH($B9,'For CSV - 2019 VentSpcFuncData'!$B$6:$B$101,0))</f>
        <v>0</v>
      </c>
      <c r="M9" s="154">
        <f t="shared" ref="M9:M72" si="3">IF(L9=0,K9,L9)</f>
        <v>5</v>
      </c>
      <c r="N9" s="154">
        <f>INDEX('For CSV - 2019 VentSpcFuncData'!$J$6:$J$101,MATCH($B9,'For CSV - 2019 VentSpcFuncData'!$B$6:$B$101,0))</f>
        <v>0</v>
      </c>
      <c r="O9" s="154">
        <f t="shared" ref="O9:O72" si="4">MIN(IF(SUM(K9,M9)=0,0,M9/K9*N9),15)</f>
        <v>0</v>
      </c>
      <c r="P9" s="156">
        <f t="shared" si="0"/>
        <v>0</v>
      </c>
      <c r="Q9" s="41" t="str">
        <f t="shared" si="1"/>
        <v>All other,General - Unoccupied</v>
      </c>
      <c r="R9" s="41">
        <f>INDEX('For CSV - 2019 SpcFuncData'!$AL$5:$AL$89,MATCH($A9,'For CSV - 2019 SpcFuncData'!$B$5:$B$89,0))</f>
        <v>201</v>
      </c>
      <c r="S9" s="41">
        <f>INDEX('For CSV - 2019 VentSpcFuncData'!$L$6:$L$101,MATCH($B9,'For CSV - 2019 VentSpcFuncData'!$B$6:$B$101,0))</f>
        <v>51</v>
      </c>
      <c r="T9" s="41">
        <f>MATCH($A9,'For CSV - 2019 SpcFuncData'!$B$5:$B$88,0)</f>
        <v>80</v>
      </c>
      <c r="V9" t="str">
        <f t="shared" si="2"/>
        <v>2,              51,     "General - Unoccupied"</v>
      </c>
    </row>
    <row r="10" spans="1:25">
      <c r="A10" s="41" t="s">
        <v>144</v>
      </c>
      <c r="B10" s="50" t="s">
        <v>286</v>
      </c>
      <c r="C10" s="53">
        <f>VLOOKUP($B10,'2019 Ventilation List SORT'!$A$6:$I$102,2)</f>
        <v>0.15</v>
      </c>
      <c r="D10" s="53">
        <f>VLOOKUP($B10,'2019 Ventilation List SORT'!$A$6:$I$102,3)</f>
        <v>0.15</v>
      </c>
      <c r="E10" s="58">
        <f>VLOOKUP($B10,'2019 Ventilation List SORT'!$A$6:$I$102,4)</f>
        <v>0</v>
      </c>
      <c r="F10" s="58">
        <f>VLOOKUP($B10,'2019 Ventilation List SORT'!$A$6:$I$102,5)</f>
        <v>0</v>
      </c>
      <c r="G10" s="53">
        <f>VLOOKUP($B10,'2019 Ventilation List SORT'!$A$6:$I$102,6)</f>
        <v>0</v>
      </c>
      <c r="H10" s="58">
        <f>VLOOKUP($B10,'2019 Ventilation List SORT'!$A$6:$I$102,7)</f>
        <v>2</v>
      </c>
      <c r="I10" s="53" t="str">
        <f>VLOOKUP($B10,'2019 Ventilation List SORT'!$A$6:$I$102,8)</f>
        <v/>
      </c>
      <c r="J10" s="84" t="str">
        <f>VLOOKUP($B10,'2019 Ventilation List SORT'!$A$6:$I$102,9)</f>
        <v>No</v>
      </c>
      <c r="K10" s="154">
        <f>INDEX('For CSV - 2019 SpcFuncData'!$D$5:$D$88,MATCH($A10,'For CSV - 2019 SpcFuncData'!$B$5:$B$88,0))*0.5</f>
        <v>5</v>
      </c>
      <c r="L10" s="154">
        <f>INDEX('For CSV - 2019 VentSpcFuncData'!$K$6:$K$101,MATCH($B10,'For CSV - 2019 VentSpcFuncData'!$B$6:$B$101,0))</f>
        <v>0</v>
      </c>
      <c r="M10" s="154">
        <f t="shared" si="3"/>
        <v>5</v>
      </c>
      <c r="N10" s="154">
        <f>INDEX('For CSV - 2019 VentSpcFuncData'!$J$6:$J$101,MATCH($B10,'For CSV - 2019 VentSpcFuncData'!$B$6:$B$101,0))</f>
        <v>15</v>
      </c>
      <c r="O10" s="154">
        <f t="shared" si="4"/>
        <v>15</v>
      </c>
      <c r="P10" s="156">
        <f t="shared" si="0"/>
        <v>7.4999999999999997E-2</v>
      </c>
      <c r="Q10" s="41" t="str">
        <f t="shared" si="1"/>
        <v>All other,Misc - All others</v>
      </c>
      <c r="R10" s="41">
        <f>INDEX('For CSV - 2019 SpcFuncData'!$AL$5:$AL$89,MATCH($A10,'For CSV - 2019 SpcFuncData'!$B$5:$B$89,0))</f>
        <v>201</v>
      </c>
      <c r="S10" s="41">
        <f>INDEX('For CSV - 2019 VentSpcFuncData'!$L$6:$L$101,MATCH($B10,'For CSV - 2019 VentSpcFuncData'!$B$6:$B$101,0))</f>
        <v>58</v>
      </c>
      <c r="T10" s="41">
        <f>MATCH($A10,'For CSV - 2019 SpcFuncData'!$B$5:$B$88,0)</f>
        <v>80</v>
      </c>
      <c r="V10" t="str">
        <f t="shared" si="2"/>
        <v>2,              58,     "Misc - All others"</v>
      </c>
    </row>
    <row r="11" spans="1:25">
      <c r="A11" s="41" t="s">
        <v>144</v>
      </c>
      <c r="B11" s="50" t="s">
        <v>590</v>
      </c>
      <c r="C11" s="53">
        <f>VLOOKUP($B11,'2019 Ventilation List SORT'!$A$6:$I$102,2)</f>
        <v>0</v>
      </c>
      <c r="D11" s="53">
        <f>VLOOKUP($B11,'2019 Ventilation List SORT'!$A$6:$I$102,3)</f>
        <v>0</v>
      </c>
      <c r="E11" s="58">
        <f>VLOOKUP($B11,'2019 Ventilation List SORT'!$A$6:$I$102,4)</f>
        <v>0</v>
      </c>
      <c r="F11" s="58">
        <f>VLOOKUP($B11,'2019 Ventilation List SORT'!$A$6:$I$102,5)</f>
        <v>0</v>
      </c>
      <c r="G11" s="53">
        <f>VLOOKUP($B11,'2019 Ventilation List SORT'!$A$6:$I$102,6)</f>
        <v>1</v>
      </c>
      <c r="H11" s="58">
        <f>VLOOKUP($B11,'2019 Ventilation List SORT'!$A$6:$I$102,7)</f>
        <v>2</v>
      </c>
      <c r="I11" s="53" t="str">
        <f>VLOOKUP($B11,'2019 Ventilation List SORT'!$A$6:$I$102,8)</f>
        <v/>
      </c>
      <c r="J11" s="84" t="str">
        <f>VLOOKUP($B11,'2019 Ventilation List SORT'!$A$6:$I$102,9)</f>
        <v>No</v>
      </c>
      <c r="K11" s="154">
        <f>INDEX('For CSV - 2019 SpcFuncData'!$D$5:$D$88,MATCH($A11,'For CSV - 2019 SpcFuncData'!$B$5:$B$88,0))*0.5</f>
        <v>5</v>
      </c>
      <c r="L11" s="154">
        <f>INDEX('For CSV - 2019 VentSpcFuncData'!$K$6:$K$101,MATCH($B11,'For CSV - 2019 VentSpcFuncData'!$B$6:$B$101,0))</f>
        <v>0</v>
      </c>
      <c r="M11" s="154">
        <f t="shared" si="3"/>
        <v>5</v>
      </c>
      <c r="N11" s="154">
        <f>INDEX('For CSV - 2019 VentSpcFuncData'!$J$6:$J$101,MATCH($B11,'For CSV - 2019 VentSpcFuncData'!$B$6:$B$101,0))</f>
        <v>0</v>
      </c>
      <c r="O11" s="154">
        <f t="shared" si="4"/>
        <v>0</v>
      </c>
      <c r="P11" s="156">
        <f t="shared" si="0"/>
        <v>0</v>
      </c>
      <c r="Q11" s="41" t="str">
        <f t="shared" si="1"/>
        <v>All other,Exhaust - Cells with toilet</v>
      </c>
      <c r="R11" s="41">
        <f>INDEX('For CSV - 2019 SpcFuncData'!$AL$5:$AL$89,MATCH($A11,'For CSV - 2019 SpcFuncData'!$B$5:$B$89,0))</f>
        <v>201</v>
      </c>
      <c r="S11" s="41">
        <f>INDEX('For CSV - 2019 VentSpcFuncData'!$L$6:$L$101,MATCH($B11,'For CSV - 2019 VentSpcFuncData'!$B$6:$B$101,0))</f>
        <v>27</v>
      </c>
      <c r="T11" s="41">
        <f>MATCH($A11,'For CSV - 2019 SpcFuncData'!$B$5:$B$88,0)</f>
        <v>80</v>
      </c>
      <c r="V11" t="str">
        <f t="shared" si="2"/>
        <v>2,              27,     "Exhaust - Cells with toilet"</v>
      </c>
    </row>
    <row r="12" spans="1:25">
      <c r="A12" s="41" t="s">
        <v>144</v>
      </c>
      <c r="B12" s="50" t="s">
        <v>591</v>
      </c>
      <c r="C12" s="53">
        <f>VLOOKUP($B12,'2019 Ventilation List SORT'!$A$6:$I$102,2)</f>
        <v>0.68</v>
      </c>
      <c r="D12" s="53">
        <f>VLOOKUP($B12,'2019 Ventilation List SORT'!$A$6:$I$102,3)</f>
        <v>0.15</v>
      </c>
      <c r="E12" s="58">
        <f>VLOOKUP($B12,'2019 Ventilation List SORT'!$A$6:$I$102,4)</f>
        <v>0</v>
      </c>
      <c r="F12" s="58">
        <f>VLOOKUP($B12,'2019 Ventilation List SORT'!$A$6:$I$102,5)</f>
        <v>0</v>
      </c>
      <c r="G12" s="53">
        <f>VLOOKUP($B12,'2019 Ventilation List SORT'!$A$6:$I$102,6)</f>
        <v>0</v>
      </c>
      <c r="H12" s="58">
        <f>VLOOKUP($B12,'2019 Ventilation List SORT'!$A$6:$I$102,7)</f>
        <v>1</v>
      </c>
      <c r="I12" s="53" t="str">
        <f>VLOOKUP($B12,'2019 Ventilation List SORT'!$A$6:$I$102,8)</f>
        <v/>
      </c>
      <c r="J12" s="84" t="str">
        <f>VLOOKUP($B12,'2019 Ventilation List SORT'!$A$6:$I$102,9)</f>
        <v>No</v>
      </c>
      <c r="K12" s="154">
        <f>INDEX('For CSV - 2019 SpcFuncData'!$D$5:$D$88,MATCH($A12,'For CSV - 2019 SpcFuncData'!$B$5:$B$88,0))*0.5</f>
        <v>5</v>
      </c>
      <c r="L12" s="154">
        <f>INDEX('For CSV - 2019 VentSpcFuncData'!$K$6:$K$101,MATCH($B12,'For CSV - 2019 VentSpcFuncData'!$B$6:$B$101,0))</f>
        <v>45.333333333333336</v>
      </c>
      <c r="M12" s="154">
        <f t="shared" si="3"/>
        <v>45.333333333333336</v>
      </c>
      <c r="N12" s="154">
        <f>INDEX('For CSV - 2019 VentSpcFuncData'!$J$6:$J$101,MATCH($B12,'For CSV - 2019 VentSpcFuncData'!$B$6:$B$101,0))</f>
        <v>15</v>
      </c>
      <c r="O12" s="154">
        <f t="shared" si="4"/>
        <v>15</v>
      </c>
      <c r="P12" s="156">
        <f t="shared" si="0"/>
        <v>7.4999999999999997E-2</v>
      </c>
      <c r="Q12" s="41" t="str">
        <f t="shared" si="1"/>
        <v>All other,Sports/Entertainment - Game arcades</v>
      </c>
      <c r="R12" s="41">
        <f>INDEX('For CSV - 2019 SpcFuncData'!$AL$5:$AL$89,MATCH($A12,'For CSV - 2019 SpcFuncData'!$B$5:$B$89,0))</f>
        <v>201</v>
      </c>
      <c r="S12" s="41">
        <f>INDEX('For CSV - 2019 VentSpcFuncData'!$L$6:$L$101,MATCH($B12,'For CSV - 2019 VentSpcFuncData'!$B$6:$B$101,0))</f>
        <v>88</v>
      </c>
      <c r="T12" s="41">
        <f>MATCH($A12,'For CSV - 2019 SpcFuncData'!$B$5:$B$88,0)</f>
        <v>80</v>
      </c>
      <c r="V12" t="str">
        <f t="shared" si="2"/>
        <v>2,              88,     "Sports/Entertainment - Game arcades"</v>
      </c>
    </row>
    <row r="13" spans="1:25">
      <c r="A13" s="54" t="s">
        <v>63</v>
      </c>
      <c r="B13" s="106" t="s">
        <v>247</v>
      </c>
      <c r="C13" s="53">
        <f>VLOOKUP($B13,'2019 Ventilation List SORT'!$A$6:$I$102,2)</f>
        <v>1.07</v>
      </c>
      <c r="D13" s="53">
        <f>VLOOKUP($B13,'2019 Ventilation List SORT'!$A$6:$I$102,3)</f>
        <v>0.15</v>
      </c>
      <c r="E13" s="58">
        <f>VLOOKUP($B13,'2019 Ventilation List SORT'!$A$6:$I$102,4)</f>
        <v>0</v>
      </c>
      <c r="F13" s="58">
        <f>VLOOKUP($B13,'2019 Ventilation List SORT'!$A$6:$I$102,5)</f>
        <v>0</v>
      </c>
      <c r="G13" s="53">
        <f>VLOOKUP($B13,'2019 Ventilation List SORT'!$A$6:$I$102,6)</f>
        <v>0</v>
      </c>
      <c r="H13" s="58">
        <f>VLOOKUP($B13,'2019 Ventilation List SORT'!$A$6:$I$102,7)</f>
        <v>1</v>
      </c>
      <c r="I13" s="53" t="str">
        <f>VLOOKUP($B13,'2019 Ventilation List SORT'!$A$6:$I$102,8)</f>
        <v>F</v>
      </c>
      <c r="J13" s="84" t="str">
        <f>VLOOKUP($B13,'2019 Ventilation List SORT'!$A$6:$I$102,9)</f>
        <v>No</v>
      </c>
      <c r="K13" s="154">
        <f>INDEX('For CSV - 2019 SpcFuncData'!$D$5:$D$88,MATCH($A13,'For CSV - 2019 SpcFuncData'!$B$5:$B$88,0))*0.5</f>
        <v>71.430000000000007</v>
      </c>
      <c r="L13" s="154">
        <f>INDEX('For CSV - 2019 VentSpcFuncData'!$K$6:$K$101,MATCH($B13,'For CSV - 2019 VentSpcFuncData'!$B$6:$B$101,0))</f>
        <v>71.333333333333329</v>
      </c>
      <c r="M13" s="154">
        <f t="shared" si="3"/>
        <v>71.333333333333329</v>
      </c>
      <c r="N13" s="154">
        <f>INDEX('For CSV - 2019 VentSpcFuncData'!$J$6:$J$101,MATCH($B13,'For CSV - 2019 VentSpcFuncData'!$B$6:$B$101,0))</f>
        <v>15</v>
      </c>
      <c r="O13" s="154">
        <f t="shared" si="4"/>
        <v>14.979700405991878</v>
      </c>
      <c r="P13" s="156">
        <f t="shared" si="0"/>
        <v>1.07</v>
      </c>
      <c r="Q13" s="41" t="str">
        <f t="shared" si="1"/>
        <v>Audience Seating Area,Assembly - Auditorium seating area</v>
      </c>
      <c r="R13" s="41">
        <f>INDEX('For CSV - 2019 SpcFuncData'!$AL$5:$AL$89,MATCH($A13,'For CSV - 2019 SpcFuncData'!$B$5:$B$89,0))</f>
        <v>202</v>
      </c>
      <c r="S13" s="41">
        <f>INDEX('For CSV - 2019 VentSpcFuncData'!$L$6:$L$101,MATCH($B13,'For CSV - 2019 VentSpcFuncData'!$B$6:$B$101,0))</f>
        <v>1</v>
      </c>
      <c r="T13" s="41">
        <f>MATCH($A13,'For CSV - 2019 SpcFuncData'!$B$5:$B$88,0)</f>
        <v>1</v>
      </c>
      <c r="V13" t="str">
        <f t="shared" si="2"/>
        <v>1, Spc:SpcFunc,        202,  1  ;  Audience Seating Area</v>
      </c>
    </row>
    <row r="14" spans="1:25">
      <c r="A14" s="54" t="s">
        <v>63</v>
      </c>
      <c r="B14" s="50" t="s">
        <v>247</v>
      </c>
      <c r="C14" s="53">
        <f>VLOOKUP($B14,'2019 Ventilation List SORT'!$A$6:$I$102,2)</f>
        <v>1.07</v>
      </c>
      <c r="D14" s="53">
        <f>VLOOKUP($B14,'2019 Ventilation List SORT'!$A$6:$I$102,3)</f>
        <v>0.15</v>
      </c>
      <c r="E14" s="58">
        <f>VLOOKUP($B14,'2019 Ventilation List SORT'!$A$6:$I$102,4)</f>
        <v>0</v>
      </c>
      <c r="F14" s="58">
        <f>VLOOKUP($B14,'2019 Ventilation List SORT'!$A$6:$I$102,5)</f>
        <v>0</v>
      </c>
      <c r="G14" s="53">
        <f>VLOOKUP($B14,'2019 Ventilation List SORT'!$A$6:$I$102,6)</f>
        <v>0</v>
      </c>
      <c r="H14" s="58">
        <f>VLOOKUP($B14,'2019 Ventilation List SORT'!$A$6:$I$102,7)</f>
        <v>1</v>
      </c>
      <c r="I14" s="53" t="str">
        <f>VLOOKUP($B14,'2019 Ventilation List SORT'!$A$6:$I$102,8)</f>
        <v>F</v>
      </c>
      <c r="J14" s="84" t="str">
        <f>VLOOKUP($B14,'2019 Ventilation List SORT'!$A$6:$I$102,9)</f>
        <v>No</v>
      </c>
      <c r="K14" s="154">
        <f>INDEX('For CSV - 2019 SpcFuncData'!$D$5:$D$88,MATCH($A14,'For CSV - 2019 SpcFuncData'!$B$5:$B$88,0))*0.5</f>
        <v>71.430000000000007</v>
      </c>
      <c r="L14" s="154">
        <f>INDEX('For CSV - 2019 VentSpcFuncData'!$K$6:$K$101,MATCH($B14,'For CSV - 2019 VentSpcFuncData'!$B$6:$B$101,0))</f>
        <v>71.333333333333329</v>
      </c>
      <c r="M14" s="154">
        <f t="shared" si="3"/>
        <v>71.333333333333329</v>
      </c>
      <c r="N14" s="154">
        <f>INDEX('For CSV - 2019 VentSpcFuncData'!$J$6:$J$101,MATCH($B14,'For CSV - 2019 VentSpcFuncData'!$B$6:$B$101,0))</f>
        <v>15</v>
      </c>
      <c r="O14" s="154">
        <f t="shared" si="4"/>
        <v>14.979700405991878</v>
      </c>
      <c r="P14" s="156">
        <f t="shared" si="0"/>
        <v>1.07</v>
      </c>
      <c r="Q14" s="41" t="str">
        <f t="shared" si="1"/>
        <v>Audience Seating Area,Assembly - Auditorium seating area</v>
      </c>
      <c r="R14" s="41">
        <f>INDEX('For CSV - 2019 SpcFuncData'!$AL$5:$AL$89,MATCH($A14,'For CSV - 2019 SpcFuncData'!$B$5:$B$89,0))</f>
        <v>202</v>
      </c>
      <c r="S14" s="41">
        <f>INDEX('For CSV - 2019 VentSpcFuncData'!$L$6:$L$101,MATCH($B14,'For CSV - 2019 VentSpcFuncData'!$B$6:$B$101,0))</f>
        <v>1</v>
      </c>
      <c r="T14" s="41">
        <f>MATCH($A14,'For CSV - 2019 SpcFuncData'!$B$5:$B$88,0)</f>
        <v>1</v>
      </c>
      <c r="V14" t="str">
        <f t="shared" si="2"/>
        <v>2,              1,     "Assembly - Auditorium seating area"</v>
      </c>
    </row>
    <row r="15" spans="1:25">
      <c r="A15" s="54" t="s">
        <v>63</v>
      </c>
      <c r="B15" s="50" t="s">
        <v>592</v>
      </c>
      <c r="C15" s="53">
        <f>VLOOKUP($B15,'2019 Ventilation List SORT'!$A$6:$I$102,2)</f>
        <v>0.19</v>
      </c>
      <c r="D15" s="53">
        <f>VLOOKUP($B15,'2019 Ventilation List SORT'!$A$6:$I$102,3)</f>
        <v>0.15</v>
      </c>
      <c r="E15" s="58">
        <f>VLOOKUP($B15,'2019 Ventilation List SORT'!$A$6:$I$102,4)</f>
        <v>0</v>
      </c>
      <c r="F15" s="58">
        <f>VLOOKUP($B15,'2019 Ventilation List SORT'!$A$6:$I$102,5)</f>
        <v>0</v>
      </c>
      <c r="G15" s="53">
        <f>VLOOKUP($B15,'2019 Ventilation List SORT'!$A$6:$I$102,6)</f>
        <v>0</v>
      </c>
      <c r="H15" s="58">
        <f>VLOOKUP($B15,'2019 Ventilation List SORT'!$A$6:$I$102,7)</f>
        <v>1</v>
      </c>
      <c r="I15" s="53" t="str">
        <f>VLOOKUP($B15,'2019 Ventilation List SORT'!$A$6:$I$102,8)</f>
        <v>F</v>
      </c>
      <c r="J15" s="84" t="str">
        <f>VLOOKUP($B15,'2019 Ventilation List SORT'!$A$6:$I$102,9)</f>
        <v>No</v>
      </c>
      <c r="K15" s="154">
        <f>INDEX('For CSV - 2019 SpcFuncData'!$D$5:$D$88,MATCH($A15,'For CSV - 2019 SpcFuncData'!$B$5:$B$88,0))*0.5</f>
        <v>71.430000000000007</v>
      </c>
      <c r="L15" s="154">
        <f>INDEX('For CSV - 2019 VentSpcFuncData'!$K$6:$K$101,MATCH($B15,'For CSV - 2019 VentSpcFuncData'!$B$6:$B$101,0))</f>
        <v>12.666666666666666</v>
      </c>
      <c r="M15" s="154">
        <f t="shared" si="3"/>
        <v>12.666666666666666</v>
      </c>
      <c r="N15" s="154">
        <f>INDEX('For CSV - 2019 VentSpcFuncData'!$J$6:$J$101,MATCH($B15,'For CSV - 2019 VentSpcFuncData'!$B$6:$B$101,0))</f>
        <v>15</v>
      </c>
      <c r="O15" s="154">
        <f t="shared" si="4"/>
        <v>2.6599468010639784</v>
      </c>
      <c r="P15" s="156">
        <f t="shared" si="0"/>
        <v>0.19</v>
      </c>
      <c r="Q15" s="41" t="str">
        <f t="shared" si="1"/>
        <v>Audience Seating Area,Assembly - Courtrooms</v>
      </c>
      <c r="R15" s="41">
        <f>INDEX('For CSV - 2019 SpcFuncData'!$AL$5:$AL$89,MATCH($A15,'For CSV - 2019 SpcFuncData'!$B$5:$B$89,0))</f>
        <v>202</v>
      </c>
      <c r="S15" s="41">
        <f>INDEX('For CSV - 2019 VentSpcFuncData'!$L$6:$L$101,MATCH($B15,'For CSV - 2019 VentSpcFuncData'!$B$6:$B$101,0))</f>
        <v>2</v>
      </c>
      <c r="T15" s="41">
        <f>MATCH($A15,'For CSV - 2019 SpcFuncData'!$B$5:$B$88,0)</f>
        <v>1</v>
      </c>
      <c r="V15" t="str">
        <f t="shared" si="2"/>
        <v>2,              2,     "Assembly - Courtrooms"</v>
      </c>
    </row>
    <row r="16" spans="1:25">
      <c r="A16" s="54" t="s">
        <v>63</v>
      </c>
      <c r="B16" s="50" t="s">
        <v>253</v>
      </c>
      <c r="C16" s="53">
        <f>VLOOKUP($B16,'2019 Ventilation List SORT'!$A$6:$I$102,2)</f>
        <v>0.19</v>
      </c>
      <c r="D16" s="53">
        <f>VLOOKUP($B16,'2019 Ventilation List SORT'!$A$6:$I$102,3)</f>
        <v>0.15</v>
      </c>
      <c r="E16" s="58">
        <f>VLOOKUP($B16,'2019 Ventilation List SORT'!$A$6:$I$102,4)</f>
        <v>0</v>
      </c>
      <c r="F16" s="58">
        <f>VLOOKUP($B16,'2019 Ventilation List SORT'!$A$6:$I$102,5)</f>
        <v>0</v>
      </c>
      <c r="G16" s="53">
        <f>VLOOKUP($B16,'2019 Ventilation List SORT'!$A$6:$I$102,6)</f>
        <v>0</v>
      </c>
      <c r="H16" s="58">
        <f>VLOOKUP($B16,'2019 Ventilation List SORT'!$A$6:$I$102,7)</f>
        <v>1</v>
      </c>
      <c r="I16" s="53" t="str">
        <f>VLOOKUP($B16,'2019 Ventilation List SORT'!$A$6:$I$102,8)</f>
        <v>F</v>
      </c>
      <c r="J16" s="84" t="str">
        <f>VLOOKUP($B16,'2019 Ventilation List SORT'!$A$6:$I$102,9)</f>
        <v>No</v>
      </c>
      <c r="K16" s="154">
        <f>INDEX('For CSV - 2019 SpcFuncData'!$D$5:$D$88,MATCH($A16,'For CSV - 2019 SpcFuncData'!$B$5:$B$88,0))*0.5</f>
        <v>71.430000000000007</v>
      </c>
      <c r="L16" s="154">
        <f>INDEX('For CSV - 2019 VentSpcFuncData'!$K$6:$K$101,MATCH($B16,'For CSV - 2019 VentSpcFuncData'!$B$6:$B$101,0))</f>
        <v>12.666666666666666</v>
      </c>
      <c r="M16" s="154">
        <f t="shared" si="3"/>
        <v>12.666666666666666</v>
      </c>
      <c r="N16" s="154">
        <f>INDEX('For CSV - 2019 VentSpcFuncData'!$J$6:$J$101,MATCH($B16,'For CSV - 2019 VentSpcFuncData'!$B$6:$B$101,0))</f>
        <v>15</v>
      </c>
      <c r="O16" s="154">
        <f t="shared" si="4"/>
        <v>2.6599468010639784</v>
      </c>
      <c r="P16" s="156">
        <f t="shared" si="0"/>
        <v>0.19</v>
      </c>
      <c r="Q16" s="41" t="str">
        <f t="shared" si="1"/>
        <v>Audience Seating Area,Assembly - Legislative chambers</v>
      </c>
      <c r="R16" s="41">
        <f>INDEX('For CSV - 2019 SpcFuncData'!$AL$5:$AL$89,MATCH($A16,'For CSV - 2019 SpcFuncData'!$B$5:$B$89,0))</f>
        <v>202</v>
      </c>
      <c r="S16" s="41">
        <f>INDEX('For CSV - 2019 VentSpcFuncData'!$L$6:$L$101,MATCH($B16,'For CSV - 2019 VentSpcFuncData'!$B$6:$B$101,0))</f>
        <v>3</v>
      </c>
      <c r="T16" s="41">
        <f>MATCH($A16,'For CSV - 2019 SpcFuncData'!$B$5:$B$88,0)</f>
        <v>1</v>
      </c>
      <c r="V16" t="str">
        <f t="shared" si="2"/>
        <v>2,              3,     "Assembly - Legislative chambers"</v>
      </c>
    </row>
    <row r="17" spans="1:22">
      <c r="A17" s="54" t="s">
        <v>63</v>
      </c>
      <c r="B17" s="50" t="s">
        <v>593</v>
      </c>
      <c r="C17" s="53">
        <f>VLOOKUP($B17,'2019 Ventilation List SORT'!$A$6:$I$102,2)</f>
        <v>0</v>
      </c>
      <c r="D17" s="53">
        <f>VLOOKUP($B17,'2019 Ventilation List SORT'!$A$6:$I$102,3)</f>
        <v>0</v>
      </c>
      <c r="E17" s="58">
        <f>VLOOKUP($B17,'2019 Ventilation List SORT'!$A$6:$I$102,4)</f>
        <v>0</v>
      </c>
      <c r="F17" s="58">
        <f>VLOOKUP($B17,'2019 Ventilation List SORT'!$A$6:$I$102,5)</f>
        <v>0</v>
      </c>
      <c r="G17" s="53">
        <f>VLOOKUP($B17,'2019 Ventilation List SORT'!$A$6:$I$102,6)</f>
        <v>0.5</v>
      </c>
      <c r="H17" s="58">
        <f>VLOOKUP($B17,'2019 Ventilation List SORT'!$A$6:$I$102,7)</f>
        <v>1</v>
      </c>
      <c r="I17" s="53" t="str">
        <f>VLOOKUP($B17,'2019 Ventilation List SORT'!$A$6:$I$102,8)</f>
        <v>Exh. Note B</v>
      </c>
      <c r="J17" s="84" t="str">
        <f>VLOOKUP($B17,'2019 Ventilation List SORT'!$A$6:$I$102,9)</f>
        <v>No</v>
      </c>
      <c r="K17" s="154">
        <f>INDEX('For CSV - 2019 SpcFuncData'!$D$5:$D$88,MATCH($A17,'For CSV - 2019 SpcFuncData'!$B$5:$B$88,0))*0.5</f>
        <v>71.430000000000007</v>
      </c>
      <c r="L17" s="154">
        <f>INDEX('For CSV - 2019 VentSpcFuncData'!$K$6:$K$101,MATCH($B17,'For CSV - 2019 VentSpcFuncData'!$B$6:$B$101,0))</f>
        <v>0</v>
      </c>
      <c r="M17" s="154">
        <f t="shared" si="3"/>
        <v>71.430000000000007</v>
      </c>
      <c r="N17" s="154">
        <f>INDEX('For CSV - 2019 VentSpcFuncData'!$J$6:$J$101,MATCH($B17,'For CSV - 2019 VentSpcFuncData'!$B$6:$B$101,0))</f>
        <v>0</v>
      </c>
      <c r="O17" s="154">
        <f t="shared" si="4"/>
        <v>0</v>
      </c>
      <c r="P17" s="156">
        <f t="shared" si="0"/>
        <v>0</v>
      </c>
      <c r="Q17" s="41" t="str">
        <f t="shared" si="1"/>
        <v>Audience Seating Area,Exhaust - Arenas</v>
      </c>
      <c r="R17" s="41">
        <f>INDEX('For CSV - 2019 SpcFuncData'!$AL$5:$AL$89,MATCH($A17,'For CSV - 2019 SpcFuncData'!$B$5:$B$89,0))</f>
        <v>202</v>
      </c>
      <c r="S17" s="41">
        <f>INDEX('For CSV - 2019 VentSpcFuncData'!$L$6:$L$101,MATCH($B17,'For CSV - 2019 VentSpcFuncData'!$B$6:$B$101,0))</f>
        <v>25</v>
      </c>
      <c r="T17" s="41">
        <f>MATCH($A17,'For CSV - 2019 SpcFuncData'!$B$5:$B$88,0)</f>
        <v>1</v>
      </c>
      <c r="V17" t="str">
        <f t="shared" si="2"/>
        <v>2,              25,     "Exhaust - Arenas"</v>
      </c>
    </row>
    <row r="18" spans="1:22">
      <c r="A18" s="54" t="s">
        <v>63</v>
      </c>
      <c r="B18" s="50" t="s">
        <v>286</v>
      </c>
      <c r="C18" s="53">
        <f>VLOOKUP($B18,'2019 Ventilation List SORT'!$A$6:$I$102,2)</f>
        <v>0.15</v>
      </c>
      <c r="D18" s="53">
        <f>VLOOKUP($B18,'2019 Ventilation List SORT'!$A$6:$I$102,3)</f>
        <v>0.15</v>
      </c>
      <c r="E18" s="58">
        <f>VLOOKUP($B18,'2019 Ventilation List SORT'!$A$6:$I$102,4)</f>
        <v>0</v>
      </c>
      <c r="F18" s="58">
        <f>VLOOKUP($B18,'2019 Ventilation List SORT'!$A$6:$I$102,5)</f>
        <v>0</v>
      </c>
      <c r="G18" s="53">
        <f>VLOOKUP($B18,'2019 Ventilation List SORT'!$A$6:$I$102,6)</f>
        <v>0</v>
      </c>
      <c r="H18" s="58">
        <f>VLOOKUP($B18,'2019 Ventilation List SORT'!$A$6:$I$102,7)</f>
        <v>2</v>
      </c>
      <c r="I18" s="53" t="str">
        <f>VLOOKUP($B18,'2019 Ventilation List SORT'!$A$6:$I$102,8)</f>
        <v/>
      </c>
      <c r="J18" s="84" t="str">
        <f>VLOOKUP($B18,'2019 Ventilation List SORT'!$A$6:$I$102,9)</f>
        <v>No</v>
      </c>
      <c r="K18" s="154">
        <f>INDEX('For CSV - 2019 SpcFuncData'!$D$5:$D$88,MATCH($A18,'For CSV - 2019 SpcFuncData'!$B$5:$B$88,0))*0.5</f>
        <v>71.430000000000007</v>
      </c>
      <c r="L18" s="154">
        <f>INDEX('For CSV - 2019 VentSpcFuncData'!$K$6:$K$101,MATCH($B18,'For CSV - 2019 VentSpcFuncData'!$B$6:$B$101,0))</f>
        <v>0</v>
      </c>
      <c r="M18" s="154">
        <f t="shared" si="3"/>
        <v>71.430000000000007</v>
      </c>
      <c r="N18" s="154">
        <f>INDEX('For CSV - 2019 VentSpcFuncData'!$J$6:$J$101,MATCH($B18,'For CSV - 2019 VentSpcFuncData'!$B$6:$B$101,0))</f>
        <v>15</v>
      </c>
      <c r="O18" s="154">
        <f t="shared" si="4"/>
        <v>15</v>
      </c>
      <c r="P18" s="156">
        <f t="shared" si="0"/>
        <v>1.07145</v>
      </c>
      <c r="Q18" s="41" t="str">
        <f t="shared" si="1"/>
        <v>Audience Seating Area,Misc - All others</v>
      </c>
      <c r="R18" s="41">
        <f>INDEX('For CSV - 2019 SpcFuncData'!$AL$5:$AL$89,MATCH($A18,'For CSV - 2019 SpcFuncData'!$B$5:$B$89,0))</f>
        <v>202</v>
      </c>
      <c r="S18" s="41">
        <f>INDEX('For CSV - 2019 VentSpcFuncData'!$L$6:$L$101,MATCH($B18,'For CSV - 2019 VentSpcFuncData'!$B$6:$B$101,0))</f>
        <v>58</v>
      </c>
      <c r="T18" s="41">
        <f>MATCH($A18,'For CSV - 2019 SpcFuncData'!$B$5:$B$88,0)</f>
        <v>1</v>
      </c>
      <c r="V18" t="str">
        <f t="shared" si="2"/>
        <v>2,              58,     "Misc - All others"</v>
      </c>
    </row>
    <row r="19" spans="1:22">
      <c r="A19" s="54" t="s">
        <v>63</v>
      </c>
      <c r="B19" s="50" t="s">
        <v>594</v>
      </c>
      <c r="C19" s="53">
        <f>VLOOKUP($B19,'2019 Ventilation List SORT'!$A$6:$I$102,2)</f>
        <v>1.07</v>
      </c>
      <c r="D19" s="53">
        <f>VLOOKUP($B19,'2019 Ventilation List SORT'!$A$6:$I$102,3)</f>
        <v>0.15</v>
      </c>
      <c r="E19" s="58">
        <f>VLOOKUP($B19,'2019 Ventilation List SORT'!$A$6:$I$102,4)</f>
        <v>0</v>
      </c>
      <c r="F19" s="58">
        <f>VLOOKUP($B19,'2019 Ventilation List SORT'!$A$6:$I$102,5)</f>
        <v>0</v>
      </c>
      <c r="G19" s="53">
        <f>VLOOKUP($B19,'2019 Ventilation List SORT'!$A$6:$I$102,6)</f>
        <v>0</v>
      </c>
      <c r="H19" s="58">
        <f>VLOOKUP($B19,'2019 Ventilation List SORT'!$A$6:$I$102,7)</f>
        <v>1</v>
      </c>
      <c r="I19" s="53" t="str">
        <f>VLOOKUP($B19,'2019 Ventilation List SORT'!$A$6:$I$102,8)</f>
        <v/>
      </c>
      <c r="J19" s="84" t="str">
        <f>VLOOKUP($B19,'2019 Ventilation List SORT'!$A$6:$I$102,9)</f>
        <v>No</v>
      </c>
      <c r="K19" s="154">
        <f>INDEX('For CSV - 2019 SpcFuncData'!$D$5:$D$88,MATCH($A19,'For CSV - 2019 SpcFuncData'!$B$5:$B$88,0))*0.5</f>
        <v>71.430000000000007</v>
      </c>
      <c r="L19" s="154">
        <f>INDEX('For CSV - 2019 VentSpcFuncData'!$K$6:$K$101,MATCH($B19,'For CSV - 2019 VentSpcFuncData'!$B$6:$B$101,0))</f>
        <v>71.333333333333329</v>
      </c>
      <c r="M19" s="154">
        <f t="shared" si="3"/>
        <v>71.333333333333329</v>
      </c>
      <c r="N19" s="154">
        <f>INDEX('For CSV - 2019 VentSpcFuncData'!$J$6:$J$101,MATCH($B19,'For CSV - 2019 VentSpcFuncData'!$B$6:$B$101,0))</f>
        <v>15</v>
      </c>
      <c r="O19" s="154">
        <f t="shared" si="4"/>
        <v>14.979700405991878</v>
      </c>
      <c r="P19" s="156">
        <f t="shared" si="0"/>
        <v>1.07</v>
      </c>
      <c r="Q19" s="41" t="str">
        <f t="shared" si="1"/>
        <v>Audience Seating Area,Sports/Entertainment - Bowling alley (seating)</v>
      </c>
      <c r="R19" s="41">
        <f>INDEX('For CSV - 2019 SpcFuncData'!$AL$5:$AL$89,MATCH($A19,'For CSV - 2019 SpcFuncData'!$B$5:$B$89,0))</f>
        <v>202</v>
      </c>
      <c r="S19" s="41">
        <f>INDEX('For CSV - 2019 VentSpcFuncData'!$L$6:$L$101,MATCH($B19,'For CSV - 2019 VentSpcFuncData'!$B$6:$B$101,0))</f>
        <v>85</v>
      </c>
      <c r="T19" s="41">
        <f>MATCH($A19,'For CSV - 2019 SpcFuncData'!$B$5:$B$88,0)</f>
        <v>1</v>
      </c>
      <c r="V19" t="str">
        <f t="shared" si="2"/>
        <v>2,              85,     "Sports/Entertainment - Bowling alley (seating)"</v>
      </c>
    </row>
    <row r="20" spans="1:22">
      <c r="A20" s="54" t="s">
        <v>63</v>
      </c>
      <c r="B20" s="50" t="s">
        <v>595</v>
      </c>
      <c r="C20" s="53">
        <f>VLOOKUP($B20,'2019 Ventilation List SORT'!$A$6:$I$102,2)</f>
        <v>0.5</v>
      </c>
      <c r="D20" s="53">
        <f>VLOOKUP($B20,'2019 Ventilation List SORT'!$A$6:$I$102,3)</f>
        <v>0.15</v>
      </c>
      <c r="E20" s="58">
        <f>VLOOKUP($B20,'2019 Ventilation List SORT'!$A$6:$I$102,4)</f>
        <v>0</v>
      </c>
      <c r="F20" s="58">
        <f>VLOOKUP($B20,'2019 Ventilation List SORT'!$A$6:$I$102,5)</f>
        <v>0</v>
      </c>
      <c r="G20" s="53">
        <f>VLOOKUP($B20,'2019 Ventilation List SORT'!$A$6:$I$102,6)</f>
        <v>0</v>
      </c>
      <c r="H20" s="58">
        <f>VLOOKUP($B20,'2019 Ventilation List SORT'!$A$6:$I$102,7)</f>
        <v>1</v>
      </c>
      <c r="I20" s="53" t="str">
        <f>VLOOKUP($B20,'2019 Ventilation List SORT'!$A$6:$I$102,8)</f>
        <v>F</v>
      </c>
      <c r="J20" s="84" t="str">
        <f>VLOOKUP($B20,'2019 Ventilation List SORT'!$A$6:$I$102,9)</f>
        <v>No</v>
      </c>
      <c r="K20" s="154">
        <f>INDEX('For CSV - 2019 SpcFuncData'!$D$5:$D$88,MATCH($A20,'For CSV - 2019 SpcFuncData'!$B$5:$B$88,0))*0.5</f>
        <v>71.430000000000007</v>
      </c>
      <c r="L20" s="154">
        <f>INDEX('For CSV - 2019 VentSpcFuncData'!$K$6:$K$101,MATCH($B20,'For CSV - 2019 VentSpcFuncData'!$B$6:$B$101,0))</f>
        <v>33.333333333333336</v>
      </c>
      <c r="M20" s="154">
        <f t="shared" si="3"/>
        <v>33.333333333333336</v>
      </c>
      <c r="N20" s="154">
        <f>INDEX('For CSV - 2019 VentSpcFuncData'!$J$6:$J$101,MATCH($B20,'For CSV - 2019 VentSpcFuncData'!$B$6:$B$101,0))</f>
        <v>15</v>
      </c>
      <c r="O20" s="154">
        <f t="shared" si="4"/>
        <v>6.9998600027999442</v>
      </c>
      <c r="P20" s="156">
        <f t="shared" si="0"/>
        <v>0.50000000000000011</v>
      </c>
      <c r="Q20" s="41" t="str">
        <f t="shared" si="1"/>
        <v>Audience Seating Area,Sports/Entertainment - Spectator areas</v>
      </c>
      <c r="R20" s="41">
        <f>INDEX('For CSV - 2019 SpcFuncData'!$AL$5:$AL$89,MATCH($A20,'For CSV - 2019 SpcFuncData'!$B$5:$B$89,0))</f>
        <v>202</v>
      </c>
      <c r="S20" s="41">
        <f>INDEX('For CSV - 2019 VentSpcFuncData'!$L$6:$L$101,MATCH($B20,'For CSV - 2019 VentSpcFuncData'!$B$6:$B$101,0))</f>
        <v>92</v>
      </c>
      <c r="T20" s="41">
        <f>MATCH($A20,'For CSV - 2019 SpcFuncData'!$B$5:$B$88,0)</f>
        <v>1</v>
      </c>
      <c r="V20" t="str">
        <f t="shared" si="2"/>
        <v>2,              92,     "Sports/Entertainment - Spectator areas"</v>
      </c>
    </row>
    <row r="21" spans="1:22">
      <c r="A21" s="41" t="s">
        <v>58</v>
      </c>
      <c r="B21" s="106" t="s">
        <v>247</v>
      </c>
      <c r="C21" s="53">
        <f>VLOOKUP($B21,'2019 Ventilation List SORT'!$A$6:$I$102,2)</f>
        <v>1.07</v>
      </c>
      <c r="D21" s="53">
        <f>VLOOKUP($B21,'2019 Ventilation List SORT'!$A$6:$I$102,3)</f>
        <v>0.15</v>
      </c>
      <c r="E21" s="58">
        <f>VLOOKUP($B21,'2019 Ventilation List SORT'!$A$6:$I$102,4)</f>
        <v>0</v>
      </c>
      <c r="F21" s="58">
        <f>VLOOKUP($B21,'2019 Ventilation List SORT'!$A$6:$I$102,5)</f>
        <v>0</v>
      </c>
      <c r="G21" s="53">
        <f>VLOOKUP($B21,'2019 Ventilation List SORT'!$A$6:$I$102,6)</f>
        <v>0</v>
      </c>
      <c r="H21" s="58">
        <f>VLOOKUP($B21,'2019 Ventilation List SORT'!$A$6:$I$102,7)</f>
        <v>1</v>
      </c>
      <c r="I21" s="53" t="str">
        <f>VLOOKUP($B21,'2019 Ventilation List SORT'!$A$6:$I$102,8)</f>
        <v>F</v>
      </c>
      <c r="J21" s="84" t="str">
        <f>VLOOKUP($B21,'2019 Ventilation List SORT'!$A$6:$I$102,9)</f>
        <v>No</v>
      </c>
      <c r="K21" s="154">
        <f>INDEX('For CSV - 2019 SpcFuncData'!$D$5:$D$88,MATCH($A21,'For CSV - 2019 SpcFuncData'!$B$5:$B$88,0))*0.5</f>
        <v>71.430000000000007</v>
      </c>
      <c r="L21" s="154">
        <f>INDEX('For CSV - 2019 VentSpcFuncData'!$K$6:$K$101,MATCH($B21,'For CSV - 2019 VentSpcFuncData'!$B$6:$B$101,0))</f>
        <v>71.333333333333329</v>
      </c>
      <c r="M21" s="154">
        <f t="shared" si="3"/>
        <v>71.333333333333329</v>
      </c>
      <c r="N21" s="154">
        <f>INDEX('For CSV - 2019 VentSpcFuncData'!$J$6:$J$101,MATCH($B21,'For CSV - 2019 VentSpcFuncData'!$B$6:$B$101,0))</f>
        <v>15</v>
      </c>
      <c r="O21" s="154">
        <f t="shared" si="4"/>
        <v>14.979700405991878</v>
      </c>
      <c r="P21" s="156">
        <f t="shared" si="0"/>
        <v>1.07</v>
      </c>
      <c r="Q21" s="41" t="str">
        <f t="shared" si="1"/>
        <v>Auditorium Area,Assembly - Auditorium seating area</v>
      </c>
      <c r="R21" s="41">
        <f>INDEX('For CSV - 2019 SpcFuncData'!$AL$5:$AL$89,MATCH($A21,'For CSV - 2019 SpcFuncData'!$B$5:$B$89,0))</f>
        <v>203</v>
      </c>
      <c r="S21" s="41">
        <f>INDEX('For CSV - 2019 VentSpcFuncData'!$L$6:$L$101,MATCH($B21,'For CSV - 2019 VentSpcFuncData'!$B$6:$B$101,0))</f>
        <v>1</v>
      </c>
      <c r="T21" s="41">
        <f>MATCH($A21,'For CSV - 2019 SpcFuncData'!$B$5:$B$88,0)</f>
        <v>2</v>
      </c>
      <c r="V21" t="str">
        <f t="shared" si="2"/>
        <v>1, Spc:SpcFunc,        203,  1  ;  Auditorium Area</v>
      </c>
    </row>
    <row r="22" spans="1:22">
      <c r="A22" s="41" t="s">
        <v>58</v>
      </c>
      <c r="B22" s="50" t="s">
        <v>247</v>
      </c>
      <c r="C22" s="53">
        <f>VLOOKUP($B22,'2019 Ventilation List SORT'!$A$6:$I$102,2)</f>
        <v>1.07</v>
      </c>
      <c r="D22" s="53">
        <f>VLOOKUP($B22,'2019 Ventilation List SORT'!$A$6:$I$102,3)</f>
        <v>0.15</v>
      </c>
      <c r="E22" s="58">
        <f>VLOOKUP($B22,'2019 Ventilation List SORT'!$A$6:$I$102,4)</f>
        <v>0</v>
      </c>
      <c r="F22" s="58">
        <f>VLOOKUP($B22,'2019 Ventilation List SORT'!$A$6:$I$102,5)</f>
        <v>0</v>
      </c>
      <c r="G22" s="53">
        <f>VLOOKUP($B22,'2019 Ventilation List SORT'!$A$6:$I$102,6)</f>
        <v>0</v>
      </c>
      <c r="H22" s="58">
        <f>VLOOKUP($B22,'2019 Ventilation List SORT'!$A$6:$I$102,7)</f>
        <v>1</v>
      </c>
      <c r="I22" s="53" t="str">
        <f>VLOOKUP($B22,'2019 Ventilation List SORT'!$A$6:$I$102,8)</f>
        <v>F</v>
      </c>
      <c r="J22" s="84" t="str">
        <f>VLOOKUP($B22,'2019 Ventilation List SORT'!$A$6:$I$102,9)</f>
        <v>No</v>
      </c>
      <c r="K22" s="154">
        <f>INDEX('For CSV - 2019 SpcFuncData'!$D$5:$D$88,MATCH($A22,'For CSV - 2019 SpcFuncData'!$B$5:$B$88,0))*0.5</f>
        <v>71.430000000000007</v>
      </c>
      <c r="L22" s="154">
        <f>INDEX('For CSV - 2019 VentSpcFuncData'!$K$6:$K$101,MATCH($B22,'For CSV - 2019 VentSpcFuncData'!$B$6:$B$101,0))</f>
        <v>71.333333333333329</v>
      </c>
      <c r="M22" s="154">
        <f t="shared" si="3"/>
        <v>71.333333333333329</v>
      </c>
      <c r="N22" s="154">
        <f>INDEX('For CSV - 2019 VentSpcFuncData'!$J$6:$J$101,MATCH($B22,'For CSV - 2019 VentSpcFuncData'!$B$6:$B$101,0))</f>
        <v>15</v>
      </c>
      <c r="O22" s="154">
        <f t="shared" si="4"/>
        <v>14.979700405991878</v>
      </c>
      <c r="P22" s="156">
        <f t="shared" si="0"/>
        <v>1.07</v>
      </c>
      <c r="Q22" s="41" t="str">
        <f t="shared" si="1"/>
        <v>Auditorium Area,Assembly - Auditorium seating area</v>
      </c>
      <c r="R22" s="41">
        <f>INDEX('For CSV - 2019 SpcFuncData'!$AL$5:$AL$89,MATCH($A22,'For CSV - 2019 SpcFuncData'!$B$5:$B$89,0))</f>
        <v>203</v>
      </c>
      <c r="S22" s="41">
        <f>INDEX('For CSV - 2019 VentSpcFuncData'!$L$6:$L$101,MATCH($B22,'For CSV - 2019 VentSpcFuncData'!$B$6:$B$101,0))</f>
        <v>1</v>
      </c>
      <c r="T22" s="41">
        <f>MATCH($A22,'For CSV - 2019 SpcFuncData'!$B$5:$B$88,0)</f>
        <v>2</v>
      </c>
      <c r="V22" t="str">
        <f t="shared" si="2"/>
        <v>2,              1,     "Assembly - Auditorium seating area"</v>
      </c>
    </row>
    <row r="23" spans="1:22">
      <c r="A23" s="41" t="s">
        <v>58</v>
      </c>
      <c r="B23" s="50" t="s">
        <v>592</v>
      </c>
      <c r="C23" s="53">
        <f>VLOOKUP($B23,'2019 Ventilation List SORT'!$A$6:$I$102,2)</f>
        <v>0.19</v>
      </c>
      <c r="D23" s="53">
        <f>VLOOKUP($B23,'2019 Ventilation List SORT'!$A$6:$I$102,3)</f>
        <v>0.15</v>
      </c>
      <c r="E23" s="58">
        <f>VLOOKUP($B23,'2019 Ventilation List SORT'!$A$6:$I$102,4)</f>
        <v>0</v>
      </c>
      <c r="F23" s="58">
        <f>VLOOKUP($B23,'2019 Ventilation List SORT'!$A$6:$I$102,5)</f>
        <v>0</v>
      </c>
      <c r="G23" s="53">
        <f>VLOOKUP($B23,'2019 Ventilation List SORT'!$A$6:$I$102,6)</f>
        <v>0</v>
      </c>
      <c r="H23" s="58">
        <f>VLOOKUP($B23,'2019 Ventilation List SORT'!$A$6:$I$102,7)</f>
        <v>1</v>
      </c>
      <c r="I23" s="53" t="str">
        <f>VLOOKUP($B23,'2019 Ventilation List SORT'!$A$6:$I$102,8)</f>
        <v>F</v>
      </c>
      <c r="J23" s="84" t="str">
        <f>VLOOKUP($B23,'2019 Ventilation List SORT'!$A$6:$I$102,9)</f>
        <v>No</v>
      </c>
      <c r="K23" s="154">
        <f>INDEX('For CSV - 2019 SpcFuncData'!$D$5:$D$88,MATCH($A23,'For CSV - 2019 SpcFuncData'!$B$5:$B$88,0))*0.5</f>
        <v>71.430000000000007</v>
      </c>
      <c r="L23" s="154">
        <f>INDEX('For CSV - 2019 VentSpcFuncData'!$K$6:$K$101,MATCH($B23,'For CSV - 2019 VentSpcFuncData'!$B$6:$B$101,0))</f>
        <v>12.666666666666666</v>
      </c>
      <c r="M23" s="154">
        <f t="shared" si="3"/>
        <v>12.666666666666666</v>
      </c>
      <c r="N23" s="154">
        <f>INDEX('For CSV - 2019 VentSpcFuncData'!$J$6:$J$101,MATCH($B23,'For CSV - 2019 VentSpcFuncData'!$B$6:$B$101,0))</f>
        <v>15</v>
      </c>
      <c r="O23" s="154">
        <f t="shared" si="4"/>
        <v>2.6599468010639784</v>
      </c>
      <c r="P23" s="156">
        <f t="shared" si="0"/>
        <v>0.19</v>
      </c>
      <c r="Q23" s="41" t="str">
        <f t="shared" si="1"/>
        <v>Auditorium Area,Assembly - Courtrooms</v>
      </c>
      <c r="R23" s="41">
        <f>INDEX('For CSV - 2019 SpcFuncData'!$AL$5:$AL$89,MATCH($A23,'For CSV - 2019 SpcFuncData'!$B$5:$B$89,0))</f>
        <v>203</v>
      </c>
      <c r="S23" s="41">
        <f>INDEX('For CSV - 2019 VentSpcFuncData'!$L$6:$L$101,MATCH($B23,'For CSV - 2019 VentSpcFuncData'!$B$6:$B$101,0))</f>
        <v>2</v>
      </c>
      <c r="T23" s="41">
        <f>MATCH($A23,'For CSV - 2019 SpcFuncData'!$B$5:$B$88,0)</f>
        <v>2</v>
      </c>
      <c r="V23" t="str">
        <f t="shared" si="2"/>
        <v>2,              2,     "Assembly - Courtrooms"</v>
      </c>
    </row>
    <row r="24" spans="1:22">
      <c r="A24" s="41" t="s">
        <v>58</v>
      </c>
      <c r="B24" s="50" t="s">
        <v>253</v>
      </c>
      <c r="C24" s="53">
        <f>VLOOKUP($B24,'2019 Ventilation List SORT'!$A$6:$I$102,2)</f>
        <v>0.19</v>
      </c>
      <c r="D24" s="53">
        <f>VLOOKUP($B24,'2019 Ventilation List SORT'!$A$6:$I$102,3)</f>
        <v>0.15</v>
      </c>
      <c r="E24" s="58">
        <f>VLOOKUP($B24,'2019 Ventilation List SORT'!$A$6:$I$102,4)</f>
        <v>0</v>
      </c>
      <c r="F24" s="58">
        <f>VLOOKUP($B24,'2019 Ventilation List SORT'!$A$6:$I$102,5)</f>
        <v>0</v>
      </c>
      <c r="G24" s="53">
        <f>VLOOKUP($B24,'2019 Ventilation List SORT'!$A$6:$I$102,6)</f>
        <v>0</v>
      </c>
      <c r="H24" s="58">
        <f>VLOOKUP($B24,'2019 Ventilation List SORT'!$A$6:$I$102,7)</f>
        <v>1</v>
      </c>
      <c r="I24" s="53" t="str">
        <f>VLOOKUP($B24,'2019 Ventilation List SORT'!$A$6:$I$102,8)</f>
        <v>F</v>
      </c>
      <c r="J24" s="84" t="str">
        <f>VLOOKUP($B24,'2019 Ventilation List SORT'!$A$6:$I$102,9)</f>
        <v>No</v>
      </c>
      <c r="K24" s="154">
        <f>INDEX('For CSV - 2019 SpcFuncData'!$D$5:$D$88,MATCH($A24,'For CSV - 2019 SpcFuncData'!$B$5:$B$88,0))*0.5</f>
        <v>71.430000000000007</v>
      </c>
      <c r="L24" s="154">
        <f>INDEX('For CSV - 2019 VentSpcFuncData'!$K$6:$K$101,MATCH($B24,'For CSV - 2019 VentSpcFuncData'!$B$6:$B$101,0))</f>
        <v>12.666666666666666</v>
      </c>
      <c r="M24" s="154">
        <f t="shared" si="3"/>
        <v>12.666666666666666</v>
      </c>
      <c r="N24" s="154">
        <f>INDEX('For CSV - 2019 VentSpcFuncData'!$J$6:$J$101,MATCH($B24,'For CSV - 2019 VentSpcFuncData'!$B$6:$B$101,0))</f>
        <v>15</v>
      </c>
      <c r="O24" s="154">
        <f t="shared" si="4"/>
        <v>2.6599468010639784</v>
      </c>
      <c r="P24" s="156">
        <f t="shared" si="0"/>
        <v>0.19</v>
      </c>
      <c r="Q24" s="41" t="str">
        <f t="shared" si="1"/>
        <v>Auditorium Area,Assembly - Legislative chambers</v>
      </c>
      <c r="R24" s="41">
        <f>INDEX('For CSV - 2019 SpcFuncData'!$AL$5:$AL$89,MATCH($A24,'For CSV - 2019 SpcFuncData'!$B$5:$B$89,0))</f>
        <v>203</v>
      </c>
      <c r="S24" s="41">
        <f>INDEX('For CSV - 2019 VentSpcFuncData'!$L$6:$L$101,MATCH($B24,'For CSV - 2019 VentSpcFuncData'!$B$6:$B$101,0))</f>
        <v>3</v>
      </c>
      <c r="T24" s="41">
        <f>MATCH($A24,'For CSV - 2019 SpcFuncData'!$B$5:$B$88,0)</f>
        <v>2</v>
      </c>
      <c r="V24" t="str">
        <f t="shared" si="2"/>
        <v>2,              3,     "Assembly - Legislative chambers"</v>
      </c>
    </row>
    <row r="25" spans="1:22">
      <c r="A25" s="41" t="s">
        <v>58</v>
      </c>
      <c r="B25" s="50" t="s">
        <v>593</v>
      </c>
      <c r="C25" s="53">
        <f>VLOOKUP($B25,'2019 Ventilation List SORT'!$A$6:$I$102,2)</f>
        <v>0</v>
      </c>
      <c r="D25" s="53">
        <f>VLOOKUP($B25,'2019 Ventilation List SORT'!$A$6:$I$102,3)</f>
        <v>0</v>
      </c>
      <c r="E25" s="58">
        <f>VLOOKUP($B25,'2019 Ventilation List SORT'!$A$6:$I$102,4)</f>
        <v>0</v>
      </c>
      <c r="F25" s="58">
        <f>VLOOKUP($B25,'2019 Ventilation List SORT'!$A$6:$I$102,5)</f>
        <v>0</v>
      </c>
      <c r="G25" s="53">
        <f>VLOOKUP($B25,'2019 Ventilation List SORT'!$A$6:$I$102,6)</f>
        <v>0.5</v>
      </c>
      <c r="H25" s="58">
        <f>VLOOKUP($B25,'2019 Ventilation List SORT'!$A$6:$I$102,7)</f>
        <v>1</v>
      </c>
      <c r="I25" s="53" t="str">
        <f>VLOOKUP($B25,'2019 Ventilation List SORT'!$A$6:$I$102,8)</f>
        <v>Exh. Note B</v>
      </c>
      <c r="J25" s="84" t="str">
        <f>VLOOKUP($B25,'2019 Ventilation List SORT'!$A$6:$I$102,9)</f>
        <v>No</v>
      </c>
      <c r="K25" s="154">
        <f>INDEX('For CSV - 2019 SpcFuncData'!$D$5:$D$88,MATCH($A25,'For CSV - 2019 SpcFuncData'!$B$5:$B$88,0))*0.5</f>
        <v>71.430000000000007</v>
      </c>
      <c r="L25" s="154">
        <f>INDEX('For CSV - 2019 VentSpcFuncData'!$K$6:$K$101,MATCH($B25,'For CSV - 2019 VentSpcFuncData'!$B$6:$B$101,0))</f>
        <v>0</v>
      </c>
      <c r="M25" s="154">
        <f t="shared" si="3"/>
        <v>71.430000000000007</v>
      </c>
      <c r="N25" s="154">
        <f>INDEX('For CSV - 2019 VentSpcFuncData'!$J$6:$J$101,MATCH($B25,'For CSV - 2019 VentSpcFuncData'!$B$6:$B$101,0))</f>
        <v>0</v>
      </c>
      <c r="O25" s="154">
        <f t="shared" si="4"/>
        <v>0</v>
      </c>
      <c r="P25" s="156">
        <f t="shared" si="0"/>
        <v>0</v>
      </c>
      <c r="Q25" s="41" t="str">
        <f t="shared" si="1"/>
        <v>Auditorium Area,Exhaust - Arenas</v>
      </c>
      <c r="R25" s="41">
        <f>INDEX('For CSV - 2019 SpcFuncData'!$AL$5:$AL$89,MATCH($A25,'For CSV - 2019 SpcFuncData'!$B$5:$B$89,0))</f>
        <v>203</v>
      </c>
      <c r="S25" s="41">
        <f>INDEX('For CSV - 2019 VentSpcFuncData'!$L$6:$L$101,MATCH($B25,'For CSV - 2019 VentSpcFuncData'!$B$6:$B$101,0))</f>
        <v>25</v>
      </c>
      <c r="T25" s="41">
        <f>MATCH($A25,'For CSV - 2019 SpcFuncData'!$B$5:$B$88,0)</f>
        <v>2</v>
      </c>
      <c r="V25" t="str">
        <f t="shared" si="2"/>
        <v>2,              25,     "Exhaust - Arenas"</v>
      </c>
    </row>
    <row r="26" spans="1:22">
      <c r="A26" s="41" t="s">
        <v>58</v>
      </c>
      <c r="B26" s="50" t="s">
        <v>286</v>
      </c>
      <c r="C26" s="53">
        <f>VLOOKUP($B26,'2019 Ventilation List SORT'!$A$6:$I$102,2)</f>
        <v>0.15</v>
      </c>
      <c r="D26" s="53">
        <f>VLOOKUP($B26,'2019 Ventilation List SORT'!$A$6:$I$102,3)</f>
        <v>0.15</v>
      </c>
      <c r="E26" s="58">
        <f>VLOOKUP($B26,'2019 Ventilation List SORT'!$A$6:$I$102,4)</f>
        <v>0</v>
      </c>
      <c r="F26" s="58">
        <f>VLOOKUP($B26,'2019 Ventilation List SORT'!$A$6:$I$102,5)</f>
        <v>0</v>
      </c>
      <c r="G26" s="53">
        <f>VLOOKUP($B26,'2019 Ventilation List SORT'!$A$6:$I$102,6)</f>
        <v>0</v>
      </c>
      <c r="H26" s="58">
        <f>VLOOKUP($B26,'2019 Ventilation List SORT'!$A$6:$I$102,7)</f>
        <v>2</v>
      </c>
      <c r="I26" s="53" t="str">
        <f>VLOOKUP($B26,'2019 Ventilation List SORT'!$A$6:$I$102,8)</f>
        <v/>
      </c>
      <c r="J26" s="84" t="str">
        <f>VLOOKUP($B26,'2019 Ventilation List SORT'!$A$6:$I$102,9)</f>
        <v>No</v>
      </c>
      <c r="K26" s="154">
        <f>INDEX('For CSV - 2019 SpcFuncData'!$D$5:$D$88,MATCH($A26,'For CSV - 2019 SpcFuncData'!$B$5:$B$88,0))*0.5</f>
        <v>71.430000000000007</v>
      </c>
      <c r="L26" s="154">
        <f>INDEX('For CSV - 2019 VentSpcFuncData'!$K$6:$K$101,MATCH($B26,'For CSV - 2019 VentSpcFuncData'!$B$6:$B$101,0))</f>
        <v>0</v>
      </c>
      <c r="M26" s="154">
        <f t="shared" si="3"/>
        <v>71.430000000000007</v>
      </c>
      <c r="N26" s="154">
        <f>INDEX('For CSV - 2019 VentSpcFuncData'!$J$6:$J$101,MATCH($B26,'For CSV - 2019 VentSpcFuncData'!$B$6:$B$101,0))</f>
        <v>15</v>
      </c>
      <c r="O26" s="154">
        <f t="shared" si="4"/>
        <v>15</v>
      </c>
      <c r="P26" s="156">
        <f t="shared" si="0"/>
        <v>1.07145</v>
      </c>
      <c r="Q26" s="41" t="str">
        <f t="shared" si="1"/>
        <v>Auditorium Area,Misc - All others</v>
      </c>
      <c r="R26" s="41">
        <f>INDEX('For CSV - 2019 SpcFuncData'!$AL$5:$AL$89,MATCH($A26,'For CSV - 2019 SpcFuncData'!$B$5:$B$89,0))</f>
        <v>203</v>
      </c>
      <c r="S26" s="41">
        <f>INDEX('For CSV - 2019 VentSpcFuncData'!$L$6:$L$101,MATCH($B26,'For CSV - 2019 VentSpcFuncData'!$B$6:$B$101,0))</f>
        <v>58</v>
      </c>
      <c r="T26" s="41">
        <f>MATCH($A26,'For CSV - 2019 SpcFuncData'!$B$5:$B$88,0)</f>
        <v>2</v>
      </c>
      <c r="V26" t="str">
        <f t="shared" si="2"/>
        <v>2,              58,     "Misc - All others"</v>
      </c>
    </row>
    <row r="27" spans="1:22">
      <c r="A27" s="41" t="s">
        <v>61</v>
      </c>
      <c r="B27" s="106" t="s">
        <v>249</v>
      </c>
      <c r="C27" s="53">
        <f>VLOOKUP($B27,'2019 Ventilation List SORT'!$A$6:$I$102,2)</f>
        <v>0</v>
      </c>
      <c r="D27" s="53">
        <f>VLOOKUP($B27,'2019 Ventilation List SORT'!$A$6:$I$102,3)</f>
        <v>0</v>
      </c>
      <c r="E27" s="58">
        <f>VLOOKUP($B27,'2019 Ventilation List SORT'!$A$6:$I$102,4)</f>
        <v>0</v>
      </c>
      <c r="F27" s="58">
        <f>VLOOKUP($B27,'2019 Ventilation List SORT'!$A$6:$I$102,5)</f>
        <v>0</v>
      </c>
      <c r="G27" s="53">
        <f>VLOOKUP($B27,'2019 Ventilation List SORT'!$A$6:$I$102,6)</f>
        <v>1.5</v>
      </c>
      <c r="H27" s="58">
        <f>VLOOKUP($B27,'2019 Ventilation List SORT'!$A$6:$I$102,7)</f>
        <v>2</v>
      </c>
      <c r="I27" s="53" t="str">
        <f>VLOOKUP($B27,'2019 Ventilation List SORT'!$A$6:$I$102,8)</f>
        <v>Exh. Note A</v>
      </c>
      <c r="J27" s="84" t="str">
        <f>VLOOKUP($B27,'2019 Ventilation List SORT'!$A$6:$I$102,9)</f>
        <v>No</v>
      </c>
      <c r="K27" s="154">
        <f>INDEX('For CSV - 2019 SpcFuncData'!$D$5:$D$88,MATCH($A27,'For CSV - 2019 SpcFuncData'!$B$5:$B$88,0))*0.5</f>
        <v>5</v>
      </c>
      <c r="L27" s="154">
        <f>INDEX('For CSV - 2019 VentSpcFuncData'!$K$6:$K$101,MATCH($B27,'For CSV - 2019 VentSpcFuncData'!$B$6:$B$101,0))</f>
        <v>0</v>
      </c>
      <c r="M27" s="154">
        <f t="shared" si="3"/>
        <v>5</v>
      </c>
      <c r="N27" s="154">
        <f>INDEX('For CSV - 2019 VentSpcFuncData'!$J$6:$J$101,MATCH($B27,'For CSV - 2019 VentSpcFuncData'!$B$6:$B$101,0))</f>
        <v>0</v>
      </c>
      <c r="O27" s="154">
        <f t="shared" si="4"/>
        <v>0</v>
      </c>
      <c r="P27" s="156">
        <f t="shared" si="0"/>
        <v>0</v>
      </c>
      <c r="Q27" s="41" t="str">
        <f t="shared" si="1"/>
        <v>Auto Repair / Maintenance Area,Exhaust - Auto repair rooms</v>
      </c>
      <c r="R27" s="41">
        <f>INDEX('For CSV - 2019 SpcFuncData'!$AL$5:$AL$89,MATCH($A27,'For CSV - 2019 SpcFuncData'!$B$5:$B$89,0))</f>
        <v>204</v>
      </c>
      <c r="S27" s="41">
        <f>INDEX('For CSV - 2019 VentSpcFuncData'!$L$6:$L$101,MATCH($B27,'For CSV - 2019 VentSpcFuncData'!$B$6:$B$101,0))</f>
        <v>26</v>
      </c>
      <c r="T27" s="41">
        <f>MATCH($A27,'For CSV - 2019 SpcFuncData'!$B$5:$B$88,0)</f>
        <v>3</v>
      </c>
      <c r="V27" t="str">
        <f t="shared" si="2"/>
        <v>1, Spc:SpcFunc,        204,  26  ;  Auto Repair / Maintenance Area</v>
      </c>
    </row>
    <row r="28" spans="1:22">
      <c r="A28" s="41" t="s">
        <v>61</v>
      </c>
      <c r="B28" s="50" t="s">
        <v>249</v>
      </c>
      <c r="C28" s="53">
        <f>VLOOKUP($B28,'2019 Ventilation List SORT'!$A$6:$I$102,2)</f>
        <v>0</v>
      </c>
      <c r="D28" s="53">
        <f>VLOOKUP($B28,'2019 Ventilation List SORT'!$A$6:$I$102,3)</f>
        <v>0</v>
      </c>
      <c r="E28" s="58">
        <f>VLOOKUP($B28,'2019 Ventilation List SORT'!$A$6:$I$102,4)</f>
        <v>0</v>
      </c>
      <c r="F28" s="58">
        <f>VLOOKUP($B28,'2019 Ventilation List SORT'!$A$6:$I$102,5)</f>
        <v>0</v>
      </c>
      <c r="G28" s="53">
        <f>VLOOKUP($B28,'2019 Ventilation List SORT'!$A$6:$I$102,6)</f>
        <v>1.5</v>
      </c>
      <c r="H28" s="58">
        <f>VLOOKUP($B28,'2019 Ventilation List SORT'!$A$6:$I$102,7)</f>
        <v>2</v>
      </c>
      <c r="I28" s="53" t="str">
        <f>VLOOKUP($B28,'2019 Ventilation List SORT'!$A$6:$I$102,8)</f>
        <v>Exh. Note A</v>
      </c>
      <c r="J28" s="84" t="str">
        <f>VLOOKUP($B28,'2019 Ventilation List SORT'!$A$6:$I$102,9)</f>
        <v>No</v>
      </c>
      <c r="K28" s="154">
        <f>INDEX('For CSV - 2019 SpcFuncData'!$D$5:$D$88,MATCH($A28,'For CSV - 2019 SpcFuncData'!$B$5:$B$88,0))*0.5</f>
        <v>5</v>
      </c>
      <c r="L28" s="154">
        <f>INDEX('For CSV - 2019 VentSpcFuncData'!$K$6:$K$101,MATCH($B28,'For CSV - 2019 VentSpcFuncData'!$B$6:$B$101,0))</f>
        <v>0</v>
      </c>
      <c r="M28" s="154">
        <f t="shared" si="3"/>
        <v>5</v>
      </c>
      <c r="N28" s="154">
        <f>INDEX('For CSV - 2019 VentSpcFuncData'!$J$6:$J$101,MATCH($B28,'For CSV - 2019 VentSpcFuncData'!$B$6:$B$101,0))</f>
        <v>0</v>
      </c>
      <c r="O28" s="154">
        <f t="shared" si="4"/>
        <v>0</v>
      </c>
      <c r="P28" s="156">
        <f t="shared" si="0"/>
        <v>0</v>
      </c>
      <c r="Q28" s="41" t="str">
        <f t="shared" si="1"/>
        <v>Auto Repair / Maintenance Area,Exhaust - Auto repair rooms</v>
      </c>
      <c r="R28" s="41">
        <f>INDEX('For CSV - 2019 SpcFuncData'!$AL$5:$AL$89,MATCH($A28,'For CSV - 2019 SpcFuncData'!$B$5:$B$89,0))</f>
        <v>204</v>
      </c>
      <c r="S28" s="41">
        <f>INDEX('For CSV - 2019 VentSpcFuncData'!$L$6:$L$101,MATCH($B28,'For CSV - 2019 VentSpcFuncData'!$B$6:$B$101,0))</f>
        <v>26</v>
      </c>
      <c r="T28" s="41">
        <f>MATCH($A28,'For CSV - 2019 SpcFuncData'!$B$5:$B$88,0)</f>
        <v>3</v>
      </c>
      <c r="V28" t="str">
        <f t="shared" si="2"/>
        <v>2,              26,     "Exhaust - Auto repair rooms"</v>
      </c>
    </row>
    <row r="29" spans="1:22">
      <c r="A29" s="41" t="s">
        <v>64</v>
      </c>
      <c r="B29" s="106" t="s">
        <v>252</v>
      </c>
      <c r="C29" s="53">
        <f>VLOOKUP($B29,'2019 Ventilation List SORT'!$A$6:$I$102,2)</f>
        <v>0.4</v>
      </c>
      <c r="D29" s="53">
        <f>VLOOKUP($B29,'2019 Ventilation List SORT'!$A$6:$I$102,3)</f>
        <v>0.4</v>
      </c>
      <c r="E29" s="58">
        <f>VLOOKUP($B29,'2019 Ventilation List SORT'!$A$6:$I$102,4)</f>
        <v>0</v>
      </c>
      <c r="F29" s="58">
        <f>VLOOKUP($B29,'2019 Ventilation List SORT'!$A$6:$I$102,5)</f>
        <v>0</v>
      </c>
      <c r="G29" s="53">
        <f>VLOOKUP($B29,'2019 Ventilation List SORT'!$A$6:$I$102,6)</f>
        <v>0.6</v>
      </c>
      <c r="H29" s="58">
        <f>VLOOKUP($B29,'2019 Ventilation List SORT'!$A$6:$I$102,7)</f>
        <v>2</v>
      </c>
      <c r="I29" s="53" t="str">
        <f>VLOOKUP($B29,'2019 Ventilation List SORT'!$A$6:$I$102,8)</f>
        <v/>
      </c>
      <c r="J29" s="84" t="str">
        <f>VLOOKUP($B29,'2019 Ventilation List SORT'!$A$6:$I$102,9)</f>
        <v>No</v>
      </c>
      <c r="K29" s="154">
        <f>INDEX('For CSV - 2019 SpcFuncData'!$D$5:$D$88,MATCH($A29,'For CSV - 2019 SpcFuncData'!$B$5:$B$88,0))*0.5</f>
        <v>5</v>
      </c>
      <c r="L29" s="154">
        <f>INDEX('For CSV - 2019 VentSpcFuncData'!$K$6:$K$101,MATCH($B29,'For CSV - 2019 VentSpcFuncData'!$B$6:$B$101,0))</f>
        <v>0</v>
      </c>
      <c r="M29" s="154">
        <f t="shared" si="3"/>
        <v>5</v>
      </c>
      <c r="N29" s="154">
        <f>INDEX('For CSV - 2019 VentSpcFuncData'!$J$6:$J$101,MATCH($B29,'For CSV - 2019 VentSpcFuncData'!$B$6:$B$101,0))</f>
        <v>15</v>
      </c>
      <c r="O29" s="154">
        <f t="shared" si="4"/>
        <v>15</v>
      </c>
      <c r="P29" s="156">
        <f t="shared" si="0"/>
        <v>7.4999999999999997E-2</v>
      </c>
      <c r="Q29" s="41" t="str">
        <f t="shared" si="1"/>
        <v>Beauty Salon Area,Retail - Beauty and nail salons</v>
      </c>
      <c r="R29" s="41">
        <f>INDEX('For CSV - 2019 SpcFuncData'!$AL$5:$AL$89,MATCH($A29,'For CSV - 2019 SpcFuncData'!$B$5:$B$89,0))</f>
        <v>205</v>
      </c>
      <c r="S29" s="41">
        <f>INDEX('For CSV - 2019 VentSpcFuncData'!$L$6:$L$101,MATCH($B29,'For CSV - 2019 VentSpcFuncData'!$B$6:$B$101,0))</f>
        <v>79</v>
      </c>
      <c r="T29" s="41">
        <f>MATCH($A29,'For CSV - 2019 SpcFuncData'!$B$5:$B$88,0)</f>
        <v>4</v>
      </c>
      <c r="V29" t="str">
        <f t="shared" si="2"/>
        <v>1, Spc:SpcFunc,        205,  79  ;  Beauty Salon Area</v>
      </c>
    </row>
    <row r="30" spans="1:22">
      <c r="A30" s="41" t="s">
        <v>64</v>
      </c>
      <c r="B30" s="50" t="s">
        <v>596</v>
      </c>
      <c r="C30" s="53">
        <f>VLOOKUP($B30,'2019 Ventilation List SORT'!$A$6:$I$102,2)</f>
        <v>0.4</v>
      </c>
      <c r="D30" s="53">
        <f>VLOOKUP($B30,'2019 Ventilation List SORT'!$A$6:$I$102,3)</f>
        <v>0.4</v>
      </c>
      <c r="E30" s="58">
        <f>VLOOKUP($B30,'2019 Ventilation List SORT'!$A$6:$I$102,4)</f>
        <v>0</v>
      </c>
      <c r="F30" s="58">
        <f>VLOOKUP($B30,'2019 Ventilation List SORT'!$A$6:$I$102,5)</f>
        <v>0</v>
      </c>
      <c r="G30" s="53">
        <f>VLOOKUP($B30,'2019 Ventilation List SORT'!$A$6:$I$102,6)</f>
        <v>0.5</v>
      </c>
      <c r="H30" s="58">
        <f>VLOOKUP($B30,'2019 Ventilation List SORT'!$A$6:$I$102,7)</f>
        <v>2</v>
      </c>
      <c r="I30" s="53" t="str">
        <f>VLOOKUP($B30,'2019 Ventilation List SORT'!$A$6:$I$102,8)</f>
        <v>F</v>
      </c>
      <c r="J30" s="84" t="str">
        <f>VLOOKUP($B30,'2019 Ventilation List SORT'!$A$6:$I$102,9)</f>
        <v>No</v>
      </c>
      <c r="K30" s="154">
        <f>INDEX('For CSV - 2019 SpcFuncData'!$D$5:$D$88,MATCH($A30,'For CSV - 2019 SpcFuncData'!$B$5:$B$88,0))*0.5</f>
        <v>5</v>
      </c>
      <c r="L30" s="154">
        <f>INDEX('For CSV - 2019 VentSpcFuncData'!$K$6:$K$101,MATCH($B30,'For CSV - 2019 VentSpcFuncData'!$B$6:$B$101,0))</f>
        <v>0</v>
      </c>
      <c r="M30" s="154">
        <f t="shared" si="3"/>
        <v>5</v>
      </c>
      <c r="N30" s="154">
        <f>INDEX('For CSV - 2019 VentSpcFuncData'!$J$6:$J$101,MATCH($B30,'For CSV - 2019 VentSpcFuncData'!$B$6:$B$101,0))</f>
        <v>15</v>
      </c>
      <c r="O30" s="154">
        <f t="shared" si="4"/>
        <v>15</v>
      </c>
      <c r="P30" s="156">
        <f t="shared" si="0"/>
        <v>7.4999999999999997E-2</v>
      </c>
      <c r="Q30" s="41" t="str">
        <f t="shared" si="1"/>
        <v>Beauty Salon Area,Retail - Barbershop</v>
      </c>
      <c r="R30" s="41">
        <f>INDEX('For CSV - 2019 SpcFuncData'!$AL$5:$AL$89,MATCH($A30,'For CSV - 2019 SpcFuncData'!$B$5:$B$89,0))</f>
        <v>205</v>
      </c>
      <c r="S30" s="41">
        <f>INDEX('For CSV - 2019 VentSpcFuncData'!$L$6:$L$101,MATCH($B30,'For CSV - 2019 VentSpcFuncData'!$B$6:$B$101,0))</f>
        <v>78</v>
      </c>
      <c r="T30" s="41">
        <f>MATCH($A30,'For CSV - 2019 SpcFuncData'!$B$5:$B$88,0)</f>
        <v>4</v>
      </c>
      <c r="V30" t="str">
        <f t="shared" si="2"/>
        <v>2,              78,     "Retail - Barbershop"</v>
      </c>
    </row>
    <row r="31" spans="1:22">
      <c r="A31" s="41" t="s">
        <v>64</v>
      </c>
      <c r="B31" s="50" t="s">
        <v>252</v>
      </c>
      <c r="C31" s="53">
        <f>VLOOKUP($B31,'2019 Ventilation List SORT'!$A$6:$I$102,2)</f>
        <v>0.4</v>
      </c>
      <c r="D31" s="53">
        <f>VLOOKUP($B31,'2019 Ventilation List SORT'!$A$6:$I$102,3)</f>
        <v>0.4</v>
      </c>
      <c r="E31" s="58">
        <f>VLOOKUP($B31,'2019 Ventilation List SORT'!$A$6:$I$102,4)</f>
        <v>0</v>
      </c>
      <c r="F31" s="58">
        <f>VLOOKUP($B31,'2019 Ventilation List SORT'!$A$6:$I$102,5)</f>
        <v>0</v>
      </c>
      <c r="G31" s="53">
        <f>VLOOKUP($B31,'2019 Ventilation List SORT'!$A$6:$I$102,6)</f>
        <v>0.6</v>
      </c>
      <c r="H31" s="58">
        <f>VLOOKUP($B31,'2019 Ventilation List SORT'!$A$6:$I$102,7)</f>
        <v>2</v>
      </c>
      <c r="I31" s="53" t="str">
        <f>VLOOKUP($B31,'2019 Ventilation List SORT'!$A$6:$I$102,8)</f>
        <v/>
      </c>
      <c r="J31" s="84" t="str">
        <f>VLOOKUP($B31,'2019 Ventilation List SORT'!$A$6:$I$102,9)</f>
        <v>No</v>
      </c>
      <c r="K31" s="154">
        <f>INDEX('For CSV - 2019 SpcFuncData'!$D$5:$D$88,MATCH($A31,'For CSV - 2019 SpcFuncData'!$B$5:$B$88,0))*0.5</f>
        <v>5</v>
      </c>
      <c r="L31" s="154">
        <f>INDEX('For CSV - 2019 VentSpcFuncData'!$K$6:$K$101,MATCH($B31,'For CSV - 2019 VentSpcFuncData'!$B$6:$B$101,0))</f>
        <v>0</v>
      </c>
      <c r="M31" s="154">
        <f t="shared" si="3"/>
        <v>5</v>
      </c>
      <c r="N31" s="154">
        <f>INDEX('For CSV - 2019 VentSpcFuncData'!$J$6:$J$101,MATCH($B31,'For CSV - 2019 VentSpcFuncData'!$B$6:$B$101,0))</f>
        <v>15</v>
      </c>
      <c r="O31" s="154">
        <f t="shared" si="4"/>
        <v>15</v>
      </c>
      <c r="P31" s="156">
        <f t="shared" si="0"/>
        <v>7.4999999999999997E-2</v>
      </c>
      <c r="Q31" s="41" t="str">
        <f t="shared" si="1"/>
        <v>Beauty Salon Area,Retail - Beauty and nail salons</v>
      </c>
      <c r="R31" s="41">
        <f>INDEX('For CSV - 2019 SpcFuncData'!$AL$5:$AL$89,MATCH($A31,'For CSV - 2019 SpcFuncData'!$B$5:$B$89,0))</f>
        <v>205</v>
      </c>
      <c r="S31" s="41">
        <f>INDEX('For CSV - 2019 VentSpcFuncData'!$L$6:$L$101,MATCH($B31,'For CSV - 2019 VentSpcFuncData'!$B$6:$B$101,0))</f>
        <v>79</v>
      </c>
      <c r="T31" s="41">
        <f>MATCH($A31,'For CSV - 2019 SpcFuncData'!$B$5:$B$88,0)</f>
        <v>4</v>
      </c>
      <c r="V31" t="str">
        <f t="shared" si="2"/>
        <v>2,              79,     "Retail - Beauty and nail salons"</v>
      </c>
    </row>
    <row r="32" spans="1:22">
      <c r="A32" s="41" t="s">
        <v>65</v>
      </c>
      <c r="B32" s="106" t="s">
        <v>253</v>
      </c>
      <c r="C32" s="53">
        <f>VLOOKUP($B32,'2019 Ventilation List SORT'!$A$6:$I$102,2)</f>
        <v>0.19</v>
      </c>
      <c r="D32" s="53">
        <f>VLOOKUP($B32,'2019 Ventilation List SORT'!$A$6:$I$102,3)</f>
        <v>0.15</v>
      </c>
      <c r="E32" s="58">
        <f>VLOOKUP($B32,'2019 Ventilation List SORT'!$A$6:$I$102,4)</f>
        <v>0</v>
      </c>
      <c r="F32" s="58">
        <f>VLOOKUP($B32,'2019 Ventilation List SORT'!$A$6:$I$102,5)</f>
        <v>0</v>
      </c>
      <c r="G32" s="53">
        <f>VLOOKUP($B32,'2019 Ventilation List SORT'!$A$6:$I$102,6)</f>
        <v>0</v>
      </c>
      <c r="H32" s="58">
        <f>VLOOKUP($B32,'2019 Ventilation List SORT'!$A$6:$I$102,7)</f>
        <v>1</v>
      </c>
      <c r="I32" s="53" t="str">
        <f>VLOOKUP($B32,'2019 Ventilation List SORT'!$A$6:$I$102,8)</f>
        <v>F</v>
      </c>
      <c r="J32" s="84" t="str">
        <f>VLOOKUP($B32,'2019 Ventilation List SORT'!$A$6:$I$102,9)</f>
        <v>No</v>
      </c>
      <c r="K32" s="154">
        <f>INDEX('For CSV - 2019 SpcFuncData'!$D$5:$D$88,MATCH($A32,'For CSV - 2019 SpcFuncData'!$B$5:$B$88,0))*0.5</f>
        <v>33.335000000000001</v>
      </c>
      <c r="L32" s="154">
        <f>INDEX('For CSV - 2019 VentSpcFuncData'!$K$6:$K$101,MATCH($B32,'For CSV - 2019 VentSpcFuncData'!$B$6:$B$101,0))</f>
        <v>12.666666666666666</v>
      </c>
      <c r="M32" s="154">
        <f t="shared" si="3"/>
        <v>12.666666666666666</v>
      </c>
      <c r="N32" s="154">
        <f>INDEX('For CSV - 2019 VentSpcFuncData'!$J$6:$J$101,MATCH($B32,'For CSV - 2019 VentSpcFuncData'!$B$6:$B$101,0))</f>
        <v>15</v>
      </c>
      <c r="O32" s="154">
        <f t="shared" si="4"/>
        <v>5.6997150142492874</v>
      </c>
      <c r="P32" s="156">
        <f t="shared" si="0"/>
        <v>0.19</v>
      </c>
      <c r="Q32" s="41" t="str">
        <f t="shared" si="1"/>
        <v>Civic Meeting Place Area,Assembly - Legislative chambers</v>
      </c>
      <c r="R32" s="41">
        <f>INDEX('For CSV - 2019 SpcFuncData'!$AL$5:$AL$89,MATCH($A32,'For CSV - 2019 SpcFuncData'!$B$5:$B$89,0))</f>
        <v>206</v>
      </c>
      <c r="S32" s="41">
        <f>INDEX('For CSV - 2019 VentSpcFuncData'!$L$6:$L$101,MATCH($B32,'For CSV - 2019 VentSpcFuncData'!$B$6:$B$101,0))</f>
        <v>3</v>
      </c>
      <c r="T32" s="41">
        <f>MATCH($A32,'For CSV - 2019 SpcFuncData'!$B$5:$B$88,0)</f>
        <v>5</v>
      </c>
      <c r="V32" t="str">
        <f t="shared" si="2"/>
        <v>1, Spc:SpcFunc,        206,  3  ;  Civic Meeting Place Area</v>
      </c>
    </row>
    <row r="33" spans="1:22">
      <c r="A33" s="41" t="s">
        <v>65</v>
      </c>
      <c r="B33" s="50" t="s">
        <v>247</v>
      </c>
      <c r="C33" s="53">
        <f>VLOOKUP($B33,'2019 Ventilation List SORT'!$A$6:$I$102,2)</f>
        <v>1.07</v>
      </c>
      <c r="D33" s="53">
        <f>VLOOKUP($B33,'2019 Ventilation List SORT'!$A$6:$I$102,3)</f>
        <v>0.15</v>
      </c>
      <c r="E33" s="58">
        <f>VLOOKUP($B33,'2019 Ventilation List SORT'!$A$6:$I$102,4)</f>
        <v>0</v>
      </c>
      <c r="F33" s="58">
        <f>VLOOKUP($B33,'2019 Ventilation List SORT'!$A$6:$I$102,5)</f>
        <v>0</v>
      </c>
      <c r="G33" s="53">
        <f>VLOOKUP($B33,'2019 Ventilation List SORT'!$A$6:$I$102,6)</f>
        <v>0</v>
      </c>
      <c r="H33" s="58">
        <f>VLOOKUP($B33,'2019 Ventilation List SORT'!$A$6:$I$102,7)</f>
        <v>1</v>
      </c>
      <c r="I33" s="53" t="str">
        <f>VLOOKUP($B33,'2019 Ventilation List SORT'!$A$6:$I$102,8)</f>
        <v>F</v>
      </c>
      <c r="J33" s="84" t="str">
        <f>VLOOKUP($B33,'2019 Ventilation List SORT'!$A$6:$I$102,9)</f>
        <v>No</v>
      </c>
      <c r="K33" s="154">
        <f>INDEX('For CSV - 2019 SpcFuncData'!$D$5:$D$88,MATCH($A33,'For CSV - 2019 SpcFuncData'!$B$5:$B$88,0))*0.5</f>
        <v>33.335000000000001</v>
      </c>
      <c r="L33" s="154">
        <f>INDEX('For CSV - 2019 VentSpcFuncData'!$K$6:$K$101,MATCH($B33,'For CSV - 2019 VentSpcFuncData'!$B$6:$B$101,0))</f>
        <v>71.333333333333329</v>
      </c>
      <c r="M33" s="154">
        <f t="shared" si="3"/>
        <v>71.333333333333329</v>
      </c>
      <c r="N33" s="154">
        <f>INDEX('For CSV - 2019 VentSpcFuncData'!$J$6:$J$101,MATCH($B33,'For CSV - 2019 VentSpcFuncData'!$B$6:$B$101,0))</f>
        <v>15</v>
      </c>
      <c r="O33" s="154">
        <f t="shared" si="4"/>
        <v>15</v>
      </c>
      <c r="P33" s="156">
        <f t="shared" si="0"/>
        <v>0.50002500000000005</v>
      </c>
      <c r="Q33" s="41" t="str">
        <f t="shared" si="1"/>
        <v>Civic Meeting Place Area,Assembly - Auditorium seating area</v>
      </c>
      <c r="R33" s="41">
        <f>INDEX('For CSV - 2019 SpcFuncData'!$AL$5:$AL$89,MATCH($A33,'For CSV - 2019 SpcFuncData'!$B$5:$B$89,0))</f>
        <v>206</v>
      </c>
      <c r="S33" s="41">
        <f>INDEX('For CSV - 2019 VentSpcFuncData'!$L$6:$L$101,MATCH($B33,'For CSV - 2019 VentSpcFuncData'!$B$6:$B$101,0))</f>
        <v>1</v>
      </c>
      <c r="T33" s="41">
        <f>MATCH($A33,'For CSV - 2019 SpcFuncData'!$B$5:$B$88,0)</f>
        <v>5</v>
      </c>
      <c r="V33" t="str">
        <f t="shared" si="2"/>
        <v>2,              1,     "Assembly - Auditorium seating area"</v>
      </c>
    </row>
    <row r="34" spans="1:22">
      <c r="A34" s="41" t="s">
        <v>65</v>
      </c>
      <c r="B34" s="50" t="s">
        <v>592</v>
      </c>
      <c r="C34" s="53">
        <f>VLOOKUP($B34,'2019 Ventilation List SORT'!$A$6:$I$102,2)</f>
        <v>0.19</v>
      </c>
      <c r="D34" s="53">
        <f>VLOOKUP($B34,'2019 Ventilation List SORT'!$A$6:$I$102,3)</f>
        <v>0.15</v>
      </c>
      <c r="E34" s="58">
        <f>VLOOKUP($B34,'2019 Ventilation List SORT'!$A$6:$I$102,4)</f>
        <v>0</v>
      </c>
      <c r="F34" s="58">
        <f>VLOOKUP($B34,'2019 Ventilation List SORT'!$A$6:$I$102,5)</f>
        <v>0</v>
      </c>
      <c r="G34" s="53">
        <f>VLOOKUP($B34,'2019 Ventilation List SORT'!$A$6:$I$102,6)</f>
        <v>0</v>
      </c>
      <c r="H34" s="58">
        <f>VLOOKUP($B34,'2019 Ventilation List SORT'!$A$6:$I$102,7)</f>
        <v>1</v>
      </c>
      <c r="I34" s="53" t="str">
        <f>VLOOKUP($B34,'2019 Ventilation List SORT'!$A$6:$I$102,8)</f>
        <v>F</v>
      </c>
      <c r="J34" s="84" t="str">
        <f>VLOOKUP($B34,'2019 Ventilation List SORT'!$A$6:$I$102,9)</f>
        <v>No</v>
      </c>
      <c r="K34" s="154">
        <f>INDEX('For CSV - 2019 SpcFuncData'!$D$5:$D$88,MATCH($A34,'For CSV - 2019 SpcFuncData'!$B$5:$B$88,0))*0.5</f>
        <v>33.335000000000001</v>
      </c>
      <c r="L34" s="154">
        <f>INDEX('For CSV - 2019 VentSpcFuncData'!$K$6:$K$101,MATCH($B34,'For CSV - 2019 VentSpcFuncData'!$B$6:$B$101,0))</f>
        <v>12.666666666666666</v>
      </c>
      <c r="M34" s="154">
        <f t="shared" si="3"/>
        <v>12.666666666666666</v>
      </c>
      <c r="N34" s="154">
        <f>INDEX('For CSV - 2019 VentSpcFuncData'!$J$6:$J$101,MATCH($B34,'For CSV - 2019 VentSpcFuncData'!$B$6:$B$101,0))</f>
        <v>15</v>
      </c>
      <c r="O34" s="154">
        <f t="shared" si="4"/>
        <v>5.6997150142492874</v>
      </c>
      <c r="P34" s="156">
        <f t="shared" si="0"/>
        <v>0.19</v>
      </c>
      <c r="Q34" s="41" t="str">
        <f t="shared" si="1"/>
        <v>Civic Meeting Place Area,Assembly - Courtrooms</v>
      </c>
      <c r="R34" s="41">
        <f>INDEX('For CSV - 2019 SpcFuncData'!$AL$5:$AL$89,MATCH($A34,'For CSV - 2019 SpcFuncData'!$B$5:$B$89,0))</f>
        <v>206</v>
      </c>
      <c r="S34" s="41">
        <f>INDEX('For CSV - 2019 VentSpcFuncData'!$L$6:$L$101,MATCH($B34,'For CSV - 2019 VentSpcFuncData'!$B$6:$B$101,0))</f>
        <v>2</v>
      </c>
      <c r="T34" s="41">
        <f>MATCH($A34,'For CSV - 2019 SpcFuncData'!$B$5:$B$88,0)</f>
        <v>5</v>
      </c>
      <c r="V34" t="str">
        <f t="shared" si="2"/>
        <v>2,              2,     "Assembly - Courtrooms"</v>
      </c>
    </row>
    <row r="35" spans="1:22">
      <c r="A35" s="41" t="s">
        <v>65</v>
      </c>
      <c r="B35" s="50" t="s">
        <v>253</v>
      </c>
      <c r="C35" s="53">
        <f>VLOOKUP($B35,'2019 Ventilation List SORT'!$A$6:$I$102,2)</f>
        <v>0.19</v>
      </c>
      <c r="D35" s="53">
        <f>VLOOKUP($B35,'2019 Ventilation List SORT'!$A$6:$I$102,3)</f>
        <v>0.15</v>
      </c>
      <c r="E35" s="58">
        <f>VLOOKUP($B35,'2019 Ventilation List SORT'!$A$6:$I$102,4)</f>
        <v>0</v>
      </c>
      <c r="F35" s="58">
        <f>VLOOKUP($B35,'2019 Ventilation List SORT'!$A$6:$I$102,5)</f>
        <v>0</v>
      </c>
      <c r="G35" s="53">
        <f>VLOOKUP($B35,'2019 Ventilation List SORT'!$A$6:$I$102,6)</f>
        <v>0</v>
      </c>
      <c r="H35" s="58">
        <f>VLOOKUP($B35,'2019 Ventilation List SORT'!$A$6:$I$102,7)</f>
        <v>1</v>
      </c>
      <c r="I35" s="53" t="str">
        <f>VLOOKUP($B35,'2019 Ventilation List SORT'!$A$6:$I$102,8)</f>
        <v>F</v>
      </c>
      <c r="J35" s="84" t="str">
        <f>VLOOKUP($B35,'2019 Ventilation List SORT'!$A$6:$I$102,9)</f>
        <v>No</v>
      </c>
      <c r="K35" s="154">
        <f>INDEX('For CSV - 2019 SpcFuncData'!$D$5:$D$88,MATCH($A35,'For CSV - 2019 SpcFuncData'!$B$5:$B$88,0))*0.5</f>
        <v>33.335000000000001</v>
      </c>
      <c r="L35" s="154">
        <f>INDEX('For CSV - 2019 VentSpcFuncData'!$K$6:$K$101,MATCH($B35,'For CSV - 2019 VentSpcFuncData'!$B$6:$B$101,0))</f>
        <v>12.666666666666666</v>
      </c>
      <c r="M35" s="154">
        <f t="shared" si="3"/>
        <v>12.666666666666666</v>
      </c>
      <c r="N35" s="154">
        <f>INDEX('For CSV - 2019 VentSpcFuncData'!$J$6:$J$101,MATCH($B35,'For CSV - 2019 VentSpcFuncData'!$B$6:$B$101,0))</f>
        <v>15</v>
      </c>
      <c r="O35" s="154">
        <f t="shared" si="4"/>
        <v>5.6997150142492874</v>
      </c>
      <c r="P35" s="156">
        <f t="shared" si="0"/>
        <v>0.19</v>
      </c>
      <c r="Q35" s="41" t="str">
        <f t="shared" si="1"/>
        <v>Civic Meeting Place Area,Assembly - Legislative chambers</v>
      </c>
      <c r="R35" s="41">
        <f>INDEX('For CSV - 2019 SpcFuncData'!$AL$5:$AL$89,MATCH($A35,'For CSV - 2019 SpcFuncData'!$B$5:$B$89,0))</f>
        <v>206</v>
      </c>
      <c r="S35" s="41">
        <f>INDEX('For CSV - 2019 VentSpcFuncData'!$L$6:$L$101,MATCH($B35,'For CSV - 2019 VentSpcFuncData'!$B$6:$B$101,0))</f>
        <v>3</v>
      </c>
      <c r="T35" s="41">
        <f>MATCH($A35,'For CSV - 2019 SpcFuncData'!$B$5:$B$88,0)</f>
        <v>5</v>
      </c>
      <c r="V35" t="str">
        <f t="shared" si="2"/>
        <v>2,              3,     "Assembly - Legislative chambers"</v>
      </c>
    </row>
    <row r="36" spans="1:22">
      <c r="A36" s="41" t="s">
        <v>65</v>
      </c>
      <c r="B36" s="50" t="s">
        <v>269</v>
      </c>
      <c r="C36" s="53">
        <f>VLOOKUP($B36,'2019 Ventilation List SORT'!$A$6:$I$102,2)</f>
        <v>0.5</v>
      </c>
      <c r="D36" s="53">
        <f>VLOOKUP($B36,'2019 Ventilation List SORT'!$A$6:$I$102,3)</f>
        <v>0.15</v>
      </c>
      <c r="E36" s="58">
        <f>VLOOKUP($B36,'2019 Ventilation List SORT'!$A$6:$I$102,4)</f>
        <v>0</v>
      </c>
      <c r="F36" s="58">
        <f>VLOOKUP($B36,'2019 Ventilation List SORT'!$A$6:$I$102,5)</f>
        <v>0</v>
      </c>
      <c r="G36" s="53">
        <f>VLOOKUP($B36,'2019 Ventilation List SORT'!$A$6:$I$102,6)</f>
        <v>0</v>
      </c>
      <c r="H36" s="58">
        <f>VLOOKUP($B36,'2019 Ventilation List SORT'!$A$6:$I$102,7)</f>
        <v>1</v>
      </c>
      <c r="I36" s="53" t="str">
        <f>VLOOKUP($B36,'2019 Ventilation List SORT'!$A$6:$I$102,8)</f>
        <v>F</v>
      </c>
      <c r="J36" s="84" t="str">
        <f>VLOOKUP($B36,'2019 Ventilation List SORT'!$A$6:$I$102,9)</f>
        <v>No</v>
      </c>
      <c r="K36" s="154">
        <f>INDEX('For CSV - 2019 SpcFuncData'!$D$5:$D$88,MATCH($A36,'For CSV - 2019 SpcFuncData'!$B$5:$B$88,0))*0.5</f>
        <v>33.335000000000001</v>
      </c>
      <c r="L36" s="154">
        <f>INDEX('For CSV - 2019 VentSpcFuncData'!$K$6:$K$101,MATCH($B36,'For CSV - 2019 VentSpcFuncData'!$B$6:$B$101,0))</f>
        <v>33.333333333333336</v>
      </c>
      <c r="M36" s="154">
        <f t="shared" si="3"/>
        <v>33.333333333333336</v>
      </c>
      <c r="N36" s="154">
        <f>INDEX('For CSV - 2019 VentSpcFuncData'!$J$6:$J$101,MATCH($B36,'For CSV - 2019 VentSpcFuncData'!$B$6:$B$101,0))</f>
        <v>15</v>
      </c>
      <c r="O36" s="154">
        <f t="shared" si="4"/>
        <v>14.999250037498125</v>
      </c>
      <c r="P36" s="156">
        <f t="shared" si="0"/>
        <v>0.5</v>
      </c>
      <c r="Q36" s="41" t="str">
        <f t="shared" si="1"/>
        <v>Civic Meeting Place Area,General - Conference/meeting</v>
      </c>
      <c r="R36" s="41">
        <f>INDEX('For CSV - 2019 SpcFuncData'!$AL$5:$AL$89,MATCH($A36,'For CSV - 2019 SpcFuncData'!$B$5:$B$89,0))</f>
        <v>206</v>
      </c>
      <c r="S36" s="41">
        <f>INDEX('For CSV - 2019 VentSpcFuncData'!$L$6:$L$101,MATCH($B36,'For CSV - 2019 VentSpcFuncData'!$B$6:$B$101,0))</f>
        <v>48</v>
      </c>
      <c r="T36" s="41">
        <f>MATCH($A36,'For CSV - 2019 SpcFuncData'!$B$5:$B$88,0)</f>
        <v>5</v>
      </c>
      <c r="V36" t="str">
        <f t="shared" si="2"/>
        <v>2,              48,     "General - Conference/meeting"</v>
      </c>
    </row>
    <row r="37" spans="1:22">
      <c r="A37" s="41" t="s">
        <v>65</v>
      </c>
      <c r="B37" s="50" t="s">
        <v>286</v>
      </c>
      <c r="C37" s="53">
        <f>VLOOKUP($B37,'2019 Ventilation List SORT'!$A$6:$I$102,2)</f>
        <v>0.15</v>
      </c>
      <c r="D37" s="53">
        <f>VLOOKUP($B37,'2019 Ventilation List SORT'!$A$6:$I$102,3)</f>
        <v>0.15</v>
      </c>
      <c r="E37" s="58">
        <f>VLOOKUP($B37,'2019 Ventilation List SORT'!$A$6:$I$102,4)</f>
        <v>0</v>
      </c>
      <c r="F37" s="58">
        <f>VLOOKUP($B37,'2019 Ventilation List SORT'!$A$6:$I$102,5)</f>
        <v>0</v>
      </c>
      <c r="G37" s="53">
        <f>VLOOKUP($B37,'2019 Ventilation List SORT'!$A$6:$I$102,6)</f>
        <v>0</v>
      </c>
      <c r="H37" s="58">
        <f>VLOOKUP($B37,'2019 Ventilation List SORT'!$A$6:$I$102,7)</f>
        <v>2</v>
      </c>
      <c r="I37" s="53" t="str">
        <f>VLOOKUP($B37,'2019 Ventilation List SORT'!$A$6:$I$102,8)</f>
        <v/>
      </c>
      <c r="J37" s="84" t="str">
        <f>VLOOKUP($B37,'2019 Ventilation List SORT'!$A$6:$I$102,9)</f>
        <v>No</v>
      </c>
      <c r="K37" s="154">
        <f>INDEX('For CSV - 2019 SpcFuncData'!$D$5:$D$88,MATCH($A37,'For CSV - 2019 SpcFuncData'!$B$5:$B$88,0))*0.5</f>
        <v>33.335000000000001</v>
      </c>
      <c r="L37" s="154">
        <f>INDEX('For CSV - 2019 VentSpcFuncData'!$K$6:$K$101,MATCH($B37,'For CSV - 2019 VentSpcFuncData'!$B$6:$B$101,0))</f>
        <v>0</v>
      </c>
      <c r="M37" s="154">
        <f t="shared" si="3"/>
        <v>33.335000000000001</v>
      </c>
      <c r="N37" s="154">
        <f>INDEX('For CSV - 2019 VentSpcFuncData'!$J$6:$J$101,MATCH($B37,'For CSV - 2019 VentSpcFuncData'!$B$6:$B$101,0))</f>
        <v>15</v>
      </c>
      <c r="O37" s="154">
        <f t="shared" si="4"/>
        <v>15</v>
      </c>
      <c r="P37" s="156">
        <f t="shared" si="0"/>
        <v>0.50002500000000005</v>
      </c>
      <c r="Q37" s="41" t="str">
        <f t="shared" si="1"/>
        <v>Civic Meeting Place Area,Misc - All others</v>
      </c>
      <c r="R37" s="41">
        <f>INDEX('For CSV - 2019 SpcFuncData'!$AL$5:$AL$89,MATCH($A37,'For CSV - 2019 SpcFuncData'!$B$5:$B$89,0))</f>
        <v>206</v>
      </c>
      <c r="S37" s="41">
        <f>INDEX('For CSV - 2019 VentSpcFuncData'!$L$6:$L$101,MATCH($B37,'For CSV - 2019 VentSpcFuncData'!$B$6:$B$101,0))</f>
        <v>58</v>
      </c>
      <c r="T37" s="41">
        <f>MATCH($A37,'For CSV - 2019 SpcFuncData'!$B$5:$B$88,0)</f>
        <v>5</v>
      </c>
      <c r="V37" t="str">
        <f t="shared" si="2"/>
        <v>2,              58,     "Misc - All others"</v>
      </c>
    </row>
    <row r="38" spans="1:22">
      <c r="A38" s="41" t="s">
        <v>66</v>
      </c>
      <c r="B38" s="106" t="s">
        <v>255</v>
      </c>
      <c r="C38" s="53">
        <f>VLOOKUP($B38,'2019 Ventilation List SORT'!$A$6:$I$102,2)</f>
        <v>0.38</v>
      </c>
      <c r="D38" s="53">
        <f>VLOOKUP($B38,'2019 Ventilation List SORT'!$A$6:$I$102,3)</f>
        <v>0.15</v>
      </c>
      <c r="E38" s="58">
        <f>VLOOKUP($B38,'2019 Ventilation List SORT'!$A$6:$I$102,4)</f>
        <v>0</v>
      </c>
      <c r="F38" s="58">
        <f>VLOOKUP($B38,'2019 Ventilation List SORT'!$A$6:$I$102,5)</f>
        <v>0</v>
      </c>
      <c r="G38" s="53">
        <f>VLOOKUP($B38,'2019 Ventilation List SORT'!$A$6:$I$102,6)</f>
        <v>0</v>
      </c>
      <c r="H38" s="58">
        <f>VLOOKUP($B38,'2019 Ventilation List SORT'!$A$6:$I$102,7)</f>
        <v>1</v>
      </c>
      <c r="I38" s="53" t="str">
        <f>VLOOKUP($B38,'2019 Ventilation List SORT'!$A$6:$I$102,8)</f>
        <v/>
      </c>
      <c r="J38" s="84" t="str">
        <f>VLOOKUP($B38,'2019 Ventilation List SORT'!$A$6:$I$102,9)</f>
        <v>No</v>
      </c>
      <c r="K38" s="154">
        <f>INDEX('For CSV - 2019 SpcFuncData'!$D$5:$D$88,MATCH($A38,'For CSV - 2019 SpcFuncData'!$B$5:$B$88,0))*0.5</f>
        <v>25</v>
      </c>
      <c r="L38" s="154">
        <f>INDEX('For CSV - 2019 VentSpcFuncData'!$K$6:$K$101,MATCH($B38,'For CSV - 2019 VentSpcFuncData'!$B$6:$B$101,0))</f>
        <v>25.333333333333332</v>
      </c>
      <c r="M38" s="154">
        <f t="shared" si="3"/>
        <v>25.333333333333332</v>
      </c>
      <c r="N38" s="154">
        <f>INDEX('For CSV - 2019 VentSpcFuncData'!$J$6:$J$101,MATCH($B38,'For CSV - 2019 VentSpcFuncData'!$B$6:$B$101,0))</f>
        <v>15</v>
      </c>
      <c r="O38" s="154">
        <f t="shared" si="4"/>
        <v>15</v>
      </c>
      <c r="P38" s="156">
        <f t="shared" si="0"/>
        <v>0.375</v>
      </c>
      <c r="Q38" s="41" t="str">
        <f t="shared" si="1"/>
        <v>Classroom, Lecture, Training, Vocational Areas,Education - Classrooms (ages 9-18)</v>
      </c>
      <c r="R38" s="41">
        <f>INDEX('For CSV - 2019 SpcFuncData'!$AL$5:$AL$89,MATCH($A38,'For CSV - 2019 SpcFuncData'!$B$5:$B$89,0))</f>
        <v>207</v>
      </c>
      <c r="S38" s="41">
        <f>INDEX('For CSV - 2019 VentSpcFuncData'!$L$6:$L$101,MATCH($B38,'For CSV - 2019 VentSpcFuncData'!$B$6:$B$101,0))</f>
        <v>10</v>
      </c>
      <c r="T38" s="41">
        <f>MATCH($A38,'For CSV - 2019 SpcFuncData'!$B$5:$B$88,0)</f>
        <v>6</v>
      </c>
      <c r="V38" t="str">
        <f t="shared" si="2"/>
        <v>1, Spc:SpcFunc,        207,  10  ;  Classroom, Lecture, Training, Vocational Areas</v>
      </c>
    </row>
    <row r="39" spans="1:22">
      <c r="A39" s="41" t="s">
        <v>66</v>
      </c>
      <c r="B39" s="50" t="s">
        <v>597</v>
      </c>
      <c r="C39" s="53">
        <f>VLOOKUP($B39,'2019 Ventilation List SORT'!$A$6:$I$102,2)</f>
        <v>0.15</v>
      </c>
      <c r="D39" s="53">
        <f>VLOOKUP($B39,'2019 Ventilation List SORT'!$A$6:$I$102,3)</f>
        <v>0.15</v>
      </c>
      <c r="E39" s="58">
        <f>VLOOKUP($B39,'2019 Ventilation List SORT'!$A$6:$I$102,4)</f>
        <v>0</v>
      </c>
      <c r="F39" s="58">
        <f>VLOOKUP($B39,'2019 Ventilation List SORT'!$A$6:$I$102,5)</f>
        <v>0</v>
      </c>
      <c r="G39" s="53">
        <f>VLOOKUP($B39,'2019 Ventilation List SORT'!$A$6:$I$102,6)</f>
        <v>0.7</v>
      </c>
      <c r="H39" s="58">
        <f>VLOOKUP($B39,'2019 Ventilation List SORT'!$A$6:$I$102,7)</f>
        <v>2</v>
      </c>
      <c r="I39" s="53" t="str">
        <f>VLOOKUP($B39,'2019 Ventilation List SORT'!$A$6:$I$102,8)</f>
        <v/>
      </c>
      <c r="J39" s="84" t="str">
        <f>VLOOKUP($B39,'2019 Ventilation List SORT'!$A$6:$I$102,9)</f>
        <v>No</v>
      </c>
      <c r="K39" s="154">
        <f>INDEX('For CSV - 2019 SpcFuncData'!$D$5:$D$88,MATCH($A39,'For CSV - 2019 SpcFuncData'!$B$5:$B$88,0))*0.5</f>
        <v>25</v>
      </c>
      <c r="L39" s="154">
        <f>INDEX('For CSV - 2019 VentSpcFuncData'!$K$6:$K$101,MATCH($B39,'For CSV - 2019 VentSpcFuncData'!$B$6:$B$101,0))</f>
        <v>0</v>
      </c>
      <c r="M39" s="154">
        <f t="shared" si="3"/>
        <v>25</v>
      </c>
      <c r="N39" s="154">
        <f>INDEX('For CSV - 2019 VentSpcFuncData'!$J$6:$J$101,MATCH($B39,'For CSV - 2019 VentSpcFuncData'!$B$6:$B$101,0))</f>
        <v>15</v>
      </c>
      <c r="O39" s="154">
        <f t="shared" si="4"/>
        <v>15</v>
      </c>
      <c r="P39" s="156">
        <f t="shared" si="0"/>
        <v>0.375</v>
      </c>
      <c r="Q39" s="41" t="str">
        <f t="shared" si="1"/>
        <v>Classroom, Lecture, Training, Vocational Areas,Education - Art classroom</v>
      </c>
      <c r="R39" s="41">
        <f>INDEX('For CSV - 2019 SpcFuncData'!$AL$5:$AL$89,MATCH($A39,'For CSV - 2019 SpcFuncData'!$B$5:$B$89,0))</f>
        <v>207</v>
      </c>
      <c r="S39" s="41">
        <f>INDEX('For CSV - 2019 VentSpcFuncData'!$L$6:$L$101,MATCH($B39,'For CSV - 2019 VentSpcFuncData'!$B$6:$B$101,0))</f>
        <v>9</v>
      </c>
      <c r="T39" s="41">
        <f>MATCH($A39,'For CSV - 2019 SpcFuncData'!$B$5:$B$88,0)</f>
        <v>6</v>
      </c>
      <c r="V39" t="str">
        <f t="shared" si="2"/>
        <v>2,              9,     "Education - Art classroom"</v>
      </c>
    </row>
    <row r="40" spans="1:22">
      <c r="A40" s="41" t="s">
        <v>66</v>
      </c>
      <c r="B40" s="50" t="s">
        <v>255</v>
      </c>
      <c r="C40" s="53">
        <f>VLOOKUP($B40,'2019 Ventilation List SORT'!$A$6:$I$102,2)</f>
        <v>0.38</v>
      </c>
      <c r="D40" s="53">
        <f>VLOOKUP($B40,'2019 Ventilation List SORT'!$A$6:$I$102,3)</f>
        <v>0.15</v>
      </c>
      <c r="E40" s="58">
        <f>VLOOKUP($B40,'2019 Ventilation List SORT'!$A$6:$I$102,4)</f>
        <v>0</v>
      </c>
      <c r="F40" s="58">
        <f>VLOOKUP($B40,'2019 Ventilation List SORT'!$A$6:$I$102,5)</f>
        <v>0</v>
      </c>
      <c r="G40" s="53">
        <f>VLOOKUP($B40,'2019 Ventilation List SORT'!$A$6:$I$102,6)</f>
        <v>0</v>
      </c>
      <c r="H40" s="58">
        <f>VLOOKUP($B40,'2019 Ventilation List SORT'!$A$6:$I$102,7)</f>
        <v>1</v>
      </c>
      <c r="I40" s="53" t="str">
        <f>VLOOKUP($B40,'2019 Ventilation List SORT'!$A$6:$I$102,8)</f>
        <v/>
      </c>
      <c r="J40" s="84" t="str">
        <f>VLOOKUP($B40,'2019 Ventilation List SORT'!$A$6:$I$102,9)</f>
        <v>No</v>
      </c>
      <c r="K40" s="154">
        <f>INDEX('For CSV - 2019 SpcFuncData'!$D$5:$D$88,MATCH($A40,'For CSV - 2019 SpcFuncData'!$B$5:$B$88,0))*0.5</f>
        <v>25</v>
      </c>
      <c r="L40" s="154">
        <f>INDEX('For CSV - 2019 VentSpcFuncData'!$K$6:$K$101,MATCH($B40,'For CSV - 2019 VentSpcFuncData'!$B$6:$B$101,0))</f>
        <v>25.333333333333332</v>
      </c>
      <c r="M40" s="154">
        <f t="shared" si="3"/>
        <v>25.333333333333332</v>
      </c>
      <c r="N40" s="154">
        <f>INDEX('For CSV - 2019 VentSpcFuncData'!$J$6:$J$101,MATCH($B40,'For CSV - 2019 VentSpcFuncData'!$B$6:$B$101,0))</f>
        <v>15</v>
      </c>
      <c r="O40" s="154">
        <f t="shared" si="4"/>
        <v>15</v>
      </c>
      <c r="P40" s="156">
        <f t="shared" si="0"/>
        <v>0.375</v>
      </c>
      <c r="Q40" s="41" t="str">
        <f t="shared" ref="Q40:Q71" si="5">_xlfn.CONCAT(A40,",",B40)</f>
        <v>Classroom, Lecture, Training, Vocational Areas,Education - Classrooms (ages 9-18)</v>
      </c>
      <c r="R40" s="41">
        <f>INDEX('For CSV - 2019 SpcFuncData'!$AL$5:$AL$89,MATCH($A40,'For CSV - 2019 SpcFuncData'!$B$5:$B$89,0))</f>
        <v>207</v>
      </c>
      <c r="S40" s="41">
        <f>INDEX('For CSV - 2019 VentSpcFuncData'!$L$6:$L$101,MATCH($B40,'For CSV - 2019 VentSpcFuncData'!$B$6:$B$101,0))</f>
        <v>10</v>
      </c>
      <c r="T40" s="41">
        <f>MATCH($A40,'For CSV - 2019 SpcFuncData'!$B$5:$B$88,0)</f>
        <v>6</v>
      </c>
      <c r="V40" t="str">
        <f t="shared" si="2"/>
        <v>2,              10,     "Education - Classrooms (ages 9-18)"</v>
      </c>
    </row>
    <row r="41" spans="1:22">
      <c r="A41" s="41" t="s">
        <v>66</v>
      </c>
      <c r="B41" s="50" t="s">
        <v>598</v>
      </c>
      <c r="C41" s="53">
        <f>VLOOKUP($B41,'2019 Ventilation List SORT'!$A$6:$I$102,2)</f>
        <v>0.15</v>
      </c>
      <c r="D41" s="53">
        <f>VLOOKUP($B41,'2019 Ventilation List SORT'!$A$6:$I$102,3)</f>
        <v>0.15</v>
      </c>
      <c r="E41" s="58">
        <f>VLOOKUP($B41,'2019 Ventilation List SORT'!$A$6:$I$102,4)</f>
        <v>0</v>
      </c>
      <c r="F41" s="58">
        <f>VLOOKUP($B41,'2019 Ventilation List SORT'!$A$6:$I$102,5)</f>
        <v>0</v>
      </c>
      <c r="G41" s="53">
        <f>VLOOKUP($B41,'2019 Ventilation List SORT'!$A$6:$I$102,6)</f>
        <v>0.7</v>
      </c>
      <c r="H41" s="58">
        <f>VLOOKUP($B41,'2019 Ventilation List SORT'!$A$6:$I$102,7)</f>
        <v>2</v>
      </c>
      <c r="I41" s="53" t="str">
        <f>VLOOKUP($B41,'2019 Ventilation List SORT'!$A$6:$I$102,8)</f>
        <v/>
      </c>
      <c r="J41" s="84" t="str">
        <f>VLOOKUP($B41,'2019 Ventilation List SORT'!$A$6:$I$102,9)</f>
        <v>No</v>
      </c>
      <c r="K41" s="154">
        <f>INDEX('For CSV - 2019 SpcFuncData'!$D$5:$D$88,MATCH($A41,'For CSV - 2019 SpcFuncData'!$B$5:$B$88,0))*0.5</f>
        <v>25</v>
      </c>
      <c r="L41" s="154">
        <f>INDEX('For CSV - 2019 VentSpcFuncData'!$K$6:$K$101,MATCH($B41,'For CSV - 2019 VentSpcFuncData'!$B$6:$B$101,0))</f>
        <v>25.333333333333332</v>
      </c>
      <c r="M41" s="154">
        <f t="shared" si="3"/>
        <v>25.333333333333332</v>
      </c>
      <c r="N41" s="154">
        <f>INDEX('For CSV - 2019 VentSpcFuncData'!$J$6:$J$101,MATCH($B41,'For CSV - 2019 VentSpcFuncData'!$B$6:$B$101,0))</f>
        <v>15</v>
      </c>
      <c r="O41" s="154">
        <f t="shared" si="4"/>
        <v>15</v>
      </c>
      <c r="P41" s="156">
        <f t="shared" si="0"/>
        <v>0.375</v>
      </c>
      <c r="Q41" s="41" t="str">
        <f t="shared" si="5"/>
        <v>Classroom, Lecture, Training, Vocational Areas,Education - Classrooms (ages 5-8)</v>
      </c>
      <c r="R41" s="41">
        <f>INDEX('For CSV - 2019 SpcFuncData'!$AL$5:$AL$89,MATCH($A41,'For CSV - 2019 SpcFuncData'!$B$5:$B$89,0))</f>
        <v>207</v>
      </c>
      <c r="S41" s="41">
        <f>INDEX('For CSV - 2019 VentSpcFuncData'!$L$6:$L$101,MATCH($B41,'For CSV - 2019 VentSpcFuncData'!$B$6:$B$101,0))</f>
        <v>11</v>
      </c>
      <c r="T41" s="41">
        <f>MATCH($A41,'For CSV - 2019 SpcFuncData'!$B$5:$B$88,0)</f>
        <v>6</v>
      </c>
      <c r="V41" t="str">
        <f t="shared" si="2"/>
        <v>2,              11,     "Education - Classrooms (ages 5-8)"</v>
      </c>
    </row>
    <row r="42" spans="1:22">
      <c r="A42" s="41" t="s">
        <v>66</v>
      </c>
      <c r="B42" s="50" t="s">
        <v>599</v>
      </c>
      <c r="C42" s="53">
        <f>VLOOKUP($B42,'2019 Ventilation List SORT'!$A$6:$I$102,2)</f>
        <v>0.15</v>
      </c>
      <c r="D42" s="53">
        <f>VLOOKUP($B42,'2019 Ventilation List SORT'!$A$6:$I$102,3)</f>
        <v>0.15</v>
      </c>
      <c r="E42" s="58">
        <f>VLOOKUP($B42,'2019 Ventilation List SORT'!$A$6:$I$102,4)</f>
        <v>0</v>
      </c>
      <c r="F42" s="58">
        <f>VLOOKUP($B42,'2019 Ventilation List SORT'!$A$6:$I$102,5)</f>
        <v>0</v>
      </c>
      <c r="G42" s="53">
        <f>VLOOKUP($B42,'2019 Ventilation List SORT'!$A$6:$I$102,6)</f>
        <v>0</v>
      </c>
      <c r="H42" s="58">
        <f>VLOOKUP($B42,'2019 Ventilation List SORT'!$A$6:$I$102,7)</f>
        <v>1</v>
      </c>
      <c r="I42" s="53" t="str">
        <f>VLOOKUP($B42,'2019 Ventilation List SORT'!$A$6:$I$102,8)</f>
        <v/>
      </c>
      <c r="J42" s="84" t="str">
        <f>VLOOKUP($B42,'2019 Ventilation List SORT'!$A$6:$I$102,9)</f>
        <v>No</v>
      </c>
      <c r="K42" s="154">
        <f>INDEX('For CSV - 2019 SpcFuncData'!$D$5:$D$88,MATCH($A42,'For CSV - 2019 SpcFuncData'!$B$5:$B$88,0))*0.5</f>
        <v>25</v>
      </c>
      <c r="L42" s="154">
        <f>INDEX('For CSV - 2019 VentSpcFuncData'!$K$6:$K$101,MATCH($B42,'For CSV - 2019 VentSpcFuncData'!$B$6:$B$101,0))</f>
        <v>0</v>
      </c>
      <c r="M42" s="154">
        <f t="shared" si="3"/>
        <v>25</v>
      </c>
      <c r="N42" s="154">
        <f>INDEX('For CSV - 2019 VentSpcFuncData'!$J$6:$J$101,MATCH($B42,'For CSV - 2019 VentSpcFuncData'!$B$6:$B$101,0))</f>
        <v>15</v>
      </c>
      <c r="O42" s="154">
        <f t="shared" si="4"/>
        <v>15</v>
      </c>
      <c r="P42" s="156">
        <f t="shared" si="0"/>
        <v>0.375</v>
      </c>
      <c r="Q42" s="41" t="str">
        <f t="shared" si="5"/>
        <v>Classroom, Lecture, Training, Vocational Areas,Education - Computer lab</v>
      </c>
      <c r="R42" s="41">
        <f>INDEX('For CSV - 2019 SpcFuncData'!$AL$5:$AL$89,MATCH($A42,'For CSV - 2019 SpcFuncData'!$B$5:$B$89,0))</f>
        <v>207</v>
      </c>
      <c r="S42" s="41">
        <f>INDEX('For CSV - 2019 VentSpcFuncData'!$L$6:$L$101,MATCH($B42,'For CSV - 2019 VentSpcFuncData'!$B$6:$B$101,0))</f>
        <v>12</v>
      </c>
      <c r="T42" s="41">
        <f>MATCH($A42,'For CSV - 2019 SpcFuncData'!$B$5:$B$88,0)</f>
        <v>6</v>
      </c>
      <c r="V42" t="str">
        <f t="shared" si="2"/>
        <v>2,              12,     "Education - Computer lab"</v>
      </c>
    </row>
    <row r="43" spans="1:22">
      <c r="A43" s="41" t="s">
        <v>66</v>
      </c>
      <c r="B43" s="50" t="s">
        <v>600</v>
      </c>
      <c r="C43" s="53">
        <f>VLOOKUP($B43,'2019 Ventilation List SORT'!$A$6:$I$102,2)</f>
        <v>0.21</v>
      </c>
      <c r="D43" s="53">
        <f>VLOOKUP($B43,'2019 Ventilation List SORT'!$A$6:$I$102,3)</f>
        <v>0.15</v>
      </c>
      <c r="E43" s="58">
        <f>VLOOKUP($B43,'2019 Ventilation List SORT'!$A$6:$I$102,4)</f>
        <v>0</v>
      </c>
      <c r="F43" s="58">
        <f>VLOOKUP($B43,'2019 Ventilation List SORT'!$A$6:$I$102,5)</f>
        <v>0</v>
      </c>
      <c r="G43" s="53">
        <f>VLOOKUP($B43,'2019 Ventilation List SORT'!$A$6:$I$102,6)</f>
        <v>0</v>
      </c>
      <c r="H43" s="58">
        <f>VLOOKUP($B43,'2019 Ventilation List SORT'!$A$6:$I$102,7)</f>
        <v>2</v>
      </c>
      <c r="I43" s="53" t="str">
        <f>VLOOKUP($B43,'2019 Ventilation List SORT'!$A$6:$I$102,8)</f>
        <v/>
      </c>
      <c r="J43" s="84" t="str">
        <f>VLOOKUP($B43,'2019 Ventilation List SORT'!$A$6:$I$102,9)</f>
        <v>No</v>
      </c>
      <c r="K43" s="154">
        <f>INDEX('For CSV - 2019 SpcFuncData'!$D$5:$D$88,MATCH($A43,'For CSV - 2019 SpcFuncData'!$B$5:$B$88,0))*0.5</f>
        <v>25</v>
      </c>
      <c r="L43" s="154">
        <f>INDEX('For CSV - 2019 VentSpcFuncData'!$K$6:$K$101,MATCH($B43,'For CSV - 2019 VentSpcFuncData'!$B$6:$B$101,0))</f>
        <v>14</v>
      </c>
      <c r="M43" s="154">
        <f t="shared" si="3"/>
        <v>14</v>
      </c>
      <c r="N43" s="154">
        <f>INDEX('For CSV - 2019 VentSpcFuncData'!$J$6:$J$101,MATCH($B43,'For CSV - 2019 VentSpcFuncData'!$B$6:$B$101,0))</f>
        <v>15</v>
      </c>
      <c r="O43" s="154">
        <f t="shared" si="4"/>
        <v>8.4</v>
      </c>
      <c r="P43" s="156">
        <f t="shared" si="0"/>
        <v>0.21</v>
      </c>
      <c r="Q43" s="41" t="str">
        <f t="shared" si="5"/>
        <v>Classroom, Lecture, Training, Vocational Areas,Education - Daycare (through age 4)</v>
      </c>
      <c r="R43" s="41">
        <f>INDEX('For CSV - 2019 SpcFuncData'!$AL$5:$AL$89,MATCH($A43,'For CSV - 2019 SpcFuncData'!$B$5:$B$89,0))</f>
        <v>207</v>
      </c>
      <c r="S43" s="41">
        <f>INDEX('For CSV - 2019 VentSpcFuncData'!$L$6:$L$101,MATCH($B43,'For CSV - 2019 VentSpcFuncData'!$B$6:$B$101,0))</f>
        <v>13</v>
      </c>
      <c r="T43" s="41">
        <f>MATCH($A43,'For CSV - 2019 SpcFuncData'!$B$5:$B$88,0)</f>
        <v>6</v>
      </c>
      <c r="V43" t="str">
        <f t="shared" si="2"/>
        <v>2,              13,     "Education - Daycare (through age 4)"</v>
      </c>
    </row>
    <row r="44" spans="1:22">
      <c r="A44" s="41" t="s">
        <v>66</v>
      </c>
      <c r="B44" s="50" t="s">
        <v>601</v>
      </c>
      <c r="C44" s="53">
        <f>VLOOKUP($B44,'2019 Ventilation List SORT'!$A$6:$I$102,2)</f>
        <v>0.15</v>
      </c>
      <c r="D44" s="53">
        <f>VLOOKUP($B44,'2019 Ventilation List SORT'!$A$6:$I$102,3)</f>
        <v>0.15</v>
      </c>
      <c r="E44" s="58">
        <f>VLOOKUP($B44,'2019 Ventilation List SORT'!$A$6:$I$102,4)</f>
        <v>0</v>
      </c>
      <c r="F44" s="58">
        <f>VLOOKUP($B44,'2019 Ventilation List SORT'!$A$6:$I$102,5)</f>
        <v>0</v>
      </c>
      <c r="G44" s="53">
        <f>VLOOKUP($B44,'2019 Ventilation List SORT'!$A$6:$I$102,6)</f>
        <v>0</v>
      </c>
      <c r="H44" s="58">
        <f>VLOOKUP($B44,'2019 Ventilation List SORT'!$A$6:$I$102,7)</f>
        <v>3</v>
      </c>
      <c r="I44" s="53" t="str">
        <f>VLOOKUP($B44,'2019 Ventilation List SORT'!$A$6:$I$102,8)</f>
        <v/>
      </c>
      <c r="J44" s="84" t="str">
        <f>VLOOKUP($B44,'2019 Ventilation List SORT'!$A$6:$I$102,9)</f>
        <v>No</v>
      </c>
      <c r="K44" s="154">
        <f>INDEX('For CSV - 2019 SpcFuncData'!$D$5:$D$88,MATCH($A44,'For CSV - 2019 SpcFuncData'!$B$5:$B$88,0))*0.5</f>
        <v>25</v>
      </c>
      <c r="L44" s="154">
        <f>INDEX('For CSV - 2019 VentSpcFuncData'!$K$6:$K$101,MATCH($B44,'For CSV - 2019 VentSpcFuncData'!$B$6:$B$101,0))</f>
        <v>0</v>
      </c>
      <c r="M44" s="154">
        <f t="shared" si="3"/>
        <v>25</v>
      </c>
      <c r="N44" s="154">
        <f>INDEX('For CSV - 2019 VentSpcFuncData'!$J$6:$J$101,MATCH($B44,'For CSV - 2019 VentSpcFuncData'!$B$6:$B$101,0))</f>
        <v>15</v>
      </c>
      <c r="O44" s="154">
        <f t="shared" si="4"/>
        <v>15</v>
      </c>
      <c r="P44" s="156">
        <f t="shared" si="0"/>
        <v>0.375</v>
      </c>
      <c r="Q44" s="41" t="str">
        <f t="shared" si="5"/>
        <v>Classroom, Lecture, Training, Vocational Areas,Education - Daycare sickroom</v>
      </c>
      <c r="R44" s="41">
        <f>INDEX('For CSV - 2019 SpcFuncData'!$AL$5:$AL$89,MATCH($A44,'For CSV - 2019 SpcFuncData'!$B$5:$B$89,0))</f>
        <v>207</v>
      </c>
      <c r="S44" s="41">
        <f>INDEX('For CSV - 2019 VentSpcFuncData'!$L$6:$L$101,MATCH($B44,'For CSV - 2019 VentSpcFuncData'!$B$6:$B$101,0))</f>
        <v>14</v>
      </c>
      <c r="T44" s="41">
        <f>MATCH($A44,'For CSV - 2019 SpcFuncData'!$B$5:$B$88,0)</f>
        <v>6</v>
      </c>
      <c r="V44" t="str">
        <f t="shared" si="2"/>
        <v>2,              14,     "Education - Daycare sickroom"</v>
      </c>
    </row>
    <row r="45" spans="1:22">
      <c r="A45" s="41" t="s">
        <v>66</v>
      </c>
      <c r="B45" s="50" t="s">
        <v>602</v>
      </c>
      <c r="C45" s="53">
        <f>VLOOKUP($B45,'2019 Ventilation List SORT'!$A$6:$I$102,2)</f>
        <v>0</v>
      </c>
      <c r="D45" s="53">
        <f>VLOOKUP($B45,'2019 Ventilation List SORT'!$A$6:$I$102,3)</f>
        <v>0.15</v>
      </c>
      <c r="E45" s="58">
        <f>VLOOKUP($B45,'2019 Ventilation List SORT'!$A$6:$I$102,4)</f>
        <v>0</v>
      </c>
      <c r="F45" s="58">
        <f>VLOOKUP($B45,'2019 Ventilation List SORT'!$A$6:$I$102,5)</f>
        <v>0</v>
      </c>
      <c r="G45" s="53">
        <f>VLOOKUP($B45,'2019 Ventilation List SORT'!$A$6:$I$102,6)</f>
        <v>0</v>
      </c>
      <c r="H45" s="58">
        <f>VLOOKUP($B45,'2019 Ventilation List SORT'!$A$6:$I$102,7)</f>
        <v>1</v>
      </c>
      <c r="I45" s="53" t="str">
        <f>VLOOKUP($B45,'2019 Ventilation List SORT'!$A$6:$I$102,8)</f>
        <v>F</v>
      </c>
      <c r="J45" s="84" t="str">
        <f>VLOOKUP($B45,'2019 Ventilation List SORT'!$A$6:$I$102,9)</f>
        <v>No</v>
      </c>
      <c r="K45" s="154">
        <f>INDEX('For CSV - 2019 SpcFuncData'!$D$5:$D$88,MATCH($A45,'For CSV - 2019 SpcFuncData'!$B$5:$B$88,0))*0.5</f>
        <v>25</v>
      </c>
      <c r="L45" s="154">
        <f>INDEX('For CSV - 2019 VentSpcFuncData'!$K$6:$K$101,MATCH($B45,'For CSV - 2019 VentSpcFuncData'!$B$6:$B$101,0))</f>
        <v>0</v>
      </c>
      <c r="M45" s="154">
        <f t="shared" si="3"/>
        <v>25</v>
      </c>
      <c r="N45" s="154">
        <f>INDEX('For CSV - 2019 VentSpcFuncData'!$J$6:$J$101,MATCH($B45,'For CSV - 2019 VentSpcFuncData'!$B$6:$B$101,0))</f>
        <v>15</v>
      </c>
      <c r="O45" s="154">
        <f t="shared" si="4"/>
        <v>15</v>
      </c>
      <c r="P45" s="156">
        <f t="shared" si="0"/>
        <v>0.375</v>
      </c>
      <c r="Q45" s="41" t="str">
        <f t="shared" si="5"/>
        <v>Classroom, Lecture, Training, Vocational Areas,Education - Lecture hall (fixed seats)</v>
      </c>
      <c r="R45" s="41">
        <f>INDEX('For CSV - 2019 SpcFuncData'!$AL$5:$AL$89,MATCH($A45,'For CSV - 2019 SpcFuncData'!$B$5:$B$89,0))</f>
        <v>207</v>
      </c>
      <c r="S45" s="41">
        <f>INDEX('For CSV - 2019 VentSpcFuncData'!$L$6:$L$101,MATCH($B45,'For CSV - 2019 VentSpcFuncData'!$B$6:$B$101,0))</f>
        <v>15</v>
      </c>
      <c r="T45" s="41">
        <f>MATCH($A45,'For CSV - 2019 SpcFuncData'!$B$5:$B$88,0)</f>
        <v>6</v>
      </c>
      <c r="V45" t="str">
        <f t="shared" si="2"/>
        <v>2,              15,     "Education - Lecture hall (fixed seats)"</v>
      </c>
    </row>
    <row r="46" spans="1:22">
      <c r="A46" s="41" t="s">
        <v>66</v>
      </c>
      <c r="B46" s="50" t="s">
        <v>603</v>
      </c>
      <c r="C46" s="53">
        <f>VLOOKUP($B46,'2019 Ventilation List SORT'!$A$6:$I$102,2)</f>
        <v>0.38</v>
      </c>
      <c r="D46" s="53">
        <f>VLOOKUP($B46,'2019 Ventilation List SORT'!$A$6:$I$102,3)</f>
        <v>0.15</v>
      </c>
      <c r="E46" s="58">
        <f>VLOOKUP($B46,'2019 Ventilation List SORT'!$A$6:$I$102,4)</f>
        <v>0</v>
      </c>
      <c r="F46" s="58">
        <f>VLOOKUP($B46,'2019 Ventilation List SORT'!$A$6:$I$102,5)</f>
        <v>0</v>
      </c>
      <c r="G46" s="53">
        <f>VLOOKUP($B46,'2019 Ventilation List SORT'!$A$6:$I$102,6)</f>
        <v>0</v>
      </c>
      <c r="H46" s="58">
        <f>VLOOKUP($B46,'2019 Ventilation List SORT'!$A$6:$I$102,7)</f>
        <v>1</v>
      </c>
      <c r="I46" s="53" t="str">
        <f>VLOOKUP($B46,'2019 Ventilation List SORT'!$A$6:$I$102,8)</f>
        <v>F</v>
      </c>
      <c r="J46" s="84" t="str">
        <f>VLOOKUP($B46,'2019 Ventilation List SORT'!$A$6:$I$102,9)</f>
        <v>No</v>
      </c>
      <c r="K46" s="154">
        <f>INDEX('For CSV - 2019 SpcFuncData'!$D$5:$D$88,MATCH($A46,'For CSV - 2019 SpcFuncData'!$B$5:$B$88,0))*0.5</f>
        <v>25</v>
      </c>
      <c r="L46" s="154">
        <f>INDEX('For CSV - 2019 VentSpcFuncData'!$K$6:$K$101,MATCH($B46,'For CSV - 2019 VentSpcFuncData'!$B$6:$B$101,0))</f>
        <v>25.333333333333332</v>
      </c>
      <c r="M46" s="154">
        <f t="shared" si="3"/>
        <v>25.333333333333332</v>
      </c>
      <c r="N46" s="154">
        <f>INDEX('For CSV - 2019 VentSpcFuncData'!$J$6:$J$101,MATCH($B46,'For CSV - 2019 VentSpcFuncData'!$B$6:$B$101,0))</f>
        <v>15</v>
      </c>
      <c r="O46" s="154">
        <f t="shared" si="4"/>
        <v>15</v>
      </c>
      <c r="P46" s="156">
        <f t="shared" si="0"/>
        <v>0.375</v>
      </c>
      <c r="Q46" s="41" t="str">
        <f t="shared" si="5"/>
        <v>Classroom, Lecture, Training, Vocational Areas,Education - Lecture/postsecondary classroom</v>
      </c>
      <c r="R46" s="41">
        <f>INDEX('For CSV - 2019 SpcFuncData'!$AL$5:$AL$89,MATCH($A46,'For CSV - 2019 SpcFuncData'!$B$5:$B$89,0))</f>
        <v>207</v>
      </c>
      <c r="S46" s="41">
        <f>INDEX('For CSV - 2019 VentSpcFuncData'!$L$6:$L$101,MATCH($B46,'For CSV - 2019 VentSpcFuncData'!$B$6:$B$101,0))</f>
        <v>16</v>
      </c>
      <c r="T46" s="41">
        <f>MATCH($A46,'For CSV - 2019 SpcFuncData'!$B$5:$B$88,0)</f>
        <v>6</v>
      </c>
      <c r="V46" t="str">
        <f t="shared" si="2"/>
        <v>2,              16,     "Education - Lecture/postsecondary classroom"</v>
      </c>
    </row>
    <row r="47" spans="1:22">
      <c r="A47" s="41" t="s">
        <v>66</v>
      </c>
      <c r="B47" s="50" t="s">
        <v>604</v>
      </c>
      <c r="C47" s="53">
        <f>VLOOKUP($B47,'2019 Ventilation List SORT'!$A$6:$I$102,2)</f>
        <v>0.15</v>
      </c>
      <c r="D47" s="53">
        <f>VLOOKUP($B47,'2019 Ventilation List SORT'!$A$6:$I$102,3)</f>
        <v>0.15</v>
      </c>
      <c r="E47" s="58">
        <f>VLOOKUP($B47,'2019 Ventilation List SORT'!$A$6:$I$102,4)</f>
        <v>0</v>
      </c>
      <c r="F47" s="58">
        <f>VLOOKUP($B47,'2019 Ventilation List SORT'!$A$6:$I$102,5)</f>
        <v>0</v>
      </c>
      <c r="G47" s="53">
        <f>VLOOKUP($B47,'2019 Ventilation List SORT'!$A$6:$I$102,6)</f>
        <v>0</v>
      </c>
      <c r="H47" s="58">
        <f>VLOOKUP($B47,'2019 Ventilation List SORT'!$A$6:$I$102,7)</f>
        <v>1</v>
      </c>
      <c r="I47" s="53" t="str">
        <f>VLOOKUP($B47,'2019 Ventilation List SORT'!$A$6:$I$102,8)</f>
        <v>A</v>
      </c>
      <c r="J47" s="84" t="str">
        <f>VLOOKUP($B47,'2019 Ventilation List SORT'!$A$6:$I$102,9)</f>
        <v>No</v>
      </c>
      <c r="K47" s="154">
        <f>INDEX('For CSV - 2019 SpcFuncData'!$D$5:$D$88,MATCH($A47,'For CSV - 2019 SpcFuncData'!$B$5:$B$88,0))*0.5</f>
        <v>25</v>
      </c>
      <c r="L47" s="154">
        <f>INDEX('For CSV - 2019 VentSpcFuncData'!$K$6:$K$101,MATCH($B47,'For CSV - 2019 VentSpcFuncData'!$B$6:$B$101,0))</f>
        <v>0</v>
      </c>
      <c r="M47" s="154">
        <f t="shared" si="3"/>
        <v>25</v>
      </c>
      <c r="N47" s="154">
        <f>INDEX('For CSV - 2019 VentSpcFuncData'!$J$6:$J$101,MATCH($B47,'For CSV - 2019 VentSpcFuncData'!$B$6:$B$101,0))</f>
        <v>15</v>
      </c>
      <c r="O47" s="154">
        <f t="shared" si="4"/>
        <v>15</v>
      </c>
      <c r="P47" s="156">
        <f t="shared" si="0"/>
        <v>0.375</v>
      </c>
      <c r="Q47" s="41" t="str">
        <f t="shared" si="5"/>
        <v>Classroom, Lecture, Training, Vocational Areas,Education - Media center</v>
      </c>
      <c r="R47" s="41">
        <f>INDEX('For CSV - 2019 SpcFuncData'!$AL$5:$AL$89,MATCH($A47,'For CSV - 2019 SpcFuncData'!$B$5:$B$89,0))</f>
        <v>207</v>
      </c>
      <c r="S47" s="41">
        <f>INDEX('For CSV - 2019 VentSpcFuncData'!$L$6:$L$101,MATCH($B47,'For CSV - 2019 VentSpcFuncData'!$B$6:$B$101,0))</f>
        <v>17</v>
      </c>
      <c r="T47" s="41">
        <f>MATCH($A47,'For CSV - 2019 SpcFuncData'!$B$5:$B$88,0)</f>
        <v>6</v>
      </c>
      <c r="V47" t="str">
        <f t="shared" si="2"/>
        <v>2,              17,     "Education - Media center"</v>
      </c>
    </row>
    <row r="48" spans="1:22">
      <c r="A48" s="41" t="s">
        <v>66</v>
      </c>
      <c r="B48" s="50" t="s">
        <v>605</v>
      </c>
      <c r="C48" s="53">
        <f>VLOOKUP($B48,'2019 Ventilation List SORT'!$A$6:$I$102,2)</f>
        <v>0.5</v>
      </c>
      <c r="D48" s="53">
        <f>VLOOKUP($B48,'2019 Ventilation List SORT'!$A$6:$I$102,3)</f>
        <v>0.15</v>
      </c>
      <c r="E48" s="58">
        <f>VLOOKUP($B48,'2019 Ventilation List SORT'!$A$6:$I$102,4)</f>
        <v>0</v>
      </c>
      <c r="F48" s="58">
        <f>VLOOKUP($B48,'2019 Ventilation List SORT'!$A$6:$I$102,5)</f>
        <v>0</v>
      </c>
      <c r="G48" s="53">
        <f>VLOOKUP($B48,'2019 Ventilation List SORT'!$A$6:$I$102,6)</f>
        <v>0</v>
      </c>
      <c r="H48" s="58">
        <f>VLOOKUP($B48,'2019 Ventilation List SORT'!$A$6:$I$102,7)</f>
        <v>1</v>
      </c>
      <c r="I48" s="53" t="str">
        <f>VLOOKUP($B48,'2019 Ventilation List SORT'!$A$6:$I$102,8)</f>
        <v>F</v>
      </c>
      <c r="J48" s="84" t="str">
        <f>VLOOKUP($B48,'2019 Ventilation List SORT'!$A$6:$I$102,9)</f>
        <v>No</v>
      </c>
      <c r="K48" s="154">
        <f>INDEX('For CSV - 2019 SpcFuncData'!$D$5:$D$88,MATCH($A48,'For CSV - 2019 SpcFuncData'!$B$5:$B$88,0))*0.5</f>
        <v>25</v>
      </c>
      <c r="L48" s="154">
        <f>INDEX('For CSV - 2019 VentSpcFuncData'!$K$6:$K$101,MATCH($B48,'For CSV - 2019 VentSpcFuncData'!$B$6:$B$101,0))</f>
        <v>33.333333333333336</v>
      </c>
      <c r="M48" s="154">
        <f t="shared" si="3"/>
        <v>33.333333333333336</v>
      </c>
      <c r="N48" s="154">
        <f>INDEX('For CSV - 2019 VentSpcFuncData'!$J$6:$J$101,MATCH($B48,'For CSV - 2019 VentSpcFuncData'!$B$6:$B$101,0))</f>
        <v>15</v>
      </c>
      <c r="O48" s="154">
        <f t="shared" si="4"/>
        <v>15</v>
      </c>
      <c r="P48" s="156">
        <f t="shared" si="0"/>
        <v>0.375</v>
      </c>
      <c r="Q48" s="41" t="str">
        <f t="shared" si="5"/>
        <v>Classroom, Lecture, Training, Vocational Areas,Education - Multiuse assembly</v>
      </c>
      <c r="R48" s="41">
        <f>INDEX('For CSV - 2019 SpcFuncData'!$AL$5:$AL$89,MATCH($A48,'For CSV - 2019 SpcFuncData'!$B$5:$B$89,0))</f>
        <v>207</v>
      </c>
      <c r="S48" s="41">
        <f>INDEX('For CSV - 2019 VentSpcFuncData'!$L$6:$L$101,MATCH($B48,'For CSV - 2019 VentSpcFuncData'!$B$6:$B$101,0))</f>
        <v>19</v>
      </c>
      <c r="T48" s="41">
        <f>MATCH($A48,'For CSV - 2019 SpcFuncData'!$B$5:$B$88,0)</f>
        <v>6</v>
      </c>
      <c r="V48" t="str">
        <f t="shared" si="2"/>
        <v>2,              19,     "Education - Multiuse assembly"</v>
      </c>
    </row>
    <row r="49" spans="1:22">
      <c r="A49" s="41" t="s">
        <v>66</v>
      </c>
      <c r="B49" s="50" t="s">
        <v>606</v>
      </c>
      <c r="C49" s="53">
        <f>VLOOKUP($B49,'2019 Ventilation List SORT'!$A$6:$I$102,2)</f>
        <v>1.07</v>
      </c>
      <c r="D49" s="53">
        <f>VLOOKUP($B49,'2019 Ventilation List SORT'!$A$6:$I$102,3)</f>
        <v>0.15</v>
      </c>
      <c r="E49" s="58">
        <f>VLOOKUP($B49,'2019 Ventilation List SORT'!$A$6:$I$102,4)</f>
        <v>0</v>
      </c>
      <c r="F49" s="58">
        <f>VLOOKUP($B49,'2019 Ventilation List SORT'!$A$6:$I$102,5)</f>
        <v>0</v>
      </c>
      <c r="G49" s="53">
        <f>VLOOKUP($B49,'2019 Ventilation List SORT'!$A$6:$I$102,6)</f>
        <v>0</v>
      </c>
      <c r="H49" s="58">
        <f>VLOOKUP($B49,'2019 Ventilation List SORT'!$A$6:$I$102,7)</f>
        <v>1</v>
      </c>
      <c r="I49" s="53" t="str">
        <f>VLOOKUP($B49,'2019 Ventilation List SORT'!$A$6:$I$102,8)</f>
        <v>F</v>
      </c>
      <c r="J49" s="84" t="str">
        <f>VLOOKUP($B49,'2019 Ventilation List SORT'!$A$6:$I$102,9)</f>
        <v>No</v>
      </c>
      <c r="K49" s="154">
        <f>INDEX('For CSV - 2019 SpcFuncData'!$D$5:$D$88,MATCH($A49,'For CSV - 2019 SpcFuncData'!$B$5:$B$88,0))*0.5</f>
        <v>25</v>
      </c>
      <c r="L49" s="154" t="e">
        <f>INDEX('For CSV - 2019 VentSpcFuncData'!$K$6:$K$101,MATCH($B49,'For CSV - 2019 VentSpcFuncData'!$B$6:$B$101,0))</f>
        <v>#N/A</v>
      </c>
      <c r="M49" s="154" t="e">
        <f t="shared" si="3"/>
        <v>#N/A</v>
      </c>
      <c r="N49" s="154" t="e">
        <f>INDEX('For CSV - 2019 VentSpcFuncData'!$J$6:$J$101,MATCH($B49,'For CSV - 2019 VentSpcFuncData'!$B$6:$B$101,0))</f>
        <v>#N/A</v>
      </c>
      <c r="O49" s="154" t="e">
        <f t="shared" si="4"/>
        <v>#N/A</v>
      </c>
      <c r="P49" s="156" t="e">
        <f t="shared" si="0"/>
        <v>#N/A</v>
      </c>
      <c r="Q49" s="41" t="str">
        <f t="shared" si="5"/>
        <v>Classroom, Lecture, Training, Vocational Areas,Education - Music/theater/dance </v>
      </c>
      <c r="R49" s="41">
        <f>INDEX('For CSV - 2019 SpcFuncData'!$AL$5:$AL$89,MATCH($A49,'For CSV - 2019 SpcFuncData'!$B$5:$B$89,0))</f>
        <v>207</v>
      </c>
      <c r="S49" s="41" t="e">
        <f>INDEX('For CSV - 2019 VentSpcFuncData'!$L$6:$L$101,MATCH($B49,'For CSV - 2019 VentSpcFuncData'!$B$6:$B$101,0))</f>
        <v>#N/A</v>
      </c>
      <c r="T49" s="41">
        <f>MATCH($A49,'For CSV - 2019 SpcFuncData'!$B$5:$B$88,0)</f>
        <v>6</v>
      </c>
      <c r="V49" t="e">
        <f t="shared" si="2"/>
        <v>#N/A</v>
      </c>
    </row>
    <row r="50" spans="1:22">
      <c r="A50" s="41" t="s">
        <v>66</v>
      </c>
      <c r="B50" s="50" t="s">
        <v>607</v>
      </c>
      <c r="C50" s="53">
        <f>VLOOKUP($B50,'2019 Ventilation List SORT'!$A$6:$I$102,2)</f>
        <v>0.15</v>
      </c>
      <c r="D50" s="53">
        <f>VLOOKUP($B50,'2019 Ventilation List SORT'!$A$6:$I$102,3)</f>
        <v>0.15</v>
      </c>
      <c r="E50" s="58">
        <f>VLOOKUP($B50,'2019 Ventilation List SORT'!$A$6:$I$102,4)</f>
        <v>0</v>
      </c>
      <c r="F50" s="58">
        <f>VLOOKUP($B50,'2019 Ventilation List SORT'!$A$6:$I$102,5)</f>
        <v>0</v>
      </c>
      <c r="G50" s="53">
        <f>VLOOKUP($B50,'2019 Ventilation List SORT'!$A$6:$I$102,6)</f>
        <v>1</v>
      </c>
      <c r="H50" s="58">
        <f>VLOOKUP($B50,'2019 Ventilation List SORT'!$A$6:$I$102,7)</f>
        <v>2</v>
      </c>
      <c r="I50" s="53" t="str">
        <f>VLOOKUP($B50,'2019 Ventilation List SORT'!$A$6:$I$102,8)</f>
        <v/>
      </c>
      <c r="J50" s="84" t="str">
        <f>VLOOKUP($B50,'2019 Ventilation List SORT'!$A$6:$I$102,9)</f>
        <v>Yes</v>
      </c>
      <c r="K50" s="154">
        <f>INDEX('For CSV - 2019 SpcFuncData'!$D$5:$D$88,MATCH($A50,'For CSV - 2019 SpcFuncData'!$B$5:$B$88,0))*0.5</f>
        <v>25</v>
      </c>
      <c r="L50" s="154">
        <f>INDEX('For CSV - 2019 VentSpcFuncData'!$K$6:$K$101,MATCH($B50,'For CSV - 2019 VentSpcFuncData'!$B$6:$B$101,0))</f>
        <v>0</v>
      </c>
      <c r="M50" s="154">
        <f t="shared" si="3"/>
        <v>25</v>
      </c>
      <c r="N50" s="154">
        <f>INDEX('For CSV - 2019 VentSpcFuncData'!$J$6:$J$101,MATCH($B50,'For CSV - 2019 VentSpcFuncData'!$B$6:$B$101,0))</f>
        <v>15</v>
      </c>
      <c r="O50" s="154">
        <f t="shared" si="4"/>
        <v>15</v>
      </c>
      <c r="P50" s="156">
        <f t="shared" si="0"/>
        <v>0.375</v>
      </c>
      <c r="Q50" s="41" t="str">
        <f t="shared" si="5"/>
        <v>Classroom, Lecture, Training, Vocational Areas,Education - Science laboratories</v>
      </c>
      <c r="R50" s="41">
        <f>INDEX('For CSV - 2019 SpcFuncData'!$AL$5:$AL$89,MATCH($A50,'For CSV - 2019 SpcFuncData'!$B$5:$B$89,0))</f>
        <v>207</v>
      </c>
      <c r="S50" s="41">
        <f>INDEX('For CSV - 2019 VentSpcFuncData'!$L$6:$L$101,MATCH($B50,'For CSV - 2019 VentSpcFuncData'!$B$6:$B$101,0))</f>
        <v>21</v>
      </c>
      <c r="T50" s="41">
        <f>MATCH($A50,'For CSV - 2019 SpcFuncData'!$B$5:$B$88,0)</f>
        <v>6</v>
      </c>
      <c r="V50" t="str">
        <f t="shared" si="2"/>
        <v>2,              21,     "Education - Science laboratories"</v>
      </c>
    </row>
    <row r="51" spans="1:22">
      <c r="A51" s="41" t="s">
        <v>66</v>
      </c>
      <c r="B51" s="50" t="s">
        <v>328</v>
      </c>
      <c r="C51" s="53">
        <f>VLOOKUP($B51,'2019 Ventilation List SORT'!$A$6:$I$102,2)</f>
        <v>0.15</v>
      </c>
      <c r="D51" s="53">
        <f>VLOOKUP($B51,'2019 Ventilation List SORT'!$A$6:$I$102,3)</f>
        <v>0.15</v>
      </c>
      <c r="E51" s="58">
        <f>VLOOKUP($B51,'2019 Ventilation List SORT'!$A$6:$I$102,4)</f>
        <v>0</v>
      </c>
      <c r="F51" s="58">
        <f>VLOOKUP($B51,'2019 Ventilation List SORT'!$A$6:$I$102,5)</f>
        <v>0</v>
      </c>
      <c r="G51" s="53">
        <f>VLOOKUP($B51,'2019 Ventilation List SORT'!$A$6:$I$102,6)</f>
        <v>1</v>
      </c>
      <c r="H51" s="58">
        <f>VLOOKUP($B51,'2019 Ventilation List SORT'!$A$6:$I$102,7)</f>
        <v>2</v>
      </c>
      <c r="I51" s="53" t="str">
        <f>VLOOKUP($B51,'2019 Ventilation List SORT'!$A$6:$I$102,8)</f>
        <v/>
      </c>
      <c r="J51" s="84" t="str">
        <f>VLOOKUP($B51,'2019 Ventilation List SORT'!$A$6:$I$102,9)</f>
        <v>Yes</v>
      </c>
      <c r="K51" s="154">
        <f>INDEX('For CSV - 2019 SpcFuncData'!$D$5:$D$88,MATCH($A51,'For CSV - 2019 SpcFuncData'!$B$5:$B$88,0))*0.5</f>
        <v>25</v>
      </c>
      <c r="L51" s="154">
        <f>INDEX('For CSV - 2019 VentSpcFuncData'!$K$6:$K$101,MATCH($B51,'For CSV - 2019 VentSpcFuncData'!$B$6:$B$101,0))</f>
        <v>0</v>
      </c>
      <c r="M51" s="154">
        <f t="shared" si="3"/>
        <v>25</v>
      </c>
      <c r="N51" s="154">
        <f>INDEX('For CSV - 2019 VentSpcFuncData'!$J$6:$J$101,MATCH($B51,'For CSV - 2019 VentSpcFuncData'!$B$6:$B$101,0))</f>
        <v>15</v>
      </c>
      <c r="O51" s="154">
        <f t="shared" si="4"/>
        <v>15</v>
      </c>
      <c r="P51" s="156">
        <f t="shared" si="0"/>
        <v>0.375</v>
      </c>
      <c r="Q51" s="41" t="str">
        <f t="shared" si="5"/>
        <v>Classroom, Lecture, Training, Vocational Areas,Education - University/college laboratories</v>
      </c>
      <c r="R51" s="41">
        <f>INDEX('For CSV - 2019 SpcFuncData'!$AL$5:$AL$89,MATCH($A51,'For CSV - 2019 SpcFuncData'!$B$5:$B$89,0))</f>
        <v>207</v>
      </c>
      <c r="S51" s="41">
        <f>INDEX('For CSV - 2019 VentSpcFuncData'!$L$6:$L$101,MATCH($B51,'For CSV - 2019 VentSpcFuncData'!$B$6:$B$101,0))</f>
        <v>22</v>
      </c>
      <c r="T51" s="41">
        <f>MATCH($A51,'For CSV - 2019 SpcFuncData'!$B$5:$B$88,0)</f>
        <v>6</v>
      </c>
      <c r="V51" t="str">
        <f t="shared" si="2"/>
        <v>2,              22,     "Education - University/college laboratories"</v>
      </c>
    </row>
    <row r="52" spans="1:22">
      <c r="A52" s="41" t="s">
        <v>66</v>
      </c>
      <c r="B52" s="50" t="s">
        <v>608</v>
      </c>
      <c r="C52" s="53">
        <f>VLOOKUP($B52,'2019 Ventilation List SORT'!$A$6:$I$102,2)</f>
        <v>0.15</v>
      </c>
      <c r="D52" s="53">
        <f>VLOOKUP($B52,'2019 Ventilation List SORT'!$A$6:$I$102,3)</f>
        <v>0.15</v>
      </c>
      <c r="E52" s="58">
        <f>VLOOKUP($B52,'2019 Ventilation List SORT'!$A$6:$I$102,4)</f>
        <v>0</v>
      </c>
      <c r="F52" s="58">
        <f>VLOOKUP($B52,'2019 Ventilation List SORT'!$A$6:$I$102,5)</f>
        <v>0</v>
      </c>
      <c r="G52" s="53">
        <f>VLOOKUP($B52,'2019 Ventilation List SORT'!$A$6:$I$102,6)</f>
        <v>0.5</v>
      </c>
      <c r="H52" s="58">
        <f>VLOOKUP($B52,'2019 Ventilation List SORT'!$A$6:$I$102,7)</f>
        <v>2</v>
      </c>
      <c r="I52" s="53" t="str">
        <f>VLOOKUP($B52,'2019 Ventilation List SORT'!$A$6:$I$102,8)</f>
        <v/>
      </c>
      <c r="J52" s="84" t="str">
        <f>VLOOKUP($B52,'2019 Ventilation List SORT'!$A$6:$I$102,9)</f>
        <v>No</v>
      </c>
      <c r="K52" s="154">
        <f>INDEX('For CSV - 2019 SpcFuncData'!$D$5:$D$88,MATCH($A52,'For CSV - 2019 SpcFuncData'!$B$5:$B$88,0))*0.5</f>
        <v>25</v>
      </c>
      <c r="L52" s="154">
        <f>INDEX('For CSV - 2019 VentSpcFuncData'!$K$6:$K$101,MATCH($B52,'For CSV - 2019 VentSpcFuncData'!$B$6:$B$101,0))</f>
        <v>0</v>
      </c>
      <c r="M52" s="154">
        <f t="shared" si="3"/>
        <v>25</v>
      </c>
      <c r="N52" s="154">
        <f>INDEX('For CSV - 2019 VentSpcFuncData'!$J$6:$J$101,MATCH($B52,'For CSV - 2019 VentSpcFuncData'!$B$6:$B$101,0))</f>
        <v>15</v>
      </c>
      <c r="O52" s="154">
        <f t="shared" si="4"/>
        <v>15</v>
      </c>
      <c r="P52" s="156">
        <f t="shared" si="0"/>
        <v>0.375</v>
      </c>
      <c r="Q52" s="41" t="str">
        <f t="shared" si="5"/>
        <v>Classroom, Lecture, Training, Vocational Areas,Education - Wood shop</v>
      </c>
      <c r="R52" s="41">
        <f>INDEX('For CSV - 2019 SpcFuncData'!$AL$5:$AL$89,MATCH($A52,'For CSV - 2019 SpcFuncData'!$B$5:$B$89,0))</f>
        <v>207</v>
      </c>
      <c r="S52" s="41">
        <f>INDEX('For CSV - 2019 VentSpcFuncData'!$L$6:$L$101,MATCH($B52,'For CSV - 2019 VentSpcFuncData'!$B$6:$B$101,0))</f>
        <v>23</v>
      </c>
      <c r="T52" s="41">
        <f>MATCH($A52,'For CSV - 2019 SpcFuncData'!$B$5:$B$88,0)</f>
        <v>6</v>
      </c>
      <c r="V52" t="str">
        <f t="shared" si="2"/>
        <v>2,              23,     "Education - Wood shop"</v>
      </c>
    </row>
    <row r="53" spans="1:22">
      <c r="A53" s="41" t="s">
        <v>66</v>
      </c>
      <c r="B53" s="50" t="s">
        <v>609</v>
      </c>
      <c r="C53" s="53">
        <f>VLOOKUP($B53,'2019 Ventilation List SORT'!$A$6:$I$102,2)</f>
        <v>0.15</v>
      </c>
      <c r="D53" s="53">
        <f>VLOOKUP($B53,'2019 Ventilation List SORT'!$A$6:$I$102,3)</f>
        <v>0.15</v>
      </c>
      <c r="E53" s="58">
        <f>VLOOKUP($B53,'2019 Ventilation List SORT'!$A$6:$I$102,4)</f>
        <v>0</v>
      </c>
      <c r="F53" s="58">
        <f>VLOOKUP($B53,'2019 Ventilation List SORT'!$A$6:$I$102,5)</f>
        <v>0</v>
      </c>
      <c r="G53" s="53">
        <f>VLOOKUP($B53,'2019 Ventilation List SORT'!$A$6:$I$102,6)</f>
        <v>0</v>
      </c>
      <c r="H53" s="58">
        <f>VLOOKUP($B53,'2019 Ventilation List SORT'!$A$6:$I$102,7)</f>
        <v>2</v>
      </c>
      <c r="I53" s="53">
        <f>VLOOKUP($B53,'2019 Ventilation List SORT'!$A$6:$I$102,8)</f>
        <v>0</v>
      </c>
      <c r="J53" s="84" t="str">
        <f>VLOOKUP($B53,'2019 Ventilation List SORT'!$A$6:$I$102,9)</f>
        <v>No</v>
      </c>
      <c r="K53" s="154">
        <f>INDEX('For CSV - 2019 SpcFuncData'!$D$5:$D$88,MATCH($A53,'For CSV - 2019 SpcFuncData'!$B$5:$B$88,0))*0.5</f>
        <v>25</v>
      </c>
      <c r="L53" s="154">
        <f>INDEX('For CSV - 2019 VentSpcFuncData'!$K$6:$K$101,MATCH($B53,'For CSV - 2019 VentSpcFuncData'!$B$6:$B$101,0))</f>
        <v>0</v>
      </c>
      <c r="M53" s="154">
        <f t="shared" si="3"/>
        <v>25</v>
      </c>
      <c r="N53" s="154">
        <f>INDEX('For CSV - 2019 VentSpcFuncData'!$J$6:$J$101,MATCH($B53,'For CSV - 2019 VentSpcFuncData'!$B$6:$B$101,0))</f>
        <v>15</v>
      </c>
      <c r="O53" s="154">
        <f t="shared" si="4"/>
        <v>15</v>
      </c>
      <c r="P53" s="156">
        <f t="shared" si="0"/>
        <v>0.375</v>
      </c>
      <c r="Q53" s="41" t="str">
        <f t="shared" si="5"/>
        <v>Classroom, Lecture, Training, Vocational Areas,Education - Metal shop</v>
      </c>
      <c r="R53" s="41">
        <f>INDEX('For CSV - 2019 SpcFuncData'!$AL$5:$AL$89,MATCH($A53,'For CSV - 2019 SpcFuncData'!$B$5:$B$89,0))</f>
        <v>207</v>
      </c>
      <c r="S53" s="41">
        <f>INDEX('For CSV - 2019 VentSpcFuncData'!$L$6:$L$101,MATCH($B53,'For CSV - 2019 VentSpcFuncData'!$B$6:$B$101,0))</f>
        <v>18</v>
      </c>
      <c r="T53" s="41">
        <f>MATCH($A53,'For CSV - 2019 SpcFuncData'!$B$5:$B$88,0)</f>
        <v>6</v>
      </c>
      <c r="V53" t="str">
        <f t="shared" si="2"/>
        <v>2,              18,     "Education - Metal shop"</v>
      </c>
    </row>
    <row r="54" spans="1:22">
      <c r="A54" s="41" t="s">
        <v>66</v>
      </c>
      <c r="B54" s="50" t="s">
        <v>249</v>
      </c>
      <c r="C54" s="53">
        <f>VLOOKUP($B54,'2019 Ventilation List SORT'!$A$6:$I$102,2)</f>
        <v>0</v>
      </c>
      <c r="D54" s="53">
        <f>VLOOKUP($B54,'2019 Ventilation List SORT'!$A$6:$I$102,3)</f>
        <v>0</v>
      </c>
      <c r="E54" s="58">
        <f>VLOOKUP($B54,'2019 Ventilation List SORT'!$A$6:$I$102,4)</f>
        <v>0</v>
      </c>
      <c r="F54" s="58">
        <f>VLOOKUP($B54,'2019 Ventilation List SORT'!$A$6:$I$102,5)</f>
        <v>0</v>
      </c>
      <c r="G54" s="53">
        <f>VLOOKUP($B54,'2019 Ventilation List SORT'!$A$6:$I$102,6)</f>
        <v>1.5</v>
      </c>
      <c r="H54" s="58">
        <f>VLOOKUP($B54,'2019 Ventilation List SORT'!$A$6:$I$102,7)</f>
        <v>2</v>
      </c>
      <c r="I54" s="53" t="str">
        <f>VLOOKUP($B54,'2019 Ventilation List SORT'!$A$6:$I$102,8)</f>
        <v>Exh. Note A</v>
      </c>
      <c r="J54" s="84" t="str">
        <f>VLOOKUP($B54,'2019 Ventilation List SORT'!$A$6:$I$102,9)</f>
        <v>No</v>
      </c>
      <c r="K54" s="154">
        <f>INDEX('For CSV - 2019 SpcFuncData'!$D$5:$D$88,MATCH($A54,'For CSV - 2019 SpcFuncData'!$B$5:$B$88,0))*0.5</f>
        <v>25</v>
      </c>
      <c r="L54" s="154">
        <f>INDEX('For CSV - 2019 VentSpcFuncData'!$K$6:$K$101,MATCH($B54,'For CSV - 2019 VentSpcFuncData'!$B$6:$B$101,0))</f>
        <v>0</v>
      </c>
      <c r="M54" s="154">
        <f t="shared" si="3"/>
        <v>25</v>
      </c>
      <c r="N54" s="154">
        <f>INDEX('For CSV - 2019 VentSpcFuncData'!$J$6:$J$101,MATCH($B54,'For CSV - 2019 VentSpcFuncData'!$B$6:$B$101,0))</f>
        <v>0</v>
      </c>
      <c r="O54" s="154">
        <f t="shared" si="4"/>
        <v>0</v>
      </c>
      <c r="P54" s="156">
        <f t="shared" si="0"/>
        <v>0</v>
      </c>
      <c r="Q54" s="41" t="str">
        <f t="shared" si="5"/>
        <v>Classroom, Lecture, Training, Vocational Areas,Exhaust - Auto repair rooms</v>
      </c>
      <c r="R54" s="41">
        <f>INDEX('For CSV - 2019 SpcFuncData'!$AL$5:$AL$89,MATCH($A54,'For CSV - 2019 SpcFuncData'!$B$5:$B$89,0))</f>
        <v>207</v>
      </c>
      <c r="S54" s="41">
        <f>INDEX('For CSV - 2019 VentSpcFuncData'!$L$6:$L$101,MATCH($B54,'For CSV - 2019 VentSpcFuncData'!$B$6:$B$101,0))</f>
        <v>26</v>
      </c>
      <c r="T54" s="41">
        <f>MATCH($A54,'For CSV - 2019 SpcFuncData'!$B$5:$B$88,0)</f>
        <v>6</v>
      </c>
      <c r="V54" t="str">
        <f t="shared" si="2"/>
        <v>2,              26,     "Exhaust - Auto repair rooms"</v>
      </c>
    </row>
    <row r="55" spans="1:22">
      <c r="A55" s="41" t="s">
        <v>66</v>
      </c>
      <c r="B55" s="50" t="s">
        <v>610</v>
      </c>
      <c r="C55" s="53">
        <f>VLOOKUP($B55,'2019 Ventilation List SORT'!$A$6:$I$102,2)</f>
        <v>0</v>
      </c>
      <c r="D55" s="53">
        <f>VLOOKUP($B55,'2019 Ventilation List SORT'!$A$6:$I$102,3)</f>
        <v>0</v>
      </c>
      <c r="E55" s="58">
        <f>VLOOKUP($B55,'2019 Ventilation List SORT'!$A$6:$I$102,4)</f>
        <v>0</v>
      </c>
      <c r="F55" s="58">
        <f>VLOOKUP($B55,'2019 Ventilation List SORT'!$A$6:$I$102,5)</f>
        <v>0</v>
      </c>
      <c r="G55" s="53">
        <f>VLOOKUP($B55,'2019 Ventilation List SORT'!$A$6:$I$102,6)</f>
        <v>0.5</v>
      </c>
      <c r="H55" s="58">
        <f>VLOOKUP($B55,'2019 Ventilation List SORT'!$A$6:$I$102,7)</f>
        <v>2</v>
      </c>
      <c r="I55" s="53">
        <f>VLOOKUP($B55,'2019 Ventilation List SORT'!$A$6:$I$102,8)</f>
        <v>0</v>
      </c>
      <c r="J55" s="84" t="str">
        <f>VLOOKUP($B55,'2019 Ventilation List SORT'!$A$6:$I$102,9)</f>
        <v>No</v>
      </c>
      <c r="K55" s="154">
        <f>INDEX('For CSV - 2019 SpcFuncData'!$D$5:$D$88,MATCH($A55,'For CSV - 2019 SpcFuncData'!$B$5:$B$88,0))*0.5</f>
        <v>25</v>
      </c>
      <c r="L55" s="154">
        <f>INDEX('For CSV - 2019 VentSpcFuncData'!$K$6:$K$101,MATCH($B55,'For CSV - 2019 VentSpcFuncData'!$B$6:$B$101,0))</f>
        <v>0</v>
      </c>
      <c r="M55" s="154">
        <f t="shared" si="3"/>
        <v>25</v>
      </c>
      <c r="N55" s="154">
        <f>INDEX('For CSV - 2019 VentSpcFuncData'!$J$6:$J$101,MATCH($B55,'For CSV - 2019 VentSpcFuncData'!$B$6:$B$101,0))</f>
        <v>0</v>
      </c>
      <c r="O55" s="154">
        <f t="shared" si="4"/>
        <v>0</v>
      </c>
      <c r="P55" s="156">
        <f t="shared" si="0"/>
        <v>0</v>
      </c>
      <c r="Q55" s="41" t="str">
        <f t="shared" si="5"/>
        <v>Classroom, Lecture, Training, Vocational Areas,Exhaust - Woodwork shop/classrooms</v>
      </c>
      <c r="R55" s="41">
        <f>INDEX('For CSV - 2019 SpcFuncData'!$AL$5:$AL$89,MATCH($A55,'For CSV - 2019 SpcFuncData'!$B$5:$B$89,0))</f>
        <v>207</v>
      </c>
      <c r="S55" s="41">
        <f>INDEX('For CSV - 2019 VentSpcFuncData'!$L$6:$L$101,MATCH($B55,'For CSV - 2019 VentSpcFuncData'!$B$6:$B$101,0))</f>
        <v>41</v>
      </c>
      <c r="T55" s="41">
        <f>MATCH($A55,'For CSV - 2019 SpcFuncData'!$B$5:$B$88,0)</f>
        <v>6</v>
      </c>
      <c r="V55" t="str">
        <f t="shared" si="2"/>
        <v>2,              41,     "Exhaust - Woodwork shop/classrooms"</v>
      </c>
    </row>
    <row r="56" spans="1:22">
      <c r="A56" s="41" t="s">
        <v>66</v>
      </c>
      <c r="B56" s="50" t="s">
        <v>295</v>
      </c>
      <c r="C56" s="53">
        <f>VLOOKUP($B56,'2019 Ventilation List SORT'!$A$6:$I$102,2)</f>
        <v>0.15</v>
      </c>
      <c r="D56" s="53">
        <f>VLOOKUP($B56,'2019 Ventilation List SORT'!$A$6:$I$102,3)</f>
        <v>0.15</v>
      </c>
      <c r="E56" s="58">
        <f>VLOOKUP($B56,'2019 Ventilation List SORT'!$A$6:$I$102,4)</f>
        <v>0</v>
      </c>
      <c r="F56" s="58">
        <f>VLOOKUP($B56,'2019 Ventilation List SORT'!$A$6:$I$102,5)</f>
        <v>0</v>
      </c>
      <c r="G56" s="53">
        <f>VLOOKUP($B56,'2019 Ventilation List SORT'!$A$6:$I$102,6)</f>
        <v>0.7</v>
      </c>
      <c r="H56" s="58">
        <f>VLOOKUP($B56,'2019 Ventilation List SORT'!$A$6:$I$102,7)</f>
        <v>2</v>
      </c>
      <c r="I56" s="53" t="str">
        <f>VLOOKUP($B56,'2019 Ventilation List SORT'!$A$6:$I$102,8)</f>
        <v/>
      </c>
      <c r="J56" s="84" t="str">
        <f>VLOOKUP($B56,'2019 Ventilation List SORT'!$A$6:$I$102,9)</f>
        <v>Yes</v>
      </c>
      <c r="K56" s="154">
        <f>INDEX('For CSV - 2019 SpcFuncData'!$D$5:$D$88,MATCH($A56,'For CSV - 2019 SpcFuncData'!$B$5:$B$88,0))*0.5</f>
        <v>25</v>
      </c>
      <c r="L56" s="154">
        <f>INDEX('For CSV - 2019 VentSpcFuncData'!$K$6:$K$101,MATCH($B56,'For CSV - 2019 VentSpcFuncData'!$B$6:$B$101,0))</f>
        <v>0</v>
      </c>
      <c r="M56" s="154">
        <f t="shared" si="3"/>
        <v>25</v>
      </c>
      <c r="N56" s="154">
        <f>INDEX('For CSV - 2019 VentSpcFuncData'!$J$6:$J$101,MATCH($B56,'For CSV - 2019 VentSpcFuncData'!$B$6:$B$101,0))</f>
        <v>15</v>
      </c>
      <c r="O56" s="154">
        <f t="shared" si="4"/>
        <v>15</v>
      </c>
      <c r="P56" s="156">
        <f t="shared" si="0"/>
        <v>0.375</v>
      </c>
      <c r="Q56" s="41" t="str">
        <f t="shared" si="5"/>
        <v>Classroom, Lecture, Training, Vocational Areas,Food Service - Kitchen (cooking)</v>
      </c>
      <c r="R56" s="41">
        <f>INDEX('For CSV - 2019 SpcFuncData'!$AL$5:$AL$89,MATCH($A56,'For CSV - 2019 SpcFuncData'!$B$5:$B$89,0))</f>
        <v>207</v>
      </c>
      <c r="S56" s="41">
        <f>INDEX('For CSV - 2019 VentSpcFuncData'!$L$6:$L$101,MATCH($B56,'For CSV - 2019 VentSpcFuncData'!$B$6:$B$101,0))</f>
        <v>44</v>
      </c>
      <c r="T56" s="41">
        <f>MATCH($A56,'For CSV - 2019 SpcFuncData'!$B$5:$B$88,0)</f>
        <v>6</v>
      </c>
      <c r="V56" t="str">
        <f t="shared" si="2"/>
        <v>2,              44,     "Food Service - Kitchen (cooking)"</v>
      </c>
    </row>
    <row r="57" spans="1:22">
      <c r="A57" s="41" t="s">
        <v>66</v>
      </c>
      <c r="B57" s="50" t="s">
        <v>286</v>
      </c>
      <c r="C57" s="53">
        <f>VLOOKUP($B57,'2019 Ventilation List SORT'!$A$6:$I$102,2)</f>
        <v>0.15</v>
      </c>
      <c r="D57" s="53">
        <f>VLOOKUP($B57,'2019 Ventilation List SORT'!$A$6:$I$102,3)</f>
        <v>0.15</v>
      </c>
      <c r="E57" s="58">
        <f>VLOOKUP($B57,'2019 Ventilation List SORT'!$A$6:$I$102,4)</f>
        <v>0</v>
      </c>
      <c r="F57" s="58">
        <f>VLOOKUP($B57,'2019 Ventilation List SORT'!$A$6:$I$102,5)</f>
        <v>0</v>
      </c>
      <c r="G57" s="53">
        <f>VLOOKUP($B57,'2019 Ventilation List SORT'!$A$6:$I$102,6)</f>
        <v>0</v>
      </c>
      <c r="H57" s="58">
        <f>VLOOKUP($B57,'2019 Ventilation List SORT'!$A$6:$I$102,7)</f>
        <v>2</v>
      </c>
      <c r="I57" s="53" t="str">
        <f>VLOOKUP($B57,'2019 Ventilation List SORT'!$A$6:$I$102,8)</f>
        <v/>
      </c>
      <c r="J57" s="84" t="str">
        <f>VLOOKUP($B57,'2019 Ventilation List SORT'!$A$6:$I$102,9)</f>
        <v>No</v>
      </c>
      <c r="K57" s="154">
        <f>INDEX('For CSV - 2019 SpcFuncData'!$D$5:$D$88,MATCH($A57,'For CSV - 2019 SpcFuncData'!$B$5:$B$88,0))*0.5</f>
        <v>25</v>
      </c>
      <c r="L57" s="154">
        <f>INDEX('For CSV - 2019 VentSpcFuncData'!$K$6:$K$101,MATCH($B57,'For CSV - 2019 VentSpcFuncData'!$B$6:$B$101,0))</f>
        <v>0</v>
      </c>
      <c r="M57" s="154">
        <f t="shared" si="3"/>
        <v>25</v>
      </c>
      <c r="N57" s="154">
        <f>INDEX('For CSV - 2019 VentSpcFuncData'!$J$6:$J$101,MATCH($B57,'For CSV - 2019 VentSpcFuncData'!$B$6:$B$101,0))</f>
        <v>15</v>
      </c>
      <c r="O57" s="154">
        <f t="shared" si="4"/>
        <v>15</v>
      </c>
      <c r="P57" s="156">
        <f t="shared" si="0"/>
        <v>0.375</v>
      </c>
      <c r="Q57" s="41" t="str">
        <f t="shared" si="5"/>
        <v>Classroom, Lecture, Training, Vocational Areas,Misc - All others</v>
      </c>
      <c r="R57" s="41">
        <f>INDEX('For CSV - 2019 SpcFuncData'!$AL$5:$AL$89,MATCH($A57,'For CSV - 2019 SpcFuncData'!$B$5:$B$89,0))</f>
        <v>207</v>
      </c>
      <c r="S57" s="41">
        <f>INDEX('For CSV - 2019 VentSpcFuncData'!$L$6:$L$101,MATCH($B57,'For CSV - 2019 VentSpcFuncData'!$B$6:$B$101,0))</f>
        <v>58</v>
      </c>
      <c r="T57" s="41">
        <f>MATCH($A57,'For CSV - 2019 SpcFuncData'!$B$5:$B$88,0)</f>
        <v>6</v>
      </c>
      <c r="V57" t="str">
        <f t="shared" si="2"/>
        <v>2,              58,     "Misc - All others"</v>
      </c>
    </row>
    <row r="58" spans="1:22">
      <c r="A58" s="41" t="s">
        <v>66</v>
      </c>
      <c r="B58" s="50" t="s">
        <v>596</v>
      </c>
      <c r="C58" s="53">
        <f>VLOOKUP($B58,'2019 Ventilation List SORT'!$A$6:$I$102,2)</f>
        <v>0.4</v>
      </c>
      <c r="D58" s="53">
        <f>VLOOKUP($B58,'2019 Ventilation List SORT'!$A$6:$I$102,3)</f>
        <v>0.4</v>
      </c>
      <c r="E58" s="58">
        <f>VLOOKUP($B58,'2019 Ventilation List SORT'!$A$6:$I$102,4)</f>
        <v>0</v>
      </c>
      <c r="F58" s="58">
        <f>VLOOKUP($B58,'2019 Ventilation List SORT'!$A$6:$I$102,5)</f>
        <v>0</v>
      </c>
      <c r="G58" s="53">
        <f>VLOOKUP($B58,'2019 Ventilation List SORT'!$A$6:$I$102,6)</f>
        <v>0.5</v>
      </c>
      <c r="H58" s="58">
        <f>VLOOKUP($B58,'2019 Ventilation List SORT'!$A$6:$I$102,7)</f>
        <v>2</v>
      </c>
      <c r="I58" s="53" t="str">
        <f>VLOOKUP($B58,'2019 Ventilation List SORT'!$A$6:$I$102,8)</f>
        <v>F</v>
      </c>
      <c r="J58" s="84" t="str">
        <f>VLOOKUP($B58,'2019 Ventilation List SORT'!$A$6:$I$102,9)</f>
        <v>No</v>
      </c>
      <c r="K58" s="154">
        <f>INDEX('For CSV - 2019 SpcFuncData'!$D$5:$D$88,MATCH($A58,'For CSV - 2019 SpcFuncData'!$B$5:$B$88,0))*0.5</f>
        <v>25</v>
      </c>
      <c r="L58" s="154">
        <f>INDEX('For CSV - 2019 VentSpcFuncData'!$K$6:$K$101,MATCH($B58,'For CSV - 2019 VentSpcFuncData'!$B$6:$B$101,0))</f>
        <v>0</v>
      </c>
      <c r="M58" s="154">
        <f t="shared" si="3"/>
        <v>25</v>
      </c>
      <c r="N58" s="154">
        <f>INDEX('For CSV - 2019 VentSpcFuncData'!$J$6:$J$101,MATCH($B58,'For CSV - 2019 VentSpcFuncData'!$B$6:$B$101,0))</f>
        <v>15</v>
      </c>
      <c r="O58" s="154">
        <f t="shared" si="4"/>
        <v>15</v>
      </c>
      <c r="P58" s="156">
        <f t="shared" si="0"/>
        <v>0.375</v>
      </c>
      <c r="Q58" s="41" t="str">
        <f t="shared" si="5"/>
        <v>Classroom, Lecture, Training, Vocational Areas,Retail - Barbershop</v>
      </c>
      <c r="R58" s="41">
        <f>INDEX('For CSV - 2019 SpcFuncData'!$AL$5:$AL$89,MATCH($A58,'For CSV - 2019 SpcFuncData'!$B$5:$B$89,0))</f>
        <v>207</v>
      </c>
      <c r="S58" s="41">
        <f>INDEX('For CSV - 2019 VentSpcFuncData'!$L$6:$L$101,MATCH($B58,'For CSV - 2019 VentSpcFuncData'!$B$6:$B$101,0))</f>
        <v>78</v>
      </c>
      <c r="T58" s="41">
        <f>MATCH($A58,'For CSV - 2019 SpcFuncData'!$B$5:$B$88,0)</f>
        <v>6</v>
      </c>
      <c r="V58" t="str">
        <f t="shared" si="2"/>
        <v>2,              78,     "Retail - Barbershop"</v>
      </c>
    </row>
    <row r="59" spans="1:22">
      <c r="A59" s="41" t="s">
        <v>66</v>
      </c>
      <c r="B59" s="50" t="s">
        <v>252</v>
      </c>
      <c r="C59" s="53">
        <f>VLOOKUP($B59,'2019 Ventilation List SORT'!$A$6:$I$102,2)</f>
        <v>0.4</v>
      </c>
      <c r="D59" s="53">
        <f>VLOOKUP($B59,'2019 Ventilation List SORT'!$A$6:$I$102,3)</f>
        <v>0.4</v>
      </c>
      <c r="E59" s="58">
        <f>VLOOKUP($B59,'2019 Ventilation List SORT'!$A$6:$I$102,4)</f>
        <v>0</v>
      </c>
      <c r="F59" s="58">
        <f>VLOOKUP($B59,'2019 Ventilation List SORT'!$A$6:$I$102,5)</f>
        <v>0</v>
      </c>
      <c r="G59" s="53">
        <f>VLOOKUP($B59,'2019 Ventilation List SORT'!$A$6:$I$102,6)</f>
        <v>0.6</v>
      </c>
      <c r="H59" s="58">
        <f>VLOOKUP($B59,'2019 Ventilation List SORT'!$A$6:$I$102,7)</f>
        <v>2</v>
      </c>
      <c r="I59" s="53" t="str">
        <f>VLOOKUP($B59,'2019 Ventilation List SORT'!$A$6:$I$102,8)</f>
        <v/>
      </c>
      <c r="J59" s="84" t="str">
        <f>VLOOKUP($B59,'2019 Ventilation List SORT'!$A$6:$I$102,9)</f>
        <v>No</v>
      </c>
      <c r="K59" s="154">
        <f>INDEX('For CSV - 2019 SpcFuncData'!$D$5:$D$88,MATCH($A59,'For CSV - 2019 SpcFuncData'!$B$5:$B$88,0))*0.5</f>
        <v>25</v>
      </c>
      <c r="L59" s="154">
        <f>INDEX('For CSV - 2019 VentSpcFuncData'!$K$6:$K$101,MATCH($B59,'For CSV - 2019 VentSpcFuncData'!$B$6:$B$101,0))</f>
        <v>0</v>
      </c>
      <c r="M59" s="154">
        <f t="shared" si="3"/>
        <v>25</v>
      </c>
      <c r="N59" s="154">
        <f>INDEX('For CSV - 2019 VentSpcFuncData'!$J$6:$J$101,MATCH($B59,'For CSV - 2019 VentSpcFuncData'!$B$6:$B$101,0))</f>
        <v>15</v>
      </c>
      <c r="O59" s="154">
        <f t="shared" si="4"/>
        <v>15</v>
      </c>
      <c r="P59" s="156">
        <f t="shared" si="0"/>
        <v>0.375</v>
      </c>
      <c r="Q59" s="41" t="str">
        <f t="shared" si="5"/>
        <v>Classroom, Lecture, Training, Vocational Areas,Retail - Beauty and nail salons</v>
      </c>
      <c r="R59" s="41">
        <f>INDEX('For CSV - 2019 SpcFuncData'!$AL$5:$AL$89,MATCH($A59,'For CSV - 2019 SpcFuncData'!$B$5:$B$89,0))</f>
        <v>207</v>
      </c>
      <c r="S59" s="41">
        <f>INDEX('For CSV - 2019 VentSpcFuncData'!$L$6:$L$101,MATCH($B59,'For CSV - 2019 VentSpcFuncData'!$B$6:$B$101,0))</f>
        <v>79</v>
      </c>
      <c r="T59" s="41">
        <f>MATCH($A59,'For CSV - 2019 SpcFuncData'!$B$5:$B$88,0)</f>
        <v>6</v>
      </c>
      <c r="V59" t="str">
        <f t="shared" si="2"/>
        <v>2,              79,     "Retail - Beauty and nail salons"</v>
      </c>
    </row>
    <row r="60" spans="1:22">
      <c r="A60" s="41" t="s">
        <v>165</v>
      </c>
      <c r="B60" s="106" t="s">
        <v>257</v>
      </c>
      <c r="C60" s="53">
        <f>VLOOKUP($B60,'2019 Ventilation List SORT'!$A$6:$I$102,2)</f>
        <v>0</v>
      </c>
      <c r="D60" s="53">
        <f>VLOOKUP($B60,'2019 Ventilation List SORT'!$A$6:$I$102,3)</f>
        <v>0</v>
      </c>
      <c r="E60" s="58">
        <f>VLOOKUP($B60,'2019 Ventilation List SORT'!$A$6:$I$102,4)</f>
        <v>0</v>
      </c>
      <c r="F60" s="58">
        <f>VLOOKUP($B60,'2019 Ventilation List SORT'!$A$6:$I$102,5)</f>
        <v>0</v>
      </c>
      <c r="G60" s="53">
        <f>VLOOKUP($B60,'2019 Ventilation List SORT'!$A$6:$I$102,6)</f>
        <v>0</v>
      </c>
      <c r="H60" s="58">
        <f>VLOOKUP($B60,'2019 Ventilation List SORT'!$A$6:$I$102,7)</f>
        <v>2</v>
      </c>
      <c r="I60" s="53" t="str">
        <f>VLOOKUP($B60,'2019 Ventilation List SORT'!$A$6:$I$102,8)</f>
        <v>E</v>
      </c>
      <c r="J60" s="84" t="str">
        <f>VLOOKUP($B60,'2019 Ventilation List SORT'!$A$6:$I$102,9)</f>
        <v>No</v>
      </c>
      <c r="K60" s="154">
        <f>INDEX('For CSV - 2019 SpcFuncData'!$D$5:$D$88,MATCH($A60,'For CSV - 2019 SpcFuncData'!$B$5:$B$88,0))*0.5</f>
        <v>0</v>
      </c>
      <c r="L60" s="154">
        <f>INDEX('For CSV - 2019 VentSpcFuncData'!$K$6:$K$101,MATCH($B60,'For CSV - 2019 VentSpcFuncData'!$B$6:$B$101,0))</f>
        <v>0</v>
      </c>
      <c r="M60" s="154">
        <f t="shared" si="3"/>
        <v>0</v>
      </c>
      <c r="N60" s="154">
        <f>INDEX('For CSV - 2019 VentSpcFuncData'!$J$6:$J$101,MATCH($B60,'For CSV - 2019 VentSpcFuncData'!$B$6:$B$101,0))</f>
        <v>0</v>
      </c>
      <c r="O60" s="154">
        <f t="shared" si="4"/>
        <v>0</v>
      </c>
      <c r="P60" s="156">
        <f t="shared" si="0"/>
        <v>0</v>
      </c>
      <c r="Q60" s="41" t="str">
        <f t="shared" si="5"/>
        <v>Commercial/Industrial Storage (Refrigerated),Misc - Freezer and refrigerated spaces (&lt;50F)</v>
      </c>
      <c r="R60" s="41">
        <f>INDEX('For CSV - 2019 SpcFuncData'!$AL$5:$AL$89,MATCH($A60,'For CSV - 2019 SpcFuncData'!$B$5:$B$89,0))</f>
        <v>208</v>
      </c>
      <c r="S60" s="41">
        <f>INDEX('For CSV - 2019 VentSpcFuncData'!$L$6:$L$101,MATCH($B60,'For CSV - 2019 VentSpcFuncData'!$B$6:$B$101,0))</f>
        <v>62</v>
      </c>
      <c r="T60" s="41">
        <f>MATCH($A60,'For CSV - 2019 SpcFuncData'!$B$5:$B$88,0)</f>
        <v>7</v>
      </c>
      <c r="V60" t="str">
        <f t="shared" si="2"/>
        <v>1, Spc:SpcFunc,        208,  62  ;  Commercial/Industrial Storage (Refrigerated)</v>
      </c>
    </row>
    <row r="61" spans="1:22">
      <c r="A61" s="41" t="s">
        <v>165</v>
      </c>
      <c r="B61" s="50" t="s">
        <v>611</v>
      </c>
      <c r="C61" s="53">
        <f>VLOOKUP($B61,'2019 Ventilation List SORT'!$A$6:$I$102,2)</f>
        <v>0</v>
      </c>
      <c r="D61" s="53">
        <f>VLOOKUP($B61,'2019 Ventilation List SORT'!$A$6:$I$102,3)</f>
        <v>0</v>
      </c>
      <c r="E61" s="58">
        <f>VLOOKUP($B61,'2019 Ventilation List SORT'!$A$6:$I$102,4)</f>
        <v>0</v>
      </c>
      <c r="F61" s="58">
        <f>VLOOKUP($B61,'2019 Ventilation List SORT'!$A$6:$I$102,5)</f>
        <v>0</v>
      </c>
      <c r="G61" s="53">
        <f>VLOOKUP($B61,'2019 Ventilation List SORT'!$A$6:$I$102,6)</f>
        <v>0</v>
      </c>
      <c r="H61" s="58">
        <f>VLOOKUP($B61,'2019 Ventilation List SORT'!$A$6:$I$102,7)</f>
        <v>3</v>
      </c>
      <c r="I61" s="53" t="str">
        <f>VLOOKUP($B61,'2019 Ventilation List SORT'!$A$6:$I$102,8)</f>
        <v>Exh. Note F</v>
      </c>
      <c r="J61" s="84" t="str">
        <f>VLOOKUP($B61,'2019 Ventilation List SORT'!$A$6:$I$102,9)</f>
        <v>Yes</v>
      </c>
      <c r="K61" s="154">
        <f>INDEX('For CSV - 2019 SpcFuncData'!$D$5:$D$88,MATCH($A61,'For CSV - 2019 SpcFuncData'!$B$5:$B$88,0))*0.5</f>
        <v>0</v>
      </c>
      <c r="L61" s="154">
        <f>INDEX('For CSV - 2019 VentSpcFuncData'!$K$6:$K$101,MATCH($B61,'For CSV - 2019 VentSpcFuncData'!$B$6:$B$101,0))</f>
        <v>0</v>
      </c>
      <c r="M61" s="154">
        <f t="shared" si="3"/>
        <v>0</v>
      </c>
      <c r="N61" s="154">
        <f>INDEX('For CSV - 2019 VentSpcFuncData'!$J$6:$J$101,MATCH($B61,'For CSV - 2019 VentSpcFuncData'!$B$6:$B$101,0))</f>
        <v>0</v>
      </c>
      <c r="O61" s="154">
        <f t="shared" si="4"/>
        <v>0</v>
      </c>
      <c r="P61" s="156">
        <f t="shared" si="0"/>
        <v>0</v>
      </c>
      <c r="Q61" s="41" t="str">
        <f t="shared" si="5"/>
        <v>Commercial/Industrial Storage (Refrigerated),Exhaust - Refrigerating machinery rooms</v>
      </c>
      <c r="R61" s="41">
        <f>INDEX('For CSV - 2019 SpcFuncData'!$AL$5:$AL$89,MATCH($A61,'For CSV - 2019 SpcFuncData'!$B$5:$B$89,0))</f>
        <v>208</v>
      </c>
      <c r="S61" s="41">
        <f>INDEX('For CSV - 2019 VentSpcFuncData'!$L$6:$L$101,MATCH($B61,'For CSV - 2019 VentSpcFuncData'!$B$6:$B$101,0))</f>
        <v>35</v>
      </c>
      <c r="T61" s="41">
        <f>MATCH($A61,'For CSV - 2019 SpcFuncData'!$B$5:$B$88,0)</f>
        <v>7</v>
      </c>
      <c r="V61" t="str">
        <f t="shared" si="2"/>
        <v>2,              35,     "Exhaust - Refrigerating machinery rooms"</v>
      </c>
    </row>
    <row r="62" spans="1:22">
      <c r="A62" s="41" t="s">
        <v>165</v>
      </c>
      <c r="B62" s="50" t="s">
        <v>286</v>
      </c>
      <c r="C62" s="53">
        <f>VLOOKUP($B62,'2019 Ventilation List SORT'!$A$6:$I$102,2)</f>
        <v>0.15</v>
      </c>
      <c r="D62" s="53">
        <f>VLOOKUP($B62,'2019 Ventilation List SORT'!$A$6:$I$102,3)</f>
        <v>0.15</v>
      </c>
      <c r="E62" s="58">
        <f>VLOOKUP($B62,'2019 Ventilation List SORT'!$A$6:$I$102,4)</f>
        <v>0</v>
      </c>
      <c r="F62" s="58">
        <f>VLOOKUP($B62,'2019 Ventilation List SORT'!$A$6:$I$102,5)</f>
        <v>0</v>
      </c>
      <c r="G62" s="53">
        <f>VLOOKUP($B62,'2019 Ventilation List SORT'!$A$6:$I$102,6)</f>
        <v>0</v>
      </c>
      <c r="H62" s="58">
        <f>VLOOKUP($B62,'2019 Ventilation List SORT'!$A$6:$I$102,7)</f>
        <v>2</v>
      </c>
      <c r="I62" s="53" t="str">
        <f>VLOOKUP($B62,'2019 Ventilation List SORT'!$A$6:$I$102,8)</f>
        <v/>
      </c>
      <c r="J62" s="84" t="str">
        <f>VLOOKUP($B62,'2019 Ventilation List SORT'!$A$6:$I$102,9)</f>
        <v>No</v>
      </c>
      <c r="K62" s="154">
        <f>INDEX('For CSV - 2019 SpcFuncData'!$D$5:$D$88,MATCH($A62,'For CSV - 2019 SpcFuncData'!$B$5:$B$88,0))*0.5</f>
        <v>0</v>
      </c>
      <c r="L62" s="154">
        <f>INDEX('For CSV - 2019 VentSpcFuncData'!$K$6:$K$101,MATCH($B62,'For CSV - 2019 VentSpcFuncData'!$B$6:$B$101,0))</f>
        <v>0</v>
      </c>
      <c r="M62" s="154">
        <f t="shared" si="3"/>
        <v>0</v>
      </c>
      <c r="N62" s="154">
        <f>INDEX('For CSV - 2019 VentSpcFuncData'!$J$6:$J$101,MATCH($B62,'For CSV - 2019 VentSpcFuncData'!$B$6:$B$101,0))</f>
        <v>15</v>
      </c>
      <c r="O62" s="154">
        <f t="shared" si="4"/>
        <v>0</v>
      </c>
      <c r="P62" s="156">
        <f t="shared" si="0"/>
        <v>0</v>
      </c>
      <c r="Q62" s="41" t="str">
        <f t="shared" si="5"/>
        <v>Commercial/Industrial Storage (Refrigerated),Misc - All others</v>
      </c>
      <c r="R62" s="41">
        <f>INDEX('For CSV - 2019 SpcFuncData'!$AL$5:$AL$89,MATCH($A62,'For CSV - 2019 SpcFuncData'!$B$5:$B$89,0))</f>
        <v>208</v>
      </c>
      <c r="S62" s="41">
        <f>INDEX('For CSV - 2019 VentSpcFuncData'!$L$6:$L$101,MATCH($B62,'For CSV - 2019 VentSpcFuncData'!$B$6:$B$101,0))</f>
        <v>58</v>
      </c>
      <c r="T62" s="41">
        <f>MATCH($A62,'For CSV - 2019 SpcFuncData'!$B$5:$B$88,0)</f>
        <v>7</v>
      </c>
      <c r="V62" t="str">
        <f t="shared" si="2"/>
        <v>2,              58,     "Misc - All others"</v>
      </c>
    </row>
    <row r="63" spans="1:22">
      <c r="A63" s="41" t="s">
        <v>165</v>
      </c>
      <c r="B63" s="50" t="s">
        <v>257</v>
      </c>
      <c r="C63" s="53">
        <f>VLOOKUP($B63,'2019 Ventilation List SORT'!$A$6:$I$102,2)</f>
        <v>0</v>
      </c>
      <c r="D63" s="53">
        <f>VLOOKUP($B63,'2019 Ventilation List SORT'!$A$6:$I$102,3)</f>
        <v>0</v>
      </c>
      <c r="E63" s="58">
        <f>VLOOKUP($B63,'2019 Ventilation List SORT'!$A$6:$I$102,4)</f>
        <v>0</v>
      </c>
      <c r="F63" s="58">
        <f>VLOOKUP($B63,'2019 Ventilation List SORT'!$A$6:$I$102,5)</f>
        <v>0</v>
      </c>
      <c r="G63" s="53">
        <f>VLOOKUP($B63,'2019 Ventilation List SORT'!$A$6:$I$102,6)</f>
        <v>0</v>
      </c>
      <c r="H63" s="58">
        <f>VLOOKUP($B63,'2019 Ventilation List SORT'!$A$6:$I$102,7)</f>
        <v>2</v>
      </c>
      <c r="I63" s="53" t="str">
        <f>VLOOKUP($B63,'2019 Ventilation List SORT'!$A$6:$I$102,8)</f>
        <v>E</v>
      </c>
      <c r="J63" s="84" t="str">
        <f>VLOOKUP($B63,'2019 Ventilation List SORT'!$A$6:$I$102,9)</f>
        <v>No</v>
      </c>
      <c r="K63" s="154">
        <f>INDEX('For CSV - 2019 SpcFuncData'!$D$5:$D$88,MATCH($A63,'For CSV - 2019 SpcFuncData'!$B$5:$B$88,0))*0.5</f>
        <v>0</v>
      </c>
      <c r="L63" s="154">
        <f>INDEX('For CSV - 2019 VentSpcFuncData'!$K$6:$K$101,MATCH($B63,'For CSV - 2019 VentSpcFuncData'!$B$6:$B$101,0))</f>
        <v>0</v>
      </c>
      <c r="M63" s="154">
        <f t="shared" si="3"/>
        <v>0</v>
      </c>
      <c r="N63" s="154">
        <f>INDEX('For CSV - 2019 VentSpcFuncData'!$J$6:$J$101,MATCH($B63,'For CSV - 2019 VentSpcFuncData'!$B$6:$B$101,0))</f>
        <v>0</v>
      </c>
      <c r="O63" s="154">
        <f t="shared" si="4"/>
        <v>0</v>
      </c>
      <c r="P63" s="156">
        <f t="shared" si="0"/>
        <v>0</v>
      </c>
      <c r="Q63" s="41" t="str">
        <f t="shared" si="5"/>
        <v>Commercial/Industrial Storage (Refrigerated),Misc - Freezer and refrigerated spaces (&lt;50F)</v>
      </c>
      <c r="R63" s="41">
        <f>INDEX('For CSV - 2019 SpcFuncData'!$AL$5:$AL$89,MATCH($A63,'For CSV - 2019 SpcFuncData'!$B$5:$B$89,0))</f>
        <v>208</v>
      </c>
      <c r="S63" s="41">
        <f>INDEX('For CSV - 2019 VentSpcFuncData'!$L$6:$L$101,MATCH($B63,'For CSV - 2019 VentSpcFuncData'!$B$6:$B$101,0))</f>
        <v>62</v>
      </c>
      <c r="T63" s="41">
        <f>MATCH($A63,'For CSV - 2019 SpcFuncData'!$B$5:$B$88,0)</f>
        <v>7</v>
      </c>
      <c r="V63" t="str">
        <f t="shared" si="2"/>
        <v>2,              62,     "Misc - Freezer and refrigerated spaces (&lt;50F)"</v>
      </c>
    </row>
    <row r="64" spans="1:22">
      <c r="A64" s="41" t="s">
        <v>69</v>
      </c>
      <c r="B64" s="106" t="s">
        <v>260</v>
      </c>
      <c r="C64" s="53">
        <f>VLOOKUP($B64,'2019 Ventilation List SORT'!$A$6:$I$102,2)</f>
        <v>0.15</v>
      </c>
      <c r="D64" s="53">
        <f>VLOOKUP($B64,'2019 Ventilation List SORT'!$A$6:$I$102,3)</f>
        <v>0.15</v>
      </c>
      <c r="E64" s="58">
        <f>VLOOKUP($B64,'2019 Ventilation List SORT'!$A$6:$I$102,4)</f>
        <v>0</v>
      </c>
      <c r="F64" s="58">
        <f>VLOOKUP($B64,'2019 Ventilation List SORT'!$A$6:$I$102,5)</f>
        <v>0</v>
      </c>
      <c r="G64" s="53">
        <f>VLOOKUP($B64,'2019 Ventilation List SORT'!$A$6:$I$102,6)</f>
        <v>0</v>
      </c>
      <c r="H64" s="58">
        <f>VLOOKUP($B64,'2019 Ventilation List SORT'!$A$6:$I$102,7)</f>
        <v>2</v>
      </c>
      <c r="I64" s="53" t="str">
        <f>VLOOKUP($B64,'2019 Ventilation List SORT'!$A$6:$I$102,8)</f>
        <v>B</v>
      </c>
      <c r="J64" s="84" t="str">
        <f>VLOOKUP($B64,'2019 Ventilation List SORT'!$A$6:$I$102,9)</f>
        <v>No</v>
      </c>
      <c r="K64" s="154">
        <f>INDEX('For CSV - 2019 SpcFuncData'!$D$5:$D$88,MATCH($A64,'For CSV - 2019 SpcFuncData'!$B$5:$B$88,0))*0.5</f>
        <v>2.5</v>
      </c>
      <c r="L64" s="154">
        <f>INDEX('For CSV - 2019 VentSpcFuncData'!$K$6:$K$101,MATCH($B64,'For CSV - 2019 VentSpcFuncData'!$B$6:$B$101,0))</f>
        <v>0</v>
      </c>
      <c r="M64" s="154">
        <f t="shared" si="3"/>
        <v>2.5</v>
      </c>
      <c r="N64" s="154">
        <f>INDEX('For CSV - 2019 VentSpcFuncData'!$J$6:$J$101,MATCH($B64,'For CSV - 2019 VentSpcFuncData'!$B$6:$B$101,0))</f>
        <v>15</v>
      </c>
      <c r="O64" s="154">
        <f t="shared" si="4"/>
        <v>15</v>
      </c>
      <c r="P64" s="156">
        <f t="shared" si="0"/>
        <v>3.7499999999999999E-2</v>
      </c>
      <c r="Q64" s="41" t="str">
        <f t="shared" si="5"/>
        <v>Commercial/Industrial Storage (Shipping &amp; Handling),Misc - Shipping/receiving</v>
      </c>
      <c r="R64" s="41">
        <f>INDEX('For CSV - 2019 SpcFuncData'!$AL$5:$AL$89,MATCH($A64,'For CSV - 2019 SpcFuncData'!$B$5:$B$89,0))</f>
        <v>209</v>
      </c>
      <c r="S64" s="41">
        <f>INDEX('For CSV - 2019 VentSpcFuncData'!$L$6:$L$101,MATCH($B64,'For CSV - 2019 VentSpcFuncData'!$B$6:$B$101,0))</f>
        <v>66</v>
      </c>
      <c r="T64" s="41">
        <f>MATCH($A64,'For CSV - 2019 SpcFuncData'!$B$5:$B$88,0)</f>
        <v>8</v>
      </c>
      <c r="V64" t="str">
        <f t="shared" si="2"/>
        <v>1, Spc:SpcFunc,        209,  66  ;  Commercial/Industrial Storage (Shipping &amp; Handling)</v>
      </c>
    </row>
    <row r="65" spans="1:22">
      <c r="A65" s="41" t="s">
        <v>69</v>
      </c>
      <c r="B65" s="50" t="s">
        <v>260</v>
      </c>
      <c r="C65" s="53">
        <f>VLOOKUP($B65,'2019 Ventilation List SORT'!$A$6:$I$102,2)</f>
        <v>0.15</v>
      </c>
      <c r="D65" s="53">
        <f>VLOOKUP($B65,'2019 Ventilation List SORT'!$A$6:$I$102,3)</f>
        <v>0.15</v>
      </c>
      <c r="E65" s="58">
        <f>VLOOKUP($B65,'2019 Ventilation List SORT'!$A$6:$I$102,4)</f>
        <v>0</v>
      </c>
      <c r="F65" s="58">
        <f>VLOOKUP($B65,'2019 Ventilation List SORT'!$A$6:$I$102,5)</f>
        <v>0</v>
      </c>
      <c r="G65" s="53">
        <f>VLOOKUP($B65,'2019 Ventilation List SORT'!$A$6:$I$102,6)</f>
        <v>0</v>
      </c>
      <c r="H65" s="58">
        <f>VLOOKUP($B65,'2019 Ventilation List SORT'!$A$6:$I$102,7)</f>
        <v>2</v>
      </c>
      <c r="I65" s="53" t="str">
        <f>VLOOKUP($B65,'2019 Ventilation List SORT'!$A$6:$I$102,8)</f>
        <v>B</v>
      </c>
      <c r="J65" s="84" t="str">
        <f>VLOOKUP($B65,'2019 Ventilation List SORT'!$A$6:$I$102,9)</f>
        <v>No</v>
      </c>
      <c r="K65" s="154">
        <f>INDEX('For CSV - 2019 SpcFuncData'!$D$5:$D$88,MATCH($A65,'For CSV - 2019 SpcFuncData'!$B$5:$B$88,0))*0.5</f>
        <v>2.5</v>
      </c>
      <c r="L65" s="154">
        <f>INDEX('For CSV - 2019 VentSpcFuncData'!$K$6:$K$101,MATCH($B65,'For CSV - 2019 VentSpcFuncData'!$B$6:$B$101,0))</f>
        <v>0</v>
      </c>
      <c r="M65" s="154">
        <f t="shared" si="3"/>
        <v>2.5</v>
      </c>
      <c r="N65" s="154">
        <f>INDEX('For CSV - 2019 VentSpcFuncData'!$J$6:$J$101,MATCH($B65,'For CSV - 2019 VentSpcFuncData'!$B$6:$B$101,0))</f>
        <v>15</v>
      </c>
      <c r="O65" s="154">
        <f t="shared" si="4"/>
        <v>15</v>
      </c>
      <c r="P65" s="156">
        <f t="shared" si="0"/>
        <v>3.7499999999999999E-2</v>
      </c>
      <c r="Q65" s="41" t="str">
        <f t="shared" si="5"/>
        <v>Commercial/Industrial Storage (Shipping &amp; Handling),Misc - Shipping/receiving</v>
      </c>
      <c r="R65" s="41">
        <f>INDEX('For CSV - 2019 SpcFuncData'!$AL$5:$AL$89,MATCH($A65,'For CSV - 2019 SpcFuncData'!$B$5:$B$89,0))</f>
        <v>209</v>
      </c>
      <c r="S65" s="41">
        <f>INDEX('For CSV - 2019 VentSpcFuncData'!$L$6:$L$101,MATCH($B65,'For CSV - 2019 VentSpcFuncData'!$B$6:$B$101,0))</f>
        <v>66</v>
      </c>
      <c r="T65" s="41">
        <f>MATCH($A65,'For CSV - 2019 SpcFuncData'!$B$5:$B$88,0)</f>
        <v>8</v>
      </c>
      <c r="V65" t="str">
        <f t="shared" si="2"/>
        <v>2,              66,     "Misc - Shipping/receiving"</v>
      </c>
    </row>
    <row r="66" spans="1:22">
      <c r="A66" s="41" t="s">
        <v>68</v>
      </c>
      <c r="B66" s="106" t="s">
        <v>261</v>
      </c>
      <c r="C66" s="53">
        <f>VLOOKUP($B66,'2019 Ventilation List SORT'!$A$6:$I$102,2)</f>
        <v>0.15</v>
      </c>
      <c r="D66" s="53">
        <f>VLOOKUP($B66,'2019 Ventilation List SORT'!$A$6:$I$102,3)</f>
        <v>0.15</v>
      </c>
      <c r="E66" s="58">
        <f>VLOOKUP($B66,'2019 Ventilation List SORT'!$A$6:$I$102,4)</f>
        <v>0</v>
      </c>
      <c r="F66" s="58">
        <f>VLOOKUP($B66,'2019 Ventilation List SORT'!$A$6:$I$102,5)</f>
        <v>0</v>
      </c>
      <c r="G66" s="53">
        <f>VLOOKUP($B66,'2019 Ventilation List SORT'!$A$6:$I$102,6)</f>
        <v>0</v>
      </c>
      <c r="H66" s="58">
        <f>VLOOKUP($B66,'2019 Ventilation List SORT'!$A$6:$I$102,7)</f>
        <v>2</v>
      </c>
      <c r="I66" s="53" t="str">
        <f>VLOOKUP($B66,'2019 Ventilation List SORT'!$A$6:$I$102,8)</f>
        <v>B</v>
      </c>
      <c r="J66" s="84" t="str">
        <f>VLOOKUP($B66,'2019 Ventilation List SORT'!$A$6:$I$102,9)</f>
        <v>No</v>
      </c>
      <c r="K66" s="154">
        <f>INDEX('For CSV - 2019 SpcFuncData'!$D$5:$D$88,MATCH($A66,'For CSV - 2019 SpcFuncData'!$B$5:$B$88,0))*0.5</f>
        <v>1</v>
      </c>
      <c r="L66" s="154">
        <f>INDEX('For CSV - 2019 VentSpcFuncData'!$K$6:$K$101,MATCH($B66,'For CSV - 2019 VentSpcFuncData'!$B$6:$B$101,0))</f>
        <v>0</v>
      </c>
      <c r="M66" s="154">
        <f t="shared" si="3"/>
        <v>1</v>
      </c>
      <c r="N66" s="154">
        <f>INDEX('For CSV - 2019 VentSpcFuncData'!$J$6:$J$101,MATCH($B66,'For CSV - 2019 VentSpcFuncData'!$B$6:$B$101,0))</f>
        <v>15</v>
      </c>
      <c r="O66" s="154">
        <f t="shared" si="4"/>
        <v>15</v>
      </c>
      <c r="P66" s="156">
        <f t="shared" si="0"/>
        <v>1.4999999999999999E-2</v>
      </c>
      <c r="Q66" s="41" t="str">
        <f t="shared" si="5"/>
        <v>Commercial/Industrial Storage (Warehouse),Misc - Warehouses</v>
      </c>
      <c r="R66" s="41">
        <f>INDEX('For CSV - 2019 SpcFuncData'!$AL$5:$AL$89,MATCH($A66,'For CSV - 2019 SpcFuncData'!$B$5:$B$89,0))</f>
        <v>210</v>
      </c>
      <c r="S66" s="41">
        <f>INDEX('For CSV - 2019 VentSpcFuncData'!$L$6:$L$101,MATCH($B66,'For CSV - 2019 VentSpcFuncData'!$B$6:$B$101,0))</f>
        <v>70</v>
      </c>
      <c r="T66" s="41">
        <f>MATCH($A66,'For CSV - 2019 SpcFuncData'!$B$5:$B$88,0)</f>
        <v>9</v>
      </c>
      <c r="V66" t="str">
        <f t="shared" si="2"/>
        <v>1, Spc:SpcFunc,        210,  70  ;  Commercial/Industrial Storage (Warehouse)</v>
      </c>
    </row>
    <row r="67" spans="1:22">
      <c r="A67" s="41" t="s">
        <v>68</v>
      </c>
      <c r="B67" s="50" t="s">
        <v>612</v>
      </c>
      <c r="C67" s="53">
        <f>VLOOKUP($B67,'2019 Ventilation List SORT'!$A$6:$I$102,2)</f>
        <v>0</v>
      </c>
      <c r="D67" s="53">
        <f>VLOOKUP($B67,'2019 Ventilation List SORT'!$A$6:$I$102,3)</f>
        <v>0</v>
      </c>
      <c r="E67" s="58">
        <f>VLOOKUP($B67,'2019 Ventilation List SORT'!$A$6:$I$102,4)</f>
        <v>0</v>
      </c>
      <c r="F67" s="58">
        <f>VLOOKUP($B67,'2019 Ventilation List SORT'!$A$6:$I$102,5)</f>
        <v>0</v>
      </c>
      <c r="G67" s="53">
        <f>VLOOKUP($B67,'2019 Ventilation List SORT'!$A$6:$I$102,6)</f>
        <v>1.5</v>
      </c>
      <c r="H67" s="58">
        <f>VLOOKUP($B67,'2019 Ventilation List SORT'!$A$6:$I$102,7)</f>
        <v>4</v>
      </c>
      <c r="I67" s="53" t="str">
        <f>VLOOKUP($B67,'2019 Ventilation List SORT'!$A$6:$I$102,8)</f>
        <v>Exh. Note F</v>
      </c>
      <c r="J67" s="84" t="str">
        <f>VLOOKUP($B67,'2019 Ventilation List SORT'!$A$6:$I$102,9)</f>
        <v>Yes</v>
      </c>
      <c r="K67" s="154">
        <f>INDEX('For CSV - 2019 SpcFuncData'!$D$5:$D$88,MATCH($A67,'For CSV - 2019 SpcFuncData'!$B$5:$B$88,0))*0.5</f>
        <v>1</v>
      </c>
      <c r="L67" s="154">
        <f>INDEX('For CSV - 2019 VentSpcFuncData'!$K$6:$K$101,MATCH($B67,'For CSV - 2019 VentSpcFuncData'!$B$6:$B$101,0))</f>
        <v>0</v>
      </c>
      <c r="M67" s="154">
        <f t="shared" si="3"/>
        <v>1</v>
      </c>
      <c r="N67" s="154">
        <f>INDEX('For CSV - 2019 VentSpcFuncData'!$J$6:$J$101,MATCH($B67,'For CSV - 2019 VentSpcFuncData'!$B$6:$B$101,0))</f>
        <v>0</v>
      </c>
      <c r="O67" s="154">
        <f t="shared" si="4"/>
        <v>0</v>
      </c>
      <c r="P67" s="156">
        <f t="shared" si="0"/>
        <v>0</v>
      </c>
      <c r="Q67" s="41" t="str">
        <f t="shared" si="5"/>
        <v>Commercial/Industrial Storage (Warehouse),Exhaust - Storage rooms, chemical</v>
      </c>
      <c r="R67" s="41">
        <f>INDEX('For CSV - 2019 SpcFuncData'!$AL$5:$AL$89,MATCH($A67,'For CSV - 2019 SpcFuncData'!$B$5:$B$89,0))</f>
        <v>210</v>
      </c>
      <c r="S67" s="41">
        <f>INDEX('For CSV - 2019 VentSpcFuncData'!$L$6:$L$101,MATCH($B67,'For CSV - 2019 VentSpcFuncData'!$B$6:$B$101,0))</f>
        <v>38</v>
      </c>
      <c r="T67" s="41">
        <f>MATCH($A67,'For CSV - 2019 SpcFuncData'!$B$5:$B$88,0)</f>
        <v>9</v>
      </c>
      <c r="V67" t="str">
        <f t="shared" si="2"/>
        <v>2,              38,     "Exhaust - Storage rooms, chemical"</v>
      </c>
    </row>
    <row r="68" spans="1:22">
      <c r="A68" s="41" t="s">
        <v>68</v>
      </c>
      <c r="B68" s="50" t="s">
        <v>613</v>
      </c>
      <c r="C68" s="53">
        <f>VLOOKUP($B68,'2019 Ventilation List SORT'!$A$6:$I$102,2)</f>
        <v>0.15</v>
      </c>
      <c r="D68" s="53">
        <f>VLOOKUP($B68,'2019 Ventilation List SORT'!$A$6:$I$102,3)</f>
        <v>0.15</v>
      </c>
      <c r="E68" s="58">
        <f>VLOOKUP($B68,'2019 Ventilation List SORT'!$A$6:$I$102,4)</f>
        <v>0</v>
      </c>
      <c r="F68" s="58">
        <f>VLOOKUP($B68,'2019 Ventilation List SORT'!$A$6:$I$102,5)</f>
        <v>0</v>
      </c>
      <c r="G68" s="53">
        <f>VLOOKUP($B68,'2019 Ventilation List SORT'!$A$6:$I$102,6)</f>
        <v>0</v>
      </c>
      <c r="H68" s="58">
        <f>VLOOKUP($B68,'2019 Ventilation List SORT'!$A$6:$I$102,7)</f>
        <v>2</v>
      </c>
      <c r="I68" s="53" t="str">
        <f>VLOOKUP($B68,'2019 Ventilation List SORT'!$A$6:$I$102,8)</f>
        <v>B</v>
      </c>
      <c r="J68" s="84" t="str">
        <f>VLOOKUP($B68,'2019 Ventilation List SORT'!$A$6:$I$102,9)</f>
        <v>Yes</v>
      </c>
      <c r="K68" s="154">
        <f>INDEX('For CSV - 2019 SpcFuncData'!$D$5:$D$88,MATCH($A68,'For CSV - 2019 SpcFuncData'!$B$5:$B$88,0))*0.5</f>
        <v>1</v>
      </c>
      <c r="L68" s="154">
        <f>INDEX('For CSV - 2019 VentSpcFuncData'!$K$6:$K$101,MATCH($B68,'For CSV - 2019 VentSpcFuncData'!$B$6:$B$101,0))</f>
        <v>0</v>
      </c>
      <c r="M68" s="154">
        <f t="shared" si="3"/>
        <v>1</v>
      </c>
      <c r="N68" s="154">
        <f>INDEX('For CSV - 2019 VentSpcFuncData'!$J$6:$J$101,MATCH($B68,'For CSV - 2019 VentSpcFuncData'!$B$6:$B$101,0))</f>
        <v>15</v>
      </c>
      <c r="O68" s="154">
        <f t="shared" si="4"/>
        <v>15</v>
      </c>
      <c r="P68" s="156">
        <f t="shared" si="0"/>
        <v>1.4999999999999999E-2</v>
      </c>
      <c r="Q68" s="41" t="str">
        <f t="shared" si="5"/>
        <v>Commercial/Industrial Storage (Warehouse),General - Occupiable storage rooms for liquids or gels</v>
      </c>
      <c r="R68" s="41">
        <f>INDEX('For CSV - 2019 SpcFuncData'!$AL$5:$AL$89,MATCH($A68,'For CSV - 2019 SpcFuncData'!$B$5:$B$89,0))</f>
        <v>210</v>
      </c>
      <c r="S68" s="41">
        <f>INDEX('For CSV - 2019 VentSpcFuncData'!$L$6:$L$101,MATCH($B68,'For CSV - 2019 VentSpcFuncData'!$B$6:$B$101,0))</f>
        <v>50</v>
      </c>
      <c r="T68" s="41">
        <f>MATCH($A68,'For CSV - 2019 SpcFuncData'!$B$5:$B$88,0)</f>
        <v>9</v>
      </c>
      <c r="V68" t="str">
        <f t="shared" si="2"/>
        <v>2,              50,     "General - Occupiable storage rooms for liquids or gels"</v>
      </c>
    </row>
    <row r="69" spans="1:22">
      <c r="A69" s="41" t="s">
        <v>68</v>
      </c>
      <c r="B69" s="50" t="s">
        <v>286</v>
      </c>
      <c r="C69" s="53">
        <f>VLOOKUP($B69,'2019 Ventilation List SORT'!$A$6:$I$102,2)</f>
        <v>0.15</v>
      </c>
      <c r="D69" s="53">
        <f>VLOOKUP($B69,'2019 Ventilation List SORT'!$A$6:$I$102,3)</f>
        <v>0.15</v>
      </c>
      <c r="E69" s="58">
        <f>VLOOKUP($B69,'2019 Ventilation List SORT'!$A$6:$I$102,4)</f>
        <v>0</v>
      </c>
      <c r="F69" s="58">
        <f>VLOOKUP($B69,'2019 Ventilation List SORT'!$A$6:$I$102,5)</f>
        <v>0</v>
      </c>
      <c r="G69" s="53">
        <f>VLOOKUP($B69,'2019 Ventilation List SORT'!$A$6:$I$102,6)</f>
        <v>0</v>
      </c>
      <c r="H69" s="58">
        <f>VLOOKUP($B69,'2019 Ventilation List SORT'!$A$6:$I$102,7)</f>
        <v>2</v>
      </c>
      <c r="I69" s="53" t="str">
        <f>VLOOKUP($B69,'2019 Ventilation List SORT'!$A$6:$I$102,8)</f>
        <v/>
      </c>
      <c r="J69" s="84" t="str">
        <f>VLOOKUP($B69,'2019 Ventilation List SORT'!$A$6:$I$102,9)</f>
        <v>No</v>
      </c>
      <c r="K69" s="154">
        <f>INDEX('For CSV - 2019 SpcFuncData'!$D$5:$D$88,MATCH($A69,'For CSV - 2019 SpcFuncData'!$B$5:$B$88,0))*0.5</f>
        <v>1</v>
      </c>
      <c r="L69" s="154">
        <f>INDEX('For CSV - 2019 VentSpcFuncData'!$K$6:$K$101,MATCH($B69,'For CSV - 2019 VentSpcFuncData'!$B$6:$B$101,0))</f>
        <v>0</v>
      </c>
      <c r="M69" s="154">
        <f t="shared" si="3"/>
        <v>1</v>
      </c>
      <c r="N69" s="154">
        <f>INDEX('For CSV - 2019 VentSpcFuncData'!$J$6:$J$101,MATCH($B69,'For CSV - 2019 VentSpcFuncData'!$B$6:$B$101,0))</f>
        <v>15</v>
      </c>
      <c r="O69" s="154">
        <f t="shared" si="4"/>
        <v>15</v>
      </c>
      <c r="P69" s="156">
        <f t="shared" si="0"/>
        <v>1.4999999999999999E-2</v>
      </c>
      <c r="Q69" s="41" t="str">
        <f t="shared" si="5"/>
        <v>Commercial/Industrial Storage (Warehouse),Misc - All others</v>
      </c>
      <c r="R69" s="41">
        <f>INDEX('For CSV - 2019 SpcFuncData'!$AL$5:$AL$89,MATCH($A69,'For CSV - 2019 SpcFuncData'!$B$5:$B$89,0))</f>
        <v>210</v>
      </c>
      <c r="S69" s="41">
        <f>INDEX('For CSV - 2019 VentSpcFuncData'!$L$6:$L$101,MATCH($B69,'For CSV - 2019 VentSpcFuncData'!$B$6:$B$101,0))</f>
        <v>58</v>
      </c>
      <c r="T69" s="41">
        <f>MATCH($A69,'For CSV - 2019 SpcFuncData'!$B$5:$B$88,0)</f>
        <v>9</v>
      </c>
      <c r="V69" t="str">
        <f t="shared" si="2"/>
        <v>2,              58,     "Misc - All others"</v>
      </c>
    </row>
    <row r="70" spans="1:22">
      <c r="A70" s="41" t="s">
        <v>68</v>
      </c>
      <c r="B70" s="50" t="s">
        <v>261</v>
      </c>
      <c r="C70" s="53">
        <f>VLOOKUP($B70,'2019 Ventilation List SORT'!$A$6:$I$102,2)</f>
        <v>0.15</v>
      </c>
      <c r="D70" s="53">
        <f>VLOOKUP($B70,'2019 Ventilation List SORT'!$A$6:$I$102,3)</f>
        <v>0.15</v>
      </c>
      <c r="E70" s="58">
        <f>VLOOKUP($B70,'2019 Ventilation List SORT'!$A$6:$I$102,4)</f>
        <v>0</v>
      </c>
      <c r="F70" s="58">
        <f>VLOOKUP($B70,'2019 Ventilation List SORT'!$A$6:$I$102,5)</f>
        <v>0</v>
      </c>
      <c r="G70" s="53">
        <f>VLOOKUP($B70,'2019 Ventilation List SORT'!$A$6:$I$102,6)</f>
        <v>0</v>
      </c>
      <c r="H70" s="58">
        <f>VLOOKUP($B70,'2019 Ventilation List SORT'!$A$6:$I$102,7)</f>
        <v>2</v>
      </c>
      <c r="I70" s="53" t="str">
        <f>VLOOKUP($B70,'2019 Ventilation List SORT'!$A$6:$I$102,8)</f>
        <v>B</v>
      </c>
      <c r="J70" s="84" t="str">
        <f>VLOOKUP($B70,'2019 Ventilation List SORT'!$A$6:$I$102,9)</f>
        <v>No</v>
      </c>
      <c r="K70" s="154">
        <f>INDEX('For CSV - 2019 SpcFuncData'!$D$5:$D$88,MATCH($A70,'For CSV - 2019 SpcFuncData'!$B$5:$B$88,0))*0.5</f>
        <v>1</v>
      </c>
      <c r="L70" s="154">
        <f>INDEX('For CSV - 2019 VentSpcFuncData'!$K$6:$K$101,MATCH($B70,'For CSV - 2019 VentSpcFuncData'!$B$6:$B$101,0))</f>
        <v>0</v>
      </c>
      <c r="M70" s="154">
        <f t="shared" si="3"/>
        <v>1</v>
      </c>
      <c r="N70" s="154">
        <f>INDEX('For CSV - 2019 VentSpcFuncData'!$J$6:$J$101,MATCH($B70,'For CSV - 2019 VentSpcFuncData'!$B$6:$B$101,0))</f>
        <v>15</v>
      </c>
      <c r="O70" s="154">
        <f t="shared" si="4"/>
        <v>15</v>
      </c>
      <c r="P70" s="156">
        <f t="shared" si="0"/>
        <v>1.4999999999999999E-2</v>
      </c>
      <c r="Q70" s="41" t="str">
        <f t="shared" si="5"/>
        <v>Commercial/Industrial Storage (Warehouse),Misc - Warehouses</v>
      </c>
      <c r="R70" s="41">
        <f>INDEX('For CSV - 2019 SpcFuncData'!$AL$5:$AL$89,MATCH($A70,'For CSV - 2019 SpcFuncData'!$B$5:$B$89,0))</f>
        <v>210</v>
      </c>
      <c r="S70" s="41">
        <f>INDEX('For CSV - 2019 VentSpcFuncData'!$L$6:$L$101,MATCH($B70,'For CSV - 2019 VentSpcFuncData'!$B$6:$B$101,0))</f>
        <v>70</v>
      </c>
      <c r="T70" s="41">
        <f>MATCH($A70,'For CSV - 2019 SpcFuncData'!$B$5:$B$88,0)</f>
        <v>9</v>
      </c>
      <c r="V70" t="str">
        <f t="shared" si="2"/>
        <v>2,              70,     "Misc - Warehouses"</v>
      </c>
    </row>
    <row r="71" spans="1:22">
      <c r="A71" s="41" t="s">
        <v>68</v>
      </c>
      <c r="B71" s="50" t="s">
        <v>614</v>
      </c>
      <c r="C71" s="53">
        <f>VLOOKUP($B71,'2019 Ventilation List SORT'!$A$6:$I$102,2)</f>
        <v>0.15</v>
      </c>
      <c r="D71" s="53">
        <f>VLOOKUP($B71,'2019 Ventilation List SORT'!$A$6:$I$102,3)</f>
        <v>0.15</v>
      </c>
      <c r="E71" s="58">
        <f>VLOOKUP($B71,'2019 Ventilation List SORT'!$A$6:$I$102,4)</f>
        <v>0</v>
      </c>
      <c r="F71" s="58">
        <f>VLOOKUP($B71,'2019 Ventilation List SORT'!$A$6:$I$102,5)</f>
        <v>0</v>
      </c>
      <c r="G71" s="53">
        <f>VLOOKUP($B71,'2019 Ventilation List SORT'!$A$6:$I$102,6)</f>
        <v>0</v>
      </c>
      <c r="H71" s="58">
        <f>VLOOKUP($B71,'2019 Ventilation List SORT'!$A$6:$I$102,7)</f>
        <v>1</v>
      </c>
      <c r="I71" s="53" t="str">
        <f>VLOOKUP($B71,'2019 Ventilation List SORT'!$A$6:$I$102,8)</f>
        <v/>
      </c>
      <c r="J71" s="84" t="str">
        <f>VLOOKUP($B71,'2019 Ventilation List SORT'!$A$6:$I$102,9)</f>
        <v>No</v>
      </c>
      <c r="K71" s="154">
        <f>INDEX('For CSV - 2019 SpcFuncData'!$D$5:$D$88,MATCH($A71,'For CSV - 2019 SpcFuncData'!$B$5:$B$88,0))*0.5</f>
        <v>1</v>
      </c>
      <c r="L71" s="154">
        <f>INDEX('For CSV - 2019 VentSpcFuncData'!$K$6:$K$101,MATCH($B71,'For CSV - 2019 VentSpcFuncData'!$B$6:$B$101,0))</f>
        <v>0</v>
      </c>
      <c r="M71" s="154">
        <f t="shared" si="3"/>
        <v>1</v>
      </c>
      <c r="N71" s="154">
        <f>INDEX('For CSV - 2019 VentSpcFuncData'!$J$6:$J$101,MATCH($B71,'For CSV - 2019 VentSpcFuncData'!$B$6:$B$101,0))</f>
        <v>15</v>
      </c>
      <c r="O71" s="154">
        <f t="shared" si="4"/>
        <v>15</v>
      </c>
      <c r="P71" s="156">
        <f t="shared" si="0"/>
        <v>1.4999999999999999E-2</v>
      </c>
      <c r="Q71" s="41" t="str">
        <f t="shared" si="5"/>
        <v>Commercial/Industrial Storage (Warehouse),Office - Occupiable storage rooms for dry materials</v>
      </c>
      <c r="R71" s="41">
        <f>INDEX('For CSV - 2019 SpcFuncData'!$AL$5:$AL$89,MATCH($A71,'For CSV - 2019 SpcFuncData'!$B$5:$B$89,0))</f>
        <v>210</v>
      </c>
      <c r="S71" s="41">
        <f>INDEX('For CSV - 2019 VentSpcFuncData'!$L$6:$L$101,MATCH($B71,'For CSV - 2019 VentSpcFuncData'!$B$6:$B$101,0))</f>
        <v>73</v>
      </c>
      <c r="T71" s="41">
        <f>MATCH($A71,'For CSV - 2019 SpcFuncData'!$B$5:$B$88,0)</f>
        <v>9</v>
      </c>
      <c r="V71" t="str">
        <f t="shared" si="2"/>
        <v>2,              73,     "Office - Occupiable storage rooms for dry materials"</v>
      </c>
    </row>
    <row r="72" spans="1:22">
      <c r="A72" s="54" t="s">
        <v>166</v>
      </c>
      <c r="B72" s="106" t="s">
        <v>264</v>
      </c>
      <c r="C72" s="53">
        <f>VLOOKUP($B72,'2019 Ventilation List SORT'!$A$6:$I$102,2)</f>
        <v>0.15</v>
      </c>
      <c r="D72" s="53">
        <f>VLOOKUP($B72,'2019 Ventilation List SORT'!$A$6:$I$102,3)</f>
        <v>0.15</v>
      </c>
      <c r="E72" s="58">
        <f>VLOOKUP($B72,'2019 Ventilation List SORT'!$A$6:$I$102,4)</f>
        <v>0</v>
      </c>
      <c r="F72" s="58">
        <f>VLOOKUP($B72,'2019 Ventilation List SORT'!$A$6:$I$102,5)</f>
        <v>0</v>
      </c>
      <c r="G72" s="53">
        <f>VLOOKUP($B72,'2019 Ventilation List SORT'!$A$6:$I$102,6)</f>
        <v>0</v>
      </c>
      <c r="H72" s="58">
        <f>VLOOKUP($B72,'2019 Ventilation List SORT'!$A$6:$I$102,7)</f>
        <v>1</v>
      </c>
      <c r="I72" s="53" t="str">
        <f>VLOOKUP($B72,'2019 Ventilation List SORT'!$A$6:$I$102,8)</f>
        <v>F</v>
      </c>
      <c r="J72" s="84" t="str">
        <f>VLOOKUP($B72,'2019 Ventilation List SORT'!$A$6:$I$102,9)</f>
        <v>Yes</v>
      </c>
      <c r="K72" s="154">
        <f>INDEX('For CSV - 2019 SpcFuncData'!$D$5:$D$88,MATCH($A72,'For CSV - 2019 SpcFuncData'!$B$5:$B$88,0))*0.5</f>
        <v>1.5</v>
      </c>
      <c r="L72" s="154">
        <f>INDEX('For CSV - 2019 VentSpcFuncData'!$K$6:$K$101,MATCH($B72,'For CSV - 2019 VentSpcFuncData'!$B$6:$B$101,0))</f>
        <v>0</v>
      </c>
      <c r="M72" s="154">
        <f t="shared" si="3"/>
        <v>1.5</v>
      </c>
      <c r="N72" s="154">
        <f>INDEX('For CSV - 2019 VentSpcFuncData'!$J$6:$J$101,MATCH($B72,'For CSV - 2019 VentSpcFuncData'!$B$6:$B$101,0))</f>
        <v>15</v>
      </c>
      <c r="O72" s="154">
        <f t="shared" si="4"/>
        <v>15</v>
      </c>
      <c r="P72" s="156">
        <f t="shared" ref="P72:P135" si="6">K72*O72/1000</f>
        <v>2.2499999999999999E-2</v>
      </c>
      <c r="Q72" s="41" t="str">
        <f t="shared" ref="Q72:Q103" si="7">_xlfn.CONCAT(A72,",",B72)</f>
        <v>Computer Room,Misc - Computer (not printing)</v>
      </c>
      <c r="R72" s="41">
        <f>INDEX('For CSV - 2019 SpcFuncData'!$AL$5:$AL$89,MATCH($A72,'For CSV - 2019 SpcFuncData'!$B$5:$B$89,0))</f>
        <v>211</v>
      </c>
      <c r="S72" s="41">
        <f>INDEX('For CSV - 2019 VentSpcFuncData'!$L$6:$L$101,MATCH($B72,'For CSV - 2019 VentSpcFuncData'!$B$6:$B$101,0))</f>
        <v>61</v>
      </c>
      <c r="T72" s="41">
        <f>MATCH($A72,'For CSV - 2019 SpcFuncData'!$B$5:$B$88,0)</f>
        <v>10</v>
      </c>
      <c r="V72" t="str">
        <f t="shared" ref="V72:V135" si="8">IF($A71&lt;&gt;$A72,$V$3&amp;$R72&amp;$W$3&amp;$S72&amp;$X$3&amp;TEXT($A72,0),IF($A72=$A71,$V$4&amp;$S72&amp;$W$4&amp;$X$4&amp;$B72&amp;""""))</f>
        <v>1, Spc:SpcFunc,        211,  61  ;  Computer Room</v>
      </c>
    </row>
    <row r="73" spans="1:22">
      <c r="A73" s="54" t="s">
        <v>166</v>
      </c>
      <c r="B73" s="50" t="s">
        <v>599</v>
      </c>
      <c r="C73" s="53">
        <f>VLOOKUP($B73,'2019 Ventilation List SORT'!$A$6:$I$102,2)</f>
        <v>0.15</v>
      </c>
      <c r="D73" s="53">
        <f>VLOOKUP($B73,'2019 Ventilation List SORT'!$A$6:$I$102,3)</f>
        <v>0.15</v>
      </c>
      <c r="E73" s="58">
        <f>VLOOKUP($B73,'2019 Ventilation List SORT'!$A$6:$I$102,4)</f>
        <v>0</v>
      </c>
      <c r="F73" s="58">
        <f>VLOOKUP($B73,'2019 Ventilation List SORT'!$A$6:$I$102,5)</f>
        <v>0</v>
      </c>
      <c r="G73" s="53">
        <f>VLOOKUP($B73,'2019 Ventilation List SORT'!$A$6:$I$102,6)</f>
        <v>0</v>
      </c>
      <c r="H73" s="58">
        <f>VLOOKUP($B73,'2019 Ventilation List SORT'!$A$6:$I$102,7)</f>
        <v>1</v>
      </c>
      <c r="I73" s="53" t="str">
        <f>VLOOKUP($B73,'2019 Ventilation List SORT'!$A$6:$I$102,8)</f>
        <v/>
      </c>
      <c r="J73" s="84" t="str">
        <f>VLOOKUP($B73,'2019 Ventilation List SORT'!$A$6:$I$102,9)</f>
        <v>No</v>
      </c>
      <c r="K73" s="154">
        <f>INDEX('For CSV - 2019 SpcFuncData'!$D$5:$D$88,MATCH($A73,'For CSV - 2019 SpcFuncData'!$B$5:$B$88,0))*0.5</f>
        <v>1.5</v>
      </c>
      <c r="L73" s="154">
        <f>INDEX('For CSV - 2019 VentSpcFuncData'!$K$6:$K$101,MATCH($B73,'For CSV - 2019 VentSpcFuncData'!$B$6:$B$101,0))</f>
        <v>0</v>
      </c>
      <c r="M73" s="154">
        <f t="shared" ref="M73:M136" si="9">IF(L73=0,K73,L73)</f>
        <v>1.5</v>
      </c>
      <c r="N73" s="154">
        <f>INDEX('For CSV - 2019 VentSpcFuncData'!$J$6:$J$101,MATCH($B73,'For CSV - 2019 VentSpcFuncData'!$B$6:$B$101,0))</f>
        <v>15</v>
      </c>
      <c r="O73" s="154">
        <f t="shared" ref="O73:O136" si="10">MIN(IF(SUM(K73,M73)=0,0,M73/K73*N73),15)</f>
        <v>15</v>
      </c>
      <c r="P73" s="156">
        <f t="shared" si="6"/>
        <v>2.2499999999999999E-2</v>
      </c>
      <c r="Q73" s="41" t="str">
        <f t="shared" si="7"/>
        <v>Computer Room,Education - Computer lab</v>
      </c>
      <c r="R73" s="41">
        <f>INDEX('For CSV - 2019 SpcFuncData'!$AL$5:$AL$89,MATCH($A73,'For CSV - 2019 SpcFuncData'!$B$5:$B$89,0))</f>
        <v>211</v>
      </c>
      <c r="S73" s="41">
        <f>INDEX('For CSV - 2019 VentSpcFuncData'!$L$6:$L$101,MATCH($B73,'For CSV - 2019 VentSpcFuncData'!$B$6:$B$101,0))</f>
        <v>12</v>
      </c>
      <c r="T73" s="41">
        <f>MATCH($A73,'For CSV - 2019 SpcFuncData'!$B$5:$B$88,0)</f>
        <v>10</v>
      </c>
      <c r="V73" t="str">
        <f t="shared" si="8"/>
        <v>2,              12,     "Education - Computer lab"</v>
      </c>
    </row>
    <row r="74" spans="1:22">
      <c r="A74" s="54" t="s">
        <v>166</v>
      </c>
      <c r="B74" s="50" t="s">
        <v>604</v>
      </c>
      <c r="C74" s="53">
        <f>VLOOKUP($B74,'2019 Ventilation List SORT'!$A$6:$I$102,2)</f>
        <v>0.15</v>
      </c>
      <c r="D74" s="53">
        <f>VLOOKUP($B74,'2019 Ventilation List SORT'!$A$6:$I$102,3)</f>
        <v>0.15</v>
      </c>
      <c r="E74" s="58">
        <f>VLOOKUP($B74,'2019 Ventilation List SORT'!$A$6:$I$102,4)</f>
        <v>0</v>
      </c>
      <c r="F74" s="58">
        <f>VLOOKUP($B74,'2019 Ventilation List SORT'!$A$6:$I$102,5)</f>
        <v>0</v>
      </c>
      <c r="G74" s="53">
        <f>VLOOKUP($B74,'2019 Ventilation List SORT'!$A$6:$I$102,6)</f>
        <v>0</v>
      </c>
      <c r="H74" s="58">
        <f>VLOOKUP($B74,'2019 Ventilation List SORT'!$A$6:$I$102,7)</f>
        <v>1</v>
      </c>
      <c r="I74" s="53" t="str">
        <f>VLOOKUP($B74,'2019 Ventilation List SORT'!$A$6:$I$102,8)</f>
        <v>A</v>
      </c>
      <c r="J74" s="84" t="str">
        <f>VLOOKUP($B74,'2019 Ventilation List SORT'!$A$6:$I$102,9)</f>
        <v>No</v>
      </c>
      <c r="K74" s="154">
        <f>INDEX('For CSV - 2019 SpcFuncData'!$D$5:$D$88,MATCH($A74,'For CSV - 2019 SpcFuncData'!$B$5:$B$88,0))*0.5</f>
        <v>1.5</v>
      </c>
      <c r="L74" s="154">
        <f>INDEX('For CSV - 2019 VentSpcFuncData'!$K$6:$K$101,MATCH($B74,'For CSV - 2019 VentSpcFuncData'!$B$6:$B$101,0))</f>
        <v>0</v>
      </c>
      <c r="M74" s="154">
        <f t="shared" si="9"/>
        <v>1.5</v>
      </c>
      <c r="N74" s="154">
        <f>INDEX('For CSV - 2019 VentSpcFuncData'!$J$6:$J$101,MATCH($B74,'For CSV - 2019 VentSpcFuncData'!$B$6:$B$101,0))</f>
        <v>15</v>
      </c>
      <c r="O74" s="154">
        <f t="shared" si="10"/>
        <v>15</v>
      </c>
      <c r="P74" s="156">
        <f t="shared" si="6"/>
        <v>2.2499999999999999E-2</v>
      </c>
      <c r="Q74" s="41" t="str">
        <f t="shared" si="7"/>
        <v>Computer Room,Education - Media center</v>
      </c>
      <c r="R74" s="41">
        <f>INDEX('For CSV - 2019 SpcFuncData'!$AL$5:$AL$89,MATCH($A74,'For CSV - 2019 SpcFuncData'!$B$5:$B$89,0))</f>
        <v>211</v>
      </c>
      <c r="S74" s="41">
        <f>INDEX('For CSV - 2019 VentSpcFuncData'!$L$6:$L$101,MATCH($B74,'For CSV - 2019 VentSpcFuncData'!$B$6:$B$101,0))</f>
        <v>17</v>
      </c>
      <c r="T74" s="41">
        <f>MATCH($A74,'For CSV - 2019 SpcFuncData'!$B$5:$B$88,0)</f>
        <v>10</v>
      </c>
      <c r="V74" t="str">
        <f t="shared" si="8"/>
        <v>2,              17,     "Education - Media center"</v>
      </c>
    </row>
    <row r="75" spans="1:22">
      <c r="A75" s="54" t="s">
        <v>166</v>
      </c>
      <c r="B75" s="50" t="s">
        <v>286</v>
      </c>
      <c r="C75" s="53">
        <f>VLOOKUP($B75,'2019 Ventilation List SORT'!$A$6:$I$102,2)</f>
        <v>0.15</v>
      </c>
      <c r="D75" s="53">
        <f>VLOOKUP($B75,'2019 Ventilation List SORT'!$A$6:$I$102,3)</f>
        <v>0.15</v>
      </c>
      <c r="E75" s="58">
        <f>VLOOKUP($B75,'2019 Ventilation List SORT'!$A$6:$I$102,4)</f>
        <v>0</v>
      </c>
      <c r="F75" s="58">
        <f>VLOOKUP($B75,'2019 Ventilation List SORT'!$A$6:$I$102,5)</f>
        <v>0</v>
      </c>
      <c r="G75" s="53">
        <f>VLOOKUP($B75,'2019 Ventilation List SORT'!$A$6:$I$102,6)</f>
        <v>0</v>
      </c>
      <c r="H75" s="58">
        <f>VLOOKUP($B75,'2019 Ventilation List SORT'!$A$6:$I$102,7)</f>
        <v>2</v>
      </c>
      <c r="I75" s="53" t="str">
        <f>VLOOKUP($B75,'2019 Ventilation List SORT'!$A$6:$I$102,8)</f>
        <v/>
      </c>
      <c r="J75" s="84" t="str">
        <f>VLOOKUP($B75,'2019 Ventilation List SORT'!$A$6:$I$102,9)</f>
        <v>No</v>
      </c>
      <c r="K75" s="154">
        <f>INDEX('For CSV - 2019 SpcFuncData'!$D$5:$D$88,MATCH($A75,'For CSV - 2019 SpcFuncData'!$B$5:$B$88,0))*0.5</f>
        <v>1.5</v>
      </c>
      <c r="L75" s="154">
        <f>INDEX('For CSV - 2019 VentSpcFuncData'!$K$6:$K$101,MATCH($B75,'For CSV - 2019 VentSpcFuncData'!$B$6:$B$101,0))</f>
        <v>0</v>
      </c>
      <c r="M75" s="154">
        <f t="shared" si="9"/>
        <v>1.5</v>
      </c>
      <c r="N75" s="154">
        <f>INDEX('For CSV - 2019 VentSpcFuncData'!$J$6:$J$101,MATCH($B75,'For CSV - 2019 VentSpcFuncData'!$B$6:$B$101,0))</f>
        <v>15</v>
      </c>
      <c r="O75" s="154">
        <f t="shared" si="10"/>
        <v>15</v>
      </c>
      <c r="P75" s="156">
        <f t="shared" si="6"/>
        <v>2.2499999999999999E-2</v>
      </c>
      <c r="Q75" s="41" t="str">
        <f t="shared" si="7"/>
        <v>Computer Room,Misc - All others</v>
      </c>
      <c r="R75" s="41">
        <f>INDEX('For CSV - 2019 SpcFuncData'!$AL$5:$AL$89,MATCH($A75,'For CSV - 2019 SpcFuncData'!$B$5:$B$89,0))</f>
        <v>211</v>
      </c>
      <c r="S75" s="41">
        <f>INDEX('For CSV - 2019 VentSpcFuncData'!$L$6:$L$101,MATCH($B75,'For CSV - 2019 VentSpcFuncData'!$B$6:$B$101,0))</f>
        <v>58</v>
      </c>
      <c r="T75" s="41">
        <f>MATCH($A75,'For CSV - 2019 SpcFuncData'!$B$5:$B$88,0)</f>
        <v>10</v>
      </c>
      <c r="V75" t="str">
        <f t="shared" si="8"/>
        <v>2,              58,     "Misc - All others"</v>
      </c>
    </row>
    <row r="76" spans="1:22">
      <c r="A76" s="54" t="s">
        <v>166</v>
      </c>
      <c r="B76" s="50" t="s">
        <v>264</v>
      </c>
      <c r="C76" s="53">
        <f>VLOOKUP($B76,'2019 Ventilation List SORT'!$A$6:$I$102,2)</f>
        <v>0.15</v>
      </c>
      <c r="D76" s="53">
        <f>VLOOKUP($B76,'2019 Ventilation List SORT'!$A$6:$I$102,3)</f>
        <v>0.15</v>
      </c>
      <c r="E76" s="58">
        <f>VLOOKUP($B76,'2019 Ventilation List SORT'!$A$6:$I$102,4)</f>
        <v>0</v>
      </c>
      <c r="F76" s="58">
        <f>VLOOKUP($B76,'2019 Ventilation List SORT'!$A$6:$I$102,5)</f>
        <v>0</v>
      </c>
      <c r="G76" s="53">
        <f>VLOOKUP($B76,'2019 Ventilation List SORT'!$A$6:$I$102,6)</f>
        <v>0</v>
      </c>
      <c r="H76" s="58">
        <f>VLOOKUP($B76,'2019 Ventilation List SORT'!$A$6:$I$102,7)</f>
        <v>1</v>
      </c>
      <c r="I76" s="53" t="str">
        <f>VLOOKUP($B76,'2019 Ventilation List SORT'!$A$6:$I$102,8)</f>
        <v>F</v>
      </c>
      <c r="J76" s="84" t="str">
        <f>VLOOKUP($B76,'2019 Ventilation List SORT'!$A$6:$I$102,9)</f>
        <v>Yes</v>
      </c>
      <c r="K76" s="154">
        <f>INDEX('For CSV - 2019 SpcFuncData'!$D$5:$D$88,MATCH($A76,'For CSV - 2019 SpcFuncData'!$B$5:$B$88,0))*0.5</f>
        <v>1.5</v>
      </c>
      <c r="L76" s="154">
        <f>INDEX('For CSV - 2019 VentSpcFuncData'!$K$6:$K$101,MATCH($B76,'For CSV - 2019 VentSpcFuncData'!$B$6:$B$101,0))</f>
        <v>0</v>
      </c>
      <c r="M76" s="154">
        <f t="shared" si="9"/>
        <v>1.5</v>
      </c>
      <c r="N76" s="154">
        <f>INDEX('For CSV - 2019 VentSpcFuncData'!$J$6:$J$101,MATCH($B76,'For CSV - 2019 VentSpcFuncData'!$B$6:$B$101,0))</f>
        <v>15</v>
      </c>
      <c r="O76" s="154">
        <f t="shared" si="10"/>
        <v>15</v>
      </c>
      <c r="P76" s="156">
        <f t="shared" si="6"/>
        <v>2.2499999999999999E-2</v>
      </c>
      <c r="Q76" s="41" t="str">
        <f t="shared" si="7"/>
        <v>Computer Room,Misc - Computer (not printing)</v>
      </c>
      <c r="R76" s="41">
        <f>INDEX('For CSV - 2019 SpcFuncData'!$AL$5:$AL$89,MATCH($A76,'For CSV - 2019 SpcFuncData'!$B$5:$B$89,0))</f>
        <v>211</v>
      </c>
      <c r="S76" s="41">
        <f>INDEX('For CSV - 2019 VentSpcFuncData'!$L$6:$L$101,MATCH($B76,'For CSV - 2019 VentSpcFuncData'!$B$6:$B$101,0))</f>
        <v>61</v>
      </c>
      <c r="T76" s="41">
        <f>MATCH($A76,'For CSV - 2019 SpcFuncData'!$B$5:$B$88,0)</f>
        <v>10</v>
      </c>
      <c r="V76" t="str">
        <f t="shared" si="8"/>
        <v>2,              61,     "Misc - Computer (not printing)"</v>
      </c>
    </row>
    <row r="77" spans="1:22">
      <c r="A77" s="54" t="s">
        <v>166</v>
      </c>
      <c r="B77" s="50" t="s">
        <v>615</v>
      </c>
      <c r="C77" s="53">
        <f>VLOOKUP($B77,'2019 Ventilation List SORT'!$A$6:$I$102,2)</f>
        <v>0.15</v>
      </c>
      <c r="D77" s="53">
        <f>VLOOKUP($B77,'2019 Ventilation List SORT'!$A$6:$I$102,3)</f>
        <v>0.15</v>
      </c>
      <c r="E77" s="58">
        <f>VLOOKUP($B77,'2019 Ventilation List SORT'!$A$6:$I$102,4)</f>
        <v>0</v>
      </c>
      <c r="F77" s="58">
        <f>VLOOKUP($B77,'2019 Ventilation List SORT'!$A$6:$I$102,5)</f>
        <v>0</v>
      </c>
      <c r="G77" s="53">
        <f>VLOOKUP($B77,'2019 Ventilation List SORT'!$A$6:$I$102,6)</f>
        <v>0</v>
      </c>
      <c r="H77" s="58">
        <f>VLOOKUP($B77,'2019 Ventilation List SORT'!$A$6:$I$102,7)</f>
        <v>1</v>
      </c>
      <c r="I77" s="53" t="str">
        <f>VLOOKUP($B77,'2019 Ventilation List SORT'!$A$6:$I$102,8)</f>
        <v>F</v>
      </c>
      <c r="J77" s="84" t="str">
        <f>VLOOKUP($B77,'2019 Ventilation List SORT'!$A$6:$I$102,9)</f>
        <v>No</v>
      </c>
      <c r="K77" s="154">
        <f>INDEX('For CSV - 2019 SpcFuncData'!$D$5:$D$88,MATCH($A77,'For CSV - 2019 SpcFuncData'!$B$5:$B$88,0))*0.5</f>
        <v>1.5</v>
      </c>
      <c r="L77" s="154">
        <f>INDEX('For CSV - 2019 VentSpcFuncData'!$K$6:$K$101,MATCH($B77,'For CSV - 2019 VentSpcFuncData'!$B$6:$B$101,0))</f>
        <v>0</v>
      </c>
      <c r="M77" s="154">
        <f t="shared" si="9"/>
        <v>1.5</v>
      </c>
      <c r="N77" s="154">
        <f>INDEX('For CSV - 2019 VentSpcFuncData'!$J$6:$J$101,MATCH($B77,'For CSV - 2019 VentSpcFuncData'!$B$6:$B$101,0))</f>
        <v>15</v>
      </c>
      <c r="O77" s="154">
        <f t="shared" si="10"/>
        <v>15</v>
      </c>
      <c r="P77" s="156">
        <f t="shared" si="6"/>
        <v>2.2499999999999999E-2</v>
      </c>
      <c r="Q77" s="41" t="str">
        <f t="shared" si="7"/>
        <v>Computer Room,Office - Telephone/data entry</v>
      </c>
      <c r="R77" s="41">
        <f>INDEX('For CSV - 2019 SpcFuncData'!$AL$5:$AL$89,MATCH($A77,'For CSV - 2019 SpcFuncData'!$B$5:$B$89,0))</f>
        <v>211</v>
      </c>
      <c r="S77" s="41">
        <f>INDEX('For CSV - 2019 VentSpcFuncData'!$L$6:$L$101,MATCH($B77,'For CSV - 2019 VentSpcFuncData'!$B$6:$B$101,0))</f>
        <v>76</v>
      </c>
      <c r="T77" s="41">
        <f>MATCH($A77,'For CSV - 2019 SpcFuncData'!$B$5:$B$88,0)</f>
        <v>10</v>
      </c>
      <c r="V77" t="str">
        <f t="shared" si="8"/>
        <v>2,              76,     "Office - Telephone/data entry"</v>
      </c>
    </row>
    <row r="78" spans="1:22">
      <c r="A78" s="54" t="s">
        <v>94</v>
      </c>
      <c r="B78" s="106" t="s">
        <v>266</v>
      </c>
      <c r="C78" s="53">
        <f>VLOOKUP($B78,'2019 Ventilation List SORT'!$A$6:$I$102,2)</f>
        <v>0.25</v>
      </c>
      <c r="D78" s="53">
        <f>VLOOKUP($B78,'2019 Ventilation List SORT'!$A$6:$I$102,3)</f>
        <v>0.15</v>
      </c>
      <c r="E78" s="58">
        <f>VLOOKUP($B78,'2019 Ventilation List SORT'!$A$6:$I$102,4)</f>
        <v>0</v>
      </c>
      <c r="F78" s="58">
        <f>VLOOKUP($B78,'2019 Ventilation List SORT'!$A$6:$I$102,5)</f>
        <v>0</v>
      </c>
      <c r="G78" s="53">
        <f>VLOOKUP($B78,'2019 Ventilation List SORT'!$A$6:$I$102,6)</f>
        <v>0</v>
      </c>
      <c r="H78" s="58">
        <f>VLOOKUP($B78,'2019 Ventilation List SORT'!$A$6:$I$102,7)</f>
        <v>1</v>
      </c>
      <c r="I78" s="53" t="str">
        <f>VLOOKUP($B78,'2019 Ventilation List SORT'!$A$6:$I$102,8)</f>
        <v>F</v>
      </c>
      <c r="J78" s="84" t="str">
        <f>VLOOKUP($B78,'2019 Ventilation List SORT'!$A$6:$I$102,9)</f>
        <v>No</v>
      </c>
      <c r="K78" s="154">
        <f>INDEX('For CSV - 2019 SpcFuncData'!$D$5:$D$88,MATCH($A78,'For CSV - 2019 SpcFuncData'!$B$5:$B$88,0))*0.5</f>
        <v>16.664999999999999</v>
      </c>
      <c r="L78" s="154">
        <f>INDEX('For CSV - 2019 VentSpcFuncData'!$K$6:$K$101,MATCH($B78,'For CSV - 2019 VentSpcFuncData'!$B$6:$B$101,0))</f>
        <v>16.666666666666668</v>
      </c>
      <c r="M78" s="154">
        <f t="shared" si="9"/>
        <v>16.666666666666668</v>
      </c>
      <c r="N78" s="154">
        <f>INDEX('For CSV - 2019 VentSpcFuncData'!$J$6:$J$101,MATCH($B78,'For CSV - 2019 VentSpcFuncData'!$B$6:$B$101,0))</f>
        <v>15</v>
      </c>
      <c r="O78" s="154">
        <f t="shared" si="10"/>
        <v>15</v>
      </c>
      <c r="P78" s="156">
        <f t="shared" si="6"/>
        <v>0.249975</v>
      </c>
      <c r="Q78" s="41" t="str">
        <f t="shared" si="7"/>
        <v>Concourse and Atria Area,Retail - Mall common areas</v>
      </c>
      <c r="R78" s="41">
        <f>INDEX('For CSV - 2019 SpcFuncData'!$AL$5:$AL$89,MATCH($A78,'For CSV - 2019 SpcFuncData'!$B$5:$B$89,0))</f>
        <v>212</v>
      </c>
      <c r="S78" s="41">
        <f>INDEX('For CSV - 2019 VentSpcFuncData'!$L$6:$L$101,MATCH($B78,'For CSV - 2019 VentSpcFuncData'!$B$6:$B$101,0))</f>
        <v>81</v>
      </c>
      <c r="T78" s="41">
        <f>MATCH($A78,'For CSV - 2019 SpcFuncData'!$B$5:$B$88,0)</f>
        <v>11</v>
      </c>
      <c r="V78" t="str">
        <f t="shared" si="8"/>
        <v>1, Spc:SpcFunc,        212,  81  ;  Concourse and Atria Area</v>
      </c>
    </row>
    <row r="79" spans="1:22">
      <c r="A79" s="54" t="s">
        <v>94</v>
      </c>
      <c r="B79" s="50" t="s">
        <v>616</v>
      </c>
      <c r="C79" s="53">
        <f>VLOOKUP($B79,'2019 Ventilation List SORT'!$A$6:$I$102,2)</f>
        <v>0.5</v>
      </c>
      <c r="D79" s="53">
        <f>VLOOKUP($B79,'2019 Ventilation List SORT'!$A$6:$I$102,3)</f>
        <v>0.15</v>
      </c>
      <c r="E79" s="58">
        <f>VLOOKUP($B79,'2019 Ventilation List SORT'!$A$6:$I$102,4)</f>
        <v>0</v>
      </c>
      <c r="F79" s="58">
        <f>VLOOKUP($B79,'2019 Ventilation List SORT'!$A$6:$I$102,5)</f>
        <v>0</v>
      </c>
      <c r="G79" s="53">
        <f>VLOOKUP($B79,'2019 Ventilation List SORT'!$A$6:$I$102,6)</f>
        <v>0</v>
      </c>
      <c r="H79" s="58">
        <f>VLOOKUP($B79,'2019 Ventilation List SORT'!$A$6:$I$102,7)</f>
        <v>1</v>
      </c>
      <c r="I79" s="53" t="str">
        <f>VLOOKUP($B79,'2019 Ventilation List SORT'!$A$6:$I$102,8)</f>
        <v>F</v>
      </c>
      <c r="J79" s="84" t="str">
        <f>VLOOKUP($B79,'2019 Ventilation List SORT'!$A$6:$I$102,9)</f>
        <v>No</v>
      </c>
      <c r="K79" s="154">
        <f>INDEX('For CSV - 2019 SpcFuncData'!$D$5:$D$88,MATCH($A79,'For CSV - 2019 SpcFuncData'!$B$5:$B$88,0))*0.5</f>
        <v>16.664999999999999</v>
      </c>
      <c r="L79" s="154">
        <f>INDEX('For CSV - 2019 VentSpcFuncData'!$K$6:$K$101,MATCH($B79,'For CSV - 2019 VentSpcFuncData'!$B$6:$B$101,0))</f>
        <v>33.333333333333336</v>
      </c>
      <c r="M79" s="154">
        <f t="shared" si="9"/>
        <v>33.333333333333336</v>
      </c>
      <c r="N79" s="154">
        <f>INDEX('For CSV - 2019 VentSpcFuncData'!$J$6:$J$101,MATCH($B79,'For CSV - 2019 VentSpcFuncData'!$B$6:$B$101,0))</f>
        <v>15</v>
      </c>
      <c r="O79" s="154">
        <f t="shared" si="10"/>
        <v>15</v>
      </c>
      <c r="P79" s="156">
        <f t="shared" si="6"/>
        <v>0.249975</v>
      </c>
      <c r="Q79" s="41" t="str">
        <f t="shared" si="7"/>
        <v>Concourse and Atria Area,Assembly - Lobbies</v>
      </c>
      <c r="R79" s="41">
        <f>INDEX('For CSV - 2019 SpcFuncData'!$AL$5:$AL$89,MATCH($A79,'For CSV - 2019 SpcFuncData'!$B$5:$B$89,0))</f>
        <v>212</v>
      </c>
      <c r="S79" s="41">
        <f>INDEX('For CSV - 2019 VentSpcFuncData'!$L$6:$L$101,MATCH($B79,'For CSV - 2019 VentSpcFuncData'!$B$6:$B$101,0))</f>
        <v>5</v>
      </c>
      <c r="T79" s="41">
        <f>MATCH($A79,'For CSV - 2019 SpcFuncData'!$B$5:$B$88,0)</f>
        <v>11</v>
      </c>
      <c r="V79" t="str">
        <f t="shared" si="8"/>
        <v>2,              5,     "Assembly - Lobbies"</v>
      </c>
    </row>
    <row r="80" spans="1:22">
      <c r="A80" s="54" t="s">
        <v>94</v>
      </c>
      <c r="B80" s="50" t="s">
        <v>274</v>
      </c>
      <c r="C80" s="53">
        <f>VLOOKUP($B80,'2019 Ventilation List SORT'!$A$6:$I$102,2)</f>
        <v>0.15</v>
      </c>
      <c r="D80" s="53">
        <f>VLOOKUP($B80,'2019 Ventilation List SORT'!$A$6:$I$102,3)</f>
        <v>0.15</v>
      </c>
      <c r="E80" s="58">
        <f>VLOOKUP($B80,'2019 Ventilation List SORT'!$A$6:$I$102,4)</f>
        <v>0</v>
      </c>
      <c r="F80" s="58">
        <f>VLOOKUP($B80,'2019 Ventilation List SORT'!$A$6:$I$102,5)</f>
        <v>0</v>
      </c>
      <c r="G80" s="53">
        <f>VLOOKUP($B80,'2019 Ventilation List SORT'!$A$6:$I$102,6)</f>
        <v>0</v>
      </c>
      <c r="H80" s="58">
        <f>VLOOKUP($B80,'2019 Ventilation List SORT'!$A$6:$I$102,7)</f>
        <v>1</v>
      </c>
      <c r="I80" s="53" t="str">
        <f>VLOOKUP($B80,'2019 Ventilation List SORT'!$A$6:$I$102,8)</f>
        <v>F</v>
      </c>
      <c r="J80" s="84" t="str">
        <f>VLOOKUP($B80,'2019 Ventilation List SORT'!$A$6:$I$102,9)</f>
        <v>No</v>
      </c>
      <c r="K80" s="154">
        <f>INDEX('For CSV - 2019 SpcFuncData'!$D$5:$D$88,MATCH($A80,'For CSV - 2019 SpcFuncData'!$B$5:$B$88,0))*0.5</f>
        <v>16.664999999999999</v>
      </c>
      <c r="L80" s="154">
        <f>INDEX('For CSV - 2019 VentSpcFuncData'!$K$6:$K$101,MATCH($B80,'For CSV - 2019 VentSpcFuncData'!$B$6:$B$101,0))</f>
        <v>0</v>
      </c>
      <c r="M80" s="154">
        <f t="shared" si="9"/>
        <v>16.664999999999999</v>
      </c>
      <c r="N80" s="154">
        <f>INDEX('For CSV - 2019 VentSpcFuncData'!$J$6:$J$101,MATCH($B80,'For CSV - 2019 VentSpcFuncData'!$B$6:$B$101,0))</f>
        <v>15</v>
      </c>
      <c r="O80" s="154">
        <f t="shared" si="10"/>
        <v>15</v>
      </c>
      <c r="P80" s="156">
        <f t="shared" si="6"/>
        <v>0.249975</v>
      </c>
      <c r="Q80" s="41" t="str">
        <f t="shared" si="7"/>
        <v>Concourse and Atria Area,General - Corridors</v>
      </c>
      <c r="R80" s="41">
        <f>INDEX('For CSV - 2019 SpcFuncData'!$AL$5:$AL$89,MATCH($A80,'For CSV - 2019 SpcFuncData'!$B$5:$B$89,0))</f>
        <v>212</v>
      </c>
      <c r="S80" s="41">
        <f>INDEX('For CSV - 2019 VentSpcFuncData'!$L$6:$L$101,MATCH($B80,'For CSV - 2019 VentSpcFuncData'!$B$6:$B$101,0))</f>
        <v>49</v>
      </c>
      <c r="T80" s="41">
        <f>MATCH($A80,'For CSV - 2019 SpcFuncData'!$B$5:$B$88,0)</f>
        <v>11</v>
      </c>
      <c r="V80" t="str">
        <f t="shared" si="8"/>
        <v>2,              49,     "General - Corridors"</v>
      </c>
    </row>
    <row r="81" spans="1:22">
      <c r="A81" s="54" t="s">
        <v>94</v>
      </c>
      <c r="B81" s="50" t="s">
        <v>617</v>
      </c>
      <c r="C81" s="53">
        <f>VLOOKUP($B81,'2019 Ventilation List SORT'!$A$6:$I$102,2)</f>
        <v>0.5</v>
      </c>
      <c r="D81" s="53">
        <f>VLOOKUP($B81,'2019 Ventilation List SORT'!$A$6:$I$102,3)</f>
        <v>0.15</v>
      </c>
      <c r="E81" s="58">
        <f>VLOOKUP($B81,'2019 Ventilation List SORT'!$A$6:$I$102,4)</f>
        <v>0</v>
      </c>
      <c r="F81" s="58">
        <f>VLOOKUP($B81,'2019 Ventilation List SORT'!$A$6:$I$102,5)</f>
        <v>0</v>
      </c>
      <c r="G81" s="53">
        <f>VLOOKUP($B81,'2019 Ventilation List SORT'!$A$6:$I$102,6)</f>
        <v>0</v>
      </c>
      <c r="H81" s="58">
        <f>VLOOKUP($B81,'2019 Ventilation List SORT'!$A$6:$I$102,7)</f>
        <v>1</v>
      </c>
      <c r="I81" s="53" t="str">
        <f>VLOOKUP($B81,'2019 Ventilation List SORT'!$A$6:$I$102,8)</f>
        <v>F</v>
      </c>
      <c r="J81" s="84" t="str">
        <f>VLOOKUP($B81,'2019 Ventilation List SORT'!$A$6:$I$102,9)</f>
        <v>No</v>
      </c>
      <c r="K81" s="154">
        <f>INDEX('For CSV - 2019 SpcFuncData'!$D$5:$D$88,MATCH($A81,'For CSV - 2019 SpcFuncData'!$B$5:$B$88,0))*0.5</f>
        <v>16.664999999999999</v>
      </c>
      <c r="L81" s="154">
        <f>INDEX('For CSV - 2019 VentSpcFuncData'!$K$6:$K$101,MATCH($B81,'For CSV - 2019 VentSpcFuncData'!$B$6:$B$101,0))</f>
        <v>33.333333333333336</v>
      </c>
      <c r="M81" s="154">
        <f t="shared" si="9"/>
        <v>33.333333333333336</v>
      </c>
      <c r="N81" s="154">
        <f>INDEX('For CSV - 2019 VentSpcFuncData'!$J$6:$J$101,MATCH($B81,'For CSV - 2019 VentSpcFuncData'!$B$6:$B$101,0))</f>
        <v>15</v>
      </c>
      <c r="O81" s="154">
        <f t="shared" si="10"/>
        <v>15</v>
      </c>
      <c r="P81" s="156">
        <f t="shared" si="6"/>
        <v>0.249975</v>
      </c>
      <c r="Q81" s="41" t="str">
        <f t="shared" si="7"/>
        <v>Concourse and Atria Area,Lodging - Lobbies/pre-function</v>
      </c>
      <c r="R81" s="41">
        <f>INDEX('For CSV - 2019 SpcFuncData'!$AL$5:$AL$89,MATCH($A81,'For CSV - 2019 SpcFuncData'!$B$5:$B$89,0))</f>
        <v>212</v>
      </c>
      <c r="S81" s="41">
        <f>INDEX('For CSV - 2019 VentSpcFuncData'!$L$6:$L$101,MATCH($B81,'For CSV - 2019 VentSpcFuncData'!$B$6:$B$101,0))</f>
        <v>56</v>
      </c>
      <c r="T81" s="41">
        <f>MATCH($A81,'For CSV - 2019 SpcFuncData'!$B$5:$B$88,0)</f>
        <v>11</v>
      </c>
      <c r="V81" t="str">
        <f t="shared" si="8"/>
        <v>2,              56,     "Lodging - Lobbies/pre-function"</v>
      </c>
    </row>
    <row r="82" spans="1:22">
      <c r="A82" s="54" t="s">
        <v>94</v>
      </c>
      <c r="B82" s="50" t="s">
        <v>286</v>
      </c>
      <c r="C82" s="53">
        <f>VLOOKUP($B82,'2019 Ventilation List SORT'!$A$6:$I$102,2)</f>
        <v>0.15</v>
      </c>
      <c r="D82" s="53">
        <f>VLOOKUP($B82,'2019 Ventilation List SORT'!$A$6:$I$102,3)</f>
        <v>0.15</v>
      </c>
      <c r="E82" s="58">
        <f>VLOOKUP($B82,'2019 Ventilation List SORT'!$A$6:$I$102,4)</f>
        <v>0</v>
      </c>
      <c r="F82" s="58">
        <f>VLOOKUP($B82,'2019 Ventilation List SORT'!$A$6:$I$102,5)</f>
        <v>0</v>
      </c>
      <c r="G82" s="53">
        <f>VLOOKUP($B82,'2019 Ventilation List SORT'!$A$6:$I$102,6)</f>
        <v>0</v>
      </c>
      <c r="H82" s="58">
        <f>VLOOKUP($B82,'2019 Ventilation List SORT'!$A$6:$I$102,7)</f>
        <v>2</v>
      </c>
      <c r="I82" s="53" t="str">
        <f>VLOOKUP($B82,'2019 Ventilation List SORT'!$A$6:$I$102,8)</f>
        <v/>
      </c>
      <c r="J82" s="84" t="str">
        <f>VLOOKUP($B82,'2019 Ventilation List SORT'!$A$6:$I$102,9)</f>
        <v>No</v>
      </c>
      <c r="K82" s="154">
        <f>INDEX('For CSV - 2019 SpcFuncData'!$D$5:$D$88,MATCH($A82,'For CSV - 2019 SpcFuncData'!$B$5:$B$88,0))*0.5</f>
        <v>16.664999999999999</v>
      </c>
      <c r="L82" s="154">
        <f>INDEX('For CSV - 2019 VentSpcFuncData'!$K$6:$K$101,MATCH($B82,'For CSV - 2019 VentSpcFuncData'!$B$6:$B$101,0))</f>
        <v>0</v>
      </c>
      <c r="M82" s="154">
        <f t="shared" si="9"/>
        <v>16.664999999999999</v>
      </c>
      <c r="N82" s="154">
        <f>INDEX('For CSV - 2019 VentSpcFuncData'!$J$6:$J$101,MATCH($B82,'For CSV - 2019 VentSpcFuncData'!$B$6:$B$101,0))</f>
        <v>15</v>
      </c>
      <c r="O82" s="154">
        <f t="shared" si="10"/>
        <v>15</v>
      </c>
      <c r="P82" s="156">
        <f t="shared" si="6"/>
        <v>0.249975</v>
      </c>
      <c r="Q82" s="41" t="str">
        <f t="shared" si="7"/>
        <v>Concourse and Atria Area,Misc - All others</v>
      </c>
      <c r="R82" s="41">
        <f>INDEX('For CSV - 2019 SpcFuncData'!$AL$5:$AL$89,MATCH($A82,'For CSV - 2019 SpcFuncData'!$B$5:$B$89,0))</f>
        <v>212</v>
      </c>
      <c r="S82" s="41">
        <f>INDEX('For CSV - 2019 VentSpcFuncData'!$L$6:$L$101,MATCH($B82,'For CSV - 2019 VentSpcFuncData'!$B$6:$B$101,0))</f>
        <v>58</v>
      </c>
      <c r="T82" s="41">
        <f>MATCH($A82,'For CSV - 2019 SpcFuncData'!$B$5:$B$88,0)</f>
        <v>11</v>
      </c>
      <c r="V82" t="str">
        <f t="shared" si="8"/>
        <v>2,              58,     "Misc - All others"</v>
      </c>
    </row>
    <row r="83" spans="1:22">
      <c r="A83" s="54" t="s">
        <v>94</v>
      </c>
      <c r="B83" s="50" t="s">
        <v>334</v>
      </c>
      <c r="C83" s="53">
        <f>VLOOKUP($B83,'2019 Ventilation List SORT'!$A$6:$I$102,2)</f>
        <v>0.5</v>
      </c>
      <c r="D83" s="53">
        <f>VLOOKUP($B83,'2019 Ventilation List SORT'!$A$6:$I$102,3)</f>
        <v>0.15</v>
      </c>
      <c r="E83" s="58">
        <f>VLOOKUP($B83,'2019 Ventilation List SORT'!$A$6:$I$102,4)</f>
        <v>0</v>
      </c>
      <c r="F83" s="58">
        <f>VLOOKUP($B83,'2019 Ventilation List SORT'!$A$6:$I$102,5)</f>
        <v>0</v>
      </c>
      <c r="G83" s="53">
        <f>VLOOKUP($B83,'2019 Ventilation List SORT'!$A$6:$I$102,6)</f>
        <v>0</v>
      </c>
      <c r="H83" s="58">
        <f>VLOOKUP($B83,'2019 Ventilation List SORT'!$A$6:$I$102,7)</f>
        <v>1</v>
      </c>
      <c r="I83" s="53" t="str">
        <f>VLOOKUP($B83,'2019 Ventilation List SORT'!$A$6:$I$102,8)</f>
        <v>F</v>
      </c>
      <c r="J83" s="84" t="str">
        <f>VLOOKUP($B83,'2019 Ventilation List SORT'!$A$6:$I$102,9)</f>
        <v>No</v>
      </c>
      <c r="K83" s="154">
        <f>INDEX('For CSV - 2019 SpcFuncData'!$D$5:$D$88,MATCH($A83,'For CSV - 2019 SpcFuncData'!$B$5:$B$88,0))*0.5</f>
        <v>16.664999999999999</v>
      </c>
      <c r="L83" s="154">
        <f>INDEX('For CSV - 2019 VentSpcFuncData'!$K$6:$K$101,MATCH($B83,'For CSV - 2019 VentSpcFuncData'!$B$6:$B$101,0))</f>
        <v>33.333333333333336</v>
      </c>
      <c r="M83" s="154">
        <f t="shared" si="9"/>
        <v>33.333333333333336</v>
      </c>
      <c r="N83" s="154">
        <f>INDEX('For CSV - 2019 VentSpcFuncData'!$J$6:$J$101,MATCH($B83,'For CSV - 2019 VentSpcFuncData'!$B$6:$B$101,0))</f>
        <v>15</v>
      </c>
      <c r="O83" s="154">
        <f t="shared" si="10"/>
        <v>15</v>
      </c>
      <c r="P83" s="156">
        <f t="shared" si="6"/>
        <v>0.249975</v>
      </c>
      <c r="Q83" s="41" t="str">
        <f t="shared" si="7"/>
        <v>Concourse and Atria Area,Misc - Transportation waiting</v>
      </c>
      <c r="R83" s="41">
        <f>INDEX('For CSV - 2019 SpcFuncData'!$AL$5:$AL$89,MATCH($A83,'For CSV - 2019 SpcFuncData'!$B$5:$B$89,0))</f>
        <v>212</v>
      </c>
      <c r="S83" s="41">
        <f>INDEX('For CSV - 2019 VentSpcFuncData'!$L$6:$L$101,MATCH($B83,'For CSV - 2019 VentSpcFuncData'!$B$6:$B$101,0))</f>
        <v>69</v>
      </c>
      <c r="T83" s="41">
        <f>MATCH($A83,'For CSV - 2019 SpcFuncData'!$B$5:$B$88,0)</f>
        <v>11</v>
      </c>
      <c r="V83" t="str">
        <f t="shared" si="8"/>
        <v>2,              69,     "Misc - Transportation waiting"</v>
      </c>
    </row>
    <row r="84" spans="1:22">
      <c r="A84" s="54" t="s">
        <v>94</v>
      </c>
      <c r="B84" s="50" t="s">
        <v>309</v>
      </c>
      <c r="C84" s="53">
        <f>VLOOKUP($B84,'2019 Ventilation List SORT'!$A$6:$I$102,2)</f>
        <v>0.5</v>
      </c>
      <c r="D84" s="53">
        <f>VLOOKUP($B84,'2019 Ventilation List SORT'!$A$6:$I$102,3)</f>
        <v>0.15</v>
      </c>
      <c r="E84" s="58">
        <f>VLOOKUP($B84,'2019 Ventilation List SORT'!$A$6:$I$102,4)</f>
        <v>0</v>
      </c>
      <c r="F84" s="58">
        <f>VLOOKUP($B84,'2019 Ventilation List SORT'!$A$6:$I$102,5)</f>
        <v>0</v>
      </c>
      <c r="G84" s="53">
        <f>VLOOKUP($B84,'2019 Ventilation List SORT'!$A$6:$I$102,6)</f>
        <v>0</v>
      </c>
      <c r="H84" s="58">
        <f>VLOOKUP($B84,'2019 Ventilation List SORT'!$A$6:$I$102,7)</f>
        <v>1</v>
      </c>
      <c r="I84" s="53" t="str">
        <f>VLOOKUP($B84,'2019 Ventilation List SORT'!$A$6:$I$102,8)</f>
        <v>F</v>
      </c>
      <c r="J84" s="84" t="str">
        <f>VLOOKUP($B84,'2019 Ventilation List SORT'!$A$6:$I$102,9)</f>
        <v>No</v>
      </c>
      <c r="K84" s="154">
        <f>INDEX('For CSV - 2019 SpcFuncData'!$D$5:$D$88,MATCH($A84,'For CSV - 2019 SpcFuncData'!$B$5:$B$88,0))*0.5</f>
        <v>16.664999999999999</v>
      </c>
      <c r="L84" s="154">
        <f>INDEX('For CSV - 2019 VentSpcFuncData'!$K$6:$K$101,MATCH($B84,'For CSV - 2019 VentSpcFuncData'!$B$6:$B$101,0))</f>
        <v>33.333333333333336</v>
      </c>
      <c r="M84" s="154">
        <f t="shared" si="9"/>
        <v>33.333333333333336</v>
      </c>
      <c r="N84" s="154">
        <f>INDEX('For CSV - 2019 VentSpcFuncData'!$J$6:$J$101,MATCH($B84,'For CSV - 2019 VentSpcFuncData'!$B$6:$B$101,0))</f>
        <v>15</v>
      </c>
      <c r="O84" s="154">
        <f t="shared" si="10"/>
        <v>15</v>
      </c>
      <c r="P84" s="156">
        <f t="shared" si="6"/>
        <v>0.249975</v>
      </c>
      <c r="Q84" s="41" t="str">
        <f t="shared" si="7"/>
        <v>Concourse and Atria Area,Office - Main entry lobbies</v>
      </c>
      <c r="R84" s="41">
        <f>INDEX('For CSV - 2019 SpcFuncData'!$AL$5:$AL$89,MATCH($A84,'For CSV - 2019 SpcFuncData'!$B$5:$B$89,0))</f>
        <v>212</v>
      </c>
      <c r="S84" s="41">
        <f>INDEX('For CSV - 2019 VentSpcFuncData'!$L$6:$L$101,MATCH($B84,'For CSV - 2019 VentSpcFuncData'!$B$6:$B$101,0))</f>
        <v>72</v>
      </c>
      <c r="T84" s="41">
        <f>MATCH($A84,'For CSV - 2019 SpcFuncData'!$B$5:$B$88,0)</f>
        <v>11</v>
      </c>
      <c r="V84" t="str">
        <f t="shared" si="8"/>
        <v>2,              72,     "Office - Main entry lobbies"</v>
      </c>
    </row>
    <row r="85" spans="1:22">
      <c r="A85" s="54" t="s">
        <v>94</v>
      </c>
      <c r="B85" s="50" t="s">
        <v>266</v>
      </c>
      <c r="C85" s="53">
        <f>VLOOKUP($B85,'2019 Ventilation List SORT'!$A$6:$I$102,2)</f>
        <v>0.25</v>
      </c>
      <c r="D85" s="53">
        <f>VLOOKUP($B85,'2019 Ventilation List SORT'!$A$6:$I$102,3)</f>
        <v>0.15</v>
      </c>
      <c r="E85" s="58">
        <f>VLOOKUP($B85,'2019 Ventilation List SORT'!$A$6:$I$102,4)</f>
        <v>0</v>
      </c>
      <c r="F85" s="58">
        <f>VLOOKUP($B85,'2019 Ventilation List SORT'!$A$6:$I$102,5)</f>
        <v>0</v>
      </c>
      <c r="G85" s="53">
        <f>VLOOKUP($B85,'2019 Ventilation List SORT'!$A$6:$I$102,6)</f>
        <v>0</v>
      </c>
      <c r="H85" s="58">
        <f>VLOOKUP($B85,'2019 Ventilation List SORT'!$A$6:$I$102,7)</f>
        <v>1</v>
      </c>
      <c r="I85" s="53" t="str">
        <f>VLOOKUP($B85,'2019 Ventilation List SORT'!$A$6:$I$102,8)</f>
        <v>F</v>
      </c>
      <c r="J85" s="84" t="str">
        <f>VLOOKUP($B85,'2019 Ventilation List SORT'!$A$6:$I$102,9)</f>
        <v>No</v>
      </c>
      <c r="K85" s="154">
        <f>INDEX('For CSV - 2019 SpcFuncData'!$D$5:$D$88,MATCH($A85,'For CSV - 2019 SpcFuncData'!$B$5:$B$88,0))*0.5</f>
        <v>16.664999999999999</v>
      </c>
      <c r="L85" s="154">
        <f>INDEX('For CSV - 2019 VentSpcFuncData'!$K$6:$K$101,MATCH($B85,'For CSV - 2019 VentSpcFuncData'!$B$6:$B$101,0))</f>
        <v>16.666666666666668</v>
      </c>
      <c r="M85" s="154">
        <f t="shared" si="9"/>
        <v>16.666666666666668</v>
      </c>
      <c r="N85" s="154">
        <f>INDEX('For CSV - 2019 VentSpcFuncData'!$J$6:$J$101,MATCH($B85,'For CSV - 2019 VentSpcFuncData'!$B$6:$B$101,0))</f>
        <v>15</v>
      </c>
      <c r="O85" s="154">
        <f t="shared" si="10"/>
        <v>15</v>
      </c>
      <c r="P85" s="156">
        <f t="shared" si="6"/>
        <v>0.249975</v>
      </c>
      <c r="Q85" s="41" t="str">
        <f t="shared" si="7"/>
        <v>Concourse and Atria Area,Retail - Mall common areas</v>
      </c>
      <c r="R85" s="41">
        <f>INDEX('For CSV - 2019 SpcFuncData'!$AL$5:$AL$89,MATCH($A85,'For CSV - 2019 SpcFuncData'!$B$5:$B$89,0))</f>
        <v>212</v>
      </c>
      <c r="S85" s="41">
        <f>INDEX('For CSV - 2019 VentSpcFuncData'!$L$6:$L$101,MATCH($B85,'For CSV - 2019 VentSpcFuncData'!$B$6:$B$101,0))</f>
        <v>81</v>
      </c>
      <c r="T85" s="41">
        <f>MATCH($A85,'For CSV - 2019 SpcFuncData'!$B$5:$B$88,0)</f>
        <v>11</v>
      </c>
      <c r="V85" t="str">
        <f t="shared" si="8"/>
        <v>2,              81,     "Retail - Mall common areas"</v>
      </c>
    </row>
    <row r="86" spans="1:22">
      <c r="A86" s="41" t="s">
        <v>70</v>
      </c>
      <c r="B86" s="106" t="s">
        <v>269</v>
      </c>
      <c r="C86" s="53">
        <f>VLOOKUP($B86,'2019 Ventilation List SORT'!$A$6:$I$102,2)</f>
        <v>0.5</v>
      </c>
      <c r="D86" s="53">
        <f>VLOOKUP($B86,'2019 Ventilation List SORT'!$A$6:$I$102,3)</f>
        <v>0.15</v>
      </c>
      <c r="E86" s="58">
        <f>VLOOKUP($B86,'2019 Ventilation List SORT'!$A$6:$I$102,4)</f>
        <v>0</v>
      </c>
      <c r="F86" s="58">
        <f>VLOOKUP($B86,'2019 Ventilation List SORT'!$A$6:$I$102,5)</f>
        <v>0</v>
      </c>
      <c r="G86" s="53">
        <f>VLOOKUP($B86,'2019 Ventilation List SORT'!$A$6:$I$102,6)</f>
        <v>0</v>
      </c>
      <c r="H86" s="58">
        <f>VLOOKUP($B86,'2019 Ventilation List SORT'!$A$6:$I$102,7)</f>
        <v>1</v>
      </c>
      <c r="I86" s="53" t="str">
        <f>VLOOKUP($B86,'2019 Ventilation List SORT'!$A$6:$I$102,8)</f>
        <v>F</v>
      </c>
      <c r="J86" s="84" t="str">
        <f>VLOOKUP($B86,'2019 Ventilation List SORT'!$A$6:$I$102,9)</f>
        <v>No</v>
      </c>
      <c r="K86" s="154">
        <f>INDEX('For CSV - 2019 SpcFuncData'!$D$5:$D$88,MATCH($A86,'For CSV - 2019 SpcFuncData'!$B$5:$B$88,0))*0.5</f>
        <v>33.335000000000001</v>
      </c>
      <c r="L86" s="154">
        <f>INDEX('For CSV - 2019 VentSpcFuncData'!$K$6:$K$101,MATCH($B86,'For CSV - 2019 VentSpcFuncData'!$B$6:$B$101,0))</f>
        <v>33.333333333333336</v>
      </c>
      <c r="M86" s="154">
        <f t="shared" si="9"/>
        <v>33.333333333333336</v>
      </c>
      <c r="N86" s="154">
        <f>INDEX('For CSV - 2019 VentSpcFuncData'!$J$6:$J$101,MATCH($B86,'For CSV - 2019 VentSpcFuncData'!$B$6:$B$101,0))</f>
        <v>15</v>
      </c>
      <c r="O86" s="154">
        <f t="shared" si="10"/>
        <v>14.999250037498125</v>
      </c>
      <c r="P86" s="156">
        <f t="shared" si="6"/>
        <v>0.5</v>
      </c>
      <c r="Q86" s="41" t="str">
        <f t="shared" si="7"/>
        <v>Convention, Conference, Multipurpose and Meeting Area,General - Conference/meeting</v>
      </c>
      <c r="R86" s="41">
        <f>INDEX('For CSV - 2019 SpcFuncData'!$AL$5:$AL$89,MATCH($A86,'For CSV - 2019 SpcFuncData'!$B$5:$B$89,0))</f>
        <v>213</v>
      </c>
      <c r="S86" s="41">
        <f>INDEX('For CSV - 2019 VentSpcFuncData'!$L$6:$L$101,MATCH($B86,'For CSV - 2019 VentSpcFuncData'!$B$6:$B$101,0))</f>
        <v>48</v>
      </c>
      <c r="T86" s="41">
        <f>MATCH($A86,'For CSV - 2019 SpcFuncData'!$B$5:$B$88,0)</f>
        <v>12</v>
      </c>
      <c r="V86" t="str">
        <f t="shared" si="8"/>
        <v>1, Spc:SpcFunc,        213,  48  ;  Convention, Conference, Multipurpose and Meeting Area</v>
      </c>
    </row>
    <row r="87" spans="1:22">
      <c r="A87" s="41" t="s">
        <v>70</v>
      </c>
      <c r="B87" s="50" t="s">
        <v>592</v>
      </c>
      <c r="C87" s="53">
        <f>VLOOKUP($B87,'2019 Ventilation List SORT'!$A$6:$I$102,2)</f>
        <v>0.19</v>
      </c>
      <c r="D87" s="53">
        <f>VLOOKUP($B87,'2019 Ventilation List SORT'!$A$6:$I$102,3)</f>
        <v>0.15</v>
      </c>
      <c r="E87" s="58">
        <f>VLOOKUP($B87,'2019 Ventilation List SORT'!$A$6:$I$102,4)</f>
        <v>0</v>
      </c>
      <c r="F87" s="58">
        <f>VLOOKUP($B87,'2019 Ventilation List SORT'!$A$6:$I$102,5)</f>
        <v>0</v>
      </c>
      <c r="G87" s="53">
        <f>VLOOKUP($B87,'2019 Ventilation List SORT'!$A$6:$I$102,6)</f>
        <v>0</v>
      </c>
      <c r="H87" s="58">
        <f>VLOOKUP($B87,'2019 Ventilation List SORT'!$A$6:$I$102,7)</f>
        <v>1</v>
      </c>
      <c r="I87" s="53" t="str">
        <f>VLOOKUP($B87,'2019 Ventilation List SORT'!$A$6:$I$102,8)</f>
        <v>F</v>
      </c>
      <c r="J87" s="84" t="str">
        <f>VLOOKUP($B87,'2019 Ventilation List SORT'!$A$6:$I$102,9)</f>
        <v>No</v>
      </c>
      <c r="K87" s="154">
        <f>INDEX('For CSV - 2019 SpcFuncData'!$D$5:$D$88,MATCH($A87,'For CSV - 2019 SpcFuncData'!$B$5:$B$88,0))*0.5</f>
        <v>33.335000000000001</v>
      </c>
      <c r="L87" s="154">
        <f>INDEX('For CSV - 2019 VentSpcFuncData'!$K$6:$K$101,MATCH($B87,'For CSV - 2019 VentSpcFuncData'!$B$6:$B$101,0))</f>
        <v>12.666666666666666</v>
      </c>
      <c r="M87" s="154">
        <f t="shared" si="9"/>
        <v>12.666666666666666</v>
      </c>
      <c r="N87" s="154">
        <f>INDEX('For CSV - 2019 VentSpcFuncData'!$J$6:$J$101,MATCH($B87,'For CSV - 2019 VentSpcFuncData'!$B$6:$B$101,0))</f>
        <v>15</v>
      </c>
      <c r="O87" s="154">
        <f t="shared" si="10"/>
        <v>5.6997150142492874</v>
      </c>
      <c r="P87" s="156">
        <f t="shared" si="6"/>
        <v>0.19</v>
      </c>
      <c r="Q87" s="41" t="str">
        <f t="shared" si="7"/>
        <v>Convention, Conference, Multipurpose and Meeting Area,Assembly - Courtrooms</v>
      </c>
      <c r="R87" s="41">
        <f>INDEX('For CSV - 2019 SpcFuncData'!$AL$5:$AL$89,MATCH($A87,'For CSV - 2019 SpcFuncData'!$B$5:$B$89,0))</f>
        <v>213</v>
      </c>
      <c r="S87" s="41">
        <f>INDEX('For CSV - 2019 VentSpcFuncData'!$L$6:$L$101,MATCH($B87,'For CSV - 2019 VentSpcFuncData'!$B$6:$B$101,0))</f>
        <v>2</v>
      </c>
      <c r="T87" s="41">
        <f>MATCH($A87,'For CSV - 2019 SpcFuncData'!$B$5:$B$88,0)</f>
        <v>12</v>
      </c>
      <c r="V87" t="str">
        <f t="shared" si="8"/>
        <v>2,              2,     "Assembly - Courtrooms"</v>
      </c>
    </row>
    <row r="88" spans="1:22">
      <c r="A88" s="41" t="s">
        <v>70</v>
      </c>
      <c r="B88" s="50" t="s">
        <v>253</v>
      </c>
      <c r="C88" s="53">
        <f>VLOOKUP($B88,'2019 Ventilation List SORT'!$A$6:$I$102,2)</f>
        <v>0.19</v>
      </c>
      <c r="D88" s="53">
        <f>VLOOKUP($B88,'2019 Ventilation List SORT'!$A$6:$I$102,3)</f>
        <v>0.15</v>
      </c>
      <c r="E88" s="58">
        <f>VLOOKUP($B88,'2019 Ventilation List SORT'!$A$6:$I$102,4)</f>
        <v>0</v>
      </c>
      <c r="F88" s="58">
        <f>VLOOKUP($B88,'2019 Ventilation List SORT'!$A$6:$I$102,5)</f>
        <v>0</v>
      </c>
      <c r="G88" s="53">
        <f>VLOOKUP($B88,'2019 Ventilation List SORT'!$A$6:$I$102,6)</f>
        <v>0</v>
      </c>
      <c r="H88" s="58">
        <f>VLOOKUP($B88,'2019 Ventilation List SORT'!$A$6:$I$102,7)</f>
        <v>1</v>
      </c>
      <c r="I88" s="53" t="str">
        <f>VLOOKUP($B88,'2019 Ventilation List SORT'!$A$6:$I$102,8)</f>
        <v>F</v>
      </c>
      <c r="J88" s="84" t="str">
        <f>VLOOKUP($B88,'2019 Ventilation List SORT'!$A$6:$I$102,9)</f>
        <v>No</v>
      </c>
      <c r="K88" s="154">
        <f>INDEX('For CSV - 2019 SpcFuncData'!$D$5:$D$88,MATCH($A88,'For CSV - 2019 SpcFuncData'!$B$5:$B$88,0))*0.5</f>
        <v>33.335000000000001</v>
      </c>
      <c r="L88" s="154">
        <f>INDEX('For CSV - 2019 VentSpcFuncData'!$K$6:$K$101,MATCH($B88,'For CSV - 2019 VentSpcFuncData'!$B$6:$B$101,0))</f>
        <v>12.666666666666666</v>
      </c>
      <c r="M88" s="154">
        <f t="shared" si="9"/>
        <v>12.666666666666666</v>
      </c>
      <c r="N88" s="154">
        <f>INDEX('For CSV - 2019 VentSpcFuncData'!$J$6:$J$101,MATCH($B88,'For CSV - 2019 VentSpcFuncData'!$B$6:$B$101,0))</f>
        <v>15</v>
      </c>
      <c r="O88" s="154">
        <f t="shared" si="10"/>
        <v>5.6997150142492874</v>
      </c>
      <c r="P88" s="156">
        <f t="shared" si="6"/>
        <v>0.19</v>
      </c>
      <c r="Q88" s="41" t="str">
        <f t="shared" si="7"/>
        <v>Convention, Conference, Multipurpose and Meeting Area,Assembly - Legislative chambers</v>
      </c>
      <c r="R88" s="41">
        <f>INDEX('For CSV - 2019 SpcFuncData'!$AL$5:$AL$89,MATCH($A88,'For CSV - 2019 SpcFuncData'!$B$5:$B$89,0))</f>
        <v>213</v>
      </c>
      <c r="S88" s="41">
        <f>INDEX('For CSV - 2019 VentSpcFuncData'!$L$6:$L$101,MATCH($B88,'For CSV - 2019 VentSpcFuncData'!$B$6:$B$101,0))</f>
        <v>3</v>
      </c>
      <c r="T88" s="41">
        <f>MATCH($A88,'For CSV - 2019 SpcFuncData'!$B$5:$B$88,0)</f>
        <v>12</v>
      </c>
      <c r="V88" t="str">
        <f t="shared" si="8"/>
        <v>2,              3,     "Assembly - Legislative chambers"</v>
      </c>
    </row>
    <row r="89" spans="1:22">
      <c r="A89" s="41" t="s">
        <v>70</v>
      </c>
      <c r="B89" s="50" t="s">
        <v>323</v>
      </c>
      <c r="C89" s="53">
        <f>VLOOKUP($B89,'2019 Ventilation List SORT'!$A$6:$I$102,2)</f>
        <v>1.07</v>
      </c>
      <c r="D89" s="53">
        <f>VLOOKUP($B89,'2019 Ventilation List SORT'!$A$6:$I$102,3)</f>
        <v>0.15</v>
      </c>
      <c r="E89" s="58">
        <f>VLOOKUP($B89,'2019 Ventilation List SORT'!$A$6:$I$102,4)</f>
        <v>0</v>
      </c>
      <c r="F89" s="58">
        <f>VLOOKUP($B89,'2019 Ventilation List SORT'!$A$6:$I$102,5)</f>
        <v>0</v>
      </c>
      <c r="G89" s="53">
        <f>VLOOKUP($B89,'2019 Ventilation List SORT'!$A$6:$I$102,6)</f>
        <v>0</v>
      </c>
      <c r="H89" s="58">
        <f>VLOOKUP($B89,'2019 Ventilation List SORT'!$A$6:$I$102,7)</f>
        <v>1</v>
      </c>
      <c r="I89" s="53" t="str">
        <f>VLOOKUP($B89,'2019 Ventilation List SORT'!$A$6:$I$102,8)</f>
        <v>F</v>
      </c>
      <c r="J89" s="84" t="str">
        <f>VLOOKUP($B89,'2019 Ventilation List SORT'!$A$6:$I$102,9)</f>
        <v>No</v>
      </c>
      <c r="K89" s="154">
        <f>INDEX('For CSV - 2019 SpcFuncData'!$D$5:$D$88,MATCH($A89,'For CSV - 2019 SpcFuncData'!$B$5:$B$88,0))*0.5</f>
        <v>33.335000000000001</v>
      </c>
      <c r="L89" s="154">
        <f>INDEX('For CSV - 2019 VentSpcFuncData'!$K$6:$K$101,MATCH($B89,'For CSV - 2019 VentSpcFuncData'!$B$6:$B$101,0))</f>
        <v>71.333333333333329</v>
      </c>
      <c r="M89" s="154">
        <f t="shared" si="9"/>
        <v>71.333333333333329</v>
      </c>
      <c r="N89" s="154">
        <f>INDEX('For CSV - 2019 VentSpcFuncData'!$J$6:$J$101,MATCH($B89,'For CSV - 2019 VentSpcFuncData'!$B$6:$B$101,0))</f>
        <v>15</v>
      </c>
      <c r="O89" s="154">
        <f t="shared" si="10"/>
        <v>15</v>
      </c>
      <c r="P89" s="156">
        <f t="shared" si="6"/>
        <v>0.50002500000000005</v>
      </c>
      <c r="Q89" s="41" t="str">
        <f t="shared" si="7"/>
        <v>Convention, Conference, Multipurpose and Meeting Area,Assembly - Places of religious worship</v>
      </c>
      <c r="R89" s="41">
        <f>INDEX('For CSV - 2019 SpcFuncData'!$AL$5:$AL$89,MATCH($A89,'For CSV - 2019 SpcFuncData'!$B$5:$B$89,0))</f>
        <v>213</v>
      </c>
      <c r="S89" s="41">
        <f>INDEX('For CSV - 2019 VentSpcFuncData'!$L$6:$L$101,MATCH($B89,'For CSV - 2019 VentSpcFuncData'!$B$6:$B$101,0))</f>
        <v>8</v>
      </c>
      <c r="T89" s="41">
        <f>MATCH($A89,'For CSV - 2019 SpcFuncData'!$B$5:$B$88,0)</f>
        <v>12</v>
      </c>
      <c r="V89" t="str">
        <f t="shared" si="8"/>
        <v>2,              8,     "Assembly - Places of religious worship"</v>
      </c>
    </row>
    <row r="90" spans="1:22">
      <c r="A90" s="41" t="s">
        <v>70</v>
      </c>
      <c r="B90" s="50" t="s">
        <v>602</v>
      </c>
      <c r="C90" s="53">
        <f>VLOOKUP($B90,'2019 Ventilation List SORT'!$A$6:$I$102,2)</f>
        <v>0</v>
      </c>
      <c r="D90" s="53">
        <f>VLOOKUP($B90,'2019 Ventilation List SORT'!$A$6:$I$102,3)</f>
        <v>0.15</v>
      </c>
      <c r="E90" s="58">
        <f>VLOOKUP($B90,'2019 Ventilation List SORT'!$A$6:$I$102,4)</f>
        <v>0</v>
      </c>
      <c r="F90" s="58">
        <f>VLOOKUP($B90,'2019 Ventilation List SORT'!$A$6:$I$102,5)</f>
        <v>0</v>
      </c>
      <c r="G90" s="53">
        <f>VLOOKUP($B90,'2019 Ventilation List SORT'!$A$6:$I$102,6)</f>
        <v>0</v>
      </c>
      <c r="H90" s="58">
        <f>VLOOKUP($B90,'2019 Ventilation List SORT'!$A$6:$I$102,7)</f>
        <v>1</v>
      </c>
      <c r="I90" s="53" t="str">
        <f>VLOOKUP($B90,'2019 Ventilation List SORT'!$A$6:$I$102,8)</f>
        <v>F</v>
      </c>
      <c r="J90" s="84" t="str">
        <f>VLOOKUP($B90,'2019 Ventilation List SORT'!$A$6:$I$102,9)</f>
        <v>No</v>
      </c>
      <c r="K90" s="154">
        <f>INDEX('For CSV - 2019 SpcFuncData'!$D$5:$D$88,MATCH($A90,'For CSV - 2019 SpcFuncData'!$B$5:$B$88,0))*0.5</f>
        <v>33.335000000000001</v>
      </c>
      <c r="L90" s="154">
        <f>INDEX('For CSV - 2019 VentSpcFuncData'!$K$6:$K$101,MATCH($B90,'For CSV - 2019 VentSpcFuncData'!$B$6:$B$101,0))</f>
        <v>0</v>
      </c>
      <c r="M90" s="154">
        <f t="shared" si="9"/>
        <v>33.335000000000001</v>
      </c>
      <c r="N90" s="154">
        <f>INDEX('For CSV - 2019 VentSpcFuncData'!$J$6:$J$101,MATCH($B90,'For CSV - 2019 VentSpcFuncData'!$B$6:$B$101,0))</f>
        <v>15</v>
      </c>
      <c r="O90" s="154">
        <f t="shared" si="10"/>
        <v>15</v>
      </c>
      <c r="P90" s="156">
        <f t="shared" si="6"/>
        <v>0.50002500000000005</v>
      </c>
      <c r="Q90" s="41" t="str">
        <f t="shared" si="7"/>
        <v>Convention, Conference, Multipurpose and Meeting Area,Education - Lecture hall (fixed seats)</v>
      </c>
      <c r="R90" s="41">
        <f>INDEX('For CSV - 2019 SpcFuncData'!$AL$5:$AL$89,MATCH($A90,'For CSV - 2019 SpcFuncData'!$B$5:$B$89,0))</f>
        <v>213</v>
      </c>
      <c r="S90" s="41">
        <f>INDEX('For CSV - 2019 VentSpcFuncData'!$L$6:$L$101,MATCH($B90,'For CSV - 2019 VentSpcFuncData'!$B$6:$B$101,0))</f>
        <v>15</v>
      </c>
      <c r="T90" s="41">
        <f>MATCH($A90,'For CSV - 2019 SpcFuncData'!$B$5:$B$88,0)</f>
        <v>12</v>
      </c>
      <c r="V90" t="str">
        <f t="shared" si="8"/>
        <v>2,              15,     "Education - Lecture hall (fixed seats)"</v>
      </c>
    </row>
    <row r="91" spans="1:22">
      <c r="A91" s="41" t="s">
        <v>70</v>
      </c>
      <c r="B91" s="50" t="s">
        <v>605</v>
      </c>
      <c r="C91" s="53">
        <f>VLOOKUP($B91,'2019 Ventilation List SORT'!$A$6:$I$102,2)</f>
        <v>0.5</v>
      </c>
      <c r="D91" s="53">
        <f>VLOOKUP($B91,'2019 Ventilation List SORT'!$A$6:$I$102,3)</f>
        <v>0.15</v>
      </c>
      <c r="E91" s="58">
        <f>VLOOKUP($B91,'2019 Ventilation List SORT'!$A$6:$I$102,4)</f>
        <v>0</v>
      </c>
      <c r="F91" s="58">
        <f>VLOOKUP($B91,'2019 Ventilation List SORT'!$A$6:$I$102,5)</f>
        <v>0</v>
      </c>
      <c r="G91" s="53">
        <f>VLOOKUP($B91,'2019 Ventilation List SORT'!$A$6:$I$102,6)</f>
        <v>0</v>
      </c>
      <c r="H91" s="58">
        <f>VLOOKUP($B91,'2019 Ventilation List SORT'!$A$6:$I$102,7)</f>
        <v>1</v>
      </c>
      <c r="I91" s="53" t="str">
        <f>VLOOKUP($B91,'2019 Ventilation List SORT'!$A$6:$I$102,8)</f>
        <v>F</v>
      </c>
      <c r="J91" s="84" t="str">
        <f>VLOOKUP($B91,'2019 Ventilation List SORT'!$A$6:$I$102,9)</f>
        <v>No</v>
      </c>
      <c r="K91" s="154">
        <f>INDEX('For CSV - 2019 SpcFuncData'!$D$5:$D$88,MATCH($A91,'For CSV - 2019 SpcFuncData'!$B$5:$B$88,0))*0.5</f>
        <v>33.335000000000001</v>
      </c>
      <c r="L91" s="154">
        <f>INDEX('For CSV - 2019 VentSpcFuncData'!$K$6:$K$101,MATCH($B91,'For CSV - 2019 VentSpcFuncData'!$B$6:$B$101,0))</f>
        <v>33.333333333333336</v>
      </c>
      <c r="M91" s="154">
        <f t="shared" si="9"/>
        <v>33.333333333333336</v>
      </c>
      <c r="N91" s="154">
        <f>INDEX('For CSV - 2019 VentSpcFuncData'!$J$6:$J$101,MATCH($B91,'For CSV - 2019 VentSpcFuncData'!$B$6:$B$101,0))</f>
        <v>15</v>
      </c>
      <c r="O91" s="154">
        <f t="shared" si="10"/>
        <v>14.999250037498125</v>
      </c>
      <c r="P91" s="156">
        <f t="shared" si="6"/>
        <v>0.5</v>
      </c>
      <c r="Q91" s="41" t="str">
        <f t="shared" si="7"/>
        <v>Convention, Conference, Multipurpose and Meeting Area,Education - Multiuse assembly</v>
      </c>
      <c r="R91" s="41">
        <f>INDEX('For CSV - 2019 SpcFuncData'!$AL$5:$AL$89,MATCH($A91,'For CSV - 2019 SpcFuncData'!$B$5:$B$89,0))</f>
        <v>213</v>
      </c>
      <c r="S91" s="41">
        <f>INDEX('For CSV - 2019 VentSpcFuncData'!$L$6:$L$101,MATCH($B91,'For CSV - 2019 VentSpcFuncData'!$B$6:$B$101,0))</f>
        <v>19</v>
      </c>
      <c r="T91" s="41">
        <f>MATCH($A91,'For CSV - 2019 SpcFuncData'!$B$5:$B$88,0)</f>
        <v>12</v>
      </c>
      <c r="V91" t="str">
        <f t="shared" si="8"/>
        <v>2,              19,     "Education - Multiuse assembly"</v>
      </c>
    </row>
    <row r="92" spans="1:22">
      <c r="A92" s="41" t="s">
        <v>70</v>
      </c>
      <c r="B92" s="50" t="s">
        <v>269</v>
      </c>
      <c r="C92" s="53">
        <f>VLOOKUP($B92,'2019 Ventilation List SORT'!$A$6:$I$102,2)</f>
        <v>0.5</v>
      </c>
      <c r="D92" s="53">
        <f>VLOOKUP($B92,'2019 Ventilation List SORT'!$A$6:$I$102,3)</f>
        <v>0.15</v>
      </c>
      <c r="E92" s="58">
        <f>VLOOKUP($B92,'2019 Ventilation List SORT'!$A$6:$I$102,4)</f>
        <v>0</v>
      </c>
      <c r="F92" s="58">
        <f>VLOOKUP($B92,'2019 Ventilation List SORT'!$A$6:$I$102,5)</f>
        <v>0</v>
      </c>
      <c r="G92" s="53">
        <f>VLOOKUP($B92,'2019 Ventilation List SORT'!$A$6:$I$102,6)</f>
        <v>0</v>
      </c>
      <c r="H92" s="58">
        <f>VLOOKUP($B92,'2019 Ventilation List SORT'!$A$6:$I$102,7)</f>
        <v>1</v>
      </c>
      <c r="I92" s="53" t="str">
        <f>VLOOKUP($B92,'2019 Ventilation List SORT'!$A$6:$I$102,8)</f>
        <v>F</v>
      </c>
      <c r="J92" s="84" t="str">
        <f>VLOOKUP($B92,'2019 Ventilation List SORT'!$A$6:$I$102,9)</f>
        <v>No</v>
      </c>
      <c r="K92" s="154">
        <f>INDEX('For CSV - 2019 SpcFuncData'!$D$5:$D$88,MATCH($A92,'For CSV - 2019 SpcFuncData'!$B$5:$B$88,0))*0.5</f>
        <v>33.335000000000001</v>
      </c>
      <c r="L92" s="154">
        <f>INDEX('For CSV - 2019 VentSpcFuncData'!$K$6:$K$101,MATCH($B92,'For CSV - 2019 VentSpcFuncData'!$B$6:$B$101,0))</f>
        <v>33.333333333333336</v>
      </c>
      <c r="M92" s="154">
        <f t="shared" si="9"/>
        <v>33.333333333333336</v>
      </c>
      <c r="N92" s="154">
        <f>INDEX('For CSV - 2019 VentSpcFuncData'!$J$6:$J$101,MATCH($B92,'For CSV - 2019 VentSpcFuncData'!$B$6:$B$101,0))</f>
        <v>15</v>
      </c>
      <c r="O92" s="154">
        <f t="shared" si="10"/>
        <v>14.999250037498125</v>
      </c>
      <c r="P92" s="156">
        <f t="shared" si="6"/>
        <v>0.5</v>
      </c>
      <c r="Q92" s="41" t="str">
        <f t="shared" si="7"/>
        <v>Convention, Conference, Multipurpose and Meeting Area,General - Conference/meeting</v>
      </c>
      <c r="R92" s="41">
        <f>INDEX('For CSV - 2019 SpcFuncData'!$AL$5:$AL$89,MATCH($A92,'For CSV - 2019 SpcFuncData'!$B$5:$B$89,0))</f>
        <v>213</v>
      </c>
      <c r="S92" s="41">
        <f>INDEX('For CSV - 2019 VentSpcFuncData'!$L$6:$L$101,MATCH($B92,'For CSV - 2019 VentSpcFuncData'!$B$6:$B$101,0))</f>
        <v>48</v>
      </c>
      <c r="T92" s="41">
        <f>MATCH($A92,'For CSV - 2019 SpcFuncData'!$B$5:$B$88,0)</f>
        <v>12</v>
      </c>
      <c r="V92" t="str">
        <f t="shared" si="8"/>
        <v>2,              48,     "General - Conference/meeting"</v>
      </c>
    </row>
    <row r="93" spans="1:22">
      <c r="A93" s="41" t="s">
        <v>70</v>
      </c>
      <c r="B93" s="50" t="s">
        <v>292</v>
      </c>
      <c r="C93" s="53">
        <f>VLOOKUP($B93,'2019 Ventilation List SORT'!$A$6:$I$102,2)</f>
        <v>0.5</v>
      </c>
      <c r="D93" s="53">
        <f>VLOOKUP($B93,'2019 Ventilation List SORT'!$A$6:$I$102,3)</f>
        <v>0.5</v>
      </c>
      <c r="E93" s="58">
        <f>VLOOKUP($B93,'2019 Ventilation List SORT'!$A$6:$I$102,4)</f>
        <v>0</v>
      </c>
      <c r="F93" s="58">
        <f>VLOOKUP($B93,'2019 Ventilation List SORT'!$A$6:$I$102,5)</f>
        <v>0</v>
      </c>
      <c r="G93" s="53">
        <f>VLOOKUP($B93,'2019 Ventilation List SORT'!$A$6:$I$102,6)</f>
        <v>0</v>
      </c>
      <c r="H93" s="58">
        <f>VLOOKUP($B93,'2019 Ventilation List SORT'!$A$6:$I$102,7)</f>
        <v>1</v>
      </c>
      <c r="I93" s="53" t="str">
        <f>VLOOKUP($B93,'2019 Ventilation List SORT'!$A$6:$I$102,8)</f>
        <v>F</v>
      </c>
      <c r="J93" s="84" t="str">
        <f>VLOOKUP($B93,'2019 Ventilation List SORT'!$A$6:$I$102,9)</f>
        <v>No</v>
      </c>
      <c r="K93" s="154">
        <f>INDEX('For CSV - 2019 SpcFuncData'!$D$5:$D$88,MATCH($A93,'For CSV - 2019 SpcFuncData'!$B$5:$B$88,0))*0.5</f>
        <v>33.335000000000001</v>
      </c>
      <c r="L93" s="154">
        <f>INDEX('For CSV - 2019 VentSpcFuncData'!$K$6:$K$101,MATCH($B93,'For CSV - 2019 VentSpcFuncData'!$B$6:$B$101,0))</f>
        <v>33.333333333333336</v>
      </c>
      <c r="M93" s="154">
        <f t="shared" si="9"/>
        <v>33.333333333333336</v>
      </c>
      <c r="N93" s="154">
        <f>INDEX('For CSV - 2019 VentSpcFuncData'!$J$6:$J$101,MATCH($B93,'For CSV - 2019 VentSpcFuncData'!$B$6:$B$101,0))</f>
        <v>15</v>
      </c>
      <c r="O93" s="154">
        <f t="shared" si="10"/>
        <v>14.999250037498125</v>
      </c>
      <c r="P93" s="156">
        <f t="shared" si="6"/>
        <v>0.5</v>
      </c>
      <c r="Q93" s="41" t="str">
        <f t="shared" si="7"/>
        <v>Convention, Conference, Multipurpose and Meeting Area,Lodging - Multipurpose assembly</v>
      </c>
      <c r="R93" s="41">
        <f>INDEX('For CSV - 2019 SpcFuncData'!$AL$5:$AL$89,MATCH($A93,'For CSV - 2019 SpcFuncData'!$B$5:$B$89,0))</f>
        <v>213</v>
      </c>
      <c r="S93" s="41">
        <f>INDEX('For CSV - 2019 VentSpcFuncData'!$L$6:$L$101,MATCH($B93,'For CSV - 2019 VentSpcFuncData'!$B$6:$B$101,0))</f>
        <v>57</v>
      </c>
      <c r="T93" s="41">
        <f>MATCH($A93,'For CSV - 2019 SpcFuncData'!$B$5:$B$88,0)</f>
        <v>12</v>
      </c>
      <c r="V93" t="str">
        <f t="shared" si="8"/>
        <v>2,              57,     "Lodging - Multipurpose assembly"</v>
      </c>
    </row>
    <row r="94" spans="1:22">
      <c r="A94" s="41" t="s">
        <v>70</v>
      </c>
      <c r="B94" s="50" t="s">
        <v>286</v>
      </c>
      <c r="C94" s="53">
        <f>VLOOKUP($B94,'2019 Ventilation List SORT'!$A$6:$I$102,2)</f>
        <v>0.15</v>
      </c>
      <c r="D94" s="53">
        <f>VLOOKUP($B94,'2019 Ventilation List SORT'!$A$6:$I$102,3)</f>
        <v>0.15</v>
      </c>
      <c r="E94" s="58">
        <f>VLOOKUP($B94,'2019 Ventilation List SORT'!$A$6:$I$102,4)</f>
        <v>0</v>
      </c>
      <c r="F94" s="58">
        <f>VLOOKUP($B94,'2019 Ventilation List SORT'!$A$6:$I$102,5)</f>
        <v>0</v>
      </c>
      <c r="G94" s="53">
        <f>VLOOKUP($B94,'2019 Ventilation List SORT'!$A$6:$I$102,6)</f>
        <v>0</v>
      </c>
      <c r="H94" s="58">
        <f>VLOOKUP($B94,'2019 Ventilation List SORT'!$A$6:$I$102,7)</f>
        <v>2</v>
      </c>
      <c r="I94" s="53" t="str">
        <f>VLOOKUP($B94,'2019 Ventilation List SORT'!$A$6:$I$102,8)</f>
        <v/>
      </c>
      <c r="J94" s="84" t="str">
        <f>VLOOKUP($B94,'2019 Ventilation List SORT'!$A$6:$I$102,9)</f>
        <v>No</v>
      </c>
      <c r="K94" s="154">
        <f>INDEX('For CSV - 2019 SpcFuncData'!$D$5:$D$88,MATCH($A94,'For CSV - 2019 SpcFuncData'!$B$5:$B$88,0))*0.5</f>
        <v>33.335000000000001</v>
      </c>
      <c r="L94" s="154">
        <f>INDEX('For CSV - 2019 VentSpcFuncData'!$K$6:$K$101,MATCH($B94,'For CSV - 2019 VentSpcFuncData'!$B$6:$B$101,0))</f>
        <v>0</v>
      </c>
      <c r="M94" s="154">
        <f t="shared" si="9"/>
        <v>33.335000000000001</v>
      </c>
      <c r="N94" s="154">
        <f>INDEX('For CSV - 2019 VentSpcFuncData'!$J$6:$J$101,MATCH($B94,'For CSV - 2019 VentSpcFuncData'!$B$6:$B$101,0))</f>
        <v>15</v>
      </c>
      <c r="O94" s="154">
        <f t="shared" si="10"/>
        <v>15</v>
      </c>
      <c r="P94" s="156">
        <f t="shared" si="6"/>
        <v>0.50002500000000005</v>
      </c>
      <c r="Q94" s="41" t="str">
        <f t="shared" si="7"/>
        <v>Convention, Conference, Multipurpose and Meeting Area,Misc - All others</v>
      </c>
      <c r="R94" s="41">
        <f>INDEX('For CSV - 2019 SpcFuncData'!$AL$5:$AL$89,MATCH($A94,'For CSV - 2019 SpcFuncData'!$B$5:$B$89,0))</f>
        <v>213</v>
      </c>
      <c r="S94" s="41">
        <f>INDEX('For CSV - 2019 VentSpcFuncData'!$L$6:$L$101,MATCH($B94,'For CSV - 2019 VentSpcFuncData'!$B$6:$B$101,0))</f>
        <v>58</v>
      </c>
      <c r="T94" s="41">
        <f>MATCH($A94,'For CSV - 2019 SpcFuncData'!$B$5:$B$88,0)</f>
        <v>12</v>
      </c>
      <c r="V94" t="str">
        <f t="shared" si="8"/>
        <v>2,              58,     "Misc - All others"</v>
      </c>
    </row>
    <row r="95" spans="1:22">
      <c r="A95" s="41" t="s">
        <v>71</v>
      </c>
      <c r="B95" s="106" t="s">
        <v>271</v>
      </c>
      <c r="C95" s="53">
        <f>VLOOKUP($B95,'2019 Ventilation List SORT'!$A$6:$I$102,2)</f>
        <v>0</v>
      </c>
      <c r="D95" s="53">
        <f>VLOOKUP($B95,'2019 Ventilation List SORT'!$A$6:$I$102,3)</f>
        <v>0</v>
      </c>
      <c r="E95" s="58">
        <f>VLOOKUP($B95,'2019 Ventilation List SORT'!$A$6:$I$102,4)</f>
        <v>0</v>
      </c>
      <c r="F95" s="58">
        <f>VLOOKUP($B95,'2019 Ventilation List SORT'!$A$6:$I$102,5)</f>
        <v>0</v>
      </c>
      <c r="G95" s="53">
        <f>VLOOKUP($B95,'2019 Ventilation List SORT'!$A$6:$I$102,6)</f>
        <v>0.5</v>
      </c>
      <c r="H95" s="58">
        <f>VLOOKUP($B95,'2019 Ventilation List SORT'!$A$6:$I$102,7)</f>
        <v>2</v>
      </c>
      <c r="I95" s="53" t="str">
        <f>VLOOKUP($B95,'2019 Ventilation List SORT'!$A$6:$I$102,8)</f>
        <v/>
      </c>
      <c r="J95" s="84" t="str">
        <f>VLOOKUP($B95,'2019 Ventilation List SORT'!$A$6:$I$102,9)</f>
        <v>No</v>
      </c>
      <c r="K95" s="154">
        <f>INDEX('For CSV - 2019 SpcFuncData'!$D$5:$D$88,MATCH($A95,'For CSV - 2019 SpcFuncData'!$B$5:$B$88,0))*0.5</f>
        <v>5</v>
      </c>
      <c r="L95" s="154">
        <f>INDEX('For CSV - 2019 VentSpcFuncData'!$K$6:$K$101,MATCH($B95,'For CSV - 2019 VentSpcFuncData'!$B$6:$B$101,0))</f>
        <v>0</v>
      </c>
      <c r="M95" s="154">
        <f t="shared" si="9"/>
        <v>5</v>
      </c>
      <c r="N95" s="154">
        <f>INDEX('For CSV - 2019 VentSpcFuncData'!$J$6:$J$101,MATCH($B95,'For CSV - 2019 VentSpcFuncData'!$B$6:$B$101,0))</f>
        <v>0</v>
      </c>
      <c r="O95" s="154">
        <f t="shared" si="10"/>
        <v>0</v>
      </c>
      <c r="P95" s="156">
        <f t="shared" si="6"/>
        <v>0</v>
      </c>
      <c r="Q95" s="41" t="str">
        <f t="shared" si="7"/>
        <v>Copy Room,Exhaust - Copy, printing rooms</v>
      </c>
      <c r="R95" s="41">
        <f>INDEX('For CSV - 2019 SpcFuncData'!$AL$5:$AL$89,MATCH($A95,'For CSV - 2019 SpcFuncData'!$B$5:$B$89,0))</f>
        <v>214</v>
      </c>
      <c r="S95" s="41">
        <f>INDEX('For CSV - 2019 VentSpcFuncData'!$L$6:$L$101,MATCH($B95,'For CSV - 2019 VentSpcFuncData'!$B$6:$B$101,0))</f>
        <v>28</v>
      </c>
      <c r="T95" s="41">
        <f>MATCH($A95,'For CSV - 2019 SpcFuncData'!$B$5:$B$88,0)</f>
        <v>13</v>
      </c>
      <c r="V95" t="str">
        <f t="shared" si="8"/>
        <v>1, Spc:SpcFunc,        214,  28  ;  Copy Room</v>
      </c>
    </row>
    <row r="96" spans="1:22">
      <c r="A96" s="41" t="s">
        <v>71</v>
      </c>
      <c r="B96" s="50" t="s">
        <v>271</v>
      </c>
      <c r="C96" s="53">
        <f>VLOOKUP($B96,'2019 Ventilation List SORT'!$A$6:$I$102,2)</f>
        <v>0</v>
      </c>
      <c r="D96" s="53">
        <f>VLOOKUP($B96,'2019 Ventilation List SORT'!$A$6:$I$102,3)</f>
        <v>0</v>
      </c>
      <c r="E96" s="58">
        <f>VLOOKUP($B96,'2019 Ventilation List SORT'!$A$6:$I$102,4)</f>
        <v>0</v>
      </c>
      <c r="F96" s="58">
        <f>VLOOKUP($B96,'2019 Ventilation List SORT'!$A$6:$I$102,5)</f>
        <v>0</v>
      </c>
      <c r="G96" s="53">
        <f>VLOOKUP($B96,'2019 Ventilation List SORT'!$A$6:$I$102,6)</f>
        <v>0.5</v>
      </c>
      <c r="H96" s="58">
        <f>VLOOKUP($B96,'2019 Ventilation List SORT'!$A$6:$I$102,7)</f>
        <v>2</v>
      </c>
      <c r="I96" s="53" t="str">
        <f>VLOOKUP($B96,'2019 Ventilation List SORT'!$A$6:$I$102,8)</f>
        <v/>
      </c>
      <c r="J96" s="84" t="str">
        <f>VLOOKUP($B96,'2019 Ventilation List SORT'!$A$6:$I$102,9)</f>
        <v>No</v>
      </c>
      <c r="K96" s="154">
        <f>INDEX('For CSV - 2019 SpcFuncData'!$D$5:$D$88,MATCH($A96,'For CSV - 2019 SpcFuncData'!$B$5:$B$88,0))*0.5</f>
        <v>5</v>
      </c>
      <c r="L96" s="154">
        <f>INDEX('For CSV - 2019 VentSpcFuncData'!$K$6:$K$101,MATCH($B96,'For CSV - 2019 VentSpcFuncData'!$B$6:$B$101,0))</f>
        <v>0</v>
      </c>
      <c r="M96" s="154">
        <f t="shared" si="9"/>
        <v>5</v>
      </c>
      <c r="N96" s="154">
        <f>INDEX('For CSV - 2019 VentSpcFuncData'!$J$6:$J$101,MATCH($B96,'For CSV - 2019 VentSpcFuncData'!$B$6:$B$101,0))</f>
        <v>0</v>
      </c>
      <c r="O96" s="154">
        <f t="shared" si="10"/>
        <v>0</v>
      </c>
      <c r="P96" s="156">
        <f t="shared" si="6"/>
        <v>0</v>
      </c>
      <c r="Q96" s="41" t="str">
        <f t="shared" si="7"/>
        <v>Copy Room,Exhaust - Copy, printing rooms</v>
      </c>
      <c r="R96" s="41">
        <f>INDEX('For CSV - 2019 SpcFuncData'!$AL$5:$AL$89,MATCH($A96,'For CSV - 2019 SpcFuncData'!$B$5:$B$89,0))</f>
        <v>214</v>
      </c>
      <c r="S96" s="41">
        <f>INDEX('For CSV - 2019 VentSpcFuncData'!$L$6:$L$101,MATCH($B96,'For CSV - 2019 VentSpcFuncData'!$B$6:$B$101,0))</f>
        <v>28</v>
      </c>
      <c r="T96" s="41">
        <f>MATCH($A96,'For CSV - 2019 SpcFuncData'!$B$5:$B$88,0)</f>
        <v>13</v>
      </c>
      <c r="V96" t="str">
        <f t="shared" si="8"/>
        <v>2,              28,     "Exhaust - Copy, printing rooms"</v>
      </c>
    </row>
    <row r="97" spans="1:22">
      <c r="A97" s="41" t="s">
        <v>72</v>
      </c>
      <c r="B97" s="106" t="s">
        <v>274</v>
      </c>
      <c r="C97" s="53">
        <f>VLOOKUP($B97,'2019 Ventilation List SORT'!$A$6:$I$102,2)</f>
        <v>0.15</v>
      </c>
      <c r="D97" s="53">
        <f>VLOOKUP($B97,'2019 Ventilation List SORT'!$A$6:$I$102,3)</f>
        <v>0.15</v>
      </c>
      <c r="E97" s="58">
        <f>VLOOKUP($B97,'2019 Ventilation List SORT'!$A$6:$I$102,4)</f>
        <v>0</v>
      </c>
      <c r="F97" s="58">
        <f>VLOOKUP($B97,'2019 Ventilation List SORT'!$A$6:$I$102,5)</f>
        <v>0</v>
      </c>
      <c r="G97" s="53">
        <f>VLOOKUP($B97,'2019 Ventilation List SORT'!$A$6:$I$102,6)</f>
        <v>0</v>
      </c>
      <c r="H97" s="58">
        <f>VLOOKUP($B97,'2019 Ventilation List SORT'!$A$6:$I$102,7)</f>
        <v>1</v>
      </c>
      <c r="I97" s="53" t="str">
        <f>VLOOKUP($B97,'2019 Ventilation List SORT'!$A$6:$I$102,8)</f>
        <v>F</v>
      </c>
      <c r="J97" s="84" t="str">
        <f>VLOOKUP($B97,'2019 Ventilation List SORT'!$A$6:$I$102,9)</f>
        <v>No</v>
      </c>
      <c r="K97" s="154">
        <f>INDEX('For CSV - 2019 SpcFuncData'!$D$5:$D$88,MATCH($A97,'For CSV - 2019 SpcFuncData'!$B$5:$B$88,0))*0.5</f>
        <v>5</v>
      </c>
      <c r="L97" s="154">
        <f>INDEX('For CSV - 2019 VentSpcFuncData'!$K$6:$K$101,MATCH($B97,'For CSV - 2019 VentSpcFuncData'!$B$6:$B$101,0))</f>
        <v>0</v>
      </c>
      <c r="M97" s="154">
        <f t="shared" si="9"/>
        <v>5</v>
      </c>
      <c r="N97" s="154">
        <f>INDEX('For CSV - 2019 VentSpcFuncData'!$J$6:$J$101,MATCH($B97,'For CSV - 2019 VentSpcFuncData'!$B$6:$B$101,0))</f>
        <v>15</v>
      </c>
      <c r="O97" s="154">
        <f t="shared" si="10"/>
        <v>15</v>
      </c>
      <c r="P97" s="156">
        <f t="shared" si="6"/>
        <v>7.4999999999999997E-2</v>
      </c>
      <c r="Q97" s="41" t="str">
        <f t="shared" si="7"/>
        <v>Corridor Area,General - Corridors</v>
      </c>
      <c r="R97" s="41">
        <f>INDEX('For CSV - 2019 SpcFuncData'!$AL$5:$AL$89,MATCH($A97,'For CSV - 2019 SpcFuncData'!$B$5:$B$89,0))</f>
        <v>215</v>
      </c>
      <c r="S97" s="41">
        <f>INDEX('For CSV - 2019 VentSpcFuncData'!$L$6:$L$101,MATCH($B97,'For CSV - 2019 VentSpcFuncData'!$B$6:$B$101,0))</f>
        <v>49</v>
      </c>
      <c r="T97" s="41">
        <f>MATCH($A97,'For CSV - 2019 SpcFuncData'!$B$5:$B$88,0)</f>
        <v>14</v>
      </c>
      <c r="V97" t="str">
        <f t="shared" si="8"/>
        <v>1, Spc:SpcFunc,        215,  49  ;  Corridor Area</v>
      </c>
    </row>
    <row r="98" spans="1:22">
      <c r="A98" s="41" t="s">
        <v>72</v>
      </c>
      <c r="B98" s="50" t="s">
        <v>274</v>
      </c>
      <c r="C98" s="53">
        <f>VLOOKUP($B98,'2019 Ventilation List SORT'!$A$6:$I$102,2)</f>
        <v>0.15</v>
      </c>
      <c r="D98" s="53">
        <f>VLOOKUP($B98,'2019 Ventilation List SORT'!$A$6:$I$102,3)</f>
        <v>0.15</v>
      </c>
      <c r="E98" s="58">
        <f>VLOOKUP($B98,'2019 Ventilation List SORT'!$A$6:$I$102,4)</f>
        <v>0</v>
      </c>
      <c r="F98" s="58">
        <f>VLOOKUP($B98,'2019 Ventilation List SORT'!$A$6:$I$102,5)</f>
        <v>0</v>
      </c>
      <c r="G98" s="53">
        <f>VLOOKUP($B98,'2019 Ventilation List SORT'!$A$6:$I$102,6)</f>
        <v>0</v>
      </c>
      <c r="H98" s="58">
        <f>VLOOKUP($B98,'2019 Ventilation List SORT'!$A$6:$I$102,7)</f>
        <v>1</v>
      </c>
      <c r="I98" s="53" t="str">
        <f>VLOOKUP($B98,'2019 Ventilation List SORT'!$A$6:$I$102,8)</f>
        <v>F</v>
      </c>
      <c r="J98" s="84" t="str">
        <f>VLOOKUP($B98,'2019 Ventilation List SORT'!$A$6:$I$102,9)</f>
        <v>No</v>
      </c>
      <c r="K98" s="154">
        <f>INDEX('For CSV - 2019 SpcFuncData'!$D$5:$D$88,MATCH($A98,'For CSV - 2019 SpcFuncData'!$B$5:$B$88,0))*0.5</f>
        <v>5</v>
      </c>
      <c r="L98" s="154">
        <f>INDEX('For CSV - 2019 VentSpcFuncData'!$K$6:$K$101,MATCH($B98,'For CSV - 2019 VentSpcFuncData'!$B$6:$B$101,0))</f>
        <v>0</v>
      </c>
      <c r="M98" s="154">
        <f t="shared" si="9"/>
        <v>5</v>
      </c>
      <c r="N98" s="154">
        <f>INDEX('For CSV - 2019 VentSpcFuncData'!$J$6:$J$101,MATCH($B98,'For CSV - 2019 VentSpcFuncData'!$B$6:$B$101,0))</f>
        <v>15</v>
      </c>
      <c r="O98" s="154">
        <f t="shared" si="10"/>
        <v>15</v>
      </c>
      <c r="P98" s="156">
        <f t="shared" si="6"/>
        <v>7.4999999999999997E-2</v>
      </c>
      <c r="Q98" s="41" t="str">
        <f t="shared" si="7"/>
        <v>Corridor Area,General - Corridors</v>
      </c>
      <c r="R98" s="41">
        <f>INDEX('For CSV - 2019 SpcFuncData'!$AL$5:$AL$89,MATCH($A98,'For CSV - 2019 SpcFuncData'!$B$5:$B$89,0))</f>
        <v>215</v>
      </c>
      <c r="S98" s="41">
        <f>INDEX('For CSV - 2019 VentSpcFuncData'!$L$6:$L$101,MATCH($B98,'For CSV - 2019 VentSpcFuncData'!$B$6:$B$101,0))</f>
        <v>49</v>
      </c>
      <c r="T98" s="41">
        <f>MATCH($A98,'For CSV - 2019 SpcFuncData'!$B$5:$B$88,0)</f>
        <v>14</v>
      </c>
      <c r="V98" t="str">
        <f t="shared" si="8"/>
        <v>2,              49,     "General - Corridors"</v>
      </c>
    </row>
    <row r="99" spans="1:22">
      <c r="A99" s="41" t="s">
        <v>72</v>
      </c>
      <c r="B99" s="50" t="s">
        <v>617</v>
      </c>
      <c r="C99" s="53">
        <f>VLOOKUP($B99,'2019 Ventilation List SORT'!$A$6:$I$102,2)</f>
        <v>0.5</v>
      </c>
      <c r="D99" s="53">
        <f>VLOOKUP($B99,'2019 Ventilation List SORT'!$A$6:$I$102,3)</f>
        <v>0.15</v>
      </c>
      <c r="E99" s="58">
        <f>VLOOKUP($B99,'2019 Ventilation List SORT'!$A$6:$I$102,4)</f>
        <v>0</v>
      </c>
      <c r="F99" s="58">
        <f>VLOOKUP($B99,'2019 Ventilation List SORT'!$A$6:$I$102,5)</f>
        <v>0</v>
      </c>
      <c r="G99" s="53">
        <f>VLOOKUP($B99,'2019 Ventilation List SORT'!$A$6:$I$102,6)</f>
        <v>0</v>
      </c>
      <c r="H99" s="58">
        <f>VLOOKUP($B99,'2019 Ventilation List SORT'!$A$6:$I$102,7)</f>
        <v>1</v>
      </c>
      <c r="I99" s="53" t="str">
        <f>VLOOKUP($B99,'2019 Ventilation List SORT'!$A$6:$I$102,8)</f>
        <v>F</v>
      </c>
      <c r="J99" s="84" t="str">
        <f>VLOOKUP($B99,'2019 Ventilation List SORT'!$A$6:$I$102,9)</f>
        <v>No</v>
      </c>
      <c r="K99" s="154">
        <f>INDEX('For CSV - 2019 SpcFuncData'!$D$5:$D$88,MATCH($A99,'For CSV - 2019 SpcFuncData'!$B$5:$B$88,0))*0.5</f>
        <v>5</v>
      </c>
      <c r="L99" s="154">
        <f>INDEX('For CSV - 2019 VentSpcFuncData'!$K$6:$K$101,MATCH($B99,'For CSV - 2019 VentSpcFuncData'!$B$6:$B$101,0))</f>
        <v>33.333333333333336</v>
      </c>
      <c r="M99" s="154">
        <f t="shared" si="9"/>
        <v>33.333333333333336</v>
      </c>
      <c r="N99" s="154">
        <f>INDEX('For CSV - 2019 VentSpcFuncData'!$J$6:$J$101,MATCH($B99,'For CSV - 2019 VentSpcFuncData'!$B$6:$B$101,0))</f>
        <v>15</v>
      </c>
      <c r="O99" s="154">
        <f t="shared" si="10"/>
        <v>15</v>
      </c>
      <c r="P99" s="156">
        <f t="shared" si="6"/>
        <v>7.4999999999999997E-2</v>
      </c>
      <c r="Q99" s="41" t="str">
        <f t="shared" si="7"/>
        <v>Corridor Area,Lodging - Lobbies/pre-function</v>
      </c>
      <c r="R99" s="41">
        <f>INDEX('For CSV - 2019 SpcFuncData'!$AL$5:$AL$89,MATCH($A99,'For CSV - 2019 SpcFuncData'!$B$5:$B$89,0))</f>
        <v>215</v>
      </c>
      <c r="S99" s="41">
        <f>INDEX('For CSV - 2019 VentSpcFuncData'!$L$6:$L$101,MATCH($B99,'For CSV - 2019 VentSpcFuncData'!$B$6:$B$101,0))</f>
        <v>56</v>
      </c>
      <c r="T99" s="41">
        <f>MATCH($A99,'For CSV - 2019 SpcFuncData'!$B$5:$B$88,0)</f>
        <v>14</v>
      </c>
      <c r="V99" t="str">
        <f t="shared" si="8"/>
        <v>2,              56,     "Lodging - Lobbies/pre-function"</v>
      </c>
    </row>
    <row r="100" spans="1:22">
      <c r="A100" s="41" t="s">
        <v>72</v>
      </c>
      <c r="B100" s="50" t="s">
        <v>334</v>
      </c>
      <c r="C100" s="53">
        <f>VLOOKUP($B100,'2019 Ventilation List SORT'!$A$6:$I$102,2)</f>
        <v>0.5</v>
      </c>
      <c r="D100" s="53">
        <f>VLOOKUP($B100,'2019 Ventilation List SORT'!$A$6:$I$102,3)</f>
        <v>0.15</v>
      </c>
      <c r="E100" s="58">
        <f>VLOOKUP($B100,'2019 Ventilation List SORT'!$A$6:$I$102,4)</f>
        <v>0</v>
      </c>
      <c r="F100" s="58">
        <f>VLOOKUP($B100,'2019 Ventilation List SORT'!$A$6:$I$102,5)</f>
        <v>0</v>
      </c>
      <c r="G100" s="53">
        <f>VLOOKUP($B100,'2019 Ventilation List SORT'!$A$6:$I$102,6)</f>
        <v>0</v>
      </c>
      <c r="H100" s="58">
        <f>VLOOKUP($B100,'2019 Ventilation List SORT'!$A$6:$I$102,7)</f>
        <v>1</v>
      </c>
      <c r="I100" s="53" t="str">
        <f>VLOOKUP($B100,'2019 Ventilation List SORT'!$A$6:$I$102,8)</f>
        <v>F</v>
      </c>
      <c r="J100" s="84" t="str">
        <f>VLOOKUP($B100,'2019 Ventilation List SORT'!$A$6:$I$102,9)</f>
        <v>No</v>
      </c>
      <c r="K100" s="154">
        <f>INDEX('For CSV - 2019 SpcFuncData'!$D$5:$D$88,MATCH($A100,'For CSV - 2019 SpcFuncData'!$B$5:$B$88,0))*0.5</f>
        <v>5</v>
      </c>
      <c r="L100" s="154">
        <f>INDEX('For CSV - 2019 VentSpcFuncData'!$K$6:$K$101,MATCH($B100,'For CSV - 2019 VentSpcFuncData'!$B$6:$B$101,0))</f>
        <v>33.333333333333336</v>
      </c>
      <c r="M100" s="154">
        <f t="shared" si="9"/>
        <v>33.333333333333336</v>
      </c>
      <c r="N100" s="154">
        <f>INDEX('For CSV - 2019 VentSpcFuncData'!$J$6:$J$101,MATCH($B100,'For CSV - 2019 VentSpcFuncData'!$B$6:$B$101,0))</f>
        <v>15</v>
      </c>
      <c r="O100" s="154">
        <f t="shared" si="10"/>
        <v>15</v>
      </c>
      <c r="P100" s="156">
        <f t="shared" si="6"/>
        <v>7.4999999999999997E-2</v>
      </c>
      <c r="Q100" s="41" t="str">
        <f t="shared" si="7"/>
        <v>Corridor Area,Misc - Transportation waiting</v>
      </c>
      <c r="R100" s="41">
        <f>INDEX('For CSV - 2019 SpcFuncData'!$AL$5:$AL$89,MATCH($A100,'For CSV - 2019 SpcFuncData'!$B$5:$B$89,0))</f>
        <v>215</v>
      </c>
      <c r="S100" s="41">
        <f>INDEX('For CSV - 2019 VentSpcFuncData'!$L$6:$L$101,MATCH($B100,'For CSV - 2019 VentSpcFuncData'!$B$6:$B$101,0))</f>
        <v>69</v>
      </c>
      <c r="T100" s="41">
        <f>MATCH($A100,'For CSV - 2019 SpcFuncData'!$B$5:$B$88,0)</f>
        <v>14</v>
      </c>
      <c r="V100" t="str">
        <f t="shared" si="8"/>
        <v>2,              69,     "Misc - Transportation waiting"</v>
      </c>
    </row>
    <row r="101" spans="1:22">
      <c r="A101" s="41" t="s">
        <v>72</v>
      </c>
      <c r="B101" s="50" t="s">
        <v>618</v>
      </c>
      <c r="C101" s="53">
        <f>VLOOKUP($B101,'2019 Ventilation List SORT'!$A$6:$I$102,2)</f>
        <v>0.15</v>
      </c>
      <c r="D101" s="53">
        <f>VLOOKUP($B101,'2019 Ventilation List SORT'!$A$6:$I$102,3)</f>
        <v>0.15</v>
      </c>
      <c r="E101" s="58">
        <f>VLOOKUP($B101,'2019 Ventilation List SORT'!$A$6:$I$102,4)</f>
        <v>0</v>
      </c>
      <c r="F101" s="58">
        <f>VLOOKUP($B101,'2019 Ventilation List SORT'!$A$6:$I$102,5)</f>
        <v>0</v>
      </c>
      <c r="G101" s="53">
        <f>VLOOKUP($B101,'2019 Ventilation List SORT'!$A$6:$I$102,6)</f>
        <v>0</v>
      </c>
      <c r="H101" s="58">
        <f>VLOOKUP($B101,'2019 Ventilation List SORT'!$A$6:$I$102,7)</f>
        <v>1</v>
      </c>
      <c r="I101" s="53" t="str">
        <f>VLOOKUP($B101,'2019 Ventilation List SORT'!$A$6:$I$102,8)</f>
        <v>F</v>
      </c>
      <c r="J101" s="84" t="str">
        <f>VLOOKUP($B101,'2019 Ventilation List SORT'!$A$6:$I$102,9)</f>
        <v>No</v>
      </c>
      <c r="K101" s="154">
        <f>INDEX('For CSV - 2019 SpcFuncData'!$D$5:$D$88,MATCH($A101,'For CSV - 2019 SpcFuncData'!$B$5:$B$88,0))*0.5</f>
        <v>5</v>
      </c>
      <c r="L101" s="154">
        <f>INDEX('For CSV - 2019 VentSpcFuncData'!$K$6:$K$101,MATCH($B101,'For CSV - 2019 VentSpcFuncData'!$B$6:$B$101,0))</f>
        <v>0</v>
      </c>
      <c r="M101" s="154">
        <f t="shared" si="9"/>
        <v>5</v>
      </c>
      <c r="N101" s="154">
        <f>INDEX('For CSV - 2019 VentSpcFuncData'!$J$6:$J$101,MATCH($B101,'For CSV - 2019 VentSpcFuncData'!$B$6:$B$101,0))</f>
        <v>15</v>
      </c>
      <c r="O101" s="154">
        <f t="shared" si="10"/>
        <v>15</v>
      </c>
      <c r="P101" s="156">
        <f t="shared" si="6"/>
        <v>7.4999999999999997E-2</v>
      </c>
      <c r="Q101" s="41" t="str">
        <f t="shared" si="7"/>
        <v>Corridor Area,Residential - Common corridors</v>
      </c>
      <c r="R101" s="41">
        <f>INDEX('For CSV - 2019 SpcFuncData'!$AL$5:$AL$89,MATCH($A101,'For CSV - 2019 SpcFuncData'!$B$5:$B$89,0))</f>
        <v>215</v>
      </c>
      <c r="S101" s="41">
        <f>INDEX('For CSV - 2019 VentSpcFuncData'!$L$6:$L$101,MATCH($B101,'For CSV - 2019 VentSpcFuncData'!$B$6:$B$101,0))</f>
        <v>77</v>
      </c>
      <c r="T101" s="41">
        <f>MATCH($A101,'For CSV - 2019 SpcFuncData'!$B$5:$B$88,0)</f>
        <v>14</v>
      </c>
      <c r="V101" t="str">
        <f t="shared" si="8"/>
        <v>2,              77,     "Residential - Common corridors"</v>
      </c>
    </row>
    <row r="102" spans="1:22">
      <c r="A102" s="41" t="s">
        <v>72</v>
      </c>
      <c r="B102" s="50" t="s">
        <v>266</v>
      </c>
      <c r="C102" s="53">
        <f>VLOOKUP($B102,'2019 Ventilation List SORT'!$A$6:$I$102,2)</f>
        <v>0.25</v>
      </c>
      <c r="D102" s="53">
        <f>VLOOKUP($B102,'2019 Ventilation List SORT'!$A$6:$I$102,3)</f>
        <v>0.15</v>
      </c>
      <c r="E102" s="58">
        <f>VLOOKUP($B102,'2019 Ventilation List SORT'!$A$6:$I$102,4)</f>
        <v>0</v>
      </c>
      <c r="F102" s="58">
        <f>VLOOKUP($B102,'2019 Ventilation List SORT'!$A$6:$I$102,5)</f>
        <v>0</v>
      </c>
      <c r="G102" s="53">
        <f>VLOOKUP($B102,'2019 Ventilation List SORT'!$A$6:$I$102,6)</f>
        <v>0</v>
      </c>
      <c r="H102" s="58">
        <f>VLOOKUP($B102,'2019 Ventilation List SORT'!$A$6:$I$102,7)</f>
        <v>1</v>
      </c>
      <c r="I102" s="53" t="str">
        <f>VLOOKUP($B102,'2019 Ventilation List SORT'!$A$6:$I$102,8)</f>
        <v>F</v>
      </c>
      <c r="J102" s="84" t="str">
        <f>VLOOKUP($B102,'2019 Ventilation List SORT'!$A$6:$I$102,9)</f>
        <v>No</v>
      </c>
      <c r="K102" s="154">
        <f>INDEX('For CSV - 2019 SpcFuncData'!$D$5:$D$88,MATCH($A102,'For CSV - 2019 SpcFuncData'!$B$5:$B$88,0))*0.5</f>
        <v>5</v>
      </c>
      <c r="L102" s="154">
        <f>INDEX('For CSV - 2019 VentSpcFuncData'!$K$6:$K$101,MATCH($B102,'For CSV - 2019 VentSpcFuncData'!$B$6:$B$101,0))</f>
        <v>16.666666666666668</v>
      </c>
      <c r="M102" s="154">
        <f t="shared" si="9"/>
        <v>16.666666666666668</v>
      </c>
      <c r="N102" s="154">
        <f>INDEX('For CSV - 2019 VentSpcFuncData'!$J$6:$J$101,MATCH($B102,'For CSV - 2019 VentSpcFuncData'!$B$6:$B$101,0))</f>
        <v>15</v>
      </c>
      <c r="O102" s="154">
        <f t="shared" si="10"/>
        <v>15</v>
      </c>
      <c r="P102" s="156">
        <f t="shared" si="6"/>
        <v>7.4999999999999997E-2</v>
      </c>
      <c r="Q102" s="41" t="str">
        <f t="shared" si="7"/>
        <v>Corridor Area,Retail - Mall common areas</v>
      </c>
      <c r="R102" s="41">
        <f>INDEX('For CSV - 2019 SpcFuncData'!$AL$5:$AL$89,MATCH($A102,'For CSV - 2019 SpcFuncData'!$B$5:$B$89,0))</f>
        <v>215</v>
      </c>
      <c r="S102" s="41">
        <f>INDEX('For CSV - 2019 VentSpcFuncData'!$L$6:$L$101,MATCH($B102,'For CSV - 2019 VentSpcFuncData'!$B$6:$B$101,0))</f>
        <v>81</v>
      </c>
      <c r="T102" s="41">
        <f>MATCH($A102,'For CSV - 2019 SpcFuncData'!$B$5:$B$88,0)</f>
        <v>14</v>
      </c>
      <c r="V102" t="str">
        <f t="shared" si="8"/>
        <v>2,              81,     "Retail - Mall common areas"</v>
      </c>
    </row>
    <row r="103" spans="1:22">
      <c r="A103" s="41" t="s">
        <v>73</v>
      </c>
      <c r="B103" s="106" t="s">
        <v>275</v>
      </c>
      <c r="C103" s="53">
        <f>VLOOKUP($B103,'2019 Ventilation List SORT'!$A$6:$I$102,2)</f>
        <v>0.5</v>
      </c>
      <c r="D103" s="53">
        <f>VLOOKUP($B103,'2019 Ventilation List SORT'!$A$6:$I$102,3)</f>
        <v>0.15</v>
      </c>
      <c r="E103" s="58">
        <f>VLOOKUP($B103,'2019 Ventilation List SORT'!$A$6:$I$102,4)</f>
        <v>0</v>
      </c>
      <c r="F103" s="58">
        <f>VLOOKUP($B103,'2019 Ventilation List SORT'!$A$6:$I$102,5)</f>
        <v>0</v>
      </c>
      <c r="G103" s="53">
        <f>VLOOKUP($B103,'2019 Ventilation List SORT'!$A$6:$I$102,6)</f>
        <v>0</v>
      </c>
      <c r="H103" s="58">
        <f>VLOOKUP($B103,'2019 Ventilation List SORT'!$A$6:$I$102,7)</f>
        <v>2</v>
      </c>
      <c r="I103" s="53" t="str">
        <f>VLOOKUP($B103,'2019 Ventilation List SORT'!$A$6:$I$102,8)</f>
        <v/>
      </c>
      <c r="J103" s="84" t="str">
        <f>VLOOKUP($B103,'2019 Ventilation List SORT'!$A$6:$I$102,9)</f>
        <v>No</v>
      </c>
      <c r="K103" s="154">
        <f>INDEX('For CSV - 2019 SpcFuncData'!$D$5:$D$88,MATCH($A103,'For CSV - 2019 SpcFuncData'!$B$5:$B$88,0))*0.5</f>
        <v>33.335000000000001</v>
      </c>
      <c r="L103" s="154">
        <f>INDEX('For CSV - 2019 VentSpcFuncData'!$K$6:$K$101,MATCH($B103,'For CSV - 2019 VentSpcFuncData'!$B$6:$B$101,0))</f>
        <v>33.333333333333336</v>
      </c>
      <c r="M103" s="154">
        <f t="shared" si="9"/>
        <v>33.333333333333336</v>
      </c>
      <c r="N103" s="154">
        <f>INDEX('For CSV - 2019 VentSpcFuncData'!$J$6:$J$101,MATCH($B103,'For CSV - 2019 VentSpcFuncData'!$B$6:$B$101,0))</f>
        <v>15</v>
      </c>
      <c r="O103" s="154">
        <f t="shared" si="10"/>
        <v>14.999250037498125</v>
      </c>
      <c r="P103" s="156">
        <f t="shared" si="6"/>
        <v>0.5</v>
      </c>
      <c r="Q103" s="41" t="str">
        <f t="shared" si="7"/>
        <v>Dining Area (Bar/Lounge and Fine Dining),Food Service - Restaurant dining rooms</v>
      </c>
      <c r="R103" s="41">
        <f>INDEX('For CSV - 2019 SpcFuncData'!$AL$5:$AL$89,MATCH($A103,'For CSV - 2019 SpcFuncData'!$B$5:$B$89,0))</f>
        <v>216</v>
      </c>
      <c r="S103" s="41">
        <f>INDEX('For CSV - 2019 VentSpcFuncData'!$L$6:$L$101,MATCH($B103,'For CSV - 2019 VentSpcFuncData'!$B$6:$B$101,0))</f>
        <v>45</v>
      </c>
      <c r="T103" s="41">
        <f>MATCH($A103,'For CSV - 2019 SpcFuncData'!$B$5:$B$88,0)</f>
        <v>15</v>
      </c>
      <c r="V103" t="str">
        <f t="shared" si="8"/>
        <v>1, Spc:SpcFunc,        216,  45  ;  Dining Area (Bar/Lounge and Fine Dining)</v>
      </c>
    </row>
    <row r="104" spans="1:22">
      <c r="A104" s="41" t="s">
        <v>73</v>
      </c>
      <c r="B104" s="50" t="s">
        <v>619</v>
      </c>
      <c r="C104" s="53">
        <f>VLOOKUP($B104,'2019 Ventilation List SORT'!$A$6:$I$102,2)</f>
        <v>0.5</v>
      </c>
      <c r="D104" s="53">
        <f>VLOOKUP($B104,'2019 Ventilation List SORT'!$A$6:$I$102,3)</f>
        <v>0.2</v>
      </c>
      <c r="E104" s="58">
        <f>VLOOKUP($B104,'2019 Ventilation List SORT'!$A$6:$I$102,4)</f>
        <v>0</v>
      </c>
      <c r="F104" s="58">
        <f>VLOOKUP($B104,'2019 Ventilation List SORT'!$A$6:$I$102,5)</f>
        <v>0</v>
      </c>
      <c r="G104" s="53">
        <f>VLOOKUP($B104,'2019 Ventilation List SORT'!$A$6:$I$102,6)</f>
        <v>0</v>
      </c>
      <c r="H104" s="58">
        <f>VLOOKUP($B104,'2019 Ventilation List SORT'!$A$6:$I$102,7)</f>
        <v>2</v>
      </c>
      <c r="I104" s="53" t="str">
        <f>VLOOKUP($B104,'2019 Ventilation List SORT'!$A$6:$I$102,8)</f>
        <v/>
      </c>
      <c r="J104" s="84" t="str">
        <f>VLOOKUP($B104,'2019 Ventilation List SORT'!$A$6:$I$102,9)</f>
        <v>No</v>
      </c>
      <c r="K104" s="154">
        <f>INDEX('For CSV - 2019 SpcFuncData'!$D$5:$D$88,MATCH($A104,'For CSV - 2019 SpcFuncData'!$B$5:$B$88,0))*0.5</f>
        <v>33.335000000000001</v>
      </c>
      <c r="L104" s="154">
        <f>INDEX('For CSV - 2019 VentSpcFuncData'!$K$6:$K$101,MATCH($B104,'For CSV - 2019 VentSpcFuncData'!$B$6:$B$101,0))</f>
        <v>33.333333333333336</v>
      </c>
      <c r="M104" s="154">
        <f t="shared" si="9"/>
        <v>33.333333333333336</v>
      </c>
      <c r="N104" s="154">
        <f>INDEX('For CSV - 2019 VentSpcFuncData'!$J$6:$J$101,MATCH($B104,'For CSV - 2019 VentSpcFuncData'!$B$6:$B$101,0))</f>
        <v>15</v>
      </c>
      <c r="O104" s="154">
        <f t="shared" si="10"/>
        <v>14.999250037498125</v>
      </c>
      <c r="P104" s="156">
        <f t="shared" si="6"/>
        <v>0.5</v>
      </c>
      <c r="Q104" s="41" t="str">
        <f t="shared" ref="Q104:Q135" si="11">_xlfn.CONCAT(A104,",",B104)</f>
        <v>Dining Area (Bar/Lounge and Fine Dining),Food Service - Bars, cocktail lounges</v>
      </c>
      <c r="R104" s="41">
        <f>INDEX('For CSV - 2019 SpcFuncData'!$AL$5:$AL$89,MATCH($A104,'For CSV - 2019 SpcFuncData'!$B$5:$B$89,0))</f>
        <v>216</v>
      </c>
      <c r="S104" s="41">
        <f>INDEX('For CSV - 2019 VentSpcFuncData'!$L$6:$L$101,MATCH($B104,'For CSV - 2019 VentSpcFuncData'!$B$6:$B$101,0))</f>
        <v>42</v>
      </c>
      <c r="T104" s="41">
        <f>MATCH($A104,'For CSV - 2019 SpcFuncData'!$B$5:$B$88,0)</f>
        <v>15</v>
      </c>
      <c r="V104" t="str">
        <f t="shared" si="8"/>
        <v>2,              42,     "Food Service - Bars, cocktail lounges"</v>
      </c>
    </row>
    <row r="105" spans="1:22">
      <c r="A105" s="41" t="s">
        <v>73</v>
      </c>
      <c r="B105" s="50" t="s">
        <v>275</v>
      </c>
      <c r="C105" s="53">
        <f>VLOOKUP($B105,'2019 Ventilation List SORT'!$A$6:$I$102,2)</f>
        <v>0.5</v>
      </c>
      <c r="D105" s="53">
        <f>VLOOKUP($B105,'2019 Ventilation List SORT'!$A$6:$I$102,3)</f>
        <v>0.15</v>
      </c>
      <c r="E105" s="58">
        <f>VLOOKUP($B105,'2019 Ventilation List SORT'!$A$6:$I$102,4)</f>
        <v>0</v>
      </c>
      <c r="F105" s="58">
        <f>VLOOKUP($B105,'2019 Ventilation List SORT'!$A$6:$I$102,5)</f>
        <v>0</v>
      </c>
      <c r="G105" s="53">
        <f>VLOOKUP($B105,'2019 Ventilation List SORT'!$A$6:$I$102,6)</f>
        <v>0</v>
      </c>
      <c r="H105" s="58">
        <f>VLOOKUP($B105,'2019 Ventilation List SORT'!$A$6:$I$102,7)</f>
        <v>2</v>
      </c>
      <c r="I105" s="53" t="str">
        <f>VLOOKUP($B105,'2019 Ventilation List SORT'!$A$6:$I$102,8)</f>
        <v/>
      </c>
      <c r="J105" s="84" t="str">
        <f>VLOOKUP($B105,'2019 Ventilation List SORT'!$A$6:$I$102,9)</f>
        <v>No</v>
      </c>
      <c r="K105" s="154">
        <f>INDEX('For CSV - 2019 SpcFuncData'!$D$5:$D$88,MATCH($A105,'For CSV - 2019 SpcFuncData'!$B$5:$B$88,0))*0.5</f>
        <v>33.335000000000001</v>
      </c>
      <c r="L105" s="154">
        <f>INDEX('For CSV - 2019 VentSpcFuncData'!$K$6:$K$101,MATCH($B105,'For CSV - 2019 VentSpcFuncData'!$B$6:$B$101,0))</f>
        <v>33.333333333333336</v>
      </c>
      <c r="M105" s="154">
        <f t="shared" si="9"/>
        <v>33.333333333333336</v>
      </c>
      <c r="N105" s="154">
        <f>INDEX('For CSV - 2019 VentSpcFuncData'!$J$6:$J$101,MATCH($B105,'For CSV - 2019 VentSpcFuncData'!$B$6:$B$101,0))</f>
        <v>15</v>
      </c>
      <c r="O105" s="154">
        <f t="shared" si="10"/>
        <v>14.999250037498125</v>
      </c>
      <c r="P105" s="156">
        <f t="shared" si="6"/>
        <v>0.5</v>
      </c>
      <c r="Q105" s="41" t="str">
        <f t="shared" si="11"/>
        <v>Dining Area (Bar/Lounge and Fine Dining),Food Service - Restaurant dining rooms</v>
      </c>
      <c r="R105" s="41">
        <f>INDEX('For CSV - 2019 SpcFuncData'!$AL$5:$AL$89,MATCH($A105,'For CSV - 2019 SpcFuncData'!$B$5:$B$89,0))</f>
        <v>216</v>
      </c>
      <c r="S105" s="41">
        <f>INDEX('For CSV - 2019 VentSpcFuncData'!$L$6:$L$101,MATCH($B105,'For CSV - 2019 VentSpcFuncData'!$B$6:$B$101,0))</f>
        <v>45</v>
      </c>
      <c r="T105" s="41">
        <f>MATCH($A105,'For CSV - 2019 SpcFuncData'!$B$5:$B$88,0)</f>
        <v>15</v>
      </c>
      <c r="V105" t="str">
        <f t="shared" si="8"/>
        <v>2,              45,     "Food Service - Restaurant dining rooms"</v>
      </c>
    </row>
    <row r="106" spans="1:22">
      <c r="A106" s="54" t="s">
        <v>74</v>
      </c>
      <c r="B106" s="106" t="s">
        <v>277</v>
      </c>
      <c r="C106" s="53">
        <f>VLOOKUP($B106,'2019 Ventilation List SORT'!$A$6:$I$102,2)</f>
        <v>0.5</v>
      </c>
      <c r="D106" s="53">
        <f>VLOOKUP($B106,'2019 Ventilation List SORT'!$A$6:$I$102,3)</f>
        <v>0.15</v>
      </c>
      <c r="E106" s="58">
        <f>VLOOKUP($B106,'2019 Ventilation List SORT'!$A$6:$I$102,4)</f>
        <v>0</v>
      </c>
      <c r="F106" s="58">
        <f>VLOOKUP($B106,'2019 Ventilation List SORT'!$A$6:$I$102,5)</f>
        <v>0</v>
      </c>
      <c r="G106" s="53">
        <f>VLOOKUP($B106,'2019 Ventilation List SORT'!$A$6:$I$102,6)</f>
        <v>0</v>
      </c>
      <c r="H106" s="58">
        <f>VLOOKUP($B106,'2019 Ventilation List SORT'!$A$6:$I$102,7)</f>
        <v>2</v>
      </c>
      <c r="I106" s="53" t="str">
        <f>VLOOKUP($B106,'2019 Ventilation List SORT'!$A$6:$I$102,8)</f>
        <v/>
      </c>
      <c r="J106" s="84" t="str">
        <f>VLOOKUP($B106,'2019 Ventilation List SORT'!$A$6:$I$102,9)</f>
        <v>No</v>
      </c>
      <c r="K106" s="154">
        <f>INDEX('For CSV - 2019 SpcFuncData'!$D$5:$D$88,MATCH($A106,'For CSV - 2019 SpcFuncData'!$B$5:$B$88,0))*0.5</f>
        <v>33.335000000000001</v>
      </c>
      <c r="L106" s="154">
        <f>INDEX('For CSV - 2019 VentSpcFuncData'!$K$6:$K$101,MATCH($B106,'For CSV - 2019 VentSpcFuncData'!$B$6:$B$101,0))</f>
        <v>33.333333333333336</v>
      </c>
      <c r="M106" s="154">
        <f t="shared" si="9"/>
        <v>33.333333333333336</v>
      </c>
      <c r="N106" s="154">
        <f>INDEX('For CSV - 2019 VentSpcFuncData'!$J$6:$J$101,MATCH($B106,'For CSV - 2019 VentSpcFuncData'!$B$6:$B$101,0))</f>
        <v>15</v>
      </c>
      <c r="O106" s="154">
        <f t="shared" si="10"/>
        <v>14.999250037498125</v>
      </c>
      <c r="P106" s="156">
        <f t="shared" si="6"/>
        <v>0.5</v>
      </c>
      <c r="Q106" s="41" t="str">
        <f t="shared" si="11"/>
        <v>Dining Area (Cafeteria/Fast Food),Food Service - Cafeteria/fast-food dining</v>
      </c>
      <c r="R106" s="41">
        <f>INDEX('For CSV - 2019 SpcFuncData'!$AL$5:$AL$89,MATCH($A106,'For CSV - 2019 SpcFuncData'!$B$5:$B$89,0))</f>
        <v>217</v>
      </c>
      <c r="S106" s="41">
        <f>INDEX('For CSV - 2019 VentSpcFuncData'!$L$6:$L$101,MATCH($B106,'For CSV - 2019 VentSpcFuncData'!$B$6:$B$101,0))</f>
        <v>43</v>
      </c>
      <c r="T106" s="41">
        <f>MATCH($A106,'For CSV - 2019 SpcFuncData'!$B$5:$B$88,0)</f>
        <v>16</v>
      </c>
      <c r="V106" t="str">
        <f t="shared" si="8"/>
        <v>1, Spc:SpcFunc,        217,  43  ;  Dining Area (Cafeteria/Fast Food)</v>
      </c>
    </row>
    <row r="107" spans="1:22">
      <c r="A107" s="54" t="s">
        <v>74</v>
      </c>
      <c r="B107" s="50" t="s">
        <v>277</v>
      </c>
      <c r="C107" s="53">
        <f>VLOOKUP($B107,'2019 Ventilation List SORT'!$A$6:$I$102,2)</f>
        <v>0.5</v>
      </c>
      <c r="D107" s="53">
        <f>VLOOKUP($B107,'2019 Ventilation List SORT'!$A$6:$I$102,3)</f>
        <v>0.15</v>
      </c>
      <c r="E107" s="58">
        <f>VLOOKUP($B107,'2019 Ventilation List SORT'!$A$6:$I$102,4)</f>
        <v>0</v>
      </c>
      <c r="F107" s="58">
        <f>VLOOKUP($B107,'2019 Ventilation List SORT'!$A$6:$I$102,5)</f>
        <v>0</v>
      </c>
      <c r="G107" s="53">
        <f>VLOOKUP($B107,'2019 Ventilation List SORT'!$A$6:$I$102,6)</f>
        <v>0</v>
      </c>
      <c r="H107" s="58">
        <f>VLOOKUP($B107,'2019 Ventilation List SORT'!$A$6:$I$102,7)</f>
        <v>2</v>
      </c>
      <c r="I107" s="53" t="str">
        <f>VLOOKUP($B107,'2019 Ventilation List SORT'!$A$6:$I$102,8)</f>
        <v/>
      </c>
      <c r="J107" s="84" t="str">
        <f>VLOOKUP($B107,'2019 Ventilation List SORT'!$A$6:$I$102,9)</f>
        <v>No</v>
      </c>
      <c r="K107" s="154">
        <f>INDEX('For CSV - 2019 SpcFuncData'!$D$5:$D$88,MATCH($A107,'For CSV - 2019 SpcFuncData'!$B$5:$B$88,0))*0.5</f>
        <v>33.335000000000001</v>
      </c>
      <c r="L107" s="154">
        <f>INDEX('For CSV - 2019 VentSpcFuncData'!$K$6:$K$101,MATCH($B107,'For CSV - 2019 VentSpcFuncData'!$B$6:$B$101,0))</f>
        <v>33.333333333333336</v>
      </c>
      <c r="M107" s="154">
        <f t="shared" si="9"/>
        <v>33.333333333333336</v>
      </c>
      <c r="N107" s="154">
        <f>INDEX('For CSV - 2019 VentSpcFuncData'!$J$6:$J$101,MATCH($B107,'For CSV - 2019 VentSpcFuncData'!$B$6:$B$101,0))</f>
        <v>15</v>
      </c>
      <c r="O107" s="154">
        <f t="shared" si="10"/>
        <v>14.999250037498125</v>
      </c>
      <c r="P107" s="156">
        <f t="shared" si="6"/>
        <v>0.5</v>
      </c>
      <c r="Q107" s="41" t="str">
        <f t="shared" si="11"/>
        <v>Dining Area (Cafeteria/Fast Food),Food Service - Cafeteria/fast-food dining</v>
      </c>
      <c r="R107" s="41">
        <f>INDEX('For CSV - 2019 SpcFuncData'!$AL$5:$AL$89,MATCH($A107,'For CSV - 2019 SpcFuncData'!$B$5:$B$89,0))</f>
        <v>217</v>
      </c>
      <c r="S107" s="41">
        <f>INDEX('For CSV - 2019 VentSpcFuncData'!$L$6:$L$101,MATCH($B107,'For CSV - 2019 VentSpcFuncData'!$B$6:$B$101,0))</f>
        <v>43</v>
      </c>
      <c r="T107" s="41">
        <f>MATCH($A107,'For CSV - 2019 SpcFuncData'!$B$5:$B$88,0)</f>
        <v>16</v>
      </c>
      <c r="V107" t="str">
        <f t="shared" si="8"/>
        <v>2,              43,     "Food Service - Cafeteria/fast-food dining"</v>
      </c>
    </row>
    <row r="108" spans="1:22">
      <c r="A108" s="41" t="s">
        <v>75</v>
      </c>
      <c r="B108" s="106" t="s">
        <v>277</v>
      </c>
      <c r="C108" s="53">
        <f>VLOOKUP($B108,'2019 Ventilation List SORT'!$A$6:$I$102,2)</f>
        <v>0.5</v>
      </c>
      <c r="D108" s="53">
        <f>VLOOKUP($B108,'2019 Ventilation List SORT'!$A$6:$I$102,3)</f>
        <v>0.15</v>
      </c>
      <c r="E108" s="58">
        <f>VLOOKUP($B108,'2019 Ventilation List SORT'!$A$6:$I$102,4)</f>
        <v>0</v>
      </c>
      <c r="F108" s="58">
        <f>VLOOKUP($B108,'2019 Ventilation List SORT'!$A$6:$I$102,5)</f>
        <v>0</v>
      </c>
      <c r="G108" s="53">
        <f>VLOOKUP($B108,'2019 Ventilation List SORT'!$A$6:$I$102,6)</f>
        <v>0</v>
      </c>
      <c r="H108" s="58">
        <f>VLOOKUP($B108,'2019 Ventilation List SORT'!$A$6:$I$102,7)</f>
        <v>2</v>
      </c>
      <c r="I108" s="53" t="str">
        <f>VLOOKUP($B108,'2019 Ventilation List SORT'!$A$6:$I$102,8)</f>
        <v/>
      </c>
      <c r="J108" s="84" t="str">
        <f>VLOOKUP($B108,'2019 Ventilation List SORT'!$A$6:$I$102,9)</f>
        <v>No</v>
      </c>
      <c r="K108" s="154">
        <f>INDEX('For CSV - 2019 SpcFuncData'!$D$5:$D$88,MATCH($A108,'For CSV - 2019 SpcFuncData'!$B$5:$B$88,0))*0.5</f>
        <v>33.335000000000001</v>
      </c>
      <c r="L108" s="154">
        <f>INDEX('For CSV - 2019 VentSpcFuncData'!$K$6:$K$101,MATCH($B108,'For CSV - 2019 VentSpcFuncData'!$B$6:$B$101,0))</f>
        <v>33.333333333333336</v>
      </c>
      <c r="M108" s="154">
        <f t="shared" si="9"/>
        <v>33.333333333333336</v>
      </c>
      <c r="N108" s="154">
        <f>INDEX('For CSV - 2019 VentSpcFuncData'!$J$6:$J$101,MATCH($B108,'For CSV - 2019 VentSpcFuncData'!$B$6:$B$101,0))</f>
        <v>15</v>
      </c>
      <c r="O108" s="154">
        <f t="shared" si="10"/>
        <v>14.999250037498125</v>
      </c>
      <c r="P108" s="156">
        <f t="shared" si="6"/>
        <v>0.5</v>
      </c>
      <c r="Q108" s="41" t="str">
        <f t="shared" si="11"/>
        <v>Dining Area (Family and Leisure),Food Service - Cafeteria/fast-food dining</v>
      </c>
      <c r="R108" s="41">
        <f>INDEX('For CSV - 2019 SpcFuncData'!$AL$5:$AL$89,MATCH($A108,'For CSV - 2019 SpcFuncData'!$B$5:$B$89,0))</f>
        <v>218</v>
      </c>
      <c r="S108" s="41">
        <f>INDEX('For CSV - 2019 VentSpcFuncData'!$L$6:$L$101,MATCH($B108,'For CSV - 2019 VentSpcFuncData'!$B$6:$B$101,0))</f>
        <v>43</v>
      </c>
      <c r="T108" s="41">
        <f>MATCH($A108,'For CSV - 2019 SpcFuncData'!$B$5:$B$88,0)</f>
        <v>17</v>
      </c>
      <c r="V108" t="str">
        <f t="shared" si="8"/>
        <v>1, Spc:SpcFunc,        218,  43  ;  Dining Area (Family and Leisure)</v>
      </c>
    </row>
    <row r="109" spans="1:22">
      <c r="A109" s="41" t="s">
        <v>75</v>
      </c>
      <c r="B109" s="50" t="s">
        <v>619</v>
      </c>
      <c r="C109" s="53">
        <f>VLOOKUP($B109,'2019 Ventilation List SORT'!$A$6:$I$102,2)</f>
        <v>0.5</v>
      </c>
      <c r="D109" s="53">
        <f>VLOOKUP($B109,'2019 Ventilation List SORT'!$A$6:$I$102,3)</f>
        <v>0.2</v>
      </c>
      <c r="E109" s="58">
        <f>VLOOKUP($B109,'2019 Ventilation List SORT'!$A$6:$I$102,4)</f>
        <v>0</v>
      </c>
      <c r="F109" s="58">
        <f>VLOOKUP($B109,'2019 Ventilation List SORT'!$A$6:$I$102,5)</f>
        <v>0</v>
      </c>
      <c r="G109" s="53">
        <f>VLOOKUP($B109,'2019 Ventilation List SORT'!$A$6:$I$102,6)</f>
        <v>0</v>
      </c>
      <c r="H109" s="58">
        <f>VLOOKUP($B109,'2019 Ventilation List SORT'!$A$6:$I$102,7)</f>
        <v>2</v>
      </c>
      <c r="I109" s="53" t="str">
        <f>VLOOKUP($B109,'2019 Ventilation List SORT'!$A$6:$I$102,8)</f>
        <v/>
      </c>
      <c r="J109" s="84" t="str">
        <f>VLOOKUP($B109,'2019 Ventilation List SORT'!$A$6:$I$102,9)</f>
        <v>No</v>
      </c>
      <c r="K109" s="154">
        <f>INDEX('For CSV - 2019 SpcFuncData'!$D$5:$D$88,MATCH($A109,'For CSV - 2019 SpcFuncData'!$B$5:$B$88,0))*0.5</f>
        <v>33.335000000000001</v>
      </c>
      <c r="L109" s="154">
        <f>INDEX('For CSV - 2019 VentSpcFuncData'!$K$6:$K$101,MATCH($B109,'For CSV - 2019 VentSpcFuncData'!$B$6:$B$101,0))</f>
        <v>33.333333333333336</v>
      </c>
      <c r="M109" s="154">
        <f t="shared" si="9"/>
        <v>33.333333333333336</v>
      </c>
      <c r="N109" s="154">
        <f>INDEX('For CSV - 2019 VentSpcFuncData'!$J$6:$J$101,MATCH($B109,'For CSV - 2019 VentSpcFuncData'!$B$6:$B$101,0))</f>
        <v>15</v>
      </c>
      <c r="O109" s="154">
        <f t="shared" si="10"/>
        <v>14.999250037498125</v>
      </c>
      <c r="P109" s="156">
        <f t="shared" si="6"/>
        <v>0.5</v>
      </c>
      <c r="Q109" s="41" t="str">
        <f t="shared" si="11"/>
        <v>Dining Area (Family and Leisure),Food Service - Bars, cocktail lounges</v>
      </c>
      <c r="R109" s="41">
        <f>INDEX('For CSV - 2019 SpcFuncData'!$AL$5:$AL$89,MATCH($A109,'For CSV - 2019 SpcFuncData'!$B$5:$B$89,0))</f>
        <v>218</v>
      </c>
      <c r="S109" s="41">
        <f>INDEX('For CSV - 2019 VentSpcFuncData'!$L$6:$L$101,MATCH($B109,'For CSV - 2019 VentSpcFuncData'!$B$6:$B$101,0))</f>
        <v>42</v>
      </c>
      <c r="T109" s="41">
        <f>MATCH($A109,'For CSV - 2019 SpcFuncData'!$B$5:$B$88,0)</f>
        <v>17</v>
      </c>
      <c r="V109" t="str">
        <f t="shared" si="8"/>
        <v>2,              42,     "Food Service - Bars, cocktail lounges"</v>
      </c>
    </row>
    <row r="110" spans="1:22">
      <c r="A110" s="41" t="s">
        <v>75</v>
      </c>
      <c r="B110" s="50" t="s">
        <v>277</v>
      </c>
      <c r="C110" s="53">
        <f>VLOOKUP($B110,'2019 Ventilation List SORT'!$A$6:$I$102,2)</f>
        <v>0.5</v>
      </c>
      <c r="D110" s="53">
        <f>VLOOKUP($B110,'2019 Ventilation List SORT'!$A$6:$I$102,3)</f>
        <v>0.15</v>
      </c>
      <c r="E110" s="58">
        <f>VLOOKUP($B110,'2019 Ventilation List SORT'!$A$6:$I$102,4)</f>
        <v>0</v>
      </c>
      <c r="F110" s="58">
        <f>VLOOKUP($B110,'2019 Ventilation List SORT'!$A$6:$I$102,5)</f>
        <v>0</v>
      </c>
      <c r="G110" s="53">
        <f>VLOOKUP($B110,'2019 Ventilation List SORT'!$A$6:$I$102,6)</f>
        <v>0</v>
      </c>
      <c r="H110" s="58">
        <f>VLOOKUP($B110,'2019 Ventilation List SORT'!$A$6:$I$102,7)</f>
        <v>2</v>
      </c>
      <c r="I110" s="53" t="str">
        <f>VLOOKUP($B110,'2019 Ventilation List SORT'!$A$6:$I$102,8)</f>
        <v/>
      </c>
      <c r="J110" s="84" t="str">
        <f>VLOOKUP($B110,'2019 Ventilation List SORT'!$A$6:$I$102,9)</f>
        <v>No</v>
      </c>
      <c r="K110" s="154">
        <f>INDEX('For CSV - 2019 SpcFuncData'!$D$5:$D$88,MATCH($A110,'For CSV - 2019 SpcFuncData'!$B$5:$B$88,0))*0.5</f>
        <v>33.335000000000001</v>
      </c>
      <c r="L110" s="154">
        <f>INDEX('For CSV - 2019 VentSpcFuncData'!$K$6:$K$101,MATCH($B110,'For CSV - 2019 VentSpcFuncData'!$B$6:$B$101,0))</f>
        <v>33.333333333333336</v>
      </c>
      <c r="M110" s="154">
        <f t="shared" si="9"/>
        <v>33.333333333333336</v>
      </c>
      <c r="N110" s="154">
        <f>INDEX('For CSV - 2019 VentSpcFuncData'!$J$6:$J$101,MATCH($B110,'For CSV - 2019 VentSpcFuncData'!$B$6:$B$101,0))</f>
        <v>15</v>
      </c>
      <c r="O110" s="154">
        <f t="shared" si="10"/>
        <v>14.999250037498125</v>
      </c>
      <c r="P110" s="156">
        <f t="shared" si="6"/>
        <v>0.5</v>
      </c>
      <c r="Q110" s="41" t="str">
        <f t="shared" si="11"/>
        <v>Dining Area (Family and Leisure),Food Service - Cafeteria/fast-food dining</v>
      </c>
      <c r="R110" s="41">
        <f>INDEX('For CSV - 2019 SpcFuncData'!$AL$5:$AL$89,MATCH($A110,'For CSV - 2019 SpcFuncData'!$B$5:$B$89,0))</f>
        <v>218</v>
      </c>
      <c r="S110" s="41">
        <f>INDEX('For CSV - 2019 VentSpcFuncData'!$L$6:$L$101,MATCH($B110,'For CSV - 2019 VentSpcFuncData'!$B$6:$B$101,0))</f>
        <v>43</v>
      </c>
      <c r="T110" s="41">
        <f>MATCH($A110,'For CSV - 2019 SpcFuncData'!$B$5:$B$88,0)</f>
        <v>17</v>
      </c>
      <c r="V110" t="str">
        <f t="shared" si="8"/>
        <v>2,              43,     "Food Service - Cafeteria/fast-food dining"</v>
      </c>
    </row>
    <row r="111" spans="1:22">
      <c r="A111" s="41" t="s">
        <v>75</v>
      </c>
      <c r="B111" s="50" t="s">
        <v>275</v>
      </c>
      <c r="C111" s="53">
        <f>VLOOKUP($B111,'2019 Ventilation List SORT'!$A$6:$I$102,2)</f>
        <v>0.5</v>
      </c>
      <c r="D111" s="53">
        <f>VLOOKUP($B111,'2019 Ventilation List SORT'!$A$6:$I$102,3)</f>
        <v>0.15</v>
      </c>
      <c r="E111" s="58">
        <f>VLOOKUP($B111,'2019 Ventilation List SORT'!$A$6:$I$102,4)</f>
        <v>0</v>
      </c>
      <c r="F111" s="58">
        <f>VLOOKUP($B111,'2019 Ventilation List SORT'!$A$6:$I$102,5)</f>
        <v>0</v>
      </c>
      <c r="G111" s="53">
        <f>VLOOKUP($B111,'2019 Ventilation List SORT'!$A$6:$I$102,6)</f>
        <v>0</v>
      </c>
      <c r="H111" s="58">
        <f>VLOOKUP($B111,'2019 Ventilation List SORT'!$A$6:$I$102,7)</f>
        <v>2</v>
      </c>
      <c r="I111" s="53" t="str">
        <f>VLOOKUP($B111,'2019 Ventilation List SORT'!$A$6:$I$102,8)</f>
        <v/>
      </c>
      <c r="J111" s="84" t="str">
        <f>VLOOKUP($B111,'2019 Ventilation List SORT'!$A$6:$I$102,9)</f>
        <v>No</v>
      </c>
      <c r="K111" s="154">
        <f>INDEX('For CSV - 2019 SpcFuncData'!$D$5:$D$88,MATCH($A111,'For CSV - 2019 SpcFuncData'!$B$5:$B$88,0))*0.5</f>
        <v>33.335000000000001</v>
      </c>
      <c r="L111" s="154">
        <f>INDEX('For CSV - 2019 VentSpcFuncData'!$K$6:$K$101,MATCH($B111,'For CSV - 2019 VentSpcFuncData'!$B$6:$B$101,0))</f>
        <v>33.333333333333336</v>
      </c>
      <c r="M111" s="154">
        <f t="shared" si="9"/>
        <v>33.333333333333336</v>
      </c>
      <c r="N111" s="154">
        <f>INDEX('For CSV - 2019 VentSpcFuncData'!$J$6:$J$101,MATCH($B111,'For CSV - 2019 VentSpcFuncData'!$B$6:$B$101,0))</f>
        <v>15</v>
      </c>
      <c r="O111" s="154">
        <f t="shared" si="10"/>
        <v>14.999250037498125</v>
      </c>
      <c r="P111" s="156">
        <f t="shared" si="6"/>
        <v>0.5</v>
      </c>
      <c r="Q111" s="41" t="str">
        <f t="shared" si="11"/>
        <v>Dining Area (Family and Leisure),Food Service - Restaurant dining rooms</v>
      </c>
      <c r="R111" s="41">
        <f>INDEX('For CSV - 2019 SpcFuncData'!$AL$5:$AL$89,MATCH($A111,'For CSV - 2019 SpcFuncData'!$B$5:$B$89,0))</f>
        <v>218</v>
      </c>
      <c r="S111" s="41">
        <f>INDEX('For CSV - 2019 VentSpcFuncData'!$L$6:$L$101,MATCH($B111,'For CSV - 2019 VentSpcFuncData'!$B$6:$B$101,0))</f>
        <v>45</v>
      </c>
      <c r="T111" s="41">
        <f>MATCH($A111,'For CSV - 2019 SpcFuncData'!$B$5:$B$88,0)</f>
        <v>17</v>
      </c>
      <c r="V111" t="str">
        <f t="shared" si="8"/>
        <v>2,              45,     "Food Service - Restaurant dining rooms"</v>
      </c>
    </row>
    <row r="112" spans="1:22">
      <c r="A112" s="54" t="s">
        <v>76</v>
      </c>
      <c r="B112" s="106" t="s">
        <v>278</v>
      </c>
      <c r="C112" s="53">
        <f>VLOOKUP($B112,'2019 Ventilation List SORT'!$A$6:$I$102,2)</f>
        <v>0.15</v>
      </c>
      <c r="D112" s="53">
        <f>VLOOKUP($B112,'2019 Ventilation List SORT'!$A$6:$I$102,3)</f>
        <v>0.15</v>
      </c>
      <c r="E112" s="58">
        <f>VLOOKUP($B112,'2019 Ventilation List SORT'!$A$6:$I$102,4)</f>
        <v>0</v>
      </c>
      <c r="F112" s="58">
        <f>VLOOKUP($B112,'2019 Ventilation List SORT'!$A$6:$I$102,5)</f>
        <v>0</v>
      </c>
      <c r="G112" s="53">
        <f>VLOOKUP($B112,'2019 Ventilation List SORT'!$A$6:$I$102,6)</f>
        <v>0</v>
      </c>
      <c r="H112" s="58">
        <f>VLOOKUP($B112,'2019 Ventilation List SORT'!$A$6:$I$102,7)</f>
        <v>1</v>
      </c>
      <c r="I112" s="53" t="str">
        <f>VLOOKUP($B112,'2019 Ventilation List SORT'!$A$6:$I$102,8)</f>
        <v/>
      </c>
      <c r="J112" s="84" t="str">
        <f>VLOOKUP($B112,'2019 Ventilation List SORT'!$A$6:$I$102,9)</f>
        <v>No</v>
      </c>
      <c r="K112" s="154">
        <f>INDEX('For CSV - 2019 SpcFuncData'!$D$5:$D$88,MATCH($A112,'For CSV - 2019 SpcFuncData'!$B$5:$B$88,0))*0.5</f>
        <v>1.5</v>
      </c>
      <c r="L112" s="154">
        <f>INDEX('For CSV - 2019 VentSpcFuncData'!$K$6:$K$101,MATCH($B112,'For CSV - 2019 VentSpcFuncData'!$B$6:$B$101,0))</f>
        <v>0</v>
      </c>
      <c r="M112" s="154">
        <f t="shared" si="9"/>
        <v>1.5</v>
      </c>
      <c r="N112" s="154">
        <f>INDEX('For CSV - 2019 VentSpcFuncData'!$J$6:$J$101,MATCH($B112,'For CSV - 2019 VentSpcFuncData'!$B$6:$B$101,0))</f>
        <v>15</v>
      </c>
      <c r="O112" s="154">
        <f t="shared" si="10"/>
        <v>15</v>
      </c>
      <c r="P112" s="156">
        <f t="shared" si="6"/>
        <v>2.2499999999999999E-2</v>
      </c>
      <c r="Q112" s="41" t="str">
        <f t="shared" si="11"/>
        <v>Electrical, Mechanical, Telephone Rooms,Misc - Telephone closets</v>
      </c>
      <c r="R112" s="41">
        <f>INDEX('For CSV - 2019 SpcFuncData'!$AL$5:$AL$89,MATCH($A112,'For CSV - 2019 SpcFuncData'!$B$5:$B$89,0))</f>
        <v>219</v>
      </c>
      <c r="S112" s="41">
        <f>INDEX('For CSV - 2019 VentSpcFuncData'!$L$6:$L$101,MATCH($B112,'For CSV - 2019 VentSpcFuncData'!$B$6:$B$101,0))</f>
        <v>68</v>
      </c>
      <c r="T112" s="41">
        <f>MATCH($A112,'For CSV - 2019 SpcFuncData'!$B$5:$B$88,0)</f>
        <v>18</v>
      </c>
      <c r="V112" t="str">
        <f t="shared" si="8"/>
        <v>1, Spc:SpcFunc,        219,  68  ;  Electrical, Mechanical, Telephone Rooms</v>
      </c>
    </row>
    <row r="113" spans="1:22">
      <c r="A113" s="54" t="s">
        <v>76</v>
      </c>
      <c r="B113" s="50" t="s">
        <v>611</v>
      </c>
      <c r="C113" s="53">
        <f>VLOOKUP($B113,'2019 Ventilation List SORT'!$A$6:$I$102,2)</f>
        <v>0</v>
      </c>
      <c r="D113" s="53">
        <f>VLOOKUP($B113,'2019 Ventilation List SORT'!$A$6:$I$102,3)</f>
        <v>0</v>
      </c>
      <c r="E113" s="58">
        <f>VLOOKUP($B113,'2019 Ventilation List SORT'!$A$6:$I$102,4)</f>
        <v>0</v>
      </c>
      <c r="F113" s="58">
        <f>VLOOKUP($B113,'2019 Ventilation List SORT'!$A$6:$I$102,5)</f>
        <v>0</v>
      </c>
      <c r="G113" s="53">
        <f>VLOOKUP($B113,'2019 Ventilation List SORT'!$A$6:$I$102,6)</f>
        <v>0</v>
      </c>
      <c r="H113" s="58">
        <f>VLOOKUP($B113,'2019 Ventilation List SORT'!$A$6:$I$102,7)</f>
        <v>3</v>
      </c>
      <c r="I113" s="53" t="str">
        <f>VLOOKUP($B113,'2019 Ventilation List SORT'!$A$6:$I$102,8)</f>
        <v>Exh. Note F</v>
      </c>
      <c r="J113" s="84" t="str">
        <f>VLOOKUP($B113,'2019 Ventilation List SORT'!$A$6:$I$102,9)</f>
        <v>Yes</v>
      </c>
      <c r="K113" s="154">
        <f>INDEX('For CSV - 2019 SpcFuncData'!$D$5:$D$88,MATCH($A113,'For CSV - 2019 SpcFuncData'!$B$5:$B$88,0))*0.5</f>
        <v>1.5</v>
      </c>
      <c r="L113" s="154">
        <f>INDEX('For CSV - 2019 VentSpcFuncData'!$K$6:$K$101,MATCH($B113,'For CSV - 2019 VentSpcFuncData'!$B$6:$B$101,0))</f>
        <v>0</v>
      </c>
      <c r="M113" s="154">
        <f t="shared" si="9"/>
        <v>1.5</v>
      </c>
      <c r="N113" s="154">
        <f>INDEX('For CSV - 2019 VentSpcFuncData'!$J$6:$J$101,MATCH($B113,'For CSV - 2019 VentSpcFuncData'!$B$6:$B$101,0))</f>
        <v>0</v>
      </c>
      <c r="O113" s="154">
        <f t="shared" si="10"/>
        <v>0</v>
      </c>
      <c r="P113" s="156">
        <f t="shared" si="6"/>
        <v>0</v>
      </c>
      <c r="Q113" s="41" t="str">
        <f t="shared" si="11"/>
        <v>Electrical, Mechanical, Telephone Rooms,Exhaust - Refrigerating machinery rooms</v>
      </c>
      <c r="R113" s="41">
        <f>INDEX('For CSV - 2019 SpcFuncData'!$AL$5:$AL$89,MATCH($A113,'For CSV - 2019 SpcFuncData'!$B$5:$B$89,0))</f>
        <v>219</v>
      </c>
      <c r="S113" s="41">
        <f>INDEX('For CSV - 2019 VentSpcFuncData'!$L$6:$L$101,MATCH($B113,'For CSV - 2019 VentSpcFuncData'!$B$6:$B$101,0))</f>
        <v>35</v>
      </c>
      <c r="T113" s="41">
        <f>MATCH($A113,'For CSV - 2019 SpcFuncData'!$B$5:$B$88,0)</f>
        <v>18</v>
      </c>
      <c r="V113" t="str">
        <f t="shared" si="8"/>
        <v>2,              35,     "Exhaust - Refrigerating machinery rooms"</v>
      </c>
    </row>
    <row r="114" spans="1:22">
      <c r="A114" s="54" t="s">
        <v>76</v>
      </c>
      <c r="B114" s="50" t="s">
        <v>589</v>
      </c>
      <c r="C114" s="53">
        <f>VLOOKUP($B114,'2019 Ventilation List SORT'!$A$6:$I$102,2)</f>
        <v>0</v>
      </c>
      <c r="D114" s="53">
        <f>VLOOKUP($B114,'2019 Ventilation List SORT'!$A$6:$I$102,3)</f>
        <v>0</v>
      </c>
      <c r="E114" s="58">
        <f>VLOOKUP($B114,'2019 Ventilation List SORT'!$A$6:$I$102,4)</f>
        <v>0</v>
      </c>
      <c r="F114" s="58">
        <f>VLOOKUP($B114,'2019 Ventilation List SORT'!$A$6:$I$102,5)</f>
        <v>0</v>
      </c>
      <c r="G114" s="53">
        <f>VLOOKUP($B114,'2019 Ventilation List SORT'!$A$6:$I$102,6)</f>
        <v>0</v>
      </c>
      <c r="H114" s="58">
        <f>VLOOKUP($B114,'2019 Ventilation List SORT'!$A$6:$I$102,7)</f>
        <v>1</v>
      </c>
      <c r="I114" s="53" t="str">
        <f>VLOOKUP($B114,'2019 Ventilation List SORT'!$A$6:$I$102,8)</f>
        <v/>
      </c>
      <c r="J114" s="84" t="str">
        <f>VLOOKUP($B114,'2019 Ventilation List SORT'!$A$6:$I$102,9)</f>
        <v>No</v>
      </c>
      <c r="K114" s="154">
        <f>INDEX('For CSV - 2019 SpcFuncData'!$D$5:$D$88,MATCH($A114,'For CSV - 2019 SpcFuncData'!$B$5:$B$88,0))*0.5</f>
        <v>1.5</v>
      </c>
      <c r="L114" s="154">
        <f>INDEX('For CSV - 2019 VentSpcFuncData'!$K$6:$K$101,MATCH($B114,'For CSV - 2019 VentSpcFuncData'!$B$6:$B$101,0))</f>
        <v>0</v>
      </c>
      <c r="M114" s="154">
        <f t="shared" si="9"/>
        <v>1.5</v>
      </c>
      <c r="N114" s="154">
        <f>INDEX('For CSV - 2019 VentSpcFuncData'!$J$6:$J$101,MATCH($B114,'For CSV - 2019 VentSpcFuncData'!$B$6:$B$101,0))</f>
        <v>0</v>
      </c>
      <c r="O114" s="154">
        <f t="shared" si="10"/>
        <v>0</v>
      </c>
      <c r="P114" s="156">
        <f t="shared" si="6"/>
        <v>0</v>
      </c>
      <c r="Q114" s="41" t="str">
        <f t="shared" si="11"/>
        <v>Electrical, Mechanical, Telephone Rooms,General - Unoccupied</v>
      </c>
      <c r="R114" s="41">
        <f>INDEX('For CSV - 2019 SpcFuncData'!$AL$5:$AL$89,MATCH($A114,'For CSV - 2019 SpcFuncData'!$B$5:$B$89,0))</f>
        <v>219</v>
      </c>
      <c r="S114" s="41">
        <f>INDEX('For CSV - 2019 VentSpcFuncData'!$L$6:$L$101,MATCH($B114,'For CSV - 2019 VentSpcFuncData'!$B$6:$B$101,0))</f>
        <v>51</v>
      </c>
      <c r="T114" s="41">
        <f>MATCH($A114,'For CSV - 2019 SpcFuncData'!$B$5:$B$88,0)</f>
        <v>18</v>
      </c>
      <c r="V114" t="str">
        <f t="shared" si="8"/>
        <v>2,              51,     "General - Unoccupied"</v>
      </c>
    </row>
    <row r="115" spans="1:22">
      <c r="A115" s="54" t="s">
        <v>76</v>
      </c>
      <c r="B115" s="50" t="s">
        <v>286</v>
      </c>
      <c r="C115" s="53">
        <f>VLOOKUP($B115,'2019 Ventilation List SORT'!$A$6:$I$102,2)</f>
        <v>0.15</v>
      </c>
      <c r="D115" s="53">
        <f>VLOOKUP($B115,'2019 Ventilation List SORT'!$A$6:$I$102,3)</f>
        <v>0.15</v>
      </c>
      <c r="E115" s="58">
        <f>VLOOKUP($B115,'2019 Ventilation List SORT'!$A$6:$I$102,4)</f>
        <v>0</v>
      </c>
      <c r="F115" s="58">
        <f>VLOOKUP($B115,'2019 Ventilation List SORT'!$A$6:$I$102,5)</f>
        <v>0</v>
      </c>
      <c r="G115" s="53">
        <f>VLOOKUP($B115,'2019 Ventilation List SORT'!$A$6:$I$102,6)</f>
        <v>0</v>
      </c>
      <c r="H115" s="58">
        <f>VLOOKUP($B115,'2019 Ventilation List SORT'!$A$6:$I$102,7)</f>
        <v>2</v>
      </c>
      <c r="I115" s="53" t="str">
        <f>VLOOKUP($B115,'2019 Ventilation List SORT'!$A$6:$I$102,8)</f>
        <v/>
      </c>
      <c r="J115" s="84" t="str">
        <f>VLOOKUP($B115,'2019 Ventilation List SORT'!$A$6:$I$102,9)</f>
        <v>No</v>
      </c>
      <c r="K115" s="154">
        <f>INDEX('For CSV - 2019 SpcFuncData'!$D$5:$D$88,MATCH($A115,'For CSV - 2019 SpcFuncData'!$B$5:$B$88,0))*0.5</f>
        <v>1.5</v>
      </c>
      <c r="L115" s="154">
        <f>INDEX('For CSV - 2019 VentSpcFuncData'!$K$6:$K$101,MATCH($B115,'For CSV - 2019 VentSpcFuncData'!$B$6:$B$101,0))</f>
        <v>0</v>
      </c>
      <c r="M115" s="154">
        <f t="shared" si="9"/>
        <v>1.5</v>
      </c>
      <c r="N115" s="154">
        <f>INDEX('For CSV - 2019 VentSpcFuncData'!$J$6:$J$101,MATCH($B115,'For CSV - 2019 VentSpcFuncData'!$B$6:$B$101,0))</f>
        <v>15</v>
      </c>
      <c r="O115" s="154">
        <f t="shared" si="10"/>
        <v>15</v>
      </c>
      <c r="P115" s="156">
        <f t="shared" si="6"/>
        <v>2.2499999999999999E-2</v>
      </c>
      <c r="Q115" s="41" t="str">
        <f t="shared" si="11"/>
        <v>Electrical, Mechanical, Telephone Rooms,Misc - All others</v>
      </c>
      <c r="R115" s="41">
        <f>INDEX('For CSV - 2019 SpcFuncData'!$AL$5:$AL$89,MATCH($A115,'For CSV - 2019 SpcFuncData'!$B$5:$B$89,0))</f>
        <v>219</v>
      </c>
      <c r="S115" s="41">
        <f>INDEX('For CSV - 2019 VentSpcFuncData'!$L$6:$L$101,MATCH($B115,'For CSV - 2019 VentSpcFuncData'!$B$6:$B$101,0))</f>
        <v>58</v>
      </c>
      <c r="T115" s="41">
        <f>MATCH($A115,'For CSV - 2019 SpcFuncData'!$B$5:$B$88,0)</f>
        <v>18</v>
      </c>
      <c r="V115" t="str">
        <f t="shared" si="8"/>
        <v>2,              58,     "Misc - All others"</v>
      </c>
    </row>
    <row r="116" spans="1:22">
      <c r="A116" s="54" t="s">
        <v>76</v>
      </c>
      <c r="B116" s="50" t="s">
        <v>278</v>
      </c>
      <c r="C116" s="53">
        <f>VLOOKUP($B116,'2019 Ventilation List SORT'!$A$6:$I$102,2)</f>
        <v>0.15</v>
      </c>
      <c r="D116" s="53">
        <f>VLOOKUP($B116,'2019 Ventilation List SORT'!$A$6:$I$102,3)</f>
        <v>0.15</v>
      </c>
      <c r="E116" s="58">
        <f>VLOOKUP($B116,'2019 Ventilation List SORT'!$A$6:$I$102,4)</f>
        <v>0</v>
      </c>
      <c r="F116" s="58">
        <f>VLOOKUP($B116,'2019 Ventilation List SORT'!$A$6:$I$102,5)</f>
        <v>0</v>
      </c>
      <c r="G116" s="53">
        <f>VLOOKUP($B116,'2019 Ventilation List SORT'!$A$6:$I$102,6)</f>
        <v>0</v>
      </c>
      <c r="H116" s="58">
        <f>VLOOKUP($B116,'2019 Ventilation List SORT'!$A$6:$I$102,7)</f>
        <v>1</v>
      </c>
      <c r="I116" s="53" t="str">
        <f>VLOOKUP($B116,'2019 Ventilation List SORT'!$A$6:$I$102,8)</f>
        <v/>
      </c>
      <c r="J116" s="84" t="str">
        <f>VLOOKUP($B116,'2019 Ventilation List SORT'!$A$6:$I$102,9)</f>
        <v>No</v>
      </c>
      <c r="K116" s="154">
        <f>INDEX('For CSV - 2019 SpcFuncData'!$D$5:$D$88,MATCH($A116,'For CSV - 2019 SpcFuncData'!$B$5:$B$88,0))*0.5</f>
        <v>1.5</v>
      </c>
      <c r="L116" s="154">
        <f>INDEX('For CSV - 2019 VentSpcFuncData'!$K$6:$K$101,MATCH($B116,'For CSV - 2019 VentSpcFuncData'!$B$6:$B$101,0))</f>
        <v>0</v>
      </c>
      <c r="M116" s="154">
        <f t="shared" si="9"/>
        <v>1.5</v>
      </c>
      <c r="N116" s="154">
        <f>INDEX('For CSV - 2019 VentSpcFuncData'!$J$6:$J$101,MATCH($B116,'For CSV - 2019 VentSpcFuncData'!$B$6:$B$101,0))</f>
        <v>15</v>
      </c>
      <c r="O116" s="154">
        <f t="shared" si="10"/>
        <v>15</v>
      </c>
      <c r="P116" s="156">
        <f t="shared" si="6"/>
        <v>2.2499999999999999E-2</v>
      </c>
      <c r="Q116" s="41" t="str">
        <f t="shared" si="11"/>
        <v>Electrical, Mechanical, Telephone Rooms,Misc - Telephone closets</v>
      </c>
      <c r="R116" s="41">
        <f>INDEX('For CSV - 2019 SpcFuncData'!$AL$5:$AL$89,MATCH($A116,'For CSV - 2019 SpcFuncData'!$B$5:$B$89,0))</f>
        <v>219</v>
      </c>
      <c r="S116" s="41">
        <f>INDEX('For CSV - 2019 VentSpcFuncData'!$L$6:$L$101,MATCH($B116,'For CSV - 2019 VentSpcFuncData'!$B$6:$B$101,0))</f>
        <v>68</v>
      </c>
      <c r="T116" s="41">
        <f>MATCH($A116,'For CSV - 2019 SpcFuncData'!$B$5:$B$88,0)</f>
        <v>18</v>
      </c>
      <c r="V116" t="str">
        <f t="shared" si="8"/>
        <v>2,              68,     "Misc - Telephone closets"</v>
      </c>
    </row>
    <row r="117" spans="1:22">
      <c r="A117" s="41" t="s">
        <v>77</v>
      </c>
      <c r="B117" s="106" t="s">
        <v>279</v>
      </c>
      <c r="C117" s="53">
        <f>VLOOKUP($B117,'2019 Ventilation List SORT'!$A$6:$I$102,2)</f>
        <v>0.5</v>
      </c>
      <c r="D117" s="53">
        <f>VLOOKUP($B117,'2019 Ventilation List SORT'!$A$6:$I$102,3)</f>
        <v>0.15</v>
      </c>
      <c r="E117" s="58">
        <f>VLOOKUP($B117,'2019 Ventilation List SORT'!$A$6:$I$102,4)</f>
        <v>0</v>
      </c>
      <c r="F117" s="58">
        <f>VLOOKUP($B117,'2019 Ventilation List SORT'!$A$6:$I$102,5)</f>
        <v>0</v>
      </c>
      <c r="G117" s="53">
        <f>VLOOKUP($B117,'2019 Ventilation List SORT'!$A$6:$I$102,6)</f>
        <v>0</v>
      </c>
      <c r="H117" s="58">
        <f>VLOOKUP($B117,'2019 Ventilation List SORT'!$A$6:$I$102,7)</f>
        <v>2</v>
      </c>
      <c r="I117" s="53" t="str">
        <f>VLOOKUP($B117,'2019 Ventilation List SORT'!$A$6:$I$102,8)</f>
        <v>E</v>
      </c>
      <c r="J117" s="84" t="str">
        <f>VLOOKUP($B117,'2019 Ventilation List SORT'!$A$6:$I$102,9)</f>
        <v>No</v>
      </c>
      <c r="K117" s="154">
        <f>INDEX('For CSV - 2019 SpcFuncData'!$D$5:$D$88,MATCH($A117,'For CSV - 2019 SpcFuncData'!$B$5:$B$88,0))*0.5</f>
        <v>10</v>
      </c>
      <c r="L117" s="154">
        <f>INDEX('For CSV - 2019 VentSpcFuncData'!$K$6:$K$101,MATCH($B117,'For CSV - 2019 VentSpcFuncData'!$B$6:$B$101,0))</f>
        <v>33.333333333333336</v>
      </c>
      <c r="M117" s="154">
        <f t="shared" si="9"/>
        <v>33.333333333333336</v>
      </c>
      <c r="N117" s="154">
        <f>INDEX('For CSV - 2019 VentSpcFuncData'!$J$6:$J$101,MATCH($B117,'For CSV - 2019 VentSpcFuncData'!$B$6:$B$101,0))</f>
        <v>15</v>
      </c>
      <c r="O117" s="154">
        <f t="shared" si="10"/>
        <v>15</v>
      </c>
      <c r="P117" s="156">
        <f t="shared" si="6"/>
        <v>0.15</v>
      </c>
      <c r="Q117" s="41" t="str">
        <f t="shared" si="11"/>
        <v>Exercise/Fitness Center and Gymnasium Areas,Sports/Entertainment - Gym, sports arena (play area)</v>
      </c>
      <c r="R117" s="41">
        <f>INDEX('For CSV - 2019 SpcFuncData'!$AL$5:$AL$89,MATCH($A117,'For CSV - 2019 SpcFuncData'!$B$5:$B$89,0))</f>
        <v>220</v>
      </c>
      <c r="S117" s="41">
        <f>INDEX('For CSV - 2019 VentSpcFuncData'!$L$6:$L$101,MATCH($B117,'For CSV - 2019 VentSpcFuncData'!$B$6:$B$101,0))</f>
        <v>89</v>
      </c>
      <c r="T117" s="41">
        <f>MATCH($A117,'For CSV - 2019 SpcFuncData'!$B$5:$B$88,0)</f>
        <v>19</v>
      </c>
      <c r="V117" t="str">
        <f t="shared" si="8"/>
        <v>1, Spc:SpcFunc,        220,  89  ;  Exercise/Fitness Center and Gymnasium Areas</v>
      </c>
    </row>
    <row r="118" spans="1:22">
      <c r="A118" s="41" t="s">
        <v>77</v>
      </c>
      <c r="B118" s="50" t="s">
        <v>605</v>
      </c>
      <c r="C118" s="53">
        <f>VLOOKUP($B118,'2019 Ventilation List SORT'!$A$6:$I$102,2)</f>
        <v>0.5</v>
      </c>
      <c r="D118" s="53">
        <f>VLOOKUP($B118,'2019 Ventilation List SORT'!$A$6:$I$102,3)</f>
        <v>0.15</v>
      </c>
      <c r="E118" s="58">
        <f>VLOOKUP($B118,'2019 Ventilation List SORT'!$A$6:$I$102,4)</f>
        <v>0</v>
      </c>
      <c r="F118" s="58">
        <f>VLOOKUP($B118,'2019 Ventilation List SORT'!$A$6:$I$102,5)</f>
        <v>0</v>
      </c>
      <c r="G118" s="53">
        <f>VLOOKUP($B118,'2019 Ventilation List SORT'!$A$6:$I$102,6)</f>
        <v>0</v>
      </c>
      <c r="H118" s="58">
        <f>VLOOKUP($B118,'2019 Ventilation List SORT'!$A$6:$I$102,7)</f>
        <v>1</v>
      </c>
      <c r="I118" s="53" t="str">
        <f>VLOOKUP($B118,'2019 Ventilation List SORT'!$A$6:$I$102,8)</f>
        <v>F</v>
      </c>
      <c r="J118" s="84" t="str">
        <f>VLOOKUP($B118,'2019 Ventilation List SORT'!$A$6:$I$102,9)</f>
        <v>No</v>
      </c>
      <c r="K118" s="154">
        <f>INDEX('For CSV - 2019 SpcFuncData'!$D$5:$D$88,MATCH($A118,'For CSV - 2019 SpcFuncData'!$B$5:$B$88,0))*0.5</f>
        <v>10</v>
      </c>
      <c r="L118" s="154">
        <f>INDEX('For CSV - 2019 VentSpcFuncData'!$K$6:$K$101,MATCH($B118,'For CSV - 2019 VentSpcFuncData'!$B$6:$B$101,0))</f>
        <v>33.333333333333336</v>
      </c>
      <c r="M118" s="154">
        <f t="shared" si="9"/>
        <v>33.333333333333336</v>
      </c>
      <c r="N118" s="154">
        <f>INDEX('For CSV - 2019 VentSpcFuncData'!$J$6:$J$101,MATCH($B118,'For CSV - 2019 VentSpcFuncData'!$B$6:$B$101,0))</f>
        <v>15</v>
      </c>
      <c r="O118" s="154">
        <f t="shared" si="10"/>
        <v>15</v>
      </c>
      <c r="P118" s="156">
        <f t="shared" si="6"/>
        <v>0.15</v>
      </c>
      <c r="Q118" s="41" t="str">
        <f t="shared" si="11"/>
        <v>Exercise/Fitness Center and Gymnasium Areas,Education - Multiuse assembly</v>
      </c>
      <c r="R118" s="41">
        <f>INDEX('For CSV - 2019 SpcFuncData'!$AL$5:$AL$89,MATCH($A118,'For CSV - 2019 SpcFuncData'!$B$5:$B$89,0))</f>
        <v>220</v>
      </c>
      <c r="S118" s="41">
        <f>INDEX('For CSV - 2019 VentSpcFuncData'!$L$6:$L$101,MATCH($B118,'For CSV - 2019 VentSpcFuncData'!$B$6:$B$101,0))</f>
        <v>19</v>
      </c>
      <c r="T118" s="41">
        <f>MATCH($A118,'For CSV - 2019 SpcFuncData'!$B$5:$B$88,0)</f>
        <v>19</v>
      </c>
      <c r="V118" t="str">
        <f t="shared" si="8"/>
        <v>2,              19,     "Education - Multiuse assembly"</v>
      </c>
    </row>
    <row r="119" spans="1:22">
      <c r="A119" s="41" t="s">
        <v>77</v>
      </c>
      <c r="B119" s="50" t="s">
        <v>606</v>
      </c>
      <c r="C119" s="53">
        <f>VLOOKUP($B119,'2019 Ventilation List SORT'!$A$6:$I$102,2)</f>
        <v>1.07</v>
      </c>
      <c r="D119" s="53">
        <f>VLOOKUP($B119,'2019 Ventilation List SORT'!$A$6:$I$102,3)</f>
        <v>0.15</v>
      </c>
      <c r="E119" s="58">
        <f>VLOOKUP($B119,'2019 Ventilation List SORT'!$A$6:$I$102,4)</f>
        <v>0</v>
      </c>
      <c r="F119" s="58">
        <f>VLOOKUP($B119,'2019 Ventilation List SORT'!$A$6:$I$102,5)</f>
        <v>0</v>
      </c>
      <c r="G119" s="53">
        <f>VLOOKUP($B119,'2019 Ventilation List SORT'!$A$6:$I$102,6)</f>
        <v>0</v>
      </c>
      <c r="H119" s="58">
        <f>VLOOKUP($B119,'2019 Ventilation List SORT'!$A$6:$I$102,7)</f>
        <v>1</v>
      </c>
      <c r="I119" s="53" t="str">
        <f>VLOOKUP($B119,'2019 Ventilation List SORT'!$A$6:$I$102,8)</f>
        <v>F</v>
      </c>
      <c r="J119" s="84" t="str">
        <f>VLOOKUP($B119,'2019 Ventilation List SORT'!$A$6:$I$102,9)</f>
        <v>No</v>
      </c>
      <c r="K119" s="154">
        <f>INDEX('For CSV - 2019 SpcFuncData'!$D$5:$D$88,MATCH($A119,'For CSV - 2019 SpcFuncData'!$B$5:$B$88,0))*0.5</f>
        <v>10</v>
      </c>
      <c r="L119" s="154" t="e">
        <f>INDEX('For CSV - 2019 VentSpcFuncData'!$K$6:$K$101,MATCH($B119,'For CSV - 2019 VentSpcFuncData'!$B$6:$B$101,0))</f>
        <v>#N/A</v>
      </c>
      <c r="M119" s="154" t="e">
        <f t="shared" si="9"/>
        <v>#N/A</v>
      </c>
      <c r="N119" s="154" t="e">
        <f>INDEX('For CSV - 2019 VentSpcFuncData'!$J$6:$J$101,MATCH($B119,'For CSV - 2019 VentSpcFuncData'!$B$6:$B$101,0))</f>
        <v>#N/A</v>
      </c>
      <c r="O119" s="154" t="e">
        <f t="shared" si="10"/>
        <v>#N/A</v>
      </c>
      <c r="P119" s="156" t="e">
        <f t="shared" si="6"/>
        <v>#N/A</v>
      </c>
      <c r="Q119" s="41" t="str">
        <f t="shared" si="11"/>
        <v>Exercise/Fitness Center and Gymnasium Areas,Education - Music/theater/dance </v>
      </c>
      <c r="R119" s="41">
        <f>INDEX('For CSV - 2019 SpcFuncData'!$AL$5:$AL$89,MATCH($A119,'For CSV - 2019 SpcFuncData'!$B$5:$B$89,0))</f>
        <v>220</v>
      </c>
      <c r="S119" s="41" t="e">
        <f>INDEX('For CSV - 2019 VentSpcFuncData'!$L$6:$L$101,MATCH($B119,'For CSV - 2019 VentSpcFuncData'!$B$6:$B$101,0))</f>
        <v>#N/A</v>
      </c>
      <c r="T119" s="41">
        <f>MATCH($A119,'For CSV - 2019 SpcFuncData'!$B$5:$B$88,0)</f>
        <v>19</v>
      </c>
      <c r="V119" t="e">
        <f t="shared" si="8"/>
        <v>#N/A</v>
      </c>
    </row>
    <row r="120" spans="1:22">
      <c r="A120" s="41" t="s">
        <v>77</v>
      </c>
      <c r="B120" s="50" t="s">
        <v>620</v>
      </c>
      <c r="C120" s="53">
        <f>VLOOKUP($B120,'2019 Ventilation List SORT'!$A$6:$I$102,2)</f>
        <v>1.5</v>
      </c>
      <c r="D120" s="53">
        <f>VLOOKUP($B120,'2019 Ventilation List SORT'!$A$6:$I$102,3)</f>
        <v>0.15</v>
      </c>
      <c r="E120" s="58">
        <f>VLOOKUP($B120,'2019 Ventilation List SORT'!$A$6:$I$102,4)</f>
        <v>0</v>
      </c>
      <c r="F120" s="58">
        <f>VLOOKUP($B120,'2019 Ventilation List SORT'!$A$6:$I$102,5)</f>
        <v>0</v>
      </c>
      <c r="G120" s="53">
        <f>VLOOKUP($B120,'2019 Ventilation List SORT'!$A$6:$I$102,6)</f>
        <v>0</v>
      </c>
      <c r="H120" s="58">
        <f>VLOOKUP($B120,'2019 Ventilation List SORT'!$A$6:$I$102,7)</f>
        <v>2</v>
      </c>
      <c r="I120" s="53" t="str">
        <f>VLOOKUP($B120,'2019 Ventilation List SORT'!$A$6:$I$102,8)</f>
        <v>F</v>
      </c>
      <c r="J120" s="84" t="str">
        <f>VLOOKUP($B120,'2019 Ventilation List SORT'!$A$6:$I$102,9)</f>
        <v>No</v>
      </c>
      <c r="K120" s="154">
        <f>INDEX('For CSV - 2019 SpcFuncData'!$D$5:$D$88,MATCH($A120,'For CSV - 2019 SpcFuncData'!$B$5:$B$88,0))*0.5</f>
        <v>10</v>
      </c>
      <c r="L120" s="154">
        <f>INDEX('For CSV - 2019 VentSpcFuncData'!$K$6:$K$101,MATCH($B120,'For CSV - 2019 VentSpcFuncData'!$B$6:$B$101,0))</f>
        <v>100</v>
      </c>
      <c r="M120" s="154">
        <f t="shared" si="9"/>
        <v>100</v>
      </c>
      <c r="N120" s="154">
        <f>INDEX('For CSV - 2019 VentSpcFuncData'!$J$6:$J$101,MATCH($B120,'For CSV - 2019 VentSpcFuncData'!$B$6:$B$101,0))</f>
        <v>15</v>
      </c>
      <c r="O120" s="154">
        <f t="shared" si="10"/>
        <v>15</v>
      </c>
      <c r="P120" s="156">
        <f t="shared" si="6"/>
        <v>0.15</v>
      </c>
      <c r="Q120" s="41" t="str">
        <f t="shared" si="11"/>
        <v>Exercise/Fitness Center and Gymnasium Areas,Sports/Entertainment - Disco/dance floors</v>
      </c>
      <c r="R120" s="41">
        <f>INDEX('For CSV - 2019 SpcFuncData'!$AL$5:$AL$89,MATCH($A120,'For CSV - 2019 SpcFuncData'!$B$5:$B$89,0))</f>
        <v>220</v>
      </c>
      <c r="S120" s="41">
        <f>INDEX('For CSV - 2019 VentSpcFuncData'!$L$6:$L$101,MATCH($B120,'For CSV - 2019 VentSpcFuncData'!$B$6:$B$101,0))</f>
        <v>86</v>
      </c>
      <c r="T120" s="41">
        <f>MATCH($A120,'For CSV - 2019 SpcFuncData'!$B$5:$B$88,0)</f>
        <v>19</v>
      </c>
      <c r="V120" t="str">
        <f t="shared" si="8"/>
        <v>2,              86,     "Sports/Entertainment - Disco/dance floors"</v>
      </c>
    </row>
    <row r="121" spans="1:22">
      <c r="A121" s="41" t="s">
        <v>77</v>
      </c>
      <c r="B121" s="50" t="s">
        <v>279</v>
      </c>
      <c r="C121" s="53">
        <f>VLOOKUP($B121,'2019 Ventilation List SORT'!$A$6:$I$102,2)</f>
        <v>0.5</v>
      </c>
      <c r="D121" s="53">
        <f>VLOOKUP($B121,'2019 Ventilation List SORT'!$A$6:$I$102,3)</f>
        <v>0.15</v>
      </c>
      <c r="E121" s="58">
        <f>VLOOKUP($B121,'2019 Ventilation List SORT'!$A$6:$I$102,4)</f>
        <v>0</v>
      </c>
      <c r="F121" s="58">
        <f>VLOOKUP($B121,'2019 Ventilation List SORT'!$A$6:$I$102,5)</f>
        <v>0</v>
      </c>
      <c r="G121" s="53">
        <f>VLOOKUP($B121,'2019 Ventilation List SORT'!$A$6:$I$102,6)</f>
        <v>0</v>
      </c>
      <c r="H121" s="58">
        <f>VLOOKUP($B121,'2019 Ventilation List SORT'!$A$6:$I$102,7)</f>
        <v>2</v>
      </c>
      <c r="I121" s="53" t="str">
        <f>VLOOKUP($B121,'2019 Ventilation List SORT'!$A$6:$I$102,8)</f>
        <v>E</v>
      </c>
      <c r="J121" s="84" t="str">
        <f>VLOOKUP($B121,'2019 Ventilation List SORT'!$A$6:$I$102,9)</f>
        <v>No</v>
      </c>
      <c r="K121" s="154">
        <f>INDEX('For CSV - 2019 SpcFuncData'!$D$5:$D$88,MATCH($A121,'For CSV - 2019 SpcFuncData'!$B$5:$B$88,0))*0.5</f>
        <v>10</v>
      </c>
      <c r="L121" s="154">
        <f>INDEX('For CSV - 2019 VentSpcFuncData'!$K$6:$K$101,MATCH($B121,'For CSV - 2019 VentSpcFuncData'!$B$6:$B$101,0))</f>
        <v>33.333333333333336</v>
      </c>
      <c r="M121" s="154">
        <f t="shared" si="9"/>
        <v>33.333333333333336</v>
      </c>
      <c r="N121" s="154">
        <f>INDEX('For CSV - 2019 VentSpcFuncData'!$J$6:$J$101,MATCH($B121,'For CSV - 2019 VentSpcFuncData'!$B$6:$B$101,0))</f>
        <v>15</v>
      </c>
      <c r="O121" s="154">
        <f t="shared" si="10"/>
        <v>15</v>
      </c>
      <c r="P121" s="156">
        <f t="shared" si="6"/>
        <v>0.15</v>
      </c>
      <c r="Q121" s="41" t="str">
        <f t="shared" si="11"/>
        <v>Exercise/Fitness Center and Gymnasium Areas,Sports/Entertainment - Gym, sports arena (play area)</v>
      </c>
      <c r="R121" s="41">
        <f>INDEX('For CSV - 2019 SpcFuncData'!$AL$5:$AL$89,MATCH($A121,'For CSV - 2019 SpcFuncData'!$B$5:$B$89,0))</f>
        <v>220</v>
      </c>
      <c r="S121" s="41">
        <f>INDEX('For CSV - 2019 VentSpcFuncData'!$L$6:$L$101,MATCH($B121,'For CSV - 2019 VentSpcFuncData'!$B$6:$B$101,0))</f>
        <v>89</v>
      </c>
      <c r="T121" s="41">
        <f>MATCH($A121,'For CSV - 2019 SpcFuncData'!$B$5:$B$88,0)</f>
        <v>19</v>
      </c>
      <c r="V121" t="str">
        <f t="shared" si="8"/>
        <v>2,              89,     "Sports/Entertainment - Gym, sports arena (play area)"</v>
      </c>
    </row>
    <row r="122" spans="1:22">
      <c r="A122" s="41" t="s">
        <v>77</v>
      </c>
      <c r="B122" s="50" t="s">
        <v>621</v>
      </c>
      <c r="C122" s="53">
        <f>VLOOKUP($B122,'2019 Ventilation List SORT'!$A$6:$I$102,2)</f>
        <v>0.15</v>
      </c>
      <c r="D122" s="53">
        <f>VLOOKUP($B122,'2019 Ventilation List SORT'!$A$6:$I$102,3)</f>
        <v>0.15</v>
      </c>
      <c r="E122" s="58">
        <f>VLOOKUP($B122,'2019 Ventilation List SORT'!$A$6:$I$102,4)</f>
        <v>0</v>
      </c>
      <c r="F122" s="58">
        <f>VLOOKUP($B122,'2019 Ventilation List SORT'!$A$6:$I$102,5)</f>
        <v>0</v>
      </c>
      <c r="G122" s="53">
        <f>VLOOKUP($B122,'2019 Ventilation List SORT'!$A$6:$I$102,6)</f>
        <v>0</v>
      </c>
      <c r="H122" s="58">
        <f>VLOOKUP($B122,'2019 Ventilation List SORT'!$A$6:$I$102,7)</f>
        <v>2</v>
      </c>
      <c r="I122" s="53" t="str">
        <f>VLOOKUP($B122,'2019 Ventilation List SORT'!$A$6:$I$102,8)</f>
        <v/>
      </c>
      <c r="J122" s="84" t="str">
        <f>VLOOKUP($B122,'2019 Ventilation List SORT'!$A$6:$I$102,9)</f>
        <v>No</v>
      </c>
      <c r="K122" s="154">
        <f>INDEX('For CSV - 2019 SpcFuncData'!$D$5:$D$88,MATCH($A122,'For CSV - 2019 SpcFuncData'!$B$5:$B$88,0))*0.5</f>
        <v>10</v>
      </c>
      <c r="L122" s="154">
        <f>INDEX('For CSV - 2019 VentSpcFuncData'!$K$6:$K$101,MATCH($B122,'For CSV - 2019 VentSpcFuncData'!$B$6:$B$101,0))</f>
        <v>0</v>
      </c>
      <c r="M122" s="154">
        <f t="shared" si="9"/>
        <v>10</v>
      </c>
      <c r="N122" s="154">
        <f>INDEX('For CSV - 2019 VentSpcFuncData'!$J$6:$J$101,MATCH($B122,'For CSV - 2019 VentSpcFuncData'!$B$6:$B$101,0))</f>
        <v>15</v>
      </c>
      <c r="O122" s="154">
        <f t="shared" si="10"/>
        <v>15</v>
      </c>
      <c r="P122" s="156">
        <f t="shared" si="6"/>
        <v>0.15</v>
      </c>
      <c r="Q122" s="41" t="str">
        <f t="shared" si="11"/>
        <v>Exercise/Fitness Center and Gymnasium Areas,Sports/Entertainment - Health club/aerobics room</v>
      </c>
      <c r="R122" s="41">
        <f>INDEX('For CSV - 2019 SpcFuncData'!$AL$5:$AL$89,MATCH($A122,'For CSV - 2019 SpcFuncData'!$B$5:$B$89,0))</f>
        <v>220</v>
      </c>
      <c r="S122" s="41">
        <f>INDEX('For CSV - 2019 VentSpcFuncData'!$L$6:$L$101,MATCH($B122,'For CSV - 2019 VentSpcFuncData'!$B$6:$B$101,0))</f>
        <v>90</v>
      </c>
      <c r="T122" s="41">
        <f>MATCH($A122,'For CSV - 2019 SpcFuncData'!$B$5:$B$88,0)</f>
        <v>19</v>
      </c>
      <c r="V122" t="str">
        <f t="shared" si="8"/>
        <v>2,              90,     "Sports/Entertainment - Health club/aerobics room"</v>
      </c>
    </row>
    <row r="123" spans="1:22">
      <c r="A123" s="41" t="s">
        <v>77</v>
      </c>
      <c r="B123" s="50" t="s">
        <v>622</v>
      </c>
      <c r="C123" s="53">
        <f>VLOOKUP($B123,'2019 Ventilation List SORT'!$A$6:$I$102,2)</f>
        <v>0.15</v>
      </c>
      <c r="D123" s="53">
        <f>VLOOKUP($B123,'2019 Ventilation List SORT'!$A$6:$I$102,3)</f>
        <v>0.15</v>
      </c>
      <c r="E123" s="58">
        <f>VLOOKUP($B123,'2019 Ventilation List SORT'!$A$6:$I$102,4)</f>
        <v>0</v>
      </c>
      <c r="F123" s="58">
        <f>VLOOKUP($B123,'2019 Ventilation List SORT'!$A$6:$I$102,5)</f>
        <v>0</v>
      </c>
      <c r="G123" s="53">
        <f>VLOOKUP($B123,'2019 Ventilation List SORT'!$A$6:$I$102,6)</f>
        <v>0</v>
      </c>
      <c r="H123" s="58">
        <f>VLOOKUP($B123,'2019 Ventilation List SORT'!$A$6:$I$102,7)</f>
        <v>2</v>
      </c>
      <c r="I123" s="53" t="str">
        <f>VLOOKUP($B123,'2019 Ventilation List SORT'!$A$6:$I$102,8)</f>
        <v/>
      </c>
      <c r="J123" s="84" t="str">
        <f>VLOOKUP($B123,'2019 Ventilation List SORT'!$A$6:$I$102,9)</f>
        <v>No</v>
      </c>
      <c r="K123" s="154">
        <f>INDEX('For CSV - 2019 SpcFuncData'!$D$5:$D$88,MATCH($A123,'For CSV - 2019 SpcFuncData'!$B$5:$B$88,0))*0.5</f>
        <v>10</v>
      </c>
      <c r="L123" s="154">
        <f>INDEX('For CSV - 2019 VentSpcFuncData'!$K$6:$K$101,MATCH($B123,'For CSV - 2019 VentSpcFuncData'!$B$6:$B$101,0))</f>
        <v>0</v>
      </c>
      <c r="M123" s="154">
        <f t="shared" si="9"/>
        <v>10</v>
      </c>
      <c r="N123" s="154">
        <f>INDEX('For CSV - 2019 VentSpcFuncData'!$J$6:$J$101,MATCH($B123,'For CSV - 2019 VentSpcFuncData'!$B$6:$B$101,0))</f>
        <v>15</v>
      </c>
      <c r="O123" s="154">
        <f t="shared" si="10"/>
        <v>15</v>
      </c>
      <c r="P123" s="156">
        <f t="shared" si="6"/>
        <v>0.15</v>
      </c>
      <c r="Q123" s="41" t="str">
        <f t="shared" si="11"/>
        <v>Exercise/Fitness Center and Gymnasium Areas,Sports/Entertainment - Health club/weight rooms</v>
      </c>
      <c r="R123" s="41">
        <f>INDEX('For CSV - 2019 SpcFuncData'!$AL$5:$AL$89,MATCH($A123,'For CSV - 2019 SpcFuncData'!$B$5:$B$89,0))</f>
        <v>220</v>
      </c>
      <c r="S123" s="41">
        <f>INDEX('For CSV - 2019 VentSpcFuncData'!$L$6:$L$101,MATCH($B123,'For CSV - 2019 VentSpcFuncData'!$B$6:$B$101,0))</f>
        <v>91</v>
      </c>
      <c r="T123" s="41">
        <f>MATCH($A123,'For CSV - 2019 SpcFuncData'!$B$5:$B$88,0)</f>
        <v>19</v>
      </c>
      <c r="V123" t="str">
        <f t="shared" si="8"/>
        <v>2,              91,     "Sports/Entertainment - Health club/weight rooms"</v>
      </c>
    </row>
    <row r="124" spans="1:22">
      <c r="A124" s="41" t="s">
        <v>77</v>
      </c>
      <c r="B124" s="50" t="s">
        <v>623</v>
      </c>
      <c r="C124" s="53">
        <f>VLOOKUP($B124,'2019 Ventilation List SORT'!$A$6:$I$102,2)</f>
        <v>0.5</v>
      </c>
      <c r="D124" s="53">
        <f>VLOOKUP($B124,'2019 Ventilation List SORT'!$A$6:$I$102,3)</f>
        <v>0.15</v>
      </c>
      <c r="E124" s="58">
        <f>VLOOKUP($B124,'2019 Ventilation List SORT'!$A$6:$I$102,4)</f>
        <v>0</v>
      </c>
      <c r="F124" s="58">
        <f>VLOOKUP($B124,'2019 Ventilation List SORT'!$A$6:$I$102,5)</f>
        <v>0</v>
      </c>
      <c r="G124" s="53">
        <f>VLOOKUP($B124,'2019 Ventilation List SORT'!$A$6:$I$102,6)</f>
        <v>0</v>
      </c>
      <c r="H124" s="58">
        <f>VLOOKUP($B124,'2019 Ventilation List SORT'!$A$6:$I$102,7)</f>
        <v>2</v>
      </c>
      <c r="I124" s="53" t="str">
        <f>VLOOKUP($B124,'2019 Ventilation List SORT'!$A$6:$I$102,8)</f>
        <v>C</v>
      </c>
      <c r="J124" s="84" t="str">
        <f>VLOOKUP($B124,'2019 Ventilation List SORT'!$A$6:$I$102,9)</f>
        <v>No</v>
      </c>
      <c r="K124" s="154">
        <f>INDEX('For CSV - 2019 SpcFuncData'!$D$5:$D$88,MATCH($A124,'For CSV - 2019 SpcFuncData'!$B$5:$B$88,0))*0.5</f>
        <v>10</v>
      </c>
      <c r="L124" s="154">
        <f>INDEX('For CSV - 2019 VentSpcFuncData'!$K$6:$K$101,MATCH($B124,'For CSV - 2019 VentSpcFuncData'!$B$6:$B$101,0))</f>
        <v>33.333333333333336</v>
      </c>
      <c r="M124" s="154">
        <f t="shared" si="9"/>
        <v>33.333333333333336</v>
      </c>
      <c r="N124" s="154">
        <f>INDEX('For CSV - 2019 VentSpcFuncData'!$J$6:$J$101,MATCH($B124,'For CSV - 2019 VentSpcFuncData'!$B$6:$B$101,0))</f>
        <v>15</v>
      </c>
      <c r="O124" s="154">
        <f t="shared" si="10"/>
        <v>15</v>
      </c>
      <c r="P124" s="156">
        <f t="shared" si="6"/>
        <v>0.15</v>
      </c>
      <c r="Q124" s="41" t="str">
        <f t="shared" si="11"/>
        <v>Exercise/Fitness Center and Gymnasium Areas,Sports/Entertainment - Swimming (deck)</v>
      </c>
      <c r="R124" s="41">
        <f>INDEX('For CSV - 2019 SpcFuncData'!$AL$5:$AL$89,MATCH($A124,'For CSV - 2019 SpcFuncData'!$B$5:$B$89,0))</f>
        <v>220</v>
      </c>
      <c r="S124" s="41">
        <f>INDEX('For CSV - 2019 VentSpcFuncData'!$L$6:$L$101,MATCH($B124,'For CSV - 2019 VentSpcFuncData'!$B$6:$B$101,0))</f>
        <v>94</v>
      </c>
      <c r="T124" s="41">
        <f>MATCH($A124,'For CSV - 2019 SpcFuncData'!$B$5:$B$88,0)</f>
        <v>19</v>
      </c>
      <c r="V124" t="str">
        <f t="shared" si="8"/>
        <v>2,              94,     "Sports/Entertainment - Swimming (deck)"</v>
      </c>
    </row>
    <row r="125" spans="1:22">
      <c r="A125" s="41" t="s">
        <v>77</v>
      </c>
      <c r="B125" s="50" t="s">
        <v>624</v>
      </c>
      <c r="C125" s="53">
        <f>VLOOKUP($B125,'2019 Ventilation List SORT'!$A$6:$I$102,2)</f>
        <v>0</v>
      </c>
      <c r="D125" s="53">
        <f>VLOOKUP($B125,'2019 Ventilation List SORT'!$A$6:$I$102,3)</f>
        <v>0</v>
      </c>
      <c r="E125" s="58">
        <f>VLOOKUP($B125,'2019 Ventilation List SORT'!$A$6:$I$102,4)</f>
        <v>0</v>
      </c>
      <c r="F125" s="58">
        <f>VLOOKUP($B125,'2019 Ventilation List SORT'!$A$6:$I$102,5)</f>
        <v>0</v>
      </c>
      <c r="G125" s="53">
        <f>VLOOKUP($B125,'2019 Ventilation List SORT'!$A$6:$I$102,6)</f>
        <v>0</v>
      </c>
      <c r="H125" s="58">
        <f>VLOOKUP($B125,'2019 Ventilation List SORT'!$A$6:$I$102,7)</f>
        <v>0</v>
      </c>
      <c r="I125" s="53">
        <f>VLOOKUP($B125,'2019 Ventilation List SORT'!$A$6:$I$102,8)</f>
        <v>0</v>
      </c>
      <c r="J125" s="84" t="str">
        <f>VLOOKUP($B125,'2019 Ventilation List SORT'!$A$6:$I$102,9)</f>
        <v>No</v>
      </c>
      <c r="K125" s="154">
        <f>INDEX('For CSV - 2019 SpcFuncData'!$D$5:$D$88,MATCH($A125,'For CSV - 2019 SpcFuncData'!$B$5:$B$88,0))*0.5</f>
        <v>10</v>
      </c>
      <c r="L125" s="154">
        <f>INDEX('For CSV - 2019 VentSpcFuncData'!$K$6:$K$101,MATCH($B125,'For CSV - 2019 VentSpcFuncData'!$B$6:$B$101,0))</f>
        <v>0</v>
      </c>
      <c r="M125" s="154">
        <f t="shared" si="9"/>
        <v>10</v>
      </c>
      <c r="N125" s="154">
        <f>INDEX('For CSV - 2019 VentSpcFuncData'!$J$6:$J$101,MATCH($B125,'For CSV - 2019 VentSpcFuncData'!$B$6:$B$101,0))</f>
        <v>15</v>
      </c>
      <c r="O125" s="154">
        <f t="shared" si="10"/>
        <v>15</v>
      </c>
      <c r="P125" s="156">
        <f t="shared" si="6"/>
        <v>0.15</v>
      </c>
      <c r="Q125" s="41" t="str">
        <f t="shared" si="11"/>
        <v>Exercise/Fitness Center and Gymnasium Areas,Sports/Entertainment - Swimming (pool)</v>
      </c>
      <c r="R125" s="41">
        <f>INDEX('For CSV - 2019 SpcFuncData'!$AL$5:$AL$89,MATCH($A125,'For CSV - 2019 SpcFuncData'!$B$5:$B$89,0))</f>
        <v>220</v>
      </c>
      <c r="S125" s="41">
        <f>INDEX('For CSV - 2019 VentSpcFuncData'!$L$6:$L$101,MATCH($B125,'For CSV - 2019 VentSpcFuncData'!$B$6:$B$101,0))</f>
        <v>95</v>
      </c>
      <c r="T125" s="41">
        <f>MATCH($A125,'For CSV - 2019 SpcFuncData'!$B$5:$B$88,0)</f>
        <v>19</v>
      </c>
      <c r="V125" t="str">
        <f t="shared" si="8"/>
        <v>2,              95,     "Sports/Entertainment - Swimming (pool)"</v>
      </c>
    </row>
    <row r="126" spans="1:22">
      <c r="A126" s="54" t="s">
        <v>84</v>
      </c>
      <c r="B126" s="106" t="s">
        <v>281</v>
      </c>
      <c r="C126" s="53">
        <f>VLOOKUP($B126,'2019 Ventilation List SORT'!$A$6:$I$102,2)</f>
        <v>0.15</v>
      </c>
      <c r="D126" s="53">
        <f>VLOOKUP($B126,'2019 Ventilation List SORT'!$A$6:$I$102,3)</f>
        <v>0.15</v>
      </c>
      <c r="E126" s="58">
        <f>VLOOKUP($B126,'2019 Ventilation List SORT'!$A$6:$I$102,4)</f>
        <v>0</v>
      </c>
      <c r="F126" s="58">
        <f>VLOOKUP($B126,'2019 Ventilation List SORT'!$A$6:$I$102,5)</f>
        <v>0</v>
      </c>
      <c r="G126" s="53">
        <f>VLOOKUP($B126,'2019 Ventilation List SORT'!$A$6:$I$102,6)</f>
        <v>0</v>
      </c>
      <c r="H126" s="58">
        <f>VLOOKUP($B126,'2019 Ventilation List SORT'!$A$6:$I$102,7)</f>
        <v>1</v>
      </c>
      <c r="I126" s="53" t="str">
        <f>VLOOKUP($B126,'2019 Ventilation List SORT'!$A$6:$I$102,8)</f>
        <v>F</v>
      </c>
      <c r="J126" s="84" t="str">
        <f>VLOOKUP($B126,'2019 Ventilation List SORT'!$A$6:$I$102,9)</f>
        <v>No</v>
      </c>
      <c r="K126" s="154">
        <f>INDEX('For CSV - 2019 SpcFuncData'!$D$5:$D$88,MATCH($A126,'For CSV - 2019 SpcFuncData'!$B$5:$B$88,0))*0.5</f>
        <v>5</v>
      </c>
      <c r="L126" s="154">
        <f>INDEX('For CSV - 2019 VentSpcFuncData'!$K$6:$K$101,MATCH($B126,'For CSV - 2019 VentSpcFuncData'!$B$6:$B$101,0))</f>
        <v>0</v>
      </c>
      <c r="M126" s="154">
        <f t="shared" si="9"/>
        <v>5</v>
      </c>
      <c r="N126" s="154">
        <f>INDEX('For CSV - 2019 VentSpcFuncData'!$J$6:$J$101,MATCH($B126,'For CSV - 2019 VentSpcFuncData'!$B$6:$B$101,0))</f>
        <v>15</v>
      </c>
      <c r="O126" s="154">
        <f t="shared" si="10"/>
        <v>15</v>
      </c>
      <c r="P126" s="156">
        <f t="shared" si="6"/>
        <v>7.4999999999999997E-2</v>
      </c>
      <c r="Q126" s="41" t="str">
        <f t="shared" si="11"/>
        <v>Financial Transaction Area,Misc - Banks or bank lobbies</v>
      </c>
      <c r="R126" s="41">
        <f>INDEX('For CSV - 2019 SpcFuncData'!$AL$5:$AL$89,MATCH($A126,'For CSV - 2019 SpcFuncData'!$B$5:$B$89,0))</f>
        <v>221</v>
      </c>
      <c r="S126" s="41">
        <f>INDEX('For CSV - 2019 VentSpcFuncData'!$L$6:$L$101,MATCH($B126,'For CSV - 2019 VentSpcFuncData'!$B$6:$B$101,0))</f>
        <v>60</v>
      </c>
      <c r="T126" s="41">
        <f>MATCH($A126,'For CSV - 2019 SpcFuncData'!$B$5:$B$88,0)</f>
        <v>20</v>
      </c>
      <c r="V126" t="str">
        <f t="shared" si="8"/>
        <v>1, Spc:SpcFunc,        221,  60  ;  Financial Transaction Area</v>
      </c>
    </row>
    <row r="127" spans="1:22">
      <c r="A127" s="54" t="s">
        <v>84</v>
      </c>
      <c r="B127" s="50" t="s">
        <v>625</v>
      </c>
      <c r="C127" s="53">
        <f>VLOOKUP($B127,'2019 Ventilation List SORT'!$A$6:$I$102,2)</f>
        <v>0.15</v>
      </c>
      <c r="D127" s="53">
        <f>VLOOKUP($B127,'2019 Ventilation List SORT'!$A$6:$I$102,3)</f>
        <v>0.15</v>
      </c>
      <c r="E127" s="58">
        <f>VLOOKUP($B127,'2019 Ventilation List SORT'!$A$6:$I$102,4)</f>
        <v>0</v>
      </c>
      <c r="F127" s="58">
        <f>VLOOKUP($B127,'2019 Ventilation List SORT'!$A$6:$I$102,5)</f>
        <v>0</v>
      </c>
      <c r="G127" s="53">
        <f>VLOOKUP($B127,'2019 Ventilation List SORT'!$A$6:$I$102,6)</f>
        <v>0</v>
      </c>
      <c r="H127" s="58">
        <f>VLOOKUP($B127,'2019 Ventilation List SORT'!$A$6:$I$102,7)</f>
        <v>2</v>
      </c>
      <c r="I127" s="53" t="str">
        <f>VLOOKUP($B127,'2019 Ventilation List SORT'!$A$6:$I$102,8)</f>
        <v>F</v>
      </c>
      <c r="J127" s="84" t="str">
        <f>VLOOKUP($B127,'2019 Ventilation List SORT'!$A$6:$I$102,9)</f>
        <v>No</v>
      </c>
      <c r="K127" s="154">
        <f>INDEX('For CSV - 2019 SpcFuncData'!$D$5:$D$88,MATCH($A127,'For CSV - 2019 SpcFuncData'!$B$5:$B$88,0))*0.5</f>
        <v>5</v>
      </c>
      <c r="L127" s="154">
        <f>INDEX('For CSV - 2019 VentSpcFuncData'!$K$6:$K$101,MATCH($B127,'For CSV - 2019 VentSpcFuncData'!$B$6:$B$101,0))</f>
        <v>0</v>
      </c>
      <c r="M127" s="154">
        <f t="shared" si="9"/>
        <v>5</v>
      </c>
      <c r="N127" s="154">
        <f>INDEX('For CSV - 2019 VentSpcFuncData'!$J$6:$J$101,MATCH($B127,'For CSV - 2019 VentSpcFuncData'!$B$6:$B$101,0))</f>
        <v>15</v>
      </c>
      <c r="O127" s="154">
        <f t="shared" si="10"/>
        <v>15</v>
      </c>
      <c r="P127" s="156">
        <f t="shared" si="6"/>
        <v>7.4999999999999997E-2</v>
      </c>
      <c r="Q127" s="41" t="str">
        <f t="shared" si="11"/>
        <v>Financial Transaction Area,Misc - Bank vaults/safe deposit</v>
      </c>
      <c r="R127" s="41">
        <f>INDEX('For CSV - 2019 SpcFuncData'!$AL$5:$AL$89,MATCH($A127,'For CSV - 2019 SpcFuncData'!$B$5:$B$89,0))</f>
        <v>221</v>
      </c>
      <c r="S127" s="41">
        <f>INDEX('For CSV - 2019 VentSpcFuncData'!$L$6:$L$101,MATCH($B127,'For CSV - 2019 VentSpcFuncData'!$B$6:$B$101,0))</f>
        <v>59</v>
      </c>
      <c r="T127" s="41">
        <f>MATCH($A127,'For CSV - 2019 SpcFuncData'!$B$5:$B$88,0)</f>
        <v>20</v>
      </c>
      <c r="V127" t="str">
        <f t="shared" si="8"/>
        <v>2,              59,     "Misc - Bank vaults/safe deposit"</v>
      </c>
    </row>
    <row r="128" spans="1:22">
      <c r="A128" s="54" t="s">
        <v>84</v>
      </c>
      <c r="B128" s="50" t="s">
        <v>281</v>
      </c>
      <c r="C128" s="53">
        <f>VLOOKUP($B128,'2019 Ventilation List SORT'!$A$6:$I$102,2)</f>
        <v>0.15</v>
      </c>
      <c r="D128" s="53">
        <f>VLOOKUP($B128,'2019 Ventilation List SORT'!$A$6:$I$102,3)</f>
        <v>0.15</v>
      </c>
      <c r="E128" s="58">
        <f>VLOOKUP($B128,'2019 Ventilation List SORT'!$A$6:$I$102,4)</f>
        <v>0</v>
      </c>
      <c r="F128" s="58">
        <f>VLOOKUP($B128,'2019 Ventilation List SORT'!$A$6:$I$102,5)</f>
        <v>0</v>
      </c>
      <c r="G128" s="53">
        <f>VLOOKUP($B128,'2019 Ventilation List SORT'!$A$6:$I$102,6)</f>
        <v>0</v>
      </c>
      <c r="H128" s="58">
        <f>VLOOKUP($B128,'2019 Ventilation List SORT'!$A$6:$I$102,7)</f>
        <v>1</v>
      </c>
      <c r="I128" s="53" t="str">
        <f>VLOOKUP($B128,'2019 Ventilation List SORT'!$A$6:$I$102,8)</f>
        <v>F</v>
      </c>
      <c r="J128" s="84" t="str">
        <f>VLOOKUP($B128,'2019 Ventilation List SORT'!$A$6:$I$102,9)</f>
        <v>No</v>
      </c>
      <c r="K128" s="154">
        <f>INDEX('For CSV - 2019 SpcFuncData'!$D$5:$D$88,MATCH($A128,'For CSV - 2019 SpcFuncData'!$B$5:$B$88,0))*0.5</f>
        <v>5</v>
      </c>
      <c r="L128" s="154">
        <f>INDEX('For CSV - 2019 VentSpcFuncData'!$K$6:$K$101,MATCH($B128,'For CSV - 2019 VentSpcFuncData'!$B$6:$B$101,0))</f>
        <v>0</v>
      </c>
      <c r="M128" s="154">
        <f t="shared" si="9"/>
        <v>5</v>
      </c>
      <c r="N128" s="154">
        <f>INDEX('For CSV - 2019 VentSpcFuncData'!$J$6:$J$101,MATCH($B128,'For CSV - 2019 VentSpcFuncData'!$B$6:$B$101,0))</f>
        <v>15</v>
      </c>
      <c r="O128" s="154">
        <f t="shared" si="10"/>
        <v>15</v>
      </c>
      <c r="P128" s="156">
        <f t="shared" si="6"/>
        <v>7.4999999999999997E-2</v>
      </c>
      <c r="Q128" s="41" t="str">
        <f t="shared" si="11"/>
        <v>Financial Transaction Area,Misc - Banks or bank lobbies</v>
      </c>
      <c r="R128" s="41">
        <f>INDEX('For CSV - 2019 SpcFuncData'!$AL$5:$AL$89,MATCH($A128,'For CSV - 2019 SpcFuncData'!$B$5:$B$89,0))</f>
        <v>221</v>
      </c>
      <c r="S128" s="41">
        <f>INDEX('For CSV - 2019 VentSpcFuncData'!$L$6:$L$101,MATCH($B128,'For CSV - 2019 VentSpcFuncData'!$B$6:$B$101,0))</f>
        <v>60</v>
      </c>
      <c r="T128" s="41">
        <f>MATCH($A128,'For CSV - 2019 SpcFuncData'!$B$5:$B$88,0)</f>
        <v>20</v>
      </c>
      <c r="V128" t="str">
        <f t="shared" si="8"/>
        <v>2,              60,     "Misc - Banks or bank lobbies"</v>
      </c>
    </row>
    <row r="129" spans="1:22">
      <c r="A129" s="54" t="s">
        <v>84</v>
      </c>
      <c r="B129" s="50" t="s">
        <v>313</v>
      </c>
      <c r="C129" s="53">
        <f>VLOOKUP($B129,'2019 Ventilation List SORT'!$A$6:$I$102,2)</f>
        <v>0.15</v>
      </c>
      <c r="D129" s="53">
        <f>VLOOKUP($B129,'2019 Ventilation List SORT'!$A$6:$I$102,3)</f>
        <v>0.15</v>
      </c>
      <c r="E129" s="58">
        <f>VLOOKUP($B129,'2019 Ventilation List SORT'!$A$6:$I$102,4)</f>
        <v>0</v>
      </c>
      <c r="F129" s="58">
        <f>VLOOKUP($B129,'2019 Ventilation List SORT'!$A$6:$I$102,5)</f>
        <v>0</v>
      </c>
      <c r="G129" s="53">
        <f>VLOOKUP($B129,'2019 Ventilation List SORT'!$A$6:$I$102,6)</f>
        <v>0</v>
      </c>
      <c r="H129" s="58">
        <f>VLOOKUP($B129,'2019 Ventilation List SORT'!$A$6:$I$102,7)</f>
        <v>1</v>
      </c>
      <c r="I129" s="53" t="str">
        <f>VLOOKUP($B129,'2019 Ventilation List SORT'!$A$6:$I$102,8)</f>
        <v>F</v>
      </c>
      <c r="J129" s="84" t="str">
        <f>VLOOKUP($B129,'2019 Ventilation List SORT'!$A$6:$I$102,9)</f>
        <v>No</v>
      </c>
      <c r="K129" s="154">
        <f>INDEX('For CSV - 2019 SpcFuncData'!$D$5:$D$88,MATCH($A129,'For CSV - 2019 SpcFuncData'!$B$5:$B$88,0))*0.5</f>
        <v>5</v>
      </c>
      <c r="L129" s="154">
        <f>INDEX('For CSV - 2019 VentSpcFuncData'!$K$6:$K$101,MATCH($B129,'For CSV - 2019 VentSpcFuncData'!$B$6:$B$101,0))</f>
        <v>0</v>
      </c>
      <c r="M129" s="154">
        <f t="shared" si="9"/>
        <v>5</v>
      </c>
      <c r="N129" s="154">
        <f>INDEX('For CSV - 2019 VentSpcFuncData'!$J$6:$J$101,MATCH($B129,'For CSV - 2019 VentSpcFuncData'!$B$6:$B$101,0))</f>
        <v>15</v>
      </c>
      <c r="O129" s="154">
        <f t="shared" si="10"/>
        <v>15</v>
      </c>
      <c r="P129" s="156">
        <f t="shared" si="6"/>
        <v>7.4999999999999997E-2</v>
      </c>
      <c r="Q129" s="41" t="str">
        <f t="shared" si="11"/>
        <v>Financial Transaction Area,Office - Office space</v>
      </c>
      <c r="R129" s="41">
        <f>INDEX('For CSV - 2019 SpcFuncData'!$AL$5:$AL$89,MATCH($A129,'For CSV - 2019 SpcFuncData'!$B$5:$B$89,0))</f>
        <v>221</v>
      </c>
      <c r="S129" s="41">
        <f>INDEX('For CSV - 2019 VentSpcFuncData'!$L$6:$L$101,MATCH($B129,'For CSV - 2019 VentSpcFuncData'!$B$6:$B$101,0))</f>
        <v>74</v>
      </c>
      <c r="T129" s="41">
        <f>MATCH($A129,'For CSV - 2019 SpcFuncData'!$B$5:$B$88,0)</f>
        <v>20</v>
      </c>
      <c r="V129" t="str">
        <f t="shared" si="8"/>
        <v>2,              74,     "Office - Office space"</v>
      </c>
    </row>
    <row r="130" spans="1:22">
      <c r="A130" s="54" t="s">
        <v>86</v>
      </c>
      <c r="B130" s="106" t="s">
        <v>282</v>
      </c>
      <c r="C130" s="53">
        <f>VLOOKUP($B130,'2019 Ventilation List SORT'!$A$6:$I$102,2)</f>
        <v>0.15</v>
      </c>
      <c r="D130" s="53">
        <f>VLOOKUP($B130,'2019 Ventilation List SORT'!$A$6:$I$102,3)</f>
        <v>0.15</v>
      </c>
      <c r="E130" s="58">
        <f>VLOOKUP($B130,'2019 Ventilation List SORT'!$A$6:$I$102,4)</f>
        <v>0</v>
      </c>
      <c r="F130" s="58">
        <f>VLOOKUP($B130,'2019 Ventilation List SORT'!$A$6:$I$102,5)</f>
        <v>0</v>
      </c>
      <c r="G130" s="53">
        <f>VLOOKUP($B130,'2019 Ventilation List SORT'!$A$6:$I$102,6)</f>
        <v>0</v>
      </c>
      <c r="H130" s="58">
        <f>VLOOKUP($B130,'2019 Ventilation List SORT'!$A$6:$I$102,7)</f>
        <v>3</v>
      </c>
      <c r="I130" s="53" t="str">
        <f>VLOOKUP($B130,'2019 Ventilation List SORT'!$A$6:$I$102,8)</f>
        <v/>
      </c>
      <c r="J130" s="84" t="str">
        <f>VLOOKUP($B130,'2019 Ventilation List SORT'!$A$6:$I$102,9)</f>
        <v>Yes</v>
      </c>
      <c r="K130" s="154">
        <f>INDEX('For CSV - 2019 SpcFuncData'!$D$5:$D$88,MATCH($A130,'For CSV - 2019 SpcFuncData'!$B$5:$B$88,0))*0.5</f>
        <v>5</v>
      </c>
      <c r="L130" s="154">
        <f>INDEX('For CSV - 2019 VentSpcFuncData'!$K$6:$K$101,MATCH($B130,'For CSV - 2019 VentSpcFuncData'!$B$6:$B$101,0))</f>
        <v>0</v>
      </c>
      <c r="M130" s="154">
        <f t="shared" si="9"/>
        <v>5</v>
      </c>
      <c r="N130" s="154">
        <f>INDEX('For CSV - 2019 VentSpcFuncData'!$J$6:$J$101,MATCH($B130,'For CSV - 2019 VentSpcFuncData'!$B$6:$B$101,0))</f>
        <v>15</v>
      </c>
      <c r="O130" s="154">
        <f t="shared" si="10"/>
        <v>15</v>
      </c>
      <c r="P130" s="156">
        <f t="shared" si="6"/>
        <v>7.4999999999999997E-2</v>
      </c>
      <c r="Q130" s="41" t="str">
        <f t="shared" si="11"/>
        <v>General/Commercial &amp; Industrial Work Area (High Bay),Misc - General manufacturing (excludes heavy industrial and process using chemicals)</v>
      </c>
      <c r="R130" s="41">
        <f>INDEX('For CSV - 2019 SpcFuncData'!$AL$5:$AL$89,MATCH($A130,'For CSV - 2019 SpcFuncData'!$B$5:$B$89,0))</f>
        <v>222</v>
      </c>
      <c r="S130" s="41">
        <f>INDEX('For CSV - 2019 VentSpcFuncData'!$L$6:$L$101,MATCH($B130,'For CSV - 2019 VentSpcFuncData'!$B$6:$B$101,0))</f>
        <v>63</v>
      </c>
      <c r="T130" s="41">
        <f>MATCH($A130,'For CSV - 2019 SpcFuncData'!$B$5:$B$88,0)</f>
        <v>21</v>
      </c>
      <c r="V130" t="str">
        <f t="shared" si="8"/>
        <v>1, Spc:SpcFunc,        222,  63  ;  General/Commercial &amp; Industrial Work Area (High Bay)</v>
      </c>
    </row>
    <row r="131" spans="1:22">
      <c r="A131" s="54" t="s">
        <v>86</v>
      </c>
      <c r="B131" s="50" t="s">
        <v>271</v>
      </c>
      <c r="C131" s="53">
        <f>VLOOKUP($B131,'2019 Ventilation List SORT'!$A$6:$I$102,2)</f>
        <v>0</v>
      </c>
      <c r="D131" s="53">
        <f>VLOOKUP($B131,'2019 Ventilation List SORT'!$A$6:$I$102,3)</f>
        <v>0</v>
      </c>
      <c r="E131" s="58">
        <f>VLOOKUP($B131,'2019 Ventilation List SORT'!$A$6:$I$102,4)</f>
        <v>0</v>
      </c>
      <c r="F131" s="58">
        <f>VLOOKUP($B131,'2019 Ventilation List SORT'!$A$6:$I$102,5)</f>
        <v>0</v>
      </c>
      <c r="G131" s="53">
        <f>VLOOKUP($B131,'2019 Ventilation List SORT'!$A$6:$I$102,6)</f>
        <v>0.5</v>
      </c>
      <c r="H131" s="58">
        <f>VLOOKUP($B131,'2019 Ventilation List SORT'!$A$6:$I$102,7)</f>
        <v>2</v>
      </c>
      <c r="I131" s="53" t="str">
        <f>VLOOKUP($B131,'2019 Ventilation List SORT'!$A$6:$I$102,8)</f>
        <v/>
      </c>
      <c r="J131" s="84" t="str">
        <f>VLOOKUP($B131,'2019 Ventilation List SORT'!$A$6:$I$102,9)</f>
        <v>No</v>
      </c>
      <c r="K131" s="154">
        <f>INDEX('For CSV - 2019 SpcFuncData'!$D$5:$D$88,MATCH($A131,'For CSV - 2019 SpcFuncData'!$B$5:$B$88,0))*0.5</f>
        <v>5</v>
      </c>
      <c r="L131" s="154">
        <f>INDEX('For CSV - 2019 VentSpcFuncData'!$K$6:$K$101,MATCH($B131,'For CSV - 2019 VentSpcFuncData'!$B$6:$B$101,0))</f>
        <v>0</v>
      </c>
      <c r="M131" s="154">
        <f t="shared" si="9"/>
        <v>5</v>
      </c>
      <c r="N131" s="154">
        <f>INDEX('For CSV - 2019 VentSpcFuncData'!$J$6:$J$101,MATCH($B131,'For CSV - 2019 VentSpcFuncData'!$B$6:$B$101,0))</f>
        <v>0</v>
      </c>
      <c r="O131" s="154">
        <f t="shared" si="10"/>
        <v>0</v>
      </c>
      <c r="P131" s="156">
        <f t="shared" si="6"/>
        <v>0</v>
      </c>
      <c r="Q131" s="41" t="str">
        <f t="shared" si="11"/>
        <v>General/Commercial &amp; Industrial Work Area (High Bay),Exhaust - Copy, printing rooms</v>
      </c>
      <c r="R131" s="41">
        <f>INDEX('For CSV - 2019 SpcFuncData'!$AL$5:$AL$89,MATCH($A131,'For CSV - 2019 SpcFuncData'!$B$5:$B$89,0))</f>
        <v>222</v>
      </c>
      <c r="S131" s="41">
        <f>INDEX('For CSV - 2019 VentSpcFuncData'!$L$6:$L$101,MATCH($B131,'For CSV - 2019 VentSpcFuncData'!$B$6:$B$101,0))</f>
        <v>28</v>
      </c>
      <c r="T131" s="41">
        <f>MATCH($A131,'For CSV - 2019 SpcFuncData'!$B$5:$B$88,0)</f>
        <v>21</v>
      </c>
      <c r="V131" t="str">
        <f t="shared" si="8"/>
        <v>2,              28,     "Exhaust - Copy, printing rooms"</v>
      </c>
    </row>
    <row r="132" spans="1:22">
      <c r="A132" s="54" t="s">
        <v>86</v>
      </c>
      <c r="B132" s="50" t="s">
        <v>626</v>
      </c>
      <c r="C132" s="53">
        <f>VLOOKUP($B132,'2019 Ventilation List SORT'!$A$6:$I$102,2)</f>
        <v>0</v>
      </c>
      <c r="D132" s="53">
        <f>VLOOKUP($B132,'2019 Ventilation List SORT'!$A$6:$I$102,3)</f>
        <v>0</v>
      </c>
      <c r="E132" s="58">
        <f>VLOOKUP($B132,'2019 Ventilation List SORT'!$A$6:$I$102,4)</f>
        <v>0</v>
      </c>
      <c r="F132" s="58">
        <f>VLOOKUP($B132,'2019 Ventilation List SORT'!$A$6:$I$102,5)</f>
        <v>0</v>
      </c>
      <c r="G132" s="53">
        <f>VLOOKUP($B132,'2019 Ventilation List SORT'!$A$6:$I$102,6)</f>
        <v>1</v>
      </c>
      <c r="H132" s="58">
        <f>VLOOKUP($B132,'2019 Ventilation List SORT'!$A$6:$I$102,7)</f>
        <v>2</v>
      </c>
      <c r="I132" s="53" t="str">
        <f>VLOOKUP($B132,'2019 Ventilation List SORT'!$A$6:$I$102,8)</f>
        <v/>
      </c>
      <c r="J132" s="84" t="str">
        <f>VLOOKUP($B132,'2019 Ventilation List SORT'!$A$6:$I$102,9)</f>
        <v>No</v>
      </c>
      <c r="K132" s="154">
        <f>INDEX('For CSV - 2019 SpcFuncData'!$D$5:$D$88,MATCH($A132,'For CSV - 2019 SpcFuncData'!$B$5:$B$88,0))*0.5</f>
        <v>5</v>
      </c>
      <c r="L132" s="154">
        <f>INDEX('For CSV - 2019 VentSpcFuncData'!$K$6:$K$101,MATCH($B132,'For CSV - 2019 VentSpcFuncData'!$B$6:$B$101,0))</f>
        <v>0</v>
      </c>
      <c r="M132" s="154">
        <f t="shared" si="9"/>
        <v>5</v>
      </c>
      <c r="N132" s="154">
        <f>INDEX('For CSV - 2019 VentSpcFuncData'!$J$6:$J$101,MATCH($B132,'For CSV - 2019 VentSpcFuncData'!$B$6:$B$101,0))</f>
        <v>0</v>
      </c>
      <c r="O132" s="154">
        <f t="shared" si="10"/>
        <v>0</v>
      </c>
      <c r="P132" s="156">
        <f t="shared" si="6"/>
        <v>0</v>
      </c>
      <c r="Q132" s="41" t="str">
        <f t="shared" si="11"/>
        <v>General/Commercial &amp; Industrial Work Area (High Bay),Exhaust - Darkrooms</v>
      </c>
      <c r="R132" s="41">
        <f>INDEX('For CSV - 2019 SpcFuncData'!$AL$5:$AL$89,MATCH($A132,'For CSV - 2019 SpcFuncData'!$B$5:$B$89,0))</f>
        <v>222</v>
      </c>
      <c r="S132" s="41">
        <f>INDEX('For CSV - 2019 VentSpcFuncData'!$L$6:$L$101,MATCH($B132,'For CSV - 2019 VentSpcFuncData'!$B$6:$B$101,0))</f>
        <v>29</v>
      </c>
      <c r="T132" s="41">
        <f>MATCH($A132,'For CSV - 2019 SpcFuncData'!$B$5:$B$88,0)</f>
        <v>21</v>
      </c>
      <c r="V132" t="str">
        <f t="shared" si="8"/>
        <v>2,              29,     "Exhaust - Darkrooms"</v>
      </c>
    </row>
    <row r="133" spans="1:22">
      <c r="A133" s="54" t="s">
        <v>86</v>
      </c>
      <c r="B133" s="50" t="s">
        <v>627</v>
      </c>
      <c r="C133" s="53">
        <f>VLOOKUP($B133,'2019 Ventilation List SORT'!$A$6:$I$102,2)</f>
        <v>0</v>
      </c>
      <c r="D133" s="53">
        <f>VLOOKUP($B133,'2019 Ventilation List SORT'!$A$6:$I$102,3)</f>
        <v>0</v>
      </c>
      <c r="E133" s="58">
        <f>VLOOKUP($B133,'2019 Ventilation List SORT'!$A$6:$I$102,4)</f>
        <v>0</v>
      </c>
      <c r="F133" s="58">
        <f>VLOOKUP($B133,'2019 Ventilation List SORT'!$A$6:$I$102,5)</f>
        <v>0</v>
      </c>
      <c r="G133" s="53">
        <f>VLOOKUP($B133,'2019 Ventilation List SORT'!$A$6:$I$102,6)</f>
        <v>0</v>
      </c>
      <c r="H133" s="58">
        <f>VLOOKUP($B133,'2019 Ventilation List SORT'!$A$6:$I$102,7)</f>
        <v>4</v>
      </c>
      <c r="I133" s="53" t="str">
        <f>VLOOKUP($B133,'2019 Ventilation List SORT'!$A$6:$I$102,8)</f>
        <v>Exh. Note F</v>
      </c>
      <c r="J133" s="84" t="str">
        <f>VLOOKUP($B133,'2019 Ventilation List SORT'!$A$6:$I$102,9)</f>
        <v>No</v>
      </c>
      <c r="K133" s="154">
        <f>INDEX('For CSV - 2019 SpcFuncData'!$D$5:$D$88,MATCH($A133,'For CSV - 2019 SpcFuncData'!$B$5:$B$88,0))*0.5</f>
        <v>5</v>
      </c>
      <c r="L133" s="154">
        <f>INDEX('For CSV - 2019 VentSpcFuncData'!$K$6:$K$101,MATCH($B133,'For CSV - 2019 VentSpcFuncData'!$B$6:$B$101,0))</f>
        <v>0</v>
      </c>
      <c r="M133" s="154">
        <f t="shared" si="9"/>
        <v>5</v>
      </c>
      <c r="N133" s="154">
        <f>INDEX('For CSV - 2019 VentSpcFuncData'!$J$6:$J$101,MATCH($B133,'For CSV - 2019 VentSpcFuncData'!$B$6:$B$101,0))</f>
        <v>0</v>
      </c>
      <c r="O133" s="154">
        <f t="shared" si="10"/>
        <v>0</v>
      </c>
      <c r="P133" s="156">
        <f t="shared" si="6"/>
        <v>0</v>
      </c>
      <c r="Q133" s="41" t="str">
        <f t="shared" si="11"/>
        <v>General/Commercial &amp; Industrial Work Area (High Bay),Exhaust - Paint spray booths</v>
      </c>
      <c r="R133" s="41">
        <f>INDEX('For CSV - 2019 SpcFuncData'!$AL$5:$AL$89,MATCH($A133,'For CSV - 2019 SpcFuncData'!$B$5:$B$89,0))</f>
        <v>222</v>
      </c>
      <c r="S133" s="41">
        <f>INDEX('For CSV - 2019 VentSpcFuncData'!$L$6:$L$101,MATCH($B133,'For CSV - 2019 VentSpcFuncData'!$B$6:$B$101,0))</f>
        <v>33</v>
      </c>
      <c r="T133" s="41">
        <f>MATCH($A133,'For CSV - 2019 SpcFuncData'!$B$5:$B$88,0)</f>
        <v>21</v>
      </c>
      <c r="V133" t="str">
        <f t="shared" si="8"/>
        <v>2,              33,     "Exhaust - Paint spray booths"</v>
      </c>
    </row>
    <row r="134" spans="1:22">
      <c r="A134" s="54" t="s">
        <v>86</v>
      </c>
      <c r="B134" s="50" t="s">
        <v>610</v>
      </c>
      <c r="C134" s="53">
        <f>VLOOKUP($B134,'2019 Ventilation List SORT'!$A$6:$I$102,2)</f>
        <v>0</v>
      </c>
      <c r="D134" s="53">
        <f>VLOOKUP($B134,'2019 Ventilation List SORT'!$A$6:$I$102,3)</f>
        <v>0</v>
      </c>
      <c r="E134" s="58">
        <f>VLOOKUP($B134,'2019 Ventilation List SORT'!$A$6:$I$102,4)</f>
        <v>0</v>
      </c>
      <c r="F134" s="58">
        <f>VLOOKUP($B134,'2019 Ventilation List SORT'!$A$6:$I$102,5)</f>
        <v>0</v>
      </c>
      <c r="G134" s="53">
        <f>VLOOKUP($B134,'2019 Ventilation List SORT'!$A$6:$I$102,6)</f>
        <v>0.5</v>
      </c>
      <c r="H134" s="58">
        <f>VLOOKUP($B134,'2019 Ventilation List SORT'!$A$6:$I$102,7)</f>
        <v>2</v>
      </c>
      <c r="I134" s="53">
        <f>VLOOKUP($B134,'2019 Ventilation List SORT'!$A$6:$I$102,8)</f>
        <v>0</v>
      </c>
      <c r="J134" s="84" t="str">
        <f>VLOOKUP($B134,'2019 Ventilation List SORT'!$A$6:$I$102,9)</f>
        <v>No</v>
      </c>
      <c r="K134" s="154">
        <f>INDEX('For CSV - 2019 SpcFuncData'!$D$5:$D$88,MATCH($A134,'For CSV - 2019 SpcFuncData'!$B$5:$B$88,0))*0.5</f>
        <v>5</v>
      </c>
      <c r="L134" s="154">
        <f>INDEX('For CSV - 2019 VentSpcFuncData'!$K$6:$K$101,MATCH($B134,'For CSV - 2019 VentSpcFuncData'!$B$6:$B$101,0))</f>
        <v>0</v>
      </c>
      <c r="M134" s="154">
        <f t="shared" si="9"/>
        <v>5</v>
      </c>
      <c r="N134" s="154">
        <f>INDEX('For CSV - 2019 VentSpcFuncData'!$J$6:$J$101,MATCH($B134,'For CSV - 2019 VentSpcFuncData'!$B$6:$B$101,0))</f>
        <v>0</v>
      </c>
      <c r="O134" s="154">
        <f t="shared" si="10"/>
        <v>0</v>
      </c>
      <c r="P134" s="156">
        <f t="shared" si="6"/>
        <v>0</v>
      </c>
      <c r="Q134" s="41" t="str">
        <f t="shared" si="11"/>
        <v>General/Commercial &amp; Industrial Work Area (High Bay),Exhaust - Woodwork shop/classrooms</v>
      </c>
      <c r="R134" s="41">
        <f>INDEX('For CSV - 2019 SpcFuncData'!$AL$5:$AL$89,MATCH($A134,'For CSV - 2019 SpcFuncData'!$B$5:$B$89,0))</f>
        <v>222</v>
      </c>
      <c r="S134" s="41">
        <f>INDEX('For CSV - 2019 VentSpcFuncData'!$L$6:$L$101,MATCH($B134,'For CSV - 2019 VentSpcFuncData'!$B$6:$B$101,0))</f>
        <v>41</v>
      </c>
      <c r="T134" s="41">
        <f>MATCH($A134,'For CSV - 2019 SpcFuncData'!$B$5:$B$88,0)</f>
        <v>21</v>
      </c>
      <c r="V134" t="str">
        <f t="shared" si="8"/>
        <v>2,              41,     "Exhaust - Woodwork shop/classrooms"</v>
      </c>
    </row>
    <row r="135" spans="1:22">
      <c r="A135" s="54" t="s">
        <v>86</v>
      </c>
      <c r="B135" s="50" t="s">
        <v>286</v>
      </c>
      <c r="C135" s="53">
        <f>VLOOKUP($B135,'2019 Ventilation List SORT'!$A$6:$I$102,2)</f>
        <v>0.15</v>
      </c>
      <c r="D135" s="53">
        <f>VLOOKUP($B135,'2019 Ventilation List SORT'!$A$6:$I$102,3)</f>
        <v>0.15</v>
      </c>
      <c r="E135" s="58">
        <f>VLOOKUP($B135,'2019 Ventilation List SORT'!$A$6:$I$102,4)</f>
        <v>0</v>
      </c>
      <c r="F135" s="58">
        <f>VLOOKUP($B135,'2019 Ventilation List SORT'!$A$6:$I$102,5)</f>
        <v>0</v>
      </c>
      <c r="G135" s="53">
        <f>VLOOKUP($B135,'2019 Ventilation List SORT'!$A$6:$I$102,6)</f>
        <v>0</v>
      </c>
      <c r="H135" s="58">
        <f>VLOOKUP($B135,'2019 Ventilation List SORT'!$A$6:$I$102,7)</f>
        <v>2</v>
      </c>
      <c r="I135" s="53" t="str">
        <f>VLOOKUP($B135,'2019 Ventilation List SORT'!$A$6:$I$102,8)</f>
        <v/>
      </c>
      <c r="J135" s="84" t="str">
        <f>VLOOKUP($B135,'2019 Ventilation List SORT'!$A$6:$I$102,9)</f>
        <v>No</v>
      </c>
      <c r="K135" s="154">
        <f>INDEX('For CSV - 2019 SpcFuncData'!$D$5:$D$88,MATCH($A135,'For CSV - 2019 SpcFuncData'!$B$5:$B$88,0))*0.5</f>
        <v>5</v>
      </c>
      <c r="L135" s="154">
        <f>INDEX('For CSV - 2019 VentSpcFuncData'!$K$6:$K$101,MATCH($B135,'For CSV - 2019 VentSpcFuncData'!$B$6:$B$101,0))</f>
        <v>0</v>
      </c>
      <c r="M135" s="154">
        <f t="shared" si="9"/>
        <v>5</v>
      </c>
      <c r="N135" s="154">
        <f>INDEX('For CSV - 2019 VentSpcFuncData'!$J$6:$J$101,MATCH($B135,'For CSV - 2019 VentSpcFuncData'!$B$6:$B$101,0))</f>
        <v>15</v>
      </c>
      <c r="O135" s="154">
        <f t="shared" si="10"/>
        <v>15</v>
      </c>
      <c r="P135" s="156">
        <f t="shared" si="6"/>
        <v>7.4999999999999997E-2</v>
      </c>
      <c r="Q135" s="41" t="str">
        <f t="shared" si="11"/>
        <v>General/Commercial &amp; Industrial Work Area (High Bay),Misc - All others</v>
      </c>
      <c r="R135" s="41">
        <f>INDEX('For CSV - 2019 SpcFuncData'!$AL$5:$AL$89,MATCH($A135,'For CSV - 2019 SpcFuncData'!$B$5:$B$89,0))</f>
        <v>222</v>
      </c>
      <c r="S135" s="41">
        <f>INDEX('For CSV - 2019 VentSpcFuncData'!$L$6:$L$101,MATCH($B135,'For CSV - 2019 VentSpcFuncData'!$B$6:$B$101,0))</f>
        <v>58</v>
      </c>
      <c r="T135" s="41">
        <f>MATCH($A135,'For CSV - 2019 SpcFuncData'!$B$5:$B$88,0)</f>
        <v>21</v>
      </c>
      <c r="V135" t="str">
        <f t="shared" si="8"/>
        <v>2,              58,     "Misc - All others"</v>
      </c>
    </row>
    <row r="136" spans="1:22">
      <c r="A136" s="54" t="s">
        <v>86</v>
      </c>
      <c r="B136" s="50" t="s">
        <v>282</v>
      </c>
      <c r="C136" s="53">
        <f>VLOOKUP($B136,'2019 Ventilation List SORT'!$A$6:$I$102,2)</f>
        <v>0.15</v>
      </c>
      <c r="D136" s="53">
        <f>VLOOKUP($B136,'2019 Ventilation List SORT'!$A$6:$I$102,3)</f>
        <v>0.15</v>
      </c>
      <c r="E136" s="58">
        <f>VLOOKUP($B136,'2019 Ventilation List SORT'!$A$6:$I$102,4)</f>
        <v>0</v>
      </c>
      <c r="F136" s="58">
        <f>VLOOKUP($B136,'2019 Ventilation List SORT'!$A$6:$I$102,5)</f>
        <v>0</v>
      </c>
      <c r="G136" s="53">
        <f>VLOOKUP($B136,'2019 Ventilation List SORT'!$A$6:$I$102,6)</f>
        <v>0</v>
      </c>
      <c r="H136" s="58">
        <f>VLOOKUP($B136,'2019 Ventilation List SORT'!$A$6:$I$102,7)</f>
        <v>3</v>
      </c>
      <c r="I136" s="53" t="str">
        <f>VLOOKUP($B136,'2019 Ventilation List SORT'!$A$6:$I$102,8)</f>
        <v/>
      </c>
      <c r="J136" s="84" t="str">
        <f>VLOOKUP($B136,'2019 Ventilation List SORT'!$A$6:$I$102,9)</f>
        <v>Yes</v>
      </c>
      <c r="K136" s="154">
        <f>INDEX('For CSV - 2019 SpcFuncData'!$D$5:$D$88,MATCH($A136,'For CSV - 2019 SpcFuncData'!$B$5:$B$88,0))*0.5</f>
        <v>5</v>
      </c>
      <c r="L136" s="154">
        <f>INDEX('For CSV - 2019 VentSpcFuncData'!$K$6:$K$101,MATCH($B136,'For CSV - 2019 VentSpcFuncData'!$B$6:$B$101,0))</f>
        <v>0</v>
      </c>
      <c r="M136" s="154">
        <f t="shared" si="9"/>
        <v>5</v>
      </c>
      <c r="N136" s="154">
        <f>INDEX('For CSV - 2019 VentSpcFuncData'!$J$6:$J$101,MATCH($B136,'For CSV - 2019 VentSpcFuncData'!$B$6:$B$101,0))</f>
        <v>15</v>
      </c>
      <c r="O136" s="154">
        <f t="shared" si="10"/>
        <v>15</v>
      </c>
      <c r="P136" s="156">
        <f t="shared" ref="P136:P199" si="12">K136*O136/1000</f>
        <v>7.4999999999999997E-2</v>
      </c>
      <c r="Q136" s="41" t="str">
        <f t="shared" ref="Q136:Q167" si="13">_xlfn.CONCAT(A136,",",B136)</f>
        <v>General/Commercial &amp; Industrial Work Area (High Bay),Misc - General manufacturing (excludes heavy industrial and process using chemicals)</v>
      </c>
      <c r="R136" s="41">
        <f>INDEX('For CSV - 2019 SpcFuncData'!$AL$5:$AL$89,MATCH($A136,'For CSV - 2019 SpcFuncData'!$B$5:$B$89,0))</f>
        <v>222</v>
      </c>
      <c r="S136" s="41">
        <f>INDEX('For CSV - 2019 VentSpcFuncData'!$L$6:$L$101,MATCH($B136,'For CSV - 2019 VentSpcFuncData'!$B$6:$B$101,0))</f>
        <v>63</v>
      </c>
      <c r="T136" s="41">
        <f>MATCH($A136,'For CSV - 2019 SpcFuncData'!$B$5:$B$88,0)</f>
        <v>21</v>
      </c>
      <c r="V136" t="str">
        <f t="shared" ref="V136:V199" si="14">IF($A135&lt;&gt;$A136,$V$3&amp;$R136&amp;$W$3&amp;$S136&amp;$X$3&amp;TEXT($A136,0),IF($A136=$A135,$V$4&amp;$S136&amp;$W$4&amp;$X$4&amp;$B136&amp;""""))</f>
        <v>2,              63,     "Misc - General manufacturing (excludes heavy industrial and process using chemicals)"</v>
      </c>
    </row>
    <row r="137" spans="1:22">
      <c r="A137" s="54" t="s">
        <v>86</v>
      </c>
      <c r="B137" s="50" t="s">
        <v>628</v>
      </c>
      <c r="C137" s="53">
        <f>VLOOKUP($B137,'2019 Ventilation List SORT'!$A$6:$I$102,2)</f>
        <v>0.15</v>
      </c>
      <c r="D137" s="53">
        <f>VLOOKUP($B137,'2019 Ventilation List SORT'!$A$6:$I$102,3)</f>
        <v>0.15</v>
      </c>
      <c r="E137" s="58">
        <f>VLOOKUP($B137,'2019 Ventilation List SORT'!$A$6:$I$102,4)</f>
        <v>0</v>
      </c>
      <c r="F137" s="58">
        <f>VLOOKUP($B137,'2019 Ventilation List SORT'!$A$6:$I$102,5)</f>
        <v>0</v>
      </c>
      <c r="G137" s="53">
        <f>VLOOKUP($B137,'2019 Ventilation List SORT'!$A$6:$I$102,6)</f>
        <v>0</v>
      </c>
      <c r="H137" s="58">
        <f>VLOOKUP($B137,'2019 Ventilation List SORT'!$A$6:$I$102,7)</f>
        <v>2</v>
      </c>
      <c r="I137" s="53" t="str">
        <f>VLOOKUP($B137,'2019 Ventilation List SORT'!$A$6:$I$102,8)</f>
        <v/>
      </c>
      <c r="J137" s="84" t="str">
        <f>VLOOKUP($B137,'2019 Ventilation List SORT'!$A$6:$I$102,9)</f>
        <v>No</v>
      </c>
      <c r="K137" s="154">
        <f>INDEX('For CSV - 2019 SpcFuncData'!$D$5:$D$88,MATCH($A137,'For CSV - 2019 SpcFuncData'!$B$5:$B$88,0))*0.5</f>
        <v>5</v>
      </c>
      <c r="L137" s="154">
        <f>INDEX('For CSV - 2019 VentSpcFuncData'!$K$6:$K$101,MATCH($B137,'For CSV - 2019 VentSpcFuncData'!$B$6:$B$101,0))</f>
        <v>0</v>
      </c>
      <c r="M137" s="154">
        <f t="shared" ref="M137:M200" si="15">IF(L137=0,K137,L137)</f>
        <v>5</v>
      </c>
      <c r="N137" s="154">
        <f>INDEX('For CSV - 2019 VentSpcFuncData'!$J$6:$J$101,MATCH($B137,'For CSV - 2019 VentSpcFuncData'!$B$6:$B$101,0))</f>
        <v>15</v>
      </c>
      <c r="O137" s="154">
        <f t="shared" ref="O137:O200" si="16">MIN(IF(SUM(K137,M137)=0,0,M137/K137*N137),15)</f>
        <v>15</v>
      </c>
      <c r="P137" s="156">
        <f t="shared" si="12"/>
        <v>7.4999999999999997E-2</v>
      </c>
      <c r="Q137" s="41" t="str">
        <f t="shared" si="13"/>
        <v>General/Commercial &amp; Industrial Work Area (High Bay),Misc - Sorting, packing, light assembly</v>
      </c>
      <c r="R137" s="41">
        <f>INDEX('For CSV - 2019 SpcFuncData'!$AL$5:$AL$89,MATCH($A137,'For CSV - 2019 SpcFuncData'!$B$5:$B$89,0))</f>
        <v>222</v>
      </c>
      <c r="S137" s="41">
        <f>INDEX('For CSV - 2019 VentSpcFuncData'!$L$6:$L$101,MATCH($B137,'For CSV - 2019 VentSpcFuncData'!$B$6:$B$101,0))</f>
        <v>67</v>
      </c>
      <c r="T137" s="41">
        <f>MATCH($A137,'For CSV - 2019 SpcFuncData'!$B$5:$B$88,0)</f>
        <v>21</v>
      </c>
      <c r="V137" t="str">
        <f t="shared" si="14"/>
        <v>2,              67,     "Misc - Sorting, packing, light assembly"</v>
      </c>
    </row>
    <row r="138" spans="1:22">
      <c r="A138" s="54" t="s">
        <v>85</v>
      </c>
      <c r="B138" s="106" t="s">
        <v>282</v>
      </c>
      <c r="C138" s="53">
        <f>VLOOKUP($B138,'2019 Ventilation List SORT'!$A$6:$I$102,2)</f>
        <v>0.15</v>
      </c>
      <c r="D138" s="53">
        <f>VLOOKUP($B138,'2019 Ventilation List SORT'!$A$6:$I$102,3)</f>
        <v>0.15</v>
      </c>
      <c r="E138" s="58">
        <f>VLOOKUP($B138,'2019 Ventilation List SORT'!$A$6:$I$102,4)</f>
        <v>0</v>
      </c>
      <c r="F138" s="58">
        <f>VLOOKUP($B138,'2019 Ventilation List SORT'!$A$6:$I$102,5)</f>
        <v>0</v>
      </c>
      <c r="G138" s="53">
        <f>VLOOKUP($B138,'2019 Ventilation List SORT'!$A$6:$I$102,6)</f>
        <v>0</v>
      </c>
      <c r="H138" s="58">
        <f>VLOOKUP($B138,'2019 Ventilation List SORT'!$A$6:$I$102,7)</f>
        <v>3</v>
      </c>
      <c r="I138" s="53" t="str">
        <f>VLOOKUP($B138,'2019 Ventilation List SORT'!$A$6:$I$102,8)</f>
        <v/>
      </c>
      <c r="J138" s="84" t="str">
        <f>VLOOKUP($B138,'2019 Ventilation List SORT'!$A$6:$I$102,9)</f>
        <v>Yes</v>
      </c>
      <c r="K138" s="154">
        <f>INDEX('For CSV - 2019 SpcFuncData'!$D$5:$D$88,MATCH($A138,'For CSV - 2019 SpcFuncData'!$B$5:$B$88,0))*0.5</f>
        <v>5</v>
      </c>
      <c r="L138" s="154">
        <f>INDEX('For CSV - 2019 VentSpcFuncData'!$K$6:$K$101,MATCH($B138,'For CSV - 2019 VentSpcFuncData'!$B$6:$B$101,0))</f>
        <v>0</v>
      </c>
      <c r="M138" s="154">
        <f t="shared" si="15"/>
        <v>5</v>
      </c>
      <c r="N138" s="154">
        <f>INDEX('For CSV - 2019 VentSpcFuncData'!$J$6:$J$101,MATCH($B138,'For CSV - 2019 VentSpcFuncData'!$B$6:$B$101,0))</f>
        <v>15</v>
      </c>
      <c r="O138" s="154">
        <f t="shared" si="16"/>
        <v>15</v>
      </c>
      <c r="P138" s="156">
        <f t="shared" si="12"/>
        <v>7.4999999999999997E-2</v>
      </c>
      <c r="Q138" s="41" t="str">
        <f t="shared" si="13"/>
        <v>General/Commercial &amp; Industrial Work Area (Low Bay),Misc - General manufacturing (excludes heavy industrial and process using chemicals)</v>
      </c>
      <c r="R138" s="41">
        <f>INDEX('For CSV - 2019 SpcFuncData'!$AL$5:$AL$89,MATCH($A138,'For CSV - 2019 SpcFuncData'!$B$5:$B$89,0))</f>
        <v>223</v>
      </c>
      <c r="S138" s="41">
        <f>INDEX('For CSV - 2019 VentSpcFuncData'!$L$6:$L$101,MATCH($B138,'For CSV - 2019 VentSpcFuncData'!$B$6:$B$101,0))</f>
        <v>63</v>
      </c>
      <c r="T138" s="41">
        <f>MATCH($A138,'For CSV - 2019 SpcFuncData'!$B$5:$B$88,0)</f>
        <v>22</v>
      </c>
      <c r="V138" t="str">
        <f t="shared" si="14"/>
        <v>1, Spc:SpcFunc,        223,  63  ;  General/Commercial &amp; Industrial Work Area (Low Bay)</v>
      </c>
    </row>
    <row r="139" spans="1:22">
      <c r="A139" s="54" t="s">
        <v>85</v>
      </c>
      <c r="B139" s="50" t="s">
        <v>271</v>
      </c>
      <c r="C139" s="53">
        <f>VLOOKUP($B139,'2019 Ventilation List SORT'!$A$6:$I$102,2)</f>
        <v>0</v>
      </c>
      <c r="D139" s="53">
        <f>VLOOKUP($B139,'2019 Ventilation List SORT'!$A$6:$I$102,3)</f>
        <v>0</v>
      </c>
      <c r="E139" s="58">
        <f>VLOOKUP($B139,'2019 Ventilation List SORT'!$A$6:$I$102,4)</f>
        <v>0</v>
      </c>
      <c r="F139" s="58">
        <f>VLOOKUP($B139,'2019 Ventilation List SORT'!$A$6:$I$102,5)</f>
        <v>0</v>
      </c>
      <c r="G139" s="53">
        <f>VLOOKUP($B139,'2019 Ventilation List SORT'!$A$6:$I$102,6)</f>
        <v>0.5</v>
      </c>
      <c r="H139" s="58">
        <f>VLOOKUP($B139,'2019 Ventilation List SORT'!$A$6:$I$102,7)</f>
        <v>2</v>
      </c>
      <c r="I139" s="53" t="str">
        <f>VLOOKUP($B139,'2019 Ventilation List SORT'!$A$6:$I$102,8)</f>
        <v/>
      </c>
      <c r="J139" s="84" t="str">
        <f>VLOOKUP($B139,'2019 Ventilation List SORT'!$A$6:$I$102,9)</f>
        <v>No</v>
      </c>
      <c r="K139" s="154">
        <f>INDEX('For CSV - 2019 SpcFuncData'!$D$5:$D$88,MATCH($A139,'For CSV - 2019 SpcFuncData'!$B$5:$B$88,0))*0.5</f>
        <v>5</v>
      </c>
      <c r="L139" s="154">
        <f>INDEX('For CSV - 2019 VentSpcFuncData'!$K$6:$K$101,MATCH($B139,'For CSV - 2019 VentSpcFuncData'!$B$6:$B$101,0))</f>
        <v>0</v>
      </c>
      <c r="M139" s="154">
        <f t="shared" si="15"/>
        <v>5</v>
      </c>
      <c r="N139" s="154">
        <f>INDEX('For CSV - 2019 VentSpcFuncData'!$J$6:$J$101,MATCH($B139,'For CSV - 2019 VentSpcFuncData'!$B$6:$B$101,0))</f>
        <v>0</v>
      </c>
      <c r="O139" s="154">
        <f t="shared" si="16"/>
        <v>0</v>
      </c>
      <c r="P139" s="156">
        <f t="shared" si="12"/>
        <v>0</v>
      </c>
      <c r="Q139" s="41" t="str">
        <f t="shared" si="13"/>
        <v>General/Commercial &amp; Industrial Work Area (Low Bay),Exhaust - Copy, printing rooms</v>
      </c>
      <c r="R139" s="41">
        <f>INDEX('For CSV - 2019 SpcFuncData'!$AL$5:$AL$89,MATCH($A139,'For CSV - 2019 SpcFuncData'!$B$5:$B$89,0))</f>
        <v>223</v>
      </c>
      <c r="S139" s="41">
        <f>INDEX('For CSV - 2019 VentSpcFuncData'!$L$6:$L$101,MATCH($B139,'For CSV - 2019 VentSpcFuncData'!$B$6:$B$101,0))</f>
        <v>28</v>
      </c>
      <c r="T139" s="41">
        <f>MATCH($A139,'For CSV - 2019 SpcFuncData'!$B$5:$B$88,0)</f>
        <v>22</v>
      </c>
      <c r="V139" t="str">
        <f t="shared" si="14"/>
        <v>2,              28,     "Exhaust - Copy, printing rooms"</v>
      </c>
    </row>
    <row r="140" spans="1:22">
      <c r="A140" s="54" t="s">
        <v>85</v>
      </c>
      <c r="B140" s="50" t="s">
        <v>626</v>
      </c>
      <c r="C140" s="53">
        <f>VLOOKUP($B140,'2019 Ventilation List SORT'!$A$6:$I$102,2)</f>
        <v>0</v>
      </c>
      <c r="D140" s="53">
        <f>VLOOKUP($B140,'2019 Ventilation List SORT'!$A$6:$I$102,3)</f>
        <v>0</v>
      </c>
      <c r="E140" s="58">
        <f>VLOOKUP($B140,'2019 Ventilation List SORT'!$A$6:$I$102,4)</f>
        <v>0</v>
      </c>
      <c r="F140" s="58">
        <f>VLOOKUP($B140,'2019 Ventilation List SORT'!$A$6:$I$102,5)</f>
        <v>0</v>
      </c>
      <c r="G140" s="53">
        <f>VLOOKUP($B140,'2019 Ventilation List SORT'!$A$6:$I$102,6)</f>
        <v>1</v>
      </c>
      <c r="H140" s="58">
        <f>VLOOKUP($B140,'2019 Ventilation List SORT'!$A$6:$I$102,7)</f>
        <v>2</v>
      </c>
      <c r="I140" s="53" t="str">
        <f>VLOOKUP($B140,'2019 Ventilation List SORT'!$A$6:$I$102,8)</f>
        <v/>
      </c>
      <c r="J140" s="84" t="str">
        <f>VLOOKUP($B140,'2019 Ventilation List SORT'!$A$6:$I$102,9)</f>
        <v>No</v>
      </c>
      <c r="K140" s="154">
        <f>INDEX('For CSV - 2019 SpcFuncData'!$D$5:$D$88,MATCH($A140,'For CSV - 2019 SpcFuncData'!$B$5:$B$88,0))*0.5</f>
        <v>5</v>
      </c>
      <c r="L140" s="154">
        <f>INDEX('For CSV - 2019 VentSpcFuncData'!$K$6:$K$101,MATCH($B140,'For CSV - 2019 VentSpcFuncData'!$B$6:$B$101,0))</f>
        <v>0</v>
      </c>
      <c r="M140" s="154">
        <f t="shared" si="15"/>
        <v>5</v>
      </c>
      <c r="N140" s="154">
        <f>INDEX('For CSV - 2019 VentSpcFuncData'!$J$6:$J$101,MATCH($B140,'For CSV - 2019 VentSpcFuncData'!$B$6:$B$101,0))</f>
        <v>0</v>
      </c>
      <c r="O140" s="154">
        <f t="shared" si="16"/>
        <v>0</v>
      </c>
      <c r="P140" s="156">
        <f t="shared" si="12"/>
        <v>0</v>
      </c>
      <c r="Q140" s="41" t="str">
        <f t="shared" si="13"/>
        <v>General/Commercial &amp; Industrial Work Area (Low Bay),Exhaust - Darkrooms</v>
      </c>
      <c r="R140" s="41">
        <f>INDEX('For CSV - 2019 SpcFuncData'!$AL$5:$AL$89,MATCH($A140,'For CSV - 2019 SpcFuncData'!$B$5:$B$89,0))</f>
        <v>223</v>
      </c>
      <c r="S140" s="41">
        <f>INDEX('For CSV - 2019 VentSpcFuncData'!$L$6:$L$101,MATCH($B140,'For CSV - 2019 VentSpcFuncData'!$B$6:$B$101,0))</f>
        <v>29</v>
      </c>
      <c r="T140" s="41">
        <f>MATCH($A140,'For CSV - 2019 SpcFuncData'!$B$5:$B$88,0)</f>
        <v>22</v>
      </c>
      <c r="V140" t="str">
        <f t="shared" si="14"/>
        <v>2,              29,     "Exhaust - Darkrooms"</v>
      </c>
    </row>
    <row r="141" spans="1:22">
      <c r="A141" s="54" t="s">
        <v>85</v>
      </c>
      <c r="B141" s="50" t="s">
        <v>629</v>
      </c>
      <c r="C141" s="53">
        <f>VLOOKUP($B141,'2019 Ventilation List SORT'!$A$6:$I$102,2)</f>
        <v>0</v>
      </c>
      <c r="D141" s="53">
        <f>VLOOKUP($B141,'2019 Ventilation List SORT'!$A$6:$I$102,3)</f>
        <v>0</v>
      </c>
      <c r="E141" s="58">
        <f>VLOOKUP($B141,'2019 Ventilation List SORT'!$A$6:$I$102,4)</f>
        <v>0</v>
      </c>
      <c r="F141" s="58">
        <f>VLOOKUP($B141,'2019 Ventilation List SORT'!$A$6:$I$102,5)</f>
        <v>0</v>
      </c>
      <c r="G141" s="53">
        <f>VLOOKUP($B141,'2019 Ventilation List SORT'!$A$6:$I$102,6)</f>
        <v>1</v>
      </c>
      <c r="H141" s="58">
        <f>VLOOKUP($B141,'2019 Ventilation List SORT'!$A$6:$I$102,7)</f>
        <v>3</v>
      </c>
      <c r="I141" s="53" t="str">
        <f>VLOOKUP($B141,'2019 Ventilation List SORT'!$A$6:$I$102,8)</f>
        <v/>
      </c>
      <c r="J141" s="84" t="str">
        <f>VLOOKUP($B141,'2019 Ventilation List SORT'!$A$6:$I$102,9)</f>
        <v>No</v>
      </c>
      <c r="K141" s="154">
        <f>INDEX('For CSV - 2019 SpcFuncData'!$D$5:$D$88,MATCH($A141,'For CSV - 2019 SpcFuncData'!$B$5:$B$88,0))*0.5</f>
        <v>5</v>
      </c>
      <c r="L141" s="154">
        <f>INDEX('For CSV - 2019 VentSpcFuncData'!$K$6:$K$101,MATCH($B141,'For CSV - 2019 VentSpcFuncData'!$B$6:$B$101,0))</f>
        <v>0</v>
      </c>
      <c r="M141" s="154">
        <f t="shared" si="15"/>
        <v>5</v>
      </c>
      <c r="N141" s="154">
        <f>INDEX('For CSV - 2019 VentSpcFuncData'!$J$6:$J$101,MATCH($B141,'For CSV - 2019 VentSpcFuncData'!$B$6:$B$101,0))</f>
        <v>0</v>
      </c>
      <c r="O141" s="154">
        <f t="shared" si="16"/>
        <v>0</v>
      </c>
      <c r="P141" s="156">
        <f t="shared" si="12"/>
        <v>0</v>
      </c>
      <c r="Q141" s="41" t="str">
        <f t="shared" si="13"/>
        <v>General/Commercial &amp; Industrial Work Area (Low Bay),Exhaust - Janitor closets, trash rooms, recycling</v>
      </c>
      <c r="R141" s="41">
        <f>INDEX('For CSV - 2019 SpcFuncData'!$AL$5:$AL$89,MATCH($A141,'For CSV - 2019 SpcFuncData'!$B$5:$B$89,0))</f>
        <v>223</v>
      </c>
      <c r="S141" s="41">
        <f>INDEX('For CSV - 2019 VentSpcFuncData'!$L$6:$L$101,MATCH($B141,'For CSV - 2019 VentSpcFuncData'!$B$6:$B$101,0))</f>
        <v>30</v>
      </c>
      <c r="T141" s="41">
        <f>MATCH($A141,'For CSV - 2019 SpcFuncData'!$B$5:$B$88,0)</f>
        <v>22</v>
      </c>
      <c r="V141" t="str">
        <f t="shared" si="14"/>
        <v>2,              30,     "Exhaust - Janitor closets, trash rooms, recycling"</v>
      </c>
    </row>
    <row r="142" spans="1:22">
      <c r="A142" s="54" t="s">
        <v>85</v>
      </c>
      <c r="B142" s="50" t="s">
        <v>627</v>
      </c>
      <c r="C142" s="53">
        <f>VLOOKUP($B142,'2019 Ventilation List SORT'!$A$6:$I$102,2)</f>
        <v>0</v>
      </c>
      <c r="D142" s="53">
        <f>VLOOKUP($B142,'2019 Ventilation List SORT'!$A$6:$I$102,3)</f>
        <v>0</v>
      </c>
      <c r="E142" s="58">
        <f>VLOOKUP($B142,'2019 Ventilation List SORT'!$A$6:$I$102,4)</f>
        <v>0</v>
      </c>
      <c r="F142" s="58">
        <f>VLOOKUP($B142,'2019 Ventilation List SORT'!$A$6:$I$102,5)</f>
        <v>0</v>
      </c>
      <c r="G142" s="53">
        <f>VLOOKUP($B142,'2019 Ventilation List SORT'!$A$6:$I$102,6)</f>
        <v>0</v>
      </c>
      <c r="H142" s="58">
        <f>VLOOKUP($B142,'2019 Ventilation List SORT'!$A$6:$I$102,7)</f>
        <v>4</v>
      </c>
      <c r="I142" s="53" t="str">
        <f>VLOOKUP($B142,'2019 Ventilation List SORT'!$A$6:$I$102,8)</f>
        <v>Exh. Note F</v>
      </c>
      <c r="J142" s="84" t="str">
        <f>VLOOKUP($B142,'2019 Ventilation List SORT'!$A$6:$I$102,9)</f>
        <v>No</v>
      </c>
      <c r="K142" s="154">
        <f>INDEX('For CSV - 2019 SpcFuncData'!$D$5:$D$88,MATCH($A142,'For CSV - 2019 SpcFuncData'!$B$5:$B$88,0))*0.5</f>
        <v>5</v>
      </c>
      <c r="L142" s="154">
        <f>INDEX('For CSV - 2019 VentSpcFuncData'!$K$6:$K$101,MATCH($B142,'For CSV - 2019 VentSpcFuncData'!$B$6:$B$101,0))</f>
        <v>0</v>
      </c>
      <c r="M142" s="154">
        <f t="shared" si="15"/>
        <v>5</v>
      </c>
      <c r="N142" s="154">
        <f>INDEX('For CSV - 2019 VentSpcFuncData'!$J$6:$J$101,MATCH($B142,'For CSV - 2019 VentSpcFuncData'!$B$6:$B$101,0))</f>
        <v>0</v>
      </c>
      <c r="O142" s="154">
        <f t="shared" si="16"/>
        <v>0</v>
      </c>
      <c r="P142" s="156">
        <f t="shared" si="12"/>
        <v>0</v>
      </c>
      <c r="Q142" s="41" t="str">
        <f t="shared" si="13"/>
        <v>General/Commercial &amp; Industrial Work Area (Low Bay),Exhaust - Paint spray booths</v>
      </c>
      <c r="R142" s="41">
        <f>INDEX('For CSV - 2019 SpcFuncData'!$AL$5:$AL$89,MATCH($A142,'For CSV - 2019 SpcFuncData'!$B$5:$B$89,0))</f>
        <v>223</v>
      </c>
      <c r="S142" s="41">
        <f>INDEX('For CSV - 2019 VentSpcFuncData'!$L$6:$L$101,MATCH($B142,'For CSV - 2019 VentSpcFuncData'!$B$6:$B$101,0))</f>
        <v>33</v>
      </c>
      <c r="T142" s="41">
        <f>MATCH($A142,'For CSV - 2019 SpcFuncData'!$B$5:$B$88,0)</f>
        <v>22</v>
      </c>
      <c r="V142" t="str">
        <f t="shared" si="14"/>
        <v>2,              33,     "Exhaust - Paint spray booths"</v>
      </c>
    </row>
    <row r="143" spans="1:22">
      <c r="A143" s="54" t="s">
        <v>85</v>
      </c>
      <c r="B143" s="50" t="s">
        <v>610</v>
      </c>
      <c r="C143" s="53">
        <f>VLOOKUP($B143,'2019 Ventilation List SORT'!$A$6:$I$102,2)</f>
        <v>0</v>
      </c>
      <c r="D143" s="53">
        <f>VLOOKUP($B143,'2019 Ventilation List SORT'!$A$6:$I$102,3)</f>
        <v>0</v>
      </c>
      <c r="E143" s="58">
        <f>VLOOKUP($B143,'2019 Ventilation List SORT'!$A$6:$I$102,4)</f>
        <v>0</v>
      </c>
      <c r="F143" s="58">
        <f>VLOOKUP($B143,'2019 Ventilation List SORT'!$A$6:$I$102,5)</f>
        <v>0</v>
      </c>
      <c r="G143" s="53">
        <f>VLOOKUP($B143,'2019 Ventilation List SORT'!$A$6:$I$102,6)</f>
        <v>0.5</v>
      </c>
      <c r="H143" s="58">
        <f>VLOOKUP($B143,'2019 Ventilation List SORT'!$A$6:$I$102,7)</f>
        <v>2</v>
      </c>
      <c r="I143" s="53">
        <f>VLOOKUP($B143,'2019 Ventilation List SORT'!$A$6:$I$102,8)</f>
        <v>0</v>
      </c>
      <c r="J143" s="84" t="str">
        <f>VLOOKUP($B143,'2019 Ventilation List SORT'!$A$6:$I$102,9)</f>
        <v>No</v>
      </c>
      <c r="K143" s="154">
        <f>INDEX('For CSV - 2019 SpcFuncData'!$D$5:$D$88,MATCH($A143,'For CSV - 2019 SpcFuncData'!$B$5:$B$88,0))*0.5</f>
        <v>5</v>
      </c>
      <c r="L143" s="154">
        <f>INDEX('For CSV - 2019 VentSpcFuncData'!$K$6:$K$101,MATCH($B143,'For CSV - 2019 VentSpcFuncData'!$B$6:$B$101,0))</f>
        <v>0</v>
      </c>
      <c r="M143" s="154">
        <f t="shared" si="15"/>
        <v>5</v>
      </c>
      <c r="N143" s="154">
        <f>INDEX('For CSV - 2019 VentSpcFuncData'!$J$6:$J$101,MATCH($B143,'For CSV - 2019 VentSpcFuncData'!$B$6:$B$101,0))</f>
        <v>0</v>
      </c>
      <c r="O143" s="154">
        <f t="shared" si="16"/>
        <v>0</v>
      </c>
      <c r="P143" s="156">
        <f t="shared" si="12"/>
        <v>0</v>
      </c>
      <c r="Q143" s="41" t="str">
        <f t="shared" si="13"/>
        <v>General/Commercial &amp; Industrial Work Area (Low Bay),Exhaust - Woodwork shop/classrooms</v>
      </c>
      <c r="R143" s="41">
        <f>INDEX('For CSV - 2019 SpcFuncData'!$AL$5:$AL$89,MATCH($A143,'For CSV - 2019 SpcFuncData'!$B$5:$B$89,0))</f>
        <v>223</v>
      </c>
      <c r="S143" s="41">
        <f>INDEX('For CSV - 2019 VentSpcFuncData'!$L$6:$L$101,MATCH($B143,'For CSV - 2019 VentSpcFuncData'!$B$6:$B$101,0))</f>
        <v>41</v>
      </c>
      <c r="T143" s="41">
        <f>MATCH($A143,'For CSV - 2019 SpcFuncData'!$B$5:$B$88,0)</f>
        <v>22</v>
      </c>
      <c r="V143" t="str">
        <f t="shared" si="14"/>
        <v>2,              41,     "Exhaust - Woodwork shop/classrooms"</v>
      </c>
    </row>
    <row r="144" spans="1:22">
      <c r="A144" s="54" t="s">
        <v>85</v>
      </c>
      <c r="B144" s="50" t="s">
        <v>299</v>
      </c>
      <c r="C144" s="53">
        <f>VLOOKUP($B144,'2019 Ventilation List SORT'!$A$6:$I$102,2)</f>
        <v>0.15</v>
      </c>
      <c r="D144" s="53">
        <f>VLOOKUP($B144,'2019 Ventilation List SORT'!$A$6:$I$102,3)</f>
        <v>0.15</v>
      </c>
      <c r="E144" s="58">
        <f>VLOOKUP($B144,'2019 Ventilation List SORT'!$A$6:$I$102,4)</f>
        <v>0</v>
      </c>
      <c r="F144" s="58">
        <f>VLOOKUP($B144,'2019 Ventilation List SORT'!$A$6:$I$102,5)</f>
        <v>0</v>
      </c>
      <c r="G144" s="53">
        <f>VLOOKUP($B144,'2019 Ventilation List SORT'!$A$6:$I$102,6)</f>
        <v>0</v>
      </c>
      <c r="H144" s="58">
        <f>VLOOKUP($B144,'2019 Ventilation List SORT'!$A$6:$I$102,7)</f>
        <v>2</v>
      </c>
      <c r="I144" s="53" t="str">
        <f>VLOOKUP($B144,'2019 Ventilation List SORT'!$A$6:$I$102,8)</f>
        <v/>
      </c>
      <c r="J144" s="84" t="str">
        <f>VLOOKUP($B144,'2019 Ventilation List SORT'!$A$6:$I$102,9)</f>
        <v>No</v>
      </c>
      <c r="K144" s="154">
        <f>INDEX('For CSV - 2019 SpcFuncData'!$D$5:$D$88,MATCH($A144,'For CSV - 2019 SpcFuncData'!$B$5:$B$88,0))*0.5</f>
        <v>5</v>
      </c>
      <c r="L144" s="154">
        <f>INDEX('For CSV - 2019 VentSpcFuncData'!$K$6:$K$101,MATCH($B144,'For CSV - 2019 VentSpcFuncData'!$B$6:$B$101,0))</f>
        <v>0</v>
      </c>
      <c r="M144" s="154">
        <f t="shared" si="15"/>
        <v>5</v>
      </c>
      <c r="N144" s="154">
        <f>INDEX('For CSV - 2019 VentSpcFuncData'!$J$6:$J$101,MATCH($B144,'For CSV - 2019 VentSpcFuncData'!$B$6:$B$101,0))</f>
        <v>15</v>
      </c>
      <c r="O144" s="154">
        <f t="shared" si="16"/>
        <v>15</v>
      </c>
      <c r="P144" s="156">
        <f t="shared" si="12"/>
        <v>7.4999999999999997E-2</v>
      </c>
      <c r="Q144" s="41" t="str">
        <f t="shared" si="13"/>
        <v>General/Commercial &amp; Industrial Work Area (Low Bay),Lodging - Laundry rooms, central</v>
      </c>
      <c r="R144" s="41">
        <f>INDEX('For CSV - 2019 SpcFuncData'!$AL$5:$AL$89,MATCH($A144,'For CSV - 2019 SpcFuncData'!$B$5:$B$89,0))</f>
        <v>223</v>
      </c>
      <c r="S144" s="41">
        <f>INDEX('For CSV - 2019 VentSpcFuncData'!$L$6:$L$101,MATCH($B144,'For CSV - 2019 VentSpcFuncData'!$B$6:$B$101,0))</f>
        <v>55</v>
      </c>
      <c r="T144" s="41">
        <f>MATCH($A144,'For CSV - 2019 SpcFuncData'!$B$5:$B$88,0)</f>
        <v>22</v>
      </c>
      <c r="V144" t="str">
        <f t="shared" si="14"/>
        <v>2,              55,     "Lodging - Laundry rooms, central"</v>
      </c>
    </row>
    <row r="145" spans="1:22">
      <c r="A145" s="54" t="s">
        <v>85</v>
      </c>
      <c r="B145" s="50" t="s">
        <v>286</v>
      </c>
      <c r="C145" s="53">
        <f>VLOOKUP($B145,'2019 Ventilation List SORT'!$A$6:$I$102,2)</f>
        <v>0.15</v>
      </c>
      <c r="D145" s="53">
        <f>VLOOKUP($B145,'2019 Ventilation List SORT'!$A$6:$I$102,3)</f>
        <v>0.15</v>
      </c>
      <c r="E145" s="58">
        <f>VLOOKUP($B145,'2019 Ventilation List SORT'!$A$6:$I$102,4)</f>
        <v>0</v>
      </c>
      <c r="F145" s="58">
        <f>VLOOKUP($B145,'2019 Ventilation List SORT'!$A$6:$I$102,5)</f>
        <v>0</v>
      </c>
      <c r="G145" s="53">
        <f>VLOOKUP($B145,'2019 Ventilation List SORT'!$A$6:$I$102,6)</f>
        <v>0</v>
      </c>
      <c r="H145" s="58">
        <f>VLOOKUP($B145,'2019 Ventilation List SORT'!$A$6:$I$102,7)</f>
        <v>2</v>
      </c>
      <c r="I145" s="53" t="str">
        <f>VLOOKUP($B145,'2019 Ventilation List SORT'!$A$6:$I$102,8)</f>
        <v/>
      </c>
      <c r="J145" s="84" t="str">
        <f>VLOOKUP($B145,'2019 Ventilation List SORT'!$A$6:$I$102,9)</f>
        <v>No</v>
      </c>
      <c r="K145" s="154">
        <f>INDEX('For CSV - 2019 SpcFuncData'!$D$5:$D$88,MATCH($A145,'For CSV - 2019 SpcFuncData'!$B$5:$B$88,0))*0.5</f>
        <v>5</v>
      </c>
      <c r="L145" s="154">
        <f>INDEX('For CSV - 2019 VentSpcFuncData'!$K$6:$K$101,MATCH($B145,'For CSV - 2019 VentSpcFuncData'!$B$6:$B$101,0))</f>
        <v>0</v>
      </c>
      <c r="M145" s="154">
        <f t="shared" si="15"/>
        <v>5</v>
      </c>
      <c r="N145" s="154">
        <f>INDEX('For CSV - 2019 VentSpcFuncData'!$J$6:$J$101,MATCH($B145,'For CSV - 2019 VentSpcFuncData'!$B$6:$B$101,0))</f>
        <v>15</v>
      </c>
      <c r="O145" s="154">
        <f t="shared" si="16"/>
        <v>15</v>
      </c>
      <c r="P145" s="156">
        <f t="shared" si="12"/>
        <v>7.4999999999999997E-2</v>
      </c>
      <c r="Q145" s="41" t="str">
        <f t="shared" si="13"/>
        <v>General/Commercial &amp; Industrial Work Area (Low Bay),Misc - All others</v>
      </c>
      <c r="R145" s="41">
        <f>INDEX('For CSV - 2019 SpcFuncData'!$AL$5:$AL$89,MATCH($A145,'For CSV - 2019 SpcFuncData'!$B$5:$B$89,0))</f>
        <v>223</v>
      </c>
      <c r="S145" s="41">
        <f>INDEX('For CSV - 2019 VentSpcFuncData'!$L$6:$L$101,MATCH($B145,'For CSV - 2019 VentSpcFuncData'!$B$6:$B$101,0))</f>
        <v>58</v>
      </c>
      <c r="T145" s="41">
        <f>MATCH($A145,'For CSV - 2019 SpcFuncData'!$B$5:$B$88,0)</f>
        <v>22</v>
      </c>
      <c r="V145" t="str">
        <f t="shared" si="14"/>
        <v>2,              58,     "Misc - All others"</v>
      </c>
    </row>
    <row r="146" spans="1:22">
      <c r="A146" s="54" t="s">
        <v>85</v>
      </c>
      <c r="B146" s="50" t="s">
        <v>282</v>
      </c>
      <c r="C146" s="53">
        <f>VLOOKUP($B146,'2019 Ventilation List SORT'!$A$6:$I$102,2)</f>
        <v>0.15</v>
      </c>
      <c r="D146" s="53">
        <f>VLOOKUP($B146,'2019 Ventilation List SORT'!$A$6:$I$102,3)</f>
        <v>0.15</v>
      </c>
      <c r="E146" s="58">
        <f>VLOOKUP($B146,'2019 Ventilation List SORT'!$A$6:$I$102,4)</f>
        <v>0</v>
      </c>
      <c r="F146" s="58">
        <f>VLOOKUP($B146,'2019 Ventilation List SORT'!$A$6:$I$102,5)</f>
        <v>0</v>
      </c>
      <c r="G146" s="53">
        <f>VLOOKUP($B146,'2019 Ventilation List SORT'!$A$6:$I$102,6)</f>
        <v>0</v>
      </c>
      <c r="H146" s="58">
        <f>VLOOKUP($B146,'2019 Ventilation List SORT'!$A$6:$I$102,7)</f>
        <v>3</v>
      </c>
      <c r="I146" s="53" t="str">
        <f>VLOOKUP($B146,'2019 Ventilation List SORT'!$A$6:$I$102,8)</f>
        <v/>
      </c>
      <c r="J146" s="84" t="str">
        <f>VLOOKUP($B146,'2019 Ventilation List SORT'!$A$6:$I$102,9)</f>
        <v>Yes</v>
      </c>
      <c r="K146" s="154">
        <f>INDEX('For CSV - 2019 SpcFuncData'!$D$5:$D$88,MATCH($A146,'For CSV - 2019 SpcFuncData'!$B$5:$B$88,0))*0.5</f>
        <v>5</v>
      </c>
      <c r="L146" s="154">
        <f>INDEX('For CSV - 2019 VentSpcFuncData'!$K$6:$K$101,MATCH($B146,'For CSV - 2019 VentSpcFuncData'!$B$6:$B$101,0))</f>
        <v>0</v>
      </c>
      <c r="M146" s="154">
        <f t="shared" si="15"/>
        <v>5</v>
      </c>
      <c r="N146" s="154">
        <f>INDEX('For CSV - 2019 VentSpcFuncData'!$J$6:$J$101,MATCH($B146,'For CSV - 2019 VentSpcFuncData'!$B$6:$B$101,0))</f>
        <v>15</v>
      </c>
      <c r="O146" s="154">
        <f t="shared" si="16"/>
        <v>15</v>
      </c>
      <c r="P146" s="156">
        <f t="shared" si="12"/>
        <v>7.4999999999999997E-2</v>
      </c>
      <c r="Q146" s="41" t="str">
        <f t="shared" si="13"/>
        <v>General/Commercial &amp; Industrial Work Area (Low Bay),Misc - General manufacturing (excludes heavy industrial and process using chemicals)</v>
      </c>
      <c r="R146" s="41">
        <f>INDEX('For CSV - 2019 SpcFuncData'!$AL$5:$AL$89,MATCH($A146,'For CSV - 2019 SpcFuncData'!$B$5:$B$89,0))</f>
        <v>223</v>
      </c>
      <c r="S146" s="41">
        <f>INDEX('For CSV - 2019 VentSpcFuncData'!$L$6:$L$101,MATCH($B146,'For CSV - 2019 VentSpcFuncData'!$B$6:$B$101,0))</f>
        <v>63</v>
      </c>
      <c r="T146" s="41">
        <f>MATCH($A146,'For CSV - 2019 SpcFuncData'!$B$5:$B$88,0)</f>
        <v>22</v>
      </c>
      <c r="V146" t="str">
        <f t="shared" si="14"/>
        <v>2,              63,     "Misc - General manufacturing (excludes heavy industrial and process using chemicals)"</v>
      </c>
    </row>
    <row r="147" spans="1:22">
      <c r="A147" s="54" t="s">
        <v>85</v>
      </c>
      <c r="B147" s="50" t="s">
        <v>628</v>
      </c>
      <c r="C147" s="53">
        <f>VLOOKUP($B147,'2019 Ventilation List SORT'!$A$6:$I$102,2)</f>
        <v>0.15</v>
      </c>
      <c r="D147" s="53">
        <f>VLOOKUP($B147,'2019 Ventilation List SORT'!$A$6:$I$102,3)</f>
        <v>0.15</v>
      </c>
      <c r="E147" s="58">
        <f>VLOOKUP($B147,'2019 Ventilation List SORT'!$A$6:$I$102,4)</f>
        <v>0</v>
      </c>
      <c r="F147" s="58">
        <f>VLOOKUP($B147,'2019 Ventilation List SORT'!$A$6:$I$102,5)</f>
        <v>0</v>
      </c>
      <c r="G147" s="53">
        <f>VLOOKUP($B147,'2019 Ventilation List SORT'!$A$6:$I$102,6)</f>
        <v>0</v>
      </c>
      <c r="H147" s="58">
        <f>VLOOKUP($B147,'2019 Ventilation List SORT'!$A$6:$I$102,7)</f>
        <v>2</v>
      </c>
      <c r="I147" s="53" t="str">
        <f>VLOOKUP($B147,'2019 Ventilation List SORT'!$A$6:$I$102,8)</f>
        <v/>
      </c>
      <c r="J147" s="84" t="str">
        <f>VLOOKUP($B147,'2019 Ventilation List SORT'!$A$6:$I$102,9)</f>
        <v>No</v>
      </c>
      <c r="K147" s="154">
        <f>INDEX('For CSV - 2019 SpcFuncData'!$D$5:$D$88,MATCH($A147,'For CSV - 2019 SpcFuncData'!$B$5:$B$88,0))*0.5</f>
        <v>5</v>
      </c>
      <c r="L147" s="154">
        <f>INDEX('For CSV - 2019 VentSpcFuncData'!$K$6:$K$101,MATCH($B147,'For CSV - 2019 VentSpcFuncData'!$B$6:$B$101,0))</f>
        <v>0</v>
      </c>
      <c r="M147" s="154">
        <f t="shared" si="15"/>
        <v>5</v>
      </c>
      <c r="N147" s="154">
        <f>INDEX('For CSV - 2019 VentSpcFuncData'!$J$6:$J$101,MATCH($B147,'For CSV - 2019 VentSpcFuncData'!$B$6:$B$101,0))</f>
        <v>15</v>
      </c>
      <c r="O147" s="154">
        <f t="shared" si="16"/>
        <v>15</v>
      </c>
      <c r="P147" s="156">
        <f t="shared" si="12"/>
        <v>7.4999999999999997E-2</v>
      </c>
      <c r="Q147" s="41" t="str">
        <f t="shared" si="13"/>
        <v>General/Commercial &amp; Industrial Work Area (Low Bay),Misc - Sorting, packing, light assembly</v>
      </c>
      <c r="R147" s="41">
        <f>INDEX('For CSV - 2019 SpcFuncData'!$AL$5:$AL$89,MATCH($A147,'For CSV - 2019 SpcFuncData'!$B$5:$B$89,0))</f>
        <v>223</v>
      </c>
      <c r="S147" s="41">
        <f>INDEX('For CSV - 2019 VentSpcFuncData'!$L$6:$L$101,MATCH($B147,'For CSV - 2019 VentSpcFuncData'!$B$6:$B$101,0))</f>
        <v>67</v>
      </c>
      <c r="T147" s="41">
        <f>MATCH($A147,'For CSV - 2019 SpcFuncData'!$B$5:$B$88,0)</f>
        <v>22</v>
      </c>
      <c r="V147" t="str">
        <f t="shared" si="14"/>
        <v>2,              67,     "Misc - Sorting, packing, light assembly"</v>
      </c>
    </row>
    <row r="148" spans="1:22">
      <c r="A148" s="54" t="s">
        <v>87</v>
      </c>
      <c r="B148" s="106" t="s">
        <v>282</v>
      </c>
      <c r="C148" s="53">
        <f>VLOOKUP($B148,'2019 Ventilation List SORT'!$A$6:$I$102,2)</f>
        <v>0.15</v>
      </c>
      <c r="D148" s="53">
        <f>VLOOKUP($B148,'2019 Ventilation List SORT'!$A$6:$I$102,3)</f>
        <v>0.15</v>
      </c>
      <c r="E148" s="58">
        <f>VLOOKUP($B148,'2019 Ventilation List SORT'!$A$6:$I$102,4)</f>
        <v>0</v>
      </c>
      <c r="F148" s="58">
        <f>VLOOKUP($B148,'2019 Ventilation List SORT'!$A$6:$I$102,5)</f>
        <v>0</v>
      </c>
      <c r="G148" s="53">
        <f>VLOOKUP($B148,'2019 Ventilation List SORT'!$A$6:$I$102,6)</f>
        <v>0</v>
      </c>
      <c r="H148" s="58">
        <f>VLOOKUP($B148,'2019 Ventilation List SORT'!$A$6:$I$102,7)</f>
        <v>3</v>
      </c>
      <c r="I148" s="53" t="str">
        <f>VLOOKUP($B148,'2019 Ventilation List SORT'!$A$6:$I$102,8)</f>
        <v/>
      </c>
      <c r="J148" s="84" t="str">
        <f>VLOOKUP($B148,'2019 Ventilation List SORT'!$A$6:$I$102,9)</f>
        <v>Yes</v>
      </c>
      <c r="K148" s="154">
        <f>INDEX('For CSV - 2019 SpcFuncData'!$D$5:$D$88,MATCH($A148,'For CSV - 2019 SpcFuncData'!$B$5:$B$88,0))*0.5</f>
        <v>5</v>
      </c>
      <c r="L148" s="154">
        <f>INDEX('For CSV - 2019 VentSpcFuncData'!$K$6:$K$101,MATCH($B148,'For CSV - 2019 VentSpcFuncData'!$B$6:$B$101,0))</f>
        <v>0</v>
      </c>
      <c r="M148" s="154">
        <f t="shared" si="15"/>
        <v>5</v>
      </c>
      <c r="N148" s="154">
        <f>INDEX('For CSV - 2019 VentSpcFuncData'!$J$6:$J$101,MATCH($B148,'For CSV - 2019 VentSpcFuncData'!$B$6:$B$101,0))</f>
        <v>15</v>
      </c>
      <c r="O148" s="154">
        <f t="shared" si="16"/>
        <v>15</v>
      </c>
      <c r="P148" s="156">
        <f t="shared" si="12"/>
        <v>7.4999999999999997E-2</v>
      </c>
      <c r="Q148" s="41" t="str">
        <f t="shared" si="13"/>
        <v>General/Commercial &amp; Industrial Work Area (Precision),Misc - General manufacturing (excludes heavy industrial and process using chemicals)</v>
      </c>
      <c r="R148" s="41">
        <f>INDEX('For CSV - 2019 SpcFuncData'!$AL$5:$AL$89,MATCH($A148,'For CSV - 2019 SpcFuncData'!$B$5:$B$89,0))</f>
        <v>224</v>
      </c>
      <c r="S148" s="41">
        <f>INDEX('For CSV - 2019 VentSpcFuncData'!$L$6:$L$101,MATCH($B148,'For CSV - 2019 VentSpcFuncData'!$B$6:$B$101,0))</f>
        <v>63</v>
      </c>
      <c r="T148" s="41">
        <f>MATCH($A148,'For CSV - 2019 SpcFuncData'!$B$5:$B$88,0)</f>
        <v>23</v>
      </c>
      <c r="V148" t="str">
        <f t="shared" si="14"/>
        <v>1, Spc:SpcFunc,        224,  63  ;  General/Commercial &amp; Industrial Work Area (Precision)</v>
      </c>
    </row>
    <row r="149" spans="1:22">
      <c r="A149" s="54" t="s">
        <v>87</v>
      </c>
      <c r="B149" s="50" t="s">
        <v>271</v>
      </c>
      <c r="C149" s="53">
        <f>VLOOKUP($B149,'2019 Ventilation List SORT'!$A$6:$I$102,2)</f>
        <v>0</v>
      </c>
      <c r="D149" s="53">
        <f>VLOOKUP($B149,'2019 Ventilation List SORT'!$A$6:$I$102,3)</f>
        <v>0</v>
      </c>
      <c r="E149" s="58">
        <f>VLOOKUP($B149,'2019 Ventilation List SORT'!$A$6:$I$102,4)</f>
        <v>0</v>
      </c>
      <c r="F149" s="58">
        <f>VLOOKUP($B149,'2019 Ventilation List SORT'!$A$6:$I$102,5)</f>
        <v>0</v>
      </c>
      <c r="G149" s="53">
        <f>VLOOKUP($B149,'2019 Ventilation List SORT'!$A$6:$I$102,6)</f>
        <v>0.5</v>
      </c>
      <c r="H149" s="58">
        <f>VLOOKUP($B149,'2019 Ventilation List SORT'!$A$6:$I$102,7)</f>
        <v>2</v>
      </c>
      <c r="I149" s="53" t="str">
        <f>VLOOKUP($B149,'2019 Ventilation List SORT'!$A$6:$I$102,8)</f>
        <v/>
      </c>
      <c r="J149" s="84" t="str">
        <f>VLOOKUP($B149,'2019 Ventilation List SORT'!$A$6:$I$102,9)</f>
        <v>No</v>
      </c>
      <c r="K149" s="154">
        <f>INDEX('For CSV - 2019 SpcFuncData'!$D$5:$D$88,MATCH($A149,'For CSV - 2019 SpcFuncData'!$B$5:$B$88,0))*0.5</f>
        <v>5</v>
      </c>
      <c r="L149" s="154">
        <f>INDEX('For CSV - 2019 VentSpcFuncData'!$K$6:$K$101,MATCH($B149,'For CSV - 2019 VentSpcFuncData'!$B$6:$B$101,0))</f>
        <v>0</v>
      </c>
      <c r="M149" s="154">
        <f t="shared" si="15"/>
        <v>5</v>
      </c>
      <c r="N149" s="154">
        <f>INDEX('For CSV - 2019 VentSpcFuncData'!$J$6:$J$101,MATCH($B149,'For CSV - 2019 VentSpcFuncData'!$B$6:$B$101,0))</f>
        <v>0</v>
      </c>
      <c r="O149" s="154">
        <f t="shared" si="16"/>
        <v>0</v>
      </c>
      <c r="P149" s="156">
        <f t="shared" si="12"/>
        <v>0</v>
      </c>
      <c r="Q149" s="41" t="str">
        <f t="shared" si="13"/>
        <v>General/Commercial &amp; Industrial Work Area (Precision),Exhaust - Copy, printing rooms</v>
      </c>
      <c r="R149" s="41">
        <f>INDEX('For CSV - 2019 SpcFuncData'!$AL$5:$AL$89,MATCH($A149,'For CSV - 2019 SpcFuncData'!$B$5:$B$89,0))</f>
        <v>224</v>
      </c>
      <c r="S149" s="41">
        <f>INDEX('For CSV - 2019 VentSpcFuncData'!$L$6:$L$101,MATCH($B149,'For CSV - 2019 VentSpcFuncData'!$B$6:$B$101,0))</f>
        <v>28</v>
      </c>
      <c r="T149" s="41">
        <f>MATCH($A149,'For CSV - 2019 SpcFuncData'!$B$5:$B$88,0)</f>
        <v>23</v>
      </c>
      <c r="V149" t="str">
        <f t="shared" si="14"/>
        <v>2,              28,     "Exhaust - Copy, printing rooms"</v>
      </c>
    </row>
    <row r="150" spans="1:22">
      <c r="A150" s="54" t="s">
        <v>87</v>
      </c>
      <c r="B150" s="50" t="s">
        <v>626</v>
      </c>
      <c r="C150" s="53">
        <f>VLOOKUP($B150,'2019 Ventilation List SORT'!$A$6:$I$102,2)</f>
        <v>0</v>
      </c>
      <c r="D150" s="53">
        <f>VLOOKUP($B150,'2019 Ventilation List SORT'!$A$6:$I$102,3)</f>
        <v>0</v>
      </c>
      <c r="E150" s="58">
        <f>VLOOKUP($B150,'2019 Ventilation List SORT'!$A$6:$I$102,4)</f>
        <v>0</v>
      </c>
      <c r="F150" s="58">
        <f>VLOOKUP($B150,'2019 Ventilation List SORT'!$A$6:$I$102,5)</f>
        <v>0</v>
      </c>
      <c r="G150" s="53">
        <f>VLOOKUP($B150,'2019 Ventilation List SORT'!$A$6:$I$102,6)</f>
        <v>1</v>
      </c>
      <c r="H150" s="58">
        <f>VLOOKUP($B150,'2019 Ventilation List SORT'!$A$6:$I$102,7)</f>
        <v>2</v>
      </c>
      <c r="I150" s="53" t="str">
        <f>VLOOKUP($B150,'2019 Ventilation List SORT'!$A$6:$I$102,8)</f>
        <v/>
      </c>
      <c r="J150" s="84" t="str">
        <f>VLOOKUP($B150,'2019 Ventilation List SORT'!$A$6:$I$102,9)</f>
        <v>No</v>
      </c>
      <c r="K150" s="154">
        <f>INDEX('For CSV - 2019 SpcFuncData'!$D$5:$D$88,MATCH($A150,'For CSV - 2019 SpcFuncData'!$B$5:$B$88,0))*0.5</f>
        <v>5</v>
      </c>
      <c r="L150" s="154">
        <f>INDEX('For CSV - 2019 VentSpcFuncData'!$K$6:$K$101,MATCH($B150,'For CSV - 2019 VentSpcFuncData'!$B$6:$B$101,0))</f>
        <v>0</v>
      </c>
      <c r="M150" s="154">
        <f t="shared" si="15"/>
        <v>5</v>
      </c>
      <c r="N150" s="154">
        <f>INDEX('For CSV - 2019 VentSpcFuncData'!$J$6:$J$101,MATCH($B150,'For CSV - 2019 VentSpcFuncData'!$B$6:$B$101,0))</f>
        <v>0</v>
      </c>
      <c r="O150" s="154">
        <f t="shared" si="16"/>
        <v>0</v>
      </c>
      <c r="P150" s="156">
        <f t="shared" si="12"/>
        <v>0</v>
      </c>
      <c r="Q150" s="41" t="str">
        <f t="shared" si="13"/>
        <v>General/Commercial &amp; Industrial Work Area (Precision),Exhaust - Darkrooms</v>
      </c>
      <c r="R150" s="41">
        <f>INDEX('For CSV - 2019 SpcFuncData'!$AL$5:$AL$89,MATCH($A150,'For CSV - 2019 SpcFuncData'!$B$5:$B$89,0))</f>
        <v>224</v>
      </c>
      <c r="S150" s="41">
        <f>INDEX('For CSV - 2019 VentSpcFuncData'!$L$6:$L$101,MATCH($B150,'For CSV - 2019 VentSpcFuncData'!$B$6:$B$101,0))</f>
        <v>29</v>
      </c>
      <c r="T150" s="41">
        <f>MATCH($A150,'For CSV - 2019 SpcFuncData'!$B$5:$B$88,0)</f>
        <v>23</v>
      </c>
      <c r="V150" t="str">
        <f t="shared" si="14"/>
        <v>2,              29,     "Exhaust - Darkrooms"</v>
      </c>
    </row>
    <row r="151" spans="1:22">
      <c r="A151" s="54" t="s">
        <v>87</v>
      </c>
      <c r="B151" s="50" t="s">
        <v>627</v>
      </c>
      <c r="C151" s="53">
        <f>VLOOKUP($B151,'2019 Ventilation List SORT'!$A$6:$I$102,2)</f>
        <v>0</v>
      </c>
      <c r="D151" s="53">
        <f>VLOOKUP($B151,'2019 Ventilation List SORT'!$A$6:$I$102,3)</f>
        <v>0</v>
      </c>
      <c r="E151" s="58">
        <f>VLOOKUP($B151,'2019 Ventilation List SORT'!$A$6:$I$102,4)</f>
        <v>0</v>
      </c>
      <c r="F151" s="58">
        <f>VLOOKUP($B151,'2019 Ventilation List SORT'!$A$6:$I$102,5)</f>
        <v>0</v>
      </c>
      <c r="G151" s="53">
        <f>VLOOKUP($B151,'2019 Ventilation List SORT'!$A$6:$I$102,6)</f>
        <v>0</v>
      </c>
      <c r="H151" s="58">
        <f>VLOOKUP($B151,'2019 Ventilation List SORT'!$A$6:$I$102,7)</f>
        <v>4</v>
      </c>
      <c r="I151" s="53" t="str">
        <f>VLOOKUP($B151,'2019 Ventilation List SORT'!$A$6:$I$102,8)</f>
        <v>Exh. Note F</v>
      </c>
      <c r="J151" s="84" t="str">
        <f>VLOOKUP($B151,'2019 Ventilation List SORT'!$A$6:$I$102,9)</f>
        <v>No</v>
      </c>
      <c r="K151" s="154">
        <f>INDEX('For CSV - 2019 SpcFuncData'!$D$5:$D$88,MATCH($A151,'For CSV - 2019 SpcFuncData'!$B$5:$B$88,0))*0.5</f>
        <v>5</v>
      </c>
      <c r="L151" s="154">
        <f>INDEX('For CSV - 2019 VentSpcFuncData'!$K$6:$K$101,MATCH($B151,'For CSV - 2019 VentSpcFuncData'!$B$6:$B$101,0))</f>
        <v>0</v>
      </c>
      <c r="M151" s="154">
        <f t="shared" si="15"/>
        <v>5</v>
      </c>
      <c r="N151" s="154">
        <f>INDEX('For CSV - 2019 VentSpcFuncData'!$J$6:$J$101,MATCH($B151,'For CSV - 2019 VentSpcFuncData'!$B$6:$B$101,0))</f>
        <v>0</v>
      </c>
      <c r="O151" s="154">
        <f t="shared" si="16"/>
        <v>0</v>
      </c>
      <c r="P151" s="156">
        <f t="shared" si="12"/>
        <v>0</v>
      </c>
      <c r="Q151" s="41" t="str">
        <f t="shared" si="13"/>
        <v>General/Commercial &amp; Industrial Work Area (Precision),Exhaust - Paint spray booths</v>
      </c>
      <c r="R151" s="41">
        <f>INDEX('For CSV - 2019 SpcFuncData'!$AL$5:$AL$89,MATCH($A151,'For CSV - 2019 SpcFuncData'!$B$5:$B$89,0))</f>
        <v>224</v>
      </c>
      <c r="S151" s="41">
        <f>INDEX('For CSV - 2019 VentSpcFuncData'!$L$6:$L$101,MATCH($B151,'For CSV - 2019 VentSpcFuncData'!$B$6:$B$101,0))</f>
        <v>33</v>
      </c>
      <c r="T151" s="41">
        <f>MATCH($A151,'For CSV - 2019 SpcFuncData'!$B$5:$B$88,0)</f>
        <v>23</v>
      </c>
      <c r="V151" t="str">
        <f t="shared" si="14"/>
        <v>2,              33,     "Exhaust - Paint spray booths"</v>
      </c>
    </row>
    <row r="152" spans="1:22">
      <c r="A152" s="54" t="s">
        <v>87</v>
      </c>
      <c r="B152" s="50" t="s">
        <v>610</v>
      </c>
      <c r="C152" s="53">
        <f>VLOOKUP($B152,'2019 Ventilation List SORT'!$A$6:$I$102,2)</f>
        <v>0</v>
      </c>
      <c r="D152" s="53">
        <f>VLOOKUP($B152,'2019 Ventilation List SORT'!$A$6:$I$102,3)</f>
        <v>0</v>
      </c>
      <c r="E152" s="58">
        <f>VLOOKUP($B152,'2019 Ventilation List SORT'!$A$6:$I$102,4)</f>
        <v>0</v>
      </c>
      <c r="F152" s="58">
        <f>VLOOKUP($B152,'2019 Ventilation List SORT'!$A$6:$I$102,5)</f>
        <v>0</v>
      </c>
      <c r="G152" s="53">
        <f>VLOOKUP($B152,'2019 Ventilation List SORT'!$A$6:$I$102,6)</f>
        <v>0.5</v>
      </c>
      <c r="H152" s="58">
        <f>VLOOKUP($B152,'2019 Ventilation List SORT'!$A$6:$I$102,7)</f>
        <v>2</v>
      </c>
      <c r="I152" s="53">
        <f>VLOOKUP($B152,'2019 Ventilation List SORT'!$A$6:$I$102,8)</f>
        <v>0</v>
      </c>
      <c r="J152" s="84" t="str">
        <f>VLOOKUP($B152,'2019 Ventilation List SORT'!$A$6:$I$102,9)</f>
        <v>No</v>
      </c>
      <c r="K152" s="154">
        <f>INDEX('For CSV - 2019 SpcFuncData'!$D$5:$D$88,MATCH($A152,'For CSV - 2019 SpcFuncData'!$B$5:$B$88,0))*0.5</f>
        <v>5</v>
      </c>
      <c r="L152" s="154">
        <f>INDEX('For CSV - 2019 VentSpcFuncData'!$K$6:$K$101,MATCH($B152,'For CSV - 2019 VentSpcFuncData'!$B$6:$B$101,0))</f>
        <v>0</v>
      </c>
      <c r="M152" s="154">
        <f t="shared" si="15"/>
        <v>5</v>
      </c>
      <c r="N152" s="154">
        <f>INDEX('For CSV - 2019 VentSpcFuncData'!$J$6:$J$101,MATCH($B152,'For CSV - 2019 VentSpcFuncData'!$B$6:$B$101,0))</f>
        <v>0</v>
      </c>
      <c r="O152" s="154">
        <f t="shared" si="16"/>
        <v>0</v>
      </c>
      <c r="P152" s="156">
        <f t="shared" si="12"/>
        <v>0</v>
      </c>
      <c r="Q152" s="41" t="str">
        <f t="shared" si="13"/>
        <v>General/Commercial &amp; Industrial Work Area (Precision),Exhaust - Woodwork shop/classrooms</v>
      </c>
      <c r="R152" s="41">
        <f>INDEX('For CSV - 2019 SpcFuncData'!$AL$5:$AL$89,MATCH($A152,'For CSV - 2019 SpcFuncData'!$B$5:$B$89,0))</f>
        <v>224</v>
      </c>
      <c r="S152" s="41">
        <f>INDEX('For CSV - 2019 VentSpcFuncData'!$L$6:$L$101,MATCH($B152,'For CSV - 2019 VentSpcFuncData'!$B$6:$B$101,0))</f>
        <v>41</v>
      </c>
      <c r="T152" s="41">
        <f>MATCH($A152,'For CSV - 2019 SpcFuncData'!$B$5:$B$88,0)</f>
        <v>23</v>
      </c>
      <c r="V152" t="str">
        <f t="shared" si="14"/>
        <v>2,              41,     "Exhaust - Woodwork shop/classrooms"</v>
      </c>
    </row>
    <row r="153" spans="1:22">
      <c r="A153" s="54" t="s">
        <v>87</v>
      </c>
      <c r="B153" s="50" t="s">
        <v>286</v>
      </c>
      <c r="C153" s="53">
        <f>VLOOKUP($B153,'2019 Ventilation List SORT'!$A$6:$I$102,2)</f>
        <v>0.15</v>
      </c>
      <c r="D153" s="53">
        <f>VLOOKUP($B153,'2019 Ventilation List SORT'!$A$6:$I$102,3)</f>
        <v>0.15</v>
      </c>
      <c r="E153" s="58">
        <f>VLOOKUP($B153,'2019 Ventilation List SORT'!$A$6:$I$102,4)</f>
        <v>0</v>
      </c>
      <c r="F153" s="58">
        <f>VLOOKUP($B153,'2019 Ventilation List SORT'!$A$6:$I$102,5)</f>
        <v>0</v>
      </c>
      <c r="G153" s="53">
        <f>VLOOKUP($B153,'2019 Ventilation List SORT'!$A$6:$I$102,6)</f>
        <v>0</v>
      </c>
      <c r="H153" s="58">
        <f>VLOOKUP($B153,'2019 Ventilation List SORT'!$A$6:$I$102,7)</f>
        <v>2</v>
      </c>
      <c r="I153" s="53" t="str">
        <f>VLOOKUP($B153,'2019 Ventilation List SORT'!$A$6:$I$102,8)</f>
        <v/>
      </c>
      <c r="J153" s="84" t="str">
        <f>VLOOKUP($B153,'2019 Ventilation List SORT'!$A$6:$I$102,9)</f>
        <v>No</v>
      </c>
      <c r="K153" s="154">
        <f>INDEX('For CSV - 2019 SpcFuncData'!$D$5:$D$88,MATCH($A153,'For CSV - 2019 SpcFuncData'!$B$5:$B$88,0))*0.5</f>
        <v>5</v>
      </c>
      <c r="L153" s="154">
        <f>INDEX('For CSV - 2019 VentSpcFuncData'!$K$6:$K$101,MATCH($B153,'For CSV - 2019 VentSpcFuncData'!$B$6:$B$101,0))</f>
        <v>0</v>
      </c>
      <c r="M153" s="154">
        <f t="shared" si="15"/>
        <v>5</v>
      </c>
      <c r="N153" s="154">
        <f>INDEX('For CSV - 2019 VentSpcFuncData'!$J$6:$J$101,MATCH($B153,'For CSV - 2019 VentSpcFuncData'!$B$6:$B$101,0))</f>
        <v>15</v>
      </c>
      <c r="O153" s="154">
        <f t="shared" si="16"/>
        <v>15</v>
      </c>
      <c r="P153" s="156">
        <f t="shared" si="12"/>
        <v>7.4999999999999997E-2</v>
      </c>
      <c r="Q153" s="41" t="str">
        <f t="shared" si="13"/>
        <v>General/Commercial &amp; Industrial Work Area (Precision),Misc - All others</v>
      </c>
      <c r="R153" s="41">
        <f>INDEX('For CSV - 2019 SpcFuncData'!$AL$5:$AL$89,MATCH($A153,'For CSV - 2019 SpcFuncData'!$B$5:$B$89,0))</f>
        <v>224</v>
      </c>
      <c r="S153" s="41">
        <f>INDEX('For CSV - 2019 VentSpcFuncData'!$L$6:$L$101,MATCH($B153,'For CSV - 2019 VentSpcFuncData'!$B$6:$B$101,0))</f>
        <v>58</v>
      </c>
      <c r="T153" s="41">
        <f>MATCH($A153,'For CSV - 2019 SpcFuncData'!$B$5:$B$88,0)</f>
        <v>23</v>
      </c>
      <c r="V153" t="str">
        <f t="shared" si="14"/>
        <v>2,              58,     "Misc - All others"</v>
      </c>
    </row>
    <row r="154" spans="1:22">
      <c r="A154" s="54" t="s">
        <v>87</v>
      </c>
      <c r="B154" s="50" t="s">
        <v>282</v>
      </c>
      <c r="C154" s="53">
        <f>VLOOKUP($B154,'2019 Ventilation List SORT'!$A$6:$I$102,2)</f>
        <v>0.15</v>
      </c>
      <c r="D154" s="53">
        <f>VLOOKUP($B154,'2019 Ventilation List SORT'!$A$6:$I$102,3)</f>
        <v>0.15</v>
      </c>
      <c r="E154" s="58">
        <f>VLOOKUP($B154,'2019 Ventilation List SORT'!$A$6:$I$102,4)</f>
        <v>0</v>
      </c>
      <c r="F154" s="58">
        <f>VLOOKUP($B154,'2019 Ventilation List SORT'!$A$6:$I$102,5)</f>
        <v>0</v>
      </c>
      <c r="G154" s="53">
        <f>VLOOKUP($B154,'2019 Ventilation List SORT'!$A$6:$I$102,6)</f>
        <v>0</v>
      </c>
      <c r="H154" s="58">
        <f>VLOOKUP($B154,'2019 Ventilation List SORT'!$A$6:$I$102,7)</f>
        <v>3</v>
      </c>
      <c r="I154" s="53" t="str">
        <f>VLOOKUP($B154,'2019 Ventilation List SORT'!$A$6:$I$102,8)</f>
        <v/>
      </c>
      <c r="J154" s="84" t="str">
        <f>VLOOKUP($B154,'2019 Ventilation List SORT'!$A$6:$I$102,9)</f>
        <v>Yes</v>
      </c>
      <c r="K154" s="154">
        <f>INDEX('For CSV - 2019 SpcFuncData'!$D$5:$D$88,MATCH($A154,'For CSV - 2019 SpcFuncData'!$B$5:$B$88,0))*0.5</f>
        <v>5</v>
      </c>
      <c r="L154" s="154">
        <f>INDEX('For CSV - 2019 VentSpcFuncData'!$K$6:$K$101,MATCH($B154,'For CSV - 2019 VentSpcFuncData'!$B$6:$B$101,0))</f>
        <v>0</v>
      </c>
      <c r="M154" s="154">
        <f t="shared" si="15"/>
        <v>5</v>
      </c>
      <c r="N154" s="154">
        <f>INDEX('For CSV - 2019 VentSpcFuncData'!$J$6:$J$101,MATCH($B154,'For CSV - 2019 VentSpcFuncData'!$B$6:$B$101,0))</f>
        <v>15</v>
      </c>
      <c r="O154" s="154">
        <f t="shared" si="16"/>
        <v>15</v>
      </c>
      <c r="P154" s="156">
        <f t="shared" si="12"/>
        <v>7.4999999999999997E-2</v>
      </c>
      <c r="Q154" s="41" t="str">
        <f t="shared" si="13"/>
        <v>General/Commercial &amp; Industrial Work Area (Precision),Misc - General manufacturing (excludes heavy industrial and process using chemicals)</v>
      </c>
      <c r="R154" s="41">
        <f>INDEX('For CSV - 2019 SpcFuncData'!$AL$5:$AL$89,MATCH($A154,'For CSV - 2019 SpcFuncData'!$B$5:$B$89,0))</f>
        <v>224</v>
      </c>
      <c r="S154" s="41">
        <f>INDEX('For CSV - 2019 VentSpcFuncData'!$L$6:$L$101,MATCH($B154,'For CSV - 2019 VentSpcFuncData'!$B$6:$B$101,0))</f>
        <v>63</v>
      </c>
      <c r="T154" s="41">
        <f>MATCH($A154,'For CSV - 2019 SpcFuncData'!$B$5:$B$88,0)</f>
        <v>23</v>
      </c>
      <c r="V154" t="str">
        <f t="shared" si="14"/>
        <v>2,              63,     "Misc - General manufacturing (excludes heavy industrial and process using chemicals)"</v>
      </c>
    </row>
    <row r="155" spans="1:22">
      <c r="A155" s="54" t="s">
        <v>87</v>
      </c>
      <c r="B155" s="50" t="s">
        <v>628</v>
      </c>
      <c r="C155" s="53">
        <f>VLOOKUP($B155,'2019 Ventilation List SORT'!$A$6:$I$102,2)</f>
        <v>0.15</v>
      </c>
      <c r="D155" s="53">
        <f>VLOOKUP($B155,'2019 Ventilation List SORT'!$A$6:$I$102,3)</f>
        <v>0.15</v>
      </c>
      <c r="E155" s="58">
        <f>VLOOKUP($B155,'2019 Ventilation List SORT'!$A$6:$I$102,4)</f>
        <v>0</v>
      </c>
      <c r="F155" s="58">
        <f>VLOOKUP($B155,'2019 Ventilation List SORT'!$A$6:$I$102,5)</f>
        <v>0</v>
      </c>
      <c r="G155" s="53">
        <f>VLOOKUP($B155,'2019 Ventilation List SORT'!$A$6:$I$102,6)</f>
        <v>0</v>
      </c>
      <c r="H155" s="58">
        <f>VLOOKUP($B155,'2019 Ventilation List SORT'!$A$6:$I$102,7)</f>
        <v>2</v>
      </c>
      <c r="I155" s="53" t="str">
        <f>VLOOKUP($B155,'2019 Ventilation List SORT'!$A$6:$I$102,8)</f>
        <v/>
      </c>
      <c r="J155" s="84" t="str">
        <f>VLOOKUP($B155,'2019 Ventilation List SORT'!$A$6:$I$102,9)</f>
        <v>No</v>
      </c>
      <c r="K155" s="154">
        <f>INDEX('For CSV - 2019 SpcFuncData'!$D$5:$D$88,MATCH($A155,'For CSV - 2019 SpcFuncData'!$B$5:$B$88,0))*0.5</f>
        <v>5</v>
      </c>
      <c r="L155" s="154">
        <f>INDEX('For CSV - 2019 VentSpcFuncData'!$K$6:$K$101,MATCH($B155,'For CSV - 2019 VentSpcFuncData'!$B$6:$B$101,0))</f>
        <v>0</v>
      </c>
      <c r="M155" s="154">
        <f t="shared" si="15"/>
        <v>5</v>
      </c>
      <c r="N155" s="154">
        <f>INDEX('For CSV - 2019 VentSpcFuncData'!$J$6:$J$101,MATCH($B155,'For CSV - 2019 VentSpcFuncData'!$B$6:$B$101,0))</f>
        <v>15</v>
      </c>
      <c r="O155" s="154">
        <f t="shared" si="16"/>
        <v>15</v>
      </c>
      <c r="P155" s="156">
        <f t="shared" si="12"/>
        <v>7.4999999999999997E-2</v>
      </c>
      <c r="Q155" s="41" t="str">
        <f t="shared" si="13"/>
        <v>General/Commercial &amp; Industrial Work Area (Precision),Misc - Sorting, packing, light assembly</v>
      </c>
      <c r="R155" s="41">
        <f>INDEX('For CSV - 2019 SpcFuncData'!$AL$5:$AL$89,MATCH($A155,'For CSV - 2019 SpcFuncData'!$B$5:$B$89,0))</f>
        <v>224</v>
      </c>
      <c r="S155" s="41">
        <f>INDEX('For CSV - 2019 VentSpcFuncData'!$L$6:$L$101,MATCH($B155,'For CSV - 2019 VentSpcFuncData'!$B$6:$B$101,0))</f>
        <v>67</v>
      </c>
      <c r="T155" s="41">
        <f>MATCH($A155,'For CSV - 2019 SpcFuncData'!$B$5:$B$88,0)</f>
        <v>23</v>
      </c>
      <c r="V155" t="str">
        <f t="shared" si="14"/>
        <v>2,              67,     "Misc - Sorting, packing, light assembly"</v>
      </c>
    </row>
    <row r="156" spans="1:22">
      <c r="A156" s="54" t="s">
        <v>116</v>
      </c>
      <c r="B156" s="90" t="s">
        <v>286</v>
      </c>
      <c r="C156" s="53">
        <f>VLOOKUP($B156,'2019 Ventilation List SORT'!$A$6:$I$102,2)</f>
        <v>0.15</v>
      </c>
      <c r="D156" s="53">
        <f>VLOOKUP($B156,'2019 Ventilation List SORT'!$A$6:$I$102,3)</f>
        <v>0.15</v>
      </c>
      <c r="E156" s="58">
        <f>VLOOKUP($B156,'2019 Ventilation List SORT'!$A$6:$I$102,4)</f>
        <v>0</v>
      </c>
      <c r="F156" s="58">
        <f>VLOOKUP($B156,'2019 Ventilation List SORT'!$A$6:$I$102,5)</f>
        <v>0</v>
      </c>
      <c r="G156" s="53">
        <f>VLOOKUP($B156,'2019 Ventilation List SORT'!$A$6:$I$102,6)</f>
        <v>0</v>
      </c>
      <c r="H156" s="58">
        <f>VLOOKUP($B156,'2019 Ventilation List SORT'!$A$6:$I$102,7)</f>
        <v>2</v>
      </c>
      <c r="I156" s="53" t="str">
        <f>VLOOKUP($B156,'2019 Ventilation List SORT'!$A$6:$I$102,8)</f>
        <v/>
      </c>
      <c r="J156" s="84" t="str">
        <f>VLOOKUP($B156,'2019 Ventilation List SORT'!$A$6:$I$102,9)</f>
        <v>No</v>
      </c>
      <c r="K156" s="154">
        <f>INDEX('For CSV - 2019 SpcFuncData'!$D$5:$D$88,MATCH($A156,'For CSV - 2019 SpcFuncData'!$B$5:$B$88,0))*0.5</f>
        <v>5</v>
      </c>
      <c r="L156" s="154">
        <f>INDEX('For CSV - 2019 VentSpcFuncData'!$K$6:$K$101,MATCH($B156,'For CSV - 2019 VentSpcFuncData'!$B$6:$B$101,0))</f>
        <v>0</v>
      </c>
      <c r="M156" s="154">
        <f t="shared" si="15"/>
        <v>5</v>
      </c>
      <c r="N156" s="154">
        <f>INDEX('For CSV - 2019 VentSpcFuncData'!$J$6:$J$101,MATCH($B156,'For CSV - 2019 VentSpcFuncData'!$B$6:$B$101,0))</f>
        <v>15</v>
      </c>
      <c r="O156" s="154">
        <f t="shared" si="16"/>
        <v>15</v>
      </c>
      <c r="P156" s="156">
        <f t="shared" si="12"/>
        <v>7.4999999999999997E-2</v>
      </c>
      <c r="Q156" s="41" t="str">
        <f t="shared" si="13"/>
        <v>Healthcare Facility and Hospitals (Exam/Treatment Room),Misc - All others</v>
      </c>
      <c r="R156" s="41">
        <f>INDEX('For CSV - 2019 SpcFuncData'!$AL$5:$AL$89,MATCH($A156,'For CSV - 2019 SpcFuncData'!$B$5:$B$89,0))</f>
        <v>225</v>
      </c>
      <c r="S156" s="41">
        <f>INDEX('For CSV - 2019 VentSpcFuncData'!$L$6:$L$101,MATCH($B156,'For CSV - 2019 VentSpcFuncData'!$B$6:$B$101,0))</f>
        <v>58</v>
      </c>
      <c r="T156" s="41">
        <f>MATCH($A156,'For CSV - 2019 SpcFuncData'!$B$5:$B$88,0)</f>
        <v>24</v>
      </c>
      <c r="V156" t="str">
        <f t="shared" si="14"/>
        <v>1, Spc:SpcFunc,        225,  58  ;  Healthcare Facility and Hospitals (Exam/Treatment Room)</v>
      </c>
    </row>
    <row r="157" spans="1:22">
      <c r="A157" s="54" t="s">
        <v>116</v>
      </c>
      <c r="B157" s="50" t="s">
        <v>286</v>
      </c>
      <c r="C157" s="53">
        <f>VLOOKUP($B157,'2019 Ventilation List SORT'!$A$6:$I$102,2)</f>
        <v>0.15</v>
      </c>
      <c r="D157" s="53">
        <f>VLOOKUP($B157,'2019 Ventilation List SORT'!$A$6:$I$102,3)</f>
        <v>0.15</v>
      </c>
      <c r="E157" s="58">
        <f>VLOOKUP($B157,'2019 Ventilation List SORT'!$A$6:$I$102,4)</f>
        <v>0</v>
      </c>
      <c r="F157" s="58">
        <f>VLOOKUP($B157,'2019 Ventilation List SORT'!$A$6:$I$102,5)</f>
        <v>0</v>
      </c>
      <c r="G157" s="53">
        <f>VLOOKUP($B157,'2019 Ventilation List SORT'!$A$6:$I$102,6)</f>
        <v>0</v>
      </c>
      <c r="H157" s="58">
        <f>VLOOKUP($B157,'2019 Ventilation List SORT'!$A$6:$I$102,7)</f>
        <v>2</v>
      </c>
      <c r="I157" s="53" t="str">
        <f>VLOOKUP($B157,'2019 Ventilation List SORT'!$A$6:$I$102,8)</f>
        <v/>
      </c>
      <c r="J157" s="84" t="str">
        <f>VLOOKUP($B157,'2019 Ventilation List SORT'!$A$6:$I$102,9)</f>
        <v>No</v>
      </c>
      <c r="K157" s="154">
        <f>INDEX('For CSV - 2019 SpcFuncData'!$D$5:$D$88,MATCH($A157,'For CSV - 2019 SpcFuncData'!$B$5:$B$88,0))*0.5</f>
        <v>5</v>
      </c>
      <c r="L157" s="154">
        <f>INDEX('For CSV - 2019 VentSpcFuncData'!$K$6:$K$101,MATCH($B157,'For CSV - 2019 VentSpcFuncData'!$B$6:$B$101,0))</f>
        <v>0</v>
      </c>
      <c r="M157" s="154">
        <f t="shared" si="15"/>
        <v>5</v>
      </c>
      <c r="N157" s="154">
        <f>INDEX('For CSV - 2019 VentSpcFuncData'!$J$6:$J$101,MATCH($B157,'For CSV - 2019 VentSpcFuncData'!$B$6:$B$101,0))</f>
        <v>15</v>
      </c>
      <c r="O157" s="154">
        <f t="shared" si="16"/>
        <v>15</v>
      </c>
      <c r="P157" s="156">
        <f t="shared" si="12"/>
        <v>7.4999999999999997E-2</v>
      </c>
      <c r="Q157" s="41" t="str">
        <f t="shared" si="13"/>
        <v>Healthcare Facility and Hospitals (Exam/Treatment Room),Misc - All others</v>
      </c>
      <c r="R157" s="41">
        <f>INDEX('For CSV - 2019 SpcFuncData'!$AL$5:$AL$89,MATCH($A157,'For CSV - 2019 SpcFuncData'!$B$5:$B$89,0))</f>
        <v>225</v>
      </c>
      <c r="S157" s="41">
        <f>INDEX('For CSV - 2019 VentSpcFuncData'!$L$6:$L$101,MATCH($B157,'For CSV - 2019 VentSpcFuncData'!$B$6:$B$101,0))</f>
        <v>58</v>
      </c>
      <c r="T157" s="41">
        <f>MATCH($A157,'For CSV - 2019 SpcFuncData'!$B$5:$B$88,0)</f>
        <v>24</v>
      </c>
      <c r="V157" t="str">
        <f t="shared" si="14"/>
        <v>2,              58,     "Misc - All others"</v>
      </c>
    </row>
    <row r="158" spans="1:22">
      <c r="A158" s="54" t="s">
        <v>117</v>
      </c>
      <c r="B158" s="90" t="s">
        <v>286</v>
      </c>
      <c r="C158" s="53">
        <f>VLOOKUP($B158,'2019 Ventilation List SORT'!$A$6:$I$102,2)</f>
        <v>0.15</v>
      </c>
      <c r="D158" s="53">
        <f>VLOOKUP($B158,'2019 Ventilation List SORT'!$A$6:$I$102,3)</f>
        <v>0.15</v>
      </c>
      <c r="E158" s="58">
        <f>VLOOKUP($B158,'2019 Ventilation List SORT'!$A$6:$I$102,4)</f>
        <v>0</v>
      </c>
      <c r="F158" s="58">
        <f>VLOOKUP($B158,'2019 Ventilation List SORT'!$A$6:$I$102,5)</f>
        <v>0</v>
      </c>
      <c r="G158" s="53">
        <f>VLOOKUP($B158,'2019 Ventilation List SORT'!$A$6:$I$102,6)</f>
        <v>0</v>
      </c>
      <c r="H158" s="58">
        <f>VLOOKUP($B158,'2019 Ventilation List SORT'!$A$6:$I$102,7)</f>
        <v>2</v>
      </c>
      <c r="I158" s="53" t="str">
        <f>VLOOKUP($B158,'2019 Ventilation List SORT'!$A$6:$I$102,8)</f>
        <v/>
      </c>
      <c r="J158" s="84" t="str">
        <f>VLOOKUP($B158,'2019 Ventilation List SORT'!$A$6:$I$102,9)</f>
        <v>No</v>
      </c>
      <c r="K158" s="154">
        <f>INDEX('For CSV - 2019 SpcFuncData'!$D$5:$D$88,MATCH($A158,'For CSV - 2019 SpcFuncData'!$B$5:$B$88,0))*0.5</f>
        <v>5</v>
      </c>
      <c r="L158" s="154">
        <f>INDEX('For CSV - 2019 VentSpcFuncData'!$K$6:$K$101,MATCH($B158,'For CSV - 2019 VentSpcFuncData'!$B$6:$B$101,0))</f>
        <v>0</v>
      </c>
      <c r="M158" s="154">
        <f t="shared" si="15"/>
        <v>5</v>
      </c>
      <c r="N158" s="154">
        <f>INDEX('For CSV - 2019 VentSpcFuncData'!$J$6:$J$101,MATCH($B158,'For CSV - 2019 VentSpcFuncData'!$B$6:$B$101,0))</f>
        <v>15</v>
      </c>
      <c r="O158" s="154">
        <f t="shared" si="16"/>
        <v>15</v>
      </c>
      <c r="P158" s="156">
        <f t="shared" si="12"/>
        <v>7.4999999999999997E-2</v>
      </c>
      <c r="Q158" s="41" t="str">
        <f t="shared" si="13"/>
        <v>Healthcare Facility and Hospitals (Imaging Room),Misc - All others</v>
      </c>
      <c r="R158" s="41">
        <f>INDEX('For CSV - 2019 SpcFuncData'!$AL$5:$AL$89,MATCH($A158,'For CSV - 2019 SpcFuncData'!$B$5:$B$89,0))</f>
        <v>277</v>
      </c>
      <c r="S158" s="41">
        <f>INDEX('For CSV - 2019 VentSpcFuncData'!$L$6:$L$101,MATCH($B158,'For CSV - 2019 VentSpcFuncData'!$B$6:$B$101,0))</f>
        <v>58</v>
      </c>
      <c r="T158" s="41">
        <f>MATCH($A158,'For CSV - 2019 SpcFuncData'!$B$5:$B$88,0)</f>
        <v>25</v>
      </c>
      <c r="V158" t="str">
        <f t="shared" si="14"/>
        <v>1, Spc:SpcFunc,        277,  58  ;  Healthcare Facility and Hospitals (Imaging Room)</v>
      </c>
    </row>
    <row r="159" spans="1:22">
      <c r="A159" s="54" t="s">
        <v>117</v>
      </c>
      <c r="B159" s="50" t="s">
        <v>286</v>
      </c>
      <c r="C159" s="53">
        <f>VLOOKUP($B159,'2019 Ventilation List SORT'!$A$6:$I$102,2)</f>
        <v>0.15</v>
      </c>
      <c r="D159" s="53">
        <f>VLOOKUP($B159,'2019 Ventilation List SORT'!$A$6:$I$102,3)</f>
        <v>0.15</v>
      </c>
      <c r="E159" s="58">
        <f>VLOOKUP($B159,'2019 Ventilation List SORT'!$A$6:$I$102,4)</f>
        <v>0</v>
      </c>
      <c r="F159" s="58">
        <f>VLOOKUP($B159,'2019 Ventilation List SORT'!$A$6:$I$102,5)</f>
        <v>0</v>
      </c>
      <c r="G159" s="53">
        <f>VLOOKUP($B159,'2019 Ventilation List SORT'!$A$6:$I$102,6)</f>
        <v>0</v>
      </c>
      <c r="H159" s="58">
        <f>VLOOKUP($B159,'2019 Ventilation List SORT'!$A$6:$I$102,7)</f>
        <v>2</v>
      </c>
      <c r="I159" s="53" t="str">
        <f>VLOOKUP($B159,'2019 Ventilation List SORT'!$A$6:$I$102,8)</f>
        <v/>
      </c>
      <c r="J159" s="84" t="str">
        <f>VLOOKUP($B159,'2019 Ventilation List SORT'!$A$6:$I$102,9)</f>
        <v>No</v>
      </c>
      <c r="K159" s="154">
        <f>INDEX('For CSV - 2019 SpcFuncData'!$D$5:$D$88,MATCH($A159,'For CSV - 2019 SpcFuncData'!$B$5:$B$88,0))*0.5</f>
        <v>5</v>
      </c>
      <c r="L159" s="154">
        <f>INDEX('For CSV - 2019 VentSpcFuncData'!$K$6:$K$101,MATCH($B159,'For CSV - 2019 VentSpcFuncData'!$B$6:$B$101,0))</f>
        <v>0</v>
      </c>
      <c r="M159" s="154">
        <f t="shared" si="15"/>
        <v>5</v>
      </c>
      <c r="N159" s="154">
        <f>INDEX('For CSV - 2019 VentSpcFuncData'!$J$6:$J$101,MATCH($B159,'For CSV - 2019 VentSpcFuncData'!$B$6:$B$101,0))</f>
        <v>15</v>
      </c>
      <c r="O159" s="154">
        <f t="shared" si="16"/>
        <v>15</v>
      </c>
      <c r="P159" s="156">
        <f t="shared" si="12"/>
        <v>7.4999999999999997E-2</v>
      </c>
      <c r="Q159" s="41" t="str">
        <f t="shared" si="13"/>
        <v>Healthcare Facility and Hospitals (Imaging Room),Misc - All others</v>
      </c>
      <c r="R159" s="41">
        <f>INDEX('For CSV - 2019 SpcFuncData'!$AL$5:$AL$89,MATCH($A159,'For CSV - 2019 SpcFuncData'!$B$5:$B$89,0))</f>
        <v>277</v>
      </c>
      <c r="S159" s="41">
        <f>INDEX('For CSV - 2019 VentSpcFuncData'!$L$6:$L$101,MATCH($B159,'For CSV - 2019 VentSpcFuncData'!$B$6:$B$101,0))</f>
        <v>58</v>
      </c>
      <c r="T159" s="41">
        <f>MATCH($A159,'For CSV - 2019 SpcFuncData'!$B$5:$B$88,0)</f>
        <v>25</v>
      </c>
      <c r="V159" t="str">
        <f t="shared" si="14"/>
        <v>2,              58,     "Misc - All others"</v>
      </c>
    </row>
    <row r="160" spans="1:22">
      <c r="A160" s="54" t="s">
        <v>118</v>
      </c>
      <c r="B160" s="90" t="s">
        <v>286</v>
      </c>
      <c r="C160" s="53">
        <f>VLOOKUP($B160,'2019 Ventilation List SORT'!$A$6:$I$102,2)</f>
        <v>0.15</v>
      </c>
      <c r="D160" s="53">
        <f>VLOOKUP($B160,'2019 Ventilation List SORT'!$A$6:$I$102,3)</f>
        <v>0.15</v>
      </c>
      <c r="E160" s="58">
        <f>VLOOKUP($B160,'2019 Ventilation List SORT'!$A$6:$I$102,4)</f>
        <v>0</v>
      </c>
      <c r="F160" s="58">
        <f>VLOOKUP($B160,'2019 Ventilation List SORT'!$A$6:$I$102,5)</f>
        <v>0</v>
      </c>
      <c r="G160" s="53">
        <f>VLOOKUP($B160,'2019 Ventilation List SORT'!$A$6:$I$102,6)</f>
        <v>0</v>
      </c>
      <c r="H160" s="58">
        <f>VLOOKUP($B160,'2019 Ventilation List SORT'!$A$6:$I$102,7)</f>
        <v>2</v>
      </c>
      <c r="I160" s="53" t="str">
        <f>VLOOKUP($B160,'2019 Ventilation List SORT'!$A$6:$I$102,8)</f>
        <v/>
      </c>
      <c r="J160" s="84" t="str">
        <f>VLOOKUP($B160,'2019 Ventilation List SORT'!$A$6:$I$102,9)</f>
        <v>No</v>
      </c>
      <c r="K160" s="154">
        <f>INDEX('For CSV - 2019 SpcFuncData'!$D$5:$D$88,MATCH($A160,'For CSV - 2019 SpcFuncData'!$B$5:$B$88,0))*0.5</f>
        <v>5</v>
      </c>
      <c r="L160" s="154">
        <f>INDEX('For CSV - 2019 VentSpcFuncData'!$K$6:$K$101,MATCH($B160,'For CSV - 2019 VentSpcFuncData'!$B$6:$B$101,0))</f>
        <v>0</v>
      </c>
      <c r="M160" s="154">
        <f t="shared" si="15"/>
        <v>5</v>
      </c>
      <c r="N160" s="154">
        <f>INDEX('For CSV - 2019 VentSpcFuncData'!$J$6:$J$101,MATCH($B160,'For CSV - 2019 VentSpcFuncData'!$B$6:$B$101,0))</f>
        <v>15</v>
      </c>
      <c r="O160" s="154">
        <f t="shared" si="16"/>
        <v>15</v>
      </c>
      <c r="P160" s="156">
        <f t="shared" si="12"/>
        <v>7.4999999999999997E-2</v>
      </c>
      <c r="Q160" s="41" t="str">
        <f t="shared" si="13"/>
        <v>Healthcare Facility and Hospitals (Medical Supply Room),Misc - All others</v>
      </c>
      <c r="R160" s="41">
        <f>INDEX('For CSV - 2019 SpcFuncData'!$AL$5:$AL$89,MATCH($A160,'For CSV - 2019 SpcFuncData'!$B$5:$B$89,0))</f>
        <v>278</v>
      </c>
      <c r="S160" s="41">
        <f>INDEX('For CSV - 2019 VentSpcFuncData'!$L$6:$L$101,MATCH($B160,'For CSV - 2019 VentSpcFuncData'!$B$6:$B$101,0))</f>
        <v>58</v>
      </c>
      <c r="T160" s="41">
        <f>MATCH($A160,'For CSV - 2019 SpcFuncData'!$B$5:$B$88,0)</f>
        <v>26</v>
      </c>
      <c r="V160" t="str">
        <f t="shared" si="14"/>
        <v>1, Spc:SpcFunc,        278,  58  ;  Healthcare Facility and Hospitals (Medical Supply Room)</v>
      </c>
    </row>
    <row r="161" spans="1:22">
      <c r="A161" s="54" t="s">
        <v>118</v>
      </c>
      <c r="B161" s="50" t="s">
        <v>286</v>
      </c>
      <c r="C161" s="53">
        <f>VLOOKUP($B161,'2019 Ventilation List SORT'!$A$6:$I$102,2)</f>
        <v>0.15</v>
      </c>
      <c r="D161" s="53">
        <f>VLOOKUP($B161,'2019 Ventilation List SORT'!$A$6:$I$102,3)</f>
        <v>0.15</v>
      </c>
      <c r="E161" s="58">
        <f>VLOOKUP($B161,'2019 Ventilation List SORT'!$A$6:$I$102,4)</f>
        <v>0</v>
      </c>
      <c r="F161" s="58">
        <f>VLOOKUP($B161,'2019 Ventilation List SORT'!$A$6:$I$102,5)</f>
        <v>0</v>
      </c>
      <c r="G161" s="53">
        <f>VLOOKUP($B161,'2019 Ventilation List SORT'!$A$6:$I$102,6)</f>
        <v>0</v>
      </c>
      <c r="H161" s="58">
        <f>VLOOKUP($B161,'2019 Ventilation List SORT'!$A$6:$I$102,7)</f>
        <v>2</v>
      </c>
      <c r="I161" s="53" t="str">
        <f>VLOOKUP($B161,'2019 Ventilation List SORT'!$A$6:$I$102,8)</f>
        <v/>
      </c>
      <c r="J161" s="84" t="str">
        <f>VLOOKUP($B161,'2019 Ventilation List SORT'!$A$6:$I$102,9)</f>
        <v>No</v>
      </c>
      <c r="K161" s="154">
        <f>INDEX('For CSV - 2019 SpcFuncData'!$D$5:$D$88,MATCH($A161,'For CSV - 2019 SpcFuncData'!$B$5:$B$88,0))*0.5</f>
        <v>5</v>
      </c>
      <c r="L161" s="154">
        <f>INDEX('For CSV - 2019 VentSpcFuncData'!$K$6:$K$101,MATCH($B161,'For CSV - 2019 VentSpcFuncData'!$B$6:$B$101,0))</f>
        <v>0</v>
      </c>
      <c r="M161" s="154">
        <f t="shared" si="15"/>
        <v>5</v>
      </c>
      <c r="N161" s="154">
        <f>INDEX('For CSV - 2019 VentSpcFuncData'!$J$6:$J$101,MATCH($B161,'For CSV - 2019 VentSpcFuncData'!$B$6:$B$101,0))</f>
        <v>15</v>
      </c>
      <c r="O161" s="154">
        <f t="shared" si="16"/>
        <v>15</v>
      </c>
      <c r="P161" s="156">
        <f t="shared" si="12"/>
        <v>7.4999999999999997E-2</v>
      </c>
      <c r="Q161" s="41" t="str">
        <f t="shared" si="13"/>
        <v>Healthcare Facility and Hospitals (Medical Supply Room),Misc - All others</v>
      </c>
      <c r="R161" s="41">
        <f>INDEX('For CSV - 2019 SpcFuncData'!$AL$5:$AL$89,MATCH($A161,'For CSV - 2019 SpcFuncData'!$B$5:$B$89,0))</f>
        <v>278</v>
      </c>
      <c r="S161" s="41">
        <f>INDEX('For CSV - 2019 VentSpcFuncData'!$L$6:$L$101,MATCH($B161,'For CSV - 2019 VentSpcFuncData'!$B$6:$B$101,0))</f>
        <v>58</v>
      </c>
      <c r="T161" s="41">
        <f>MATCH($A161,'For CSV - 2019 SpcFuncData'!$B$5:$B$88,0)</f>
        <v>26</v>
      </c>
      <c r="V161" t="str">
        <f t="shared" si="14"/>
        <v>2,              58,     "Misc - All others"</v>
      </c>
    </row>
    <row r="162" spans="1:22">
      <c r="A162" s="54" t="s">
        <v>119</v>
      </c>
      <c r="B162" s="90" t="s">
        <v>286</v>
      </c>
      <c r="C162" s="53">
        <f>VLOOKUP($B162,'2019 Ventilation List SORT'!$A$6:$I$102,2)</f>
        <v>0.15</v>
      </c>
      <c r="D162" s="53">
        <f>VLOOKUP($B162,'2019 Ventilation List SORT'!$A$6:$I$102,3)</f>
        <v>0.15</v>
      </c>
      <c r="E162" s="58">
        <f>VLOOKUP($B162,'2019 Ventilation List SORT'!$A$6:$I$102,4)</f>
        <v>0</v>
      </c>
      <c r="F162" s="58">
        <f>VLOOKUP($B162,'2019 Ventilation List SORT'!$A$6:$I$102,5)</f>
        <v>0</v>
      </c>
      <c r="G162" s="53">
        <f>VLOOKUP($B162,'2019 Ventilation List SORT'!$A$6:$I$102,6)</f>
        <v>0</v>
      </c>
      <c r="H162" s="58">
        <f>VLOOKUP($B162,'2019 Ventilation List SORT'!$A$6:$I$102,7)</f>
        <v>2</v>
      </c>
      <c r="I162" s="53" t="str">
        <f>VLOOKUP($B162,'2019 Ventilation List SORT'!$A$6:$I$102,8)</f>
        <v/>
      </c>
      <c r="J162" s="84" t="str">
        <f>VLOOKUP($B162,'2019 Ventilation List SORT'!$A$6:$I$102,9)</f>
        <v>No</v>
      </c>
      <c r="K162" s="154">
        <f>INDEX('For CSV - 2019 SpcFuncData'!$D$5:$D$88,MATCH($A162,'For CSV - 2019 SpcFuncData'!$B$5:$B$88,0))*0.5</f>
        <v>5</v>
      </c>
      <c r="L162" s="154">
        <f>INDEX('For CSV - 2019 VentSpcFuncData'!$K$6:$K$101,MATCH($B162,'For CSV - 2019 VentSpcFuncData'!$B$6:$B$101,0))</f>
        <v>0</v>
      </c>
      <c r="M162" s="154">
        <f t="shared" si="15"/>
        <v>5</v>
      </c>
      <c r="N162" s="154">
        <f>INDEX('For CSV - 2019 VentSpcFuncData'!$J$6:$J$101,MATCH($B162,'For CSV - 2019 VentSpcFuncData'!$B$6:$B$101,0))</f>
        <v>15</v>
      </c>
      <c r="O162" s="154">
        <f t="shared" si="16"/>
        <v>15</v>
      </c>
      <c r="P162" s="156">
        <f t="shared" si="12"/>
        <v>7.4999999999999997E-2</v>
      </c>
      <c r="Q162" s="41" t="str">
        <f t="shared" si="13"/>
        <v>Healthcare Facility and Hospitals (Nursery),Misc - All others</v>
      </c>
      <c r="R162" s="41">
        <f>INDEX('For CSV - 2019 SpcFuncData'!$AL$5:$AL$89,MATCH($A162,'For CSV - 2019 SpcFuncData'!$B$5:$B$89,0))</f>
        <v>279</v>
      </c>
      <c r="S162" s="41">
        <f>INDEX('For CSV - 2019 VentSpcFuncData'!$L$6:$L$101,MATCH($B162,'For CSV - 2019 VentSpcFuncData'!$B$6:$B$101,0))</f>
        <v>58</v>
      </c>
      <c r="T162" s="41">
        <f>MATCH($A162,'For CSV - 2019 SpcFuncData'!$B$5:$B$88,0)</f>
        <v>27</v>
      </c>
      <c r="V162" t="str">
        <f t="shared" si="14"/>
        <v>1, Spc:SpcFunc,        279,  58  ;  Healthcare Facility and Hospitals (Nursery)</v>
      </c>
    </row>
    <row r="163" spans="1:22">
      <c r="A163" s="54" t="s">
        <v>119</v>
      </c>
      <c r="B163" s="50" t="s">
        <v>286</v>
      </c>
      <c r="C163" s="53">
        <f>VLOOKUP($B163,'2019 Ventilation List SORT'!$A$6:$I$102,2)</f>
        <v>0.15</v>
      </c>
      <c r="D163" s="53">
        <f>VLOOKUP($B163,'2019 Ventilation List SORT'!$A$6:$I$102,3)</f>
        <v>0.15</v>
      </c>
      <c r="E163" s="58">
        <f>VLOOKUP($B163,'2019 Ventilation List SORT'!$A$6:$I$102,4)</f>
        <v>0</v>
      </c>
      <c r="F163" s="58">
        <f>VLOOKUP($B163,'2019 Ventilation List SORT'!$A$6:$I$102,5)</f>
        <v>0</v>
      </c>
      <c r="G163" s="53">
        <f>VLOOKUP($B163,'2019 Ventilation List SORT'!$A$6:$I$102,6)</f>
        <v>0</v>
      </c>
      <c r="H163" s="58">
        <f>VLOOKUP($B163,'2019 Ventilation List SORT'!$A$6:$I$102,7)</f>
        <v>2</v>
      </c>
      <c r="I163" s="53" t="str">
        <f>VLOOKUP($B163,'2019 Ventilation List SORT'!$A$6:$I$102,8)</f>
        <v/>
      </c>
      <c r="J163" s="84" t="str">
        <f>VLOOKUP($B163,'2019 Ventilation List SORT'!$A$6:$I$102,9)</f>
        <v>No</v>
      </c>
      <c r="K163" s="154">
        <f>INDEX('For CSV - 2019 SpcFuncData'!$D$5:$D$88,MATCH($A163,'For CSV - 2019 SpcFuncData'!$B$5:$B$88,0))*0.5</f>
        <v>5</v>
      </c>
      <c r="L163" s="154">
        <f>INDEX('For CSV - 2019 VentSpcFuncData'!$K$6:$K$101,MATCH($B163,'For CSV - 2019 VentSpcFuncData'!$B$6:$B$101,0))</f>
        <v>0</v>
      </c>
      <c r="M163" s="154">
        <f t="shared" si="15"/>
        <v>5</v>
      </c>
      <c r="N163" s="154">
        <f>INDEX('For CSV - 2019 VentSpcFuncData'!$J$6:$J$101,MATCH($B163,'For CSV - 2019 VentSpcFuncData'!$B$6:$B$101,0))</f>
        <v>15</v>
      </c>
      <c r="O163" s="154">
        <f t="shared" si="16"/>
        <v>15</v>
      </c>
      <c r="P163" s="156">
        <f t="shared" si="12"/>
        <v>7.4999999999999997E-2</v>
      </c>
      <c r="Q163" s="41" t="str">
        <f t="shared" si="13"/>
        <v>Healthcare Facility and Hospitals (Nursery),Misc - All others</v>
      </c>
      <c r="R163" s="41">
        <f>INDEX('For CSV - 2019 SpcFuncData'!$AL$5:$AL$89,MATCH($A163,'For CSV - 2019 SpcFuncData'!$B$5:$B$89,0))</f>
        <v>279</v>
      </c>
      <c r="S163" s="41">
        <f>INDEX('For CSV - 2019 VentSpcFuncData'!$L$6:$L$101,MATCH($B163,'For CSV - 2019 VentSpcFuncData'!$B$6:$B$101,0))</f>
        <v>58</v>
      </c>
      <c r="T163" s="41">
        <f>MATCH($A163,'For CSV - 2019 SpcFuncData'!$B$5:$B$88,0)</f>
        <v>27</v>
      </c>
      <c r="V163" t="str">
        <f t="shared" si="14"/>
        <v>2,              58,     "Misc - All others"</v>
      </c>
    </row>
    <row r="164" spans="1:22">
      <c r="A164" s="54" t="s">
        <v>121</v>
      </c>
      <c r="B164" s="90" t="s">
        <v>286</v>
      </c>
      <c r="C164" s="53">
        <f>VLOOKUP($B164,'2019 Ventilation List SORT'!$A$6:$I$102,2)</f>
        <v>0.15</v>
      </c>
      <c r="D164" s="53">
        <f>VLOOKUP($B164,'2019 Ventilation List SORT'!$A$6:$I$102,3)</f>
        <v>0.15</v>
      </c>
      <c r="E164" s="58">
        <f>VLOOKUP($B164,'2019 Ventilation List SORT'!$A$6:$I$102,4)</f>
        <v>0</v>
      </c>
      <c r="F164" s="58">
        <f>VLOOKUP($B164,'2019 Ventilation List SORT'!$A$6:$I$102,5)</f>
        <v>0</v>
      </c>
      <c r="G164" s="53">
        <f>VLOOKUP($B164,'2019 Ventilation List SORT'!$A$6:$I$102,6)</f>
        <v>0</v>
      </c>
      <c r="H164" s="58">
        <f>VLOOKUP($B164,'2019 Ventilation List SORT'!$A$6:$I$102,7)</f>
        <v>2</v>
      </c>
      <c r="I164" s="53" t="str">
        <f>VLOOKUP($B164,'2019 Ventilation List SORT'!$A$6:$I$102,8)</f>
        <v/>
      </c>
      <c r="J164" s="84" t="str">
        <f>VLOOKUP($B164,'2019 Ventilation List SORT'!$A$6:$I$102,9)</f>
        <v>No</v>
      </c>
      <c r="K164" s="154">
        <f>INDEX('For CSV - 2019 SpcFuncData'!$D$5:$D$88,MATCH($A164,'For CSV - 2019 SpcFuncData'!$B$5:$B$88,0))*0.5</f>
        <v>5</v>
      </c>
      <c r="L164" s="154">
        <f>INDEX('For CSV - 2019 VentSpcFuncData'!$K$6:$K$101,MATCH($B164,'For CSV - 2019 VentSpcFuncData'!$B$6:$B$101,0))</f>
        <v>0</v>
      </c>
      <c r="M164" s="154">
        <f t="shared" si="15"/>
        <v>5</v>
      </c>
      <c r="N164" s="154">
        <f>INDEX('For CSV - 2019 VentSpcFuncData'!$J$6:$J$101,MATCH($B164,'For CSV - 2019 VentSpcFuncData'!$B$6:$B$101,0))</f>
        <v>15</v>
      </c>
      <c r="O164" s="154">
        <f t="shared" si="16"/>
        <v>15</v>
      </c>
      <c r="P164" s="156">
        <f t="shared" si="12"/>
        <v>7.4999999999999997E-2</v>
      </c>
      <c r="Q164" s="41" t="str">
        <f t="shared" si="13"/>
        <v>Healthcare Facility and Hospitals (Nurse's Station),Misc - All others</v>
      </c>
      <c r="R164" s="41">
        <f>INDEX('For CSV - 2019 SpcFuncData'!$AL$5:$AL$89,MATCH($A164,'For CSV - 2019 SpcFuncData'!$B$5:$B$89,0))</f>
        <v>280</v>
      </c>
      <c r="S164" s="41">
        <f>INDEX('For CSV - 2019 VentSpcFuncData'!$L$6:$L$101,MATCH($B164,'For CSV - 2019 VentSpcFuncData'!$B$6:$B$101,0))</f>
        <v>58</v>
      </c>
      <c r="T164" s="41">
        <f>MATCH($A164,'For CSV - 2019 SpcFuncData'!$B$5:$B$88,0)</f>
        <v>28</v>
      </c>
      <c r="V164" t="str">
        <f t="shared" si="14"/>
        <v>1, Spc:SpcFunc,        280,  58  ;  Healthcare Facility and Hospitals (Nurse's Station)</v>
      </c>
    </row>
    <row r="165" spans="1:22">
      <c r="A165" s="54" t="s">
        <v>121</v>
      </c>
      <c r="B165" s="50" t="s">
        <v>286</v>
      </c>
      <c r="C165" s="53">
        <f>VLOOKUP($B165,'2019 Ventilation List SORT'!$A$6:$I$102,2)</f>
        <v>0.15</v>
      </c>
      <c r="D165" s="53">
        <f>VLOOKUP($B165,'2019 Ventilation List SORT'!$A$6:$I$102,3)</f>
        <v>0.15</v>
      </c>
      <c r="E165" s="58">
        <f>VLOOKUP($B165,'2019 Ventilation List SORT'!$A$6:$I$102,4)</f>
        <v>0</v>
      </c>
      <c r="F165" s="58">
        <f>VLOOKUP($B165,'2019 Ventilation List SORT'!$A$6:$I$102,5)</f>
        <v>0</v>
      </c>
      <c r="G165" s="53">
        <f>VLOOKUP($B165,'2019 Ventilation List SORT'!$A$6:$I$102,6)</f>
        <v>0</v>
      </c>
      <c r="H165" s="58">
        <f>VLOOKUP($B165,'2019 Ventilation List SORT'!$A$6:$I$102,7)</f>
        <v>2</v>
      </c>
      <c r="I165" s="53" t="str">
        <f>VLOOKUP($B165,'2019 Ventilation List SORT'!$A$6:$I$102,8)</f>
        <v/>
      </c>
      <c r="J165" s="84" t="str">
        <f>VLOOKUP($B165,'2019 Ventilation List SORT'!$A$6:$I$102,9)</f>
        <v>No</v>
      </c>
      <c r="K165" s="154">
        <f>INDEX('For CSV - 2019 SpcFuncData'!$D$5:$D$88,MATCH($A165,'For CSV - 2019 SpcFuncData'!$B$5:$B$88,0))*0.5</f>
        <v>5</v>
      </c>
      <c r="L165" s="154">
        <f>INDEX('For CSV - 2019 VentSpcFuncData'!$K$6:$K$101,MATCH($B165,'For CSV - 2019 VentSpcFuncData'!$B$6:$B$101,0))</f>
        <v>0</v>
      </c>
      <c r="M165" s="154">
        <f t="shared" si="15"/>
        <v>5</v>
      </c>
      <c r="N165" s="154">
        <f>INDEX('For CSV - 2019 VentSpcFuncData'!$J$6:$J$101,MATCH($B165,'For CSV - 2019 VentSpcFuncData'!$B$6:$B$101,0))</f>
        <v>15</v>
      </c>
      <c r="O165" s="154">
        <f t="shared" si="16"/>
        <v>15</v>
      </c>
      <c r="P165" s="156">
        <f t="shared" si="12"/>
        <v>7.4999999999999997E-2</v>
      </c>
      <c r="Q165" s="41" t="str">
        <f t="shared" si="13"/>
        <v>Healthcare Facility and Hospitals (Nurse's Station),Misc - All others</v>
      </c>
      <c r="R165" s="41">
        <f>INDEX('For CSV - 2019 SpcFuncData'!$AL$5:$AL$89,MATCH($A165,'For CSV - 2019 SpcFuncData'!$B$5:$B$89,0))</f>
        <v>280</v>
      </c>
      <c r="S165" s="41">
        <f>INDEX('For CSV - 2019 VentSpcFuncData'!$L$6:$L$101,MATCH($B165,'For CSV - 2019 VentSpcFuncData'!$B$6:$B$101,0))</f>
        <v>58</v>
      </c>
      <c r="T165" s="41">
        <f>MATCH($A165,'For CSV - 2019 SpcFuncData'!$B$5:$B$88,0)</f>
        <v>28</v>
      </c>
      <c r="V165" t="str">
        <f t="shared" si="14"/>
        <v>2,              58,     "Misc - All others"</v>
      </c>
    </row>
    <row r="166" spans="1:22">
      <c r="A166" s="54" t="s">
        <v>117</v>
      </c>
      <c r="B166" s="90" t="s">
        <v>286</v>
      </c>
      <c r="C166" s="53">
        <f>VLOOKUP($B166,'2019 Ventilation List SORT'!$A$6:$I$102,2)</f>
        <v>0.15</v>
      </c>
      <c r="D166" s="53">
        <f>VLOOKUP($B166,'2019 Ventilation List SORT'!$A$6:$I$102,3)</f>
        <v>0.15</v>
      </c>
      <c r="E166" s="58">
        <f>VLOOKUP($B166,'2019 Ventilation List SORT'!$A$6:$I$102,4)</f>
        <v>0</v>
      </c>
      <c r="F166" s="58">
        <f>VLOOKUP($B166,'2019 Ventilation List SORT'!$A$6:$I$102,5)</f>
        <v>0</v>
      </c>
      <c r="G166" s="53">
        <f>VLOOKUP($B166,'2019 Ventilation List SORT'!$A$6:$I$102,6)</f>
        <v>0</v>
      </c>
      <c r="H166" s="58">
        <f>VLOOKUP($B166,'2019 Ventilation List SORT'!$A$6:$I$102,7)</f>
        <v>2</v>
      </c>
      <c r="I166" s="53" t="str">
        <f>VLOOKUP($B166,'2019 Ventilation List SORT'!$A$6:$I$102,8)</f>
        <v/>
      </c>
      <c r="J166" s="84" t="str">
        <f>VLOOKUP($B166,'2019 Ventilation List SORT'!$A$6:$I$102,9)</f>
        <v>No</v>
      </c>
      <c r="K166" s="154">
        <f>INDEX('For CSV - 2019 SpcFuncData'!$D$5:$D$88,MATCH($A166,'For CSV - 2019 SpcFuncData'!$B$5:$B$88,0))*0.5</f>
        <v>5</v>
      </c>
      <c r="L166" s="154">
        <f>INDEX('For CSV - 2019 VentSpcFuncData'!$K$6:$K$101,MATCH($B166,'For CSV - 2019 VentSpcFuncData'!$B$6:$B$101,0))</f>
        <v>0</v>
      </c>
      <c r="M166" s="154">
        <f t="shared" si="15"/>
        <v>5</v>
      </c>
      <c r="N166" s="154">
        <f>INDEX('For CSV - 2019 VentSpcFuncData'!$J$6:$J$101,MATCH($B166,'For CSV - 2019 VentSpcFuncData'!$B$6:$B$101,0))</f>
        <v>15</v>
      </c>
      <c r="O166" s="154">
        <f t="shared" si="16"/>
        <v>15</v>
      </c>
      <c r="P166" s="156">
        <f t="shared" si="12"/>
        <v>7.4999999999999997E-2</v>
      </c>
      <c r="Q166" s="41" t="str">
        <f t="shared" si="13"/>
        <v>Healthcare Facility and Hospitals (Imaging Room),Misc - All others</v>
      </c>
      <c r="R166" s="41">
        <f>INDEX('For CSV - 2019 SpcFuncData'!$AL$5:$AL$89,MATCH($A166,'For CSV - 2019 SpcFuncData'!$B$5:$B$89,0))</f>
        <v>277</v>
      </c>
      <c r="S166" s="41">
        <f>INDEX('For CSV - 2019 VentSpcFuncData'!$L$6:$L$101,MATCH($B166,'For CSV - 2019 VentSpcFuncData'!$B$6:$B$101,0))</f>
        <v>58</v>
      </c>
      <c r="T166" s="41">
        <f>MATCH($A166,'For CSV - 2019 SpcFuncData'!$B$5:$B$88,0)</f>
        <v>25</v>
      </c>
      <c r="V166" t="str">
        <f t="shared" si="14"/>
        <v>1, Spc:SpcFunc,        277,  58  ;  Healthcare Facility and Hospitals (Imaging Room)</v>
      </c>
    </row>
    <row r="167" spans="1:22">
      <c r="A167" s="54" t="s">
        <v>117</v>
      </c>
      <c r="B167" s="50" t="s">
        <v>286</v>
      </c>
      <c r="C167" s="53">
        <f>VLOOKUP($B167,'2019 Ventilation List SORT'!$A$6:$I$102,2)</f>
        <v>0.15</v>
      </c>
      <c r="D167" s="53">
        <f>VLOOKUP($B167,'2019 Ventilation List SORT'!$A$6:$I$102,3)</f>
        <v>0.15</v>
      </c>
      <c r="E167" s="58">
        <f>VLOOKUP($B167,'2019 Ventilation List SORT'!$A$6:$I$102,4)</f>
        <v>0</v>
      </c>
      <c r="F167" s="58">
        <f>VLOOKUP($B167,'2019 Ventilation List SORT'!$A$6:$I$102,5)</f>
        <v>0</v>
      </c>
      <c r="G167" s="53">
        <f>VLOOKUP($B167,'2019 Ventilation List SORT'!$A$6:$I$102,6)</f>
        <v>0</v>
      </c>
      <c r="H167" s="58">
        <f>VLOOKUP($B167,'2019 Ventilation List SORT'!$A$6:$I$102,7)</f>
        <v>2</v>
      </c>
      <c r="I167" s="53" t="str">
        <f>VLOOKUP($B167,'2019 Ventilation List SORT'!$A$6:$I$102,8)</f>
        <v/>
      </c>
      <c r="J167" s="84" t="str">
        <f>VLOOKUP($B167,'2019 Ventilation List SORT'!$A$6:$I$102,9)</f>
        <v>No</v>
      </c>
      <c r="K167" s="154">
        <f>INDEX('For CSV - 2019 SpcFuncData'!$D$5:$D$88,MATCH($A167,'For CSV - 2019 SpcFuncData'!$B$5:$B$88,0))*0.5</f>
        <v>5</v>
      </c>
      <c r="L167" s="154">
        <f>INDEX('For CSV - 2019 VentSpcFuncData'!$K$6:$K$101,MATCH($B167,'For CSV - 2019 VentSpcFuncData'!$B$6:$B$101,0))</f>
        <v>0</v>
      </c>
      <c r="M167" s="154">
        <f t="shared" si="15"/>
        <v>5</v>
      </c>
      <c r="N167" s="154">
        <f>INDEX('For CSV - 2019 VentSpcFuncData'!$J$6:$J$101,MATCH($B167,'For CSV - 2019 VentSpcFuncData'!$B$6:$B$101,0))</f>
        <v>15</v>
      </c>
      <c r="O167" s="154">
        <f t="shared" si="16"/>
        <v>15</v>
      </c>
      <c r="P167" s="156">
        <f t="shared" si="12"/>
        <v>7.4999999999999997E-2</v>
      </c>
      <c r="Q167" s="41" t="str">
        <f t="shared" si="13"/>
        <v>Healthcare Facility and Hospitals (Imaging Room),Misc - All others</v>
      </c>
      <c r="R167" s="41">
        <f>INDEX('For CSV - 2019 SpcFuncData'!$AL$5:$AL$89,MATCH($A167,'For CSV - 2019 SpcFuncData'!$B$5:$B$89,0))</f>
        <v>277</v>
      </c>
      <c r="S167" s="41">
        <f>INDEX('For CSV - 2019 VentSpcFuncData'!$L$6:$L$101,MATCH($B167,'For CSV - 2019 VentSpcFuncData'!$B$6:$B$101,0))</f>
        <v>58</v>
      </c>
      <c r="T167" s="41">
        <f>MATCH($A167,'For CSV - 2019 SpcFuncData'!$B$5:$B$88,0)</f>
        <v>25</v>
      </c>
      <c r="V167" t="str">
        <f t="shared" si="14"/>
        <v>2,              58,     "Misc - All others"</v>
      </c>
    </row>
    <row r="168" spans="1:22">
      <c r="A168" s="54" t="s">
        <v>122</v>
      </c>
      <c r="B168" s="90" t="s">
        <v>286</v>
      </c>
      <c r="C168" s="53">
        <f>VLOOKUP($B168,'2019 Ventilation List SORT'!$A$6:$I$102,2)</f>
        <v>0.15</v>
      </c>
      <c r="D168" s="53">
        <f>VLOOKUP($B168,'2019 Ventilation List SORT'!$A$6:$I$102,3)</f>
        <v>0.15</v>
      </c>
      <c r="E168" s="58">
        <f>VLOOKUP($B168,'2019 Ventilation List SORT'!$A$6:$I$102,4)</f>
        <v>0</v>
      </c>
      <c r="F168" s="58">
        <f>VLOOKUP($B168,'2019 Ventilation List SORT'!$A$6:$I$102,5)</f>
        <v>0</v>
      </c>
      <c r="G168" s="53">
        <f>VLOOKUP($B168,'2019 Ventilation List SORT'!$A$6:$I$102,6)</f>
        <v>0</v>
      </c>
      <c r="H168" s="58">
        <f>VLOOKUP($B168,'2019 Ventilation List SORT'!$A$6:$I$102,7)</f>
        <v>2</v>
      </c>
      <c r="I168" s="53" t="str">
        <f>VLOOKUP($B168,'2019 Ventilation List SORT'!$A$6:$I$102,8)</f>
        <v/>
      </c>
      <c r="J168" s="84" t="str">
        <f>VLOOKUP($B168,'2019 Ventilation List SORT'!$A$6:$I$102,9)</f>
        <v>No</v>
      </c>
      <c r="K168" s="154">
        <f>INDEX('For CSV - 2019 SpcFuncData'!$D$5:$D$88,MATCH($A168,'For CSV - 2019 SpcFuncData'!$B$5:$B$88,0))*0.5</f>
        <v>5</v>
      </c>
      <c r="L168" s="154">
        <f>INDEX('For CSV - 2019 VentSpcFuncData'!$K$6:$K$101,MATCH($B168,'For CSV - 2019 VentSpcFuncData'!$B$6:$B$101,0))</f>
        <v>0</v>
      </c>
      <c r="M168" s="154">
        <f t="shared" si="15"/>
        <v>5</v>
      </c>
      <c r="N168" s="154">
        <f>INDEX('For CSV - 2019 VentSpcFuncData'!$J$6:$J$101,MATCH($B168,'For CSV - 2019 VentSpcFuncData'!$B$6:$B$101,0))</f>
        <v>15</v>
      </c>
      <c r="O168" s="154">
        <f t="shared" si="16"/>
        <v>15</v>
      </c>
      <c r="P168" s="156">
        <f t="shared" si="12"/>
        <v>7.4999999999999997E-2</v>
      </c>
      <c r="Q168" s="41" t="str">
        <f t="shared" ref="Q168:Q176" si="17">_xlfn.CONCAT(A168,",",B168)</f>
        <v>Healthcare Facility and Hospitals (Operating Room),Misc - All others</v>
      </c>
      <c r="R168" s="41">
        <f>INDEX('For CSV - 2019 SpcFuncData'!$AL$5:$AL$89,MATCH($A168,'For CSV - 2019 SpcFuncData'!$B$5:$B$89,0))</f>
        <v>281</v>
      </c>
      <c r="S168" s="41">
        <f>INDEX('For CSV - 2019 VentSpcFuncData'!$L$6:$L$101,MATCH($B168,'For CSV - 2019 VentSpcFuncData'!$B$6:$B$101,0))</f>
        <v>58</v>
      </c>
      <c r="T168" s="41">
        <f>MATCH($A168,'For CSV - 2019 SpcFuncData'!$B$5:$B$88,0)</f>
        <v>29</v>
      </c>
      <c r="V168" t="str">
        <f t="shared" si="14"/>
        <v>1, Spc:SpcFunc,        281,  58  ;  Healthcare Facility and Hospitals (Operating Room)</v>
      </c>
    </row>
    <row r="169" spans="1:22">
      <c r="A169" s="54" t="s">
        <v>122</v>
      </c>
      <c r="B169" s="50" t="s">
        <v>286</v>
      </c>
      <c r="C169" s="53">
        <f>VLOOKUP($B169,'2019 Ventilation List SORT'!$A$6:$I$102,2)</f>
        <v>0.15</v>
      </c>
      <c r="D169" s="53">
        <f>VLOOKUP($B169,'2019 Ventilation List SORT'!$A$6:$I$102,3)</f>
        <v>0.15</v>
      </c>
      <c r="E169" s="58">
        <f>VLOOKUP($B169,'2019 Ventilation List SORT'!$A$6:$I$102,4)</f>
        <v>0</v>
      </c>
      <c r="F169" s="58">
        <f>VLOOKUP($B169,'2019 Ventilation List SORT'!$A$6:$I$102,5)</f>
        <v>0</v>
      </c>
      <c r="G169" s="53">
        <f>VLOOKUP($B169,'2019 Ventilation List SORT'!$A$6:$I$102,6)</f>
        <v>0</v>
      </c>
      <c r="H169" s="58">
        <f>VLOOKUP($B169,'2019 Ventilation List SORT'!$A$6:$I$102,7)</f>
        <v>2</v>
      </c>
      <c r="I169" s="53" t="str">
        <f>VLOOKUP($B169,'2019 Ventilation List SORT'!$A$6:$I$102,8)</f>
        <v/>
      </c>
      <c r="J169" s="84" t="str">
        <f>VLOOKUP($B169,'2019 Ventilation List SORT'!$A$6:$I$102,9)</f>
        <v>No</v>
      </c>
      <c r="K169" s="154">
        <f>INDEX('For CSV - 2019 SpcFuncData'!$D$5:$D$88,MATCH($A169,'For CSV - 2019 SpcFuncData'!$B$5:$B$88,0))*0.5</f>
        <v>5</v>
      </c>
      <c r="L169" s="154">
        <f>INDEX('For CSV - 2019 VentSpcFuncData'!$K$6:$K$101,MATCH($B169,'For CSV - 2019 VentSpcFuncData'!$B$6:$B$101,0))</f>
        <v>0</v>
      </c>
      <c r="M169" s="154">
        <f t="shared" si="15"/>
        <v>5</v>
      </c>
      <c r="N169" s="154">
        <f>INDEX('For CSV - 2019 VentSpcFuncData'!$J$6:$J$101,MATCH($B169,'For CSV - 2019 VentSpcFuncData'!$B$6:$B$101,0))</f>
        <v>15</v>
      </c>
      <c r="O169" s="154">
        <f t="shared" si="16"/>
        <v>15</v>
      </c>
      <c r="P169" s="156">
        <f t="shared" si="12"/>
        <v>7.4999999999999997E-2</v>
      </c>
      <c r="Q169" s="41" t="str">
        <f t="shared" si="17"/>
        <v>Healthcare Facility and Hospitals (Operating Room),Misc - All others</v>
      </c>
      <c r="R169" s="41">
        <f>INDEX('For CSV - 2019 SpcFuncData'!$AL$5:$AL$89,MATCH($A169,'For CSV - 2019 SpcFuncData'!$B$5:$B$89,0))</f>
        <v>281</v>
      </c>
      <c r="S169" s="41">
        <f>INDEX('For CSV - 2019 VentSpcFuncData'!$L$6:$L$101,MATCH($B169,'For CSV - 2019 VentSpcFuncData'!$B$6:$B$101,0))</f>
        <v>58</v>
      </c>
      <c r="T169" s="41">
        <f>MATCH($A169,'For CSV - 2019 SpcFuncData'!$B$5:$B$88,0)</f>
        <v>29</v>
      </c>
      <c r="V169" t="str">
        <f t="shared" si="14"/>
        <v>2,              58,     "Misc - All others"</v>
      </c>
    </row>
    <row r="170" spans="1:22">
      <c r="A170" s="54" t="s">
        <v>123</v>
      </c>
      <c r="B170" s="90" t="s">
        <v>286</v>
      </c>
      <c r="C170" s="53">
        <f>VLOOKUP($B170,'2019 Ventilation List SORT'!$A$6:$I$102,2)</f>
        <v>0.15</v>
      </c>
      <c r="D170" s="53">
        <f>VLOOKUP($B170,'2019 Ventilation List SORT'!$A$6:$I$102,3)</f>
        <v>0.15</v>
      </c>
      <c r="E170" s="58">
        <f>VLOOKUP($B170,'2019 Ventilation List SORT'!$A$6:$I$102,4)</f>
        <v>0</v>
      </c>
      <c r="F170" s="58">
        <f>VLOOKUP($B170,'2019 Ventilation List SORT'!$A$6:$I$102,5)</f>
        <v>0</v>
      </c>
      <c r="G170" s="53">
        <f>VLOOKUP($B170,'2019 Ventilation List SORT'!$A$6:$I$102,6)</f>
        <v>0</v>
      </c>
      <c r="H170" s="58">
        <f>VLOOKUP($B170,'2019 Ventilation List SORT'!$A$6:$I$102,7)</f>
        <v>2</v>
      </c>
      <c r="I170" s="53" t="str">
        <f>VLOOKUP($B170,'2019 Ventilation List SORT'!$A$6:$I$102,8)</f>
        <v/>
      </c>
      <c r="J170" s="84" t="str">
        <f>VLOOKUP($B170,'2019 Ventilation List SORT'!$A$6:$I$102,9)</f>
        <v>No</v>
      </c>
      <c r="K170" s="154">
        <f>INDEX('For CSV - 2019 SpcFuncData'!$D$5:$D$88,MATCH($A170,'For CSV - 2019 SpcFuncData'!$B$5:$B$88,0))*0.5</f>
        <v>5</v>
      </c>
      <c r="L170" s="154">
        <f>INDEX('For CSV - 2019 VentSpcFuncData'!$K$6:$K$101,MATCH($B170,'For CSV - 2019 VentSpcFuncData'!$B$6:$B$101,0))</f>
        <v>0</v>
      </c>
      <c r="M170" s="154">
        <f t="shared" si="15"/>
        <v>5</v>
      </c>
      <c r="N170" s="154">
        <f>INDEX('For CSV - 2019 VentSpcFuncData'!$J$6:$J$101,MATCH($B170,'For CSV - 2019 VentSpcFuncData'!$B$6:$B$101,0))</f>
        <v>15</v>
      </c>
      <c r="O170" s="154">
        <f t="shared" si="16"/>
        <v>15</v>
      </c>
      <c r="P170" s="156">
        <f t="shared" si="12"/>
        <v>7.4999999999999997E-2</v>
      </c>
      <c r="Q170" s="41" t="str">
        <f t="shared" si="17"/>
        <v>Healthcare Facility and Hospitals (Patient Room),Misc - All others</v>
      </c>
      <c r="R170" s="41">
        <f>INDEX('For CSV - 2019 SpcFuncData'!$AL$5:$AL$89,MATCH($A170,'For CSV - 2019 SpcFuncData'!$B$5:$B$89,0))</f>
        <v>282</v>
      </c>
      <c r="S170" s="41">
        <f>INDEX('For CSV - 2019 VentSpcFuncData'!$L$6:$L$101,MATCH($B170,'For CSV - 2019 VentSpcFuncData'!$B$6:$B$101,0))</f>
        <v>58</v>
      </c>
      <c r="T170" s="41">
        <f>MATCH($A170,'For CSV - 2019 SpcFuncData'!$B$5:$B$88,0)</f>
        <v>30</v>
      </c>
      <c r="V170" t="str">
        <f t="shared" si="14"/>
        <v>1, Spc:SpcFunc,        282,  58  ;  Healthcare Facility and Hospitals (Patient Room)</v>
      </c>
    </row>
    <row r="171" spans="1:22">
      <c r="A171" s="54" t="s">
        <v>123</v>
      </c>
      <c r="B171" s="50" t="s">
        <v>286</v>
      </c>
      <c r="C171" s="53">
        <f>VLOOKUP($B171,'2019 Ventilation List SORT'!$A$6:$I$102,2)</f>
        <v>0.15</v>
      </c>
      <c r="D171" s="53">
        <f>VLOOKUP($B171,'2019 Ventilation List SORT'!$A$6:$I$102,3)</f>
        <v>0.15</v>
      </c>
      <c r="E171" s="58">
        <f>VLOOKUP($B171,'2019 Ventilation List SORT'!$A$6:$I$102,4)</f>
        <v>0</v>
      </c>
      <c r="F171" s="58">
        <f>VLOOKUP($B171,'2019 Ventilation List SORT'!$A$6:$I$102,5)</f>
        <v>0</v>
      </c>
      <c r="G171" s="53">
        <f>VLOOKUP($B171,'2019 Ventilation List SORT'!$A$6:$I$102,6)</f>
        <v>0</v>
      </c>
      <c r="H171" s="58">
        <f>VLOOKUP($B171,'2019 Ventilation List SORT'!$A$6:$I$102,7)</f>
        <v>2</v>
      </c>
      <c r="I171" s="53" t="str">
        <f>VLOOKUP($B171,'2019 Ventilation List SORT'!$A$6:$I$102,8)</f>
        <v/>
      </c>
      <c r="J171" s="84" t="str">
        <f>VLOOKUP($B171,'2019 Ventilation List SORT'!$A$6:$I$102,9)</f>
        <v>No</v>
      </c>
      <c r="K171" s="154">
        <f>INDEX('For CSV - 2019 SpcFuncData'!$D$5:$D$88,MATCH($A171,'For CSV - 2019 SpcFuncData'!$B$5:$B$88,0))*0.5</f>
        <v>5</v>
      </c>
      <c r="L171" s="154">
        <f>INDEX('For CSV - 2019 VentSpcFuncData'!$K$6:$K$101,MATCH($B171,'For CSV - 2019 VentSpcFuncData'!$B$6:$B$101,0))</f>
        <v>0</v>
      </c>
      <c r="M171" s="154">
        <f t="shared" si="15"/>
        <v>5</v>
      </c>
      <c r="N171" s="154">
        <f>INDEX('For CSV - 2019 VentSpcFuncData'!$J$6:$J$101,MATCH($B171,'For CSV - 2019 VentSpcFuncData'!$B$6:$B$101,0))</f>
        <v>15</v>
      </c>
      <c r="O171" s="154">
        <f t="shared" si="16"/>
        <v>15</v>
      </c>
      <c r="P171" s="156">
        <f t="shared" si="12"/>
        <v>7.4999999999999997E-2</v>
      </c>
      <c r="Q171" s="41" t="str">
        <f t="shared" si="17"/>
        <v>Healthcare Facility and Hospitals (Patient Room),Misc - All others</v>
      </c>
      <c r="R171" s="41">
        <f>INDEX('For CSV - 2019 SpcFuncData'!$AL$5:$AL$89,MATCH($A171,'For CSV - 2019 SpcFuncData'!$B$5:$B$89,0))</f>
        <v>282</v>
      </c>
      <c r="S171" s="41">
        <f>INDEX('For CSV - 2019 VentSpcFuncData'!$L$6:$L$101,MATCH($B171,'For CSV - 2019 VentSpcFuncData'!$B$6:$B$101,0))</f>
        <v>58</v>
      </c>
      <c r="T171" s="41">
        <f>MATCH($A171,'For CSV - 2019 SpcFuncData'!$B$5:$B$88,0)</f>
        <v>30</v>
      </c>
      <c r="V171" t="str">
        <f t="shared" si="14"/>
        <v>2,              58,     "Misc - All others"</v>
      </c>
    </row>
    <row r="172" spans="1:22">
      <c r="A172" s="54" t="s">
        <v>124</v>
      </c>
      <c r="B172" s="90" t="s">
        <v>286</v>
      </c>
      <c r="C172" s="53">
        <f>VLOOKUP($B172,'2019 Ventilation List SORT'!$A$6:$I$102,2)</f>
        <v>0.15</v>
      </c>
      <c r="D172" s="53">
        <f>VLOOKUP($B172,'2019 Ventilation List SORT'!$A$6:$I$102,3)</f>
        <v>0.15</v>
      </c>
      <c r="E172" s="58">
        <f>VLOOKUP($B172,'2019 Ventilation List SORT'!$A$6:$I$102,4)</f>
        <v>0</v>
      </c>
      <c r="F172" s="58">
        <f>VLOOKUP($B172,'2019 Ventilation List SORT'!$A$6:$I$102,5)</f>
        <v>0</v>
      </c>
      <c r="G172" s="53">
        <f>VLOOKUP($B172,'2019 Ventilation List SORT'!$A$6:$I$102,6)</f>
        <v>0</v>
      </c>
      <c r="H172" s="58">
        <f>VLOOKUP($B172,'2019 Ventilation List SORT'!$A$6:$I$102,7)</f>
        <v>2</v>
      </c>
      <c r="I172" s="53" t="str">
        <f>VLOOKUP($B172,'2019 Ventilation List SORT'!$A$6:$I$102,8)</f>
        <v/>
      </c>
      <c r="J172" s="84" t="str">
        <f>VLOOKUP($B172,'2019 Ventilation List SORT'!$A$6:$I$102,9)</f>
        <v>No</v>
      </c>
      <c r="K172" s="154">
        <f>INDEX('For CSV - 2019 SpcFuncData'!$D$5:$D$88,MATCH($A172,'For CSV - 2019 SpcFuncData'!$B$5:$B$88,0))*0.5</f>
        <v>5</v>
      </c>
      <c r="L172" s="154">
        <f>INDEX('For CSV - 2019 VentSpcFuncData'!$K$6:$K$101,MATCH($B172,'For CSV - 2019 VentSpcFuncData'!$B$6:$B$101,0))</f>
        <v>0</v>
      </c>
      <c r="M172" s="154">
        <f t="shared" si="15"/>
        <v>5</v>
      </c>
      <c r="N172" s="154">
        <f>INDEX('For CSV - 2019 VentSpcFuncData'!$J$6:$J$101,MATCH($B172,'For CSV - 2019 VentSpcFuncData'!$B$6:$B$101,0))</f>
        <v>15</v>
      </c>
      <c r="O172" s="154">
        <f t="shared" si="16"/>
        <v>15</v>
      </c>
      <c r="P172" s="156">
        <f t="shared" si="12"/>
        <v>7.4999999999999997E-2</v>
      </c>
      <c r="Q172" s="41" t="str">
        <f t="shared" si="17"/>
        <v>Healthcare Facility and Hospitals (Physical Therapy Room),Misc - All others</v>
      </c>
      <c r="R172" s="41">
        <f>INDEX('For CSV - 2019 SpcFuncData'!$AL$5:$AL$89,MATCH($A172,'For CSV - 2019 SpcFuncData'!$B$5:$B$89,0))</f>
        <v>283</v>
      </c>
      <c r="S172" s="41">
        <f>INDEX('For CSV - 2019 VentSpcFuncData'!$L$6:$L$101,MATCH($B172,'For CSV - 2019 VentSpcFuncData'!$B$6:$B$101,0))</f>
        <v>58</v>
      </c>
      <c r="T172" s="41">
        <f>MATCH($A172,'For CSV - 2019 SpcFuncData'!$B$5:$B$88,0)</f>
        <v>31</v>
      </c>
      <c r="V172" t="str">
        <f t="shared" si="14"/>
        <v>1, Spc:SpcFunc,        283,  58  ;  Healthcare Facility and Hospitals (Physical Therapy Room)</v>
      </c>
    </row>
    <row r="173" spans="1:22">
      <c r="A173" s="54" t="s">
        <v>124</v>
      </c>
      <c r="B173" s="50" t="s">
        <v>286</v>
      </c>
      <c r="C173" s="53">
        <f>VLOOKUP($B173,'2019 Ventilation List SORT'!$A$6:$I$102,2)</f>
        <v>0.15</v>
      </c>
      <c r="D173" s="53">
        <f>VLOOKUP($B173,'2019 Ventilation List SORT'!$A$6:$I$102,3)</f>
        <v>0.15</v>
      </c>
      <c r="E173" s="58">
        <f>VLOOKUP($B173,'2019 Ventilation List SORT'!$A$6:$I$102,4)</f>
        <v>0</v>
      </c>
      <c r="F173" s="58">
        <f>VLOOKUP($B173,'2019 Ventilation List SORT'!$A$6:$I$102,5)</f>
        <v>0</v>
      </c>
      <c r="G173" s="53">
        <f>VLOOKUP($B173,'2019 Ventilation List SORT'!$A$6:$I$102,6)</f>
        <v>0</v>
      </c>
      <c r="H173" s="58">
        <f>VLOOKUP($B173,'2019 Ventilation List SORT'!$A$6:$I$102,7)</f>
        <v>2</v>
      </c>
      <c r="I173" s="53" t="str">
        <f>VLOOKUP($B173,'2019 Ventilation List SORT'!$A$6:$I$102,8)</f>
        <v/>
      </c>
      <c r="J173" s="84" t="str">
        <f>VLOOKUP($B173,'2019 Ventilation List SORT'!$A$6:$I$102,9)</f>
        <v>No</v>
      </c>
      <c r="K173" s="154">
        <f>INDEX('For CSV - 2019 SpcFuncData'!$D$5:$D$88,MATCH($A173,'For CSV - 2019 SpcFuncData'!$B$5:$B$88,0))*0.5</f>
        <v>5</v>
      </c>
      <c r="L173" s="154">
        <f>INDEX('For CSV - 2019 VentSpcFuncData'!$K$6:$K$101,MATCH($B173,'For CSV - 2019 VentSpcFuncData'!$B$6:$B$101,0))</f>
        <v>0</v>
      </c>
      <c r="M173" s="154">
        <f t="shared" si="15"/>
        <v>5</v>
      </c>
      <c r="N173" s="154">
        <f>INDEX('For CSV - 2019 VentSpcFuncData'!$J$6:$J$101,MATCH($B173,'For CSV - 2019 VentSpcFuncData'!$B$6:$B$101,0))</f>
        <v>15</v>
      </c>
      <c r="O173" s="154">
        <f t="shared" si="16"/>
        <v>15</v>
      </c>
      <c r="P173" s="156">
        <f t="shared" si="12"/>
        <v>7.4999999999999997E-2</v>
      </c>
      <c r="Q173" s="41" t="str">
        <f t="shared" si="17"/>
        <v>Healthcare Facility and Hospitals (Physical Therapy Room),Misc - All others</v>
      </c>
      <c r="R173" s="41">
        <f>INDEX('For CSV - 2019 SpcFuncData'!$AL$5:$AL$89,MATCH($A173,'For CSV - 2019 SpcFuncData'!$B$5:$B$89,0))</f>
        <v>283</v>
      </c>
      <c r="S173" s="41">
        <f>INDEX('For CSV - 2019 VentSpcFuncData'!$L$6:$L$101,MATCH($B173,'For CSV - 2019 VentSpcFuncData'!$B$6:$B$101,0))</f>
        <v>58</v>
      </c>
      <c r="T173" s="41">
        <f>MATCH($A173,'For CSV - 2019 SpcFuncData'!$B$5:$B$88,0)</f>
        <v>31</v>
      </c>
      <c r="V173" t="str">
        <f t="shared" si="14"/>
        <v>2,              58,     "Misc - All others"</v>
      </c>
    </row>
    <row r="174" spans="1:22">
      <c r="A174" s="54" t="s">
        <v>125</v>
      </c>
      <c r="B174" s="90" t="s">
        <v>286</v>
      </c>
      <c r="C174" s="53">
        <f>VLOOKUP($B174,'2019 Ventilation List SORT'!$A$6:$I$102,2)</f>
        <v>0.15</v>
      </c>
      <c r="D174" s="53">
        <f>VLOOKUP($B174,'2019 Ventilation List SORT'!$A$6:$I$102,3)</f>
        <v>0.15</v>
      </c>
      <c r="E174" s="58">
        <f>VLOOKUP($B174,'2019 Ventilation List SORT'!$A$6:$I$102,4)</f>
        <v>0</v>
      </c>
      <c r="F174" s="58">
        <f>VLOOKUP($B174,'2019 Ventilation List SORT'!$A$6:$I$102,5)</f>
        <v>0</v>
      </c>
      <c r="G174" s="53">
        <f>VLOOKUP($B174,'2019 Ventilation List SORT'!$A$6:$I$102,6)</f>
        <v>0</v>
      </c>
      <c r="H174" s="58">
        <f>VLOOKUP($B174,'2019 Ventilation List SORT'!$A$6:$I$102,7)</f>
        <v>2</v>
      </c>
      <c r="I174" s="53" t="str">
        <f>VLOOKUP($B174,'2019 Ventilation List SORT'!$A$6:$I$102,8)</f>
        <v/>
      </c>
      <c r="J174" s="84" t="str">
        <f>VLOOKUP($B174,'2019 Ventilation List SORT'!$A$6:$I$102,9)</f>
        <v>No</v>
      </c>
      <c r="K174" s="154">
        <f>INDEX('For CSV - 2019 SpcFuncData'!$D$5:$D$88,MATCH($A174,'For CSV - 2019 SpcFuncData'!$B$5:$B$88,0))*0.5</f>
        <v>5</v>
      </c>
      <c r="L174" s="154">
        <f>INDEX('For CSV - 2019 VentSpcFuncData'!$K$6:$K$101,MATCH($B174,'For CSV - 2019 VentSpcFuncData'!$B$6:$B$101,0))</f>
        <v>0</v>
      </c>
      <c r="M174" s="154">
        <f t="shared" si="15"/>
        <v>5</v>
      </c>
      <c r="N174" s="154">
        <f>INDEX('For CSV - 2019 VentSpcFuncData'!$J$6:$J$101,MATCH($B174,'For CSV - 2019 VentSpcFuncData'!$B$6:$B$101,0))</f>
        <v>15</v>
      </c>
      <c r="O174" s="154">
        <f t="shared" si="16"/>
        <v>15</v>
      </c>
      <c r="P174" s="156">
        <f t="shared" si="12"/>
        <v>7.4999999999999997E-2</v>
      </c>
      <c r="Q174" s="41" t="str">
        <f t="shared" si="17"/>
        <v>Healthcare Facility and Hospitals (Recovery Room),Misc - All others</v>
      </c>
      <c r="R174" s="41">
        <f>INDEX('For CSV - 2019 SpcFuncData'!$AL$5:$AL$89,MATCH($A174,'For CSV - 2019 SpcFuncData'!$B$5:$B$89,0))</f>
        <v>284</v>
      </c>
      <c r="S174" s="41">
        <f>INDEX('For CSV - 2019 VentSpcFuncData'!$L$6:$L$101,MATCH($B174,'For CSV - 2019 VentSpcFuncData'!$B$6:$B$101,0))</f>
        <v>58</v>
      </c>
      <c r="T174" s="41">
        <f>MATCH($A174,'For CSV - 2019 SpcFuncData'!$B$5:$B$88,0)</f>
        <v>32</v>
      </c>
      <c r="V174" t="str">
        <f t="shared" si="14"/>
        <v>1, Spc:SpcFunc,        284,  58  ;  Healthcare Facility and Hospitals (Recovery Room)</v>
      </c>
    </row>
    <row r="175" spans="1:22">
      <c r="A175" s="54" t="s">
        <v>125</v>
      </c>
      <c r="B175" s="50" t="s">
        <v>286</v>
      </c>
      <c r="C175" s="53">
        <f>VLOOKUP($B175,'2019 Ventilation List SORT'!$A$6:$I$102,2)</f>
        <v>0.15</v>
      </c>
      <c r="D175" s="53">
        <f>VLOOKUP($B175,'2019 Ventilation List SORT'!$A$6:$I$102,3)</f>
        <v>0.15</v>
      </c>
      <c r="E175" s="58">
        <f>VLOOKUP($B175,'2019 Ventilation List SORT'!$A$6:$I$102,4)</f>
        <v>0</v>
      </c>
      <c r="F175" s="58">
        <f>VLOOKUP($B175,'2019 Ventilation List SORT'!$A$6:$I$102,5)</f>
        <v>0</v>
      </c>
      <c r="G175" s="53">
        <f>VLOOKUP($B175,'2019 Ventilation List SORT'!$A$6:$I$102,6)</f>
        <v>0</v>
      </c>
      <c r="H175" s="58">
        <f>VLOOKUP($B175,'2019 Ventilation List SORT'!$A$6:$I$102,7)</f>
        <v>2</v>
      </c>
      <c r="I175" s="53" t="str">
        <f>VLOOKUP($B175,'2019 Ventilation List SORT'!$A$6:$I$102,8)</f>
        <v/>
      </c>
      <c r="J175" s="84" t="str">
        <f>VLOOKUP($B175,'2019 Ventilation List SORT'!$A$6:$I$102,9)</f>
        <v>No</v>
      </c>
      <c r="K175" s="154">
        <f>INDEX('For CSV - 2019 SpcFuncData'!$D$5:$D$88,MATCH($A175,'For CSV - 2019 SpcFuncData'!$B$5:$B$88,0))*0.5</f>
        <v>5</v>
      </c>
      <c r="L175" s="154">
        <f>INDEX('For CSV - 2019 VentSpcFuncData'!$K$6:$K$101,MATCH($B175,'For CSV - 2019 VentSpcFuncData'!$B$6:$B$101,0))</f>
        <v>0</v>
      </c>
      <c r="M175" s="154">
        <f t="shared" si="15"/>
        <v>5</v>
      </c>
      <c r="N175" s="154">
        <f>INDEX('For CSV - 2019 VentSpcFuncData'!$J$6:$J$101,MATCH($B175,'For CSV - 2019 VentSpcFuncData'!$B$6:$B$101,0))</f>
        <v>15</v>
      </c>
      <c r="O175" s="154">
        <f t="shared" si="16"/>
        <v>15</v>
      </c>
      <c r="P175" s="156">
        <f t="shared" si="12"/>
        <v>7.4999999999999997E-2</v>
      </c>
      <c r="Q175" s="41" t="str">
        <f t="shared" si="17"/>
        <v>Healthcare Facility and Hospitals (Recovery Room),Misc - All others</v>
      </c>
      <c r="R175" s="41">
        <f>INDEX('For CSV - 2019 SpcFuncData'!$AL$5:$AL$89,MATCH($A175,'For CSV - 2019 SpcFuncData'!$B$5:$B$89,0))</f>
        <v>284</v>
      </c>
      <c r="S175" s="41">
        <f>INDEX('For CSV - 2019 VentSpcFuncData'!$L$6:$L$101,MATCH($B175,'For CSV - 2019 VentSpcFuncData'!$B$6:$B$101,0))</f>
        <v>58</v>
      </c>
      <c r="T175" s="41">
        <f>MATCH($A175,'For CSV - 2019 SpcFuncData'!$B$5:$B$88,0)</f>
        <v>32</v>
      </c>
      <c r="V175" t="str">
        <f t="shared" si="14"/>
        <v>2,              58,     "Misc - All others"</v>
      </c>
    </row>
    <row r="176" spans="1:22">
      <c r="A176" s="41" t="s">
        <v>155</v>
      </c>
      <c r="B176" s="106" t="s">
        <v>288</v>
      </c>
      <c r="C176" s="53">
        <f>VLOOKUP($B176,'2019 Ventilation List SORT'!$A$6:$I$102,2)</f>
        <v>0.15</v>
      </c>
      <c r="D176" s="53">
        <f>VLOOKUP($B176,'2019 Ventilation List SORT'!$A$6:$I$102,3)</f>
        <v>0.15</v>
      </c>
      <c r="E176" s="58">
        <f>VLOOKUP($B176,'2019 Ventilation List SORT'!$A$6:$I$102,4)</f>
        <v>0</v>
      </c>
      <c r="F176" s="58">
        <f>VLOOKUP($B176,'2019 Ventilation List SORT'!$A$6:$I$102,5)</f>
        <v>0</v>
      </c>
      <c r="G176" s="53">
        <f>VLOOKUP($B176,'2019 Ventilation List SORT'!$A$6:$I$102,6)</f>
        <v>0</v>
      </c>
      <c r="H176" s="58">
        <f>VLOOKUP($B176,'2019 Ventilation List SORT'!$A$6:$I$102,7)</f>
        <v>2</v>
      </c>
      <c r="I176" s="53" t="str">
        <f>VLOOKUP($B176,'2019 Ventilation List SORT'!$A$6:$I$102,8)</f>
        <v>B</v>
      </c>
      <c r="J176" s="84" t="str">
        <f>VLOOKUP($B176,'2019 Ventilation List SORT'!$A$6:$I$102,9)</f>
        <v>No</v>
      </c>
      <c r="K176" s="154">
        <f>INDEX('For CSV - 2019 SpcFuncData'!$D$5:$D$88,MATCH($A176,'For CSV - 2019 SpcFuncData'!$B$5:$B$88,0))*0.5</f>
        <v>2.5</v>
      </c>
      <c r="L176" s="154">
        <f>INDEX('For CSV - 2019 VentSpcFuncData'!$K$6:$K$101,MATCH($B176,'For CSV - 2019 VentSpcFuncData'!$B$6:$B$101,0))</f>
        <v>0</v>
      </c>
      <c r="M176" s="154">
        <f t="shared" si="15"/>
        <v>2.5</v>
      </c>
      <c r="N176" s="154">
        <f>INDEX('For CSV - 2019 VentSpcFuncData'!$J$6:$J$101,MATCH($B176,'For CSV - 2019 VentSpcFuncData'!$B$6:$B$101,0))</f>
        <v>0</v>
      </c>
      <c r="O176" s="154">
        <f t="shared" si="16"/>
        <v>0</v>
      </c>
      <c r="P176" s="156">
        <f t="shared" si="12"/>
        <v>0</v>
      </c>
      <c r="Q176" s="41" t="str">
        <f t="shared" si="17"/>
        <v>High-Rise Residential Living Spaces,NA</v>
      </c>
      <c r="R176" s="41">
        <f>INDEX('For CSV - 2019 SpcFuncData'!$AL$5:$AL$89,MATCH($A176,'For CSV - 2019 SpcFuncData'!$B$5:$B$89,0))</f>
        <v>226</v>
      </c>
      <c r="S176" s="41">
        <f>INDEX('For CSV - 2019 VentSpcFuncData'!$L$6:$L$101,MATCH($B176,'For CSV - 2019 VentSpcFuncData'!$B$6:$B$101,0))</f>
        <v>96</v>
      </c>
      <c r="T176" s="41">
        <f>MATCH($A176,'For CSV - 2019 SpcFuncData'!$B$5:$B$88,0)</f>
        <v>33</v>
      </c>
      <c r="V176" t="str">
        <f t="shared" si="14"/>
        <v>1, Spc:SpcFunc,        226,  96  ;  High-Rise Residential Living Spaces</v>
      </c>
    </row>
    <row r="177" spans="1:22">
      <c r="A177" s="41" t="s">
        <v>155</v>
      </c>
      <c r="B177" s="106" t="s">
        <v>288</v>
      </c>
      <c r="C177" s="53">
        <f>VLOOKUP($B177,'2019 Ventilation List SORT'!$A$6:$I$102,2)</f>
        <v>0.15</v>
      </c>
      <c r="D177" s="53">
        <f>VLOOKUP($B177,'2019 Ventilation List SORT'!$A$6:$I$102,3)</f>
        <v>0.15</v>
      </c>
      <c r="E177" s="58">
        <f>VLOOKUP($B177,'2019 Ventilation List SORT'!$A$6:$I$102,4)</f>
        <v>0</v>
      </c>
      <c r="F177" s="58">
        <f>VLOOKUP($B177,'2019 Ventilation List SORT'!$A$6:$I$102,5)</f>
        <v>0</v>
      </c>
      <c r="G177" s="53">
        <f>VLOOKUP($B177,'2019 Ventilation List SORT'!$A$6:$I$102,6)</f>
        <v>0</v>
      </c>
      <c r="H177" s="58">
        <f>VLOOKUP($B177,'2019 Ventilation List SORT'!$A$6:$I$102,7)</f>
        <v>2</v>
      </c>
      <c r="I177" s="53" t="str">
        <f>VLOOKUP($B177,'2019 Ventilation List SORT'!$A$6:$I$102,8)</f>
        <v>B</v>
      </c>
      <c r="J177" s="84" t="str">
        <f>VLOOKUP($B177,'2019 Ventilation List SORT'!$A$6:$I$102,9)</f>
        <v>No</v>
      </c>
      <c r="K177" s="154">
        <f>INDEX('For CSV - 2019 SpcFuncData'!$D$5:$D$88,MATCH($A177,'For CSV - 2019 SpcFuncData'!$B$5:$B$88,0))*0.5</f>
        <v>2.5</v>
      </c>
      <c r="L177" s="154">
        <f>INDEX('For CSV - 2019 VentSpcFuncData'!$K$6:$K$101,MATCH($B177,'For CSV - 2019 VentSpcFuncData'!$B$6:$B$101,0))</f>
        <v>0</v>
      </c>
      <c r="M177" s="154">
        <f t="shared" si="15"/>
        <v>2.5</v>
      </c>
      <c r="N177" s="154">
        <f>INDEX('For CSV - 2019 VentSpcFuncData'!$J$6:$J$101,MATCH($B177,'For CSV - 2019 VentSpcFuncData'!$B$6:$B$101,0))</f>
        <v>0</v>
      </c>
      <c r="O177" s="154">
        <f t="shared" si="16"/>
        <v>0</v>
      </c>
      <c r="P177" s="156">
        <f t="shared" si="12"/>
        <v>0</v>
      </c>
      <c r="Q177" s="41" t="s">
        <v>630</v>
      </c>
      <c r="R177" s="41">
        <v>226</v>
      </c>
      <c r="S177" s="41">
        <f>INDEX('For CSV - 2019 VentSpcFuncData'!$L$6:$L$101,MATCH($B177,'For CSV - 2019 VentSpcFuncData'!$B$6:$B$101,0))</f>
        <v>96</v>
      </c>
      <c r="T177" s="41">
        <f>MATCH($A177,'For CSV - 2019 SpcFuncData'!$B$5:$B$88,0)</f>
        <v>33</v>
      </c>
      <c r="V177" t="str">
        <f t="shared" si="14"/>
        <v>2,              96,     "NA"</v>
      </c>
    </row>
    <row r="178" spans="1:22">
      <c r="A178" s="41" t="s">
        <v>79</v>
      </c>
      <c r="B178" s="106" t="s">
        <v>292</v>
      </c>
      <c r="C178" s="53">
        <f>VLOOKUP($B178,'2019 Ventilation List SORT'!$A$6:$I$102,2)</f>
        <v>0.5</v>
      </c>
      <c r="D178" s="53">
        <f>VLOOKUP($B178,'2019 Ventilation List SORT'!$A$6:$I$102,3)</f>
        <v>0.5</v>
      </c>
      <c r="E178" s="58">
        <f>VLOOKUP($B178,'2019 Ventilation List SORT'!$A$6:$I$102,4)</f>
        <v>0</v>
      </c>
      <c r="F178" s="58">
        <f>VLOOKUP($B178,'2019 Ventilation List SORT'!$A$6:$I$102,5)</f>
        <v>0</v>
      </c>
      <c r="G178" s="53">
        <f>VLOOKUP($B178,'2019 Ventilation List SORT'!$A$6:$I$102,6)</f>
        <v>0</v>
      </c>
      <c r="H178" s="58">
        <f>VLOOKUP($B178,'2019 Ventilation List SORT'!$A$6:$I$102,7)</f>
        <v>1</v>
      </c>
      <c r="I178" s="53" t="str">
        <f>VLOOKUP($B178,'2019 Ventilation List SORT'!$A$6:$I$102,8)</f>
        <v>F</v>
      </c>
      <c r="J178" s="84" t="str">
        <f>VLOOKUP($B178,'2019 Ventilation List SORT'!$A$6:$I$102,9)</f>
        <v>No</v>
      </c>
      <c r="K178" s="154">
        <f>INDEX('For CSV - 2019 SpcFuncData'!$D$5:$D$88,MATCH($A178,'For CSV - 2019 SpcFuncData'!$B$5:$B$88,0))*0.5</f>
        <v>71.430000000000007</v>
      </c>
      <c r="L178" s="154">
        <f>INDEX('For CSV - 2019 VentSpcFuncData'!$K$6:$K$101,MATCH($B178,'For CSV - 2019 VentSpcFuncData'!$B$6:$B$101,0))</f>
        <v>33.333333333333336</v>
      </c>
      <c r="M178" s="154">
        <f t="shared" si="15"/>
        <v>33.333333333333336</v>
      </c>
      <c r="N178" s="154">
        <f>INDEX('For CSV - 2019 VentSpcFuncData'!$J$6:$J$101,MATCH($B178,'For CSV - 2019 VentSpcFuncData'!$B$6:$B$101,0))</f>
        <v>15</v>
      </c>
      <c r="O178" s="154">
        <f t="shared" si="16"/>
        <v>6.9998600027999442</v>
      </c>
      <c r="P178" s="156">
        <f t="shared" si="12"/>
        <v>0.50000000000000011</v>
      </c>
      <c r="Q178" s="41" t="str">
        <f t="shared" ref="Q178:Q209" si="18">_xlfn.CONCAT(A178,",",B178)</f>
        <v>Hotel Function Area,Lodging - Multipurpose assembly</v>
      </c>
      <c r="R178" s="41">
        <f>INDEX('For CSV - 2019 SpcFuncData'!$AL$5:$AL$89,MATCH($A178,'For CSV - 2019 SpcFuncData'!$B$5:$B$89,0))</f>
        <v>227</v>
      </c>
      <c r="S178" s="41">
        <f>INDEX('For CSV - 2019 VentSpcFuncData'!$L$6:$L$101,MATCH($B178,'For CSV - 2019 VentSpcFuncData'!$B$6:$B$101,0))</f>
        <v>57</v>
      </c>
      <c r="T178" s="41">
        <f>MATCH($A178,'For CSV - 2019 SpcFuncData'!$B$5:$B$88,0)</f>
        <v>34</v>
      </c>
      <c r="V178" t="str">
        <f t="shared" si="14"/>
        <v>1, Spc:SpcFunc,        227,  57  ;  Hotel Function Area</v>
      </c>
    </row>
    <row r="179" spans="1:22">
      <c r="A179" s="41" t="s">
        <v>79</v>
      </c>
      <c r="B179" s="50" t="s">
        <v>269</v>
      </c>
      <c r="C179" s="53">
        <f>VLOOKUP($B179,'2019 Ventilation List SORT'!$A$6:$I$102,2)</f>
        <v>0.5</v>
      </c>
      <c r="D179" s="53">
        <f>VLOOKUP($B179,'2019 Ventilation List SORT'!$A$6:$I$102,3)</f>
        <v>0.15</v>
      </c>
      <c r="E179" s="58">
        <f>VLOOKUP($B179,'2019 Ventilation List SORT'!$A$6:$I$102,4)</f>
        <v>0</v>
      </c>
      <c r="F179" s="58">
        <f>VLOOKUP($B179,'2019 Ventilation List SORT'!$A$6:$I$102,5)</f>
        <v>0</v>
      </c>
      <c r="G179" s="53">
        <f>VLOOKUP($B179,'2019 Ventilation List SORT'!$A$6:$I$102,6)</f>
        <v>0</v>
      </c>
      <c r="H179" s="58">
        <f>VLOOKUP($B179,'2019 Ventilation List SORT'!$A$6:$I$102,7)</f>
        <v>1</v>
      </c>
      <c r="I179" s="53" t="str">
        <f>VLOOKUP($B179,'2019 Ventilation List SORT'!$A$6:$I$102,8)</f>
        <v>F</v>
      </c>
      <c r="J179" s="84" t="str">
        <f>VLOOKUP($B179,'2019 Ventilation List SORT'!$A$6:$I$102,9)</f>
        <v>No</v>
      </c>
      <c r="K179" s="154">
        <f>INDEX('For CSV - 2019 SpcFuncData'!$D$5:$D$88,MATCH($A179,'For CSV - 2019 SpcFuncData'!$B$5:$B$88,0))*0.5</f>
        <v>71.430000000000007</v>
      </c>
      <c r="L179" s="154">
        <f>INDEX('For CSV - 2019 VentSpcFuncData'!$K$6:$K$101,MATCH($B179,'For CSV - 2019 VentSpcFuncData'!$B$6:$B$101,0))</f>
        <v>33.333333333333336</v>
      </c>
      <c r="M179" s="154">
        <f t="shared" si="15"/>
        <v>33.333333333333336</v>
      </c>
      <c r="N179" s="154">
        <f>INDEX('For CSV - 2019 VentSpcFuncData'!$J$6:$J$101,MATCH($B179,'For CSV - 2019 VentSpcFuncData'!$B$6:$B$101,0))</f>
        <v>15</v>
      </c>
      <c r="O179" s="154">
        <f t="shared" si="16"/>
        <v>6.9998600027999442</v>
      </c>
      <c r="P179" s="156">
        <f t="shared" si="12"/>
        <v>0.50000000000000011</v>
      </c>
      <c r="Q179" s="41" t="str">
        <f t="shared" si="18"/>
        <v>Hotel Function Area,General - Conference/meeting</v>
      </c>
      <c r="R179" s="41">
        <f>INDEX('For CSV - 2019 SpcFuncData'!$AL$5:$AL$89,MATCH($A179,'For CSV - 2019 SpcFuncData'!$B$5:$B$89,0))</f>
        <v>227</v>
      </c>
      <c r="S179" s="41">
        <f>INDEX('For CSV - 2019 VentSpcFuncData'!$L$6:$L$101,MATCH($B179,'For CSV - 2019 VentSpcFuncData'!$B$6:$B$101,0))</f>
        <v>48</v>
      </c>
      <c r="T179" s="41">
        <f>MATCH($A179,'For CSV - 2019 SpcFuncData'!$B$5:$B$88,0)</f>
        <v>34</v>
      </c>
      <c r="V179" t="str">
        <f t="shared" si="14"/>
        <v>2,              48,     "General - Conference/meeting"</v>
      </c>
    </row>
    <row r="180" spans="1:22">
      <c r="A180" s="41" t="s">
        <v>79</v>
      </c>
      <c r="B180" s="50" t="s">
        <v>617</v>
      </c>
      <c r="C180" s="53">
        <f>VLOOKUP($B180,'2019 Ventilation List SORT'!$A$6:$I$102,2)</f>
        <v>0.5</v>
      </c>
      <c r="D180" s="53">
        <f>VLOOKUP($B180,'2019 Ventilation List SORT'!$A$6:$I$102,3)</f>
        <v>0.15</v>
      </c>
      <c r="E180" s="58">
        <f>VLOOKUP($B180,'2019 Ventilation List SORT'!$A$6:$I$102,4)</f>
        <v>0</v>
      </c>
      <c r="F180" s="58">
        <f>VLOOKUP($B180,'2019 Ventilation List SORT'!$A$6:$I$102,5)</f>
        <v>0</v>
      </c>
      <c r="G180" s="53">
        <f>VLOOKUP($B180,'2019 Ventilation List SORT'!$A$6:$I$102,6)</f>
        <v>0</v>
      </c>
      <c r="H180" s="58">
        <f>VLOOKUP($B180,'2019 Ventilation List SORT'!$A$6:$I$102,7)</f>
        <v>1</v>
      </c>
      <c r="I180" s="53" t="str">
        <f>VLOOKUP($B180,'2019 Ventilation List SORT'!$A$6:$I$102,8)</f>
        <v>F</v>
      </c>
      <c r="J180" s="84" t="str">
        <f>VLOOKUP($B180,'2019 Ventilation List SORT'!$A$6:$I$102,9)</f>
        <v>No</v>
      </c>
      <c r="K180" s="154">
        <f>INDEX('For CSV - 2019 SpcFuncData'!$D$5:$D$88,MATCH($A180,'For CSV - 2019 SpcFuncData'!$B$5:$B$88,0))*0.5</f>
        <v>71.430000000000007</v>
      </c>
      <c r="L180" s="154">
        <f>INDEX('For CSV - 2019 VentSpcFuncData'!$K$6:$K$101,MATCH($B180,'For CSV - 2019 VentSpcFuncData'!$B$6:$B$101,0))</f>
        <v>33.333333333333336</v>
      </c>
      <c r="M180" s="154">
        <f t="shared" si="15"/>
        <v>33.333333333333336</v>
      </c>
      <c r="N180" s="154">
        <f>INDEX('For CSV - 2019 VentSpcFuncData'!$J$6:$J$101,MATCH($B180,'For CSV - 2019 VentSpcFuncData'!$B$6:$B$101,0))</f>
        <v>15</v>
      </c>
      <c r="O180" s="154">
        <f t="shared" si="16"/>
        <v>6.9998600027999442</v>
      </c>
      <c r="P180" s="156">
        <f t="shared" si="12"/>
        <v>0.50000000000000011</v>
      </c>
      <c r="Q180" s="41" t="str">
        <f t="shared" si="18"/>
        <v>Hotel Function Area,Lodging - Lobbies/pre-function</v>
      </c>
      <c r="R180" s="41">
        <f>INDEX('For CSV - 2019 SpcFuncData'!$AL$5:$AL$89,MATCH($A180,'For CSV - 2019 SpcFuncData'!$B$5:$B$89,0))</f>
        <v>227</v>
      </c>
      <c r="S180" s="41">
        <f>INDEX('For CSV - 2019 VentSpcFuncData'!$L$6:$L$101,MATCH($B180,'For CSV - 2019 VentSpcFuncData'!$B$6:$B$101,0))</f>
        <v>56</v>
      </c>
      <c r="T180" s="41">
        <f>MATCH($A180,'For CSV - 2019 SpcFuncData'!$B$5:$B$88,0)</f>
        <v>34</v>
      </c>
      <c r="V180" t="str">
        <f t="shared" si="14"/>
        <v>2,              56,     "Lodging - Lobbies/pre-function"</v>
      </c>
    </row>
    <row r="181" spans="1:22">
      <c r="A181" s="41" t="s">
        <v>79</v>
      </c>
      <c r="B181" s="50" t="s">
        <v>292</v>
      </c>
      <c r="C181" s="53">
        <f>VLOOKUP($B181,'2019 Ventilation List SORT'!$A$6:$I$102,2)</f>
        <v>0.5</v>
      </c>
      <c r="D181" s="53">
        <f>VLOOKUP($B181,'2019 Ventilation List SORT'!$A$6:$I$102,3)</f>
        <v>0.5</v>
      </c>
      <c r="E181" s="58">
        <f>VLOOKUP($B181,'2019 Ventilation List SORT'!$A$6:$I$102,4)</f>
        <v>0</v>
      </c>
      <c r="F181" s="58">
        <f>VLOOKUP($B181,'2019 Ventilation List SORT'!$A$6:$I$102,5)</f>
        <v>0</v>
      </c>
      <c r="G181" s="53">
        <f>VLOOKUP($B181,'2019 Ventilation List SORT'!$A$6:$I$102,6)</f>
        <v>0</v>
      </c>
      <c r="H181" s="58">
        <f>VLOOKUP($B181,'2019 Ventilation List SORT'!$A$6:$I$102,7)</f>
        <v>1</v>
      </c>
      <c r="I181" s="53" t="str">
        <f>VLOOKUP($B181,'2019 Ventilation List SORT'!$A$6:$I$102,8)</f>
        <v>F</v>
      </c>
      <c r="J181" s="84" t="str">
        <f>VLOOKUP($B181,'2019 Ventilation List SORT'!$A$6:$I$102,9)</f>
        <v>No</v>
      </c>
      <c r="K181" s="154">
        <f>INDEX('For CSV - 2019 SpcFuncData'!$D$5:$D$88,MATCH($A181,'For CSV - 2019 SpcFuncData'!$B$5:$B$88,0))*0.5</f>
        <v>71.430000000000007</v>
      </c>
      <c r="L181" s="154">
        <f>INDEX('For CSV - 2019 VentSpcFuncData'!$K$6:$K$101,MATCH($B181,'For CSV - 2019 VentSpcFuncData'!$B$6:$B$101,0))</f>
        <v>33.333333333333336</v>
      </c>
      <c r="M181" s="154">
        <f t="shared" si="15"/>
        <v>33.333333333333336</v>
      </c>
      <c r="N181" s="154">
        <f>INDEX('For CSV - 2019 VentSpcFuncData'!$J$6:$J$101,MATCH($B181,'For CSV - 2019 VentSpcFuncData'!$B$6:$B$101,0))</f>
        <v>15</v>
      </c>
      <c r="O181" s="154">
        <f t="shared" si="16"/>
        <v>6.9998600027999442</v>
      </c>
      <c r="P181" s="156">
        <f t="shared" si="12"/>
        <v>0.50000000000000011</v>
      </c>
      <c r="Q181" s="41" t="str">
        <f t="shared" si="18"/>
        <v>Hotel Function Area,Lodging - Multipurpose assembly</v>
      </c>
      <c r="R181" s="41">
        <f>INDEX('For CSV - 2019 SpcFuncData'!$AL$5:$AL$89,MATCH($A181,'For CSV - 2019 SpcFuncData'!$B$5:$B$89,0))</f>
        <v>227</v>
      </c>
      <c r="S181" s="41">
        <f>INDEX('For CSV - 2019 VentSpcFuncData'!$L$6:$L$101,MATCH($B181,'For CSV - 2019 VentSpcFuncData'!$B$6:$B$101,0))</f>
        <v>57</v>
      </c>
      <c r="T181" s="41">
        <f>MATCH($A181,'For CSV - 2019 SpcFuncData'!$B$5:$B$88,0)</f>
        <v>34</v>
      </c>
      <c r="V181" t="str">
        <f t="shared" si="14"/>
        <v>2,              57,     "Lodging - Multipurpose assembly"</v>
      </c>
    </row>
    <row r="182" spans="1:22">
      <c r="A182" s="41" t="s">
        <v>79</v>
      </c>
      <c r="B182" s="50" t="s">
        <v>631</v>
      </c>
      <c r="C182" s="53">
        <f>VLOOKUP($B182,'2019 Ventilation List SORT'!$A$6:$I$102,2)</f>
        <v>0.68</v>
      </c>
      <c r="D182" s="53">
        <f>VLOOKUP($B182,'2019 Ventilation List SORT'!$A$6:$I$102,3)</f>
        <v>0.15</v>
      </c>
      <c r="E182" s="58">
        <f>VLOOKUP($B182,'2019 Ventilation List SORT'!$A$6:$I$102,4)</f>
        <v>0</v>
      </c>
      <c r="F182" s="58">
        <f>VLOOKUP($B182,'2019 Ventilation List SORT'!$A$6:$I$102,5)</f>
        <v>0</v>
      </c>
      <c r="G182" s="53">
        <f>VLOOKUP($B182,'2019 Ventilation List SORT'!$A$6:$I$102,6)</f>
        <v>0</v>
      </c>
      <c r="H182" s="58">
        <f>VLOOKUP($B182,'2019 Ventilation List SORT'!$A$6:$I$102,7)</f>
        <v>1</v>
      </c>
      <c r="I182" s="53" t="str">
        <f>VLOOKUP($B182,'2019 Ventilation List SORT'!$A$6:$I$102,8)</f>
        <v/>
      </c>
      <c r="J182" s="84" t="str">
        <f>VLOOKUP($B182,'2019 Ventilation List SORT'!$A$6:$I$102,9)</f>
        <v>No</v>
      </c>
      <c r="K182" s="154">
        <f>INDEX('For CSV - 2019 SpcFuncData'!$D$5:$D$88,MATCH($A182,'For CSV - 2019 SpcFuncData'!$B$5:$B$88,0))*0.5</f>
        <v>71.430000000000007</v>
      </c>
      <c r="L182" s="154">
        <f>INDEX('For CSV - 2019 VentSpcFuncData'!$K$6:$K$101,MATCH($B182,'For CSV - 2019 VentSpcFuncData'!$B$6:$B$101,0))</f>
        <v>45.333333333333336</v>
      </c>
      <c r="M182" s="154">
        <f t="shared" si="15"/>
        <v>45.333333333333336</v>
      </c>
      <c r="N182" s="154">
        <f>INDEX('For CSV - 2019 VentSpcFuncData'!$J$6:$J$101,MATCH($B182,'For CSV - 2019 VentSpcFuncData'!$B$6:$B$101,0))</f>
        <v>15</v>
      </c>
      <c r="O182" s="154">
        <f t="shared" si="16"/>
        <v>9.5198096038079232</v>
      </c>
      <c r="P182" s="156">
        <f t="shared" si="12"/>
        <v>0.68</v>
      </c>
      <c r="Q182" s="41" t="str">
        <f t="shared" si="18"/>
        <v>Hotel Function Area,Sports/Entertainment - Gambling casinos</v>
      </c>
      <c r="R182" s="41">
        <f>INDEX('For CSV - 2019 SpcFuncData'!$AL$5:$AL$89,MATCH($A182,'For CSV - 2019 SpcFuncData'!$B$5:$B$89,0))</f>
        <v>227</v>
      </c>
      <c r="S182" s="41">
        <f>INDEX('For CSV - 2019 VentSpcFuncData'!$L$6:$L$101,MATCH($B182,'For CSV - 2019 VentSpcFuncData'!$B$6:$B$101,0))</f>
        <v>87</v>
      </c>
      <c r="T182" s="41">
        <f>MATCH($A182,'For CSV - 2019 SpcFuncData'!$B$5:$B$88,0)</f>
        <v>34</v>
      </c>
      <c r="V182" t="str">
        <f t="shared" si="14"/>
        <v>2,              87,     "Sports/Entertainment - Gambling casinos"</v>
      </c>
    </row>
    <row r="183" spans="1:22">
      <c r="A183" s="41" t="s">
        <v>158</v>
      </c>
      <c r="B183" s="106" t="s">
        <v>294</v>
      </c>
      <c r="C183" s="53">
        <f>VLOOKUP($B183,'2019 Ventilation List SORT'!$A$6:$I$102,2)</f>
        <v>0.15</v>
      </c>
      <c r="D183" s="53">
        <f>VLOOKUP($B183,'2019 Ventilation List SORT'!$A$6:$I$102,3)</f>
        <v>0.15</v>
      </c>
      <c r="E183" s="58">
        <f>VLOOKUP($B183,'2019 Ventilation List SORT'!$A$6:$I$102,4)</f>
        <v>0</v>
      </c>
      <c r="F183" s="58">
        <f>VLOOKUP($B183,'2019 Ventilation List SORT'!$A$6:$I$102,5)</f>
        <v>0</v>
      </c>
      <c r="G183" s="53">
        <f>VLOOKUP($B183,'2019 Ventilation List SORT'!$A$6:$I$102,6)</f>
        <v>0</v>
      </c>
      <c r="H183" s="58">
        <f>VLOOKUP($B183,'2019 Ventilation List SORT'!$A$6:$I$102,7)</f>
        <v>1</v>
      </c>
      <c r="I183" s="53" t="str">
        <f>VLOOKUP($B183,'2019 Ventilation List SORT'!$A$6:$I$102,8)</f>
        <v>F</v>
      </c>
      <c r="J183" s="84" t="str">
        <f>VLOOKUP($B183,'2019 Ventilation List SORT'!$A$6:$I$102,9)</f>
        <v>No</v>
      </c>
      <c r="K183" s="154">
        <f>INDEX('For CSV - 2019 SpcFuncData'!$D$5:$D$88,MATCH($A183,'For CSV - 2019 SpcFuncData'!$B$5:$B$88,0))*0.5</f>
        <v>2.5</v>
      </c>
      <c r="L183" s="154">
        <f>INDEX('For CSV - 2019 VentSpcFuncData'!$K$6:$K$101,MATCH($B183,'For CSV - 2019 VentSpcFuncData'!$B$6:$B$101,0))</f>
        <v>0</v>
      </c>
      <c r="M183" s="154">
        <f t="shared" si="15"/>
        <v>2.5</v>
      </c>
      <c r="N183" s="154">
        <f>INDEX('For CSV - 2019 VentSpcFuncData'!$J$6:$J$101,MATCH($B183,'For CSV - 2019 VentSpcFuncData'!$B$6:$B$101,0))</f>
        <v>15</v>
      </c>
      <c r="O183" s="154">
        <f t="shared" si="16"/>
        <v>15</v>
      </c>
      <c r="P183" s="156">
        <f t="shared" si="12"/>
        <v>3.7499999999999999E-2</v>
      </c>
      <c r="Q183" s="41" t="str">
        <f t="shared" si="18"/>
        <v>Hotel/Motel Guest Room,Lodging - Bedroom/living room</v>
      </c>
      <c r="R183" s="41">
        <f>INDEX('For CSV - 2019 SpcFuncData'!$AL$5:$AL$89,MATCH($A183,'For CSV - 2019 SpcFuncData'!$B$5:$B$89,0))</f>
        <v>228</v>
      </c>
      <c r="S183" s="41">
        <f>INDEX('For CSV - 2019 VentSpcFuncData'!$L$6:$L$101,MATCH($B183,'For CSV - 2019 VentSpcFuncData'!$B$6:$B$101,0))</f>
        <v>53</v>
      </c>
      <c r="T183" s="41">
        <f>MATCH($A183,'For CSV - 2019 SpcFuncData'!$B$5:$B$88,0)</f>
        <v>35</v>
      </c>
      <c r="V183" t="str">
        <f t="shared" si="14"/>
        <v>1, Spc:SpcFunc,        228,  53  ;  Hotel/Motel Guest Room</v>
      </c>
    </row>
    <row r="184" spans="1:22">
      <c r="A184" s="41" t="s">
        <v>158</v>
      </c>
      <c r="B184" s="50" t="s">
        <v>632</v>
      </c>
      <c r="C184" s="53">
        <f>VLOOKUP($B184,'2019 Ventilation List SORT'!$A$6:$I$102,2)</f>
        <v>0.15</v>
      </c>
      <c r="D184" s="53">
        <f>VLOOKUP($B184,'2019 Ventilation List SORT'!$A$6:$I$102,3)</f>
        <v>0.15</v>
      </c>
      <c r="E184" s="58">
        <f>VLOOKUP($B184,'2019 Ventilation List SORT'!$A$6:$I$102,4)</f>
        <v>0</v>
      </c>
      <c r="F184" s="58">
        <f>VLOOKUP($B184,'2019 Ventilation List SORT'!$A$6:$I$102,5)</f>
        <v>0</v>
      </c>
      <c r="G184" s="53">
        <f>VLOOKUP($B184,'2019 Ventilation List SORT'!$A$6:$I$102,6)</f>
        <v>0</v>
      </c>
      <c r="H184" s="58">
        <f>VLOOKUP($B184,'2019 Ventilation List SORT'!$A$6:$I$102,7)</f>
        <v>1</v>
      </c>
      <c r="I184" s="53" t="str">
        <f>VLOOKUP($B184,'2019 Ventilation List SORT'!$A$6:$I$102,8)</f>
        <v>F</v>
      </c>
      <c r="J184" s="84" t="str">
        <f>VLOOKUP($B184,'2019 Ventilation List SORT'!$A$6:$I$102,9)</f>
        <v>No</v>
      </c>
      <c r="K184" s="154">
        <f>INDEX('For CSV - 2019 SpcFuncData'!$D$5:$D$88,MATCH($A184,'For CSV - 2019 SpcFuncData'!$B$5:$B$88,0))*0.5</f>
        <v>2.5</v>
      </c>
      <c r="L184" s="154">
        <f>INDEX('For CSV - 2019 VentSpcFuncData'!$K$6:$K$101,MATCH($B184,'For CSV - 2019 VentSpcFuncData'!$B$6:$B$101,0))</f>
        <v>0</v>
      </c>
      <c r="M184" s="154">
        <f t="shared" si="15"/>
        <v>2.5</v>
      </c>
      <c r="N184" s="154">
        <f>INDEX('For CSV - 2019 VentSpcFuncData'!$J$6:$J$101,MATCH($B184,'For CSV - 2019 VentSpcFuncData'!$B$6:$B$101,0))</f>
        <v>15</v>
      </c>
      <c r="O184" s="154">
        <f t="shared" si="16"/>
        <v>15</v>
      </c>
      <c r="P184" s="156">
        <f t="shared" si="12"/>
        <v>3.7499999999999999E-2</v>
      </c>
      <c r="Q184" s="41" t="str">
        <f t="shared" si="18"/>
        <v>Hotel/Motel Guest Room,Lodging - Barracks sleeping areas</v>
      </c>
      <c r="R184" s="41">
        <f>INDEX('For CSV - 2019 SpcFuncData'!$AL$5:$AL$89,MATCH($A184,'For CSV - 2019 SpcFuncData'!$B$5:$B$89,0))</f>
        <v>228</v>
      </c>
      <c r="S184" s="41">
        <f>INDEX('For CSV - 2019 VentSpcFuncData'!$L$6:$L$101,MATCH($B184,'For CSV - 2019 VentSpcFuncData'!$B$6:$B$101,0))</f>
        <v>52</v>
      </c>
      <c r="T184" s="41">
        <f>MATCH($A184,'For CSV - 2019 SpcFuncData'!$B$5:$B$88,0)</f>
        <v>35</v>
      </c>
      <c r="V184" t="str">
        <f t="shared" si="14"/>
        <v>2,              52,     "Lodging - Barracks sleeping areas"</v>
      </c>
    </row>
    <row r="185" spans="1:22">
      <c r="A185" s="41" t="s">
        <v>158</v>
      </c>
      <c r="B185" s="50" t="s">
        <v>294</v>
      </c>
      <c r="C185" s="53">
        <f>VLOOKUP($B185,'2019 Ventilation List SORT'!$A$6:$I$102,2)</f>
        <v>0.15</v>
      </c>
      <c r="D185" s="53">
        <f>VLOOKUP($B185,'2019 Ventilation List SORT'!$A$6:$I$102,3)</f>
        <v>0.15</v>
      </c>
      <c r="E185" s="58">
        <f>VLOOKUP($B185,'2019 Ventilation List SORT'!$A$6:$I$102,4)</f>
        <v>0</v>
      </c>
      <c r="F185" s="58">
        <f>VLOOKUP($B185,'2019 Ventilation List SORT'!$A$6:$I$102,5)</f>
        <v>0</v>
      </c>
      <c r="G185" s="53">
        <f>VLOOKUP($B185,'2019 Ventilation List SORT'!$A$6:$I$102,6)</f>
        <v>0</v>
      </c>
      <c r="H185" s="58">
        <f>VLOOKUP($B185,'2019 Ventilation List SORT'!$A$6:$I$102,7)</f>
        <v>1</v>
      </c>
      <c r="I185" s="53" t="str">
        <f>VLOOKUP($B185,'2019 Ventilation List SORT'!$A$6:$I$102,8)</f>
        <v>F</v>
      </c>
      <c r="J185" s="84" t="str">
        <f>VLOOKUP($B185,'2019 Ventilation List SORT'!$A$6:$I$102,9)</f>
        <v>No</v>
      </c>
      <c r="K185" s="154">
        <f>INDEX('For CSV - 2019 SpcFuncData'!$D$5:$D$88,MATCH($A185,'For CSV - 2019 SpcFuncData'!$B$5:$B$88,0))*0.5</f>
        <v>2.5</v>
      </c>
      <c r="L185" s="154">
        <f>INDEX('For CSV - 2019 VentSpcFuncData'!$K$6:$K$101,MATCH($B185,'For CSV - 2019 VentSpcFuncData'!$B$6:$B$101,0))</f>
        <v>0</v>
      </c>
      <c r="M185" s="154">
        <f t="shared" si="15"/>
        <v>2.5</v>
      </c>
      <c r="N185" s="154">
        <f>INDEX('For CSV - 2019 VentSpcFuncData'!$J$6:$J$101,MATCH($B185,'For CSV - 2019 VentSpcFuncData'!$B$6:$B$101,0))</f>
        <v>15</v>
      </c>
      <c r="O185" s="154">
        <f t="shared" si="16"/>
        <v>15</v>
      </c>
      <c r="P185" s="156">
        <f t="shared" si="12"/>
        <v>3.7499999999999999E-2</v>
      </c>
      <c r="Q185" s="41" t="str">
        <f t="shared" si="18"/>
        <v>Hotel/Motel Guest Room,Lodging - Bedroom/living room</v>
      </c>
      <c r="R185" s="41">
        <f>INDEX('For CSV - 2019 SpcFuncData'!$AL$5:$AL$89,MATCH($A185,'For CSV - 2019 SpcFuncData'!$B$5:$B$89,0))</f>
        <v>228</v>
      </c>
      <c r="S185" s="41">
        <f>INDEX('For CSV - 2019 VentSpcFuncData'!$L$6:$L$101,MATCH($B185,'For CSV - 2019 VentSpcFuncData'!$B$6:$B$101,0))</f>
        <v>53</v>
      </c>
      <c r="T185" s="41">
        <f>MATCH($A185,'For CSV - 2019 SpcFuncData'!$B$5:$B$88,0)</f>
        <v>35</v>
      </c>
      <c r="V185" t="str">
        <f t="shared" si="14"/>
        <v>2,              53,     "Lodging - Bedroom/living room"</v>
      </c>
    </row>
    <row r="186" spans="1:22">
      <c r="A186" s="41" t="s">
        <v>114</v>
      </c>
      <c r="B186" s="106" t="s">
        <v>295</v>
      </c>
      <c r="C186" s="53">
        <f>VLOOKUP($B186,'2019 Ventilation List SORT'!$A$6:$I$102,2)</f>
        <v>0.15</v>
      </c>
      <c r="D186" s="53">
        <f>VLOOKUP($B186,'2019 Ventilation List SORT'!$A$6:$I$102,3)</f>
        <v>0.15</v>
      </c>
      <c r="E186" s="58">
        <f>VLOOKUP($B186,'2019 Ventilation List SORT'!$A$6:$I$102,4)</f>
        <v>0</v>
      </c>
      <c r="F186" s="58">
        <f>VLOOKUP($B186,'2019 Ventilation List SORT'!$A$6:$I$102,5)</f>
        <v>0</v>
      </c>
      <c r="G186" s="53">
        <f>VLOOKUP($B186,'2019 Ventilation List SORT'!$A$6:$I$102,6)</f>
        <v>0.7</v>
      </c>
      <c r="H186" s="58">
        <f>VLOOKUP($B186,'2019 Ventilation List SORT'!$A$6:$I$102,7)</f>
        <v>2</v>
      </c>
      <c r="I186" s="53" t="str">
        <f>VLOOKUP($B186,'2019 Ventilation List SORT'!$A$6:$I$102,8)</f>
        <v/>
      </c>
      <c r="J186" s="84" t="str">
        <f>VLOOKUP($B186,'2019 Ventilation List SORT'!$A$6:$I$102,9)</f>
        <v>Yes</v>
      </c>
      <c r="K186" s="154">
        <f>INDEX('For CSV - 2019 SpcFuncData'!$D$5:$D$88,MATCH($A186,'For CSV - 2019 SpcFuncData'!$B$5:$B$88,0))*0.5</f>
        <v>2.5</v>
      </c>
      <c r="L186" s="154">
        <f>INDEX('For CSV - 2019 VentSpcFuncData'!$K$6:$K$101,MATCH($B186,'For CSV - 2019 VentSpcFuncData'!$B$6:$B$101,0))</f>
        <v>0</v>
      </c>
      <c r="M186" s="154">
        <f t="shared" si="15"/>
        <v>2.5</v>
      </c>
      <c r="N186" s="154">
        <f>INDEX('For CSV - 2019 VentSpcFuncData'!$J$6:$J$101,MATCH($B186,'For CSV - 2019 VentSpcFuncData'!$B$6:$B$101,0))</f>
        <v>15</v>
      </c>
      <c r="O186" s="154">
        <f t="shared" si="16"/>
        <v>15</v>
      </c>
      <c r="P186" s="156">
        <f t="shared" si="12"/>
        <v>3.7499999999999999E-2</v>
      </c>
      <c r="Q186" s="41" t="str">
        <f t="shared" si="18"/>
        <v>Kitchen/Food Preparation Area,Food Service - Kitchen (cooking)</v>
      </c>
      <c r="R186" s="41">
        <f>INDEX('For CSV - 2019 SpcFuncData'!$AL$5:$AL$89,MATCH($A186,'For CSV - 2019 SpcFuncData'!$B$5:$B$89,0))</f>
        <v>229</v>
      </c>
      <c r="S186" s="41">
        <f>INDEX('For CSV - 2019 VentSpcFuncData'!$L$6:$L$101,MATCH($B186,'For CSV - 2019 VentSpcFuncData'!$B$6:$B$101,0))</f>
        <v>44</v>
      </c>
      <c r="T186" s="41">
        <f>MATCH($A186,'For CSV - 2019 SpcFuncData'!$B$5:$B$88,0)</f>
        <v>36</v>
      </c>
      <c r="V186" t="str">
        <f t="shared" si="14"/>
        <v>1, Spc:SpcFunc,        229,  44  ;  Kitchen/Food Preparation Area</v>
      </c>
    </row>
    <row r="187" spans="1:22">
      <c r="A187" s="41" t="s">
        <v>114</v>
      </c>
      <c r="B187" s="50" t="s">
        <v>295</v>
      </c>
      <c r="C187" s="53">
        <f>VLOOKUP($B187,'2019 Ventilation List SORT'!$A$6:$I$102,2)</f>
        <v>0.15</v>
      </c>
      <c r="D187" s="53">
        <f>VLOOKUP($B187,'2019 Ventilation List SORT'!$A$6:$I$102,3)</f>
        <v>0.15</v>
      </c>
      <c r="E187" s="58">
        <f>VLOOKUP($B187,'2019 Ventilation List SORT'!$A$6:$I$102,4)</f>
        <v>0</v>
      </c>
      <c r="F187" s="58">
        <f>VLOOKUP($B187,'2019 Ventilation List SORT'!$A$6:$I$102,5)</f>
        <v>0</v>
      </c>
      <c r="G187" s="53">
        <f>VLOOKUP($B187,'2019 Ventilation List SORT'!$A$6:$I$102,6)</f>
        <v>0.7</v>
      </c>
      <c r="H187" s="58">
        <f>VLOOKUP($B187,'2019 Ventilation List SORT'!$A$6:$I$102,7)</f>
        <v>2</v>
      </c>
      <c r="I187" s="53" t="str">
        <f>VLOOKUP($B187,'2019 Ventilation List SORT'!$A$6:$I$102,8)</f>
        <v/>
      </c>
      <c r="J187" s="84" t="str">
        <f>VLOOKUP($B187,'2019 Ventilation List SORT'!$A$6:$I$102,9)</f>
        <v>Yes</v>
      </c>
      <c r="K187" s="154">
        <f>INDEX('For CSV - 2019 SpcFuncData'!$D$5:$D$88,MATCH($A187,'For CSV - 2019 SpcFuncData'!$B$5:$B$88,0))*0.5</f>
        <v>2.5</v>
      </c>
      <c r="L187" s="154">
        <f>INDEX('For CSV - 2019 VentSpcFuncData'!$K$6:$K$101,MATCH($B187,'For CSV - 2019 VentSpcFuncData'!$B$6:$B$101,0))</f>
        <v>0</v>
      </c>
      <c r="M187" s="154">
        <f t="shared" si="15"/>
        <v>2.5</v>
      </c>
      <c r="N187" s="154">
        <f>INDEX('For CSV - 2019 VentSpcFuncData'!$J$6:$J$101,MATCH($B187,'For CSV - 2019 VentSpcFuncData'!$B$6:$B$101,0))</f>
        <v>15</v>
      </c>
      <c r="O187" s="154">
        <f t="shared" si="16"/>
        <v>15</v>
      </c>
      <c r="P187" s="156">
        <f t="shared" si="12"/>
        <v>3.7499999999999999E-2</v>
      </c>
      <c r="Q187" s="41" t="str">
        <f t="shared" si="18"/>
        <v>Kitchen/Food Preparation Area,Food Service - Kitchen (cooking)</v>
      </c>
      <c r="R187" s="41">
        <f>INDEX('For CSV - 2019 SpcFuncData'!$AL$5:$AL$89,MATCH($A187,'For CSV - 2019 SpcFuncData'!$B$5:$B$89,0))</f>
        <v>229</v>
      </c>
      <c r="S187" s="41">
        <f>INDEX('For CSV - 2019 VentSpcFuncData'!$L$6:$L$101,MATCH($B187,'For CSV - 2019 VentSpcFuncData'!$B$6:$B$101,0))</f>
        <v>44</v>
      </c>
      <c r="T187" s="41">
        <f>MATCH($A187,'For CSV - 2019 SpcFuncData'!$B$5:$B$88,0)</f>
        <v>36</v>
      </c>
      <c r="V187" t="str">
        <f t="shared" si="14"/>
        <v>2,              44,     "Food Service - Kitchen (cooking)"</v>
      </c>
    </row>
    <row r="188" spans="1:22">
      <c r="A188" s="54" t="s">
        <v>159</v>
      </c>
      <c r="B188" s="106" t="s">
        <v>298</v>
      </c>
      <c r="C188" s="53">
        <f>VLOOKUP($B188,'2019 Ventilation List SORT'!$A$6:$I$102,2)</f>
        <v>0</v>
      </c>
      <c r="D188" s="53">
        <f>VLOOKUP($B188,'2019 Ventilation List SORT'!$A$6:$I$102,3)</f>
        <v>0</v>
      </c>
      <c r="E188" s="58">
        <f>VLOOKUP($B188,'2019 Ventilation List SORT'!$A$6:$I$102,4)</f>
        <v>0</v>
      </c>
      <c r="F188" s="58">
        <f>VLOOKUP($B188,'2019 Ventilation List SORT'!$A$6:$I$102,5)</f>
        <v>0</v>
      </c>
      <c r="G188" s="53">
        <f>VLOOKUP($B188,'2019 Ventilation List SORT'!$A$6:$I$102,6)</f>
        <v>0.3</v>
      </c>
      <c r="H188" s="58">
        <f>VLOOKUP($B188,'2019 Ventilation List SORT'!$A$6:$I$102,7)</f>
        <v>2</v>
      </c>
      <c r="I188" s="53" t="str">
        <f>VLOOKUP($B188,'2019 Ventilation List SORT'!$A$6:$I$102,8)</f>
        <v/>
      </c>
      <c r="J188" s="84" t="str">
        <f>VLOOKUP($B188,'2019 Ventilation List SORT'!$A$6:$I$102,9)</f>
        <v>No</v>
      </c>
      <c r="K188" s="154">
        <f>INDEX('For CSV - 2019 SpcFuncData'!$D$5:$D$88,MATCH($A188,'For CSV - 2019 SpcFuncData'!$B$5:$B$88,0))*0.5</f>
        <v>2.5</v>
      </c>
      <c r="L188" s="154">
        <f>INDEX('For CSV - 2019 VentSpcFuncData'!$K$6:$K$101,MATCH($B188,'For CSV - 2019 VentSpcFuncData'!$B$6:$B$101,0))</f>
        <v>0</v>
      </c>
      <c r="M188" s="154">
        <f t="shared" si="15"/>
        <v>2.5</v>
      </c>
      <c r="N188" s="154">
        <f>INDEX('For CSV - 2019 VentSpcFuncData'!$J$6:$J$101,MATCH($B188,'For CSV - 2019 VentSpcFuncData'!$B$6:$B$101,0))</f>
        <v>0</v>
      </c>
      <c r="O188" s="154">
        <f t="shared" si="16"/>
        <v>0</v>
      </c>
      <c r="P188" s="156">
        <f t="shared" si="12"/>
        <v>0</v>
      </c>
      <c r="Q188" s="41" t="str">
        <f t="shared" si="18"/>
        <v>Kitchenette or Residential Kitchen,Exhaust - Kitchenettes</v>
      </c>
      <c r="R188" s="41">
        <f>INDEX('For CSV - 2019 SpcFuncData'!$AL$5:$AL$89,MATCH($A188,'For CSV - 2019 SpcFuncData'!$B$5:$B$89,0))</f>
        <v>230</v>
      </c>
      <c r="S188" s="41">
        <f>INDEX('For CSV - 2019 VentSpcFuncData'!$L$6:$L$101,MATCH($B188,'For CSV - 2019 VentSpcFuncData'!$B$6:$B$101,0))</f>
        <v>31</v>
      </c>
      <c r="T188" s="41">
        <f>MATCH($A188,'For CSV - 2019 SpcFuncData'!$B$5:$B$88,0)</f>
        <v>37</v>
      </c>
      <c r="V188" t="str">
        <f t="shared" si="14"/>
        <v>1, Spc:SpcFunc,        230,  31  ;  Kitchenette or Residential Kitchen</v>
      </c>
    </row>
    <row r="189" spans="1:22">
      <c r="A189" s="54" t="s">
        <v>159</v>
      </c>
      <c r="B189" s="50" t="s">
        <v>298</v>
      </c>
      <c r="C189" s="53">
        <f>VLOOKUP($B189,'2019 Ventilation List SORT'!$A$6:$I$102,2)</f>
        <v>0</v>
      </c>
      <c r="D189" s="53">
        <f>VLOOKUP($B189,'2019 Ventilation List SORT'!$A$6:$I$102,3)</f>
        <v>0</v>
      </c>
      <c r="E189" s="58">
        <f>VLOOKUP($B189,'2019 Ventilation List SORT'!$A$6:$I$102,4)</f>
        <v>0</v>
      </c>
      <c r="F189" s="58">
        <f>VLOOKUP($B189,'2019 Ventilation List SORT'!$A$6:$I$102,5)</f>
        <v>0</v>
      </c>
      <c r="G189" s="53">
        <f>VLOOKUP($B189,'2019 Ventilation List SORT'!$A$6:$I$102,6)</f>
        <v>0.3</v>
      </c>
      <c r="H189" s="58">
        <f>VLOOKUP($B189,'2019 Ventilation List SORT'!$A$6:$I$102,7)</f>
        <v>2</v>
      </c>
      <c r="I189" s="53" t="str">
        <f>VLOOKUP($B189,'2019 Ventilation List SORT'!$A$6:$I$102,8)</f>
        <v/>
      </c>
      <c r="J189" s="84" t="str">
        <f>VLOOKUP($B189,'2019 Ventilation List SORT'!$A$6:$I$102,9)</f>
        <v>No</v>
      </c>
      <c r="K189" s="154">
        <f>INDEX('For CSV - 2019 SpcFuncData'!$D$5:$D$88,MATCH($A189,'For CSV - 2019 SpcFuncData'!$B$5:$B$88,0))*0.5</f>
        <v>2.5</v>
      </c>
      <c r="L189" s="154">
        <f>INDEX('For CSV - 2019 VentSpcFuncData'!$K$6:$K$101,MATCH($B189,'For CSV - 2019 VentSpcFuncData'!$B$6:$B$101,0))</f>
        <v>0</v>
      </c>
      <c r="M189" s="154">
        <f t="shared" si="15"/>
        <v>2.5</v>
      </c>
      <c r="N189" s="154">
        <f>INDEX('For CSV - 2019 VentSpcFuncData'!$J$6:$J$101,MATCH($B189,'For CSV - 2019 VentSpcFuncData'!$B$6:$B$101,0))</f>
        <v>0</v>
      </c>
      <c r="O189" s="154">
        <f t="shared" si="16"/>
        <v>0</v>
      </c>
      <c r="P189" s="156">
        <f t="shared" si="12"/>
        <v>0</v>
      </c>
      <c r="Q189" s="41" t="str">
        <f t="shared" si="18"/>
        <v>Kitchenette or Residential Kitchen,Exhaust - Kitchenettes</v>
      </c>
      <c r="R189" s="41">
        <f>INDEX('For CSV - 2019 SpcFuncData'!$AL$5:$AL$89,MATCH($A189,'For CSV - 2019 SpcFuncData'!$B$5:$B$89,0))</f>
        <v>230</v>
      </c>
      <c r="S189" s="41">
        <f>INDEX('For CSV - 2019 VentSpcFuncData'!$L$6:$L$101,MATCH($B189,'For CSV - 2019 VentSpcFuncData'!$B$6:$B$101,0))</f>
        <v>31</v>
      </c>
      <c r="T189" s="41">
        <f>MATCH($A189,'For CSV - 2019 SpcFuncData'!$B$5:$B$88,0)</f>
        <v>37</v>
      </c>
      <c r="V189" t="str">
        <f t="shared" si="14"/>
        <v>2,              31,     "Exhaust - Kitchenettes"</v>
      </c>
    </row>
    <row r="190" spans="1:22">
      <c r="A190" s="41" t="s">
        <v>633</v>
      </c>
      <c r="B190" s="106" t="s">
        <v>299</v>
      </c>
      <c r="C190" s="53">
        <f>VLOOKUP($B190,'2019 Ventilation List SORT'!$A$6:$I$102,2)</f>
        <v>0.15</v>
      </c>
      <c r="D190" s="53">
        <f>VLOOKUP($B190,'2019 Ventilation List SORT'!$A$6:$I$102,3)</f>
        <v>0.15</v>
      </c>
      <c r="E190" s="58">
        <f>VLOOKUP($B190,'2019 Ventilation List SORT'!$A$6:$I$102,4)</f>
        <v>0</v>
      </c>
      <c r="F190" s="58">
        <f>VLOOKUP($B190,'2019 Ventilation List SORT'!$A$6:$I$102,5)</f>
        <v>0</v>
      </c>
      <c r="G190" s="53">
        <f>VLOOKUP($B190,'2019 Ventilation List SORT'!$A$6:$I$102,6)</f>
        <v>0</v>
      </c>
      <c r="H190" s="58">
        <f>VLOOKUP($B190,'2019 Ventilation List SORT'!$A$6:$I$102,7)</f>
        <v>2</v>
      </c>
      <c r="I190" s="53" t="str">
        <f>VLOOKUP($B190,'2019 Ventilation List SORT'!$A$6:$I$102,8)</f>
        <v/>
      </c>
      <c r="J190" s="84" t="str">
        <f>VLOOKUP($B190,'2019 Ventilation List SORT'!$A$6:$I$102,9)</f>
        <v>No</v>
      </c>
      <c r="K190" s="154">
        <f>INDEX('For CSV - 2019 SpcFuncData'!$D$5:$D$88,MATCH($A190,'For CSV - 2019 SpcFuncData'!$B$5:$B$88,0))*0.5</f>
        <v>5</v>
      </c>
      <c r="L190" s="154">
        <f>INDEX('For CSV - 2019 VentSpcFuncData'!$K$6:$K$101,MATCH($B190,'For CSV - 2019 VentSpcFuncData'!$B$6:$B$101,0))</f>
        <v>0</v>
      </c>
      <c r="M190" s="154">
        <f t="shared" si="15"/>
        <v>5</v>
      </c>
      <c r="N190" s="154">
        <f>INDEX('For CSV - 2019 VentSpcFuncData'!$J$6:$J$101,MATCH($B190,'For CSV - 2019 VentSpcFuncData'!$B$6:$B$101,0))</f>
        <v>15</v>
      </c>
      <c r="O190" s="154">
        <f t="shared" si="16"/>
        <v>15</v>
      </c>
      <c r="P190" s="156">
        <f t="shared" si="12"/>
        <v>7.4999999999999997E-2</v>
      </c>
      <c r="Q190" s="41" t="str">
        <f t="shared" si="18"/>
        <v>Laundry Area,Lodging - Laundry rooms, central</v>
      </c>
      <c r="R190" s="41">
        <f>INDEX('For CSV - 2019 SpcFuncData'!$AL$5:$AL$89,MATCH($A190,'For CSV - 2019 SpcFuncData'!$B$5:$B$89,0))</f>
        <v>231</v>
      </c>
      <c r="S190" s="41">
        <f>INDEX('For CSV - 2019 VentSpcFuncData'!$L$6:$L$101,MATCH($B190,'For CSV - 2019 VentSpcFuncData'!$B$6:$B$101,0))</f>
        <v>55</v>
      </c>
      <c r="T190" s="41">
        <f>MATCH($A190,'For CSV - 2019 SpcFuncData'!$B$5:$B$88,0)</f>
        <v>38</v>
      </c>
      <c r="V190" t="str">
        <f t="shared" si="14"/>
        <v>1, Spc:SpcFunc,        231,  55  ;  Laundry Area</v>
      </c>
    </row>
    <row r="191" spans="1:22">
      <c r="A191" s="41" t="s">
        <v>633</v>
      </c>
      <c r="B191" s="50" t="s">
        <v>634</v>
      </c>
      <c r="C191" s="53">
        <f>VLOOKUP($B191,'2019 Ventilation List SORT'!$A$6:$I$102,2)</f>
        <v>0</v>
      </c>
      <c r="D191" s="53">
        <f>VLOOKUP($B191,'2019 Ventilation List SORT'!$A$6:$I$102,3)</f>
        <v>0</v>
      </c>
      <c r="E191" s="58">
        <f>VLOOKUP($B191,'2019 Ventilation List SORT'!$A$6:$I$102,4)</f>
        <v>0</v>
      </c>
      <c r="F191" s="58">
        <f>VLOOKUP($B191,'2019 Ventilation List SORT'!$A$6:$I$102,5)</f>
        <v>0</v>
      </c>
      <c r="G191" s="53">
        <f>VLOOKUP($B191,'2019 Ventilation List SORT'!$A$6:$I$102,6)</f>
        <v>1</v>
      </c>
      <c r="H191" s="58">
        <f>VLOOKUP($B191,'2019 Ventilation List SORT'!$A$6:$I$102,7)</f>
        <v>3</v>
      </c>
      <c r="I191" s="53" t="str">
        <f>VLOOKUP($B191,'2019 Ventilation List SORT'!$A$6:$I$102,8)</f>
        <v>Exh. Note F</v>
      </c>
      <c r="J191" s="84" t="str">
        <f>VLOOKUP($B191,'2019 Ventilation List SORT'!$A$6:$I$102,9)</f>
        <v>No</v>
      </c>
      <c r="K191" s="154">
        <f>INDEX('For CSV - 2019 SpcFuncData'!$D$5:$D$88,MATCH($A191,'For CSV - 2019 SpcFuncData'!$B$5:$B$88,0))*0.5</f>
        <v>5</v>
      </c>
      <c r="L191" s="154">
        <f>INDEX('For CSV - 2019 VentSpcFuncData'!$K$6:$K$101,MATCH($B191,'For CSV - 2019 VentSpcFuncData'!$B$6:$B$101,0))</f>
        <v>0</v>
      </c>
      <c r="M191" s="154">
        <f t="shared" si="15"/>
        <v>5</v>
      </c>
      <c r="N191" s="154">
        <f>INDEX('For CSV - 2019 VentSpcFuncData'!$J$6:$J$101,MATCH($B191,'For CSV - 2019 VentSpcFuncData'!$B$6:$B$101,0))</f>
        <v>0</v>
      </c>
      <c r="O191" s="154">
        <f t="shared" si="16"/>
        <v>0</v>
      </c>
      <c r="P191" s="156">
        <f t="shared" si="12"/>
        <v>0</v>
      </c>
      <c r="Q191" s="41" t="str">
        <f t="shared" si="18"/>
        <v>Laundry Area,Exhaust - Soiled laundry storage rooms</v>
      </c>
      <c r="R191" s="41">
        <f>INDEX('For CSV - 2019 SpcFuncData'!$AL$5:$AL$89,MATCH($A191,'For CSV - 2019 SpcFuncData'!$B$5:$B$89,0))</f>
        <v>231</v>
      </c>
      <c r="S191" s="41">
        <f>INDEX('For CSV - 2019 VentSpcFuncData'!$L$6:$L$101,MATCH($B191,'For CSV - 2019 VentSpcFuncData'!$B$6:$B$101,0))</f>
        <v>37</v>
      </c>
      <c r="T191" s="41">
        <f>MATCH($A191,'For CSV - 2019 SpcFuncData'!$B$5:$B$88,0)</f>
        <v>38</v>
      </c>
      <c r="V191" t="str">
        <f t="shared" si="14"/>
        <v>2,              37,     "Exhaust - Soiled laundry storage rooms"</v>
      </c>
    </row>
    <row r="192" spans="1:22">
      <c r="A192" s="41" t="s">
        <v>633</v>
      </c>
      <c r="B192" s="50" t="s">
        <v>635</v>
      </c>
      <c r="C192" s="53">
        <f>VLOOKUP($B192,'2019 Ventilation List SORT'!$A$6:$I$102,2)</f>
        <v>0.15</v>
      </c>
      <c r="D192" s="53">
        <f>VLOOKUP($B192,'2019 Ventilation List SORT'!$A$6:$I$102,3)</f>
        <v>0.15</v>
      </c>
      <c r="E192" s="58">
        <f>VLOOKUP($B192,'2019 Ventilation List SORT'!$A$6:$I$102,4)</f>
        <v>0</v>
      </c>
      <c r="F192" s="58">
        <f>VLOOKUP($B192,'2019 Ventilation List SORT'!$A$6:$I$102,5)</f>
        <v>0</v>
      </c>
      <c r="G192" s="53">
        <f>VLOOKUP($B192,'2019 Ventilation List SORT'!$A$6:$I$102,6)</f>
        <v>0</v>
      </c>
      <c r="H192" s="58">
        <f>VLOOKUP($B192,'2019 Ventilation List SORT'!$A$6:$I$102,7)</f>
        <v>1</v>
      </c>
      <c r="I192" s="53" t="str">
        <f>VLOOKUP($B192,'2019 Ventilation List SORT'!$A$6:$I$102,8)</f>
        <v/>
      </c>
      <c r="J192" s="84" t="str">
        <f>VLOOKUP($B192,'2019 Ventilation List SORT'!$A$6:$I$102,9)</f>
        <v>No</v>
      </c>
      <c r="K192" s="154">
        <f>INDEX('For CSV - 2019 SpcFuncData'!$D$5:$D$88,MATCH($A192,'For CSV - 2019 SpcFuncData'!$B$5:$B$88,0))*0.5</f>
        <v>5</v>
      </c>
      <c r="L192" s="154">
        <f>INDEX('For CSV - 2019 VentSpcFuncData'!$K$6:$K$101,MATCH($B192,'For CSV - 2019 VentSpcFuncData'!$B$6:$B$101,0))</f>
        <v>0</v>
      </c>
      <c r="M192" s="154">
        <f t="shared" si="15"/>
        <v>5</v>
      </c>
      <c r="N192" s="154">
        <f>INDEX('For CSV - 2019 VentSpcFuncData'!$J$6:$J$101,MATCH($B192,'For CSV - 2019 VentSpcFuncData'!$B$6:$B$101,0))</f>
        <v>15</v>
      </c>
      <c r="O192" s="154">
        <f t="shared" si="16"/>
        <v>15</v>
      </c>
      <c r="P192" s="156">
        <f t="shared" si="12"/>
        <v>7.4999999999999997E-2</v>
      </c>
      <c r="Q192" s="41" t="str">
        <f t="shared" si="18"/>
        <v>Laundry Area,Lodging - Laundry rooms within dwelling units</v>
      </c>
      <c r="R192" s="41">
        <f>INDEX('For CSV - 2019 SpcFuncData'!$AL$5:$AL$89,MATCH($A192,'For CSV - 2019 SpcFuncData'!$B$5:$B$89,0))</f>
        <v>231</v>
      </c>
      <c r="S192" s="41">
        <f>INDEX('For CSV - 2019 VentSpcFuncData'!$L$6:$L$101,MATCH($B192,'For CSV - 2019 VentSpcFuncData'!$B$6:$B$101,0))</f>
        <v>54</v>
      </c>
      <c r="T192" s="41">
        <f>MATCH($A192,'For CSV - 2019 SpcFuncData'!$B$5:$B$88,0)</f>
        <v>38</v>
      </c>
      <c r="V192" t="str">
        <f t="shared" si="14"/>
        <v>2,              54,     "Lodging - Laundry rooms within dwelling units"</v>
      </c>
    </row>
    <row r="193" spans="1:22">
      <c r="A193" s="41" t="s">
        <v>633</v>
      </c>
      <c r="B193" s="50" t="s">
        <v>299</v>
      </c>
      <c r="C193" s="53">
        <f>VLOOKUP($B193,'2019 Ventilation List SORT'!$A$6:$I$102,2)</f>
        <v>0.15</v>
      </c>
      <c r="D193" s="53">
        <f>VLOOKUP($B193,'2019 Ventilation List SORT'!$A$6:$I$102,3)</f>
        <v>0.15</v>
      </c>
      <c r="E193" s="58">
        <f>VLOOKUP($B193,'2019 Ventilation List SORT'!$A$6:$I$102,4)</f>
        <v>0</v>
      </c>
      <c r="F193" s="58">
        <f>VLOOKUP($B193,'2019 Ventilation List SORT'!$A$6:$I$102,5)</f>
        <v>0</v>
      </c>
      <c r="G193" s="53">
        <f>VLOOKUP($B193,'2019 Ventilation List SORT'!$A$6:$I$102,6)</f>
        <v>0</v>
      </c>
      <c r="H193" s="58">
        <f>VLOOKUP($B193,'2019 Ventilation List SORT'!$A$6:$I$102,7)</f>
        <v>2</v>
      </c>
      <c r="I193" s="53" t="str">
        <f>VLOOKUP($B193,'2019 Ventilation List SORT'!$A$6:$I$102,8)</f>
        <v/>
      </c>
      <c r="J193" s="84" t="str">
        <f>VLOOKUP($B193,'2019 Ventilation List SORT'!$A$6:$I$102,9)</f>
        <v>No</v>
      </c>
      <c r="K193" s="154">
        <f>INDEX('For CSV - 2019 SpcFuncData'!$D$5:$D$88,MATCH($A193,'For CSV - 2019 SpcFuncData'!$B$5:$B$88,0))*0.5</f>
        <v>5</v>
      </c>
      <c r="L193" s="154">
        <f>INDEX('For CSV - 2019 VentSpcFuncData'!$K$6:$K$101,MATCH($B193,'For CSV - 2019 VentSpcFuncData'!$B$6:$B$101,0))</f>
        <v>0</v>
      </c>
      <c r="M193" s="154">
        <f t="shared" si="15"/>
        <v>5</v>
      </c>
      <c r="N193" s="154">
        <f>INDEX('For CSV - 2019 VentSpcFuncData'!$J$6:$J$101,MATCH($B193,'For CSV - 2019 VentSpcFuncData'!$B$6:$B$101,0))</f>
        <v>15</v>
      </c>
      <c r="O193" s="154">
        <f t="shared" si="16"/>
        <v>15</v>
      </c>
      <c r="P193" s="156">
        <f t="shared" si="12"/>
        <v>7.4999999999999997E-2</v>
      </c>
      <c r="Q193" s="41" t="str">
        <f t="shared" si="18"/>
        <v>Laundry Area,Lodging - Laundry rooms, central</v>
      </c>
      <c r="R193" s="41">
        <f>INDEX('For CSV - 2019 SpcFuncData'!$AL$5:$AL$89,MATCH($A193,'For CSV - 2019 SpcFuncData'!$B$5:$B$89,0))</f>
        <v>231</v>
      </c>
      <c r="S193" s="41">
        <f>INDEX('For CSV - 2019 VentSpcFuncData'!$L$6:$L$101,MATCH($B193,'For CSV - 2019 VentSpcFuncData'!$B$6:$B$101,0))</f>
        <v>55</v>
      </c>
      <c r="T193" s="41">
        <f>MATCH($A193,'For CSV - 2019 SpcFuncData'!$B$5:$B$88,0)</f>
        <v>38</v>
      </c>
      <c r="V193" t="str">
        <f t="shared" si="14"/>
        <v>2,              55,     "Lodging - Laundry rooms, central"</v>
      </c>
    </row>
    <row r="194" spans="1:22">
      <c r="A194" s="41" t="s">
        <v>633</v>
      </c>
      <c r="B194" s="50" t="s">
        <v>636</v>
      </c>
      <c r="C194" s="53">
        <f>VLOOKUP($B194,'2019 Ventilation List SORT'!$A$6:$I$102,2)</f>
        <v>0.3</v>
      </c>
      <c r="D194" s="53">
        <f>VLOOKUP($B194,'2019 Ventilation List SORT'!$A$6:$I$102,3)</f>
        <v>0.3</v>
      </c>
      <c r="E194" s="58">
        <f>VLOOKUP($B194,'2019 Ventilation List SORT'!$A$6:$I$102,4)</f>
        <v>0</v>
      </c>
      <c r="F194" s="58">
        <f>VLOOKUP($B194,'2019 Ventilation List SORT'!$A$6:$I$102,5)</f>
        <v>0</v>
      </c>
      <c r="G194" s="53">
        <f>VLOOKUP($B194,'2019 Ventilation List SORT'!$A$6:$I$102,6)</f>
        <v>0</v>
      </c>
      <c r="H194" s="58">
        <f>VLOOKUP($B194,'2019 Ventilation List SORT'!$A$6:$I$102,7)</f>
        <v>2</v>
      </c>
      <c r="I194" s="53" t="str">
        <f>VLOOKUP($B194,'2019 Ventilation List SORT'!$A$6:$I$102,8)</f>
        <v/>
      </c>
      <c r="J194" s="84" t="str">
        <f>VLOOKUP($B194,'2019 Ventilation List SORT'!$A$6:$I$102,9)</f>
        <v>No</v>
      </c>
      <c r="K194" s="154">
        <f>INDEX('For CSV - 2019 SpcFuncData'!$D$5:$D$88,MATCH($A194,'For CSV - 2019 SpcFuncData'!$B$5:$B$88,0))*0.5</f>
        <v>5</v>
      </c>
      <c r="L194" s="154">
        <f>INDEX('For CSV - 2019 VentSpcFuncData'!$K$6:$K$101,MATCH($B194,'For CSV - 2019 VentSpcFuncData'!$B$6:$B$101,0))</f>
        <v>0</v>
      </c>
      <c r="M194" s="154">
        <f t="shared" si="15"/>
        <v>5</v>
      </c>
      <c r="N194" s="154">
        <f>INDEX('For CSV - 2019 VentSpcFuncData'!$J$6:$J$101,MATCH($B194,'For CSV - 2019 VentSpcFuncData'!$B$6:$B$101,0))</f>
        <v>15</v>
      </c>
      <c r="O194" s="154">
        <f t="shared" si="16"/>
        <v>15</v>
      </c>
      <c r="P194" s="156">
        <f t="shared" si="12"/>
        <v>7.4999999999999997E-2</v>
      </c>
      <c r="Q194" s="41" t="str">
        <f t="shared" si="18"/>
        <v>Laundry Area,Retail - Coin-operated laundries</v>
      </c>
      <c r="R194" s="41">
        <f>INDEX('For CSV - 2019 SpcFuncData'!$AL$5:$AL$89,MATCH($A194,'For CSV - 2019 SpcFuncData'!$B$5:$B$89,0))</f>
        <v>231</v>
      </c>
      <c r="S194" s="41">
        <f>INDEX('For CSV - 2019 VentSpcFuncData'!$L$6:$L$101,MATCH($B194,'For CSV - 2019 VentSpcFuncData'!$B$6:$B$101,0))</f>
        <v>80</v>
      </c>
      <c r="T194" s="41">
        <f>MATCH($A194,'For CSV - 2019 SpcFuncData'!$B$5:$B$88,0)</f>
        <v>38</v>
      </c>
      <c r="V194" t="str">
        <f t="shared" si="14"/>
        <v>2,              80,     "Retail - Coin-operated laundries"</v>
      </c>
    </row>
    <row r="195" spans="1:22">
      <c r="A195" s="41" t="s">
        <v>89</v>
      </c>
      <c r="B195" s="106" t="s">
        <v>302</v>
      </c>
      <c r="C195" s="53">
        <f>VLOOKUP($B195,'2019 Ventilation List SORT'!$A$6:$I$102,2)</f>
        <v>0.15</v>
      </c>
      <c r="D195" s="53">
        <f>VLOOKUP($B195,'2019 Ventilation List SORT'!$A$6:$I$102,3)</f>
        <v>0.15</v>
      </c>
      <c r="E195" s="58">
        <f>VLOOKUP($B195,'2019 Ventilation List SORT'!$A$6:$I$102,4)</f>
        <v>0</v>
      </c>
      <c r="F195" s="58">
        <f>VLOOKUP($B195,'2019 Ventilation List SORT'!$A$6:$I$102,5)</f>
        <v>0</v>
      </c>
      <c r="G195" s="53">
        <f>VLOOKUP($B195,'2019 Ventilation List SORT'!$A$6:$I$102,6)</f>
        <v>0</v>
      </c>
      <c r="H195" s="58">
        <f>VLOOKUP($B195,'2019 Ventilation List SORT'!$A$6:$I$102,7)</f>
        <v>1</v>
      </c>
      <c r="I195" s="53" t="str">
        <f>VLOOKUP($B195,'2019 Ventilation List SORT'!$A$6:$I$102,8)</f>
        <v/>
      </c>
      <c r="J195" s="84" t="str">
        <f>VLOOKUP($B195,'2019 Ventilation List SORT'!$A$6:$I$102,9)</f>
        <v>No</v>
      </c>
      <c r="K195" s="154">
        <f>INDEX('For CSV - 2019 SpcFuncData'!$D$5:$D$88,MATCH($A195,'For CSV - 2019 SpcFuncData'!$B$5:$B$88,0))*0.5</f>
        <v>10</v>
      </c>
      <c r="L195" s="154">
        <f>INDEX('For CSV - 2019 VentSpcFuncData'!$K$6:$K$101,MATCH($B195,'For CSV - 2019 VentSpcFuncData'!$B$6:$B$101,0))</f>
        <v>0</v>
      </c>
      <c r="M195" s="154">
        <f t="shared" si="15"/>
        <v>10</v>
      </c>
      <c r="N195" s="154">
        <f>INDEX('For CSV - 2019 VentSpcFuncData'!$J$6:$J$101,MATCH($B195,'For CSV - 2019 VentSpcFuncData'!$B$6:$B$101,0))</f>
        <v>15</v>
      </c>
      <c r="O195" s="154">
        <f t="shared" si="16"/>
        <v>15</v>
      </c>
      <c r="P195" s="156">
        <f t="shared" si="12"/>
        <v>0.15</v>
      </c>
      <c r="Q195" s="41" t="str">
        <f t="shared" si="18"/>
        <v>Library (Reading Area),Assembly - Libraries (reading rooms and stack areas)</v>
      </c>
      <c r="R195" s="41">
        <f>INDEX('For CSV - 2019 SpcFuncData'!$AL$5:$AL$89,MATCH($A195,'For CSV - 2019 SpcFuncData'!$B$5:$B$89,0))</f>
        <v>232</v>
      </c>
      <c r="S195" s="41">
        <f>INDEX('For CSV - 2019 VentSpcFuncData'!$L$6:$L$101,MATCH($B195,'For CSV - 2019 VentSpcFuncData'!$B$6:$B$101,0))</f>
        <v>4</v>
      </c>
      <c r="T195" s="41">
        <f>MATCH($A195,'For CSV - 2019 SpcFuncData'!$B$5:$B$88,0)</f>
        <v>39</v>
      </c>
      <c r="V195" t="str">
        <f t="shared" si="14"/>
        <v>1, Spc:SpcFunc,        232,  4  ;  Library (Reading Area)</v>
      </c>
    </row>
    <row r="196" spans="1:22">
      <c r="A196" s="41" t="s">
        <v>89</v>
      </c>
      <c r="B196" s="50" t="s">
        <v>302</v>
      </c>
      <c r="C196" s="53">
        <f>VLOOKUP($B196,'2019 Ventilation List SORT'!$A$6:$I$102,2)</f>
        <v>0.15</v>
      </c>
      <c r="D196" s="53">
        <f>VLOOKUP($B196,'2019 Ventilation List SORT'!$A$6:$I$102,3)</f>
        <v>0.15</v>
      </c>
      <c r="E196" s="58">
        <f>VLOOKUP($B196,'2019 Ventilation List SORT'!$A$6:$I$102,4)</f>
        <v>0</v>
      </c>
      <c r="F196" s="58">
        <f>VLOOKUP($B196,'2019 Ventilation List SORT'!$A$6:$I$102,5)</f>
        <v>0</v>
      </c>
      <c r="G196" s="53">
        <f>VLOOKUP($B196,'2019 Ventilation List SORT'!$A$6:$I$102,6)</f>
        <v>0</v>
      </c>
      <c r="H196" s="58">
        <f>VLOOKUP($B196,'2019 Ventilation List SORT'!$A$6:$I$102,7)</f>
        <v>1</v>
      </c>
      <c r="I196" s="53" t="str">
        <f>VLOOKUP($B196,'2019 Ventilation List SORT'!$A$6:$I$102,8)</f>
        <v/>
      </c>
      <c r="J196" s="84" t="str">
        <f>VLOOKUP($B196,'2019 Ventilation List SORT'!$A$6:$I$102,9)</f>
        <v>No</v>
      </c>
      <c r="K196" s="154">
        <f>INDEX('For CSV - 2019 SpcFuncData'!$D$5:$D$88,MATCH($A196,'For CSV - 2019 SpcFuncData'!$B$5:$B$88,0))*0.5</f>
        <v>10</v>
      </c>
      <c r="L196" s="154">
        <f>INDEX('For CSV - 2019 VentSpcFuncData'!$K$6:$K$101,MATCH($B196,'For CSV - 2019 VentSpcFuncData'!$B$6:$B$101,0))</f>
        <v>0</v>
      </c>
      <c r="M196" s="154">
        <f t="shared" si="15"/>
        <v>10</v>
      </c>
      <c r="N196" s="154">
        <f>INDEX('For CSV - 2019 VentSpcFuncData'!$J$6:$J$101,MATCH($B196,'For CSV - 2019 VentSpcFuncData'!$B$6:$B$101,0))</f>
        <v>15</v>
      </c>
      <c r="O196" s="154">
        <f t="shared" si="16"/>
        <v>15</v>
      </c>
      <c r="P196" s="156">
        <f t="shared" si="12"/>
        <v>0.15</v>
      </c>
      <c r="Q196" s="41" t="str">
        <f t="shared" si="18"/>
        <v>Library (Reading Area),Assembly - Libraries (reading rooms and stack areas)</v>
      </c>
      <c r="R196" s="41">
        <f>INDEX('For CSV - 2019 SpcFuncData'!$AL$5:$AL$89,MATCH($A196,'For CSV - 2019 SpcFuncData'!$B$5:$B$89,0))</f>
        <v>232</v>
      </c>
      <c r="S196" s="41">
        <f>INDEX('For CSV - 2019 VentSpcFuncData'!$L$6:$L$101,MATCH($B196,'For CSV - 2019 VentSpcFuncData'!$B$6:$B$101,0))</f>
        <v>4</v>
      </c>
      <c r="T196" s="41">
        <f>MATCH($A196,'For CSV - 2019 SpcFuncData'!$B$5:$B$88,0)</f>
        <v>39</v>
      </c>
      <c r="V196" t="str">
        <f t="shared" si="14"/>
        <v>2,              4,     "Assembly - Libraries (reading rooms and stack areas)"</v>
      </c>
    </row>
    <row r="197" spans="1:22">
      <c r="A197" s="54" t="s">
        <v>90</v>
      </c>
      <c r="B197" s="106" t="s">
        <v>302</v>
      </c>
      <c r="C197" s="53">
        <f>VLOOKUP($B197,'2019 Ventilation List SORT'!$A$6:$I$102,2)</f>
        <v>0.15</v>
      </c>
      <c r="D197" s="53">
        <f>VLOOKUP($B197,'2019 Ventilation List SORT'!$A$6:$I$102,3)</f>
        <v>0.15</v>
      </c>
      <c r="E197" s="58">
        <f>VLOOKUP($B197,'2019 Ventilation List SORT'!$A$6:$I$102,4)</f>
        <v>0</v>
      </c>
      <c r="F197" s="58">
        <f>VLOOKUP($B197,'2019 Ventilation List SORT'!$A$6:$I$102,5)</f>
        <v>0</v>
      </c>
      <c r="G197" s="53">
        <f>VLOOKUP($B197,'2019 Ventilation List SORT'!$A$6:$I$102,6)</f>
        <v>0</v>
      </c>
      <c r="H197" s="58">
        <f>VLOOKUP($B197,'2019 Ventilation List SORT'!$A$6:$I$102,7)</f>
        <v>1</v>
      </c>
      <c r="I197" s="53" t="str">
        <f>VLOOKUP($B197,'2019 Ventilation List SORT'!$A$6:$I$102,8)</f>
        <v/>
      </c>
      <c r="J197" s="84" t="str">
        <f>VLOOKUP($B197,'2019 Ventilation List SORT'!$A$6:$I$102,9)</f>
        <v>No</v>
      </c>
      <c r="K197" s="154">
        <f>INDEX('For CSV - 2019 SpcFuncData'!$D$5:$D$88,MATCH($A197,'For CSV - 2019 SpcFuncData'!$B$5:$B$88,0))*0.5</f>
        <v>5</v>
      </c>
      <c r="L197" s="154">
        <f>INDEX('For CSV - 2019 VentSpcFuncData'!$K$6:$K$101,MATCH($B197,'For CSV - 2019 VentSpcFuncData'!$B$6:$B$101,0))</f>
        <v>0</v>
      </c>
      <c r="M197" s="154">
        <f t="shared" si="15"/>
        <v>5</v>
      </c>
      <c r="N197" s="154">
        <f>INDEX('For CSV - 2019 VentSpcFuncData'!$J$6:$J$101,MATCH($B197,'For CSV - 2019 VentSpcFuncData'!$B$6:$B$101,0))</f>
        <v>15</v>
      </c>
      <c r="O197" s="154">
        <f t="shared" si="16"/>
        <v>15</v>
      </c>
      <c r="P197" s="156">
        <f t="shared" si="12"/>
        <v>7.4999999999999997E-2</v>
      </c>
      <c r="Q197" s="41" t="str">
        <f t="shared" si="18"/>
        <v>Library (Stacks Area),Assembly - Libraries (reading rooms and stack areas)</v>
      </c>
      <c r="R197" s="41">
        <f>INDEX('For CSV - 2019 SpcFuncData'!$AL$5:$AL$89,MATCH($A197,'For CSV - 2019 SpcFuncData'!$B$5:$B$89,0))</f>
        <v>233</v>
      </c>
      <c r="S197" s="41">
        <f>INDEX('For CSV - 2019 VentSpcFuncData'!$L$6:$L$101,MATCH($B197,'For CSV - 2019 VentSpcFuncData'!$B$6:$B$101,0))</f>
        <v>4</v>
      </c>
      <c r="T197" s="41">
        <f>MATCH($A197,'For CSV - 2019 SpcFuncData'!$B$5:$B$88,0)</f>
        <v>40</v>
      </c>
      <c r="V197" t="str">
        <f t="shared" si="14"/>
        <v>1, Spc:SpcFunc,        233,  4  ;  Library (Stacks Area)</v>
      </c>
    </row>
    <row r="198" spans="1:22">
      <c r="A198" s="54" t="s">
        <v>90</v>
      </c>
      <c r="B198" s="50" t="s">
        <v>302</v>
      </c>
      <c r="C198" s="53">
        <f>VLOOKUP($B198,'2019 Ventilation List SORT'!$A$6:$I$102,2)</f>
        <v>0.15</v>
      </c>
      <c r="D198" s="53">
        <f>VLOOKUP($B198,'2019 Ventilation List SORT'!$A$6:$I$102,3)</f>
        <v>0.15</v>
      </c>
      <c r="E198" s="58">
        <f>VLOOKUP($B198,'2019 Ventilation List SORT'!$A$6:$I$102,4)</f>
        <v>0</v>
      </c>
      <c r="F198" s="58">
        <f>VLOOKUP($B198,'2019 Ventilation List SORT'!$A$6:$I$102,5)</f>
        <v>0</v>
      </c>
      <c r="G198" s="53">
        <f>VLOOKUP($B198,'2019 Ventilation List SORT'!$A$6:$I$102,6)</f>
        <v>0</v>
      </c>
      <c r="H198" s="58">
        <f>VLOOKUP($B198,'2019 Ventilation List SORT'!$A$6:$I$102,7)</f>
        <v>1</v>
      </c>
      <c r="I198" s="53" t="str">
        <f>VLOOKUP($B198,'2019 Ventilation List SORT'!$A$6:$I$102,8)</f>
        <v/>
      </c>
      <c r="J198" s="84" t="str">
        <f>VLOOKUP($B198,'2019 Ventilation List SORT'!$A$6:$I$102,9)</f>
        <v>No</v>
      </c>
      <c r="K198" s="154">
        <f>INDEX('For CSV - 2019 SpcFuncData'!$D$5:$D$88,MATCH($A198,'For CSV - 2019 SpcFuncData'!$B$5:$B$88,0))*0.5</f>
        <v>5</v>
      </c>
      <c r="L198" s="154">
        <f>INDEX('For CSV - 2019 VentSpcFuncData'!$K$6:$K$101,MATCH($B198,'For CSV - 2019 VentSpcFuncData'!$B$6:$B$101,0))</f>
        <v>0</v>
      </c>
      <c r="M198" s="154">
        <f t="shared" si="15"/>
        <v>5</v>
      </c>
      <c r="N198" s="154">
        <f>INDEX('For CSV - 2019 VentSpcFuncData'!$J$6:$J$101,MATCH($B198,'For CSV - 2019 VentSpcFuncData'!$B$6:$B$101,0))</f>
        <v>15</v>
      </c>
      <c r="O198" s="154">
        <f t="shared" si="16"/>
        <v>15</v>
      </c>
      <c r="P198" s="156">
        <f t="shared" si="12"/>
        <v>7.4999999999999997E-2</v>
      </c>
      <c r="Q198" s="41" t="str">
        <f t="shared" si="18"/>
        <v>Library (Stacks Area),Assembly - Libraries (reading rooms and stack areas)</v>
      </c>
      <c r="R198" s="41">
        <f>INDEX('For CSV - 2019 SpcFuncData'!$AL$5:$AL$89,MATCH($A198,'For CSV - 2019 SpcFuncData'!$B$5:$B$89,0))</f>
        <v>233</v>
      </c>
      <c r="S198" s="41">
        <f>INDEX('For CSV - 2019 VentSpcFuncData'!$L$6:$L$101,MATCH($B198,'For CSV - 2019 VentSpcFuncData'!$B$6:$B$101,0))</f>
        <v>4</v>
      </c>
      <c r="T198" s="41">
        <f>MATCH($A198,'For CSV - 2019 SpcFuncData'!$B$5:$B$88,0)</f>
        <v>40</v>
      </c>
      <c r="V198" t="str">
        <f t="shared" si="14"/>
        <v>2,              4,     "Assembly - Libraries (reading rooms and stack areas)"</v>
      </c>
    </row>
    <row r="199" spans="1:22">
      <c r="A199" s="54" t="s">
        <v>92</v>
      </c>
      <c r="B199" s="106" t="s">
        <v>305</v>
      </c>
      <c r="C199" s="53">
        <f>VLOOKUP($B199,'2019 Ventilation List SORT'!$A$6:$I$102,2)</f>
        <v>0</v>
      </c>
      <c r="D199" s="53">
        <f>VLOOKUP($B199,'2019 Ventilation List SORT'!$A$6:$I$102,3)</f>
        <v>0</v>
      </c>
      <c r="E199" s="58">
        <f>VLOOKUP($B199,'2019 Ventilation List SORT'!$A$6:$I$102,4)</f>
        <v>0</v>
      </c>
      <c r="F199" s="58">
        <f>VLOOKUP($B199,'2019 Ventilation List SORT'!$A$6:$I$102,5)</f>
        <v>0</v>
      </c>
      <c r="G199" s="53">
        <f>VLOOKUP($B199,'2019 Ventilation List SORT'!$A$6:$I$102,6)</f>
        <v>0.5</v>
      </c>
      <c r="H199" s="58">
        <f>VLOOKUP($B199,'2019 Ventilation List SORT'!$A$6:$I$102,7)</f>
        <v>2</v>
      </c>
      <c r="I199" s="53" t="str">
        <f>VLOOKUP($B199,'2019 Ventilation List SORT'!$A$6:$I$102,8)</f>
        <v/>
      </c>
      <c r="J199" s="84" t="str">
        <f>VLOOKUP($B199,'2019 Ventilation List SORT'!$A$6:$I$102,9)</f>
        <v>No</v>
      </c>
      <c r="K199" s="154">
        <f>INDEX('For CSV - 2019 SpcFuncData'!$D$5:$D$88,MATCH($A199,'For CSV - 2019 SpcFuncData'!$B$5:$B$88,0))*0.5</f>
        <v>10</v>
      </c>
      <c r="L199" s="154">
        <f>INDEX('For CSV - 2019 VentSpcFuncData'!$K$6:$K$101,MATCH($B199,'For CSV - 2019 VentSpcFuncData'!$B$6:$B$101,0))</f>
        <v>0</v>
      </c>
      <c r="M199" s="154">
        <f t="shared" si="15"/>
        <v>10</v>
      </c>
      <c r="N199" s="154">
        <f>INDEX('For CSV - 2019 VentSpcFuncData'!$J$6:$J$101,MATCH($B199,'For CSV - 2019 VentSpcFuncData'!$B$6:$B$101,0))</f>
        <v>0</v>
      </c>
      <c r="O199" s="154">
        <f t="shared" si="16"/>
        <v>0</v>
      </c>
      <c r="P199" s="156">
        <f t="shared" si="12"/>
        <v>0</v>
      </c>
      <c r="Q199" s="41" t="str">
        <f t="shared" si="18"/>
        <v>Locker Room,Exhaust - Locker rooms for athletic or industrial facilities</v>
      </c>
      <c r="R199" s="41">
        <f>INDEX('For CSV - 2019 SpcFuncData'!$AL$5:$AL$89,MATCH($A199,'For CSV - 2019 SpcFuncData'!$B$5:$B$89,0))</f>
        <v>234</v>
      </c>
      <c r="S199" s="41">
        <f>INDEX('For CSV - 2019 VentSpcFuncData'!$L$6:$L$101,MATCH($B199,'For CSV - 2019 VentSpcFuncData'!$B$6:$B$101,0))</f>
        <v>32</v>
      </c>
      <c r="T199" s="41">
        <f>MATCH($A199,'For CSV - 2019 SpcFuncData'!$B$5:$B$88,0)</f>
        <v>41</v>
      </c>
      <c r="V199" t="str">
        <f t="shared" si="14"/>
        <v>1, Spc:SpcFunc,        234,  32  ;  Locker Room</v>
      </c>
    </row>
    <row r="200" spans="1:22">
      <c r="A200" s="54" t="s">
        <v>92</v>
      </c>
      <c r="B200" s="50" t="s">
        <v>637</v>
      </c>
      <c r="C200" s="53">
        <f>VLOOKUP($B200,'2019 Ventilation List SORT'!$A$6:$I$102,2)</f>
        <v>0</v>
      </c>
      <c r="D200" s="53">
        <f>VLOOKUP($B200,'2019 Ventilation List SORT'!$A$6:$I$102,3)</f>
        <v>0</v>
      </c>
      <c r="E200" s="58">
        <f>VLOOKUP($B200,'2019 Ventilation List SORT'!$A$6:$I$102,4)</f>
        <v>0</v>
      </c>
      <c r="F200" s="58">
        <f>VLOOKUP($B200,'2019 Ventilation List SORT'!$A$6:$I$102,5)</f>
        <v>0</v>
      </c>
      <c r="G200" s="53">
        <f>VLOOKUP($B200,'2019 Ventilation List SORT'!$A$6:$I$102,6)</f>
        <v>0.25</v>
      </c>
      <c r="H200" s="58">
        <f>VLOOKUP($B200,'2019 Ventilation List SORT'!$A$6:$I$102,7)</f>
        <v>2</v>
      </c>
      <c r="I200" s="53" t="str">
        <f>VLOOKUP($B200,'2019 Ventilation List SORT'!$A$6:$I$102,8)</f>
        <v/>
      </c>
      <c r="J200" s="84" t="str">
        <f>VLOOKUP($B200,'2019 Ventilation List SORT'!$A$6:$I$102,9)</f>
        <v>No</v>
      </c>
      <c r="K200" s="154">
        <f>INDEX('For CSV - 2019 SpcFuncData'!$D$5:$D$88,MATCH($A200,'For CSV - 2019 SpcFuncData'!$B$5:$B$88,0))*0.5</f>
        <v>10</v>
      </c>
      <c r="L200" s="154">
        <f>INDEX('For CSV - 2019 VentSpcFuncData'!$K$6:$K$101,MATCH($B200,'For CSV - 2019 VentSpcFuncData'!$B$6:$B$101,0))</f>
        <v>0</v>
      </c>
      <c r="M200" s="154">
        <f t="shared" si="15"/>
        <v>10</v>
      </c>
      <c r="N200" s="154">
        <f>INDEX('For CSV - 2019 VentSpcFuncData'!$J$6:$J$101,MATCH($B200,'For CSV - 2019 VentSpcFuncData'!$B$6:$B$101,0))</f>
        <v>0</v>
      </c>
      <c r="O200" s="154">
        <f t="shared" si="16"/>
        <v>0</v>
      </c>
      <c r="P200" s="156">
        <f t="shared" ref="P200:P263" si="19">K200*O200/1000</f>
        <v>0</v>
      </c>
      <c r="Q200" s="41" t="str">
        <f t="shared" si="18"/>
        <v>Locker Room,Exhaust - All other locker rooms</v>
      </c>
      <c r="R200" s="41">
        <f>INDEX('For CSV - 2019 SpcFuncData'!$AL$5:$AL$89,MATCH($A200,'For CSV - 2019 SpcFuncData'!$B$5:$B$89,0))</f>
        <v>234</v>
      </c>
      <c r="S200" s="41">
        <f>INDEX('For CSV - 2019 VentSpcFuncData'!$L$6:$L$101,MATCH($B200,'For CSV - 2019 VentSpcFuncData'!$B$6:$B$101,0))</f>
        <v>24</v>
      </c>
      <c r="T200" s="41">
        <f>MATCH($A200,'For CSV - 2019 SpcFuncData'!$B$5:$B$88,0)</f>
        <v>41</v>
      </c>
      <c r="V200" t="str">
        <f t="shared" ref="V200:V264" si="20">IF($A199&lt;&gt;$A200,$V$3&amp;$R200&amp;$W$3&amp;$S200&amp;$X$3&amp;TEXT($A200,0),IF($A200=$A199,$V$4&amp;$S200&amp;$W$4&amp;$X$4&amp;$B200&amp;""""))</f>
        <v>2,              24,     "Exhaust - All other locker rooms"</v>
      </c>
    </row>
    <row r="201" spans="1:22">
      <c r="A201" s="54" t="s">
        <v>92</v>
      </c>
      <c r="B201" s="50" t="s">
        <v>305</v>
      </c>
      <c r="C201" s="53">
        <f>VLOOKUP($B201,'2019 Ventilation List SORT'!$A$6:$I$102,2)</f>
        <v>0</v>
      </c>
      <c r="D201" s="53">
        <f>VLOOKUP($B201,'2019 Ventilation List SORT'!$A$6:$I$102,3)</f>
        <v>0</v>
      </c>
      <c r="E201" s="58">
        <f>VLOOKUP($B201,'2019 Ventilation List SORT'!$A$6:$I$102,4)</f>
        <v>0</v>
      </c>
      <c r="F201" s="58">
        <f>VLOOKUP($B201,'2019 Ventilation List SORT'!$A$6:$I$102,5)</f>
        <v>0</v>
      </c>
      <c r="G201" s="53">
        <f>VLOOKUP($B201,'2019 Ventilation List SORT'!$A$6:$I$102,6)</f>
        <v>0.5</v>
      </c>
      <c r="H201" s="58">
        <f>VLOOKUP($B201,'2019 Ventilation List SORT'!$A$6:$I$102,7)</f>
        <v>2</v>
      </c>
      <c r="I201" s="53" t="str">
        <f>VLOOKUP($B201,'2019 Ventilation List SORT'!$A$6:$I$102,8)</f>
        <v/>
      </c>
      <c r="J201" s="84" t="str">
        <f>VLOOKUP($B201,'2019 Ventilation List SORT'!$A$6:$I$102,9)</f>
        <v>No</v>
      </c>
      <c r="K201" s="154">
        <f>INDEX('For CSV - 2019 SpcFuncData'!$D$5:$D$88,MATCH($A201,'For CSV - 2019 SpcFuncData'!$B$5:$B$88,0))*0.5</f>
        <v>10</v>
      </c>
      <c r="L201" s="154">
        <f>INDEX('For CSV - 2019 VentSpcFuncData'!$K$6:$K$101,MATCH($B201,'For CSV - 2019 VentSpcFuncData'!$B$6:$B$101,0))</f>
        <v>0</v>
      </c>
      <c r="M201" s="154">
        <f t="shared" ref="M201:M265" si="21">IF(L201=0,K201,L201)</f>
        <v>10</v>
      </c>
      <c r="N201" s="154">
        <f>INDEX('For CSV - 2019 VentSpcFuncData'!$J$6:$J$101,MATCH($B201,'For CSV - 2019 VentSpcFuncData'!$B$6:$B$101,0))</f>
        <v>0</v>
      </c>
      <c r="O201" s="154">
        <f t="shared" ref="O201:O265" si="22">MIN(IF(SUM(K201,M201)=0,0,M201/K201*N201),15)</f>
        <v>0</v>
      </c>
      <c r="P201" s="156">
        <f t="shared" si="19"/>
        <v>0</v>
      </c>
      <c r="Q201" s="41" t="str">
        <f t="shared" si="18"/>
        <v>Locker Room,Exhaust - Locker rooms for athletic or industrial facilities</v>
      </c>
      <c r="R201" s="41">
        <f>INDEX('For CSV - 2019 SpcFuncData'!$AL$5:$AL$89,MATCH($A201,'For CSV - 2019 SpcFuncData'!$B$5:$B$89,0))</f>
        <v>234</v>
      </c>
      <c r="S201" s="41">
        <f>INDEX('For CSV - 2019 VentSpcFuncData'!$L$6:$L$101,MATCH($B201,'For CSV - 2019 VentSpcFuncData'!$B$6:$B$101,0))</f>
        <v>32</v>
      </c>
      <c r="T201" s="41">
        <f>MATCH($A201,'For CSV - 2019 SpcFuncData'!$B$5:$B$88,0)</f>
        <v>41</v>
      </c>
      <c r="V201" t="str">
        <f t="shared" si="20"/>
        <v>2,              32,     "Exhaust - Locker rooms for athletic or industrial facilities"</v>
      </c>
    </row>
    <row r="202" spans="1:22">
      <c r="A202" s="54" t="s">
        <v>92</v>
      </c>
      <c r="B202" s="50" t="s">
        <v>638</v>
      </c>
      <c r="C202" s="53">
        <f>VLOOKUP($B202,'2019 Ventilation List SORT'!$A$6:$I$102,2)</f>
        <v>0</v>
      </c>
      <c r="D202" s="53">
        <f>VLOOKUP($B202,'2019 Ventilation List SORT'!$A$6:$I$102,3)</f>
        <v>0</v>
      </c>
      <c r="E202" s="58">
        <f>VLOOKUP($B202,'2019 Ventilation List SORT'!$A$6:$I$102,4)</f>
        <v>20</v>
      </c>
      <c r="F202" s="58">
        <f>VLOOKUP($B202,'2019 Ventilation List SORT'!$A$6:$I$102,5)</f>
        <v>50</v>
      </c>
      <c r="G202" s="53">
        <f>VLOOKUP($B202,'2019 Ventilation List SORT'!$A$6:$I$102,6)</f>
        <v>0</v>
      </c>
      <c r="H202" s="58">
        <f>VLOOKUP($B202,'2019 Ventilation List SORT'!$A$6:$I$102,7)</f>
        <v>2</v>
      </c>
      <c r="I202" s="53" t="str">
        <f>VLOOKUP($B202,'2019 Ventilation List SORT'!$A$6:$I$102,8)</f>
        <v>Exh. Note G,H</v>
      </c>
      <c r="J202" s="84" t="str">
        <f>VLOOKUP($B202,'2019 Ventilation List SORT'!$A$6:$I$102,9)</f>
        <v>No</v>
      </c>
      <c r="K202" s="154">
        <f>INDEX('For CSV - 2019 SpcFuncData'!$D$5:$D$88,MATCH($A202,'For CSV - 2019 SpcFuncData'!$B$5:$B$88,0))*0.5</f>
        <v>10</v>
      </c>
      <c r="L202" s="154">
        <f>INDEX('For CSV - 2019 VentSpcFuncData'!$K$6:$K$101,MATCH($B202,'For CSV - 2019 VentSpcFuncData'!$B$6:$B$101,0))</f>
        <v>0</v>
      </c>
      <c r="M202" s="154">
        <f t="shared" si="21"/>
        <v>10</v>
      </c>
      <c r="N202" s="154">
        <f>INDEX('For CSV - 2019 VentSpcFuncData'!$J$6:$J$101,MATCH($B202,'For CSV - 2019 VentSpcFuncData'!$B$6:$B$101,0))</f>
        <v>0</v>
      </c>
      <c r="O202" s="154">
        <f t="shared" si="22"/>
        <v>0</v>
      </c>
      <c r="P202" s="156">
        <f t="shared" si="19"/>
        <v>0</v>
      </c>
      <c r="Q202" s="41" t="str">
        <f t="shared" si="18"/>
        <v>Locker Room,Exhaust - Shower rooms</v>
      </c>
      <c r="R202" s="41">
        <f>INDEX('For CSV - 2019 SpcFuncData'!$AL$5:$AL$89,MATCH($A202,'For CSV - 2019 SpcFuncData'!$B$5:$B$89,0))</f>
        <v>234</v>
      </c>
      <c r="S202" s="41">
        <f>INDEX('For CSV - 2019 VentSpcFuncData'!$L$6:$L$101,MATCH($B202,'For CSV - 2019 VentSpcFuncData'!$B$6:$B$101,0))</f>
        <v>36</v>
      </c>
      <c r="T202" s="41">
        <f>MATCH($A202,'For CSV - 2019 SpcFuncData'!$B$5:$B$88,0)</f>
        <v>41</v>
      </c>
      <c r="V202" t="str">
        <f t="shared" si="20"/>
        <v>2,              36,     "Exhaust - Shower rooms"</v>
      </c>
    </row>
    <row r="203" spans="1:22">
      <c r="A203" s="41" t="s">
        <v>93</v>
      </c>
      <c r="B203" s="106" t="s">
        <v>307</v>
      </c>
      <c r="C203" s="53">
        <f>VLOOKUP($B203,'2019 Ventilation List SORT'!$A$6:$I$102,2)</f>
        <v>0.5</v>
      </c>
      <c r="D203" s="53">
        <f>VLOOKUP($B203,'2019 Ventilation List SORT'!$A$6:$I$102,3)</f>
        <v>0.15</v>
      </c>
      <c r="E203" s="58">
        <f>VLOOKUP($B203,'2019 Ventilation List SORT'!$A$6:$I$102,4)</f>
        <v>0</v>
      </c>
      <c r="F203" s="58">
        <f>VLOOKUP($B203,'2019 Ventilation List SORT'!$A$6:$I$102,5)</f>
        <v>0</v>
      </c>
      <c r="G203" s="53">
        <f>VLOOKUP($B203,'2019 Ventilation List SORT'!$A$6:$I$102,6)</f>
        <v>0</v>
      </c>
      <c r="H203" s="58">
        <f>VLOOKUP($B203,'2019 Ventilation List SORT'!$A$6:$I$102,7)</f>
        <v>1</v>
      </c>
      <c r="I203" s="53" t="str">
        <f>VLOOKUP($B203,'2019 Ventilation List SORT'!$A$6:$I$102,8)</f>
        <v>F</v>
      </c>
      <c r="J203" s="84" t="str">
        <f>VLOOKUP($B203,'2019 Ventilation List SORT'!$A$6:$I$102,9)</f>
        <v>No</v>
      </c>
      <c r="K203" s="154">
        <f>INDEX('For CSV - 2019 SpcFuncData'!$D$5:$D$88,MATCH($A203,'For CSV - 2019 SpcFuncData'!$B$5:$B$88,0))*0.5</f>
        <v>33.335000000000001</v>
      </c>
      <c r="L203" s="154">
        <f>INDEX('For CSV - 2019 VentSpcFuncData'!$K$6:$K$101,MATCH($B203,'For CSV - 2019 VentSpcFuncData'!$B$6:$B$101,0))</f>
        <v>33.333333333333336</v>
      </c>
      <c r="M203" s="154">
        <f t="shared" si="21"/>
        <v>33.333333333333336</v>
      </c>
      <c r="N203" s="154">
        <f>INDEX('For CSV - 2019 VentSpcFuncData'!$J$6:$J$101,MATCH($B203,'For CSV - 2019 VentSpcFuncData'!$B$6:$B$101,0))</f>
        <v>15</v>
      </c>
      <c r="O203" s="154">
        <f t="shared" si="22"/>
        <v>14.999250037498125</v>
      </c>
      <c r="P203" s="156">
        <f t="shared" si="19"/>
        <v>0.5</v>
      </c>
      <c r="Q203" s="41" t="str">
        <f t="shared" si="18"/>
        <v>Lounge, Breakroom, or Waiting Area,General - Break rooms</v>
      </c>
      <c r="R203" s="41">
        <f>INDEX('For CSV - 2019 SpcFuncData'!$AL$5:$AL$89,MATCH($A203,'For CSV - 2019 SpcFuncData'!$B$5:$B$89,0))</f>
        <v>235</v>
      </c>
      <c r="S203" s="41">
        <f>INDEX('For CSV - 2019 VentSpcFuncData'!$L$6:$L$101,MATCH($B203,'For CSV - 2019 VentSpcFuncData'!$B$6:$B$101,0))</f>
        <v>46</v>
      </c>
      <c r="T203" s="41">
        <f>MATCH($A203,'For CSV - 2019 SpcFuncData'!$B$5:$B$88,0)</f>
        <v>42</v>
      </c>
      <c r="V203" t="str">
        <f t="shared" si="20"/>
        <v>1, Spc:SpcFunc,        235,  46  ;  Lounge, Breakroom, or Waiting Area</v>
      </c>
    </row>
    <row r="204" spans="1:22">
      <c r="A204" s="41" t="s">
        <v>93</v>
      </c>
      <c r="B204" s="50" t="s">
        <v>307</v>
      </c>
      <c r="C204" s="53">
        <f>VLOOKUP($B204,'2019 Ventilation List SORT'!$A$6:$I$102,2)</f>
        <v>0.5</v>
      </c>
      <c r="D204" s="53">
        <f>VLOOKUP($B204,'2019 Ventilation List SORT'!$A$6:$I$102,3)</f>
        <v>0.15</v>
      </c>
      <c r="E204" s="58">
        <f>VLOOKUP($B204,'2019 Ventilation List SORT'!$A$6:$I$102,4)</f>
        <v>0</v>
      </c>
      <c r="F204" s="58">
        <f>VLOOKUP($B204,'2019 Ventilation List SORT'!$A$6:$I$102,5)</f>
        <v>0</v>
      </c>
      <c r="G204" s="53">
        <f>VLOOKUP($B204,'2019 Ventilation List SORT'!$A$6:$I$102,6)</f>
        <v>0</v>
      </c>
      <c r="H204" s="58">
        <f>VLOOKUP($B204,'2019 Ventilation List SORT'!$A$6:$I$102,7)</f>
        <v>1</v>
      </c>
      <c r="I204" s="53" t="str">
        <f>VLOOKUP($B204,'2019 Ventilation List SORT'!$A$6:$I$102,8)</f>
        <v>F</v>
      </c>
      <c r="J204" s="84" t="str">
        <f>VLOOKUP($B204,'2019 Ventilation List SORT'!$A$6:$I$102,9)</f>
        <v>No</v>
      </c>
      <c r="K204" s="154">
        <f>INDEX('For CSV - 2019 SpcFuncData'!$D$5:$D$88,MATCH($A204,'For CSV - 2019 SpcFuncData'!$B$5:$B$88,0))*0.5</f>
        <v>33.335000000000001</v>
      </c>
      <c r="L204" s="154">
        <f>INDEX('For CSV - 2019 VentSpcFuncData'!$K$6:$K$101,MATCH($B204,'For CSV - 2019 VentSpcFuncData'!$B$6:$B$101,0))</f>
        <v>33.333333333333336</v>
      </c>
      <c r="M204" s="154">
        <f t="shared" si="21"/>
        <v>33.333333333333336</v>
      </c>
      <c r="N204" s="154">
        <f>INDEX('For CSV - 2019 VentSpcFuncData'!$J$6:$J$101,MATCH($B204,'For CSV - 2019 VentSpcFuncData'!$B$6:$B$101,0))</f>
        <v>15</v>
      </c>
      <c r="O204" s="154">
        <f t="shared" si="22"/>
        <v>14.999250037498125</v>
      </c>
      <c r="P204" s="156">
        <f t="shared" si="19"/>
        <v>0.5</v>
      </c>
      <c r="Q204" s="41" t="str">
        <f t="shared" si="18"/>
        <v>Lounge, Breakroom, or Waiting Area,General - Break rooms</v>
      </c>
      <c r="R204" s="41">
        <f>INDEX('For CSV - 2019 SpcFuncData'!$AL$5:$AL$89,MATCH($A204,'For CSV - 2019 SpcFuncData'!$B$5:$B$89,0))</f>
        <v>235</v>
      </c>
      <c r="S204" s="41">
        <f>INDEX('For CSV - 2019 VentSpcFuncData'!$L$6:$L$101,MATCH($B204,'For CSV - 2019 VentSpcFuncData'!$B$6:$B$101,0))</f>
        <v>46</v>
      </c>
      <c r="T204" s="41">
        <f>MATCH($A204,'For CSV - 2019 SpcFuncData'!$B$5:$B$88,0)</f>
        <v>42</v>
      </c>
      <c r="V204" t="str">
        <f t="shared" si="20"/>
        <v>2,              46,     "General - Break rooms"</v>
      </c>
    </row>
    <row r="205" spans="1:22">
      <c r="A205" s="41" t="s">
        <v>93</v>
      </c>
      <c r="B205" s="50" t="s">
        <v>639</v>
      </c>
      <c r="C205" s="53">
        <f>VLOOKUP($B205,'2019 Ventilation List SORT'!$A$6:$I$102,2)</f>
        <v>0.5</v>
      </c>
      <c r="D205" s="53">
        <f>VLOOKUP($B205,'2019 Ventilation List SORT'!$A$6:$I$102,3)</f>
        <v>0.15</v>
      </c>
      <c r="E205" s="58">
        <f>VLOOKUP($B205,'2019 Ventilation List SORT'!$A$6:$I$102,4)</f>
        <v>0</v>
      </c>
      <c r="F205" s="58">
        <f>VLOOKUP($B205,'2019 Ventilation List SORT'!$A$6:$I$102,5)</f>
        <v>0</v>
      </c>
      <c r="G205" s="53">
        <f>VLOOKUP($B205,'2019 Ventilation List SORT'!$A$6:$I$102,6)</f>
        <v>0</v>
      </c>
      <c r="H205" s="58">
        <f>VLOOKUP($B205,'2019 Ventilation List SORT'!$A$6:$I$102,7)</f>
        <v>1</v>
      </c>
      <c r="I205" s="53" t="str">
        <f>VLOOKUP($B205,'2019 Ventilation List SORT'!$A$6:$I$102,8)</f>
        <v>F</v>
      </c>
      <c r="J205" s="84" t="str">
        <f>VLOOKUP($B205,'2019 Ventilation List SORT'!$A$6:$I$102,9)</f>
        <v>No</v>
      </c>
      <c r="K205" s="154">
        <f>INDEX('For CSV - 2019 SpcFuncData'!$D$5:$D$88,MATCH($A205,'For CSV - 2019 SpcFuncData'!$B$5:$B$88,0))*0.5</f>
        <v>33.335000000000001</v>
      </c>
      <c r="L205" s="154">
        <f>INDEX('For CSV - 2019 VentSpcFuncData'!$K$6:$K$101,MATCH($B205,'For CSV - 2019 VentSpcFuncData'!$B$6:$B$101,0))</f>
        <v>33.333333333333336</v>
      </c>
      <c r="M205" s="154">
        <f t="shared" si="21"/>
        <v>33.333333333333336</v>
      </c>
      <c r="N205" s="154">
        <f>INDEX('For CSV - 2019 VentSpcFuncData'!$J$6:$J$101,MATCH($B205,'For CSV - 2019 VentSpcFuncData'!$B$6:$B$101,0))</f>
        <v>15</v>
      </c>
      <c r="O205" s="154">
        <f t="shared" si="22"/>
        <v>14.999250037498125</v>
      </c>
      <c r="P205" s="156">
        <f t="shared" si="19"/>
        <v>0.5</v>
      </c>
      <c r="Q205" s="41" t="str">
        <f t="shared" si="18"/>
        <v>Lounge, Breakroom, or Waiting Area,General - Coffee Stations</v>
      </c>
      <c r="R205" s="41">
        <f>INDEX('For CSV - 2019 SpcFuncData'!$AL$5:$AL$89,MATCH($A205,'For CSV - 2019 SpcFuncData'!$B$5:$B$89,0))</f>
        <v>235</v>
      </c>
      <c r="S205" s="41">
        <f>INDEX('For CSV - 2019 VentSpcFuncData'!$L$6:$L$101,MATCH($B205,'For CSV - 2019 VentSpcFuncData'!$B$6:$B$101,0))</f>
        <v>47</v>
      </c>
      <c r="T205" s="41">
        <f>MATCH($A205,'For CSV - 2019 SpcFuncData'!$B$5:$B$88,0)</f>
        <v>42</v>
      </c>
      <c r="V205" t="str">
        <f t="shared" si="20"/>
        <v>2,              47,     "General - Coffee Stations"</v>
      </c>
    </row>
    <row r="206" spans="1:22">
      <c r="A206" s="41" t="s">
        <v>93</v>
      </c>
      <c r="B206" s="50" t="s">
        <v>286</v>
      </c>
      <c r="C206" s="53">
        <f>VLOOKUP($B206,'2019 Ventilation List SORT'!$A$6:$I$102,2)</f>
        <v>0.15</v>
      </c>
      <c r="D206" s="53">
        <f>VLOOKUP($B206,'2019 Ventilation List SORT'!$A$6:$I$102,3)</f>
        <v>0.15</v>
      </c>
      <c r="E206" s="58">
        <f>VLOOKUP($B206,'2019 Ventilation List SORT'!$A$6:$I$102,4)</f>
        <v>0</v>
      </c>
      <c r="F206" s="58">
        <f>VLOOKUP($B206,'2019 Ventilation List SORT'!$A$6:$I$102,5)</f>
        <v>0</v>
      </c>
      <c r="G206" s="53">
        <f>VLOOKUP($B206,'2019 Ventilation List SORT'!$A$6:$I$102,6)</f>
        <v>0</v>
      </c>
      <c r="H206" s="58">
        <f>VLOOKUP($B206,'2019 Ventilation List SORT'!$A$6:$I$102,7)</f>
        <v>2</v>
      </c>
      <c r="I206" s="53" t="str">
        <f>VLOOKUP($B206,'2019 Ventilation List SORT'!$A$6:$I$102,8)</f>
        <v/>
      </c>
      <c r="J206" s="84" t="str">
        <f>VLOOKUP($B206,'2019 Ventilation List SORT'!$A$6:$I$102,9)</f>
        <v>No</v>
      </c>
      <c r="K206" s="154">
        <f>INDEX('For CSV - 2019 SpcFuncData'!$D$5:$D$88,MATCH($A206,'For CSV - 2019 SpcFuncData'!$B$5:$B$88,0))*0.5</f>
        <v>33.335000000000001</v>
      </c>
      <c r="L206" s="154">
        <f>INDEX('For CSV - 2019 VentSpcFuncData'!$K$6:$K$101,MATCH($B206,'For CSV - 2019 VentSpcFuncData'!$B$6:$B$101,0))</f>
        <v>0</v>
      </c>
      <c r="M206" s="154">
        <f t="shared" si="21"/>
        <v>33.335000000000001</v>
      </c>
      <c r="N206" s="154">
        <f>INDEX('For CSV - 2019 VentSpcFuncData'!$J$6:$J$101,MATCH($B206,'For CSV - 2019 VentSpcFuncData'!$B$6:$B$101,0))</f>
        <v>15</v>
      </c>
      <c r="O206" s="154">
        <f t="shared" si="22"/>
        <v>15</v>
      </c>
      <c r="P206" s="156">
        <f t="shared" si="19"/>
        <v>0.50002500000000005</v>
      </c>
      <c r="Q206" s="41" t="str">
        <f t="shared" si="18"/>
        <v>Lounge, Breakroom, or Waiting Area,Misc - All others</v>
      </c>
      <c r="R206" s="41">
        <f>INDEX('For CSV - 2019 SpcFuncData'!$AL$5:$AL$89,MATCH($A206,'For CSV - 2019 SpcFuncData'!$B$5:$B$89,0))</f>
        <v>235</v>
      </c>
      <c r="S206" s="41">
        <f>INDEX('For CSV - 2019 VentSpcFuncData'!$L$6:$L$101,MATCH($B206,'For CSV - 2019 VentSpcFuncData'!$B$6:$B$101,0))</f>
        <v>58</v>
      </c>
      <c r="T206" s="41">
        <f>MATCH($A206,'For CSV - 2019 SpcFuncData'!$B$5:$B$88,0)</f>
        <v>42</v>
      </c>
      <c r="V206" t="str">
        <f t="shared" si="20"/>
        <v>2,              58,     "Misc - All others"</v>
      </c>
    </row>
    <row r="207" spans="1:22">
      <c r="A207" s="41" t="s">
        <v>93</v>
      </c>
      <c r="B207" s="50" t="s">
        <v>334</v>
      </c>
      <c r="C207" s="53">
        <f>VLOOKUP($B207,'2019 Ventilation List SORT'!$A$6:$I$102,2)</f>
        <v>0.5</v>
      </c>
      <c r="D207" s="53">
        <f>VLOOKUP($B207,'2019 Ventilation List SORT'!$A$6:$I$102,3)</f>
        <v>0.15</v>
      </c>
      <c r="E207" s="58">
        <f>VLOOKUP($B207,'2019 Ventilation List SORT'!$A$6:$I$102,4)</f>
        <v>0</v>
      </c>
      <c r="F207" s="58">
        <f>VLOOKUP($B207,'2019 Ventilation List SORT'!$A$6:$I$102,5)</f>
        <v>0</v>
      </c>
      <c r="G207" s="53">
        <f>VLOOKUP($B207,'2019 Ventilation List SORT'!$A$6:$I$102,6)</f>
        <v>0</v>
      </c>
      <c r="H207" s="58">
        <f>VLOOKUP($B207,'2019 Ventilation List SORT'!$A$6:$I$102,7)</f>
        <v>1</v>
      </c>
      <c r="I207" s="53" t="str">
        <f>VLOOKUP($B207,'2019 Ventilation List SORT'!$A$6:$I$102,8)</f>
        <v>F</v>
      </c>
      <c r="J207" s="84" t="str">
        <f>VLOOKUP($B207,'2019 Ventilation List SORT'!$A$6:$I$102,9)</f>
        <v>No</v>
      </c>
      <c r="K207" s="154">
        <f>INDEX('For CSV - 2019 SpcFuncData'!$D$5:$D$88,MATCH($A207,'For CSV - 2019 SpcFuncData'!$B$5:$B$88,0))*0.5</f>
        <v>33.335000000000001</v>
      </c>
      <c r="L207" s="154">
        <f>INDEX('For CSV - 2019 VentSpcFuncData'!$K$6:$K$101,MATCH($B207,'For CSV - 2019 VentSpcFuncData'!$B$6:$B$101,0))</f>
        <v>33.333333333333336</v>
      </c>
      <c r="M207" s="154">
        <f t="shared" si="21"/>
        <v>33.333333333333336</v>
      </c>
      <c r="N207" s="154">
        <f>INDEX('For CSV - 2019 VentSpcFuncData'!$J$6:$J$101,MATCH($B207,'For CSV - 2019 VentSpcFuncData'!$B$6:$B$101,0))</f>
        <v>15</v>
      </c>
      <c r="O207" s="154">
        <f t="shared" si="22"/>
        <v>14.999250037498125</v>
      </c>
      <c r="P207" s="156">
        <f t="shared" si="19"/>
        <v>0.5</v>
      </c>
      <c r="Q207" s="41" t="str">
        <f t="shared" si="18"/>
        <v>Lounge, Breakroom, or Waiting Area,Misc - Transportation waiting</v>
      </c>
      <c r="R207" s="41">
        <f>INDEX('For CSV - 2019 SpcFuncData'!$AL$5:$AL$89,MATCH($A207,'For CSV - 2019 SpcFuncData'!$B$5:$B$89,0))</f>
        <v>235</v>
      </c>
      <c r="S207" s="41">
        <f>INDEX('For CSV - 2019 VentSpcFuncData'!$L$6:$L$101,MATCH($B207,'For CSV - 2019 VentSpcFuncData'!$B$6:$B$101,0))</f>
        <v>69</v>
      </c>
      <c r="T207" s="41">
        <f>MATCH($A207,'For CSV - 2019 SpcFuncData'!$B$5:$B$88,0)</f>
        <v>42</v>
      </c>
      <c r="V207" t="str">
        <f t="shared" si="20"/>
        <v>2,              69,     "Misc - Transportation waiting"</v>
      </c>
    </row>
    <row r="208" spans="1:22">
      <c r="A208" s="41" t="s">
        <v>93</v>
      </c>
      <c r="B208" s="50" t="s">
        <v>640</v>
      </c>
      <c r="C208" s="53">
        <f>VLOOKUP($B208,'2019 Ventilation List SORT'!$A$6:$I$102,2)</f>
        <v>0.5</v>
      </c>
      <c r="D208" s="53">
        <f>VLOOKUP($B208,'2019 Ventilation List SORT'!$A$6:$I$102,3)</f>
        <v>0.15</v>
      </c>
      <c r="E208" s="58">
        <f>VLOOKUP($B208,'2019 Ventilation List SORT'!$A$6:$I$102,4)</f>
        <v>0</v>
      </c>
      <c r="F208" s="58">
        <f>VLOOKUP($B208,'2019 Ventilation List SORT'!$A$6:$I$102,5)</f>
        <v>0</v>
      </c>
      <c r="G208" s="53">
        <f>VLOOKUP($B208,'2019 Ventilation List SORT'!$A$6:$I$102,6)</f>
        <v>0</v>
      </c>
      <c r="H208" s="58">
        <f>VLOOKUP($B208,'2019 Ventilation List SORT'!$A$6:$I$102,7)</f>
        <v>1</v>
      </c>
      <c r="I208" s="53" t="str">
        <f>VLOOKUP($B208,'2019 Ventilation List SORT'!$A$6:$I$102,8)</f>
        <v/>
      </c>
      <c r="J208" s="84" t="str">
        <f>VLOOKUP($B208,'2019 Ventilation List SORT'!$A$6:$I$102,9)</f>
        <v>No</v>
      </c>
      <c r="K208" s="154">
        <f>INDEX('For CSV - 2019 SpcFuncData'!$D$5:$D$88,MATCH($A208,'For CSV - 2019 SpcFuncData'!$B$5:$B$88,0))*0.5</f>
        <v>33.335000000000001</v>
      </c>
      <c r="L208" s="154">
        <f>INDEX('For CSV - 2019 VentSpcFuncData'!$K$6:$K$101,MATCH($B208,'For CSV - 2019 VentSpcFuncData'!$B$6:$B$101,0))</f>
        <v>33.333333333333336</v>
      </c>
      <c r="M208" s="154">
        <f t="shared" si="21"/>
        <v>33.333333333333336</v>
      </c>
      <c r="N208" s="154">
        <f>INDEX('For CSV - 2019 VentSpcFuncData'!$J$6:$J$101,MATCH($B208,'For CSV - 2019 VentSpcFuncData'!$B$6:$B$101,0))</f>
        <v>15</v>
      </c>
      <c r="O208" s="154">
        <f t="shared" si="22"/>
        <v>14.999250037498125</v>
      </c>
      <c r="P208" s="156">
        <f t="shared" si="19"/>
        <v>0.5</v>
      </c>
      <c r="Q208" s="41" t="str">
        <f t="shared" si="18"/>
        <v>Lounge, Breakroom, or Waiting Area,Office - Breakrooms</v>
      </c>
      <c r="R208" s="41">
        <f>INDEX('For CSV - 2019 SpcFuncData'!$AL$5:$AL$89,MATCH($A208,'For CSV - 2019 SpcFuncData'!$B$5:$B$89,0))</f>
        <v>235</v>
      </c>
      <c r="S208" s="41">
        <f>INDEX('For CSV - 2019 VentSpcFuncData'!$L$6:$L$101,MATCH($B208,'For CSV - 2019 VentSpcFuncData'!$B$6:$B$101,0))</f>
        <v>71</v>
      </c>
      <c r="T208" s="41">
        <f>MATCH($A208,'For CSV - 2019 SpcFuncData'!$B$5:$B$88,0)</f>
        <v>42</v>
      </c>
      <c r="V208" t="str">
        <f t="shared" si="20"/>
        <v>2,              71,     "Office - Breakrooms"</v>
      </c>
    </row>
    <row r="209" spans="1:22">
      <c r="A209" s="41" t="s">
        <v>93</v>
      </c>
      <c r="B209" s="50" t="s">
        <v>641</v>
      </c>
      <c r="C209" s="53">
        <f>VLOOKUP($B209,'2019 Ventilation List SORT'!$A$6:$I$102,2)</f>
        <v>0.15</v>
      </c>
      <c r="D209" s="53">
        <f>VLOOKUP($B209,'2019 Ventilation List SORT'!$A$6:$I$102,3)</f>
        <v>0.15</v>
      </c>
      <c r="E209" s="58">
        <f>VLOOKUP($B209,'2019 Ventilation List SORT'!$A$6:$I$102,4)</f>
        <v>0</v>
      </c>
      <c r="F209" s="58">
        <f>VLOOKUP($B209,'2019 Ventilation List SORT'!$A$6:$I$102,5)</f>
        <v>0</v>
      </c>
      <c r="G209" s="53">
        <f>VLOOKUP($B209,'2019 Ventilation List SORT'!$A$6:$I$102,6)</f>
        <v>0</v>
      </c>
      <c r="H209" s="58">
        <f>VLOOKUP($B209,'2019 Ventilation List SORT'!$A$6:$I$102,7)</f>
        <v>1</v>
      </c>
      <c r="I209" s="53" t="str">
        <f>VLOOKUP($B209,'2019 Ventilation List SORT'!$A$6:$I$102,8)</f>
        <v>F</v>
      </c>
      <c r="J209" s="84" t="str">
        <f>VLOOKUP($B209,'2019 Ventilation List SORT'!$A$6:$I$102,9)</f>
        <v>No</v>
      </c>
      <c r="K209" s="154">
        <f>INDEX('For CSV - 2019 SpcFuncData'!$D$5:$D$88,MATCH($A209,'For CSV - 2019 SpcFuncData'!$B$5:$B$88,0))*0.5</f>
        <v>33.335000000000001</v>
      </c>
      <c r="L209" s="154">
        <f>INDEX('For CSV - 2019 VentSpcFuncData'!$K$6:$K$101,MATCH($B209,'For CSV - 2019 VentSpcFuncData'!$B$6:$B$101,0))</f>
        <v>0</v>
      </c>
      <c r="M209" s="154">
        <f t="shared" si="21"/>
        <v>33.335000000000001</v>
      </c>
      <c r="N209" s="154">
        <f>INDEX('For CSV - 2019 VentSpcFuncData'!$J$6:$J$101,MATCH($B209,'For CSV - 2019 VentSpcFuncData'!$B$6:$B$101,0))</f>
        <v>15</v>
      </c>
      <c r="O209" s="154">
        <f t="shared" si="22"/>
        <v>15</v>
      </c>
      <c r="P209" s="156">
        <f t="shared" si="19"/>
        <v>0.50002500000000005</v>
      </c>
      <c r="Q209" s="41" t="str">
        <f t="shared" si="18"/>
        <v>Lounge, Breakroom, or Waiting Area,Office - Reception areas</v>
      </c>
      <c r="R209" s="41">
        <f>INDEX('For CSV - 2019 SpcFuncData'!$AL$5:$AL$89,MATCH($A209,'For CSV - 2019 SpcFuncData'!$B$5:$B$89,0))</f>
        <v>235</v>
      </c>
      <c r="S209" s="41">
        <f>INDEX('For CSV - 2019 VentSpcFuncData'!$L$6:$L$101,MATCH($B209,'For CSV - 2019 VentSpcFuncData'!$B$6:$B$101,0))</f>
        <v>75</v>
      </c>
      <c r="T209" s="41">
        <f>MATCH($A209,'For CSV - 2019 SpcFuncData'!$B$5:$B$88,0)</f>
        <v>42</v>
      </c>
      <c r="V209" t="str">
        <f t="shared" si="20"/>
        <v>2,              75,     "Office - Reception areas"</v>
      </c>
    </row>
    <row r="210" spans="1:22">
      <c r="A210" s="41" t="s">
        <v>91</v>
      </c>
      <c r="B210" s="106" t="s">
        <v>309</v>
      </c>
      <c r="C210" s="53">
        <f>VLOOKUP($B210,'2019 Ventilation List SORT'!$A$6:$I$102,2)</f>
        <v>0.5</v>
      </c>
      <c r="D210" s="53">
        <f>VLOOKUP($B210,'2019 Ventilation List SORT'!$A$6:$I$102,3)</f>
        <v>0.15</v>
      </c>
      <c r="E210" s="58">
        <f>VLOOKUP($B210,'2019 Ventilation List SORT'!$A$6:$I$102,4)</f>
        <v>0</v>
      </c>
      <c r="F210" s="58">
        <f>VLOOKUP($B210,'2019 Ventilation List SORT'!$A$6:$I$102,5)</f>
        <v>0</v>
      </c>
      <c r="G210" s="53">
        <f>VLOOKUP($B210,'2019 Ventilation List SORT'!$A$6:$I$102,6)</f>
        <v>0</v>
      </c>
      <c r="H210" s="58">
        <f>VLOOKUP($B210,'2019 Ventilation List SORT'!$A$6:$I$102,7)</f>
        <v>1</v>
      </c>
      <c r="I210" s="53" t="str">
        <f>VLOOKUP($B210,'2019 Ventilation List SORT'!$A$6:$I$102,8)</f>
        <v>F</v>
      </c>
      <c r="J210" s="84" t="str">
        <f>VLOOKUP($B210,'2019 Ventilation List SORT'!$A$6:$I$102,9)</f>
        <v>No</v>
      </c>
      <c r="K210" s="154">
        <f>INDEX('For CSV - 2019 SpcFuncData'!$D$5:$D$88,MATCH($A210,'For CSV - 2019 SpcFuncData'!$B$5:$B$88,0))*0.5</f>
        <v>33.335000000000001</v>
      </c>
      <c r="L210" s="154">
        <f>INDEX('For CSV - 2019 VentSpcFuncData'!$K$6:$K$101,MATCH($B210,'For CSV - 2019 VentSpcFuncData'!$B$6:$B$101,0))</f>
        <v>33.333333333333336</v>
      </c>
      <c r="M210" s="154">
        <f t="shared" si="21"/>
        <v>33.333333333333336</v>
      </c>
      <c r="N210" s="154">
        <f>INDEX('For CSV - 2019 VentSpcFuncData'!$J$6:$J$101,MATCH($B210,'For CSV - 2019 VentSpcFuncData'!$B$6:$B$101,0))</f>
        <v>15</v>
      </c>
      <c r="O210" s="154">
        <f t="shared" si="22"/>
        <v>14.999250037498125</v>
      </c>
      <c r="P210" s="156">
        <f t="shared" si="19"/>
        <v>0.5</v>
      </c>
      <c r="Q210" s="41" t="str">
        <f t="shared" ref="Q210:Q241" si="23">_xlfn.CONCAT(A210,",",B210)</f>
        <v>Main Entry Lobby,Office - Main entry lobbies</v>
      </c>
      <c r="R210" s="41">
        <f>INDEX('For CSV - 2019 SpcFuncData'!$AL$5:$AL$89,MATCH($A210,'For CSV - 2019 SpcFuncData'!$B$5:$B$89,0))</f>
        <v>236</v>
      </c>
      <c r="S210" s="41">
        <f>INDEX('For CSV - 2019 VentSpcFuncData'!$L$6:$L$101,MATCH($B210,'For CSV - 2019 VentSpcFuncData'!$B$6:$B$101,0))</f>
        <v>72</v>
      </c>
      <c r="T210" s="41">
        <f>MATCH($A210,'For CSV - 2019 SpcFuncData'!$B$5:$B$88,0)</f>
        <v>43</v>
      </c>
      <c r="V210" t="str">
        <f t="shared" si="20"/>
        <v>1, Spc:SpcFunc,        236,  72  ;  Main Entry Lobby</v>
      </c>
    </row>
    <row r="211" spans="1:22">
      <c r="A211" s="41" t="s">
        <v>91</v>
      </c>
      <c r="B211" s="50" t="s">
        <v>616</v>
      </c>
      <c r="C211" s="53">
        <f>VLOOKUP($B211,'2019 Ventilation List SORT'!$A$6:$I$102,2)</f>
        <v>0.5</v>
      </c>
      <c r="D211" s="53">
        <f>VLOOKUP($B211,'2019 Ventilation List SORT'!$A$6:$I$102,3)</f>
        <v>0.15</v>
      </c>
      <c r="E211" s="58">
        <f>VLOOKUP($B211,'2019 Ventilation List SORT'!$A$6:$I$102,4)</f>
        <v>0</v>
      </c>
      <c r="F211" s="58">
        <f>VLOOKUP($B211,'2019 Ventilation List SORT'!$A$6:$I$102,5)</f>
        <v>0</v>
      </c>
      <c r="G211" s="53">
        <f>VLOOKUP($B211,'2019 Ventilation List SORT'!$A$6:$I$102,6)</f>
        <v>0</v>
      </c>
      <c r="H211" s="58">
        <f>VLOOKUP($B211,'2019 Ventilation List SORT'!$A$6:$I$102,7)</f>
        <v>1</v>
      </c>
      <c r="I211" s="53" t="str">
        <f>VLOOKUP($B211,'2019 Ventilation List SORT'!$A$6:$I$102,8)</f>
        <v>F</v>
      </c>
      <c r="J211" s="84" t="str">
        <f>VLOOKUP($B211,'2019 Ventilation List SORT'!$A$6:$I$102,9)</f>
        <v>No</v>
      </c>
      <c r="K211" s="154">
        <f>INDEX('For CSV - 2019 SpcFuncData'!$D$5:$D$88,MATCH($A211,'For CSV - 2019 SpcFuncData'!$B$5:$B$88,0))*0.5</f>
        <v>33.335000000000001</v>
      </c>
      <c r="L211" s="154">
        <f>INDEX('For CSV - 2019 VentSpcFuncData'!$K$6:$K$101,MATCH($B211,'For CSV - 2019 VentSpcFuncData'!$B$6:$B$101,0))</f>
        <v>33.333333333333336</v>
      </c>
      <c r="M211" s="154">
        <f t="shared" si="21"/>
        <v>33.333333333333336</v>
      </c>
      <c r="N211" s="154">
        <f>INDEX('For CSV - 2019 VentSpcFuncData'!$J$6:$J$101,MATCH($B211,'For CSV - 2019 VentSpcFuncData'!$B$6:$B$101,0))</f>
        <v>15</v>
      </c>
      <c r="O211" s="154">
        <f t="shared" si="22"/>
        <v>14.999250037498125</v>
      </c>
      <c r="P211" s="156">
        <f t="shared" si="19"/>
        <v>0.5</v>
      </c>
      <c r="Q211" s="41" t="str">
        <f t="shared" si="23"/>
        <v>Main Entry Lobby,Assembly - Lobbies</v>
      </c>
      <c r="R211" s="41">
        <f>INDEX('For CSV - 2019 SpcFuncData'!$AL$5:$AL$89,MATCH($A211,'For CSV - 2019 SpcFuncData'!$B$5:$B$89,0))</f>
        <v>236</v>
      </c>
      <c r="S211" s="41">
        <f>INDEX('For CSV - 2019 VentSpcFuncData'!$L$6:$L$101,MATCH($B211,'For CSV - 2019 VentSpcFuncData'!$B$6:$B$101,0))</f>
        <v>5</v>
      </c>
      <c r="T211" s="41">
        <f>MATCH($A211,'For CSV - 2019 SpcFuncData'!$B$5:$B$88,0)</f>
        <v>43</v>
      </c>
      <c r="V211" t="str">
        <f t="shared" si="20"/>
        <v>2,              5,     "Assembly - Lobbies"</v>
      </c>
    </row>
    <row r="212" spans="1:22">
      <c r="A212" s="41" t="s">
        <v>91</v>
      </c>
      <c r="B212" s="50" t="s">
        <v>617</v>
      </c>
      <c r="C212" s="53">
        <f>VLOOKUP($B212,'2019 Ventilation List SORT'!$A$6:$I$102,2)</f>
        <v>0.5</v>
      </c>
      <c r="D212" s="53">
        <f>VLOOKUP($B212,'2019 Ventilation List SORT'!$A$6:$I$102,3)</f>
        <v>0.15</v>
      </c>
      <c r="E212" s="58">
        <f>VLOOKUP($B212,'2019 Ventilation List SORT'!$A$6:$I$102,4)</f>
        <v>0</v>
      </c>
      <c r="F212" s="58">
        <f>VLOOKUP($B212,'2019 Ventilation List SORT'!$A$6:$I$102,5)</f>
        <v>0</v>
      </c>
      <c r="G212" s="53">
        <f>VLOOKUP($B212,'2019 Ventilation List SORT'!$A$6:$I$102,6)</f>
        <v>0</v>
      </c>
      <c r="H212" s="58">
        <f>VLOOKUP($B212,'2019 Ventilation List SORT'!$A$6:$I$102,7)</f>
        <v>1</v>
      </c>
      <c r="I212" s="53" t="str">
        <f>VLOOKUP($B212,'2019 Ventilation List SORT'!$A$6:$I$102,8)</f>
        <v>F</v>
      </c>
      <c r="J212" s="84" t="str">
        <f>VLOOKUP($B212,'2019 Ventilation List SORT'!$A$6:$I$102,9)</f>
        <v>No</v>
      </c>
      <c r="K212" s="154">
        <f>INDEX('For CSV - 2019 SpcFuncData'!$D$5:$D$88,MATCH($A212,'For CSV - 2019 SpcFuncData'!$B$5:$B$88,0))*0.5</f>
        <v>33.335000000000001</v>
      </c>
      <c r="L212" s="154">
        <f>INDEX('For CSV - 2019 VentSpcFuncData'!$K$6:$K$101,MATCH($B212,'For CSV - 2019 VentSpcFuncData'!$B$6:$B$101,0))</f>
        <v>33.333333333333336</v>
      </c>
      <c r="M212" s="154">
        <f t="shared" si="21"/>
        <v>33.333333333333336</v>
      </c>
      <c r="N212" s="154">
        <f>INDEX('For CSV - 2019 VentSpcFuncData'!$J$6:$J$101,MATCH($B212,'For CSV - 2019 VentSpcFuncData'!$B$6:$B$101,0))</f>
        <v>15</v>
      </c>
      <c r="O212" s="154">
        <f t="shared" si="22"/>
        <v>14.999250037498125</v>
      </c>
      <c r="P212" s="156">
        <f t="shared" si="19"/>
        <v>0.5</v>
      </c>
      <c r="Q212" s="41" t="str">
        <f t="shared" si="23"/>
        <v>Main Entry Lobby,Lodging - Lobbies/pre-function</v>
      </c>
      <c r="R212" s="41">
        <f>INDEX('For CSV - 2019 SpcFuncData'!$AL$5:$AL$89,MATCH($A212,'For CSV - 2019 SpcFuncData'!$B$5:$B$89,0))</f>
        <v>236</v>
      </c>
      <c r="S212" s="41">
        <f>INDEX('For CSV - 2019 VentSpcFuncData'!$L$6:$L$101,MATCH($B212,'For CSV - 2019 VentSpcFuncData'!$B$6:$B$101,0))</f>
        <v>56</v>
      </c>
      <c r="T212" s="41">
        <f>MATCH($A212,'For CSV - 2019 SpcFuncData'!$B$5:$B$88,0)</f>
        <v>43</v>
      </c>
      <c r="V212" t="str">
        <f t="shared" si="20"/>
        <v>2,              56,     "Lodging - Lobbies/pre-function"</v>
      </c>
    </row>
    <row r="213" spans="1:22">
      <c r="A213" s="41" t="s">
        <v>91</v>
      </c>
      <c r="B213" s="50" t="s">
        <v>281</v>
      </c>
      <c r="C213" s="53">
        <f>VLOOKUP($B213,'2019 Ventilation List SORT'!$A$6:$I$102,2)</f>
        <v>0.15</v>
      </c>
      <c r="D213" s="53">
        <f>VLOOKUP($B213,'2019 Ventilation List SORT'!$A$6:$I$102,3)</f>
        <v>0.15</v>
      </c>
      <c r="E213" s="58">
        <f>VLOOKUP($B213,'2019 Ventilation List SORT'!$A$6:$I$102,4)</f>
        <v>0</v>
      </c>
      <c r="F213" s="58">
        <f>VLOOKUP($B213,'2019 Ventilation List SORT'!$A$6:$I$102,5)</f>
        <v>0</v>
      </c>
      <c r="G213" s="53">
        <f>VLOOKUP($B213,'2019 Ventilation List SORT'!$A$6:$I$102,6)</f>
        <v>0</v>
      </c>
      <c r="H213" s="58">
        <f>VLOOKUP($B213,'2019 Ventilation List SORT'!$A$6:$I$102,7)</f>
        <v>1</v>
      </c>
      <c r="I213" s="53" t="str">
        <f>VLOOKUP($B213,'2019 Ventilation List SORT'!$A$6:$I$102,8)</f>
        <v>F</v>
      </c>
      <c r="J213" s="84" t="str">
        <f>VLOOKUP($B213,'2019 Ventilation List SORT'!$A$6:$I$102,9)</f>
        <v>No</v>
      </c>
      <c r="K213" s="154">
        <f>INDEX('For CSV - 2019 SpcFuncData'!$D$5:$D$88,MATCH($A213,'For CSV - 2019 SpcFuncData'!$B$5:$B$88,0))*0.5</f>
        <v>33.335000000000001</v>
      </c>
      <c r="L213" s="154">
        <f>INDEX('For CSV - 2019 VentSpcFuncData'!$K$6:$K$101,MATCH($B213,'For CSV - 2019 VentSpcFuncData'!$B$6:$B$101,0))</f>
        <v>0</v>
      </c>
      <c r="M213" s="154">
        <f t="shared" si="21"/>
        <v>33.335000000000001</v>
      </c>
      <c r="N213" s="154">
        <f>INDEX('For CSV - 2019 VentSpcFuncData'!$J$6:$J$101,MATCH($B213,'For CSV - 2019 VentSpcFuncData'!$B$6:$B$101,0))</f>
        <v>15</v>
      </c>
      <c r="O213" s="154">
        <f t="shared" si="22"/>
        <v>15</v>
      </c>
      <c r="P213" s="156">
        <f t="shared" si="19"/>
        <v>0.50002500000000005</v>
      </c>
      <c r="Q213" s="41" t="str">
        <f t="shared" si="23"/>
        <v>Main Entry Lobby,Misc - Banks or bank lobbies</v>
      </c>
      <c r="R213" s="41">
        <f>INDEX('For CSV - 2019 SpcFuncData'!$AL$5:$AL$89,MATCH($A213,'For CSV - 2019 SpcFuncData'!$B$5:$B$89,0))</f>
        <v>236</v>
      </c>
      <c r="S213" s="41">
        <f>INDEX('For CSV - 2019 VentSpcFuncData'!$L$6:$L$101,MATCH($B213,'For CSV - 2019 VentSpcFuncData'!$B$6:$B$101,0))</f>
        <v>60</v>
      </c>
      <c r="T213" s="41">
        <f>MATCH($A213,'For CSV - 2019 SpcFuncData'!$B$5:$B$88,0)</f>
        <v>43</v>
      </c>
      <c r="V213" t="str">
        <f t="shared" si="20"/>
        <v>2,              60,     "Misc - Banks or bank lobbies"</v>
      </c>
    </row>
    <row r="214" spans="1:22">
      <c r="A214" s="41" t="s">
        <v>91</v>
      </c>
      <c r="B214" s="50" t="s">
        <v>309</v>
      </c>
      <c r="C214" s="53">
        <f>VLOOKUP($B214,'2019 Ventilation List SORT'!$A$6:$I$102,2)</f>
        <v>0.5</v>
      </c>
      <c r="D214" s="53">
        <f>VLOOKUP($B214,'2019 Ventilation List SORT'!$A$6:$I$102,3)</f>
        <v>0.15</v>
      </c>
      <c r="E214" s="58">
        <f>VLOOKUP($B214,'2019 Ventilation List SORT'!$A$6:$I$102,4)</f>
        <v>0</v>
      </c>
      <c r="F214" s="58">
        <f>VLOOKUP($B214,'2019 Ventilation List SORT'!$A$6:$I$102,5)</f>
        <v>0</v>
      </c>
      <c r="G214" s="53">
        <f>VLOOKUP($B214,'2019 Ventilation List SORT'!$A$6:$I$102,6)</f>
        <v>0</v>
      </c>
      <c r="H214" s="58">
        <f>VLOOKUP($B214,'2019 Ventilation List SORT'!$A$6:$I$102,7)</f>
        <v>1</v>
      </c>
      <c r="I214" s="53" t="str">
        <f>VLOOKUP($B214,'2019 Ventilation List SORT'!$A$6:$I$102,8)</f>
        <v>F</v>
      </c>
      <c r="J214" s="84" t="str">
        <f>VLOOKUP($B214,'2019 Ventilation List SORT'!$A$6:$I$102,9)</f>
        <v>No</v>
      </c>
      <c r="K214" s="154">
        <f>INDEX('For CSV - 2019 SpcFuncData'!$D$5:$D$88,MATCH($A214,'For CSV - 2019 SpcFuncData'!$B$5:$B$88,0))*0.5</f>
        <v>33.335000000000001</v>
      </c>
      <c r="L214" s="154">
        <f>INDEX('For CSV - 2019 VentSpcFuncData'!$K$6:$K$101,MATCH($B214,'For CSV - 2019 VentSpcFuncData'!$B$6:$B$101,0))</f>
        <v>33.333333333333336</v>
      </c>
      <c r="M214" s="154">
        <f t="shared" si="21"/>
        <v>33.333333333333336</v>
      </c>
      <c r="N214" s="154">
        <f>INDEX('For CSV - 2019 VentSpcFuncData'!$J$6:$J$101,MATCH($B214,'For CSV - 2019 VentSpcFuncData'!$B$6:$B$101,0))</f>
        <v>15</v>
      </c>
      <c r="O214" s="154">
        <f t="shared" si="22"/>
        <v>14.999250037498125</v>
      </c>
      <c r="P214" s="156">
        <f t="shared" si="19"/>
        <v>0.5</v>
      </c>
      <c r="Q214" s="41" t="str">
        <f t="shared" si="23"/>
        <v>Main Entry Lobby,Office - Main entry lobbies</v>
      </c>
      <c r="R214" s="41">
        <f>INDEX('For CSV - 2019 SpcFuncData'!$AL$5:$AL$89,MATCH($A214,'For CSV - 2019 SpcFuncData'!$B$5:$B$89,0))</f>
        <v>236</v>
      </c>
      <c r="S214" s="41">
        <f>INDEX('For CSV - 2019 VentSpcFuncData'!$L$6:$L$101,MATCH($B214,'For CSV - 2019 VentSpcFuncData'!$B$6:$B$101,0))</f>
        <v>72</v>
      </c>
      <c r="T214" s="41">
        <f>MATCH($A214,'For CSV - 2019 SpcFuncData'!$B$5:$B$88,0)</f>
        <v>43</v>
      </c>
      <c r="V214" t="str">
        <f t="shared" si="20"/>
        <v>2,              72,     "Office - Main entry lobbies"</v>
      </c>
    </row>
    <row r="215" spans="1:22">
      <c r="A215" s="41" t="s">
        <v>81</v>
      </c>
      <c r="B215" s="106" t="s">
        <v>311</v>
      </c>
      <c r="C215" s="53">
        <f>VLOOKUP($B215,'2019 Ventilation List SORT'!$A$6:$I$102,2)</f>
        <v>0.25</v>
      </c>
      <c r="D215" s="53">
        <f>VLOOKUP($B215,'2019 Ventilation List SORT'!$A$6:$I$102,3)</f>
        <v>0.15</v>
      </c>
      <c r="E215" s="58">
        <f>VLOOKUP($B215,'2019 Ventilation List SORT'!$A$6:$I$102,4)</f>
        <v>0</v>
      </c>
      <c r="F215" s="58">
        <f>VLOOKUP($B215,'2019 Ventilation List SORT'!$A$6:$I$102,5)</f>
        <v>0</v>
      </c>
      <c r="G215" s="53">
        <f>VLOOKUP($B215,'2019 Ventilation List SORT'!$A$6:$I$102,6)</f>
        <v>0</v>
      </c>
      <c r="H215" s="58">
        <f>VLOOKUP($B215,'2019 Ventilation List SORT'!$A$6:$I$102,7)</f>
        <v>1</v>
      </c>
      <c r="I215" s="53" t="str">
        <f>VLOOKUP($B215,'2019 Ventilation List SORT'!$A$6:$I$102,8)</f>
        <v>F</v>
      </c>
      <c r="J215" s="84" t="str">
        <f>VLOOKUP($B215,'2019 Ventilation List SORT'!$A$6:$I$102,9)</f>
        <v>No</v>
      </c>
      <c r="K215" s="154">
        <f>INDEX('For CSV - 2019 SpcFuncData'!$D$5:$D$88,MATCH($A215,'For CSV - 2019 SpcFuncData'!$B$5:$B$88,0))*0.5</f>
        <v>33.335000000000001</v>
      </c>
      <c r="L215" s="154">
        <f>INDEX('For CSV - 2019 VentSpcFuncData'!$K$6:$K$101,MATCH($B215,'For CSV - 2019 VentSpcFuncData'!$B$6:$B$101,0))</f>
        <v>16.666666666666668</v>
      </c>
      <c r="M215" s="154">
        <f t="shared" si="21"/>
        <v>16.666666666666668</v>
      </c>
      <c r="N215" s="154">
        <f>INDEX('For CSV - 2019 VentSpcFuncData'!$J$6:$J$101,MATCH($B215,'For CSV - 2019 VentSpcFuncData'!$B$6:$B$101,0))</f>
        <v>15</v>
      </c>
      <c r="O215" s="154">
        <f t="shared" si="22"/>
        <v>7.4996250187490627</v>
      </c>
      <c r="P215" s="156">
        <f t="shared" si="19"/>
        <v>0.25</v>
      </c>
      <c r="Q215" s="41" t="str">
        <f t="shared" si="23"/>
        <v>Museum Area (Exhibition/Display),Assembly - Museums/galleries</v>
      </c>
      <c r="R215" s="41">
        <f>INDEX('For CSV - 2019 SpcFuncData'!$AL$5:$AL$89,MATCH($A215,'For CSV - 2019 SpcFuncData'!$B$5:$B$89,0))</f>
        <v>237</v>
      </c>
      <c r="S215" s="41">
        <f>INDEX('For CSV - 2019 VentSpcFuncData'!$L$6:$L$101,MATCH($B215,'For CSV - 2019 VentSpcFuncData'!$B$6:$B$101,0))</f>
        <v>7</v>
      </c>
      <c r="T215" s="41">
        <f>MATCH($A215,'For CSV - 2019 SpcFuncData'!$B$5:$B$88,0)</f>
        <v>44</v>
      </c>
      <c r="V215" t="str">
        <f t="shared" si="20"/>
        <v>1, Spc:SpcFunc,        237,  7  ;  Museum Area (Exhibition/Display)</v>
      </c>
    </row>
    <row r="216" spans="1:22">
      <c r="A216" s="41" t="s">
        <v>81</v>
      </c>
      <c r="B216" s="50" t="s">
        <v>642</v>
      </c>
      <c r="C216" s="53">
        <f>VLOOKUP($B216,'2019 Ventilation List SORT'!$A$6:$I$102,2)</f>
        <v>0.25</v>
      </c>
      <c r="D216" s="53">
        <f>VLOOKUP($B216,'2019 Ventilation List SORT'!$A$6:$I$102,3)</f>
        <v>0.15</v>
      </c>
      <c r="E216" s="58">
        <f>VLOOKUP($B216,'2019 Ventilation List SORT'!$A$6:$I$102,4)</f>
        <v>0</v>
      </c>
      <c r="F216" s="58">
        <f>VLOOKUP($B216,'2019 Ventilation List SORT'!$A$6:$I$102,5)</f>
        <v>0</v>
      </c>
      <c r="G216" s="53">
        <f>VLOOKUP($B216,'2019 Ventilation List SORT'!$A$6:$I$102,6)</f>
        <v>0</v>
      </c>
      <c r="H216" s="58">
        <f>VLOOKUP($B216,'2019 Ventilation List SORT'!$A$6:$I$102,7)</f>
        <v>1</v>
      </c>
      <c r="I216" s="53" t="str">
        <f>VLOOKUP($B216,'2019 Ventilation List SORT'!$A$6:$I$102,8)</f>
        <v/>
      </c>
      <c r="J216" s="84" t="str">
        <f>VLOOKUP($B216,'2019 Ventilation List SORT'!$A$6:$I$102,9)</f>
        <v>No</v>
      </c>
      <c r="K216" s="154">
        <f>INDEX('For CSV - 2019 SpcFuncData'!$D$5:$D$88,MATCH($A216,'For CSV - 2019 SpcFuncData'!$B$5:$B$88,0))*0.5</f>
        <v>33.335000000000001</v>
      </c>
      <c r="L216" s="154">
        <f>INDEX('For CSV - 2019 VentSpcFuncData'!$K$6:$K$101,MATCH($B216,'For CSV - 2019 VentSpcFuncData'!$B$6:$B$101,0))</f>
        <v>16.666666666666668</v>
      </c>
      <c r="M216" s="154">
        <f t="shared" si="21"/>
        <v>16.666666666666668</v>
      </c>
      <c r="N216" s="154">
        <f>INDEX('For CSV - 2019 VentSpcFuncData'!$J$6:$J$101,MATCH($B216,'For CSV - 2019 VentSpcFuncData'!$B$6:$B$101,0))</f>
        <v>15</v>
      </c>
      <c r="O216" s="154">
        <f t="shared" si="22"/>
        <v>7.4996250187490627</v>
      </c>
      <c r="P216" s="156">
        <f t="shared" si="19"/>
        <v>0.25</v>
      </c>
      <c r="Q216" s="41" t="str">
        <f t="shared" si="23"/>
        <v>Museum Area (Exhibition/Display),Assembly - Museums (childrens)</v>
      </c>
      <c r="R216" s="41">
        <f>INDEX('For CSV - 2019 SpcFuncData'!$AL$5:$AL$89,MATCH($A216,'For CSV - 2019 SpcFuncData'!$B$5:$B$89,0))</f>
        <v>237</v>
      </c>
      <c r="S216" s="41">
        <f>INDEX('For CSV - 2019 VentSpcFuncData'!$L$6:$L$101,MATCH($B216,'For CSV - 2019 VentSpcFuncData'!$B$6:$B$101,0))</f>
        <v>6</v>
      </c>
      <c r="T216" s="41">
        <f>MATCH($A216,'For CSV - 2019 SpcFuncData'!$B$5:$B$88,0)</f>
        <v>44</v>
      </c>
      <c r="V216" t="str">
        <f t="shared" si="20"/>
        <v>2,              6,     "Assembly - Museums (childrens)"</v>
      </c>
    </row>
    <row r="217" spans="1:22">
      <c r="A217" s="41" t="s">
        <v>81</v>
      </c>
      <c r="B217" s="50" t="s">
        <v>311</v>
      </c>
      <c r="C217" s="53">
        <f>VLOOKUP($B217,'2019 Ventilation List SORT'!$A$6:$I$102,2)</f>
        <v>0.25</v>
      </c>
      <c r="D217" s="53">
        <f>VLOOKUP($B217,'2019 Ventilation List SORT'!$A$6:$I$102,3)</f>
        <v>0.15</v>
      </c>
      <c r="E217" s="58">
        <f>VLOOKUP($B217,'2019 Ventilation List SORT'!$A$6:$I$102,4)</f>
        <v>0</v>
      </c>
      <c r="F217" s="58">
        <f>VLOOKUP($B217,'2019 Ventilation List SORT'!$A$6:$I$102,5)</f>
        <v>0</v>
      </c>
      <c r="G217" s="53">
        <f>VLOOKUP($B217,'2019 Ventilation List SORT'!$A$6:$I$102,6)</f>
        <v>0</v>
      </c>
      <c r="H217" s="58">
        <f>VLOOKUP($B217,'2019 Ventilation List SORT'!$A$6:$I$102,7)</f>
        <v>1</v>
      </c>
      <c r="I217" s="53" t="str">
        <f>VLOOKUP($B217,'2019 Ventilation List SORT'!$A$6:$I$102,8)</f>
        <v>F</v>
      </c>
      <c r="J217" s="84" t="str">
        <f>VLOOKUP($B217,'2019 Ventilation List SORT'!$A$6:$I$102,9)</f>
        <v>No</v>
      </c>
      <c r="K217" s="154">
        <f>INDEX('For CSV - 2019 SpcFuncData'!$D$5:$D$88,MATCH($A217,'For CSV - 2019 SpcFuncData'!$B$5:$B$88,0))*0.5</f>
        <v>33.335000000000001</v>
      </c>
      <c r="L217" s="154">
        <f>INDEX('For CSV - 2019 VentSpcFuncData'!$K$6:$K$101,MATCH($B217,'For CSV - 2019 VentSpcFuncData'!$B$6:$B$101,0))</f>
        <v>16.666666666666668</v>
      </c>
      <c r="M217" s="154">
        <f t="shared" si="21"/>
        <v>16.666666666666668</v>
      </c>
      <c r="N217" s="154">
        <f>INDEX('For CSV - 2019 VentSpcFuncData'!$J$6:$J$101,MATCH($B217,'For CSV - 2019 VentSpcFuncData'!$B$6:$B$101,0))</f>
        <v>15</v>
      </c>
      <c r="O217" s="154">
        <f t="shared" si="22"/>
        <v>7.4996250187490627</v>
      </c>
      <c r="P217" s="156">
        <f t="shared" si="19"/>
        <v>0.25</v>
      </c>
      <c r="Q217" s="41" t="str">
        <f t="shared" si="23"/>
        <v>Museum Area (Exhibition/Display),Assembly - Museums/galleries</v>
      </c>
      <c r="R217" s="41">
        <f>INDEX('For CSV - 2019 SpcFuncData'!$AL$5:$AL$89,MATCH($A217,'For CSV - 2019 SpcFuncData'!$B$5:$B$89,0))</f>
        <v>237</v>
      </c>
      <c r="S217" s="41">
        <f>INDEX('For CSV - 2019 VentSpcFuncData'!$L$6:$L$101,MATCH($B217,'For CSV - 2019 VentSpcFuncData'!$B$6:$B$101,0))</f>
        <v>7</v>
      </c>
      <c r="T217" s="41">
        <f>MATCH($A217,'For CSV - 2019 SpcFuncData'!$B$5:$B$88,0)</f>
        <v>44</v>
      </c>
      <c r="V217" t="str">
        <f t="shared" si="20"/>
        <v>2,              7,     "Assembly - Museums/galleries"</v>
      </c>
    </row>
    <row r="218" spans="1:22">
      <c r="A218" s="41" t="s">
        <v>83</v>
      </c>
      <c r="B218" s="106" t="s">
        <v>282</v>
      </c>
      <c r="C218" s="53">
        <f>VLOOKUP($B218,'2019 Ventilation List SORT'!$A$6:$I$102,2)</f>
        <v>0.15</v>
      </c>
      <c r="D218" s="53">
        <f>VLOOKUP($B218,'2019 Ventilation List SORT'!$A$6:$I$102,3)</f>
        <v>0.15</v>
      </c>
      <c r="E218" s="58">
        <f>VLOOKUP($B218,'2019 Ventilation List SORT'!$A$6:$I$102,4)</f>
        <v>0</v>
      </c>
      <c r="F218" s="58">
        <f>VLOOKUP($B218,'2019 Ventilation List SORT'!$A$6:$I$102,5)</f>
        <v>0</v>
      </c>
      <c r="G218" s="53">
        <f>VLOOKUP($B218,'2019 Ventilation List SORT'!$A$6:$I$102,6)</f>
        <v>0</v>
      </c>
      <c r="H218" s="58">
        <f>VLOOKUP($B218,'2019 Ventilation List SORT'!$A$6:$I$102,7)</f>
        <v>3</v>
      </c>
      <c r="I218" s="53" t="str">
        <f>VLOOKUP($B218,'2019 Ventilation List SORT'!$A$6:$I$102,8)</f>
        <v/>
      </c>
      <c r="J218" s="84" t="str">
        <f>VLOOKUP($B218,'2019 Ventilation List SORT'!$A$6:$I$102,9)</f>
        <v>Yes</v>
      </c>
      <c r="K218" s="154">
        <f>INDEX('For CSV - 2019 SpcFuncData'!$D$5:$D$88,MATCH($A218,'For CSV - 2019 SpcFuncData'!$B$5:$B$88,0))*0.5</f>
        <v>5</v>
      </c>
      <c r="L218" s="154">
        <f>INDEX('For CSV - 2019 VentSpcFuncData'!$K$6:$K$101,MATCH($B218,'For CSV - 2019 VentSpcFuncData'!$B$6:$B$101,0))</f>
        <v>0</v>
      </c>
      <c r="M218" s="154">
        <f t="shared" si="21"/>
        <v>5</v>
      </c>
      <c r="N218" s="154">
        <f>INDEX('For CSV - 2019 VentSpcFuncData'!$J$6:$J$101,MATCH($B218,'For CSV - 2019 VentSpcFuncData'!$B$6:$B$101,0))</f>
        <v>15</v>
      </c>
      <c r="O218" s="154">
        <f t="shared" si="22"/>
        <v>15</v>
      </c>
      <c r="P218" s="156">
        <f t="shared" si="19"/>
        <v>7.4999999999999997E-2</v>
      </c>
      <c r="Q218" s="41" t="str">
        <f t="shared" si="23"/>
        <v>Museum Area (Restoration Room),Misc - General manufacturing (excludes heavy industrial and process using chemicals)</v>
      </c>
      <c r="R218" s="41">
        <f>INDEX('For CSV - 2019 SpcFuncData'!$AL$5:$AL$89,MATCH($A218,'For CSV - 2019 SpcFuncData'!$B$5:$B$89,0))</f>
        <v>238</v>
      </c>
      <c r="S218" s="41">
        <f>INDEX('For CSV - 2019 VentSpcFuncData'!$L$6:$L$101,MATCH($B218,'For CSV - 2019 VentSpcFuncData'!$B$6:$B$101,0))</f>
        <v>63</v>
      </c>
      <c r="T218" s="41">
        <f>MATCH($A218,'For CSV - 2019 SpcFuncData'!$B$5:$B$88,0)</f>
        <v>45</v>
      </c>
      <c r="V218" t="str">
        <f t="shared" si="20"/>
        <v>1, Spc:SpcFunc,        238,  63  ;  Museum Area (Restoration Room)</v>
      </c>
    </row>
    <row r="219" spans="1:22">
      <c r="A219" s="41" t="s">
        <v>83</v>
      </c>
      <c r="B219" s="50" t="s">
        <v>597</v>
      </c>
      <c r="C219" s="53">
        <f>VLOOKUP($B219,'2019 Ventilation List SORT'!$A$6:$I$102,2)</f>
        <v>0.15</v>
      </c>
      <c r="D219" s="53">
        <f>VLOOKUP($B219,'2019 Ventilation List SORT'!$A$6:$I$102,3)</f>
        <v>0.15</v>
      </c>
      <c r="E219" s="58">
        <f>VLOOKUP($B219,'2019 Ventilation List SORT'!$A$6:$I$102,4)</f>
        <v>0</v>
      </c>
      <c r="F219" s="58">
        <f>VLOOKUP($B219,'2019 Ventilation List SORT'!$A$6:$I$102,5)</f>
        <v>0</v>
      </c>
      <c r="G219" s="53">
        <f>VLOOKUP($B219,'2019 Ventilation List SORT'!$A$6:$I$102,6)</f>
        <v>0.7</v>
      </c>
      <c r="H219" s="58">
        <f>VLOOKUP($B219,'2019 Ventilation List SORT'!$A$6:$I$102,7)</f>
        <v>2</v>
      </c>
      <c r="I219" s="53" t="str">
        <f>VLOOKUP($B219,'2019 Ventilation List SORT'!$A$6:$I$102,8)</f>
        <v/>
      </c>
      <c r="J219" s="84" t="str">
        <f>VLOOKUP($B219,'2019 Ventilation List SORT'!$A$6:$I$102,9)</f>
        <v>No</v>
      </c>
      <c r="K219" s="154">
        <f>INDEX('For CSV - 2019 SpcFuncData'!$D$5:$D$88,MATCH($A219,'For CSV - 2019 SpcFuncData'!$B$5:$B$88,0))*0.5</f>
        <v>5</v>
      </c>
      <c r="L219" s="154">
        <f>INDEX('For CSV - 2019 VentSpcFuncData'!$K$6:$K$101,MATCH($B219,'For CSV - 2019 VentSpcFuncData'!$B$6:$B$101,0))</f>
        <v>0</v>
      </c>
      <c r="M219" s="154">
        <f t="shared" si="21"/>
        <v>5</v>
      </c>
      <c r="N219" s="154">
        <f>INDEX('For CSV - 2019 VentSpcFuncData'!$J$6:$J$101,MATCH($B219,'For CSV - 2019 VentSpcFuncData'!$B$6:$B$101,0))</f>
        <v>15</v>
      </c>
      <c r="O219" s="154">
        <f t="shared" si="22"/>
        <v>15</v>
      </c>
      <c r="P219" s="156">
        <f t="shared" si="19"/>
        <v>7.4999999999999997E-2</v>
      </c>
      <c r="Q219" s="41" t="str">
        <f t="shared" si="23"/>
        <v>Museum Area (Restoration Room),Education - Art classroom</v>
      </c>
      <c r="R219" s="41">
        <f>INDEX('For CSV - 2019 SpcFuncData'!$AL$5:$AL$89,MATCH($A219,'For CSV - 2019 SpcFuncData'!$B$5:$B$89,0))</f>
        <v>238</v>
      </c>
      <c r="S219" s="41">
        <f>INDEX('For CSV - 2019 VentSpcFuncData'!$L$6:$L$101,MATCH($B219,'For CSV - 2019 VentSpcFuncData'!$B$6:$B$101,0))</f>
        <v>9</v>
      </c>
      <c r="T219" s="41">
        <f>MATCH($A219,'For CSV - 2019 SpcFuncData'!$B$5:$B$88,0)</f>
        <v>45</v>
      </c>
      <c r="V219" t="str">
        <f t="shared" si="20"/>
        <v>2,              9,     "Education - Art classroom"</v>
      </c>
    </row>
    <row r="220" spans="1:22">
      <c r="A220" s="41" t="s">
        <v>83</v>
      </c>
      <c r="B220" s="50" t="s">
        <v>607</v>
      </c>
      <c r="C220" s="53">
        <f>VLOOKUP($B220,'2019 Ventilation List SORT'!$A$6:$I$102,2)</f>
        <v>0.15</v>
      </c>
      <c r="D220" s="53">
        <f>VLOOKUP($B220,'2019 Ventilation List SORT'!$A$6:$I$102,3)</f>
        <v>0.15</v>
      </c>
      <c r="E220" s="58">
        <f>VLOOKUP($B220,'2019 Ventilation List SORT'!$A$6:$I$102,4)</f>
        <v>0</v>
      </c>
      <c r="F220" s="58">
        <f>VLOOKUP($B220,'2019 Ventilation List SORT'!$A$6:$I$102,5)</f>
        <v>0</v>
      </c>
      <c r="G220" s="53">
        <f>VLOOKUP($B220,'2019 Ventilation List SORT'!$A$6:$I$102,6)</f>
        <v>1</v>
      </c>
      <c r="H220" s="58">
        <f>VLOOKUP($B220,'2019 Ventilation List SORT'!$A$6:$I$102,7)</f>
        <v>2</v>
      </c>
      <c r="I220" s="53" t="str">
        <f>VLOOKUP($B220,'2019 Ventilation List SORT'!$A$6:$I$102,8)</f>
        <v/>
      </c>
      <c r="J220" s="84" t="str">
        <f>VLOOKUP($B220,'2019 Ventilation List SORT'!$A$6:$I$102,9)</f>
        <v>Yes</v>
      </c>
      <c r="K220" s="154">
        <f>INDEX('For CSV - 2019 SpcFuncData'!$D$5:$D$88,MATCH($A220,'For CSV - 2019 SpcFuncData'!$B$5:$B$88,0))*0.5</f>
        <v>5</v>
      </c>
      <c r="L220" s="154">
        <f>INDEX('For CSV - 2019 VentSpcFuncData'!$K$6:$K$101,MATCH($B220,'For CSV - 2019 VentSpcFuncData'!$B$6:$B$101,0))</f>
        <v>0</v>
      </c>
      <c r="M220" s="154">
        <f t="shared" si="21"/>
        <v>5</v>
      </c>
      <c r="N220" s="154">
        <f>INDEX('For CSV - 2019 VentSpcFuncData'!$J$6:$J$101,MATCH($B220,'For CSV - 2019 VentSpcFuncData'!$B$6:$B$101,0))</f>
        <v>15</v>
      </c>
      <c r="O220" s="154">
        <f t="shared" si="22"/>
        <v>15</v>
      </c>
      <c r="P220" s="156">
        <f t="shared" si="19"/>
        <v>7.4999999999999997E-2</v>
      </c>
      <c r="Q220" s="41" t="str">
        <f t="shared" si="23"/>
        <v>Museum Area (Restoration Room),Education - Science laboratories</v>
      </c>
      <c r="R220" s="41">
        <f>INDEX('For CSV - 2019 SpcFuncData'!$AL$5:$AL$89,MATCH($A220,'For CSV - 2019 SpcFuncData'!$B$5:$B$89,0))</f>
        <v>238</v>
      </c>
      <c r="S220" s="41">
        <f>INDEX('For CSV - 2019 VentSpcFuncData'!$L$6:$L$101,MATCH($B220,'For CSV - 2019 VentSpcFuncData'!$B$6:$B$101,0))</f>
        <v>21</v>
      </c>
      <c r="T220" s="41">
        <f>MATCH($A220,'For CSV - 2019 SpcFuncData'!$B$5:$B$88,0)</f>
        <v>45</v>
      </c>
      <c r="V220" t="str">
        <f t="shared" si="20"/>
        <v>2,              21,     "Education - Science laboratories"</v>
      </c>
    </row>
    <row r="221" spans="1:22">
      <c r="A221" s="41" t="s">
        <v>83</v>
      </c>
      <c r="B221" s="50" t="s">
        <v>328</v>
      </c>
      <c r="C221" s="53">
        <f>VLOOKUP($B221,'2019 Ventilation List SORT'!$A$6:$I$102,2)</f>
        <v>0.15</v>
      </c>
      <c r="D221" s="53">
        <f>VLOOKUP($B221,'2019 Ventilation List SORT'!$A$6:$I$102,3)</f>
        <v>0.15</v>
      </c>
      <c r="E221" s="58">
        <f>VLOOKUP($B221,'2019 Ventilation List SORT'!$A$6:$I$102,4)</f>
        <v>0</v>
      </c>
      <c r="F221" s="58">
        <f>VLOOKUP($B221,'2019 Ventilation List SORT'!$A$6:$I$102,5)</f>
        <v>0</v>
      </c>
      <c r="G221" s="53">
        <f>VLOOKUP($B221,'2019 Ventilation List SORT'!$A$6:$I$102,6)</f>
        <v>1</v>
      </c>
      <c r="H221" s="58">
        <f>VLOOKUP($B221,'2019 Ventilation List SORT'!$A$6:$I$102,7)</f>
        <v>2</v>
      </c>
      <c r="I221" s="53" t="str">
        <f>VLOOKUP($B221,'2019 Ventilation List SORT'!$A$6:$I$102,8)</f>
        <v/>
      </c>
      <c r="J221" s="84" t="str">
        <f>VLOOKUP($B221,'2019 Ventilation List SORT'!$A$6:$I$102,9)</f>
        <v>Yes</v>
      </c>
      <c r="K221" s="154">
        <f>INDEX('For CSV - 2019 SpcFuncData'!$D$5:$D$88,MATCH($A221,'For CSV - 2019 SpcFuncData'!$B$5:$B$88,0))*0.5</f>
        <v>5</v>
      </c>
      <c r="L221" s="154">
        <f>INDEX('For CSV - 2019 VentSpcFuncData'!$K$6:$K$101,MATCH($B221,'For CSV - 2019 VentSpcFuncData'!$B$6:$B$101,0))</f>
        <v>0</v>
      </c>
      <c r="M221" s="154">
        <f t="shared" si="21"/>
        <v>5</v>
      </c>
      <c r="N221" s="154">
        <f>INDEX('For CSV - 2019 VentSpcFuncData'!$J$6:$J$101,MATCH($B221,'For CSV - 2019 VentSpcFuncData'!$B$6:$B$101,0))</f>
        <v>15</v>
      </c>
      <c r="O221" s="154">
        <f t="shared" si="22"/>
        <v>15</v>
      </c>
      <c r="P221" s="156">
        <f t="shared" si="19"/>
        <v>7.4999999999999997E-2</v>
      </c>
      <c r="Q221" s="41" t="str">
        <f t="shared" si="23"/>
        <v>Museum Area (Restoration Room),Education - University/college laboratories</v>
      </c>
      <c r="R221" s="41">
        <f>INDEX('For CSV - 2019 SpcFuncData'!$AL$5:$AL$89,MATCH($A221,'For CSV - 2019 SpcFuncData'!$B$5:$B$89,0))</f>
        <v>238</v>
      </c>
      <c r="S221" s="41">
        <f>INDEX('For CSV - 2019 VentSpcFuncData'!$L$6:$L$101,MATCH($B221,'For CSV - 2019 VentSpcFuncData'!$B$6:$B$101,0))</f>
        <v>22</v>
      </c>
      <c r="T221" s="41">
        <f>MATCH($A221,'For CSV - 2019 SpcFuncData'!$B$5:$B$88,0)</f>
        <v>45</v>
      </c>
      <c r="V221" t="str">
        <f t="shared" si="20"/>
        <v>2,              22,     "Education - University/college laboratories"</v>
      </c>
    </row>
    <row r="222" spans="1:22">
      <c r="A222" s="41" t="s">
        <v>83</v>
      </c>
      <c r="B222" s="50" t="s">
        <v>608</v>
      </c>
      <c r="C222" s="53">
        <f>VLOOKUP($B222,'2019 Ventilation List SORT'!$A$6:$I$102,2)</f>
        <v>0.15</v>
      </c>
      <c r="D222" s="53">
        <f>VLOOKUP($B222,'2019 Ventilation List SORT'!$A$6:$I$102,3)</f>
        <v>0.15</v>
      </c>
      <c r="E222" s="58">
        <f>VLOOKUP($B222,'2019 Ventilation List SORT'!$A$6:$I$102,4)</f>
        <v>0</v>
      </c>
      <c r="F222" s="58">
        <f>VLOOKUP($B222,'2019 Ventilation List SORT'!$A$6:$I$102,5)</f>
        <v>0</v>
      </c>
      <c r="G222" s="53">
        <f>VLOOKUP($B222,'2019 Ventilation List SORT'!$A$6:$I$102,6)</f>
        <v>0.5</v>
      </c>
      <c r="H222" s="58">
        <f>VLOOKUP($B222,'2019 Ventilation List SORT'!$A$6:$I$102,7)</f>
        <v>2</v>
      </c>
      <c r="I222" s="53" t="str">
        <f>VLOOKUP($B222,'2019 Ventilation List SORT'!$A$6:$I$102,8)</f>
        <v/>
      </c>
      <c r="J222" s="84" t="str">
        <f>VLOOKUP($B222,'2019 Ventilation List SORT'!$A$6:$I$102,9)</f>
        <v>No</v>
      </c>
      <c r="K222" s="154">
        <f>INDEX('For CSV - 2019 SpcFuncData'!$D$5:$D$88,MATCH($A222,'For CSV - 2019 SpcFuncData'!$B$5:$B$88,0))*0.5</f>
        <v>5</v>
      </c>
      <c r="L222" s="154">
        <f>INDEX('For CSV - 2019 VentSpcFuncData'!$K$6:$K$101,MATCH($B222,'For CSV - 2019 VentSpcFuncData'!$B$6:$B$101,0))</f>
        <v>0</v>
      </c>
      <c r="M222" s="154">
        <f t="shared" si="21"/>
        <v>5</v>
      </c>
      <c r="N222" s="154">
        <f>INDEX('For CSV - 2019 VentSpcFuncData'!$J$6:$J$101,MATCH($B222,'For CSV - 2019 VentSpcFuncData'!$B$6:$B$101,0))</f>
        <v>15</v>
      </c>
      <c r="O222" s="154">
        <f t="shared" si="22"/>
        <v>15</v>
      </c>
      <c r="P222" s="156">
        <f t="shared" si="19"/>
        <v>7.4999999999999997E-2</v>
      </c>
      <c r="Q222" s="41" t="str">
        <f t="shared" si="23"/>
        <v>Museum Area (Restoration Room),Education - Wood shop</v>
      </c>
      <c r="R222" s="41">
        <f>INDEX('For CSV - 2019 SpcFuncData'!$AL$5:$AL$89,MATCH($A222,'For CSV - 2019 SpcFuncData'!$B$5:$B$89,0))</f>
        <v>238</v>
      </c>
      <c r="S222" s="41">
        <f>INDEX('For CSV - 2019 VentSpcFuncData'!$L$6:$L$101,MATCH($B222,'For CSV - 2019 VentSpcFuncData'!$B$6:$B$101,0))</f>
        <v>23</v>
      </c>
      <c r="T222" s="41">
        <f>MATCH($A222,'For CSV - 2019 SpcFuncData'!$B$5:$B$88,0)</f>
        <v>45</v>
      </c>
      <c r="V222" t="str">
        <f t="shared" si="20"/>
        <v>2,              23,     "Education - Wood shop"</v>
      </c>
    </row>
    <row r="223" spans="1:22">
      <c r="A223" s="41" t="s">
        <v>83</v>
      </c>
      <c r="B223" s="50" t="s">
        <v>271</v>
      </c>
      <c r="C223" s="53">
        <f>VLOOKUP($B223,'2019 Ventilation List SORT'!$A$6:$I$102,2)</f>
        <v>0</v>
      </c>
      <c r="D223" s="53">
        <f>VLOOKUP($B223,'2019 Ventilation List SORT'!$A$6:$I$102,3)</f>
        <v>0</v>
      </c>
      <c r="E223" s="58">
        <f>VLOOKUP($B223,'2019 Ventilation List SORT'!$A$6:$I$102,4)</f>
        <v>0</v>
      </c>
      <c r="F223" s="58">
        <f>VLOOKUP($B223,'2019 Ventilation List SORT'!$A$6:$I$102,5)</f>
        <v>0</v>
      </c>
      <c r="G223" s="53">
        <f>VLOOKUP($B223,'2019 Ventilation List SORT'!$A$6:$I$102,6)</f>
        <v>0.5</v>
      </c>
      <c r="H223" s="58">
        <f>VLOOKUP($B223,'2019 Ventilation List SORT'!$A$6:$I$102,7)</f>
        <v>2</v>
      </c>
      <c r="I223" s="53" t="str">
        <f>VLOOKUP($B223,'2019 Ventilation List SORT'!$A$6:$I$102,8)</f>
        <v/>
      </c>
      <c r="J223" s="84" t="str">
        <f>VLOOKUP($B223,'2019 Ventilation List SORT'!$A$6:$I$102,9)</f>
        <v>No</v>
      </c>
      <c r="K223" s="154">
        <f>INDEX('For CSV - 2019 SpcFuncData'!$D$5:$D$88,MATCH($A223,'For CSV - 2019 SpcFuncData'!$B$5:$B$88,0))*0.5</f>
        <v>5</v>
      </c>
      <c r="L223" s="154">
        <f>INDEX('For CSV - 2019 VentSpcFuncData'!$K$6:$K$101,MATCH($B223,'For CSV - 2019 VentSpcFuncData'!$B$6:$B$101,0))</f>
        <v>0</v>
      </c>
      <c r="M223" s="154">
        <f t="shared" si="21"/>
        <v>5</v>
      </c>
      <c r="N223" s="154">
        <f>INDEX('For CSV - 2019 VentSpcFuncData'!$J$6:$J$101,MATCH($B223,'For CSV - 2019 VentSpcFuncData'!$B$6:$B$101,0))</f>
        <v>0</v>
      </c>
      <c r="O223" s="154">
        <f t="shared" si="22"/>
        <v>0</v>
      </c>
      <c r="P223" s="156">
        <f t="shared" si="19"/>
        <v>0</v>
      </c>
      <c r="Q223" s="41" t="str">
        <f t="shared" si="23"/>
        <v>Museum Area (Restoration Room),Exhaust - Copy, printing rooms</v>
      </c>
      <c r="R223" s="41">
        <f>INDEX('For CSV - 2019 SpcFuncData'!$AL$5:$AL$89,MATCH($A223,'For CSV - 2019 SpcFuncData'!$B$5:$B$89,0))</f>
        <v>238</v>
      </c>
      <c r="S223" s="41">
        <f>INDEX('For CSV - 2019 VentSpcFuncData'!$L$6:$L$101,MATCH($B223,'For CSV - 2019 VentSpcFuncData'!$B$6:$B$101,0))</f>
        <v>28</v>
      </c>
      <c r="T223" s="41">
        <f>MATCH($A223,'For CSV - 2019 SpcFuncData'!$B$5:$B$88,0)</f>
        <v>45</v>
      </c>
      <c r="V223" t="str">
        <f t="shared" si="20"/>
        <v>2,              28,     "Exhaust - Copy, printing rooms"</v>
      </c>
    </row>
    <row r="224" spans="1:22">
      <c r="A224" s="41" t="s">
        <v>83</v>
      </c>
      <c r="B224" s="50" t="s">
        <v>626</v>
      </c>
      <c r="C224" s="53">
        <f>VLOOKUP($B224,'2019 Ventilation List SORT'!$A$6:$I$102,2)</f>
        <v>0</v>
      </c>
      <c r="D224" s="53">
        <f>VLOOKUP($B224,'2019 Ventilation List SORT'!$A$6:$I$102,3)</f>
        <v>0</v>
      </c>
      <c r="E224" s="58">
        <f>VLOOKUP($B224,'2019 Ventilation List SORT'!$A$6:$I$102,4)</f>
        <v>0</v>
      </c>
      <c r="F224" s="58">
        <f>VLOOKUP($B224,'2019 Ventilation List SORT'!$A$6:$I$102,5)</f>
        <v>0</v>
      </c>
      <c r="G224" s="53">
        <f>VLOOKUP($B224,'2019 Ventilation List SORT'!$A$6:$I$102,6)</f>
        <v>1</v>
      </c>
      <c r="H224" s="58">
        <f>VLOOKUP($B224,'2019 Ventilation List SORT'!$A$6:$I$102,7)</f>
        <v>2</v>
      </c>
      <c r="I224" s="53" t="str">
        <f>VLOOKUP($B224,'2019 Ventilation List SORT'!$A$6:$I$102,8)</f>
        <v/>
      </c>
      <c r="J224" s="84" t="str">
        <f>VLOOKUP($B224,'2019 Ventilation List SORT'!$A$6:$I$102,9)</f>
        <v>No</v>
      </c>
      <c r="K224" s="154">
        <f>INDEX('For CSV - 2019 SpcFuncData'!$D$5:$D$88,MATCH($A224,'For CSV - 2019 SpcFuncData'!$B$5:$B$88,0))*0.5</f>
        <v>5</v>
      </c>
      <c r="L224" s="154">
        <f>INDEX('For CSV - 2019 VentSpcFuncData'!$K$6:$K$101,MATCH($B224,'For CSV - 2019 VentSpcFuncData'!$B$6:$B$101,0))</f>
        <v>0</v>
      </c>
      <c r="M224" s="154">
        <f t="shared" si="21"/>
        <v>5</v>
      </c>
      <c r="N224" s="154">
        <f>INDEX('For CSV - 2019 VentSpcFuncData'!$J$6:$J$101,MATCH($B224,'For CSV - 2019 VentSpcFuncData'!$B$6:$B$101,0))</f>
        <v>0</v>
      </c>
      <c r="O224" s="154">
        <f t="shared" si="22"/>
        <v>0</v>
      </c>
      <c r="P224" s="156">
        <f t="shared" si="19"/>
        <v>0</v>
      </c>
      <c r="Q224" s="41" t="str">
        <f t="shared" si="23"/>
        <v>Museum Area (Restoration Room),Exhaust - Darkrooms</v>
      </c>
      <c r="R224" s="41">
        <f>INDEX('For CSV - 2019 SpcFuncData'!$AL$5:$AL$89,MATCH($A224,'For CSV - 2019 SpcFuncData'!$B$5:$B$89,0))</f>
        <v>238</v>
      </c>
      <c r="S224" s="41">
        <f>INDEX('For CSV - 2019 VentSpcFuncData'!$L$6:$L$101,MATCH($B224,'For CSV - 2019 VentSpcFuncData'!$B$6:$B$101,0))</f>
        <v>29</v>
      </c>
      <c r="T224" s="41">
        <f>MATCH($A224,'For CSV - 2019 SpcFuncData'!$B$5:$B$88,0)</f>
        <v>45</v>
      </c>
      <c r="V224" t="str">
        <f t="shared" si="20"/>
        <v>2,              29,     "Exhaust - Darkrooms"</v>
      </c>
    </row>
    <row r="225" spans="1:22">
      <c r="A225" s="41" t="s">
        <v>83</v>
      </c>
      <c r="B225" s="50" t="s">
        <v>610</v>
      </c>
      <c r="C225" s="53">
        <f>VLOOKUP($B225,'2019 Ventilation List SORT'!$A$6:$I$102,2)</f>
        <v>0</v>
      </c>
      <c r="D225" s="53">
        <f>VLOOKUP($B225,'2019 Ventilation List SORT'!$A$6:$I$102,3)</f>
        <v>0</v>
      </c>
      <c r="E225" s="58">
        <f>VLOOKUP($B225,'2019 Ventilation List SORT'!$A$6:$I$102,4)</f>
        <v>0</v>
      </c>
      <c r="F225" s="58">
        <f>VLOOKUP($B225,'2019 Ventilation List SORT'!$A$6:$I$102,5)</f>
        <v>0</v>
      </c>
      <c r="G225" s="53">
        <f>VLOOKUP($B225,'2019 Ventilation List SORT'!$A$6:$I$102,6)</f>
        <v>0.5</v>
      </c>
      <c r="H225" s="58">
        <f>VLOOKUP($B225,'2019 Ventilation List SORT'!$A$6:$I$102,7)</f>
        <v>2</v>
      </c>
      <c r="I225" s="53">
        <f>VLOOKUP($B225,'2019 Ventilation List SORT'!$A$6:$I$102,8)</f>
        <v>0</v>
      </c>
      <c r="J225" s="84" t="str">
        <f>VLOOKUP($B225,'2019 Ventilation List SORT'!$A$6:$I$102,9)</f>
        <v>No</v>
      </c>
      <c r="K225" s="154">
        <f>INDEX('For CSV - 2019 SpcFuncData'!$D$5:$D$88,MATCH($A225,'For CSV - 2019 SpcFuncData'!$B$5:$B$88,0))*0.5</f>
        <v>5</v>
      </c>
      <c r="L225" s="154">
        <f>INDEX('For CSV - 2019 VentSpcFuncData'!$K$6:$K$101,MATCH($B225,'For CSV - 2019 VentSpcFuncData'!$B$6:$B$101,0))</f>
        <v>0</v>
      </c>
      <c r="M225" s="154">
        <f t="shared" si="21"/>
        <v>5</v>
      </c>
      <c r="N225" s="154">
        <f>INDEX('For CSV - 2019 VentSpcFuncData'!$J$6:$J$101,MATCH($B225,'For CSV - 2019 VentSpcFuncData'!$B$6:$B$101,0))</f>
        <v>0</v>
      </c>
      <c r="O225" s="154">
        <f t="shared" si="22"/>
        <v>0</v>
      </c>
      <c r="P225" s="156">
        <f t="shared" si="19"/>
        <v>0</v>
      </c>
      <c r="Q225" s="41" t="str">
        <f t="shared" si="23"/>
        <v>Museum Area (Restoration Room),Exhaust - Woodwork shop/classrooms</v>
      </c>
      <c r="R225" s="41">
        <f>INDEX('For CSV - 2019 SpcFuncData'!$AL$5:$AL$89,MATCH($A225,'For CSV - 2019 SpcFuncData'!$B$5:$B$89,0))</f>
        <v>238</v>
      </c>
      <c r="S225" s="41">
        <f>INDEX('For CSV - 2019 VentSpcFuncData'!$L$6:$L$101,MATCH($B225,'For CSV - 2019 VentSpcFuncData'!$B$6:$B$101,0))</f>
        <v>41</v>
      </c>
      <c r="T225" s="41">
        <f>MATCH($A225,'For CSV - 2019 SpcFuncData'!$B$5:$B$88,0)</f>
        <v>45</v>
      </c>
      <c r="V225" t="str">
        <f t="shared" si="20"/>
        <v>2,              41,     "Exhaust - Woodwork shop/classrooms"</v>
      </c>
    </row>
    <row r="226" spans="1:22">
      <c r="A226" s="41" t="s">
        <v>83</v>
      </c>
      <c r="B226" s="50" t="s">
        <v>613</v>
      </c>
      <c r="C226" s="53">
        <f>VLOOKUP($B226,'2019 Ventilation List SORT'!$A$6:$I$102,2)</f>
        <v>0.15</v>
      </c>
      <c r="D226" s="53">
        <f>VLOOKUP($B226,'2019 Ventilation List SORT'!$A$6:$I$102,3)</f>
        <v>0.15</v>
      </c>
      <c r="E226" s="58">
        <f>VLOOKUP($B226,'2019 Ventilation List SORT'!$A$6:$I$102,4)</f>
        <v>0</v>
      </c>
      <c r="F226" s="58">
        <f>VLOOKUP($B226,'2019 Ventilation List SORT'!$A$6:$I$102,5)</f>
        <v>0</v>
      </c>
      <c r="G226" s="53">
        <f>VLOOKUP($B226,'2019 Ventilation List SORT'!$A$6:$I$102,6)</f>
        <v>0</v>
      </c>
      <c r="H226" s="58">
        <f>VLOOKUP($B226,'2019 Ventilation List SORT'!$A$6:$I$102,7)</f>
        <v>2</v>
      </c>
      <c r="I226" s="53" t="str">
        <f>VLOOKUP($B226,'2019 Ventilation List SORT'!$A$6:$I$102,8)</f>
        <v>B</v>
      </c>
      <c r="J226" s="84" t="str">
        <f>VLOOKUP($B226,'2019 Ventilation List SORT'!$A$6:$I$102,9)</f>
        <v>Yes</v>
      </c>
      <c r="K226" s="154">
        <f>INDEX('For CSV - 2019 SpcFuncData'!$D$5:$D$88,MATCH($A226,'For CSV - 2019 SpcFuncData'!$B$5:$B$88,0))*0.5</f>
        <v>5</v>
      </c>
      <c r="L226" s="154">
        <f>INDEX('For CSV - 2019 VentSpcFuncData'!$K$6:$K$101,MATCH($B226,'For CSV - 2019 VentSpcFuncData'!$B$6:$B$101,0))</f>
        <v>0</v>
      </c>
      <c r="M226" s="154">
        <f t="shared" si="21"/>
        <v>5</v>
      </c>
      <c r="N226" s="154">
        <f>INDEX('For CSV - 2019 VentSpcFuncData'!$J$6:$J$101,MATCH($B226,'For CSV - 2019 VentSpcFuncData'!$B$6:$B$101,0))</f>
        <v>15</v>
      </c>
      <c r="O226" s="154">
        <f t="shared" si="22"/>
        <v>15</v>
      </c>
      <c r="P226" s="156">
        <f t="shared" si="19"/>
        <v>7.4999999999999997E-2</v>
      </c>
      <c r="Q226" s="41" t="str">
        <f t="shared" si="23"/>
        <v>Museum Area (Restoration Room),General - Occupiable storage rooms for liquids or gels</v>
      </c>
      <c r="R226" s="41">
        <f>INDEX('For CSV - 2019 SpcFuncData'!$AL$5:$AL$89,MATCH($A226,'For CSV - 2019 SpcFuncData'!$B$5:$B$89,0))</f>
        <v>238</v>
      </c>
      <c r="S226" s="41">
        <f>INDEX('For CSV - 2019 VentSpcFuncData'!$L$6:$L$101,MATCH($B226,'For CSV - 2019 VentSpcFuncData'!$B$6:$B$101,0))</f>
        <v>50</v>
      </c>
      <c r="T226" s="41">
        <f>MATCH($A226,'For CSV - 2019 SpcFuncData'!$B$5:$B$88,0)</f>
        <v>45</v>
      </c>
      <c r="V226" t="str">
        <f t="shared" si="20"/>
        <v>2,              50,     "General - Occupiable storage rooms for liquids or gels"</v>
      </c>
    </row>
    <row r="227" spans="1:22">
      <c r="A227" s="41" t="s">
        <v>83</v>
      </c>
      <c r="B227" s="50" t="s">
        <v>286</v>
      </c>
      <c r="C227" s="53">
        <f>VLOOKUP($B227,'2019 Ventilation List SORT'!$A$6:$I$102,2)</f>
        <v>0.15</v>
      </c>
      <c r="D227" s="53">
        <f>VLOOKUP($B227,'2019 Ventilation List SORT'!$A$6:$I$102,3)</f>
        <v>0.15</v>
      </c>
      <c r="E227" s="58">
        <f>VLOOKUP($B227,'2019 Ventilation List SORT'!$A$6:$I$102,4)</f>
        <v>0</v>
      </c>
      <c r="F227" s="58">
        <f>VLOOKUP($B227,'2019 Ventilation List SORT'!$A$6:$I$102,5)</f>
        <v>0</v>
      </c>
      <c r="G227" s="53">
        <f>VLOOKUP($B227,'2019 Ventilation List SORT'!$A$6:$I$102,6)</f>
        <v>0</v>
      </c>
      <c r="H227" s="58">
        <f>VLOOKUP($B227,'2019 Ventilation List SORT'!$A$6:$I$102,7)</f>
        <v>2</v>
      </c>
      <c r="I227" s="53" t="str">
        <f>VLOOKUP($B227,'2019 Ventilation List SORT'!$A$6:$I$102,8)</f>
        <v/>
      </c>
      <c r="J227" s="84" t="str">
        <f>VLOOKUP($B227,'2019 Ventilation List SORT'!$A$6:$I$102,9)</f>
        <v>No</v>
      </c>
      <c r="K227" s="154">
        <f>INDEX('For CSV - 2019 SpcFuncData'!$D$5:$D$88,MATCH($A227,'For CSV - 2019 SpcFuncData'!$B$5:$B$88,0))*0.5</f>
        <v>5</v>
      </c>
      <c r="L227" s="154">
        <f>INDEX('For CSV - 2019 VentSpcFuncData'!$K$6:$K$101,MATCH($B227,'For CSV - 2019 VentSpcFuncData'!$B$6:$B$101,0))</f>
        <v>0</v>
      </c>
      <c r="M227" s="154">
        <f t="shared" si="21"/>
        <v>5</v>
      </c>
      <c r="N227" s="154">
        <f>INDEX('For CSV - 2019 VentSpcFuncData'!$J$6:$J$101,MATCH($B227,'For CSV - 2019 VentSpcFuncData'!$B$6:$B$101,0))</f>
        <v>15</v>
      </c>
      <c r="O227" s="154">
        <f t="shared" si="22"/>
        <v>15</v>
      </c>
      <c r="P227" s="156">
        <f t="shared" si="19"/>
        <v>7.4999999999999997E-2</v>
      </c>
      <c r="Q227" s="41" t="str">
        <f t="shared" si="23"/>
        <v>Museum Area (Restoration Room),Misc - All others</v>
      </c>
      <c r="R227" s="41">
        <f>INDEX('For CSV - 2019 SpcFuncData'!$AL$5:$AL$89,MATCH($A227,'For CSV - 2019 SpcFuncData'!$B$5:$B$89,0))</f>
        <v>238</v>
      </c>
      <c r="S227" s="41">
        <f>INDEX('For CSV - 2019 VentSpcFuncData'!$L$6:$L$101,MATCH($B227,'For CSV - 2019 VentSpcFuncData'!$B$6:$B$101,0))</f>
        <v>58</v>
      </c>
      <c r="T227" s="41">
        <f>MATCH($A227,'For CSV - 2019 SpcFuncData'!$B$5:$B$88,0)</f>
        <v>45</v>
      </c>
      <c r="V227" t="str">
        <f t="shared" si="20"/>
        <v>2,              58,     "Misc - All others"</v>
      </c>
    </row>
    <row r="228" spans="1:22">
      <c r="A228" s="41" t="s">
        <v>83</v>
      </c>
      <c r="B228" s="50" t="s">
        <v>282</v>
      </c>
      <c r="C228" s="53">
        <f>VLOOKUP($B228,'2019 Ventilation List SORT'!$A$6:$I$102,2)</f>
        <v>0.15</v>
      </c>
      <c r="D228" s="53">
        <f>VLOOKUP($B228,'2019 Ventilation List SORT'!$A$6:$I$102,3)</f>
        <v>0.15</v>
      </c>
      <c r="E228" s="58">
        <f>VLOOKUP($B228,'2019 Ventilation List SORT'!$A$6:$I$102,4)</f>
        <v>0</v>
      </c>
      <c r="F228" s="58">
        <f>VLOOKUP($B228,'2019 Ventilation List SORT'!$A$6:$I$102,5)</f>
        <v>0</v>
      </c>
      <c r="G228" s="53">
        <f>VLOOKUP($B228,'2019 Ventilation List SORT'!$A$6:$I$102,6)</f>
        <v>0</v>
      </c>
      <c r="H228" s="58">
        <f>VLOOKUP($B228,'2019 Ventilation List SORT'!$A$6:$I$102,7)</f>
        <v>3</v>
      </c>
      <c r="I228" s="53" t="str">
        <f>VLOOKUP($B228,'2019 Ventilation List SORT'!$A$6:$I$102,8)</f>
        <v/>
      </c>
      <c r="J228" s="84" t="str">
        <f>VLOOKUP($B228,'2019 Ventilation List SORT'!$A$6:$I$102,9)</f>
        <v>Yes</v>
      </c>
      <c r="K228" s="154">
        <f>INDEX('For CSV - 2019 SpcFuncData'!$D$5:$D$88,MATCH($A228,'For CSV - 2019 SpcFuncData'!$B$5:$B$88,0))*0.5</f>
        <v>5</v>
      </c>
      <c r="L228" s="154">
        <f>INDEX('For CSV - 2019 VentSpcFuncData'!$K$6:$K$101,MATCH($B228,'For CSV - 2019 VentSpcFuncData'!$B$6:$B$101,0))</f>
        <v>0</v>
      </c>
      <c r="M228" s="154">
        <f t="shared" si="21"/>
        <v>5</v>
      </c>
      <c r="N228" s="154">
        <f>INDEX('For CSV - 2019 VentSpcFuncData'!$J$6:$J$101,MATCH($B228,'For CSV - 2019 VentSpcFuncData'!$B$6:$B$101,0))</f>
        <v>15</v>
      </c>
      <c r="O228" s="154">
        <f t="shared" si="22"/>
        <v>15</v>
      </c>
      <c r="P228" s="156">
        <f t="shared" si="19"/>
        <v>7.4999999999999997E-2</v>
      </c>
      <c r="Q228" s="41" t="str">
        <f t="shared" si="23"/>
        <v>Museum Area (Restoration Room),Misc - General manufacturing (excludes heavy industrial and process using chemicals)</v>
      </c>
      <c r="R228" s="41">
        <f>INDEX('For CSV - 2019 SpcFuncData'!$AL$5:$AL$89,MATCH($A228,'For CSV - 2019 SpcFuncData'!$B$5:$B$89,0))</f>
        <v>238</v>
      </c>
      <c r="S228" s="41">
        <f>INDEX('For CSV - 2019 VentSpcFuncData'!$L$6:$L$101,MATCH($B228,'For CSV - 2019 VentSpcFuncData'!$B$6:$B$101,0))</f>
        <v>63</v>
      </c>
      <c r="T228" s="41">
        <f>MATCH($A228,'For CSV - 2019 SpcFuncData'!$B$5:$B$88,0)</f>
        <v>45</v>
      </c>
      <c r="V228" t="str">
        <f t="shared" si="20"/>
        <v>2,              63,     "Misc - General manufacturing (excludes heavy industrial and process using chemicals)"</v>
      </c>
    </row>
    <row r="229" spans="1:22">
      <c r="A229" s="41" t="s">
        <v>83</v>
      </c>
      <c r="B229" s="50" t="s">
        <v>643</v>
      </c>
      <c r="C229" s="53">
        <f>VLOOKUP($B229,'2019 Ventilation List SORT'!$A$6:$I$102,2)</f>
        <v>0.15</v>
      </c>
      <c r="D229" s="53">
        <f>VLOOKUP($B229,'2019 Ventilation List SORT'!$A$6:$I$102,3)</f>
        <v>0.15</v>
      </c>
      <c r="E229" s="58">
        <f>VLOOKUP($B229,'2019 Ventilation List SORT'!$A$6:$I$102,4)</f>
        <v>0</v>
      </c>
      <c r="F229" s="58">
        <f>VLOOKUP($B229,'2019 Ventilation List SORT'!$A$6:$I$102,5)</f>
        <v>0</v>
      </c>
      <c r="G229" s="53">
        <f>VLOOKUP($B229,'2019 Ventilation List SORT'!$A$6:$I$102,6)</f>
        <v>0</v>
      </c>
      <c r="H229" s="58">
        <f>VLOOKUP($B229,'2019 Ventilation List SORT'!$A$6:$I$102,7)</f>
        <v>1</v>
      </c>
      <c r="I229" s="53" t="str">
        <f>VLOOKUP($B229,'2019 Ventilation List SORT'!$A$6:$I$102,8)</f>
        <v/>
      </c>
      <c r="J229" s="84" t="str">
        <f>VLOOKUP($B229,'2019 Ventilation List SORT'!$A$6:$I$102,9)</f>
        <v>No</v>
      </c>
      <c r="K229" s="154">
        <f>INDEX('For CSV - 2019 SpcFuncData'!$D$5:$D$88,MATCH($A229,'For CSV - 2019 SpcFuncData'!$B$5:$B$88,0))*0.5</f>
        <v>5</v>
      </c>
      <c r="L229" s="154">
        <f>INDEX('For CSV - 2019 VentSpcFuncData'!$K$6:$K$101,MATCH($B229,'For CSV - 2019 VentSpcFuncData'!$B$6:$B$101,0))</f>
        <v>0</v>
      </c>
      <c r="M229" s="154">
        <f t="shared" si="21"/>
        <v>5</v>
      </c>
      <c r="N229" s="154">
        <f>INDEX('For CSV - 2019 VentSpcFuncData'!$J$6:$J$101,MATCH($B229,'For CSV - 2019 VentSpcFuncData'!$B$6:$B$101,0))</f>
        <v>15</v>
      </c>
      <c r="O229" s="154">
        <f t="shared" si="22"/>
        <v>15</v>
      </c>
      <c r="P229" s="156">
        <f t="shared" si="19"/>
        <v>7.4999999999999997E-2</v>
      </c>
      <c r="Q229" s="41" t="str">
        <f t="shared" si="23"/>
        <v>Museum Area (Restoration Room),Misc - Photo studios</v>
      </c>
      <c r="R229" s="41">
        <f>INDEX('For CSV - 2019 SpcFuncData'!$AL$5:$AL$89,MATCH($A229,'For CSV - 2019 SpcFuncData'!$B$5:$B$89,0))</f>
        <v>238</v>
      </c>
      <c r="S229" s="41">
        <f>INDEX('For CSV - 2019 VentSpcFuncData'!$L$6:$L$101,MATCH($B229,'For CSV - 2019 VentSpcFuncData'!$B$6:$B$101,0))</f>
        <v>65</v>
      </c>
      <c r="T229" s="41">
        <f>MATCH($A229,'For CSV - 2019 SpcFuncData'!$B$5:$B$88,0)</f>
        <v>45</v>
      </c>
      <c r="V229" t="str">
        <f t="shared" si="20"/>
        <v>2,              65,     "Misc - Photo studios"</v>
      </c>
    </row>
    <row r="230" spans="1:22">
      <c r="A230" s="41" t="s">
        <v>83</v>
      </c>
      <c r="B230" s="50" t="s">
        <v>628</v>
      </c>
      <c r="C230" s="53">
        <f>VLOOKUP($B230,'2019 Ventilation List SORT'!$A$6:$I$102,2)</f>
        <v>0.15</v>
      </c>
      <c r="D230" s="53">
        <f>VLOOKUP($B230,'2019 Ventilation List SORT'!$A$6:$I$102,3)</f>
        <v>0.15</v>
      </c>
      <c r="E230" s="58">
        <f>VLOOKUP($B230,'2019 Ventilation List SORT'!$A$6:$I$102,4)</f>
        <v>0</v>
      </c>
      <c r="F230" s="58">
        <f>VLOOKUP($B230,'2019 Ventilation List SORT'!$A$6:$I$102,5)</f>
        <v>0</v>
      </c>
      <c r="G230" s="53">
        <f>VLOOKUP($B230,'2019 Ventilation List SORT'!$A$6:$I$102,6)</f>
        <v>0</v>
      </c>
      <c r="H230" s="58">
        <f>VLOOKUP($B230,'2019 Ventilation List SORT'!$A$6:$I$102,7)</f>
        <v>2</v>
      </c>
      <c r="I230" s="53" t="str">
        <f>VLOOKUP($B230,'2019 Ventilation List SORT'!$A$6:$I$102,8)</f>
        <v/>
      </c>
      <c r="J230" s="84" t="str">
        <f>VLOOKUP($B230,'2019 Ventilation List SORT'!$A$6:$I$102,9)</f>
        <v>No</v>
      </c>
      <c r="K230" s="154">
        <f>INDEX('For CSV - 2019 SpcFuncData'!$D$5:$D$88,MATCH($A230,'For CSV - 2019 SpcFuncData'!$B$5:$B$88,0))*0.5</f>
        <v>5</v>
      </c>
      <c r="L230" s="154">
        <f>INDEX('For CSV - 2019 VentSpcFuncData'!$K$6:$K$101,MATCH($B230,'For CSV - 2019 VentSpcFuncData'!$B$6:$B$101,0))</f>
        <v>0</v>
      </c>
      <c r="M230" s="154">
        <f t="shared" si="21"/>
        <v>5</v>
      </c>
      <c r="N230" s="154">
        <f>INDEX('For CSV - 2019 VentSpcFuncData'!$J$6:$J$101,MATCH($B230,'For CSV - 2019 VentSpcFuncData'!$B$6:$B$101,0))</f>
        <v>15</v>
      </c>
      <c r="O230" s="154">
        <f t="shared" si="22"/>
        <v>15</v>
      </c>
      <c r="P230" s="156">
        <f t="shared" si="19"/>
        <v>7.4999999999999997E-2</v>
      </c>
      <c r="Q230" s="41" t="str">
        <f t="shared" si="23"/>
        <v>Museum Area (Restoration Room),Misc - Sorting, packing, light assembly</v>
      </c>
      <c r="R230" s="41">
        <f>INDEX('For CSV - 2019 SpcFuncData'!$AL$5:$AL$89,MATCH($A230,'For CSV - 2019 SpcFuncData'!$B$5:$B$89,0))</f>
        <v>238</v>
      </c>
      <c r="S230" s="41">
        <f>INDEX('For CSV - 2019 VentSpcFuncData'!$L$6:$L$101,MATCH($B230,'For CSV - 2019 VentSpcFuncData'!$B$6:$B$101,0))</f>
        <v>67</v>
      </c>
      <c r="T230" s="41">
        <f>MATCH($A230,'For CSV - 2019 SpcFuncData'!$B$5:$B$88,0)</f>
        <v>45</v>
      </c>
      <c r="V230" t="str">
        <f t="shared" si="20"/>
        <v>2,              67,     "Misc - Sorting, packing, light assembly"</v>
      </c>
    </row>
    <row r="231" spans="1:22">
      <c r="A231" s="54" t="s">
        <v>97</v>
      </c>
      <c r="B231" s="106" t="s">
        <v>313</v>
      </c>
      <c r="C231" s="53">
        <f>VLOOKUP($B231,'2019 Ventilation List SORT'!$A$6:$I$102,2)</f>
        <v>0.15</v>
      </c>
      <c r="D231" s="53">
        <f>VLOOKUP($B231,'2019 Ventilation List SORT'!$A$6:$I$102,3)</f>
        <v>0.15</v>
      </c>
      <c r="E231" s="58">
        <f>VLOOKUP($B231,'2019 Ventilation List SORT'!$A$6:$I$102,4)</f>
        <v>0</v>
      </c>
      <c r="F231" s="58">
        <f>VLOOKUP($B231,'2019 Ventilation List SORT'!$A$6:$I$102,5)</f>
        <v>0</v>
      </c>
      <c r="G231" s="53">
        <f>VLOOKUP($B231,'2019 Ventilation List SORT'!$A$6:$I$102,6)</f>
        <v>0</v>
      </c>
      <c r="H231" s="58">
        <f>VLOOKUP($B231,'2019 Ventilation List SORT'!$A$6:$I$102,7)</f>
        <v>1</v>
      </c>
      <c r="I231" s="53" t="str">
        <f>VLOOKUP($B231,'2019 Ventilation List SORT'!$A$6:$I$102,8)</f>
        <v>F</v>
      </c>
      <c r="J231" s="84" t="str">
        <f>VLOOKUP($B231,'2019 Ventilation List SORT'!$A$6:$I$102,9)</f>
        <v>No</v>
      </c>
      <c r="K231" s="154">
        <f>INDEX('For CSV - 2019 SpcFuncData'!$D$5:$D$88,MATCH($A231,'For CSV - 2019 SpcFuncData'!$B$5:$B$88,0))*0.5</f>
        <v>5</v>
      </c>
      <c r="L231" s="154">
        <f>INDEX('For CSV - 2019 VentSpcFuncData'!$K$6:$K$101,MATCH($B231,'For CSV - 2019 VentSpcFuncData'!$B$6:$B$101,0))</f>
        <v>0</v>
      </c>
      <c r="M231" s="154">
        <f t="shared" si="21"/>
        <v>5</v>
      </c>
      <c r="N231" s="154">
        <f>INDEX('For CSV - 2019 VentSpcFuncData'!$J$6:$J$101,MATCH($B231,'For CSV - 2019 VentSpcFuncData'!$B$6:$B$101,0))</f>
        <v>15</v>
      </c>
      <c r="O231" s="154">
        <f t="shared" si="22"/>
        <v>15</v>
      </c>
      <c r="P231" s="156">
        <f t="shared" si="19"/>
        <v>7.4999999999999997E-2</v>
      </c>
      <c r="Q231" s="41" t="str">
        <f t="shared" si="23"/>
        <v>Office Area (&lt;250 square feet),Office - Office space</v>
      </c>
      <c r="R231" s="41">
        <f>INDEX('For CSV - 2019 SpcFuncData'!$AL$5:$AL$89,MATCH($A231,'For CSV - 2019 SpcFuncData'!$B$5:$B$89,0))</f>
        <v>239</v>
      </c>
      <c r="S231" s="41">
        <f>INDEX('For CSV - 2019 VentSpcFuncData'!$L$6:$L$101,MATCH($B231,'For CSV - 2019 VentSpcFuncData'!$B$6:$B$101,0))</f>
        <v>74</v>
      </c>
      <c r="T231" s="41">
        <f>MATCH($A231,'For CSV - 2019 SpcFuncData'!$B$5:$B$88,0)</f>
        <v>46</v>
      </c>
      <c r="V231" t="str">
        <f t="shared" si="20"/>
        <v>1, Spc:SpcFunc,        239,  74  ;  Office Area (&lt;250 square feet)</v>
      </c>
    </row>
    <row r="232" spans="1:22">
      <c r="A232" s="54" t="s">
        <v>97</v>
      </c>
      <c r="B232" s="50" t="s">
        <v>313</v>
      </c>
      <c r="C232" s="53">
        <f>VLOOKUP($B232,'2019 Ventilation List SORT'!$A$6:$I$102,2)</f>
        <v>0.15</v>
      </c>
      <c r="D232" s="53">
        <f>VLOOKUP($B232,'2019 Ventilation List SORT'!$A$6:$I$102,3)</f>
        <v>0.15</v>
      </c>
      <c r="E232" s="58">
        <f>VLOOKUP($B232,'2019 Ventilation List SORT'!$A$6:$I$102,4)</f>
        <v>0</v>
      </c>
      <c r="F232" s="58">
        <f>VLOOKUP($B232,'2019 Ventilation List SORT'!$A$6:$I$102,5)</f>
        <v>0</v>
      </c>
      <c r="G232" s="53">
        <f>VLOOKUP($B232,'2019 Ventilation List SORT'!$A$6:$I$102,6)</f>
        <v>0</v>
      </c>
      <c r="H232" s="58">
        <f>VLOOKUP($B232,'2019 Ventilation List SORT'!$A$6:$I$102,7)</f>
        <v>1</v>
      </c>
      <c r="I232" s="53" t="str">
        <f>VLOOKUP($B232,'2019 Ventilation List SORT'!$A$6:$I$102,8)</f>
        <v>F</v>
      </c>
      <c r="J232" s="84" t="str">
        <f>VLOOKUP($B232,'2019 Ventilation List SORT'!$A$6:$I$102,9)</f>
        <v>No</v>
      </c>
      <c r="K232" s="154">
        <f>INDEX('For CSV - 2019 SpcFuncData'!$D$5:$D$88,MATCH($A232,'For CSV - 2019 SpcFuncData'!$B$5:$B$88,0))*0.5</f>
        <v>5</v>
      </c>
      <c r="L232" s="154">
        <f>INDEX('For CSV - 2019 VentSpcFuncData'!$K$6:$K$101,MATCH($B232,'For CSV - 2019 VentSpcFuncData'!$B$6:$B$101,0))</f>
        <v>0</v>
      </c>
      <c r="M232" s="154">
        <f t="shared" si="21"/>
        <v>5</v>
      </c>
      <c r="N232" s="154">
        <f>INDEX('For CSV - 2019 VentSpcFuncData'!$J$6:$J$101,MATCH($B232,'For CSV - 2019 VentSpcFuncData'!$B$6:$B$101,0))</f>
        <v>15</v>
      </c>
      <c r="O232" s="154">
        <f t="shared" si="22"/>
        <v>15</v>
      </c>
      <c r="P232" s="156">
        <f t="shared" si="19"/>
        <v>7.4999999999999997E-2</v>
      </c>
      <c r="Q232" s="41" t="str">
        <f t="shared" si="23"/>
        <v>Office Area (&lt;250 square feet),Office - Office space</v>
      </c>
      <c r="R232" s="41">
        <f>INDEX('For CSV - 2019 SpcFuncData'!$AL$5:$AL$89,MATCH($A232,'For CSV - 2019 SpcFuncData'!$B$5:$B$89,0))</f>
        <v>239</v>
      </c>
      <c r="S232" s="41">
        <f>INDEX('For CSV - 2019 VentSpcFuncData'!$L$6:$L$101,MATCH($B232,'For CSV - 2019 VentSpcFuncData'!$B$6:$B$101,0))</f>
        <v>74</v>
      </c>
      <c r="T232" s="41">
        <f>MATCH($A232,'For CSV - 2019 SpcFuncData'!$B$5:$B$88,0)</f>
        <v>46</v>
      </c>
      <c r="V232" t="str">
        <f t="shared" si="20"/>
        <v>2,              74,     "Office - Office space"</v>
      </c>
    </row>
    <row r="233" spans="1:22">
      <c r="A233" s="54" t="s">
        <v>95</v>
      </c>
      <c r="B233" s="106" t="s">
        <v>313</v>
      </c>
      <c r="C233" s="53">
        <f>VLOOKUP($B233,'2019 Ventilation List SORT'!$A$6:$I$102,2)</f>
        <v>0.15</v>
      </c>
      <c r="D233" s="53">
        <f>VLOOKUP($B233,'2019 Ventilation List SORT'!$A$6:$I$102,3)</f>
        <v>0.15</v>
      </c>
      <c r="E233" s="58">
        <f>VLOOKUP($B233,'2019 Ventilation List SORT'!$A$6:$I$102,4)</f>
        <v>0</v>
      </c>
      <c r="F233" s="58">
        <f>VLOOKUP($B233,'2019 Ventilation List SORT'!$A$6:$I$102,5)</f>
        <v>0</v>
      </c>
      <c r="G233" s="53">
        <f>VLOOKUP($B233,'2019 Ventilation List SORT'!$A$6:$I$102,6)</f>
        <v>0</v>
      </c>
      <c r="H233" s="58">
        <f>VLOOKUP($B233,'2019 Ventilation List SORT'!$A$6:$I$102,7)</f>
        <v>1</v>
      </c>
      <c r="I233" s="53" t="str">
        <f>VLOOKUP($B233,'2019 Ventilation List SORT'!$A$6:$I$102,8)</f>
        <v>F</v>
      </c>
      <c r="J233" s="84" t="str">
        <f>VLOOKUP($B233,'2019 Ventilation List SORT'!$A$6:$I$102,9)</f>
        <v>No</v>
      </c>
      <c r="K233" s="154">
        <f>INDEX('For CSV - 2019 SpcFuncData'!$D$5:$D$88,MATCH($A233,'For CSV - 2019 SpcFuncData'!$B$5:$B$88,0))*0.5</f>
        <v>5</v>
      </c>
      <c r="L233" s="154">
        <f>INDEX('For CSV - 2019 VentSpcFuncData'!$K$6:$K$101,MATCH($B233,'For CSV - 2019 VentSpcFuncData'!$B$6:$B$101,0))</f>
        <v>0</v>
      </c>
      <c r="M233" s="154">
        <f t="shared" si="21"/>
        <v>5</v>
      </c>
      <c r="N233" s="154">
        <f>INDEX('For CSV - 2019 VentSpcFuncData'!$J$6:$J$101,MATCH($B233,'For CSV - 2019 VentSpcFuncData'!$B$6:$B$101,0))</f>
        <v>15</v>
      </c>
      <c r="O233" s="154">
        <f t="shared" si="22"/>
        <v>15</v>
      </c>
      <c r="P233" s="156">
        <f t="shared" si="19"/>
        <v>7.4999999999999997E-2</v>
      </c>
      <c r="Q233" s="41" t="str">
        <f t="shared" si="23"/>
        <v>Office Area (&gt;250 square feet),Office - Office space</v>
      </c>
      <c r="R233" s="41">
        <f>INDEX('For CSV - 2019 SpcFuncData'!$AL$5:$AL$89,MATCH($A233,'For CSV - 2019 SpcFuncData'!$B$5:$B$89,0))</f>
        <v>240</v>
      </c>
      <c r="S233" s="41">
        <f>INDEX('For CSV - 2019 VentSpcFuncData'!$L$6:$L$101,MATCH($B233,'For CSV - 2019 VentSpcFuncData'!$B$6:$B$101,0))</f>
        <v>74</v>
      </c>
      <c r="T233" s="41">
        <f>MATCH($A233,'For CSV - 2019 SpcFuncData'!$B$5:$B$88,0)</f>
        <v>47</v>
      </c>
      <c r="V233" t="str">
        <f t="shared" si="20"/>
        <v>1, Spc:SpcFunc,        240,  74  ;  Office Area (&gt;250 square feet)</v>
      </c>
    </row>
    <row r="234" spans="1:22">
      <c r="A234" s="54" t="s">
        <v>95</v>
      </c>
      <c r="B234" s="50" t="s">
        <v>313</v>
      </c>
      <c r="C234" s="53">
        <f>VLOOKUP($B234,'2019 Ventilation List SORT'!$A$6:$I$102,2)</f>
        <v>0.15</v>
      </c>
      <c r="D234" s="53">
        <f>VLOOKUP($B234,'2019 Ventilation List SORT'!$A$6:$I$102,3)</f>
        <v>0.15</v>
      </c>
      <c r="E234" s="58">
        <f>VLOOKUP($B234,'2019 Ventilation List SORT'!$A$6:$I$102,4)</f>
        <v>0</v>
      </c>
      <c r="F234" s="58">
        <f>VLOOKUP($B234,'2019 Ventilation List SORT'!$A$6:$I$102,5)</f>
        <v>0</v>
      </c>
      <c r="G234" s="53">
        <f>VLOOKUP($B234,'2019 Ventilation List SORT'!$A$6:$I$102,6)</f>
        <v>0</v>
      </c>
      <c r="H234" s="58">
        <f>VLOOKUP($B234,'2019 Ventilation List SORT'!$A$6:$I$102,7)</f>
        <v>1</v>
      </c>
      <c r="I234" s="53" t="str">
        <f>VLOOKUP($B234,'2019 Ventilation List SORT'!$A$6:$I$102,8)</f>
        <v>F</v>
      </c>
      <c r="J234" s="84" t="str">
        <f>VLOOKUP($B234,'2019 Ventilation List SORT'!$A$6:$I$102,9)</f>
        <v>No</v>
      </c>
      <c r="K234" s="154">
        <f>INDEX('For CSV - 2019 SpcFuncData'!$D$5:$D$88,MATCH($A234,'For CSV - 2019 SpcFuncData'!$B$5:$B$88,0))*0.5</f>
        <v>5</v>
      </c>
      <c r="L234" s="154">
        <f>INDEX('For CSV - 2019 VentSpcFuncData'!$K$6:$K$101,MATCH($B234,'For CSV - 2019 VentSpcFuncData'!$B$6:$B$101,0))</f>
        <v>0</v>
      </c>
      <c r="M234" s="154">
        <f t="shared" si="21"/>
        <v>5</v>
      </c>
      <c r="N234" s="154">
        <f>INDEX('For CSV - 2019 VentSpcFuncData'!$J$6:$J$101,MATCH($B234,'For CSV - 2019 VentSpcFuncData'!$B$6:$B$101,0))</f>
        <v>15</v>
      </c>
      <c r="O234" s="154">
        <f t="shared" si="22"/>
        <v>15</v>
      </c>
      <c r="P234" s="156">
        <f t="shared" si="19"/>
        <v>7.4999999999999997E-2</v>
      </c>
      <c r="Q234" s="41" t="str">
        <f t="shared" si="23"/>
        <v>Office Area (&gt;250 square feet),Office - Office space</v>
      </c>
      <c r="R234" s="41">
        <f>INDEX('For CSV - 2019 SpcFuncData'!$AL$5:$AL$89,MATCH($A234,'For CSV - 2019 SpcFuncData'!$B$5:$B$89,0))</f>
        <v>240</v>
      </c>
      <c r="S234" s="41">
        <f>INDEX('For CSV - 2019 VentSpcFuncData'!$L$6:$L$101,MATCH($B234,'For CSV - 2019 VentSpcFuncData'!$B$6:$B$101,0))</f>
        <v>74</v>
      </c>
      <c r="T234" s="41">
        <f>MATCH($A234,'For CSV - 2019 SpcFuncData'!$B$5:$B$88,0)</f>
        <v>47</v>
      </c>
      <c r="V234" t="str">
        <f t="shared" si="20"/>
        <v>2,              74,     "Office - Office space"</v>
      </c>
    </row>
    <row r="235" spans="1:22">
      <c r="A235" s="54" t="s">
        <v>98</v>
      </c>
      <c r="B235" s="106" t="s">
        <v>313</v>
      </c>
      <c r="C235" s="53">
        <f>VLOOKUP($B235,'2019 Ventilation List SORT'!$A$6:$I$102,2)</f>
        <v>0.15</v>
      </c>
      <c r="D235" s="53">
        <f>VLOOKUP($B235,'2019 Ventilation List SORT'!$A$6:$I$102,3)</f>
        <v>0.15</v>
      </c>
      <c r="E235" s="58">
        <f>VLOOKUP($B235,'2019 Ventilation List SORT'!$A$6:$I$102,4)</f>
        <v>0</v>
      </c>
      <c r="F235" s="58">
        <f>VLOOKUP($B235,'2019 Ventilation List SORT'!$A$6:$I$102,5)</f>
        <v>0</v>
      </c>
      <c r="G235" s="53">
        <f>VLOOKUP($B235,'2019 Ventilation List SORT'!$A$6:$I$102,6)</f>
        <v>0</v>
      </c>
      <c r="H235" s="58">
        <f>VLOOKUP($B235,'2019 Ventilation List SORT'!$A$6:$I$102,7)</f>
        <v>1</v>
      </c>
      <c r="I235" s="53" t="str">
        <f>VLOOKUP($B235,'2019 Ventilation List SORT'!$A$6:$I$102,8)</f>
        <v>F</v>
      </c>
      <c r="J235" s="84" t="str">
        <f>VLOOKUP($B235,'2019 Ventilation List SORT'!$A$6:$I$102,9)</f>
        <v>No</v>
      </c>
      <c r="K235" s="154">
        <f>INDEX('For CSV - 2019 SpcFuncData'!$D$5:$D$88,MATCH($A235,'For CSV - 2019 SpcFuncData'!$B$5:$B$88,0))*0.5</f>
        <v>5</v>
      </c>
      <c r="L235" s="154">
        <f>INDEX('For CSV - 2019 VentSpcFuncData'!$K$6:$K$101,MATCH($B235,'For CSV - 2019 VentSpcFuncData'!$B$6:$B$101,0))</f>
        <v>0</v>
      </c>
      <c r="M235" s="154">
        <f t="shared" si="21"/>
        <v>5</v>
      </c>
      <c r="N235" s="154">
        <f>INDEX('For CSV - 2019 VentSpcFuncData'!$J$6:$J$101,MATCH($B235,'For CSV - 2019 VentSpcFuncData'!$B$6:$B$101,0))</f>
        <v>15</v>
      </c>
      <c r="O235" s="154">
        <f t="shared" si="22"/>
        <v>15</v>
      </c>
      <c r="P235" s="156">
        <f t="shared" si="19"/>
        <v>7.4999999999999997E-2</v>
      </c>
      <c r="Q235" s="41" t="str">
        <f t="shared" si="23"/>
        <v>Office Area (Open plan office),Office - Office space</v>
      </c>
      <c r="R235" s="41">
        <f>INDEX('For CSV - 2019 SpcFuncData'!$AL$5:$AL$89,MATCH($A235,'For CSV - 2019 SpcFuncData'!$B$5:$B$89,0))</f>
        <v>241</v>
      </c>
      <c r="S235" s="41">
        <f>INDEX('For CSV - 2019 VentSpcFuncData'!$L$6:$L$101,MATCH($B235,'For CSV - 2019 VentSpcFuncData'!$B$6:$B$101,0))</f>
        <v>74</v>
      </c>
      <c r="T235" s="41">
        <f>MATCH($A235,'For CSV - 2019 SpcFuncData'!$B$5:$B$88,0)</f>
        <v>48</v>
      </c>
      <c r="V235" t="str">
        <f t="shared" si="20"/>
        <v>1, Spc:SpcFunc,        241,  74  ;  Office Area (Open plan office)</v>
      </c>
    </row>
    <row r="236" spans="1:22">
      <c r="A236" s="54" t="s">
        <v>98</v>
      </c>
      <c r="B236" s="50" t="s">
        <v>313</v>
      </c>
      <c r="C236" s="53">
        <f>VLOOKUP($B236,'2019 Ventilation List SORT'!$A$6:$I$102,2)</f>
        <v>0.15</v>
      </c>
      <c r="D236" s="53">
        <f>VLOOKUP($B236,'2019 Ventilation List SORT'!$A$6:$I$102,3)</f>
        <v>0.15</v>
      </c>
      <c r="E236" s="58">
        <f>VLOOKUP($B236,'2019 Ventilation List SORT'!$A$6:$I$102,4)</f>
        <v>0</v>
      </c>
      <c r="F236" s="58">
        <f>VLOOKUP($B236,'2019 Ventilation List SORT'!$A$6:$I$102,5)</f>
        <v>0</v>
      </c>
      <c r="G236" s="53">
        <f>VLOOKUP($B236,'2019 Ventilation List SORT'!$A$6:$I$102,6)</f>
        <v>0</v>
      </c>
      <c r="H236" s="58">
        <f>VLOOKUP($B236,'2019 Ventilation List SORT'!$A$6:$I$102,7)</f>
        <v>1</v>
      </c>
      <c r="I236" s="53" t="str">
        <f>VLOOKUP($B236,'2019 Ventilation List SORT'!$A$6:$I$102,8)</f>
        <v>F</v>
      </c>
      <c r="J236" s="84" t="str">
        <f>VLOOKUP($B236,'2019 Ventilation List SORT'!$A$6:$I$102,9)</f>
        <v>No</v>
      </c>
      <c r="K236" s="154">
        <f>INDEX('For CSV - 2019 SpcFuncData'!$D$5:$D$88,MATCH($A236,'For CSV - 2019 SpcFuncData'!$B$5:$B$88,0))*0.5</f>
        <v>5</v>
      </c>
      <c r="L236" s="154">
        <f>INDEX('For CSV - 2019 VentSpcFuncData'!$K$6:$K$101,MATCH($B236,'For CSV - 2019 VentSpcFuncData'!$B$6:$B$101,0))</f>
        <v>0</v>
      </c>
      <c r="M236" s="154">
        <f t="shared" si="21"/>
        <v>5</v>
      </c>
      <c r="N236" s="154">
        <f>INDEX('For CSV - 2019 VentSpcFuncData'!$J$6:$J$101,MATCH($B236,'For CSV - 2019 VentSpcFuncData'!$B$6:$B$101,0))</f>
        <v>15</v>
      </c>
      <c r="O236" s="154">
        <f t="shared" si="22"/>
        <v>15</v>
      </c>
      <c r="P236" s="156">
        <f t="shared" si="19"/>
        <v>7.4999999999999997E-2</v>
      </c>
      <c r="Q236" s="41" t="str">
        <f t="shared" si="23"/>
        <v>Office Area (Open plan office),Office - Office space</v>
      </c>
      <c r="R236" s="41">
        <f>INDEX('For CSV - 2019 SpcFuncData'!$AL$5:$AL$89,MATCH($A236,'For CSV - 2019 SpcFuncData'!$B$5:$B$89,0))</f>
        <v>241</v>
      </c>
      <c r="S236" s="41">
        <f>INDEX('For CSV - 2019 VentSpcFuncData'!$L$6:$L$101,MATCH($B236,'For CSV - 2019 VentSpcFuncData'!$B$6:$B$101,0))</f>
        <v>74</v>
      </c>
      <c r="T236" s="41">
        <f>MATCH($A236,'For CSV - 2019 SpcFuncData'!$B$5:$B$88,0)</f>
        <v>48</v>
      </c>
      <c r="V236" t="str">
        <f t="shared" si="20"/>
        <v>2,              74,     "Office - Office space"</v>
      </c>
    </row>
    <row r="237" spans="1:22">
      <c r="A237" s="54" t="s">
        <v>644</v>
      </c>
      <c r="B237" s="106" t="s">
        <v>316</v>
      </c>
      <c r="C237" s="53">
        <f>VLOOKUP($B237,'2019 Ventilation List SORT'!$A$6:$I$102,2)</f>
        <v>0</v>
      </c>
      <c r="D237" s="53">
        <f>VLOOKUP($B237,'2019 Ventilation List SORT'!$A$6:$I$102,3)</f>
        <v>0</v>
      </c>
      <c r="E237" s="58">
        <f>VLOOKUP($B237,'2019 Ventilation List SORT'!$A$6:$I$102,4)</f>
        <v>0</v>
      </c>
      <c r="F237" s="58">
        <f>VLOOKUP($B237,'2019 Ventilation List SORT'!$A$6:$I$102,5)</f>
        <v>0</v>
      </c>
      <c r="G237" s="53">
        <f>VLOOKUP($B237,'2019 Ventilation List SORT'!$A$6:$I$102,6)</f>
        <v>0.75</v>
      </c>
      <c r="H237" s="58">
        <f>VLOOKUP($B237,'2019 Ventilation List SORT'!$A$6:$I$102,7)</f>
        <v>2</v>
      </c>
      <c r="I237" s="53" t="str">
        <f>VLOOKUP($B237,'2019 Ventilation List SORT'!$A$6:$I$102,8)</f>
        <v>Exh. Note C</v>
      </c>
      <c r="J237" s="84" t="str">
        <f>VLOOKUP($B237,'2019 Ventilation List SORT'!$A$6:$I$102,9)</f>
        <v>Yes</v>
      </c>
      <c r="K237" s="154">
        <f>INDEX('For CSV - 2019 SpcFuncData'!$D$5:$D$88,MATCH($A237,'For CSV - 2019 SpcFuncData'!$B$5:$B$88,0))*0.5</f>
        <v>2.5</v>
      </c>
      <c r="L237" s="154">
        <f>INDEX('For CSV - 2019 VentSpcFuncData'!$K$6:$K$101,MATCH($B237,'For CSV - 2019 VentSpcFuncData'!$B$6:$B$101,0))</f>
        <v>0</v>
      </c>
      <c r="M237" s="154">
        <f t="shared" si="21"/>
        <v>2.5</v>
      </c>
      <c r="N237" s="154">
        <f>INDEX('For CSV - 2019 VentSpcFuncData'!$J$6:$J$101,MATCH($B237,'For CSV - 2019 VentSpcFuncData'!$B$6:$B$101,0))</f>
        <v>0</v>
      </c>
      <c r="O237" s="154">
        <f t="shared" si="22"/>
        <v>0</v>
      </c>
      <c r="P237" s="156">
        <f t="shared" si="19"/>
        <v>0</v>
      </c>
      <c r="Q237" s="41" t="str">
        <f t="shared" si="23"/>
        <v>Parking Garage Area (Daylight Adaptation Zones),Exhaust - Parking garages</v>
      </c>
      <c r="R237" s="41">
        <f>INDEX('For CSV - 2019 SpcFuncData'!$AL$5:$AL$89,MATCH($A237,'For CSV - 2019 SpcFuncData'!$B$5:$B$89,0))</f>
        <v>242</v>
      </c>
      <c r="S237" s="41">
        <f>INDEX('For CSV - 2019 VentSpcFuncData'!$L$6:$L$101,MATCH($B237,'For CSV - 2019 VentSpcFuncData'!$B$6:$B$101,0))</f>
        <v>34</v>
      </c>
      <c r="T237" s="41">
        <f>MATCH($A237,'For CSV - 2019 SpcFuncData'!$B$5:$B$88,0)</f>
        <v>49</v>
      </c>
      <c r="V237" t="str">
        <f t="shared" si="20"/>
        <v>1, Spc:SpcFunc,        242,  34  ;  Parking Garage Area (Daylight Adaptation Zones)</v>
      </c>
    </row>
    <row r="238" spans="1:22">
      <c r="A238" s="54" t="s">
        <v>644</v>
      </c>
      <c r="B238" s="50" t="s">
        <v>316</v>
      </c>
      <c r="C238" s="53">
        <f>VLOOKUP($B238,'2019 Ventilation List SORT'!$A$6:$I$102,2)</f>
        <v>0</v>
      </c>
      <c r="D238" s="53">
        <f>VLOOKUP($B238,'2019 Ventilation List SORT'!$A$6:$I$102,3)</f>
        <v>0</v>
      </c>
      <c r="E238" s="58">
        <f>VLOOKUP($B238,'2019 Ventilation List SORT'!$A$6:$I$102,4)</f>
        <v>0</v>
      </c>
      <c r="F238" s="58">
        <f>VLOOKUP($B238,'2019 Ventilation List SORT'!$A$6:$I$102,5)</f>
        <v>0</v>
      </c>
      <c r="G238" s="53">
        <f>VLOOKUP($B238,'2019 Ventilation List SORT'!$A$6:$I$102,6)</f>
        <v>0.75</v>
      </c>
      <c r="H238" s="58">
        <f>VLOOKUP($B238,'2019 Ventilation List SORT'!$A$6:$I$102,7)</f>
        <v>2</v>
      </c>
      <c r="I238" s="53" t="str">
        <f>VLOOKUP($B238,'2019 Ventilation List SORT'!$A$6:$I$102,8)</f>
        <v>Exh. Note C</v>
      </c>
      <c r="J238" s="84" t="str">
        <f>VLOOKUP($B238,'2019 Ventilation List SORT'!$A$6:$I$102,9)</f>
        <v>Yes</v>
      </c>
      <c r="K238" s="154">
        <f>INDEX('For CSV - 2019 SpcFuncData'!$D$5:$D$88,MATCH($A238,'For CSV - 2019 SpcFuncData'!$B$5:$B$88,0))*0.5</f>
        <v>2.5</v>
      </c>
      <c r="L238" s="154">
        <f>INDEX('For CSV - 2019 VentSpcFuncData'!$K$6:$K$101,MATCH($B238,'For CSV - 2019 VentSpcFuncData'!$B$6:$B$101,0))</f>
        <v>0</v>
      </c>
      <c r="M238" s="154">
        <f t="shared" si="21"/>
        <v>2.5</v>
      </c>
      <c r="N238" s="154">
        <f>INDEX('For CSV - 2019 VentSpcFuncData'!$J$6:$J$101,MATCH($B238,'For CSV - 2019 VentSpcFuncData'!$B$6:$B$101,0))</f>
        <v>0</v>
      </c>
      <c r="O238" s="154">
        <f t="shared" si="22"/>
        <v>0</v>
      </c>
      <c r="P238" s="156">
        <f t="shared" si="19"/>
        <v>0</v>
      </c>
      <c r="Q238" s="41" t="str">
        <f t="shared" si="23"/>
        <v>Parking Garage Area (Daylight Adaptation Zones),Exhaust - Parking garages</v>
      </c>
      <c r="R238" s="41">
        <f>INDEX('For CSV - 2019 SpcFuncData'!$AL$5:$AL$89,MATCH($A238,'For CSV - 2019 SpcFuncData'!$B$5:$B$89,0))</f>
        <v>242</v>
      </c>
      <c r="S238" s="41">
        <f>INDEX('For CSV - 2019 VentSpcFuncData'!$L$6:$L$101,MATCH($B238,'For CSV - 2019 VentSpcFuncData'!$B$6:$B$101,0))</f>
        <v>34</v>
      </c>
      <c r="T238" s="41">
        <f>MATCH($A238,'For CSV - 2019 SpcFuncData'!$B$5:$B$88,0)</f>
        <v>49</v>
      </c>
      <c r="V238" t="str">
        <f t="shared" si="20"/>
        <v>2,              34,     "Exhaust - Parking garages"</v>
      </c>
    </row>
    <row r="239" spans="1:22">
      <c r="A239" s="54" t="s">
        <v>102</v>
      </c>
      <c r="B239" s="106" t="s">
        <v>316</v>
      </c>
      <c r="C239" s="53">
        <f>VLOOKUP($B239,'2019 Ventilation List SORT'!$A$6:$I$102,2)</f>
        <v>0</v>
      </c>
      <c r="D239" s="53">
        <f>VLOOKUP($B239,'2019 Ventilation List SORT'!$A$6:$I$102,3)</f>
        <v>0</v>
      </c>
      <c r="E239" s="58">
        <f>VLOOKUP($B239,'2019 Ventilation List SORT'!$A$6:$I$102,4)</f>
        <v>0</v>
      </c>
      <c r="F239" s="58">
        <f>VLOOKUP($B239,'2019 Ventilation List SORT'!$A$6:$I$102,5)</f>
        <v>0</v>
      </c>
      <c r="G239" s="53">
        <f>VLOOKUP($B239,'2019 Ventilation List SORT'!$A$6:$I$102,6)</f>
        <v>0.75</v>
      </c>
      <c r="H239" s="58">
        <f>VLOOKUP($B239,'2019 Ventilation List SORT'!$A$6:$I$102,7)</f>
        <v>2</v>
      </c>
      <c r="I239" s="53" t="str">
        <f>VLOOKUP($B239,'2019 Ventilation List SORT'!$A$6:$I$102,8)</f>
        <v>Exh. Note C</v>
      </c>
      <c r="J239" s="84" t="str">
        <f>VLOOKUP($B239,'2019 Ventilation List SORT'!$A$6:$I$102,9)</f>
        <v>Yes</v>
      </c>
      <c r="K239" s="154">
        <f>INDEX('For CSV - 2019 SpcFuncData'!$D$5:$D$88,MATCH($A239,'For CSV - 2019 SpcFuncData'!$B$5:$B$88,0))*0.5</f>
        <v>2.5</v>
      </c>
      <c r="L239" s="154">
        <f>INDEX('For CSV - 2019 VentSpcFuncData'!$K$6:$K$101,MATCH($B239,'For CSV - 2019 VentSpcFuncData'!$B$6:$B$101,0))</f>
        <v>0</v>
      </c>
      <c r="M239" s="154">
        <f t="shared" si="21"/>
        <v>2.5</v>
      </c>
      <c r="N239" s="154">
        <f>INDEX('For CSV - 2019 VentSpcFuncData'!$J$6:$J$101,MATCH($B239,'For CSV - 2019 VentSpcFuncData'!$B$6:$B$101,0))</f>
        <v>0</v>
      </c>
      <c r="O239" s="154">
        <f t="shared" si="22"/>
        <v>0</v>
      </c>
      <c r="P239" s="156">
        <f t="shared" si="19"/>
        <v>0</v>
      </c>
      <c r="Q239" s="41" t="str">
        <f t="shared" si="23"/>
        <v>Parking Garage Area (Dedicated Ramps),Exhaust - Parking garages</v>
      </c>
      <c r="R239" s="41">
        <f>INDEX('For CSV - 2019 SpcFuncData'!$AL$5:$AL$89,MATCH($A239,'For CSV - 2019 SpcFuncData'!$B$5:$B$89,0))</f>
        <v>243</v>
      </c>
      <c r="S239" s="41">
        <f>INDEX('For CSV - 2019 VentSpcFuncData'!$L$6:$L$101,MATCH($B239,'For CSV - 2019 VentSpcFuncData'!$B$6:$B$101,0))</f>
        <v>34</v>
      </c>
      <c r="T239" s="41">
        <f>MATCH($A239,'For CSV - 2019 SpcFuncData'!$B$5:$B$88,0)</f>
        <v>50</v>
      </c>
      <c r="V239" t="str">
        <f t="shared" si="20"/>
        <v>1, Spc:SpcFunc,        243,  34  ;  Parking Garage Area (Dedicated Ramps)</v>
      </c>
    </row>
    <row r="240" spans="1:22">
      <c r="A240" s="54" t="s">
        <v>102</v>
      </c>
      <c r="B240" s="50" t="s">
        <v>316</v>
      </c>
      <c r="C240" s="53">
        <f>VLOOKUP($B240,'2019 Ventilation List SORT'!$A$6:$I$102,2)</f>
        <v>0</v>
      </c>
      <c r="D240" s="53">
        <f>VLOOKUP($B240,'2019 Ventilation List SORT'!$A$6:$I$102,3)</f>
        <v>0</v>
      </c>
      <c r="E240" s="58">
        <f>VLOOKUP($B240,'2019 Ventilation List SORT'!$A$6:$I$102,4)</f>
        <v>0</v>
      </c>
      <c r="F240" s="58">
        <f>VLOOKUP($B240,'2019 Ventilation List SORT'!$A$6:$I$102,5)</f>
        <v>0</v>
      </c>
      <c r="G240" s="53">
        <f>VLOOKUP($B240,'2019 Ventilation List SORT'!$A$6:$I$102,6)</f>
        <v>0.75</v>
      </c>
      <c r="H240" s="58">
        <f>VLOOKUP($B240,'2019 Ventilation List SORT'!$A$6:$I$102,7)</f>
        <v>2</v>
      </c>
      <c r="I240" s="53" t="str">
        <f>VLOOKUP($B240,'2019 Ventilation List SORT'!$A$6:$I$102,8)</f>
        <v>Exh. Note C</v>
      </c>
      <c r="J240" s="84" t="str">
        <f>VLOOKUP($B240,'2019 Ventilation List SORT'!$A$6:$I$102,9)</f>
        <v>Yes</v>
      </c>
      <c r="K240" s="154">
        <f>INDEX('For CSV - 2019 SpcFuncData'!$D$5:$D$88,MATCH($A240,'For CSV - 2019 SpcFuncData'!$B$5:$B$88,0))*0.5</f>
        <v>2.5</v>
      </c>
      <c r="L240" s="154">
        <f>INDEX('For CSV - 2019 VentSpcFuncData'!$K$6:$K$101,MATCH($B240,'For CSV - 2019 VentSpcFuncData'!$B$6:$B$101,0))</f>
        <v>0</v>
      </c>
      <c r="M240" s="154">
        <f t="shared" si="21"/>
        <v>2.5</v>
      </c>
      <c r="N240" s="154">
        <f>INDEX('For CSV - 2019 VentSpcFuncData'!$J$6:$J$101,MATCH($B240,'For CSV - 2019 VentSpcFuncData'!$B$6:$B$101,0))</f>
        <v>0</v>
      </c>
      <c r="O240" s="154">
        <f t="shared" si="22"/>
        <v>0</v>
      </c>
      <c r="P240" s="156">
        <f t="shared" si="19"/>
        <v>0</v>
      </c>
      <c r="Q240" s="41" t="str">
        <f t="shared" si="23"/>
        <v>Parking Garage Area (Dedicated Ramps),Exhaust - Parking garages</v>
      </c>
      <c r="R240" s="41">
        <f>INDEX('For CSV - 2019 SpcFuncData'!$AL$5:$AL$89,MATCH($A240,'For CSV - 2019 SpcFuncData'!$B$5:$B$89,0))</f>
        <v>243</v>
      </c>
      <c r="S240" s="41">
        <f>INDEX('For CSV - 2019 VentSpcFuncData'!$L$6:$L$101,MATCH($B240,'For CSV - 2019 VentSpcFuncData'!$B$6:$B$101,0))</f>
        <v>34</v>
      </c>
      <c r="T240" s="41">
        <f>MATCH($A240,'For CSV - 2019 SpcFuncData'!$B$5:$B$88,0)</f>
        <v>50</v>
      </c>
      <c r="V240" t="str">
        <f t="shared" si="20"/>
        <v>2,              34,     "Exhaust - Parking garages"</v>
      </c>
    </row>
    <row r="241" spans="1:22">
      <c r="A241" s="54" t="s">
        <v>99</v>
      </c>
      <c r="B241" s="106" t="s">
        <v>316</v>
      </c>
      <c r="C241" s="53">
        <f>VLOOKUP($B241,'2019 Ventilation List SORT'!$A$6:$I$102,2)</f>
        <v>0</v>
      </c>
      <c r="D241" s="53">
        <f>VLOOKUP($B241,'2019 Ventilation List SORT'!$A$6:$I$102,3)</f>
        <v>0</v>
      </c>
      <c r="E241" s="58">
        <f>VLOOKUP($B241,'2019 Ventilation List SORT'!$A$6:$I$102,4)</f>
        <v>0</v>
      </c>
      <c r="F241" s="58">
        <f>VLOOKUP($B241,'2019 Ventilation List SORT'!$A$6:$I$102,5)</f>
        <v>0</v>
      </c>
      <c r="G241" s="53">
        <f>VLOOKUP($B241,'2019 Ventilation List SORT'!$A$6:$I$102,6)</f>
        <v>0.75</v>
      </c>
      <c r="H241" s="58">
        <f>VLOOKUP($B241,'2019 Ventilation List SORT'!$A$6:$I$102,7)</f>
        <v>2</v>
      </c>
      <c r="I241" s="53" t="str">
        <f>VLOOKUP($B241,'2019 Ventilation List SORT'!$A$6:$I$102,8)</f>
        <v>Exh. Note C</v>
      </c>
      <c r="J241" s="84" t="str">
        <f>VLOOKUP($B241,'2019 Ventilation List SORT'!$A$6:$I$102,9)</f>
        <v>Yes</v>
      </c>
      <c r="K241" s="154">
        <f>INDEX('For CSV - 2019 SpcFuncData'!$D$5:$D$88,MATCH($A241,'For CSV - 2019 SpcFuncData'!$B$5:$B$88,0))*0.5</f>
        <v>2.5</v>
      </c>
      <c r="L241" s="154">
        <f>INDEX('For CSV - 2019 VentSpcFuncData'!$K$6:$K$101,MATCH($B241,'For CSV - 2019 VentSpcFuncData'!$B$6:$B$101,0))</f>
        <v>0</v>
      </c>
      <c r="M241" s="154">
        <f t="shared" si="21"/>
        <v>2.5</v>
      </c>
      <c r="N241" s="154">
        <f>INDEX('For CSV - 2019 VentSpcFuncData'!$J$6:$J$101,MATCH($B241,'For CSV - 2019 VentSpcFuncData'!$B$6:$B$101,0))</f>
        <v>0</v>
      </c>
      <c r="O241" s="154">
        <f t="shared" si="22"/>
        <v>0</v>
      </c>
      <c r="P241" s="156">
        <f t="shared" si="19"/>
        <v>0</v>
      </c>
      <c r="Q241" s="41" t="str">
        <f t="shared" si="23"/>
        <v>Parking Garage Area (Parking Zone),Exhaust - Parking garages</v>
      </c>
      <c r="R241" s="41">
        <f>INDEX('For CSV - 2019 SpcFuncData'!$AL$5:$AL$89,MATCH($A241,'For CSV - 2019 SpcFuncData'!$B$5:$B$89,0))</f>
        <v>244</v>
      </c>
      <c r="S241" s="41">
        <f>INDEX('For CSV - 2019 VentSpcFuncData'!$L$6:$L$101,MATCH($B241,'For CSV - 2019 VentSpcFuncData'!$B$6:$B$101,0))</f>
        <v>34</v>
      </c>
      <c r="T241" s="41">
        <f>MATCH($A241,'For CSV - 2019 SpcFuncData'!$B$5:$B$88,0)</f>
        <v>51</v>
      </c>
      <c r="V241" t="str">
        <f t="shared" si="20"/>
        <v>1, Spc:SpcFunc,        244,  34  ;  Parking Garage Area (Parking Zone)</v>
      </c>
    </row>
    <row r="242" spans="1:22">
      <c r="A242" s="54" t="s">
        <v>99</v>
      </c>
      <c r="B242" s="50" t="s">
        <v>316</v>
      </c>
      <c r="C242" s="53">
        <f>VLOOKUP($B242,'2019 Ventilation List SORT'!$A$6:$I$102,2)</f>
        <v>0</v>
      </c>
      <c r="D242" s="53">
        <f>VLOOKUP($B242,'2019 Ventilation List SORT'!$A$6:$I$102,3)</f>
        <v>0</v>
      </c>
      <c r="E242" s="58">
        <f>VLOOKUP($B242,'2019 Ventilation List SORT'!$A$6:$I$102,4)</f>
        <v>0</v>
      </c>
      <c r="F242" s="58">
        <f>VLOOKUP($B242,'2019 Ventilation List SORT'!$A$6:$I$102,5)</f>
        <v>0</v>
      </c>
      <c r="G242" s="53">
        <f>VLOOKUP($B242,'2019 Ventilation List SORT'!$A$6:$I$102,6)</f>
        <v>0.75</v>
      </c>
      <c r="H242" s="58">
        <f>VLOOKUP($B242,'2019 Ventilation List SORT'!$A$6:$I$102,7)</f>
        <v>2</v>
      </c>
      <c r="I242" s="53" t="str">
        <f>VLOOKUP($B242,'2019 Ventilation List SORT'!$A$6:$I$102,8)</f>
        <v>Exh. Note C</v>
      </c>
      <c r="J242" s="84" t="str">
        <f>VLOOKUP($B242,'2019 Ventilation List SORT'!$A$6:$I$102,9)</f>
        <v>Yes</v>
      </c>
      <c r="K242" s="154">
        <f>INDEX('For CSV - 2019 SpcFuncData'!$D$5:$D$88,MATCH($A242,'For CSV - 2019 SpcFuncData'!$B$5:$B$88,0))*0.5</f>
        <v>2.5</v>
      </c>
      <c r="L242" s="154">
        <f>INDEX('For CSV - 2019 VentSpcFuncData'!$K$6:$K$101,MATCH($B242,'For CSV - 2019 VentSpcFuncData'!$B$6:$B$101,0))</f>
        <v>0</v>
      </c>
      <c r="M242" s="154">
        <f t="shared" si="21"/>
        <v>2.5</v>
      </c>
      <c r="N242" s="154">
        <f>INDEX('For CSV - 2019 VentSpcFuncData'!$J$6:$J$101,MATCH($B242,'For CSV - 2019 VentSpcFuncData'!$B$6:$B$101,0))</f>
        <v>0</v>
      </c>
      <c r="O242" s="154">
        <f t="shared" si="22"/>
        <v>0</v>
      </c>
      <c r="P242" s="156">
        <f t="shared" si="19"/>
        <v>0</v>
      </c>
      <c r="Q242" s="41" t="str">
        <f t="shared" ref="Q242:Q274" si="24">_xlfn.CONCAT(A242,",",B242)</f>
        <v>Parking Garage Area (Parking Zone),Exhaust - Parking garages</v>
      </c>
      <c r="R242" s="41">
        <f>INDEX('For CSV - 2019 SpcFuncData'!$AL$5:$AL$89,MATCH($A242,'For CSV - 2019 SpcFuncData'!$B$5:$B$89,0))</f>
        <v>244</v>
      </c>
      <c r="S242" s="41">
        <f>INDEX('For CSV - 2019 VentSpcFuncData'!$L$6:$L$101,MATCH($B242,'For CSV - 2019 VentSpcFuncData'!$B$6:$B$101,0))</f>
        <v>34</v>
      </c>
      <c r="T242" s="41">
        <f>MATCH($A242,'For CSV - 2019 SpcFuncData'!$B$5:$B$88,0)</f>
        <v>51</v>
      </c>
      <c r="V242" t="str">
        <f t="shared" si="20"/>
        <v>2,              34,     "Exhaust - Parking garages"</v>
      </c>
    </row>
    <row r="243" spans="1:22">
      <c r="A243" s="41" t="s">
        <v>104</v>
      </c>
      <c r="B243" s="106" t="s">
        <v>322</v>
      </c>
      <c r="C243" s="53">
        <f>VLOOKUP($B243,'2019 Ventilation List SORT'!$A$6:$I$102,2)</f>
        <v>0.15</v>
      </c>
      <c r="D243" s="53">
        <f>VLOOKUP($B243,'2019 Ventilation List SORT'!$A$6:$I$102,3)</f>
        <v>0.15</v>
      </c>
      <c r="E243" s="58">
        <f>VLOOKUP($B243,'2019 Ventilation List SORT'!$A$6:$I$102,4)</f>
        <v>0</v>
      </c>
      <c r="F243" s="58">
        <f>VLOOKUP($B243,'2019 Ventilation List SORT'!$A$6:$I$102,5)</f>
        <v>0</v>
      </c>
      <c r="G243" s="53">
        <f>VLOOKUP($B243,'2019 Ventilation List SORT'!$A$6:$I$102,6)</f>
        <v>0</v>
      </c>
      <c r="H243" s="58">
        <f>VLOOKUP($B243,'2019 Ventilation List SORT'!$A$6:$I$102,7)</f>
        <v>2</v>
      </c>
      <c r="I243" s="53" t="str">
        <f>VLOOKUP($B243,'2019 Ventilation List SORT'!$A$6:$I$102,8)</f>
        <v/>
      </c>
      <c r="J243" s="84" t="str">
        <f>VLOOKUP($B243,'2019 Ventilation List SORT'!$A$6:$I$102,9)</f>
        <v>No</v>
      </c>
      <c r="K243" s="154">
        <f>INDEX('For CSV - 2019 SpcFuncData'!$D$5:$D$88,MATCH($A243,'For CSV - 2019 SpcFuncData'!$B$5:$B$88,0))*0.5</f>
        <v>5</v>
      </c>
      <c r="L243" s="154">
        <f>INDEX('For CSV - 2019 VentSpcFuncData'!$K$6:$K$101,MATCH($B243,'For CSV - 2019 VentSpcFuncData'!$B$6:$B$101,0))</f>
        <v>0</v>
      </c>
      <c r="M243" s="154">
        <f t="shared" si="21"/>
        <v>5</v>
      </c>
      <c r="N243" s="154">
        <f>INDEX('For CSV - 2019 VentSpcFuncData'!$J$6:$J$101,MATCH($B243,'For CSV - 2019 VentSpcFuncData'!$B$6:$B$101,0))</f>
        <v>15</v>
      </c>
      <c r="O243" s="154">
        <f t="shared" si="22"/>
        <v>15</v>
      </c>
      <c r="P243" s="156">
        <f t="shared" si="19"/>
        <v>7.4999999999999997E-2</v>
      </c>
      <c r="Q243" s="41" t="str">
        <f t="shared" si="24"/>
        <v>Pharmacy Area,Misc - Pharmacy (preparation area)</v>
      </c>
      <c r="R243" s="41">
        <f>INDEX('For CSV - 2019 SpcFuncData'!$AL$5:$AL$89,MATCH($A243,'For CSV - 2019 SpcFuncData'!$B$5:$B$89,0))</f>
        <v>245</v>
      </c>
      <c r="S243" s="41">
        <f>INDEX('For CSV - 2019 VentSpcFuncData'!$L$6:$L$101,MATCH($B243,'For CSV - 2019 VentSpcFuncData'!$B$6:$B$101,0))</f>
        <v>64</v>
      </c>
      <c r="T243" s="41">
        <f>MATCH($A243,'For CSV - 2019 SpcFuncData'!$B$5:$B$88,0)</f>
        <v>52</v>
      </c>
      <c r="V243" t="str">
        <f t="shared" si="20"/>
        <v>1, Spc:SpcFunc,        245,  64  ;  Pharmacy Area</v>
      </c>
    </row>
    <row r="244" spans="1:22">
      <c r="A244" s="41" t="s">
        <v>104</v>
      </c>
      <c r="B244" s="50" t="s">
        <v>322</v>
      </c>
      <c r="C244" s="53">
        <f>VLOOKUP($B244,'2019 Ventilation List SORT'!$A$6:$I$102,2)</f>
        <v>0.15</v>
      </c>
      <c r="D244" s="53">
        <f>VLOOKUP($B244,'2019 Ventilation List SORT'!$A$6:$I$102,3)</f>
        <v>0.15</v>
      </c>
      <c r="E244" s="58">
        <f>VLOOKUP($B244,'2019 Ventilation List SORT'!$A$6:$I$102,4)</f>
        <v>0</v>
      </c>
      <c r="F244" s="58">
        <f>VLOOKUP($B244,'2019 Ventilation List SORT'!$A$6:$I$102,5)</f>
        <v>0</v>
      </c>
      <c r="G244" s="53">
        <f>VLOOKUP($B244,'2019 Ventilation List SORT'!$A$6:$I$102,6)</f>
        <v>0</v>
      </c>
      <c r="H244" s="58">
        <f>VLOOKUP($B244,'2019 Ventilation List SORT'!$A$6:$I$102,7)</f>
        <v>2</v>
      </c>
      <c r="I244" s="53" t="str">
        <f>VLOOKUP($B244,'2019 Ventilation List SORT'!$A$6:$I$102,8)</f>
        <v/>
      </c>
      <c r="J244" s="84" t="str">
        <f>VLOOKUP($B244,'2019 Ventilation List SORT'!$A$6:$I$102,9)</f>
        <v>No</v>
      </c>
      <c r="K244" s="154">
        <f>INDEX('For CSV - 2019 SpcFuncData'!$D$5:$D$88,MATCH($A244,'For CSV - 2019 SpcFuncData'!$B$5:$B$88,0))*0.5</f>
        <v>5</v>
      </c>
      <c r="L244" s="154">
        <f>INDEX('For CSV - 2019 VentSpcFuncData'!$K$6:$K$101,MATCH($B244,'For CSV - 2019 VentSpcFuncData'!$B$6:$B$101,0))</f>
        <v>0</v>
      </c>
      <c r="M244" s="154">
        <f t="shared" si="21"/>
        <v>5</v>
      </c>
      <c r="N244" s="154">
        <f>INDEX('For CSV - 2019 VentSpcFuncData'!$J$6:$J$101,MATCH($B244,'For CSV - 2019 VentSpcFuncData'!$B$6:$B$101,0))</f>
        <v>15</v>
      </c>
      <c r="O244" s="154">
        <f t="shared" si="22"/>
        <v>15</v>
      </c>
      <c r="P244" s="156">
        <f t="shared" si="19"/>
        <v>7.4999999999999997E-2</v>
      </c>
      <c r="Q244" s="41" t="str">
        <f t="shared" si="24"/>
        <v>Pharmacy Area,Misc - Pharmacy (preparation area)</v>
      </c>
      <c r="R244" s="41">
        <f>INDEX('For CSV - 2019 SpcFuncData'!$AL$5:$AL$89,MATCH($A244,'For CSV - 2019 SpcFuncData'!$B$5:$B$89,0))</f>
        <v>245</v>
      </c>
      <c r="S244" s="41">
        <f>INDEX('For CSV - 2019 VentSpcFuncData'!$L$6:$L$101,MATCH($B244,'For CSV - 2019 VentSpcFuncData'!$B$6:$B$101,0))</f>
        <v>64</v>
      </c>
      <c r="T244" s="41">
        <f>MATCH($A244,'For CSV - 2019 SpcFuncData'!$B$5:$B$88,0)</f>
        <v>52</v>
      </c>
      <c r="V244" t="str">
        <f t="shared" si="20"/>
        <v>2,              64,     "Misc - Pharmacy (preparation area)"</v>
      </c>
    </row>
    <row r="245" spans="1:22">
      <c r="A245" s="41" t="s">
        <v>127</v>
      </c>
      <c r="B245" s="106" t="s">
        <v>323</v>
      </c>
      <c r="C245" s="53">
        <f>VLOOKUP($B245,'2019 Ventilation List SORT'!$A$6:$I$102,2)</f>
        <v>1.07</v>
      </c>
      <c r="D245" s="53">
        <f>VLOOKUP($B245,'2019 Ventilation List SORT'!$A$6:$I$102,3)</f>
        <v>0.15</v>
      </c>
      <c r="E245" s="58">
        <f>VLOOKUP($B245,'2019 Ventilation List SORT'!$A$6:$I$102,4)</f>
        <v>0</v>
      </c>
      <c r="F245" s="58">
        <f>VLOOKUP($B245,'2019 Ventilation List SORT'!$A$6:$I$102,5)</f>
        <v>0</v>
      </c>
      <c r="G245" s="53">
        <f>VLOOKUP($B245,'2019 Ventilation List SORT'!$A$6:$I$102,6)</f>
        <v>0</v>
      </c>
      <c r="H245" s="58">
        <f>VLOOKUP($B245,'2019 Ventilation List SORT'!$A$6:$I$102,7)</f>
        <v>1</v>
      </c>
      <c r="I245" s="53" t="str">
        <f>VLOOKUP($B245,'2019 Ventilation List SORT'!$A$6:$I$102,8)</f>
        <v>F</v>
      </c>
      <c r="J245" s="84" t="str">
        <f>VLOOKUP($B245,'2019 Ventilation List SORT'!$A$6:$I$102,9)</f>
        <v>No</v>
      </c>
      <c r="K245" s="154">
        <f>INDEX('For CSV - 2019 SpcFuncData'!$D$5:$D$88,MATCH($A245,'For CSV - 2019 SpcFuncData'!$B$5:$B$88,0))*0.5</f>
        <v>71.430000000000007</v>
      </c>
      <c r="L245" s="154">
        <f>INDEX('For CSV - 2019 VentSpcFuncData'!$K$6:$K$101,MATCH($B245,'For CSV - 2019 VentSpcFuncData'!$B$6:$B$101,0))</f>
        <v>71.333333333333329</v>
      </c>
      <c r="M245" s="154">
        <f t="shared" si="21"/>
        <v>71.333333333333329</v>
      </c>
      <c r="N245" s="154">
        <f>INDEX('For CSV - 2019 VentSpcFuncData'!$J$6:$J$101,MATCH($B245,'For CSV - 2019 VentSpcFuncData'!$B$6:$B$101,0))</f>
        <v>15</v>
      </c>
      <c r="O245" s="154">
        <f t="shared" si="22"/>
        <v>14.979700405991878</v>
      </c>
      <c r="P245" s="156">
        <f t="shared" si="19"/>
        <v>1.07</v>
      </c>
      <c r="Q245" s="41" t="str">
        <f t="shared" si="24"/>
        <v>Religious Worship Area,Assembly - Places of religious worship</v>
      </c>
      <c r="R245" s="41">
        <f>INDEX('For CSV - 2019 SpcFuncData'!$AL$5:$AL$89,MATCH($A245,'For CSV - 2019 SpcFuncData'!$B$5:$B$89,0))</f>
        <v>246</v>
      </c>
      <c r="S245" s="41">
        <f>INDEX('For CSV - 2019 VentSpcFuncData'!$L$6:$L$101,MATCH($B245,'For CSV - 2019 VentSpcFuncData'!$B$6:$B$101,0))</f>
        <v>8</v>
      </c>
      <c r="T245" s="41">
        <f>MATCH($A245,'For CSV - 2019 SpcFuncData'!$B$5:$B$88,0)</f>
        <v>53</v>
      </c>
      <c r="V245" t="str">
        <f t="shared" si="20"/>
        <v>1, Spc:SpcFunc,        246,  8  ;  Religious Worship Area</v>
      </c>
    </row>
    <row r="246" spans="1:22">
      <c r="A246" s="41" t="s">
        <v>127</v>
      </c>
      <c r="B246" s="50" t="s">
        <v>323</v>
      </c>
      <c r="C246" s="53">
        <f>VLOOKUP($B246,'2019 Ventilation List SORT'!$A$6:$I$102,2)</f>
        <v>1.07</v>
      </c>
      <c r="D246" s="53">
        <f>VLOOKUP($B246,'2019 Ventilation List SORT'!$A$6:$I$102,3)</f>
        <v>0.15</v>
      </c>
      <c r="E246" s="58">
        <f>VLOOKUP($B246,'2019 Ventilation List SORT'!$A$6:$I$102,4)</f>
        <v>0</v>
      </c>
      <c r="F246" s="58">
        <f>VLOOKUP($B246,'2019 Ventilation List SORT'!$A$6:$I$102,5)</f>
        <v>0</v>
      </c>
      <c r="G246" s="53">
        <f>VLOOKUP($B246,'2019 Ventilation List SORT'!$A$6:$I$102,6)</f>
        <v>0</v>
      </c>
      <c r="H246" s="58">
        <f>VLOOKUP($B246,'2019 Ventilation List SORT'!$A$6:$I$102,7)</f>
        <v>1</v>
      </c>
      <c r="I246" s="53" t="str">
        <f>VLOOKUP($B246,'2019 Ventilation List SORT'!$A$6:$I$102,8)</f>
        <v>F</v>
      </c>
      <c r="J246" s="84" t="str">
        <f>VLOOKUP($B246,'2019 Ventilation List SORT'!$A$6:$I$102,9)</f>
        <v>No</v>
      </c>
      <c r="K246" s="154">
        <f>INDEX('For CSV - 2019 SpcFuncData'!$D$5:$D$88,MATCH($A246,'For CSV - 2019 SpcFuncData'!$B$5:$B$88,0))*0.5</f>
        <v>71.430000000000007</v>
      </c>
      <c r="L246" s="154">
        <f>INDEX('For CSV - 2019 VentSpcFuncData'!$K$6:$K$101,MATCH($B246,'For CSV - 2019 VentSpcFuncData'!$B$6:$B$101,0))</f>
        <v>71.333333333333329</v>
      </c>
      <c r="M246" s="154">
        <f t="shared" si="21"/>
        <v>71.333333333333329</v>
      </c>
      <c r="N246" s="154">
        <f>INDEX('For CSV - 2019 VentSpcFuncData'!$J$6:$J$101,MATCH($B246,'For CSV - 2019 VentSpcFuncData'!$B$6:$B$101,0))</f>
        <v>15</v>
      </c>
      <c r="O246" s="154">
        <f t="shared" si="22"/>
        <v>14.979700405991878</v>
      </c>
      <c r="P246" s="156">
        <f t="shared" si="19"/>
        <v>1.07</v>
      </c>
      <c r="Q246" s="41" t="str">
        <f t="shared" si="24"/>
        <v>Religious Worship Area,Assembly - Places of religious worship</v>
      </c>
      <c r="R246" s="41">
        <f>INDEX('For CSV - 2019 SpcFuncData'!$AL$5:$AL$89,MATCH($A246,'For CSV - 2019 SpcFuncData'!$B$5:$B$89,0))</f>
        <v>246</v>
      </c>
      <c r="S246" s="41">
        <f>INDEX('For CSV - 2019 VentSpcFuncData'!$L$6:$L$101,MATCH($B246,'For CSV - 2019 VentSpcFuncData'!$B$6:$B$101,0))</f>
        <v>8</v>
      </c>
      <c r="T246" s="41">
        <f>MATCH($A246,'For CSV - 2019 SpcFuncData'!$B$5:$B$88,0)</f>
        <v>53</v>
      </c>
      <c r="V246" t="str">
        <f t="shared" si="20"/>
        <v>2,              8,     "Assembly - Places of religious worship"</v>
      </c>
    </row>
    <row r="247" spans="1:22">
      <c r="A247" s="41" t="s">
        <v>128</v>
      </c>
      <c r="B247" s="106" t="s">
        <v>324</v>
      </c>
      <c r="C247" s="53">
        <f>VLOOKUP($B247,'2019 Ventilation List SORT'!$A$6:$I$102,2)</f>
        <v>0</v>
      </c>
      <c r="D247" s="53">
        <f>VLOOKUP($B247,'2019 Ventilation List SORT'!$A$6:$I$102,3)</f>
        <v>0</v>
      </c>
      <c r="E247" s="58">
        <f>VLOOKUP($B247,'2019 Ventilation List SORT'!$A$6:$I$102,4)</f>
        <v>50</v>
      </c>
      <c r="F247" s="58">
        <f>VLOOKUP($B247,'2019 Ventilation List SORT'!$A$6:$I$102,5)</f>
        <v>0</v>
      </c>
      <c r="G247" s="53">
        <f>VLOOKUP($B247,'2019 Ventilation List SORT'!$A$6:$I$102,6)</f>
        <v>0</v>
      </c>
      <c r="H247" s="58">
        <f>VLOOKUP($B247,'2019 Ventilation List SORT'!$A$6:$I$102,7)</f>
        <v>2</v>
      </c>
      <c r="I247" s="53" t="str">
        <f>VLOOKUP($B247,'2019 Ventilation List SORT'!$A$6:$I$102,8)</f>
        <v>Exh. Note D</v>
      </c>
      <c r="J247" s="84" t="str">
        <f>VLOOKUP($B247,'2019 Ventilation List SORT'!$A$6:$I$102,9)</f>
        <v>No</v>
      </c>
      <c r="K247" s="154">
        <f>INDEX('For CSV - 2019 SpcFuncData'!$D$5:$D$88,MATCH($A247,'For CSV - 2019 SpcFuncData'!$B$5:$B$88,0))*0.5</f>
        <v>5</v>
      </c>
      <c r="L247" s="154">
        <f>INDEX('For CSV - 2019 VentSpcFuncData'!$K$6:$K$101,MATCH($B247,'For CSV - 2019 VentSpcFuncData'!$B$6:$B$101,0))</f>
        <v>0</v>
      </c>
      <c r="M247" s="154">
        <f t="shared" si="21"/>
        <v>5</v>
      </c>
      <c r="N247" s="154">
        <f>INDEX('For CSV - 2019 VentSpcFuncData'!$J$6:$J$101,MATCH($B247,'For CSV - 2019 VentSpcFuncData'!$B$6:$B$101,0))</f>
        <v>0</v>
      </c>
      <c r="O247" s="154">
        <f t="shared" si="22"/>
        <v>0</v>
      </c>
      <c r="P247" s="156">
        <f t="shared" si="19"/>
        <v>0</v>
      </c>
      <c r="Q247" s="41" t="str">
        <f t="shared" si="24"/>
        <v>Restrooms,Exhaust - Toilets, public</v>
      </c>
      <c r="R247" s="41">
        <f>INDEX('For CSV - 2019 SpcFuncData'!$AL$5:$AL$89,MATCH($A247,'For CSV - 2019 SpcFuncData'!$B$5:$B$89,0))</f>
        <v>247</v>
      </c>
      <c r="S247" s="41">
        <f>INDEX('For CSV - 2019 VentSpcFuncData'!$L$6:$L$101,MATCH($B247,'For CSV - 2019 VentSpcFuncData'!$B$6:$B$101,0))</f>
        <v>40</v>
      </c>
      <c r="T247" s="41">
        <f>MATCH($A247,'For CSV - 2019 SpcFuncData'!$B$5:$B$88,0)</f>
        <v>54</v>
      </c>
      <c r="V247" t="str">
        <f t="shared" si="20"/>
        <v>1, Spc:SpcFunc,        247,  40  ;  Restrooms</v>
      </c>
    </row>
    <row r="248" spans="1:22">
      <c r="A248" s="41" t="s">
        <v>128</v>
      </c>
      <c r="B248" s="50" t="s">
        <v>638</v>
      </c>
      <c r="C248" s="53">
        <f>VLOOKUP($B248,'2019 Ventilation List SORT'!$A$6:$I$102,2)</f>
        <v>0</v>
      </c>
      <c r="D248" s="53">
        <f>VLOOKUP($B248,'2019 Ventilation List SORT'!$A$6:$I$102,3)</f>
        <v>0</v>
      </c>
      <c r="E248" s="58">
        <f>VLOOKUP($B248,'2019 Ventilation List SORT'!$A$6:$I$102,4)</f>
        <v>20</v>
      </c>
      <c r="F248" s="58">
        <f>VLOOKUP($B248,'2019 Ventilation List SORT'!$A$6:$I$102,5)</f>
        <v>50</v>
      </c>
      <c r="G248" s="53">
        <f>VLOOKUP($B248,'2019 Ventilation List SORT'!$A$6:$I$102,6)</f>
        <v>0</v>
      </c>
      <c r="H248" s="58">
        <f>VLOOKUP($B248,'2019 Ventilation List SORT'!$A$6:$I$102,7)</f>
        <v>2</v>
      </c>
      <c r="I248" s="53" t="str">
        <f>VLOOKUP($B248,'2019 Ventilation List SORT'!$A$6:$I$102,8)</f>
        <v>Exh. Note G,H</v>
      </c>
      <c r="J248" s="84" t="str">
        <f>VLOOKUP($B248,'2019 Ventilation List SORT'!$A$6:$I$102,9)</f>
        <v>No</v>
      </c>
      <c r="K248" s="154">
        <f>INDEX('For CSV - 2019 SpcFuncData'!$D$5:$D$88,MATCH($A248,'For CSV - 2019 SpcFuncData'!$B$5:$B$88,0))*0.5</f>
        <v>5</v>
      </c>
      <c r="L248" s="154">
        <f>INDEX('For CSV - 2019 VentSpcFuncData'!$K$6:$K$101,MATCH($B248,'For CSV - 2019 VentSpcFuncData'!$B$6:$B$101,0))</f>
        <v>0</v>
      </c>
      <c r="M248" s="154">
        <f t="shared" si="21"/>
        <v>5</v>
      </c>
      <c r="N248" s="154">
        <f>INDEX('For CSV - 2019 VentSpcFuncData'!$J$6:$J$101,MATCH($B248,'For CSV - 2019 VentSpcFuncData'!$B$6:$B$101,0))</f>
        <v>0</v>
      </c>
      <c r="O248" s="154">
        <f t="shared" si="22"/>
        <v>0</v>
      </c>
      <c r="P248" s="156">
        <f t="shared" si="19"/>
        <v>0</v>
      </c>
      <c r="Q248" s="41" t="str">
        <f t="shared" si="24"/>
        <v>Restrooms,Exhaust - Shower rooms</v>
      </c>
      <c r="R248" s="41">
        <f>INDEX('For CSV - 2019 SpcFuncData'!$AL$5:$AL$89,MATCH($A248,'For CSV - 2019 SpcFuncData'!$B$5:$B$89,0))</f>
        <v>247</v>
      </c>
      <c r="S248" s="41">
        <f>INDEX('For CSV - 2019 VentSpcFuncData'!$L$6:$L$101,MATCH($B248,'For CSV - 2019 VentSpcFuncData'!$B$6:$B$101,0))</f>
        <v>36</v>
      </c>
      <c r="T248" s="41">
        <f>MATCH($A248,'For CSV - 2019 SpcFuncData'!$B$5:$B$88,0)</f>
        <v>54</v>
      </c>
      <c r="V248" t="str">
        <f t="shared" si="20"/>
        <v>2,              36,     "Exhaust - Shower rooms"</v>
      </c>
    </row>
    <row r="249" spans="1:22">
      <c r="A249" s="41" t="s">
        <v>128</v>
      </c>
      <c r="B249" s="50" t="s">
        <v>645</v>
      </c>
      <c r="C249" s="53">
        <f>VLOOKUP($B249,'2019 Ventilation List SORT'!$A$6:$I$102,2)</f>
        <v>0</v>
      </c>
      <c r="D249" s="53">
        <f>VLOOKUP($B249,'2019 Ventilation List SORT'!$A$6:$I$102,3)</f>
        <v>0</v>
      </c>
      <c r="E249" s="58">
        <f>VLOOKUP($B249,'2019 Ventilation List SORT'!$A$6:$I$102,4)</f>
        <v>25</v>
      </c>
      <c r="F249" s="58">
        <f>VLOOKUP($B249,'2019 Ventilation List SORT'!$A$6:$I$102,5)</f>
        <v>50</v>
      </c>
      <c r="G249" s="53">
        <f>VLOOKUP($B249,'2019 Ventilation List SORT'!$A$6:$I$102,6)</f>
        <v>0</v>
      </c>
      <c r="H249" s="58">
        <f>VLOOKUP($B249,'2019 Ventilation List SORT'!$A$6:$I$102,7)</f>
        <v>2</v>
      </c>
      <c r="I249" s="53" t="str">
        <f>VLOOKUP($B249,'2019 Ventilation List SORT'!$A$6:$I$102,8)</f>
        <v>Exh. Note E</v>
      </c>
      <c r="J249" s="84" t="str">
        <f>VLOOKUP($B249,'2019 Ventilation List SORT'!$A$6:$I$102,9)</f>
        <v>No</v>
      </c>
      <c r="K249" s="154">
        <f>INDEX('For CSV - 2019 SpcFuncData'!$D$5:$D$88,MATCH($A249,'For CSV - 2019 SpcFuncData'!$B$5:$B$88,0))*0.5</f>
        <v>5</v>
      </c>
      <c r="L249" s="154">
        <f>INDEX('For CSV - 2019 VentSpcFuncData'!$K$6:$K$101,MATCH($B249,'For CSV - 2019 VentSpcFuncData'!$B$6:$B$101,0))</f>
        <v>0</v>
      </c>
      <c r="M249" s="154">
        <f t="shared" si="21"/>
        <v>5</v>
      </c>
      <c r="N249" s="154">
        <f>INDEX('For CSV - 2019 VentSpcFuncData'!$J$6:$J$101,MATCH($B249,'For CSV - 2019 VentSpcFuncData'!$B$6:$B$101,0))</f>
        <v>0</v>
      </c>
      <c r="O249" s="154">
        <f t="shared" si="22"/>
        <v>0</v>
      </c>
      <c r="P249" s="156">
        <f t="shared" si="19"/>
        <v>0</v>
      </c>
      <c r="Q249" s="41" t="str">
        <f t="shared" si="24"/>
        <v>Restrooms,Exhaust - Toilets, private</v>
      </c>
      <c r="R249" s="41">
        <f>INDEX('For CSV - 2019 SpcFuncData'!$AL$5:$AL$89,MATCH($A249,'For CSV - 2019 SpcFuncData'!$B$5:$B$89,0))</f>
        <v>247</v>
      </c>
      <c r="S249" s="41">
        <f>INDEX('For CSV - 2019 VentSpcFuncData'!$L$6:$L$101,MATCH($B249,'For CSV - 2019 VentSpcFuncData'!$B$6:$B$101,0))</f>
        <v>39</v>
      </c>
      <c r="T249" s="41">
        <f>MATCH($A249,'For CSV - 2019 SpcFuncData'!$B$5:$B$88,0)</f>
        <v>54</v>
      </c>
      <c r="V249" t="str">
        <f t="shared" si="20"/>
        <v>2,              39,     "Exhaust - Toilets, private"</v>
      </c>
    </row>
    <row r="250" spans="1:22">
      <c r="A250" s="41" t="s">
        <v>128</v>
      </c>
      <c r="B250" s="50" t="s">
        <v>324</v>
      </c>
      <c r="C250" s="53">
        <f>VLOOKUP($B250,'2019 Ventilation List SORT'!$A$6:$I$102,2)</f>
        <v>0</v>
      </c>
      <c r="D250" s="53">
        <f>VLOOKUP($B250,'2019 Ventilation List SORT'!$A$6:$I$102,3)</f>
        <v>0</v>
      </c>
      <c r="E250" s="58">
        <f>VLOOKUP($B250,'2019 Ventilation List SORT'!$A$6:$I$102,4)</f>
        <v>50</v>
      </c>
      <c r="F250" s="58">
        <f>VLOOKUP($B250,'2019 Ventilation List SORT'!$A$6:$I$102,5)</f>
        <v>0</v>
      </c>
      <c r="G250" s="53">
        <f>VLOOKUP($B250,'2019 Ventilation List SORT'!$A$6:$I$102,6)</f>
        <v>0</v>
      </c>
      <c r="H250" s="58">
        <f>VLOOKUP($B250,'2019 Ventilation List SORT'!$A$6:$I$102,7)</f>
        <v>2</v>
      </c>
      <c r="I250" s="53" t="str">
        <f>VLOOKUP($B250,'2019 Ventilation List SORT'!$A$6:$I$102,8)</f>
        <v>Exh. Note D</v>
      </c>
      <c r="J250" s="84" t="str">
        <f>VLOOKUP($B250,'2019 Ventilation List SORT'!$A$6:$I$102,9)</f>
        <v>No</v>
      </c>
      <c r="K250" s="154">
        <f>INDEX('For CSV - 2019 SpcFuncData'!$D$5:$D$88,MATCH($A250,'For CSV - 2019 SpcFuncData'!$B$5:$B$88,0))*0.5</f>
        <v>5</v>
      </c>
      <c r="L250" s="154">
        <f>INDEX('For CSV - 2019 VentSpcFuncData'!$K$6:$K$101,MATCH($B250,'For CSV - 2019 VentSpcFuncData'!$B$6:$B$101,0))</f>
        <v>0</v>
      </c>
      <c r="M250" s="154">
        <f t="shared" si="21"/>
        <v>5</v>
      </c>
      <c r="N250" s="154">
        <f>INDEX('For CSV - 2019 VentSpcFuncData'!$J$6:$J$101,MATCH($B250,'For CSV - 2019 VentSpcFuncData'!$B$6:$B$101,0))</f>
        <v>0</v>
      </c>
      <c r="O250" s="154">
        <f t="shared" si="22"/>
        <v>0</v>
      </c>
      <c r="P250" s="156">
        <f t="shared" si="19"/>
        <v>0</v>
      </c>
      <c r="Q250" s="41" t="str">
        <f t="shared" si="24"/>
        <v>Restrooms,Exhaust - Toilets, public</v>
      </c>
      <c r="R250" s="41">
        <f>INDEX('For CSV - 2019 SpcFuncData'!$AL$5:$AL$89,MATCH($A250,'For CSV - 2019 SpcFuncData'!$B$5:$B$89,0))</f>
        <v>247</v>
      </c>
      <c r="S250" s="41">
        <f>INDEX('For CSV - 2019 VentSpcFuncData'!$L$6:$L$101,MATCH($B250,'For CSV - 2019 VentSpcFuncData'!$B$6:$B$101,0))</f>
        <v>40</v>
      </c>
      <c r="T250" s="41">
        <f>MATCH($A250,'For CSV - 2019 SpcFuncData'!$B$5:$B$88,0)</f>
        <v>54</v>
      </c>
      <c r="V250" t="str">
        <f t="shared" si="20"/>
        <v>2,              40,     "Exhaust - Toilets, public"</v>
      </c>
    </row>
    <row r="251" spans="1:22">
      <c r="A251" s="41" t="s">
        <v>109</v>
      </c>
      <c r="B251" s="106" t="s">
        <v>325</v>
      </c>
      <c r="C251" s="53">
        <f>VLOOKUP($B251,'2019 Ventilation List SORT'!$A$6:$I$102,2)</f>
        <v>0.25</v>
      </c>
      <c r="D251" s="53">
        <f>VLOOKUP($B251,'2019 Ventilation List SORT'!$A$6:$I$102,3)</f>
        <v>0.2</v>
      </c>
      <c r="E251" s="58">
        <f>VLOOKUP($B251,'2019 Ventilation List SORT'!$A$6:$I$102,4)</f>
        <v>0</v>
      </c>
      <c r="F251" s="58">
        <f>VLOOKUP($B251,'2019 Ventilation List SORT'!$A$6:$I$102,5)</f>
        <v>0</v>
      </c>
      <c r="G251" s="53">
        <f>VLOOKUP($B251,'2019 Ventilation List SORT'!$A$6:$I$102,6)</f>
        <v>0</v>
      </c>
      <c r="H251" s="58">
        <f>VLOOKUP($B251,'2019 Ventilation List SORT'!$A$6:$I$102,7)</f>
        <v>2</v>
      </c>
      <c r="I251" s="53" t="str">
        <f>VLOOKUP($B251,'2019 Ventilation List SORT'!$A$6:$I$102,8)</f>
        <v/>
      </c>
      <c r="J251" s="84" t="str">
        <f>VLOOKUP($B251,'2019 Ventilation List SORT'!$A$6:$I$102,9)</f>
        <v>No</v>
      </c>
      <c r="K251" s="154">
        <f>INDEX('For CSV - 2019 SpcFuncData'!$D$5:$D$88,MATCH($A251,'For CSV - 2019 SpcFuncData'!$B$5:$B$88,0))*0.5</f>
        <v>8.3350000000000009</v>
      </c>
      <c r="L251" s="154">
        <f>INDEX('For CSV - 2019 VentSpcFuncData'!$K$6:$K$101,MATCH($B251,'For CSV - 2019 VentSpcFuncData'!$B$6:$B$101,0))</f>
        <v>16.666666666666668</v>
      </c>
      <c r="M251" s="154">
        <f t="shared" si="21"/>
        <v>16.666666666666668</v>
      </c>
      <c r="N251" s="154">
        <f>INDEX('For CSV - 2019 VentSpcFuncData'!$J$6:$J$101,MATCH($B251,'For CSV - 2019 VentSpcFuncData'!$B$6:$B$101,0))</f>
        <v>15</v>
      </c>
      <c r="O251" s="154">
        <f t="shared" si="22"/>
        <v>15</v>
      </c>
      <c r="P251" s="156">
        <f t="shared" si="19"/>
        <v>0.125025</v>
      </c>
      <c r="Q251" s="41" t="str">
        <f t="shared" si="24"/>
        <v>Retail Sales Area (Fitting Room),Retail - Sales</v>
      </c>
      <c r="R251" s="41">
        <f>INDEX('For CSV - 2019 SpcFuncData'!$AL$5:$AL$89,MATCH($A251,'For CSV - 2019 SpcFuncData'!$B$5:$B$89,0))</f>
        <v>248</v>
      </c>
      <c r="S251" s="41">
        <f>INDEX('For CSV - 2019 VentSpcFuncData'!$L$6:$L$101,MATCH($B251,'For CSV - 2019 VentSpcFuncData'!$B$6:$B$101,0))</f>
        <v>83</v>
      </c>
      <c r="T251" s="41">
        <f>MATCH($A251,'For CSV - 2019 SpcFuncData'!$B$5:$B$88,0)</f>
        <v>55</v>
      </c>
      <c r="V251" t="str">
        <f t="shared" si="20"/>
        <v>1, Spc:SpcFunc,        248,  83  ;  Retail Sales Area (Fitting Room)</v>
      </c>
    </row>
    <row r="252" spans="1:22">
      <c r="A252" s="41" t="s">
        <v>109</v>
      </c>
      <c r="B252" s="50" t="s">
        <v>325</v>
      </c>
      <c r="C252" s="53">
        <f>VLOOKUP($B252,'2019 Ventilation List SORT'!$A$6:$I$102,2)</f>
        <v>0.25</v>
      </c>
      <c r="D252" s="53">
        <f>VLOOKUP($B252,'2019 Ventilation List SORT'!$A$6:$I$102,3)</f>
        <v>0.2</v>
      </c>
      <c r="E252" s="58">
        <f>VLOOKUP($B252,'2019 Ventilation List SORT'!$A$6:$I$102,4)</f>
        <v>0</v>
      </c>
      <c r="F252" s="58">
        <f>VLOOKUP($B252,'2019 Ventilation List SORT'!$A$6:$I$102,5)</f>
        <v>0</v>
      </c>
      <c r="G252" s="53">
        <f>VLOOKUP($B252,'2019 Ventilation List SORT'!$A$6:$I$102,6)</f>
        <v>0</v>
      </c>
      <c r="H252" s="58">
        <f>VLOOKUP($B252,'2019 Ventilation List SORT'!$A$6:$I$102,7)</f>
        <v>2</v>
      </c>
      <c r="I252" s="53" t="str">
        <f>VLOOKUP($B252,'2019 Ventilation List SORT'!$A$6:$I$102,8)</f>
        <v/>
      </c>
      <c r="J252" s="84" t="str">
        <f>VLOOKUP($B252,'2019 Ventilation List SORT'!$A$6:$I$102,9)</f>
        <v>No</v>
      </c>
      <c r="K252" s="154">
        <f>INDEX('For CSV - 2019 SpcFuncData'!$D$5:$D$88,MATCH($A252,'For CSV - 2019 SpcFuncData'!$B$5:$B$88,0))*0.5</f>
        <v>8.3350000000000009</v>
      </c>
      <c r="L252" s="154">
        <f>INDEX('For CSV - 2019 VentSpcFuncData'!$K$6:$K$101,MATCH($B252,'For CSV - 2019 VentSpcFuncData'!$B$6:$B$101,0))</f>
        <v>16.666666666666668</v>
      </c>
      <c r="M252" s="154">
        <f t="shared" si="21"/>
        <v>16.666666666666668</v>
      </c>
      <c r="N252" s="154">
        <f>INDEX('For CSV - 2019 VentSpcFuncData'!$J$6:$J$101,MATCH($B252,'For CSV - 2019 VentSpcFuncData'!$B$6:$B$101,0))</f>
        <v>15</v>
      </c>
      <c r="O252" s="154">
        <f t="shared" si="22"/>
        <v>15</v>
      </c>
      <c r="P252" s="156">
        <f t="shared" si="19"/>
        <v>0.125025</v>
      </c>
      <c r="Q252" s="41" t="str">
        <f t="shared" si="24"/>
        <v>Retail Sales Area (Fitting Room),Retail - Sales</v>
      </c>
      <c r="R252" s="41">
        <f>INDEX('For CSV - 2019 SpcFuncData'!$AL$5:$AL$89,MATCH($A252,'For CSV - 2019 SpcFuncData'!$B$5:$B$89,0))</f>
        <v>248</v>
      </c>
      <c r="S252" s="41">
        <f>INDEX('For CSV - 2019 VentSpcFuncData'!$L$6:$L$101,MATCH($B252,'For CSV - 2019 VentSpcFuncData'!$B$6:$B$101,0))</f>
        <v>83</v>
      </c>
      <c r="T252" s="41">
        <f>MATCH($A252,'For CSV - 2019 SpcFuncData'!$B$5:$B$88,0)</f>
        <v>55</v>
      </c>
      <c r="V252" t="str">
        <f t="shared" si="20"/>
        <v>2,              83,     "Retail - Sales"</v>
      </c>
    </row>
    <row r="253" spans="1:22">
      <c r="A253" s="41" t="s">
        <v>109</v>
      </c>
      <c r="B253" s="50" t="s">
        <v>286</v>
      </c>
      <c r="C253" s="53">
        <f>VLOOKUP($B253,'2019 Ventilation List SORT'!$A$6:$I$102,2)</f>
        <v>0.15</v>
      </c>
      <c r="D253" s="53">
        <f>VLOOKUP($B253,'2019 Ventilation List SORT'!$A$6:$I$102,3)</f>
        <v>0.15</v>
      </c>
      <c r="E253" s="58">
        <f>VLOOKUP($B253,'2019 Ventilation List SORT'!$A$6:$I$102,4)</f>
        <v>0</v>
      </c>
      <c r="F253" s="58">
        <f>VLOOKUP($B253,'2019 Ventilation List SORT'!$A$6:$I$102,5)</f>
        <v>0</v>
      </c>
      <c r="G253" s="53">
        <f>VLOOKUP($B253,'2019 Ventilation List SORT'!$A$6:$I$102,6)</f>
        <v>0</v>
      </c>
      <c r="H253" s="58">
        <f>VLOOKUP($B253,'2019 Ventilation List SORT'!$A$6:$I$102,7)</f>
        <v>2</v>
      </c>
      <c r="I253" s="53" t="str">
        <f>VLOOKUP($B253,'2019 Ventilation List SORT'!$A$6:$I$102,8)</f>
        <v/>
      </c>
      <c r="J253" s="84" t="str">
        <f>VLOOKUP($B253,'2019 Ventilation List SORT'!$A$6:$I$102,9)</f>
        <v>No</v>
      </c>
      <c r="K253" s="154">
        <f>INDEX('For CSV - 2019 SpcFuncData'!$D$5:$D$88,MATCH($A253,'For CSV - 2019 SpcFuncData'!$B$5:$B$88,0))*0.5</f>
        <v>8.3350000000000009</v>
      </c>
      <c r="L253" s="154">
        <f>INDEX('For CSV - 2019 VentSpcFuncData'!$K$6:$K$101,MATCH($B253,'For CSV - 2019 VentSpcFuncData'!$B$6:$B$101,0))</f>
        <v>0</v>
      </c>
      <c r="M253" s="154">
        <f t="shared" si="21"/>
        <v>8.3350000000000009</v>
      </c>
      <c r="N253" s="154">
        <f>INDEX('For CSV - 2019 VentSpcFuncData'!$J$6:$J$101,MATCH($B253,'For CSV - 2019 VentSpcFuncData'!$B$6:$B$101,0))</f>
        <v>15</v>
      </c>
      <c r="O253" s="154">
        <f t="shared" si="22"/>
        <v>15</v>
      </c>
      <c r="P253" s="156">
        <f t="shared" si="19"/>
        <v>0.125025</v>
      </c>
      <c r="Q253" s="41" t="str">
        <f t="shared" si="24"/>
        <v>Retail Sales Area (Fitting Room),Misc - All others</v>
      </c>
      <c r="R253" s="41">
        <f>INDEX('For CSV - 2019 SpcFuncData'!$AL$5:$AL$89,MATCH($A253,'For CSV - 2019 SpcFuncData'!$B$5:$B$89,0))</f>
        <v>248</v>
      </c>
      <c r="S253" s="41">
        <f>INDEX('For CSV - 2019 VentSpcFuncData'!$L$6:$L$101,MATCH($B253,'For CSV - 2019 VentSpcFuncData'!$B$6:$B$101,0))</f>
        <v>58</v>
      </c>
      <c r="T253" s="41">
        <f>MATCH($A253,'For CSV - 2019 SpcFuncData'!$B$5:$B$88,0)</f>
        <v>55</v>
      </c>
      <c r="V253" t="str">
        <f t="shared" si="20"/>
        <v>2,              58,     "Misc - All others"</v>
      </c>
    </row>
    <row r="254" spans="1:22">
      <c r="A254" s="41" t="s">
        <v>106</v>
      </c>
      <c r="B254" s="106" t="s">
        <v>327</v>
      </c>
      <c r="C254" s="53">
        <f>VLOOKUP($B254,'2019 Ventilation List SORT'!$A$6:$I$102,2)</f>
        <v>0.25</v>
      </c>
      <c r="D254" s="53">
        <f>VLOOKUP($B254,'2019 Ventilation List SORT'!$A$6:$I$102,3)</f>
        <v>0.2</v>
      </c>
      <c r="E254" s="58">
        <f>VLOOKUP($B254,'2019 Ventilation List SORT'!$A$6:$I$102,4)</f>
        <v>0</v>
      </c>
      <c r="F254" s="58">
        <f>VLOOKUP($B254,'2019 Ventilation List SORT'!$A$6:$I$102,5)</f>
        <v>0</v>
      </c>
      <c r="G254" s="53">
        <f>VLOOKUP($B254,'2019 Ventilation List SORT'!$A$6:$I$102,6)</f>
        <v>0</v>
      </c>
      <c r="H254" s="58">
        <f>VLOOKUP($B254,'2019 Ventilation List SORT'!$A$6:$I$102,7)</f>
        <v>1</v>
      </c>
      <c r="I254" s="53" t="str">
        <f>VLOOKUP($B254,'2019 Ventilation List SORT'!$A$6:$I$102,8)</f>
        <v>F</v>
      </c>
      <c r="J254" s="84" t="str">
        <f>VLOOKUP($B254,'2019 Ventilation List SORT'!$A$6:$I$102,9)</f>
        <v>No</v>
      </c>
      <c r="K254" s="154">
        <f>INDEX('For CSV - 2019 SpcFuncData'!$D$5:$D$88,MATCH($A254,'For CSV - 2019 SpcFuncData'!$B$5:$B$88,0))*0.5</f>
        <v>8.3350000000000009</v>
      </c>
      <c r="L254" s="154">
        <f>INDEX('For CSV - 2019 VentSpcFuncData'!$K$6:$K$101,MATCH($B254,'For CSV - 2019 VentSpcFuncData'!$B$6:$B$101,0))</f>
        <v>16.666666666666668</v>
      </c>
      <c r="M254" s="154">
        <f t="shared" si="21"/>
        <v>16.666666666666668</v>
      </c>
      <c r="N254" s="154">
        <f>INDEX('For CSV - 2019 VentSpcFuncData'!$J$6:$J$101,MATCH($B254,'For CSV - 2019 VentSpcFuncData'!$B$6:$B$101,0))</f>
        <v>15</v>
      </c>
      <c r="O254" s="154">
        <f t="shared" si="22"/>
        <v>15</v>
      </c>
      <c r="P254" s="156">
        <f t="shared" si="19"/>
        <v>0.125025</v>
      </c>
      <c r="Q254" s="41" t="str">
        <f t="shared" si="24"/>
        <v>Retail Sales Area (Grocery Sales),Retail - Supermarket</v>
      </c>
      <c r="R254" s="41">
        <f>INDEX('For CSV - 2019 SpcFuncData'!$AL$5:$AL$89,MATCH($A254,'For CSV - 2019 SpcFuncData'!$B$5:$B$89,0))</f>
        <v>249</v>
      </c>
      <c r="S254" s="41">
        <f>INDEX('For CSV - 2019 VentSpcFuncData'!$L$6:$L$101,MATCH($B254,'For CSV - 2019 VentSpcFuncData'!$B$6:$B$101,0))</f>
        <v>84</v>
      </c>
      <c r="T254" s="41">
        <f>MATCH($A254,'For CSV - 2019 SpcFuncData'!$B$5:$B$88,0)</f>
        <v>56</v>
      </c>
      <c r="V254" t="str">
        <f t="shared" si="20"/>
        <v>1, Spc:SpcFunc,        249,  84  ;  Retail Sales Area (Grocery Sales)</v>
      </c>
    </row>
    <row r="255" spans="1:22">
      <c r="A255" s="41" t="s">
        <v>106</v>
      </c>
      <c r="B255" s="50" t="s">
        <v>327</v>
      </c>
      <c r="C255" s="53">
        <f>VLOOKUP($B255,'2019 Ventilation List SORT'!$A$6:$I$102,2)</f>
        <v>0.25</v>
      </c>
      <c r="D255" s="53">
        <f>VLOOKUP($B255,'2019 Ventilation List SORT'!$A$6:$I$102,3)</f>
        <v>0.2</v>
      </c>
      <c r="E255" s="58">
        <f>VLOOKUP($B255,'2019 Ventilation List SORT'!$A$6:$I$102,4)</f>
        <v>0</v>
      </c>
      <c r="F255" s="58">
        <f>VLOOKUP($B255,'2019 Ventilation List SORT'!$A$6:$I$102,5)</f>
        <v>0</v>
      </c>
      <c r="G255" s="53">
        <f>VLOOKUP($B255,'2019 Ventilation List SORT'!$A$6:$I$102,6)</f>
        <v>0</v>
      </c>
      <c r="H255" s="58">
        <f>VLOOKUP($B255,'2019 Ventilation List SORT'!$A$6:$I$102,7)</f>
        <v>1</v>
      </c>
      <c r="I255" s="53" t="str">
        <f>VLOOKUP($B255,'2019 Ventilation List SORT'!$A$6:$I$102,8)</f>
        <v>F</v>
      </c>
      <c r="J255" s="84" t="str">
        <f>VLOOKUP($B255,'2019 Ventilation List SORT'!$A$6:$I$102,9)</f>
        <v>No</v>
      </c>
      <c r="K255" s="154">
        <f>INDEX('For CSV - 2019 SpcFuncData'!$D$5:$D$88,MATCH($A255,'For CSV - 2019 SpcFuncData'!$B$5:$B$88,0))*0.5</f>
        <v>8.3350000000000009</v>
      </c>
      <c r="L255" s="154">
        <f>INDEX('For CSV - 2019 VentSpcFuncData'!$K$6:$K$101,MATCH($B255,'For CSV - 2019 VentSpcFuncData'!$B$6:$B$101,0))</f>
        <v>16.666666666666668</v>
      </c>
      <c r="M255" s="154">
        <f t="shared" si="21"/>
        <v>16.666666666666668</v>
      </c>
      <c r="N255" s="154">
        <f>INDEX('For CSV - 2019 VentSpcFuncData'!$J$6:$J$101,MATCH($B255,'For CSV - 2019 VentSpcFuncData'!$B$6:$B$101,0))</f>
        <v>15</v>
      </c>
      <c r="O255" s="154">
        <f t="shared" si="22"/>
        <v>15</v>
      </c>
      <c r="P255" s="156">
        <f t="shared" si="19"/>
        <v>0.125025</v>
      </c>
      <c r="Q255" s="41" t="str">
        <f t="shared" si="24"/>
        <v>Retail Sales Area (Grocery Sales),Retail - Supermarket</v>
      </c>
      <c r="R255" s="41">
        <f>INDEX('For CSV - 2019 SpcFuncData'!$AL$5:$AL$89,MATCH($A255,'For CSV - 2019 SpcFuncData'!$B$5:$B$89,0))</f>
        <v>249</v>
      </c>
      <c r="S255" s="41">
        <f>INDEX('For CSV - 2019 VentSpcFuncData'!$L$6:$L$101,MATCH($B255,'For CSV - 2019 VentSpcFuncData'!$B$6:$B$101,0))</f>
        <v>84</v>
      </c>
      <c r="T255" s="41">
        <f>MATCH($A255,'For CSV - 2019 SpcFuncData'!$B$5:$B$88,0)</f>
        <v>56</v>
      </c>
      <c r="V255" t="str">
        <f t="shared" si="20"/>
        <v>2,              84,     "Retail - Supermarket"</v>
      </c>
    </row>
    <row r="256" spans="1:22">
      <c r="A256" s="41" t="s">
        <v>108</v>
      </c>
      <c r="B256" s="106" t="s">
        <v>325</v>
      </c>
      <c r="C256" s="53">
        <f>VLOOKUP($B256,'2019 Ventilation List SORT'!$A$6:$I$102,2)</f>
        <v>0.25</v>
      </c>
      <c r="D256" s="53">
        <f>VLOOKUP($B256,'2019 Ventilation List SORT'!$A$6:$I$102,3)</f>
        <v>0.2</v>
      </c>
      <c r="E256" s="58">
        <f>VLOOKUP($B256,'2019 Ventilation List SORT'!$A$6:$I$102,4)</f>
        <v>0</v>
      </c>
      <c r="F256" s="58">
        <f>VLOOKUP($B256,'2019 Ventilation List SORT'!$A$6:$I$102,5)</f>
        <v>0</v>
      </c>
      <c r="G256" s="53">
        <f>VLOOKUP($B256,'2019 Ventilation List SORT'!$A$6:$I$102,6)</f>
        <v>0</v>
      </c>
      <c r="H256" s="58">
        <f>VLOOKUP($B256,'2019 Ventilation List SORT'!$A$6:$I$102,7)</f>
        <v>2</v>
      </c>
      <c r="I256" s="53" t="str">
        <f>VLOOKUP($B256,'2019 Ventilation List SORT'!$A$6:$I$102,8)</f>
        <v/>
      </c>
      <c r="J256" s="84" t="str">
        <f>VLOOKUP($B256,'2019 Ventilation List SORT'!$A$6:$I$102,9)</f>
        <v>No</v>
      </c>
      <c r="K256" s="154">
        <f>INDEX('For CSV - 2019 SpcFuncData'!$D$5:$D$88,MATCH($A256,'For CSV - 2019 SpcFuncData'!$B$5:$B$88,0))*0.5</f>
        <v>8.3350000000000009</v>
      </c>
      <c r="L256" s="154">
        <f>INDEX('For CSV - 2019 VentSpcFuncData'!$K$6:$K$101,MATCH($B256,'For CSV - 2019 VentSpcFuncData'!$B$6:$B$101,0))</f>
        <v>16.666666666666668</v>
      </c>
      <c r="M256" s="154">
        <f t="shared" si="21"/>
        <v>16.666666666666668</v>
      </c>
      <c r="N256" s="154">
        <f>INDEX('For CSV - 2019 VentSpcFuncData'!$J$6:$J$101,MATCH($B256,'For CSV - 2019 VentSpcFuncData'!$B$6:$B$101,0))</f>
        <v>15</v>
      </c>
      <c r="O256" s="154">
        <f t="shared" si="22"/>
        <v>15</v>
      </c>
      <c r="P256" s="156">
        <f t="shared" si="19"/>
        <v>0.125025</v>
      </c>
      <c r="Q256" s="41" t="str">
        <f t="shared" si="24"/>
        <v>Retail Sales Area (Retail Merchandise Sales),Retail - Sales</v>
      </c>
      <c r="R256" s="41">
        <f>INDEX('For CSV - 2019 SpcFuncData'!$AL$5:$AL$89,MATCH($A256,'For CSV - 2019 SpcFuncData'!$B$5:$B$89,0))</f>
        <v>250</v>
      </c>
      <c r="S256" s="41">
        <f>INDEX('For CSV - 2019 VentSpcFuncData'!$L$6:$L$101,MATCH($B256,'For CSV - 2019 VentSpcFuncData'!$B$6:$B$101,0))</f>
        <v>83</v>
      </c>
      <c r="T256" s="41">
        <f>MATCH($A256,'For CSV - 2019 SpcFuncData'!$B$5:$B$88,0)</f>
        <v>57</v>
      </c>
      <c r="V256" t="str">
        <f t="shared" si="20"/>
        <v>1, Spc:SpcFunc,        250,  83  ;  Retail Sales Area (Retail Merchandise Sales)</v>
      </c>
    </row>
    <row r="257" spans="1:22">
      <c r="A257" s="41" t="s">
        <v>108</v>
      </c>
      <c r="B257" s="50" t="s">
        <v>325</v>
      </c>
      <c r="C257" s="53">
        <f>VLOOKUP($B257,'2019 Ventilation List SORT'!$A$6:$I$102,2)</f>
        <v>0.25</v>
      </c>
      <c r="D257" s="53">
        <f>VLOOKUP($B257,'2019 Ventilation List SORT'!$A$6:$I$102,3)</f>
        <v>0.2</v>
      </c>
      <c r="E257" s="58">
        <f>VLOOKUP($B257,'2019 Ventilation List SORT'!$A$6:$I$102,4)</f>
        <v>0</v>
      </c>
      <c r="F257" s="58">
        <f>VLOOKUP($B257,'2019 Ventilation List SORT'!$A$6:$I$102,5)</f>
        <v>0</v>
      </c>
      <c r="G257" s="53">
        <f>VLOOKUP($B257,'2019 Ventilation List SORT'!$A$6:$I$102,6)</f>
        <v>0</v>
      </c>
      <c r="H257" s="58">
        <f>VLOOKUP($B257,'2019 Ventilation List SORT'!$A$6:$I$102,7)</f>
        <v>2</v>
      </c>
      <c r="I257" s="53" t="str">
        <f>VLOOKUP($B257,'2019 Ventilation List SORT'!$A$6:$I$102,8)</f>
        <v/>
      </c>
      <c r="J257" s="84" t="str">
        <f>VLOOKUP($B257,'2019 Ventilation List SORT'!$A$6:$I$102,9)</f>
        <v>No</v>
      </c>
      <c r="K257" s="154">
        <f>INDEX('For CSV - 2019 SpcFuncData'!$D$5:$D$88,MATCH($A257,'For CSV - 2019 SpcFuncData'!$B$5:$B$88,0))*0.5</f>
        <v>8.3350000000000009</v>
      </c>
      <c r="L257" s="154">
        <f>INDEX('For CSV - 2019 VentSpcFuncData'!$K$6:$K$101,MATCH($B257,'For CSV - 2019 VentSpcFuncData'!$B$6:$B$101,0))</f>
        <v>16.666666666666668</v>
      </c>
      <c r="M257" s="154">
        <f t="shared" si="21"/>
        <v>16.666666666666668</v>
      </c>
      <c r="N257" s="154">
        <f>INDEX('For CSV - 2019 VentSpcFuncData'!$J$6:$J$101,MATCH($B257,'For CSV - 2019 VentSpcFuncData'!$B$6:$B$101,0))</f>
        <v>15</v>
      </c>
      <c r="O257" s="154">
        <f t="shared" si="22"/>
        <v>15</v>
      </c>
      <c r="P257" s="156">
        <f t="shared" si="19"/>
        <v>0.125025</v>
      </c>
      <c r="Q257" s="41" t="str">
        <f t="shared" si="24"/>
        <v>Retail Sales Area (Retail Merchandise Sales),Retail - Sales</v>
      </c>
      <c r="R257" s="41">
        <f>INDEX('For CSV - 2019 SpcFuncData'!$AL$5:$AL$89,MATCH($A257,'For CSV - 2019 SpcFuncData'!$B$5:$B$89,0))</f>
        <v>250</v>
      </c>
      <c r="S257" s="41">
        <f>INDEX('For CSV - 2019 VentSpcFuncData'!$L$6:$L$101,MATCH($B257,'For CSV - 2019 VentSpcFuncData'!$B$6:$B$101,0))</f>
        <v>83</v>
      </c>
      <c r="T257" s="41">
        <f>MATCH($A257,'For CSV - 2019 SpcFuncData'!$B$5:$B$88,0)</f>
        <v>57</v>
      </c>
      <c r="V257" t="str">
        <f t="shared" si="20"/>
        <v>2,              83,     "Retail - Sales"</v>
      </c>
    </row>
    <row r="258" spans="1:22">
      <c r="A258" s="54" t="s">
        <v>108</v>
      </c>
      <c r="B258" s="50" t="s">
        <v>646</v>
      </c>
      <c r="C258" s="53">
        <f>VLOOKUP($B258,'2019 Ventilation List SORT'!$A$6:$I$102,2)</f>
        <v>0.25</v>
      </c>
      <c r="D258" s="53">
        <f>VLOOKUP($B258,'2019 Ventilation List SORT'!$A$6:$I$102,3)</f>
        <v>0.15</v>
      </c>
      <c r="E258" s="58">
        <f>VLOOKUP($B258,'2019 Ventilation List SORT'!$A$6:$I$102,4)</f>
        <v>0</v>
      </c>
      <c r="F258" s="58">
        <f>VLOOKUP($B258,'2019 Ventilation List SORT'!$A$6:$I$102,5)</f>
        <v>0</v>
      </c>
      <c r="G258" s="53">
        <f>VLOOKUP($B258,'2019 Ventilation List SORT'!$A$6:$I$102,6)</f>
        <v>0.9</v>
      </c>
      <c r="H258" s="58">
        <f>VLOOKUP($B258,'2019 Ventilation List SORT'!$A$6:$I$102,7)</f>
        <v>2</v>
      </c>
      <c r="I258" s="53" t="str">
        <f>VLOOKUP($B258,'2019 Ventilation List SORT'!$A$6:$I$102,8)</f>
        <v/>
      </c>
      <c r="J258" s="84" t="str">
        <f>VLOOKUP($B258,'2019 Ventilation List SORT'!$A$6:$I$102,9)</f>
        <v>No</v>
      </c>
      <c r="K258" s="154">
        <f>INDEX('For CSV - 2019 SpcFuncData'!$D$5:$D$88,MATCH($A258,'For CSV - 2019 SpcFuncData'!$B$5:$B$88,0))*0.5</f>
        <v>8.3350000000000009</v>
      </c>
      <c r="L258" s="154">
        <f>INDEX('For CSV - 2019 VentSpcFuncData'!$K$6:$K$101,MATCH($B258,'For CSV - 2019 VentSpcFuncData'!$B$6:$B$101,0))</f>
        <v>16.666666666666668</v>
      </c>
      <c r="M258" s="154">
        <f t="shared" si="21"/>
        <v>16.666666666666668</v>
      </c>
      <c r="N258" s="154">
        <f>INDEX('For CSV - 2019 VentSpcFuncData'!$J$6:$J$101,MATCH($B258,'For CSV - 2019 VentSpcFuncData'!$B$6:$B$101,0))</f>
        <v>15</v>
      </c>
      <c r="O258" s="154">
        <f t="shared" si="22"/>
        <v>15</v>
      </c>
      <c r="P258" s="156">
        <f t="shared" si="19"/>
        <v>0.125025</v>
      </c>
      <c r="Q258" s="41" t="str">
        <f t="shared" si="24"/>
        <v>Retail Sales Area (Retail Merchandise Sales),Retail - Pet shops (animal areas)</v>
      </c>
      <c r="R258" s="41">
        <f>INDEX('For CSV - 2019 SpcFuncData'!$AL$5:$AL$89,MATCH($A258,'For CSV - 2019 SpcFuncData'!$B$5:$B$89,0))</f>
        <v>250</v>
      </c>
      <c r="S258" s="41">
        <f>INDEX('For CSV - 2019 VentSpcFuncData'!$L$6:$L$101,MATCH($B258,'For CSV - 2019 VentSpcFuncData'!$B$6:$B$101,0))</f>
        <v>82</v>
      </c>
      <c r="T258" s="41">
        <f>MATCH($A258,'For CSV - 2019 SpcFuncData'!$B$5:$B$88,0)</f>
        <v>57</v>
      </c>
      <c r="V258" t="str">
        <f t="shared" si="20"/>
        <v>2,              82,     "Retail - Pet shops (animal areas)"</v>
      </c>
    </row>
    <row r="259" spans="1:22">
      <c r="A259" s="41" t="s">
        <v>115</v>
      </c>
      <c r="B259" s="106" t="s">
        <v>328</v>
      </c>
      <c r="C259" s="53">
        <f>VLOOKUP($B259,'2019 Ventilation List SORT'!$A$6:$I$102,2)</f>
        <v>0.15</v>
      </c>
      <c r="D259" s="53">
        <f>VLOOKUP($B259,'2019 Ventilation List SORT'!$A$6:$I$102,3)</f>
        <v>0.15</v>
      </c>
      <c r="E259" s="58">
        <f>VLOOKUP($B259,'2019 Ventilation List SORT'!$A$6:$I$102,4)</f>
        <v>0</v>
      </c>
      <c r="F259" s="58">
        <f>VLOOKUP($B259,'2019 Ventilation List SORT'!$A$6:$I$102,5)</f>
        <v>0</v>
      </c>
      <c r="G259" s="53">
        <f>VLOOKUP($B259,'2019 Ventilation List SORT'!$A$6:$I$102,6)</f>
        <v>1</v>
      </c>
      <c r="H259" s="58">
        <f>VLOOKUP($B259,'2019 Ventilation List SORT'!$A$6:$I$102,7)</f>
        <v>2</v>
      </c>
      <c r="I259" s="53" t="str">
        <f>VLOOKUP($B259,'2019 Ventilation List SORT'!$A$6:$I$102,8)</f>
        <v/>
      </c>
      <c r="J259" s="84" t="str">
        <f>VLOOKUP($B259,'2019 Ventilation List SORT'!$A$6:$I$102,9)</f>
        <v>Yes</v>
      </c>
      <c r="K259" s="154">
        <f>INDEX('For CSV - 2019 SpcFuncData'!$D$5:$D$88,MATCH($A259,'For CSV - 2019 SpcFuncData'!$B$5:$B$88,0))*0.5</f>
        <v>5</v>
      </c>
      <c r="L259" s="154">
        <f>INDEX('For CSV - 2019 VentSpcFuncData'!$K$6:$K$101,MATCH($B259,'For CSV - 2019 VentSpcFuncData'!$B$6:$B$101,0))</f>
        <v>0</v>
      </c>
      <c r="M259" s="154">
        <f t="shared" si="21"/>
        <v>5</v>
      </c>
      <c r="N259" s="154">
        <f>INDEX('For CSV - 2019 VentSpcFuncData'!$J$6:$J$101,MATCH($B259,'For CSV - 2019 VentSpcFuncData'!$B$6:$B$101,0))</f>
        <v>15</v>
      </c>
      <c r="O259" s="154">
        <f t="shared" si="22"/>
        <v>15</v>
      </c>
      <c r="P259" s="156">
        <f t="shared" si="19"/>
        <v>7.4999999999999997E-2</v>
      </c>
      <c r="Q259" s="41" t="str">
        <f t="shared" si="24"/>
        <v>Scientific Laboratory Area,Education - University/college laboratories</v>
      </c>
      <c r="R259" s="41">
        <f>INDEX('For CSV - 2019 SpcFuncData'!$AL$5:$AL$89,MATCH($A259,'For CSV - 2019 SpcFuncData'!$B$5:$B$89,0))</f>
        <v>251</v>
      </c>
      <c r="S259" s="41">
        <f>INDEX('For CSV - 2019 VentSpcFuncData'!$L$6:$L$101,MATCH($B259,'For CSV - 2019 VentSpcFuncData'!$B$6:$B$101,0))</f>
        <v>22</v>
      </c>
      <c r="T259" s="41">
        <f>MATCH($A259,'For CSV - 2019 SpcFuncData'!$B$5:$B$88,0)</f>
        <v>58</v>
      </c>
      <c r="V259" t="str">
        <f t="shared" si="20"/>
        <v>1, Spc:SpcFunc,        251,  22  ;  Scientific Laboratory Area</v>
      </c>
    </row>
    <row r="260" spans="1:22">
      <c r="A260" s="41" t="s">
        <v>115</v>
      </c>
      <c r="B260" s="50" t="s">
        <v>607</v>
      </c>
      <c r="C260" s="53">
        <f>VLOOKUP($B260,'2019 Ventilation List SORT'!$A$6:$I$102,2)</f>
        <v>0.15</v>
      </c>
      <c r="D260" s="53">
        <f>VLOOKUP($B260,'2019 Ventilation List SORT'!$A$6:$I$102,3)</f>
        <v>0.15</v>
      </c>
      <c r="E260" s="58">
        <f>VLOOKUP($B260,'2019 Ventilation List SORT'!$A$6:$I$102,4)</f>
        <v>0</v>
      </c>
      <c r="F260" s="58">
        <f>VLOOKUP($B260,'2019 Ventilation List SORT'!$A$6:$I$102,5)</f>
        <v>0</v>
      </c>
      <c r="G260" s="53">
        <f>VLOOKUP($B260,'2019 Ventilation List SORT'!$A$6:$I$102,6)</f>
        <v>1</v>
      </c>
      <c r="H260" s="58">
        <f>VLOOKUP($B260,'2019 Ventilation List SORT'!$A$6:$I$102,7)</f>
        <v>2</v>
      </c>
      <c r="I260" s="53" t="str">
        <f>VLOOKUP($B260,'2019 Ventilation List SORT'!$A$6:$I$102,8)</f>
        <v/>
      </c>
      <c r="J260" s="84" t="str">
        <f>VLOOKUP($B260,'2019 Ventilation List SORT'!$A$6:$I$102,9)</f>
        <v>Yes</v>
      </c>
      <c r="K260" s="154">
        <f>INDEX('For CSV - 2019 SpcFuncData'!$D$5:$D$88,MATCH($A260,'For CSV - 2019 SpcFuncData'!$B$5:$B$88,0))*0.5</f>
        <v>5</v>
      </c>
      <c r="L260" s="154">
        <f>INDEX('For CSV - 2019 VentSpcFuncData'!$K$6:$K$101,MATCH($B260,'For CSV - 2019 VentSpcFuncData'!$B$6:$B$101,0))</f>
        <v>0</v>
      </c>
      <c r="M260" s="154">
        <f t="shared" si="21"/>
        <v>5</v>
      </c>
      <c r="N260" s="154">
        <f>INDEX('For CSV - 2019 VentSpcFuncData'!$J$6:$J$101,MATCH($B260,'For CSV - 2019 VentSpcFuncData'!$B$6:$B$101,0))</f>
        <v>15</v>
      </c>
      <c r="O260" s="154">
        <f t="shared" si="22"/>
        <v>15</v>
      </c>
      <c r="P260" s="156">
        <f t="shared" si="19"/>
        <v>7.4999999999999997E-2</v>
      </c>
      <c r="Q260" s="41" t="str">
        <f t="shared" si="24"/>
        <v>Scientific Laboratory Area,Education - Science laboratories</v>
      </c>
      <c r="R260" s="41">
        <f>INDEX('For CSV - 2019 SpcFuncData'!$AL$5:$AL$89,MATCH($A260,'For CSV - 2019 SpcFuncData'!$B$5:$B$89,0))</f>
        <v>251</v>
      </c>
      <c r="S260" s="41">
        <f>INDEX('For CSV - 2019 VentSpcFuncData'!$L$6:$L$101,MATCH($B260,'For CSV - 2019 VentSpcFuncData'!$B$6:$B$101,0))</f>
        <v>21</v>
      </c>
      <c r="T260" s="41">
        <f>MATCH($A260,'For CSV - 2019 SpcFuncData'!$B$5:$B$88,0)</f>
        <v>58</v>
      </c>
      <c r="V260" t="str">
        <f t="shared" si="20"/>
        <v>2,              21,     "Education - Science laboratories"</v>
      </c>
    </row>
    <row r="261" spans="1:22">
      <c r="A261" s="41" t="s">
        <v>115</v>
      </c>
      <c r="B261" s="50" t="s">
        <v>328</v>
      </c>
      <c r="C261" s="53">
        <f>VLOOKUP($B261,'2019 Ventilation List SORT'!$A$6:$I$102,2)</f>
        <v>0.15</v>
      </c>
      <c r="D261" s="53">
        <f>VLOOKUP($B261,'2019 Ventilation List SORT'!$A$6:$I$102,3)</f>
        <v>0.15</v>
      </c>
      <c r="E261" s="58">
        <f>VLOOKUP($B261,'2019 Ventilation List SORT'!$A$6:$I$102,4)</f>
        <v>0</v>
      </c>
      <c r="F261" s="58">
        <f>VLOOKUP($B261,'2019 Ventilation List SORT'!$A$6:$I$102,5)</f>
        <v>0</v>
      </c>
      <c r="G261" s="53">
        <f>VLOOKUP($B261,'2019 Ventilation List SORT'!$A$6:$I$102,6)</f>
        <v>1</v>
      </c>
      <c r="H261" s="58">
        <f>VLOOKUP($B261,'2019 Ventilation List SORT'!$A$6:$I$102,7)</f>
        <v>2</v>
      </c>
      <c r="I261" s="53" t="str">
        <f>VLOOKUP($B261,'2019 Ventilation List SORT'!$A$6:$I$102,8)</f>
        <v/>
      </c>
      <c r="J261" s="84" t="str">
        <f>VLOOKUP($B261,'2019 Ventilation List SORT'!$A$6:$I$102,9)</f>
        <v>Yes</v>
      </c>
      <c r="K261" s="154">
        <f>INDEX('For CSV - 2019 SpcFuncData'!$D$5:$D$88,MATCH($A261,'For CSV - 2019 SpcFuncData'!$B$5:$B$88,0))*0.5</f>
        <v>5</v>
      </c>
      <c r="L261" s="154">
        <f>INDEX('For CSV - 2019 VentSpcFuncData'!$K$6:$K$101,MATCH($B261,'For CSV - 2019 VentSpcFuncData'!$B$6:$B$101,0))</f>
        <v>0</v>
      </c>
      <c r="M261" s="154">
        <f t="shared" si="21"/>
        <v>5</v>
      </c>
      <c r="N261" s="154">
        <f>INDEX('For CSV - 2019 VentSpcFuncData'!$J$6:$J$101,MATCH($B261,'For CSV - 2019 VentSpcFuncData'!$B$6:$B$101,0))</f>
        <v>15</v>
      </c>
      <c r="O261" s="154">
        <f t="shared" si="22"/>
        <v>15</v>
      </c>
      <c r="P261" s="156">
        <f t="shared" si="19"/>
        <v>7.4999999999999997E-2</v>
      </c>
      <c r="Q261" s="41" t="str">
        <f t="shared" si="24"/>
        <v>Scientific Laboratory Area,Education - University/college laboratories</v>
      </c>
      <c r="R261" s="41">
        <f>INDEX('For CSV - 2019 SpcFuncData'!$AL$5:$AL$89,MATCH($A261,'For CSV - 2019 SpcFuncData'!$B$5:$B$89,0))</f>
        <v>251</v>
      </c>
      <c r="S261" s="41">
        <f>INDEX('For CSV - 2019 VentSpcFuncData'!$L$6:$L$101,MATCH($B261,'For CSV - 2019 VentSpcFuncData'!$B$6:$B$101,0))</f>
        <v>22</v>
      </c>
      <c r="T261" s="41">
        <f>MATCH($A261,'For CSV - 2019 SpcFuncData'!$B$5:$B$88,0)</f>
        <v>58</v>
      </c>
      <c r="V261" t="str">
        <f t="shared" si="20"/>
        <v>2,              22,     "Education - University/college laboratories"</v>
      </c>
    </row>
    <row r="262" spans="1:22">
      <c r="A262" s="41" t="s">
        <v>115</v>
      </c>
      <c r="B262" s="50" t="s">
        <v>282</v>
      </c>
      <c r="C262" s="53">
        <f>VLOOKUP($B262,'2019 Ventilation List SORT'!$A$6:$I$102,2)</f>
        <v>0.15</v>
      </c>
      <c r="D262" s="53">
        <f>VLOOKUP($B262,'2019 Ventilation List SORT'!$A$6:$I$102,3)</f>
        <v>0.15</v>
      </c>
      <c r="E262" s="58">
        <f>VLOOKUP($B262,'2019 Ventilation List SORT'!$A$6:$I$102,4)</f>
        <v>0</v>
      </c>
      <c r="F262" s="58">
        <f>VLOOKUP($B262,'2019 Ventilation List SORT'!$A$6:$I$102,5)</f>
        <v>0</v>
      </c>
      <c r="G262" s="53">
        <f>VLOOKUP($B262,'2019 Ventilation List SORT'!$A$6:$I$102,6)</f>
        <v>0</v>
      </c>
      <c r="H262" s="58">
        <f>VLOOKUP($B262,'2019 Ventilation List SORT'!$A$6:$I$102,7)</f>
        <v>3</v>
      </c>
      <c r="I262" s="53" t="str">
        <f>VLOOKUP($B262,'2019 Ventilation List SORT'!$A$6:$I$102,8)</f>
        <v/>
      </c>
      <c r="J262" s="84" t="str">
        <f>VLOOKUP($B262,'2019 Ventilation List SORT'!$A$6:$I$102,9)</f>
        <v>Yes</v>
      </c>
      <c r="K262" s="154">
        <f>INDEX('For CSV - 2019 SpcFuncData'!$D$5:$D$88,MATCH($A262,'For CSV - 2019 SpcFuncData'!$B$5:$B$88,0))*0.5</f>
        <v>5</v>
      </c>
      <c r="L262" s="154">
        <f>INDEX('For CSV - 2019 VentSpcFuncData'!$K$6:$K$101,MATCH($B262,'For CSV - 2019 VentSpcFuncData'!$B$6:$B$101,0))</f>
        <v>0</v>
      </c>
      <c r="M262" s="154">
        <f t="shared" si="21"/>
        <v>5</v>
      </c>
      <c r="N262" s="154">
        <f>INDEX('For CSV - 2019 VentSpcFuncData'!$J$6:$J$101,MATCH($B262,'For CSV - 2019 VentSpcFuncData'!$B$6:$B$101,0))</f>
        <v>15</v>
      </c>
      <c r="O262" s="154">
        <f t="shared" si="22"/>
        <v>15</v>
      </c>
      <c r="P262" s="156">
        <f t="shared" si="19"/>
        <v>7.4999999999999997E-2</v>
      </c>
      <c r="Q262" s="41" t="str">
        <f t="shared" si="24"/>
        <v>Scientific Laboratory Area,Misc - General manufacturing (excludes heavy industrial and process using chemicals)</v>
      </c>
      <c r="R262" s="41">
        <f>INDEX('For CSV - 2019 SpcFuncData'!$AL$5:$AL$89,MATCH($A262,'For CSV - 2019 SpcFuncData'!$B$5:$B$89,0))</f>
        <v>251</v>
      </c>
      <c r="S262" s="41">
        <f>INDEX('For CSV - 2019 VentSpcFuncData'!$L$6:$L$101,MATCH($B262,'For CSV - 2019 VentSpcFuncData'!$B$6:$B$101,0))</f>
        <v>63</v>
      </c>
      <c r="T262" s="41">
        <f>MATCH($A262,'For CSV - 2019 SpcFuncData'!$B$5:$B$88,0)</f>
        <v>58</v>
      </c>
      <c r="V262" t="str">
        <f t="shared" si="20"/>
        <v>2,              63,     "Misc - General manufacturing (excludes heavy industrial and process using chemicals)"</v>
      </c>
    </row>
    <row r="263" spans="1:22">
      <c r="A263" s="41" t="s">
        <v>115</v>
      </c>
      <c r="B263" s="50" t="s">
        <v>322</v>
      </c>
      <c r="C263" s="53">
        <f>VLOOKUP($B263,'2019 Ventilation List SORT'!$A$6:$I$102,2)</f>
        <v>0.15</v>
      </c>
      <c r="D263" s="53">
        <f>VLOOKUP($B263,'2019 Ventilation List SORT'!$A$6:$I$102,3)</f>
        <v>0.15</v>
      </c>
      <c r="E263" s="58">
        <f>VLOOKUP($B263,'2019 Ventilation List SORT'!$A$6:$I$102,4)</f>
        <v>0</v>
      </c>
      <c r="F263" s="58">
        <f>VLOOKUP($B263,'2019 Ventilation List SORT'!$A$6:$I$102,5)</f>
        <v>0</v>
      </c>
      <c r="G263" s="53">
        <f>VLOOKUP($B263,'2019 Ventilation List SORT'!$A$6:$I$102,6)</f>
        <v>0</v>
      </c>
      <c r="H263" s="58">
        <f>VLOOKUP($B263,'2019 Ventilation List SORT'!$A$6:$I$102,7)</f>
        <v>2</v>
      </c>
      <c r="I263" s="53" t="str">
        <f>VLOOKUP($B263,'2019 Ventilation List SORT'!$A$6:$I$102,8)</f>
        <v/>
      </c>
      <c r="J263" s="84" t="str">
        <f>VLOOKUP($B263,'2019 Ventilation List SORT'!$A$6:$I$102,9)</f>
        <v>No</v>
      </c>
      <c r="K263" s="154">
        <f>INDEX('For CSV - 2019 SpcFuncData'!$D$5:$D$88,MATCH($A263,'For CSV - 2019 SpcFuncData'!$B$5:$B$88,0))*0.5</f>
        <v>5</v>
      </c>
      <c r="L263" s="154">
        <f>INDEX('For CSV - 2019 VentSpcFuncData'!$K$6:$K$101,MATCH($B263,'For CSV - 2019 VentSpcFuncData'!$B$6:$B$101,0))</f>
        <v>0</v>
      </c>
      <c r="M263" s="154">
        <f t="shared" si="21"/>
        <v>5</v>
      </c>
      <c r="N263" s="154">
        <f>INDEX('For CSV - 2019 VentSpcFuncData'!$J$6:$J$101,MATCH($B263,'For CSV - 2019 VentSpcFuncData'!$B$6:$B$101,0))</f>
        <v>15</v>
      </c>
      <c r="O263" s="154">
        <f t="shared" si="22"/>
        <v>15</v>
      </c>
      <c r="P263" s="156">
        <f t="shared" si="19"/>
        <v>7.4999999999999997E-2</v>
      </c>
      <c r="Q263" s="41" t="str">
        <f t="shared" si="24"/>
        <v>Scientific Laboratory Area,Misc - Pharmacy (preparation area)</v>
      </c>
      <c r="R263" s="41">
        <f>INDEX('For CSV - 2019 SpcFuncData'!$AL$5:$AL$89,MATCH($A263,'For CSV - 2019 SpcFuncData'!$B$5:$B$89,0))</f>
        <v>251</v>
      </c>
      <c r="S263" s="41">
        <f>INDEX('For CSV - 2019 VentSpcFuncData'!$L$6:$L$101,MATCH($B263,'For CSV - 2019 VentSpcFuncData'!$B$6:$B$101,0))</f>
        <v>64</v>
      </c>
      <c r="T263" s="41">
        <f>MATCH($A263,'For CSV - 2019 SpcFuncData'!$B$5:$B$88,0)</f>
        <v>58</v>
      </c>
      <c r="V263" t="str">
        <f t="shared" si="20"/>
        <v>2,              64,     "Misc - Pharmacy (preparation area)"</v>
      </c>
    </row>
    <row r="264" spans="1:22">
      <c r="A264" s="41" t="s">
        <v>115</v>
      </c>
      <c r="B264" s="50" t="s">
        <v>286</v>
      </c>
      <c r="C264" s="53">
        <f>VLOOKUP($B264,'2019 Ventilation List SORT'!$A$6:$I$102,2)</f>
        <v>0.15</v>
      </c>
      <c r="D264" s="53">
        <f>VLOOKUP($B264,'2019 Ventilation List SORT'!$A$6:$I$102,3)</f>
        <v>0.15</v>
      </c>
      <c r="E264" s="58">
        <f>VLOOKUP($B264,'2019 Ventilation List SORT'!$A$6:$I$102,4)</f>
        <v>0</v>
      </c>
      <c r="F264" s="58">
        <f>VLOOKUP($B264,'2019 Ventilation List SORT'!$A$6:$I$102,5)</f>
        <v>0</v>
      </c>
      <c r="G264" s="53">
        <f>VLOOKUP($B264,'2019 Ventilation List SORT'!$A$6:$I$102,6)</f>
        <v>0</v>
      </c>
      <c r="H264" s="58">
        <f>VLOOKUP($B264,'2019 Ventilation List SORT'!$A$6:$I$102,7)</f>
        <v>2</v>
      </c>
      <c r="I264" s="53" t="str">
        <f>VLOOKUP($B264,'2019 Ventilation List SORT'!$A$6:$I$102,8)</f>
        <v/>
      </c>
      <c r="J264" s="84" t="str">
        <f>VLOOKUP($B264,'2019 Ventilation List SORT'!$A$6:$I$102,9)</f>
        <v>No</v>
      </c>
      <c r="K264" s="154">
        <f>INDEX('For CSV - 2019 SpcFuncData'!$D$5:$D$88,MATCH($A264,'For CSV - 2019 SpcFuncData'!$B$5:$B$88,0))*0.5</f>
        <v>5</v>
      </c>
      <c r="L264" s="154">
        <f>INDEX('For CSV - 2019 VentSpcFuncData'!$K$6:$K$101,MATCH($B264,'For CSV - 2019 VentSpcFuncData'!$B$6:$B$101,0))</f>
        <v>0</v>
      </c>
      <c r="M264" s="154">
        <f t="shared" ref="M264" si="25">IF(L264=0,K264,L264)</f>
        <v>5</v>
      </c>
      <c r="N264" s="154">
        <f>INDEX('For CSV - 2019 VentSpcFuncData'!$J$6:$J$101,MATCH($B264,'For CSV - 2019 VentSpcFuncData'!$B$6:$B$101,0))</f>
        <v>15</v>
      </c>
      <c r="O264" s="154">
        <f t="shared" ref="O264" si="26">MIN(IF(SUM(K264,M264)=0,0,M264/K264*N264),15)</f>
        <v>15</v>
      </c>
      <c r="P264" s="156">
        <f t="shared" ref="P264" si="27">K264*O264/1000</f>
        <v>7.4999999999999997E-2</v>
      </c>
      <c r="Q264" s="41" t="str">
        <f t="shared" ref="Q264" si="28">_xlfn.CONCAT(A264,",",B264)</f>
        <v>Scientific Laboratory Area,Misc - All others</v>
      </c>
      <c r="R264" s="41">
        <f>INDEX('For CSV - 2019 SpcFuncData'!$AL$5:$AL$89,MATCH($A264,'For CSV - 2019 SpcFuncData'!$B$5:$B$89,0))</f>
        <v>251</v>
      </c>
      <c r="S264" s="41">
        <f>INDEX('For CSV - 2019 VentSpcFuncData'!$L$6:$L$101,MATCH($B264,'For CSV - 2019 VentSpcFuncData'!$B$6:$B$101,0))</f>
        <v>58</v>
      </c>
      <c r="T264" s="41">
        <f>MATCH($A264,'For CSV - 2019 SpcFuncData'!$B$5:$B$88,0)</f>
        <v>58</v>
      </c>
      <c r="V264" t="str">
        <f t="shared" si="20"/>
        <v>2,              58,     "Misc - All others"</v>
      </c>
    </row>
    <row r="265" spans="1:22">
      <c r="A265" s="54" t="s">
        <v>132</v>
      </c>
      <c r="B265" s="106" t="s">
        <v>279</v>
      </c>
      <c r="C265" s="53">
        <f>VLOOKUP($B265,'2019 Ventilation List SORT'!$A$6:$I$102,2)</f>
        <v>0.5</v>
      </c>
      <c r="D265" s="53">
        <f>VLOOKUP($B265,'2019 Ventilation List SORT'!$A$6:$I$102,3)</f>
        <v>0.15</v>
      </c>
      <c r="E265" s="58">
        <f>VLOOKUP($B265,'2019 Ventilation List SORT'!$A$6:$I$102,4)</f>
        <v>0</v>
      </c>
      <c r="F265" s="58">
        <f>VLOOKUP($B265,'2019 Ventilation List SORT'!$A$6:$I$102,5)</f>
        <v>0</v>
      </c>
      <c r="G265" s="53">
        <f>VLOOKUP($B265,'2019 Ventilation List SORT'!$A$6:$I$102,6)</f>
        <v>0</v>
      </c>
      <c r="H265" s="58">
        <f>VLOOKUP($B265,'2019 Ventilation List SORT'!$A$6:$I$102,7)</f>
        <v>2</v>
      </c>
      <c r="I265" s="53" t="str">
        <f>VLOOKUP($B265,'2019 Ventilation List SORT'!$A$6:$I$102,8)</f>
        <v>E</v>
      </c>
      <c r="J265" s="84" t="str">
        <f>VLOOKUP($B265,'2019 Ventilation List SORT'!$A$6:$I$102,9)</f>
        <v>No</v>
      </c>
      <c r="K265" s="154">
        <f>INDEX('For CSV - 2019 SpcFuncData'!$D$5:$D$88,MATCH($A265,'For CSV - 2019 SpcFuncData'!$B$5:$B$88,0))*0.5</f>
        <v>40</v>
      </c>
      <c r="L265" s="154">
        <f>INDEX('For CSV - 2019 VentSpcFuncData'!$K$6:$K$101,MATCH($B265,'For CSV - 2019 VentSpcFuncData'!$B$6:$B$101,0))</f>
        <v>33.333333333333336</v>
      </c>
      <c r="M265" s="154">
        <f t="shared" si="21"/>
        <v>33.333333333333336</v>
      </c>
      <c r="N265" s="154">
        <f>INDEX('For CSV - 2019 VentSpcFuncData'!$J$6:$J$101,MATCH($B265,'For CSV - 2019 VentSpcFuncData'!$B$6:$B$101,0))</f>
        <v>15</v>
      </c>
      <c r="O265" s="154">
        <f t="shared" si="22"/>
        <v>12.5</v>
      </c>
      <c r="P265" s="156">
        <f t="shared" ref="P265:P328" si="29">K265*O265/1000</f>
        <v>0.5</v>
      </c>
      <c r="Q265" s="41" t="str">
        <f t="shared" si="24"/>
        <v>Sports Arena - Playing Area (&gt; 5,000 Spectators),Sports/Entertainment - Gym, sports arena (play area)</v>
      </c>
      <c r="R265" s="41">
        <f>INDEX('For CSV - 2019 SpcFuncData'!$AL$5:$AL$89,MATCH($A265,'For CSV - 2019 SpcFuncData'!$B$5:$B$89,0))</f>
        <v>252</v>
      </c>
      <c r="S265" s="41">
        <f>INDEX('For CSV - 2019 VentSpcFuncData'!$L$6:$L$101,MATCH($B265,'For CSV - 2019 VentSpcFuncData'!$B$6:$B$101,0))</f>
        <v>89</v>
      </c>
      <c r="T265" s="41">
        <f>MATCH($A265,'For CSV - 2019 SpcFuncData'!$B$5:$B$88,0)</f>
        <v>59</v>
      </c>
      <c r="V265" t="str">
        <f>IF($A263&lt;&gt;$A265,$V$3&amp;$R265&amp;$W$3&amp;$S265&amp;$X$3&amp;TEXT($A265,0),IF($A265=$A263,$V$4&amp;$S265&amp;$W$4&amp;$X$4&amp;$B265&amp;""""))</f>
        <v>1, Spc:SpcFunc,        252,  89  ;  Sports Arena - Playing Area (&gt; 5,000 Spectators)</v>
      </c>
    </row>
    <row r="266" spans="1:22">
      <c r="A266" s="54" t="s">
        <v>132</v>
      </c>
      <c r="B266" s="50" t="s">
        <v>593</v>
      </c>
      <c r="C266" s="53">
        <f>VLOOKUP($B266,'2019 Ventilation List SORT'!$A$6:$I$102,2)</f>
        <v>0</v>
      </c>
      <c r="D266" s="53">
        <f>VLOOKUP($B266,'2019 Ventilation List SORT'!$A$6:$I$102,3)</f>
        <v>0</v>
      </c>
      <c r="E266" s="58">
        <f>VLOOKUP($B266,'2019 Ventilation List SORT'!$A$6:$I$102,4)</f>
        <v>0</v>
      </c>
      <c r="F266" s="58">
        <f>VLOOKUP($B266,'2019 Ventilation List SORT'!$A$6:$I$102,5)</f>
        <v>0</v>
      </c>
      <c r="G266" s="53">
        <f>VLOOKUP($B266,'2019 Ventilation List SORT'!$A$6:$I$102,6)</f>
        <v>0.5</v>
      </c>
      <c r="H266" s="58">
        <f>VLOOKUP($B266,'2019 Ventilation List SORT'!$A$6:$I$102,7)</f>
        <v>1</v>
      </c>
      <c r="I266" s="53" t="str">
        <f>VLOOKUP($B266,'2019 Ventilation List SORT'!$A$6:$I$102,8)</f>
        <v>Exh. Note B</v>
      </c>
      <c r="J266" s="84" t="str">
        <f>VLOOKUP($B266,'2019 Ventilation List SORT'!$A$6:$I$102,9)</f>
        <v>No</v>
      </c>
      <c r="K266" s="154">
        <f>INDEX('For CSV - 2019 SpcFuncData'!$D$5:$D$88,MATCH($A266,'For CSV - 2019 SpcFuncData'!$B$5:$B$88,0))*0.5</f>
        <v>40</v>
      </c>
      <c r="L266" s="154">
        <f>INDEX('For CSV - 2019 VentSpcFuncData'!$K$6:$K$101,MATCH($B266,'For CSV - 2019 VentSpcFuncData'!$B$6:$B$101,0))</f>
        <v>0</v>
      </c>
      <c r="M266" s="154">
        <f t="shared" ref="M266:M329" si="30">IF(L266=0,K266,L266)</f>
        <v>40</v>
      </c>
      <c r="N266" s="154">
        <f>INDEX('For CSV - 2019 VentSpcFuncData'!$J$6:$J$101,MATCH($B266,'For CSV - 2019 VentSpcFuncData'!$B$6:$B$101,0))</f>
        <v>0</v>
      </c>
      <c r="O266" s="154">
        <f t="shared" ref="O266:O329" si="31">MIN(IF(SUM(K266,M266)=0,0,M266/K266*N266),15)</f>
        <v>0</v>
      </c>
      <c r="P266" s="156">
        <f t="shared" si="29"/>
        <v>0</v>
      </c>
      <c r="Q266" s="41" t="str">
        <f t="shared" si="24"/>
        <v>Sports Arena - Playing Area (&gt; 5,000 Spectators),Exhaust - Arenas</v>
      </c>
      <c r="R266" s="41">
        <f>INDEX('For CSV - 2019 SpcFuncData'!$AL$5:$AL$89,MATCH($A266,'For CSV - 2019 SpcFuncData'!$B$5:$B$89,0))</f>
        <v>252</v>
      </c>
      <c r="S266" s="41">
        <f>INDEX('For CSV - 2019 VentSpcFuncData'!$L$6:$L$101,MATCH($B266,'For CSV - 2019 VentSpcFuncData'!$B$6:$B$101,0))</f>
        <v>25</v>
      </c>
      <c r="T266" s="41">
        <f>MATCH($A266,'For CSV - 2019 SpcFuncData'!$B$5:$B$88,0)</f>
        <v>59</v>
      </c>
      <c r="V266" t="str">
        <f t="shared" ref="V266:V330" si="32">IF($A265&lt;&gt;$A266,$V$3&amp;$R266&amp;$W$3&amp;$S266&amp;$X$3&amp;TEXT($A266,0),IF($A266=$A265,$V$4&amp;$S266&amp;$W$4&amp;$X$4&amp;$B266&amp;""""))</f>
        <v>2,              25,     "Exhaust - Arenas"</v>
      </c>
    </row>
    <row r="267" spans="1:22">
      <c r="A267" s="54" t="s">
        <v>132</v>
      </c>
      <c r="B267" s="50" t="s">
        <v>279</v>
      </c>
      <c r="C267" s="53">
        <f>VLOOKUP($B267,'2019 Ventilation List SORT'!$A$6:$I$102,2)</f>
        <v>0.5</v>
      </c>
      <c r="D267" s="53">
        <f>VLOOKUP($B267,'2019 Ventilation List SORT'!$A$6:$I$102,3)</f>
        <v>0.15</v>
      </c>
      <c r="E267" s="58">
        <f>VLOOKUP($B267,'2019 Ventilation List SORT'!$A$6:$I$102,4)</f>
        <v>0</v>
      </c>
      <c r="F267" s="58">
        <f>VLOOKUP($B267,'2019 Ventilation List SORT'!$A$6:$I$102,5)</f>
        <v>0</v>
      </c>
      <c r="G267" s="53">
        <f>VLOOKUP($B267,'2019 Ventilation List SORT'!$A$6:$I$102,6)</f>
        <v>0</v>
      </c>
      <c r="H267" s="58">
        <f>VLOOKUP($B267,'2019 Ventilation List SORT'!$A$6:$I$102,7)</f>
        <v>2</v>
      </c>
      <c r="I267" s="53" t="str">
        <f>VLOOKUP($B267,'2019 Ventilation List SORT'!$A$6:$I$102,8)</f>
        <v>E</v>
      </c>
      <c r="J267" s="84" t="str">
        <f>VLOOKUP($B267,'2019 Ventilation List SORT'!$A$6:$I$102,9)</f>
        <v>No</v>
      </c>
      <c r="K267" s="154">
        <f>INDEX('For CSV - 2019 SpcFuncData'!$D$5:$D$88,MATCH($A267,'For CSV - 2019 SpcFuncData'!$B$5:$B$88,0))*0.5</f>
        <v>40</v>
      </c>
      <c r="L267" s="154">
        <f>INDEX('For CSV - 2019 VentSpcFuncData'!$K$6:$K$101,MATCH($B267,'For CSV - 2019 VentSpcFuncData'!$B$6:$B$101,0))</f>
        <v>33.333333333333336</v>
      </c>
      <c r="M267" s="154">
        <f t="shared" si="30"/>
        <v>33.333333333333336</v>
      </c>
      <c r="N267" s="154">
        <f>INDEX('For CSV - 2019 VentSpcFuncData'!$J$6:$J$101,MATCH($B267,'For CSV - 2019 VentSpcFuncData'!$B$6:$B$101,0))</f>
        <v>15</v>
      </c>
      <c r="O267" s="154">
        <f t="shared" si="31"/>
        <v>12.5</v>
      </c>
      <c r="P267" s="156">
        <f t="shared" si="29"/>
        <v>0.5</v>
      </c>
      <c r="Q267" s="41" t="str">
        <f t="shared" si="24"/>
        <v>Sports Arena - Playing Area (&gt; 5,000 Spectators),Sports/Entertainment - Gym, sports arena (play area)</v>
      </c>
      <c r="R267" s="41">
        <f>INDEX('For CSV - 2019 SpcFuncData'!$AL$5:$AL$89,MATCH($A267,'For CSV - 2019 SpcFuncData'!$B$5:$B$89,0))</f>
        <v>252</v>
      </c>
      <c r="S267" s="41">
        <f>INDEX('For CSV - 2019 VentSpcFuncData'!$L$6:$L$101,MATCH($B267,'For CSV - 2019 VentSpcFuncData'!$B$6:$B$101,0))</f>
        <v>89</v>
      </c>
      <c r="T267" s="41">
        <f>MATCH($A267,'For CSV - 2019 SpcFuncData'!$B$5:$B$88,0)</f>
        <v>59</v>
      </c>
      <c r="V267" t="str">
        <f t="shared" si="32"/>
        <v>2,              89,     "Sports/Entertainment - Gym, sports arena (play area)"</v>
      </c>
    </row>
    <row r="268" spans="1:22">
      <c r="A268" s="54" t="s">
        <v>132</v>
      </c>
      <c r="B268" s="50" t="s">
        <v>623</v>
      </c>
      <c r="C268" s="53">
        <f>VLOOKUP($B268,'2019 Ventilation List SORT'!$A$6:$I$102,2)</f>
        <v>0.5</v>
      </c>
      <c r="D268" s="53">
        <f>VLOOKUP($B268,'2019 Ventilation List SORT'!$A$6:$I$102,3)</f>
        <v>0.15</v>
      </c>
      <c r="E268" s="58">
        <f>VLOOKUP($B268,'2019 Ventilation List SORT'!$A$6:$I$102,4)</f>
        <v>0</v>
      </c>
      <c r="F268" s="58">
        <f>VLOOKUP($B268,'2019 Ventilation List SORT'!$A$6:$I$102,5)</f>
        <v>0</v>
      </c>
      <c r="G268" s="53">
        <f>VLOOKUP($B268,'2019 Ventilation List SORT'!$A$6:$I$102,6)</f>
        <v>0</v>
      </c>
      <c r="H268" s="58">
        <f>VLOOKUP($B268,'2019 Ventilation List SORT'!$A$6:$I$102,7)</f>
        <v>2</v>
      </c>
      <c r="I268" s="53" t="str">
        <f>VLOOKUP($B268,'2019 Ventilation List SORT'!$A$6:$I$102,8)</f>
        <v>C</v>
      </c>
      <c r="J268" s="84" t="str">
        <f>VLOOKUP($B268,'2019 Ventilation List SORT'!$A$6:$I$102,9)</f>
        <v>No</v>
      </c>
      <c r="K268" s="154">
        <f>INDEX('For CSV - 2019 SpcFuncData'!$D$5:$D$88,MATCH($A268,'For CSV - 2019 SpcFuncData'!$B$5:$B$88,0))*0.5</f>
        <v>40</v>
      </c>
      <c r="L268" s="154">
        <f>INDEX('For CSV - 2019 VentSpcFuncData'!$K$6:$K$101,MATCH($B268,'For CSV - 2019 VentSpcFuncData'!$B$6:$B$101,0))</f>
        <v>33.333333333333336</v>
      </c>
      <c r="M268" s="154">
        <f t="shared" si="30"/>
        <v>33.333333333333336</v>
      </c>
      <c r="N268" s="154">
        <f>INDEX('For CSV - 2019 VentSpcFuncData'!$J$6:$J$101,MATCH($B268,'For CSV - 2019 VentSpcFuncData'!$B$6:$B$101,0))</f>
        <v>15</v>
      </c>
      <c r="O268" s="154">
        <f t="shared" si="31"/>
        <v>12.5</v>
      </c>
      <c r="P268" s="156">
        <f t="shared" si="29"/>
        <v>0.5</v>
      </c>
      <c r="Q268" s="41" t="str">
        <f t="shared" si="24"/>
        <v>Sports Arena - Playing Area (&gt; 5,000 Spectators),Sports/Entertainment - Swimming (deck)</v>
      </c>
      <c r="R268" s="41">
        <f>INDEX('For CSV - 2019 SpcFuncData'!$AL$5:$AL$89,MATCH($A268,'For CSV - 2019 SpcFuncData'!$B$5:$B$89,0))</f>
        <v>252</v>
      </c>
      <c r="S268" s="41">
        <f>INDEX('For CSV - 2019 VentSpcFuncData'!$L$6:$L$101,MATCH($B268,'For CSV - 2019 VentSpcFuncData'!$B$6:$B$101,0))</f>
        <v>94</v>
      </c>
      <c r="T268" s="41">
        <f>MATCH($A268,'For CSV - 2019 SpcFuncData'!$B$5:$B$88,0)</f>
        <v>59</v>
      </c>
      <c r="V268" t="str">
        <f t="shared" si="32"/>
        <v>2,              94,     "Sports/Entertainment - Swimming (deck)"</v>
      </c>
    </row>
    <row r="269" spans="1:22">
      <c r="A269" s="54" t="s">
        <v>132</v>
      </c>
      <c r="B269" s="50" t="s">
        <v>624</v>
      </c>
      <c r="C269" s="53">
        <f>VLOOKUP($B269,'2019 Ventilation List SORT'!$A$6:$I$102,2)</f>
        <v>0</v>
      </c>
      <c r="D269" s="53">
        <f>VLOOKUP($B269,'2019 Ventilation List SORT'!$A$6:$I$102,3)</f>
        <v>0</v>
      </c>
      <c r="E269" s="58">
        <f>VLOOKUP($B269,'2019 Ventilation List SORT'!$A$6:$I$102,4)</f>
        <v>0</v>
      </c>
      <c r="F269" s="58">
        <f>VLOOKUP($B269,'2019 Ventilation List SORT'!$A$6:$I$102,5)</f>
        <v>0</v>
      </c>
      <c r="G269" s="53">
        <f>VLOOKUP($B269,'2019 Ventilation List SORT'!$A$6:$I$102,6)</f>
        <v>0</v>
      </c>
      <c r="H269" s="58">
        <f>VLOOKUP($B269,'2019 Ventilation List SORT'!$A$6:$I$102,7)</f>
        <v>0</v>
      </c>
      <c r="I269" s="53">
        <f>VLOOKUP($B269,'2019 Ventilation List SORT'!$A$6:$I$102,8)</f>
        <v>0</v>
      </c>
      <c r="J269" s="84" t="str">
        <f>VLOOKUP($B269,'2019 Ventilation List SORT'!$A$6:$I$102,9)</f>
        <v>No</v>
      </c>
      <c r="K269" s="154">
        <f>INDEX('For CSV - 2019 SpcFuncData'!$D$5:$D$88,MATCH($A269,'For CSV - 2019 SpcFuncData'!$B$5:$B$88,0))*0.5</f>
        <v>40</v>
      </c>
      <c r="L269" s="154">
        <f>INDEX('For CSV - 2019 VentSpcFuncData'!$K$6:$K$101,MATCH($B269,'For CSV - 2019 VentSpcFuncData'!$B$6:$B$101,0))</f>
        <v>0</v>
      </c>
      <c r="M269" s="154">
        <f t="shared" si="30"/>
        <v>40</v>
      </c>
      <c r="N269" s="154">
        <f>INDEX('For CSV - 2019 VentSpcFuncData'!$J$6:$J$101,MATCH($B269,'For CSV - 2019 VentSpcFuncData'!$B$6:$B$101,0))</f>
        <v>15</v>
      </c>
      <c r="O269" s="154">
        <f t="shared" si="31"/>
        <v>15</v>
      </c>
      <c r="P269" s="156">
        <f t="shared" si="29"/>
        <v>0.6</v>
      </c>
      <c r="Q269" s="41" t="str">
        <f t="shared" si="24"/>
        <v>Sports Arena - Playing Area (&gt; 5,000 Spectators),Sports/Entertainment - Swimming (pool)</v>
      </c>
      <c r="R269" s="41">
        <f>INDEX('For CSV - 2019 SpcFuncData'!$AL$5:$AL$89,MATCH($A269,'For CSV - 2019 SpcFuncData'!$B$5:$B$89,0))</f>
        <v>252</v>
      </c>
      <c r="S269" s="41">
        <f>INDEX('For CSV - 2019 VentSpcFuncData'!$L$6:$L$101,MATCH($B269,'For CSV - 2019 VentSpcFuncData'!$B$6:$B$101,0))</f>
        <v>95</v>
      </c>
      <c r="T269" s="41">
        <f>MATCH($A269,'For CSV - 2019 SpcFuncData'!$B$5:$B$88,0)</f>
        <v>59</v>
      </c>
      <c r="V269" t="str">
        <f t="shared" si="32"/>
        <v>2,              95,     "Sports/Entertainment - Swimming (pool)"</v>
      </c>
    </row>
    <row r="270" spans="1:22">
      <c r="A270" s="54" t="s">
        <v>134</v>
      </c>
      <c r="B270" s="106" t="s">
        <v>279</v>
      </c>
      <c r="C270" s="53">
        <f>VLOOKUP($B270,'2019 Ventilation List SORT'!$A$6:$I$102,2)</f>
        <v>0.5</v>
      </c>
      <c r="D270" s="53">
        <f>VLOOKUP($B270,'2019 Ventilation List SORT'!$A$6:$I$102,3)</f>
        <v>0.15</v>
      </c>
      <c r="E270" s="58">
        <f>VLOOKUP($B270,'2019 Ventilation List SORT'!$A$6:$I$102,4)</f>
        <v>0</v>
      </c>
      <c r="F270" s="58">
        <f>VLOOKUP($B270,'2019 Ventilation List SORT'!$A$6:$I$102,5)</f>
        <v>0</v>
      </c>
      <c r="G270" s="53">
        <f>VLOOKUP($B270,'2019 Ventilation List SORT'!$A$6:$I$102,6)</f>
        <v>0</v>
      </c>
      <c r="H270" s="58">
        <f>VLOOKUP($B270,'2019 Ventilation List SORT'!$A$6:$I$102,7)</f>
        <v>2</v>
      </c>
      <c r="I270" s="53" t="str">
        <f>VLOOKUP($B270,'2019 Ventilation List SORT'!$A$6:$I$102,8)</f>
        <v>E</v>
      </c>
      <c r="J270" s="84" t="str">
        <f>VLOOKUP($B270,'2019 Ventilation List SORT'!$A$6:$I$102,9)</f>
        <v>No</v>
      </c>
      <c r="K270" s="154">
        <f>INDEX('For CSV - 2019 SpcFuncData'!$D$5:$D$88,MATCH($A270,'For CSV - 2019 SpcFuncData'!$B$5:$B$88,0))*0.5</f>
        <v>33.335000000000001</v>
      </c>
      <c r="L270" s="154">
        <f>INDEX('For CSV - 2019 VentSpcFuncData'!$K$6:$K$101,MATCH($B270,'For CSV - 2019 VentSpcFuncData'!$B$6:$B$101,0))</f>
        <v>33.333333333333336</v>
      </c>
      <c r="M270" s="154">
        <f t="shared" si="30"/>
        <v>33.333333333333336</v>
      </c>
      <c r="N270" s="154">
        <f>INDEX('For CSV - 2019 VentSpcFuncData'!$J$6:$J$101,MATCH($B270,'For CSV - 2019 VentSpcFuncData'!$B$6:$B$101,0))</f>
        <v>15</v>
      </c>
      <c r="O270" s="154">
        <f t="shared" si="31"/>
        <v>14.999250037498125</v>
      </c>
      <c r="P270" s="156">
        <f t="shared" si="29"/>
        <v>0.5</v>
      </c>
      <c r="Q270" s="41" t="str">
        <f t="shared" si="24"/>
        <v>Sports Arena - Playing Area (2,000 - 5,000 Spectators),Sports/Entertainment - Gym, sports arena (play area)</v>
      </c>
      <c r="R270" s="41">
        <f>INDEX('For CSV - 2019 SpcFuncData'!$AL$5:$AL$89,MATCH($A270,'For CSV - 2019 SpcFuncData'!$B$5:$B$89,0))</f>
        <v>253</v>
      </c>
      <c r="S270" s="41">
        <f>INDEX('For CSV - 2019 VentSpcFuncData'!$L$6:$L$101,MATCH($B270,'For CSV - 2019 VentSpcFuncData'!$B$6:$B$101,0))</f>
        <v>89</v>
      </c>
      <c r="T270" s="41">
        <f>MATCH($A270,'For CSV - 2019 SpcFuncData'!$B$5:$B$88,0)</f>
        <v>60</v>
      </c>
      <c r="V270" t="str">
        <f t="shared" si="32"/>
        <v>1, Spc:SpcFunc,        253,  89  ;  Sports Arena - Playing Area (2,000 - 5,000 Spectators)</v>
      </c>
    </row>
    <row r="271" spans="1:22">
      <c r="A271" s="54" t="s">
        <v>134</v>
      </c>
      <c r="B271" s="50" t="s">
        <v>593</v>
      </c>
      <c r="C271" s="53">
        <f>VLOOKUP($B271,'2019 Ventilation List SORT'!$A$6:$I$102,2)</f>
        <v>0</v>
      </c>
      <c r="D271" s="53">
        <f>VLOOKUP($B271,'2019 Ventilation List SORT'!$A$6:$I$102,3)</f>
        <v>0</v>
      </c>
      <c r="E271" s="58">
        <f>VLOOKUP($B271,'2019 Ventilation List SORT'!$A$6:$I$102,4)</f>
        <v>0</v>
      </c>
      <c r="F271" s="58">
        <f>VLOOKUP($B271,'2019 Ventilation List SORT'!$A$6:$I$102,5)</f>
        <v>0</v>
      </c>
      <c r="G271" s="53">
        <f>VLOOKUP($B271,'2019 Ventilation List SORT'!$A$6:$I$102,6)</f>
        <v>0.5</v>
      </c>
      <c r="H271" s="58">
        <f>VLOOKUP($B271,'2019 Ventilation List SORT'!$A$6:$I$102,7)</f>
        <v>1</v>
      </c>
      <c r="I271" s="53" t="str">
        <f>VLOOKUP($B271,'2019 Ventilation List SORT'!$A$6:$I$102,8)</f>
        <v>Exh. Note B</v>
      </c>
      <c r="J271" s="84" t="str">
        <f>VLOOKUP($B271,'2019 Ventilation List SORT'!$A$6:$I$102,9)</f>
        <v>No</v>
      </c>
      <c r="K271" s="154">
        <f>INDEX('For CSV - 2019 SpcFuncData'!$D$5:$D$88,MATCH($A271,'For CSV - 2019 SpcFuncData'!$B$5:$B$88,0))*0.5</f>
        <v>33.335000000000001</v>
      </c>
      <c r="L271" s="154">
        <f>INDEX('For CSV - 2019 VentSpcFuncData'!$K$6:$K$101,MATCH($B271,'For CSV - 2019 VentSpcFuncData'!$B$6:$B$101,0))</f>
        <v>0</v>
      </c>
      <c r="M271" s="154">
        <f t="shared" si="30"/>
        <v>33.335000000000001</v>
      </c>
      <c r="N271" s="154">
        <f>INDEX('For CSV - 2019 VentSpcFuncData'!$J$6:$J$101,MATCH($B271,'For CSV - 2019 VentSpcFuncData'!$B$6:$B$101,0))</f>
        <v>0</v>
      </c>
      <c r="O271" s="154">
        <f t="shared" si="31"/>
        <v>0</v>
      </c>
      <c r="P271" s="156">
        <f t="shared" si="29"/>
        <v>0</v>
      </c>
      <c r="Q271" s="41" t="str">
        <f t="shared" si="24"/>
        <v>Sports Arena - Playing Area (2,000 - 5,000 Spectators),Exhaust - Arenas</v>
      </c>
      <c r="R271" s="41">
        <f>INDEX('For CSV - 2019 SpcFuncData'!$AL$5:$AL$89,MATCH($A271,'For CSV - 2019 SpcFuncData'!$B$5:$B$89,0))</f>
        <v>253</v>
      </c>
      <c r="S271" s="41">
        <f>INDEX('For CSV - 2019 VentSpcFuncData'!$L$6:$L$101,MATCH($B271,'For CSV - 2019 VentSpcFuncData'!$B$6:$B$101,0))</f>
        <v>25</v>
      </c>
      <c r="T271" s="41">
        <f>MATCH($A271,'For CSV - 2019 SpcFuncData'!$B$5:$B$88,0)</f>
        <v>60</v>
      </c>
      <c r="V271" t="str">
        <f t="shared" si="32"/>
        <v>2,              25,     "Exhaust - Arenas"</v>
      </c>
    </row>
    <row r="272" spans="1:22">
      <c r="A272" s="54" t="s">
        <v>134</v>
      </c>
      <c r="B272" s="50" t="s">
        <v>279</v>
      </c>
      <c r="C272" s="53">
        <f>VLOOKUP($B272,'2019 Ventilation List SORT'!$A$6:$I$102,2)</f>
        <v>0.5</v>
      </c>
      <c r="D272" s="53">
        <f>VLOOKUP($B272,'2019 Ventilation List SORT'!$A$6:$I$102,3)</f>
        <v>0.15</v>
      </c>
      <c r="E272" s="58">
        <f>VLOOKUP($B272,'2019 Ventilation List SORT'!$A$6:$I$102,4)</f>
        <v>0</v>
      </c>
      <c r="F272" s="58">
        <f>VLOOKUP($B272,'2019 Ventilation List SORT'!$A$6:$I$102,5)</f>
        <v>0</v>
      </c>
      <c r="G272" s="53">
        <f>VLOOKUP($B272,'2019 Ventilation List SORT'!$A$6:$I$102,6)</f>
        <v>0</v>
      </c>
      <c r="H272" s="58">
        <f>VLOOKUP($B272,'2019 Ventilation List SORT'!$A$6:$I$102,7)</f>
        <v>2</v>
      </c>
      <c r="I272" s="53" t="str">
        <f>VLOOKUP($B272,'2019 Ventilation List SORT'!$A$6:$I$102,8)</f>
        <v>E</v>
      </c>
      <c r="J272" s="84" t="str">
        <f>VLOOKUP($B272,'2019 Ventilation List SORT'!$A$6:$I$102,9)</f>
        <v>No</v>
      </c>
      <c r="K272" s="154">
        <f>INDEX('For CSV - 2019 SpcFuncData'!$D$5:$D$88,MATCH($A272,'For CSV - 2019 SpcFuncData'!$B$5:$B$88,0))*0.5</f>
        <v>33.335000000000001</v>
      </c>
      <c r="L272" s="154">
        <f>INDEX('For CSV - 2019 VentSpcFuncData'!$K$6:$K$101,MATCH($B272,'For CSV - 2019 VentSpcFuncData'!$B$6:$B$101,0))</f>
        <v>33.333333333333336</v>
      </c>
      <c r="M272" s="154">
        <f t="shared" si="30"/>
        <v>33.333333333333336</v>
      </c>
      <c r="N272" s="154">
        <f>INDEX('For CSV - 2019 VentSpcFuncData'!$J$6:$J$101,MATCH($B272,'For CSV - 2019 VentSpcFuncData'!$B$6:$B$101,0))</f>
        <v>15</v>
      </c>
      <c r="O272" s="154">
        <f t="shared" si="31"/>
        <v>14.999250037498125</v>
      </c>
      <c r="P272" s="156">
        <f t="shared" si="29"/>
        <v>0.5</v>
      </c>
      <c r="Q272" s="41" t="str">
        <f t="shared" si="24"/>
        <v>Sports Arena - Playing Area (2,000 - 5,000 Spectators),Sports/Entertainment - Gym, sports arena (play area)</v>
      </c>
      <c r="R272" s="41">
        <f>INDEX('For CSV - 2019 SpcFuncData'!$AL$5:$AL$89,MATCH($A272,'For CSV - 2019 SpcFuncData'!$B$5:$B$89,0))</f>
        <v>253</v>
      </c>
      <c r="S272" s="41">
        <f>INDEX('For CSV - 2019 VentSpcFuncData'!$L$6:$L$101,MATCH($B272,'For CSV - 2019 VentSpcFuncData'!$B$6:$B$101,0))</f>
        <v>89</v>
      </c>
      <c r="T272" s="41">
        <f>MATCH($A272,'For CSV - 2019 SpcFuncData'!$B$5:$B$88,0)</f>
        <v>60</v>
      </c>
      <c r="V272" t="str">
        <f t="shared" si="32"/>
        <v>2,              89,     "Sports/Entertainment - Gym, sports arena (play area)"</v>
      </c>
    </row>
    <row r="273" spans="1:22">
      <c r="A273" s="54" t="s">
        <v>134</v>
      </c>
      <c r="B273" s="50" t="s">
        <v>623</v>
      </c>
      <c r="C273" s="53">
        <f>VLOOKUP($B273,'2019 Ventilation List SORT'!$A$6:$I$102,2)</f>
        <v>0.5</v>
      </c>
      <c r="D273" s="53">
        <f>VLOOKUP($B273,'2019 Ventilation List SORT'!$A$6:$I$102,3)</f>
        <v>0.15</v>
      </c>
      <c r="E273" s="58">
        <f>VLOOKUP($B273,'2019 Ventilation List SORT'!$A$6:$I$102,4)</f>
        <v>0</v>
      </c>
      <c r="F273" s="58">
        <f>VLOOKUP($B273,'2019 Ventilation List SORT'!$A$6:$I$102,5)</f>
        <v>0</v>
      </c>
      <c r="G273" s="53">
        <f>VLOOKUP($B273,'2019 Ventilation List SORT'!$A$6:$I$102,6)</f>
        <v>0</v>
      </c>
      <c r="H273" s="58">
        <f>VLOOKUP($B273,'2019 Ventilation List SORT'!$A$6:$I$102,7)</f>
        <v>2</v>
      </c>
      <c r="I273" s="53" t="str">
        <f>VLOOKUP($B273,'2019 Ventilation List SORT'!$A$6:$I$102,8)</f>
        <v>C</v>
      </c>
      <c r="J273" s="84" t="str">
        <f>VLOOKUP($B273,'2019 Ventilation List SORT'!$A$6:$I$102,9)</f>
        <v>No</v>
      </c>
      <c r="K273" s="154">
        <f>INDEX('For CSV - 2019 SpcFuncData'!$D$5:$D$88,MATCH($A273,'For CSV - 2019 SpcFuncData'!$B$5:$B$88,0))*0.5</f>
        <v>33.335000000000001</v>
      </c>
      <c r="L273" s="154">
        <f>INDEX('For CSV - 2019 VentSpcFuncData'!$K$6:$K$101,MATCH($B273,'For CSV - 2019 VentSpcFuncData'!$B$6:$B$101,0))</f>
        <v>33.333333333333336</v>
      </c>
      <c r="M273" s="154">
        <f t="shared" si="30"/>
        <v>33.333333333333336</v>
      </c>
      <c r="N273" s="154">
        <f>INDEX('For CSV - 2019 VentSpcFuncData'!$J$6:$J$101,MATCH($B273,'For CSV - 2019 VentSpcFuncData'!$B$6:$B$101,0))</f>
        <v>15</v>
      </c>
      <c r="O273" s="154">
        <f t="shared" si="31"/>
        <v>14.999250037498125</v>
      </c>
      <c r="P273" s="156">
        <f t="shared" si="29"/>
        <v>0.5</v>
      </c>
      <c r="Q273" s="41" t="str">
        <f t="shared" si="24"/>
        <v>Sports Arena - Playing Area (2,000 - 5,000 Spectators),Sports/Entertainment - Swimming (deck)</v>
      </c>
      <c r="R273" s="41">
        <f>INDEX('For CSV - 2019 SpcFuncData'!$AL$5:$AL$89,MATCH($A273,'For CSV - 2019 SpcFuncData'!$B$5:$B$89,0))</f>
        <v>253</v>
      </c>
      <c r="S273" s="41">
        <f>INDEX('For CSV - 2019 VentSpcFuncData'!$L$6:$L$101,MATCH($B273,'For CSV - 2019 VentSpcFuncData'!$B$6:$B$101,0))</f>
        <v>94</v>
      </c>
      <c r="T273" s="41">
        <f>MATCH($A273,'For CSV - 2019 SpcFuncData'!$B$5:$B$88,0)</f>
        <v>60</v>
      </c>
      <c r="V273" t="str">
        <f t="shared" si="32"/>
        <v>2,              94,     "Sports/Entertainment - Swimming (deck)"</v>
      </c>
    </row>
    <row r="274" spans="1:22">
      <c r="A274" s="54" t="s">
        <v>134</v>
      </c>
      <c r="B274" s="50" t="s">
        <v>624</v>
      </c>
      <c r="C274" s="53">
        <f>VLOOKUP($B274,'2019 Ventilation List SORT'!$A$6:$I$102,2)</f>
        <v>0</v>
      </c>
      <c r="D274" s="53">
        <f>VLOOKUP($B274,'2019 Ventilation List SORT'!$A$6:$I$102,3)</f>
        <v>0</v>
      </c>
      <c r="E274" s="58">
        <f>VLOOKUP($B274,'2019 Ventilation List SORT'!$A$6:$I$102,4)</f>
        <v>0</v>
      </c>
      <c r="F274" s="58">
        <f>VLOOKUP($B274,'2019 Ventilation List SORT'!$A$6:$I$102,5)</f>
        <v>0</v>
      </c>
      <c r="G274" s="53">
        <f>VLOOKUP($B274,'2019 Ventilation List SORT'!$A$6:$I$102,6)</f>
        <v>0</v>
      </c>
      <c r="H274" s="58">
        <f>VLOOKUP($B274,'2019 Ventilation List SORT'!$A$6:$I$102,7)</f>
        <v>0</v>
      </c>
      <c r="I274" s="53">
        <f>VLOOKUP($B274,'2019 Ventilation List SORT'!$A$6:$I$102,8)</f>
        <v>0</v>
      </c>
      <c r="J274" s="84" t="str">
        <f>VLOOKUP($B274,'2019 Ventilation List SORT'!$A$6:$I$102,9)</f>
        <v>No</v>
      </c>
      <c r="K274" s="154">
        <f>INDEX('For CSV - 2019 SpcFuncData'!$D$5:$D$88,MATCH($A274,'For CSV - 2019 SpcFuncData'!$B$5:$B$88,0))*0.5</f>
        <v>33.335000000000001</v>
      </c>
      <c r="L274" s="154">
        <f>INDEX('For CSV - 2019 VentSpcFuncData'!$K$6:$K$101,MATCH($B274,'For CSV - 2019 VentSpcFuncData'!$B$6:$B$101,0))</f>
        <v>0</v>
      </c>
      <c r="M274" s="154">
        <f t="shared" si="30"/>
        <v>33.335000000000001</v>
      </c>
      <c r="N274" s="154">
        <f>INDEX('For CSV - 2019 VentSpcFuncData'!$J$6:$J$101,MATCH($B274,'For CSV - 2019 VentSpcFuncData'!$B$6:$B$101,0))</f>
        <v>15</v>
      </c>
      <c r="O274" s="154">
        <f t="shared" si="31"/>
        <v>15</v>
      </c>
      <c r="P274" s="156">
        <f t="shared" si="29"/>
        <v>0.50002500000000005</v>
      </c>
      <c r="Q274" s="41" t="str">
        <f t="shared" si="24"/>
        <v>Sports Arena - Playing Area (2,000 - 5,000 Spectators),Sports/Entertainment - Swimming (pool)</v>
      </c>
      <c r="R274" s="41">
        <f>INDEX('For CSV - 2019 SpcFuncData'!$AL$5:$AL$89,MATCH($A274,'For CSV - 2019 SpcFuncData'!$B$5:$B$89,0))</f>
        <v>253</v>
      </c>
      <c r="S274" s="41">
        <f>INDEX('For CSV - 2019 VentSpcFuncData'!$L$6:$L$101,MATCH($B274,'For CSV - 2019 VentSpcFuncData'!$B$6:$B$101,0))</f>
        <v>95</v>
      </c>
      <c r="T274" s="41">
        <f>MATCH($A274,'For CSV - 2019 SpcFuncData'!$B$5:$B$88,0)</f>
        <v>60</v>
      </c>
      <c r="V274" t="str">
        <f t="shared" si="32"/>
        <v>2,              95,     "Sports/Entertainment - Swimming (pool)"</v>
      </c>
    </row>
    <row r="275" spans="1:22">
      <c r="A275" s="54" t="s">
        <v>136</v>
      </c>
      <c r="B275" s="106" t="s">
        <v>279</v>
      </c>
      <c r="C275" s="53">
        <f>VLOOKUP($B275,'2019 Ventilation List SORT'!$A$6:$I$102,2)</f>
        <v>0.5</v>
      </c>
      <c r="D275" s="53">
        <f>VLOOKUP($B275,'2019 Ventilation List SORT'!$A$6:$I$102,3)</f>
        <v>0.15</v>
      </c>
      <c r="E275" s="58">
        <f>VLOOKUP($B275,'2019 Ventilation List SORT'!$A$6:$I$102,4)</f>
        <v>0</v>
      </c>
      <c r="F275" s="58">
        <f>VLOOKUP($B275,'2019 Ventilation List SORT'!$A$6:$I$102,5)</f>
        <v>0</v>
      </c>
      <c r="G275" s="53">
        <f>VLOOKUP($B275,'2019 Ventilation List SORT'!$A$6:$I$102,6)</f>
        <v>0</v>
      </c>
      <c r="H275" s="58">
        <f>VLOOKUP($B275,'2019 Ventilation List SORT'!$A$6:$I$102,7)</f>
        <v>2</v>
      </c>
      <c r="I275" s="53" t="str">
        <f>VLOOKUP($B275,'2019 Ventilation List SORT'!$A$6:$I$102,8)</f>
        <v>E</v>
      </c>
      <c r="J275" s="84" t="str">
        <f>VLOOKUP($B275,'2019 Ventilation List SORT'!$A$6:$I$102,9)</f>
        <v>No</v>
      </c>
      <c r="K275" s="154">
        <f>INDEX('For CSV - 2019 SpcFuncData'!$D$5:$D$88,MATCH($A275,'For CSV - 2019 SpcFuncData'!$B$5:$B$88,0))*0.5</f>
        <v>25</v>
      </c>
      <c r="L275" s="154">
        <f>INDEX('For CSV - 2019 VentSpcFuncData'!$K$6:$K$101,MATCH($B275,'For CSV - 2019 VentSpcFuncData'!$B$6:$B$101,0))</f>
        <v>33.333333333333336</v>
      </c>
      <c r="M275" s="154">
        <f t="shared" si="30"/>
        <v>33.333333333333336</v>
      </c>
      <c r="N275" s="154">
        <f>INDEX('For CSV - 2019 VentSpcFuncData'!$J$6:$J$101,MATCH($B275,'For CSV - 2019 VentSpcFuncData'!$B$6:$B$101,0))</f>
        <v>15</v>
      </c>
      <c r="O275" s="154">
        <f t="shared" si="31"/>
        <v>15</v>
      </c>
      <c r="P275" s="156">
        <f t="shared" si="29"/>
        <v>0.375</v>
      </c>
      <c r="Q275" s="41" t="str">
        <f t="shared" ref="Q275:Q306" si="33">_xlfn.CONCAT(A275,",",B275)</f>
        <v>Sports Arena - Playing Area (&lt; 2,000 Spectators),Sports/Entertainment - Gym, sports arena (play area)</v>
      </c>
      <c r="R275" s="41">
        <f>INDEX('For CSV - 2019 SpcFuncData'!$AL$5:$AL$89,MATCH($A275,'For CSV - 2019 SpcFuncData'!$B$5:$B$89,0))</f>
        <v>254</v>
      </c>
      <c r="S275" s="41">
        <f>INDEX('For CSV - 2019 VentSpcFuncData'!$L$6:$L$101,MATCH($B275,'For CSV - 2019 VentSpcFuncData'!$B$6:$B$101,0))</f>
        <v>89</v>
      </c>
      <c r="T275" s="41">
        <f>MATCH($A275,'For CSV - 2019 SpcFuncData'!$B$5:$B$88,0)</f>
        <v>61</v>
      </c>
      <c r="V275" t="str">
        <f t="shared" si="32"/>
        <v>1, Spc:SpcFunc,        254,  89  ;  Sports Arena - Playing Area (&lt; 2,000 Spectators)</v>
      </c>
    </row>
    <row r="276" spans="1:22">
      <c r="A276" s="54" t="s">
        <v>136</v>
      </c>
      <c r="B276" s="50" t="s">
        <v>593</v>
      </c>
      <c r="C276" s="53">
        <f>VLOOKUP($B276,'2019 Ventilation List SORT'!$A$6:$I$102,2)</f>
        <v>0</v>
      </c>
      <c r="D276" s="53">
        <f>VLOOKUP($B276,'2019 Ventilation List SORT'!$A$6:$I$102,3)</f>
        <v>0</v>
      </c>
      <c r="E276" s="58">
        <f>VLOOKUP($B276,'2019 Ventilation List SORT'!$A$6:$I$102,4)</f>
        <v>0</v>
      </c>
      <c r="F276" s="58">
        <f>VLOOKUP($B276,'2019 Ventilation List SORT'!$A$6:$I$102,5)</f>
        <v>0</v>
      </c>
      <c r="G276" s="53">
        <f>VLOOKUP($B276,'2019 Ventilation List SORT'!$A$6:$I$102,6)</f>
        <v>0.5</v>
      </c>
      <c r="H276" s="58">
        <f>VLOOKUP($B276,'2019 Ventilation List SORT'!$A$6:$I$102,7)</f>
        <v>1</v>
      </c>
      <c r="I276" s="53" t="str">
        <f>VLOOKUP($B276,'2019 Ventilation List SORT'!$A$6:$I$102,8)</f>
        <v>Exh. Note B</v>
      </c>
      <c r="J276" s="84" t="str">
        <f>VLOOKUP($B276,'2019 Ventilation List SORT'!$A$6:$I$102,9)</f>
        <v>No</v>
      </c>
      <c r="K276" s="154">
        <f>INDEX('For CSV - 2019 SpcFuncData'!$D$5:$D$88,MATCH($A276,'For CSV - 2019 SpcFuncData'!$B$5:$B$88,0))*0.5</f>
        <v>25</v>
      </c>
      <c r="L276" s="154">
        <f>INDEX('For CSV - 2019 VentSpcFuncData'!$K$6:$K$101,MATCH($B276,'For CSV - 2019 VentSpcFuncData'!$B$6:$B$101,0))</f>
        <v>0</v>
      </c>
      <c r="M276" s="154">
        <f t="shared" si="30"/>
        <v>25</v>
      </c>
      <c r="N276" s="154">
        <f>INDEX('For CSV - 2019 VentSpcFuncData'!$J$6:$J$101,MATCH($B276,'For CSV - 2019 VentSpcFuncData'!$B$6:$B$101,0))</f>
        <v>0</v>
      </c>
      <c r="O276" s="154">
        <f t="shared" si="31"/>
        <v>0</v>
      </c>
      <c r="P276" s="156">
        <f t="shared" si="29"/>
        <v>0</v>
      </c>
      <c r="Q276" s="41" t="str">
        <f t="shared" si="33"/>
        <v>Sports Arena - Playing Area (&lt; 2,000 Spectators),Exhaust - Arenas</v>
      </c>
      <c r="R276" s="41">
        <f>INDEX('For CSV - 2019 SpcFuncData'!$AL$5:$AL$89,MATCH($A276,'For CSV - 2019 SpcFuncData'!$B$5:$B$89,0))</f>
        <v>254</v>
      </c>
      <c r="S276" s="41">
        <f>INDEX('For CSV - 2019 VentSpcFuncData'!$L$6:$L$101,MATCH($B276,'For CSV - 2019 VentSpcFuncData'!$B$6:$B$101,0))</f>
        <v>25</v>
      </c>
      <c r="T276" s="41">
        <f>MATCH($A276,'For CSV - 2019 SpcFuncData'!$B$5:$B$88,0)</f>
        <v>61</v>
      </c>
      <c r="V276" t="str">
        <f t="shared" si="32"/>
        <v>2,              25,     "Exhaust - Arenas"</v>
      </c>
    </row>
    <row r="277" spans="1:22">
      <c r="A277" s="54" t="s">
        <v>136</v>
      </c>
      <c r="B277" s="50" t="s">
        <v>279</v>
      </c>
      <c r="C277" s="53">
        <f>VLOOKUP($B277,'2019 Ventilation List SORT'!$A$6:$I$102,2)</f>
        <v>0.5</v>
      </c>
      <c r="D277" s="53">
        <f>VLOOKUP($B277,'2019 Ventilation List SORT'!$A$6:$I$102,3)</f>
        <v>0.15</v>
      </c>
      <c r="E277" s="58">
        <f>VLOOKUP($B277,'2019 Ventilation List SORT'!$A$6:$I$102,4)</f>
        <v>0</v>
      </c>
      <c r="F277" s="58">
        <f>VLOOKUP($B277,'2019 Ventilation List SORT'!$A$6:$I$102,5)</f>
        <v>0</v>
      </c>
      <c r="G277" s="53">
        <f>VLOOKUP($B277,'2019 Ventilation List SORT'!$A$6:$I$102,6)</f>
        <v>0</v>
      </c>
      <c r="H277" s="58">
        <f>VLOOKUP($B277,'2019 Ventilation List SORT'!$A$6:$I$102,7)</f>
        <v>2</v>
      </c>
      <c r="I277" s="53" t="str">
        <f>VLOOKUP($B277,'2019 Ventilation List SORT'!$A$6:$I$102,8)</f>
        <v>E</v>
      </c>
      <c r="J277" s="84" t="str">
        <f>VLOOKUP($B277,'2019 Ventilation List SORT'!$A$6:$I$102,9)</f>
        <v>No</v>
      </c>
      <c r="K277" s="154">
        <f>INDEX('For CSV - 2019 SpcFuncData'!$D$5:$D$88,MATCH($A277,'For CSV - 2019 SpcFuncData'!$B$5:$B$88,0))*0.5</f>
        <v>25</v>
      </c>
      <c r="L277" s="154">
        <f>INDEX('For CSV - 2019 VentSpcFuncData'!$K$6:$K$101,MATCH($B277,'For CSV - 2019 VentSpcFuncData'!$B$6:$B$101,0))</f>
        <v>33.333333333333336</v>
      </c>
      <c r="M277" s="154">
        <f t="shared" si="30"/>
        <v>33.333333333333336</v>
      </c>
      <c r="N277" s="154">
        <f>INDEX('For CSV - 2019 VentSpcFuncData'!$J$6:$J$101,MATCH($B277,'For CSV - 2019 VentSpcFuncData'!$B$6:$B$101,0))</f>
        <v>15</v>
      </c>
      <c r="O277" s="154">
        <f t="shared" si="31"/>
        <v>15</v>
      </c>
      <c r="P277" s="156">
        <f t="shared" si="29"/>
        <v>0.375</v>
      </c>
      <c r="Q277" s="41" t="str">
        <f t="shared" si="33"/>
        <v>Sports Arena - Playing Area (&lt; 2,000 Spectators),Sports/Entertainment - Gym, sports arena (play area)</v>
      </c>
      <c r="R277" s="41">
        <f>INDEX('For CSV - 2019 SpcFuncData'!$AL$5:$AL$89,MATCH($A277,'For CSV - 2019 SpcFuncData'!$B$5:$B$89,0))</f>
        <v>254</v>
      </c>
      <c r="S277" s="41">
        <f>INDEX('For CSV - 2019 VentSpcFuncData'!$L$6:$L$101,MATCH($B277,'For CSV - 2019 VentSpcFuncData'!$B$6:$B$101,0))</f>
        <v>89</v>
      </c>
      <c r="T277" s="41">
        <f>MATCH($A277,'For CSV - 2019 SpcFuncData'!$B$5:$B$88,0)</f>
        <v>61</v>
      </c>
      <c r="V277" t="str">
        <f t="shared" si="32"/>
        <v>2,              89,     "Sports/Entertainment - Gym, sports arena (play area)"</v>
      </c>
    </row>
    <row r="278" spans="1:22">
      <c r="A278" s="54" t="s">
        <v>136</v>
      </c>
      <c r="B278" s="50" t="s">
        <v>623</v>
      </c>
      <c r="C278" s="53">
        <f>VLOOKUP($B278,'2019 Ventilation List SORT'!$A$6:$I$102,2)</f>
        <v>0.5</v>
      </c>
      <c r="D278" s="53">
        <f>VLOOKUP($B278,'2019 Ventilation List SORT'!$A$6:$I$102,3)</f>
        <v>0.15</v>
      </c>
      <c r="E278" s="58">
        <f>VLOOKUP($B278,'2019 Ventilation List SORT'!$A$6:$I$102,4)</f>
        <v>0</v>
      </c>
      <c r="F278" s="58">
        <f>VLOOKUP($B278,'2019 Ventilation List SORT'!$A$6:$I$102,5)</f>
        <v>0</v>
      </c>
      <c r="G278" s="53">
        <f>VLOOKUP($B278,'2019 Ventilation List SORT'!$A$6:$I$102,6)</f>
        <v>0</v>
      </c>
      <c r="H278" s="58">
        <f>VLOOKUP($B278,'2019 Ventilation List SORT'!$A$6:$I$102,7)</f>
        <v>2</v>
      </c>
      <c r="I278" s="53" t="str">
        <f>VLOOKUP($B278,'2019 Ventilation List SORT'!$A$6:$I$102,8)</f>
        <v>C</v>
      </c>
      <c r="J278" s="84" t="str">
        <f>VLOOKUP($B278,'2019 Ventilation List SORT'!$A$6:$I$102,9)</f>
        <v>No</v>
      </c>
      <c r="K278" s="154">
        <f>INDEX('For CSV - 2019 SpcFuncData'!$D$5:$D$88,MATCH($A278,'For CSV - 2019 SpcFuncData'!$B$5:$B$88,0))*0.5</f>
        <v>25</v>
      </c>
      <c r="L278" s="154">
        <f>INDEX('For CSV - 2019 VentSpcFuncData'!$K$6:$K$101,MATCH($B278,'For CSV - 2019 VentSpcFuncData'!$B$6:$B$101,0))</f>
        <v>33.333333333333336</v>
      </c>
      <c r="M278" s="154">
        <f t="shared" si="30"/>
        <v>33.333333333333336</v>
      </c>
      <c r="N278" s="154">
        <f>INDEX('For CSV - 2019 VentSpcFuncData'!$J$6:$J$101,MATCH($B278,'For CSV - 2019 VentSpcFuncData'!$B$6:$B$101,0))</f>
        <v>15</v>
      </c>
      <c r="O278" s="154">
        <f t="shared" si="31"/>
        <v>15</v>
      </c>
      <c r="P278" s="156">
        <f t="shared" si="29"/>
        <v>0.375</v>
      </c>
      <c r="Q278" s="41" t="str">
        <f t="shared" si="33"/>
        <v>Sports Arena - Playing Area (&lt; 2,000 Spectators),Sports/Entertainment - Swimming (deck)</v>
      </c>
      <c r="R278" s="41">
        <f>INDEX('For CSV - 2019 SpcFuncData'!$AL$5:$AL$89,MATCH($A278,'For CSV - 2019 SpcFuncData'!$B$5:$B$89,0))</f>
        <v>254</v>
      </c>
      <c r="S278" s="41">
        <f>INDEX('For CSV - 2019 VentSpcFuncData'!$L$6:$L$101,MATCH($B278,'For CSV - 2019 VentSpcFuncData'!$B$6:$B$101,0))</f>
        <v>94</v>
      </c>
      <c r="T278" s="41">
        <f>MATCH($A278,'For CSV - 2019 SpcFuncData'!$B$5:$B$88,0)</f>
        <v>61</v>
      </c>
      <c r="V278" t="str">
        <f t="shared" si="32"/>
        <v>2,              94,     "Sports/Entertainment - Swimming (deck)"</v>
      </c>
    </row>
    <row r="279" spans="1:22">
      <c r="A279" s="54" t="s">
        <v>136</v>
      </c>
      <c r="B279" s="50" t="s">
        <v>624</v>
      </c>
      <c r="C279" s="53">
        <f>VLOOKUP($B279,'2019 Ventilation List SORT'!$A$6:$I$102,2)</f>
        <v>0</v>
      </c>
      <c r="D279" s="53">
        <f>VLOOKUP($B279,'2019 Ventilation List SORT'!$A$6:$I$102,3)</f>
        <v>0</v>
      </c>
      <c r="E279" s="58">
        <f>VLOOKUP($B279,'2019 Ventilation List SORT'!$A$6:$I$102,4)</f>
        <v>0</v>
      </c>
      <c r="F279" s="58">
        <f>VLOOKUP($B279,'2019 Ventilation List SORT'!$A$6:$I$102,5)</f>
        <v>0</v>
      </c>
      <c r="G279" s="53">
        <f>VLOOKUP($B279,'2019 Ventilation List SORT'!$A$6:$I$102,6)</f>
        <v>0</v>
      </c>
      <c r="H279" s="58">
        <f>VLOOKUP($B279,'2019 Ventilation List SORT'!$A$6:$I$102,7)</f>
        <v>0</v>
      </c>
      <c r="I279" s="53">
        <f>VLOOKUP($B279,'2019 Ventilation List SORT'!$A$6:$I$102,8)</f>
        <v>0</v>
      </c>
      <c r="J279" s="84" t="str">
        <f>VLOOKUP($B279,'2019 Ventilation List SORT'!$A$6:$I$102,9)</f>
        <v>No</v>
      </c>
      <c r="K279" s="154">
        <f>INDEX('For CSV - 2019 SpcFuncData'!$D$5:$D$88,MATCH($A279,'For CSV - 2019 SpcFuncData'!$B$5:$B$88,0))*0.5</f>
        <v>25</v>
      </c>
      <c r="L279" s="154">
        <f>INDEX('For CSV - 2019 VentSpcFuncData'!$K$6:$K$101,MATCH($B279,'For CSV - 2019 VentSpcFuncData'!$B$6:$B$101,0))</f>
        <v>0</v>
      </c>
      <c r="M279" s="154">
        <f t="shared" si="30"/>
        <v>25</v>
      </c>
      <c r="N279" s="154">
        <f>INDEX('For CSV - 2019 VentSpcFuncData'!$J$6:$J$101,MATCH($B279,'For CSV - 2019 VentSpcFuncData'!$B$6:$B$101,0))</f>
        <v>15</v>
      </c>
      <c r="O279" s="154">
        <f t="shared" si="31"/>
        <v>15</v>
      </c>
      <c r="P279" s="156">
        <f t="shared" si="29"/>
        <v>0.375</v>
      </c>
      <c r="Q279" s="41" t="str">
        <f t="shared" si="33"/>
        <v>Sports Arena - Playing Area (&lt; 2,000 Spectators),Sports/Entertainment - Swimming (pool)</v>
      </c>
      <c r="R279" s="41">
        <f>INDEX('For CSV - 2019 SpcFuncData'!$AL$5:$AL$89,MATCH($A279,'For CSV - 2019 SpcFuncData'!$B$5:$B$89,0))</f>
        <v>254</v>
      </c>
      <c r="S279" s="41">
        <f>INDEX('For CSV - 2019 VentSpcFuncData'!$L$6:$L$101,MATCH($B279,'For CSV - 2019 VentSpcFuncData'!$B$6:$B$101,0))</f>
        <v>95</v>
      </c>
      <c r="T279" s="41">
        <f>MATCH($A279,'For CSV - 2019 SpcFuncData'!$B$5:$B$88,0)</f>
        <v>61</v>
      </c>
      <c r="V279" t="str">
        <f t="shared" si="32"/>
        <v>2,              95,     "Sports/Entertainment - Swimming (pool)"</v>
      </c>
    </row>
    <row r="280" spans="1:22">
      <c r="A280" s="54" t="s">
        <v>138</v>
      </c>
      <c r="B280" s="106" t="s">
        <v>279</v>
      </c>
      <c r="C280" s="53">
        <f>VLOOKUP($B280,'2019 Ventilation List SORT'!$A$6:$I$102,2)</f>
        <v>0.5</v>
      </c>
      <c r="D280" s="53">
        <f>VLOOKUP($B280,'2019 Ventilation List SORT'!$A$6:$I$102,3)</f>
        <v>0.15</v>
      </c>
      <c r="E280" s="58">
        <f>VLOOKUP($B280,'2019 Ventilation List SORT'!$A$6:$I$102,4)</f>
        <v>0</v>
      </c>
      <c r="F280" s="58">
        <f>VLOOKUP($B280,'2019 Ventilation List SORT'!$A$6:$I$102,5)</f>
        <v>0</v>
      </c>
      <c r="G280" s="53">
        <f>VLOOKUP($B280,'2019 Ventilation List SORT'!$A$6:$I$102,6)</f>
        <v>0</v>
      </c>
      <c r="H280" s="58">
        <f>VLOOKUP($B280,'2019 Ventilation List SORT'!$A$6:$I$102,7)</f>
        <v>2</v>
      </c>
      <c r="I280" s="53" t="str">
        <f>VLOOKUP($B280,'2019 Ventilation List SORT'!$A$6:$I$102,8)</f>
        <v>E</v>
      </c>
      <c r="J280" s="84" t="str">
        <f>VLOOKUP($B280,'2019 Ventilation List SORT'!$A$6:$I$102,9)</f>
        <v>No</v>
      </c>
      <c r="K280" s="154">
        <f>INDEX('For CSV - 2019 SpcFuncData'!$D$5:$D$88,MATCH($A280,'For CSV - 2019 SpcFuncData'!$B$5:$B$88,0))*0.5</f>
        <v>10</v>
      </c>
      <c r="L280" s="154">
        <f>INDEX('For CSV - 2019 VentSpcFuncData'!$K$6:$K$101,MATCH($B280,'For CSV - 2019 VentSpcFuncData'!$B$6:$B$101,0))</f>
        <v>33.333333333333336</v>
      </c>
      <c r="M280" s="154">
        <f t="shared" si="30"/>
        <v>33.333333333333336</v>
      </c>
      <c r="N280" s="154">
        <f>INDEX('For CSV - 2019 VentSpcFuncData'!$J$6:$J$101,MATCH($B280,'For CSV - 2019 VentSpcFuncData'!$B$6:$B$101,0))</f>
        <v>15</v>
      </c>
      <c r="O280" s="154">
        <f t="shared" si="31"/>
        <v>15</v>
      </c>
      <c r="P280" s="156">
        <f t="shared" si="29"/>
        <v>0.15</v>
      </c>
      <c r="Q280" s="41" t="str">
        <f t="shared" si="33"/>
        <v>Sports Arena - Playing Area (Recreational),Sports/Entertainment - Gym, sports arena (play area)</v>
      </c>
      <c r="R280" s="41">
        <f>INDEX('For CSV - 2019 SpcFuncData'!$AL$5:$AL$89,MATCH($A280,'For CSV - 2019 SpcFuncData'!$B$5:$B$89,0))</f>
        <v>255</v>
      </c>
      <c r="S280" s="41">
        <f>INDEX('For CSV - 2019 VentSpcFuncData'!$L$6:$L$101,MATCH($B280,'For CSV - 2019 VentSpcFuncData'!$B$6:$B$101,0))</f>
        <v>89</v>
      </c>
      <c r="T280" s="41">
        <f>MATCH($A280,'For CSV - 2019 SpcFuncData'!$B$5:$B$88,0)</f>
        <v>62</v>
      </c>
      <c r="V280" t="str">
        <f t="shared" si="32"/>
        <v>1, Spc:SpcFunc,        255,  89  ;  Sports Arena - Playing Area (Recreational)</v>
      </c>
    </row>
    <row r="281" spans="1:22">
      <c r="A281" s="54" t="s">
        <v>138</v>
      </c>
      <c r="B281" s="50" t="s">
        <v>279</v>
      </c>
      <c r="C281" s="53">
        <f>VLOOKUP($B281,'2019 Ventilation List SORT'!$A$6:$I$102,2)</f>
        <v>0.5</v>
      </c>
      <c r="D281" s="53">
        <f>VLOOKUP($B281,'2019 Ventilation List SORT'!$A$6:$I$102,3)</f>
        <v>0.15</v>
      </c>
      <c r="E281" s="58">
        <f>VLOOKUP($B281,'2019 Ventilation List SORT'!$A$6:$I$102,4)</f>
        <v>0</v>
      </c>
      <c r="F281" s="58">
        <f>VLOOKUP($B281,'2019 Ventilation List SORT'!$A$6:$I$102,5)</f>
        <v>0</v>
      </c>
      <c r="G281" s="53">
        <f>VLOOKUP($B281,'2019 Ventilation List SORT'!$A$6:$I$102,6)</f>
        <v>0</v>
      </c>
      <c r="H281" s="58">
        <f>VLOOKUP($B281,'2019 Ventilation List SORT'!$A$6:$I$102,7)</f>
        <v>2</v>
      </c>
      <c r="I281" s="53" t="str">
        <f>VLOOKUP($B281,'2019 Ventilation List SORT'!$A$6:$I$102,8)</f>
        <v>E</v>
      </c>
      <c r="J281" s="84" t="str">
        <f>VLOOKUP($B281,'2019 Ventilation List SORT'!$A$6:$I$102,9)</f>
        <v>No</v>
      </c>
      <c r="K281" s="154">
        <f>INDEX('For CSV - 2019 SpcFuncData'!$D$5:$D$88,MATCH($A281,'For CSV - 2019 SpcFuncData'!$B$5:$B$88,0))*0.5</f>
        <v>10</v>
      </c>
      <c r="L281" s="154">
        <f>INDEX('For CSV - 2019 VentSpcFuncData'!$K$6:$K$101,MATCH($B281,'For CSV - 2019 VentSpcFuncData'!$B$6:$B$101,0))</f>
        <v>33.333333333333336</v>
      </c>
      <c r="M281" s="154">
        <f t="shared" si="30"/>
        <v>33.333333333333336</v>
      </c>
      <c r="N281" s="154">
        <f>INDEX('For CSV - 2019 VentSpcFuncData'!$J$6:$J$101,MATCH($B281,'For CSV - 2019 VentSpcFuncData'!$B$6:$B$101,0))</f>
        <v>15</v>
      </c>
      <c r="O281" s="154">
        <f t="shared" si="31"/>
        <v>15</v>
      </c>
      <c r="P281" s="156">
        <f t="shared" si="29"/>
        <v>0.15</v>
      </c>
      <c r="Q281" s="41" t="str">
        <f t="shared" si="33"/>
        <v>Sports Arena - Playing Area (Recreational),Sports/Entertainment - Gym, sports arena (play area)</v>
      </c>
      <c r="R281" s="41">
        <f>INDEX('For CSV - 2019 SpcFuncData'!$AL$5:$AL$89,MATCH($A281,'For CSV - 2019 SpcFuncData'!$B$5:$B$89,0))</f>
        <v>255</v>
      </c>
      <c r="S281" s="41">
        <f>INDEX('For CSV - 2019 VentSpcFuncData'!$L$6:$L$101,MATCH($B281,'For CSV - 2019 VentSpcFuncData'!$B$6:$B$101,0))</f>
        <v>89</v>
      </c>
      <c r="T281" s="41">
        <f>MATCH($A281,'For CSV - 2019 SpcFuncData'!$B$5:$B$88,0)</f>
        <v>62</v>
      </c>
      <c r="V281" t="str">
        <f t="shared" si="32"/>
        <v>2,              89,     "Sports/Entertainment - Gym, sports arena (play area)"</v>
      </c>
    </row>
    <row r="282" spans="1:22">
      <c r="A282" s="54" t="s">
        <v>138</v>
      </c>
      <c r="B282" s="50" t="s">
        <v>621</v>
      </c>
      <c r="C282" s="53">
        <f>VLOOKUP($B282,'2019 Ventilation List SORT'!$A$6:$I$102,2)</f>
        <v>0.15</v>
      </c>
      <c r="D282" s="53">
        <f>VLOOKUP($B282,'2019 Ventilation List SORT'!$A$6:$I$102,3)</f>
        <v>0.15</v>
      </c>
      <c r="E282" s="58">
        <f>VLOOKUP($B282,'2019 Ventilation List SORT'!$A$6:$I$102,4)</f>
        <v>0</v>
      </c>
      <c r="F282" s="58">
        <f>VLOOKUP($B282,'2019 Ventilation List SORT'!$A$6:$I$102,5)</f>
        <v>0</v>
      </c>
      <c r="G282" s="53">
        <f>VLOOKUP($B282,'2019 Ventilation List SORT'!$A$6:$I$102,6)</f>
        <v>0</v>
      </c>
      <c r="H282" s="58">
        <f>VLOOKUP($B282,'2019 Ventilation List SORT'!$A$6:$I$102,7)</f>
        <v>2</v>
      </c>
      <c r="I282" s="53" t="str">
        <f>VLOOKUP($B282,'2019 Ventilation List SORT'!$A$6:$I$102,8)</f>
        <v/>
      </c>
      <c r="J282" s="84" t="str">
        <f>VLOOKUP($B282,'2019 Ventilation List SORT'!$A$6:$I$102,9)</f>
        <v>No</v>
      </c>
      <c r="K282" s="154">
        <f>INDEX('For CSV - 2019 SpcFuncData'!$D$5:$D$88,MATCH($A282,'For CSV - 2019 SpcFuncData'!$B$5:$B$88,0))*0.5</f>
        <v>10</v>
      </c>
      <c r="L282" s="154">
        <f>INDEX('For CSV - 2019 VentSpcFuncData'!$K$6:$K$101,MATCH($B282,'For CSV - 2019 VentSpcFuncData'!$B$6:$B$101,0))</f>
        <v>0</v>
      </c>
      <c r="M282" s="154">
        <f t="shared" si="30"/>
        <v>10</v>
      </c>
      <c r="N282" s="154">
        <f>INDEX('For CSV - 2019 VentSpcFuncData'!$J$6:$J$101,MATCH($B282,'For CSV - 2019 VentSpcFuncData'!$B$6:$B$101,0))</f>
        <v>15</v>
      </c>
      <c r="O282" s="154">
        <f t="shared" si="31"/>
        <v>15</v>
      </c>
      <c r="P282" s="156">
        <f t="shared" si="29"/>
        <v>0.15</v>
      </c>
      <c r="Q282" s="41" t="str">
        <f t="shared" si="33"/>
        <v>Sports Arena - Playing Area (Recreational),Sports/Entertainment - Health club/aerobics room</v>
      </c>
      <c r="R282" s="41">
        <f>INDEX('For CSV - 2019 SpcFuncData'!$AL$5:$AL$89,MATCH($A282,'For CSV - 2019 SpcFuncData'!$B$5:$B$89,0))</f>
        <v>255</v>
      </c>
      <c r="S282" s="41">
        <f>INDEX('For CSV - 2019 VentSpcFuncData'!$L$6:$L$101,MATCH($B282,'For CSV - 2019 VentSpcFuncData'!$B$6:$B$101,0))</f>
        <v>90</v>
      </c>
      <c r="T282" s="41">
        <f>MATCH($A282,'For CSV - 2019 SpcFuncData'!$B$5:$B$88,0)</f>
        <v>62</v>
      </c>
      <c r="V282" t="str">
        <f t="shared" si="32"/>
        <v>2,              90,     "Sports/Entertainment - Health club/aerobics room"</v>
      </c>
    </row>
    <row r="283" spans="1:22">
      <c r="A283" s="54" t="s">
        <v>138</v>
      </c>
      <c r="B283" s="50" t="s">
        <v>622</v>
      </c>
      <c r="C283" s="53">
        <f>VLOOKUP($B283,'2019 Ventilation List SORT'!$A$6:$I$102,2)</f>
        <v>0.15</v>
      </c>
      <c r="D283" s="53">
        <f>VLOOKUP($B283,'2019 Ventilation List SORT'!$A$6:$I$102,3)</f>
        <v>0.15</v>
      </c>
      <c r="E283" s="58">
        <f>VLOOKUP($B283,'2019 Ventilation List SORT'!$A$6:$I$102,4)</f>
        <v>0</v>
      </c>
      <c r="F283" s="58">
        <f>VLOOKUP($B283,'2019 Ventilation List SORT'!$A$6:$I$102,5)</f>
        <v>0</v>
      </c>
      <c r="G283" s="53">
        <f>VLOOKUP($B283,'2019 Ventilation List SORT'!$A$6:$I$102,6)</f>
        <v>0</v>
      </c>
      <c r="H283" s="58">
        <f>VLOOKUP($B283,'2019 Ventilation List SORT'!$A$6:$I$102,7)</f>
        <v>2</v>
      </c>
      <c r="I283" s="53" t="str">
        <f>VLOOKUP($B283,'2019 Ventilation List SORT'!$A$6:$I$102,8)</f>
        <v/>
      </c>
      <c r="J283" s="84" t="str">
        <f>VLOOKUP($B283,'2019 Ventilation List SORT'!$A$6:$I$102,9)</f>
        <v>No</v>
      </c>
      <c r="K283" s="154">
        <f>INDEX('For CSV - 2019 SpcFuncData'!$D$5:$D$88,MATCH($A283,'For CSV - 2019 SpcFuncData'!$B$5:$B$88,0))*0.5</f>
        <v>10</v>
      </c>
      <c r="L283" s="154">
        <f>INDEX('For CSV - 2019 VentSpcFuncData'!$K$6:$K$101,MATCH($B283,'For CSV - 2019 VentSpcFuncData'!$B$6:$B$101,0))</f>
        <v>0</v>
      </c>
      <c r="M283" s="154">
        <f t="shared" si="30"/>
        <v>10</v>
      </c>
      <c r="N283" s="154">
        <f>INDEX('For CSV - 2019 VentSpcFuncData'!$J$6:$J$101,MATCH($B283,'For CSV - 2019 VentSpcFuncData'!$B$6:$B$101,0))</f>
        <v>15</v>
      </c>
      <c r="O283" s="154">
        <f t="shared" si="31"/>
        <v>15</v>
      </c>
      <c r="P283" s="156">
        <f t="shared" si="29"/>
        <v>0.15</v>
      </c>
      <c r="Q283" s="41" t="str">
        <f t="shared" si="33"/>
        <v>Sports Arena - Playing Area (Recreational),Sports/Entertainment - Health club/weight rooms</v>
      </c>
      <c r="R283" s="41">
        <f>INDEX('For CSV - 2019 SpcFuncData'!$AL$5:$AL$89,MATCH($A283,'For CSV - 2019 SpcFuncData'!$B$5:$B$89,0))</f>
        <v>255</v>
      </c>
      <c r="S283" s="41">
        <f>INDEX('For CSV - 2019 VentSpcFuncData'!$L$6:$L$101,MATCH($B283,'For CSV - 2019 VentSpcFuncData'!$B$6:$B$101,0))</f>
        <v>91</v>
      </c>
      <c r="T283" s="41">
        <f>MATCH($A283,'For CSV - 2019 SpcFuncData'!$B$5:$B$88,0)</f>
        <v>62</v>
      </c>
      <c r="V283" t="str">
        <f t="shared" si="32"/>
        <v>2,              91,     "Sports/Entertainment - Health club/weight rooms"</v>
      </c>
    </row>
    <row r="284" spans="1:22">
      <c r="A284" s="54" t="s">
        <v>138</v>
      </c>
      <c r="B284" s="50" t="s">
        <v>623</v>
      </c>
      <c r="C284" s="53">
        <f>VLOOKUP($B284,'2019 Ventilation List SORT'!$A$6:$I$102,2)</f>
        <v>0.5</v>
      </c>
      <c r="D284" s="53">
        <f>VLOOKUP($B284,'2019 Ventilation List SORT'!$A$6:$I$102,3)</f>
        <v>0.15</v>
      </c>
      <c r="E284" s="58">
        <f>VLOOKUP($B284,'2019 Ventilation List SORT'!$A$6:$I$102,4)</f>
        <v>0</v>
      </c>
      <c r="F284" s="58">
        <f>VLOOKUP($B284,'2019 Ventilation List SORT'!$A$6:$I$102,5)</f>
        <v>0</v>
      </c>
      <c r="G284" s="53">
        <f>VLOOKUP($B284,'2019 Ventilation List SORT'!$A$6:$I$102,6)</f>
        <v>0</v>
      </c>
      <c r="H284" s="58">
        <f>VLOOKUP($B284,'2019 Ventilation List SORT'!$A$6:$I$102,7)</f>
        <v>2</v>
      </c>
      <c r="I284" s="53" t="str">
        <f>VLOOKUP($B284,'2019 Ventilation List SORT'!$A$6:$I$102,8)</f>
        <v>C</v>
      </c>
      <c r="J284" s="84" t="str">
        <f>VLOOKUP($B284,'2019 Ventilation List SORT'!$A$6:$I$102,9)</f>
        <v>No</v>
      </c>
      <c r="K284" s="154">
        <f>INDEX('For CSV - 2019 SpcFuncData'!$D$5:$D$88,MATCH($A284,'For CSV - 2019 SpcFuncData'!$B$5:$B$88,0))*0.5</f>
        <v>10</v>
      </c>
      <c r="L284" s="154">
        <f>INDEX('For CSV - 2019 VentSpcFuncData'!$K$6:$K$101,MATCH($B284,'For CSV - 2019 VentSpcFuncData'!$B$6:$B$101,0))</f>
        <v>33.333333333333336</v>
      </c>
      <c r="M284" s="154">
        <f t="shared" si="30"/>
        <v>33.333333333333336</v>
      </c>
      <c r="N284" s="154">
        <f>INDEX('For CSV - 2019 VentSpcFuncData'!$J$6:$J$101,MATCH($B284,'For CSV - 2019 VentSpcFuncData'!$B$6:$B$101,0))</f>
        <v>15</v>
      </c>
      <c r="O284" s="154">
        <f t="shared" si="31"/>
        <v>15</v>
      </c>
      <c r="P284" s="156">
        <f t="shared" si="29"/>
        <v>0.15</v>
      </c>
      <c r="Q284" s="41" t="str">
        <f t="shared" si="33"/>
        <v>Sports Arena - Playing Area (Recreational),Sports/Entertainment - Swimming (deck)</v>
      </c>
      <c r="R284" s="41">
        <f>INDEX('For CSV - 2019 SpcFuncData'!$AL$5:$AL$89,MATCH($A284,'For CSV - 2019 SpcFuncData'!$B$5:$B$89,0))</f>
        <v>255</v>
      </c>
      <c r="S284" s="41">
        <f>INDEX('For CSV - 2019 VentSpcFuncData'!$L$6:$L$101,MATCH($B284,'For CSV - 2019 VentSpcFuncData'!$B$6:$B$101,0))</f>
        <v>94</v>
      </c>
      <c r="T284" s="41">
        <f>MATCH($A284,'For CSV - 2019 SpcFuncData'!$B$5:$B$88,0)</f>
        <v>62</v>
      </c>
      <c r="V284" t="str">
        <f t="shared" si="32"/>
        <v>2,              94,     "Sports/Entertainment - Swimming (deck)"</v>
      </c>
    </row>
    <row r="285" spans="1:22">
      <c r="A285" s="54" t="s">
        <v>138</v>
      </c>
      <c r="B285" s="50" t="s">
        <v>624</v>
      </c>
      <c r="C285" s="53">
        <f>VLOOKUP($B285,'2019 Ventilation List SORT'!$A$6:$I$102,2)</f>
        <v>0</v>
      </c>
      <c r="D285" s="53">
        <f>VLOOKUP($B285,'2019 Ventilation List SORT'!$A$6:$I$102,3)</f>
        <v>0</v>
      </c>
      <c r="E285" s="58">
        <f>VLOOKUP($B285,'2019 Ventilation List SORT'!$A$6:$I$102,4)</f>
        <v>0</v>
      </c>
      <c r="F285" s="58">
        <f>VLOOKUP($B285,'2019 Ventilation List SORT'!$A$6:$I$102,5)</f>
        <v>0</v>
      </c>
      <c r="G285" s="53">
        <f>VLOOKUP($B285,'2019 Ventilation List SORT'!$A$6:$I$102,6)</f>
        <v>0</v>
      </c>
      <c r="H285" s="58">
        <f>VLOOKUP($B285,'2019 Ventilation List SORT'!$A$6:$I$102,7)</f>
        <v>0</v>
      </c>
      <c r="I285" s="53">
        <f>VLOOKUP($B285,'2019 Ventilation List SORT'!$A$6:$I$102,8)</f>
        <v>0</v>
      </c>
      <c r="J285" s="84" t="str">
        <f>VLOOKUP($B285,'2019 Ventilation List SORT'!$A$6:$I$102,9)</f>
        <v>No</v>
      </c>
      <c r="K285" s="154">
        <f>INDEX('For CSV - 2019 SpcFuncData'!$D$5:$D$88,MATCH($A285,'For CSV - 2019 SpcFuncData'!$B$5:$B$88,0))*0.5</f>
        <v>10</v>
      </c>
      <c r="L285" s="154">
        <f>INDEX('For CSV - 2019 VentSpcFuncData'!$K$6:$K$101,MATCH($B285,'For CSV - 2019 VentSpcFuncData'!$B$6:$B$101,0))</f>
        <v>0</v>
      </c>
      <c r="M285" s="154">
        <f t="shared" si="30"/>
        <v>10</v>
      </c>
      <c r="N285" s="154">
        <f>INDEX('For CSV - 2019 VentSpcFuncData'!$J$6:$J$101,MATCH($B285,'For CSV - 2019 VentSpcFuncData'!$B$6:$B$101,0))</f>
        <v>15</v>
      </c>
      <c r="O285" s="154">
        <f t="shared" si="31"/>
        <v>15</v>
      </c>
      <c r="P285" s="156">
        <f t="shared" si="29"/>
        <v>0.15</v>
      </c>
      <c r="Q285" s="41" t="str">
        <f t="shared" si="33"/>
        <v>Sports Arena - Playing Area (Recreational),Sports/Entertainment - Swimming (pool)</v>
      </c>
      <c r="R285" s="41">
        <f>INDEX('For CSV - 2019 SpcFuncData'!$AL$5:$AL$89,MATCH($A285,'For CSV - 2019 SpcFuncData'!$B$5:$B$89,0))</f>
        <v>255</v>
      </c>
      <c r="S285" s="41">
        <f>INDEX('For CSV - 2019 VentSpcFuncData'!$L$6:$L$101,MATCH($B285,'For CSV - 2019 VentSpcFuncData'!$B$6:$B$101,0))</f>
        <v>95</v>
      </c>
      <c r="T285" s="41">
        <f>MATCH($A285,'For CSV - 2019 SpcFuncData'!$B$5:$B$88,0)</f>
        <v>62</v>
      </c>
      <c r="V285" t="str">
        <f t="shared" si="32"/>
        <v>2,              95,     "Sports/Entertainment - Swimming (pool)"</v>
      </c>
    </row>
    <row r="286" spans="1:22">
      <c r="A286" s="41" t="s">
        <v>140</v>
      </c>
      <c r="B286" s="106" t="s">
        <v>274</v>
      </c>
      <c r="C286" s="53">
        <f>VLOOKUP($B286,'2019 Ventilation List SORT'!$A$6:$I$102,2)</f>
        <v>0.15</v>
      </c>
      <c r="D286" s="53">
        <f>VLOOKUP($B286,'2019 Ventilation List SORT'!$A$6:$I$102,3)</f>
        <v>0.15</v>
      </c>
      <c r="E286" s="58">
        <f>VLOOKUP($B286,'2019 Ventilation List SORT'!$A$6:$I$102,4)</f>
        <v>0</v>
      </c>
      <c r="F286" s="58">
        <f>VLOOKUP($B286,'2019 Ventilation List SORT'!$A$6:$I$102,5)</f>
        <v>0</v>
      </c>
      <c r="G286" s="53">
        <f>VLOOKUP($B286,'2019 Ventilation List SORT'!$A$6:$I$102,6)</f>
        <v>0</v>
      </c>
      <c r="H286" s="58">
        <f>VLOOKUP($B286,'2019 Ventilation List SORT'!$A$6:$I$102,7)</f>
        <v>1</v>
      </c>
      <c r="I286" s="53" t="str">
        <f>VLOOKUP($B286,'2019 Ventilation List SORT'!$A$6:$I$102,8)</f>
        <v>F</v>
      </c>
      <c r="J286" s="84" t="str">
        <f>VLOOKUP($B286,'2019 Ventilation List SORT'!$A$6:$I$102,9)</f>
        <v>No</v>
      </c>
      <c r="K286" s="154">
        <f>INDEX('For CSV - 2019 SpcFuncData'!$D$5:$D$88,MATCH($A286,'For CSV - 2019 SpcFuncData'!$B$5:$B$88,0))*0.5</f>
        <v>5</v>
      </c>
      <c r="L286" s="154">
        <f>INDEX('For CSV - 2019 VentSpcFuncData'!$K$6:$K$101,MATCH($B286,'For CSV - 2019 VentSpcFuncData'!$B$6:$B$101,0))</f>
        <v>0</v>
      </c>
      <c r="M286" s="154">
        <f t="shared" si="30"/>
        <v>5</v>
      </c>
      <c r="N286" s="154">
        <f>INDEX('For CSV - 2019 VentSpcFuncData'!$J$6:$J$101,MATCH($B286,'For CSV - 2019 VentSpcFuncData'!$B$6:$B$101,0))</f>
        <v>15</v>
      </c>
      <c r="O286" s="154">
        <f t="shared" si="31"/>
        <v>15</v>
      </c>
      <c r="P286" s="156">
        <f t="shared" si="29"/>
        <v>7.4999999999999997E-2</v>
      </c>
      <c r="Q286" s="41" t="str">
        <f t="shared" si="33"/>
        <v>Stairwell,General - Corridors</v>
      </c>
      <c r="R286" s="41">
        <f>INDEX('For CSV - 2019 SpcFuncData'!$AL$5:$AL$89,MATCH($A286,'For CSV - 2019 SpcFuncData'!$B$5:$B$89,0))</f>
        <v>256</v>
      </c>
      <c r="S286" s="41">
        <f>INDEX('For CSV - 2019 VentSpcFuncData'!$L$6:$L$101,MATCH($B286,'For CSV - 2019 VentSpcFuncData'!$B$6:$B$101,0))</f>
        <v>49</v>
      </c>
      <c r="T286" s="41">
        <f>MATCH($A286,'For CSV - 2019 SpcFuncData'!$B$5:$B$88,0)</f>
        <v>63</v>
      </c>
      <c r="V286" t="str">
        <f t="shared" si="32"/>
        <v>1, Spc:SpcFunc,        256,  49  ;  Stairwell</v>
      </c>
    </row>
    <row r="287" spans="1:22">
      <c r="A287" s="41" t="s">
        <v>140</v>
      </c>
      <c r="B287" s="50" t="s">
        <v>274</v>
      </c>
      <c r="C287" s="53">
        <f>VLOOKUP($B287,'2019 Ventilation List SORT'!$A$6:$I$102,2)</f>
        <v>0.15</v>
      </c>
      <c r="D287" s="53">
        <f>VLOOKUP($B287,'2019 Ventilation List SORT'!$A$6:$I$102,3)</f>
        <v>0.15</v>
      </c>
      <c r="E287" s="58">
        <f>VLOOKUP($B287,'2019 Ventilation List SORT'!$A$6:$I$102,4)</f>
        <v>0</v>
      </c>
      <c r="F287" s="58">
        <f>VLOOKUP($B287,'2019 Ventilation List SORT'!$A$6:$I$102,5)</f>
        <v>0</v>
      </c>
      <c r="G287" s="53">
        <f>VLOOKUP($B287,'2019 Ventilation List SORT'!$A$6:$I$102,6)</f>
        <v>0</v>
      </c>
      <c r="H287" s="58">
        <f>VLOOKUP($B287,'2019 Ventilation List SORT'!$A$6:$I$102,7)</f>
        <v>1</v>
      </c>
      <c r="I287" s="53" t="str">
        <f>VLOOKUP($B287,'2019 Ventilation List SORT'!$A$6:$I$102,8)</f>
        <v>F</v>
      </c>
      <c r="J287" s="84" t="str">
        <f>VLOOKUP($B287,'2019 Ventilation List SORT'!$A$6:$I$102,9)</f>
        <v>No</v>
      </c>
      <c r="K287" s="154">
        <f>INDEX('For CSV - 2019 SpcFuncData'!$D$5:$D$88,MATCH($A287,'For CSV - 2019 SpcFuncData'!$B$5:$B$88,0))*0.5</f>
        <v>5</v>
      </c>
      <c r="L287" s="154">
        <f>INDEX('For CSV - 2019 VentSpcFuncData'!$K$6:$K$101,MATCH($B287,'For CSV - 2019 VentSpcFuncData'!$B$6:$B$101,0))</f>
        <v>0</v>
      </c>
      <c r="M287" s="154">
        <f t="shared" si="30"/>
        <v>5</v>
      </c>
      <c r="N287" s="154">
        <f>INDEX('For CSV - 2019 VentSpcFuncData'!$J$6:$J$101,MATCH($B287,'For CSV - 2019 VentSpcFuncData'!$B$6:$B$101,0))</f>
        <v>15</v>
      </c>
      <c r="O287" s="154">
        <f t="shared" si="31"/>
        <v>15</v>
      </c>
      <c r="P287" s="156">
        <f t="shared" si="29"/>
        <v>7.4999999999999997E-2</v>
      </c>
      <c r="Q287" s="41" t="str">
        <f t="shared" si="33"/>
        <v>Stairwell,General - Corridors</v>
      </c>
      <c r="R287" s="41">
        <f>INDEX('For CSV - 2019 SpcFuncData'!$AL$5:$AL$89,MATCH($A287,'For CSV - 2019 SpcFuncData'!$B$5:$B$89,0))</f>
        <v>256</v>
      </c>
      <c r="S287" s="41">
        <f>INDEX('For CSV - 2019 VentSpcFuncData'!$L$6:$L$101,MATCH($B287,'For CSV - 2019 VentSpcFuncData'!$B$6:$B$101,0))</f>
        <v>49</v>
      </c>
      <c r="T287" s="41">
        <f>MATCH($A287,'For CSV - 2019 SpcFuncData'!$B$5:$B$88,0)</f>
        <v>63</v>
      </c>
      <c r="V287" t="str">
        <f t="shared" si="32"/>
        <v>2,              49,     "General - Corridors"</v>
      </c>
    </row>
    <row r="288" spans="1:22">
      <c r="A288" s="41" t="s">
        <v>140</v>
      </c>
      <c r="B288" s="50" t="s">
        <v>589</v>
      </c>
      <c r="C288" s="53">
        <f>VLOOKUP($B288,'2019 Ventilation List SORT'!$A$6:$I$102,2)</f>
        <v>0</v>
      </c>
      <c r="D288" s="53">
        <f>VLOOKUP($B288,'2019 Ventilation List SORT'!$A$6:$I$102,3)</f>
        <v>0</v>
      </c>
      <c r="E288" s="58">
        <f>VLOOKUP($B288,'2019 Ventilation List SORT'!$A$6:$I$102,4)</f>
        <v>0</v>
      </c>
      <c r="F288" s="58">
        <f>VLOOKUP($B288,'2019 Ventilation List SORT'!$A$6:$I$102,5)</f>
        <v>0</v>
      </c>
      <c r="G288" s="53">
        <f>VLOOKUP($B288,'2019 Ventilation List SORT'!$A$6:$I$102,6)</f>
        <v>0</v>
      </c>
      <c r="H288" s="58">
        <f>VLOOKUP($B288,'2019 Ventilation List SORT'!$A$6:$I$102,7)</f>
        <v>1</v>
      </c>
      <c r="I288" s="53" t="str">
        <f>VLOOKUP($B288,'2019 Ventilation List SORT'!$A$6:$I$102,8)</f>
        <v/>
      </c>
      <c r="J288" s="84" t="str">
        <f>VLOOKUP($B288,'2019 Ventilation List SORT'!$A$6:$I$102,9)</f>
        <v>No</v>
      </c>
      <c r="K288" s="154">
        <f>INDEX('For CSV - 2019 SpcFuncData'!$D$5:$D$88,MATCH($A288,'For CSV - 2019 SpcFuncData'!$B$5:$B$88,0))*0.5</f>
        <v>5</v>
      </c>
      <c r="L288" s="154">
        <f>INDEX('For CSV - 2019 VentSpcFuncData'!$K$6:$K$101,MATCH($B288,'For CSV - 2019 VentSpcFuncData'!$B$6:$B$101,0))</f>
        <v>0</v>
      </c>
      <c r="M288" s="154">
        <f t="shared" si="30"/>
        <v>5</v>
      </c>
      <c r="N288" s="154">
        <f>INDEX('For CSV - 2019 VentSpcFuncData'!$J$6:$J$101,MATCH($B288,'For CSV - 2019 VentSpcFuncData'!$B$6:$B$101,0))</f>
        <v>0</v>
      </c>
      <c r="O288" s="154">
        <f t="shared" si="31"/>
        <v>0</v>
      </c>
      <c r="P288" s="156">
        <f t="shared" si="29"/>
        <v>0</v>
      </c>
      <c r="Q288" s="41" t="str">
        <f t="shared" si="33"/>
        <v>Stairwell,General - Unoccupied</v>
      </c>
      <c r="R288" s="41">
        <f>INDEX('For CSV - 2019 SpcFuncData'!$AL$5:$AL$89,MATCH($A288,'For CSV - 2019 SpcFuncData'!$B$5:$B$89,0))</f>
        <v>256</v>
      </c>
      <c r="S288" s="41">
        <f>INDEX('For CSV - 2019 VentSpcFuncData'!$L$6:$L$101,MATCH($B288,'For CSV - 2019 VentSpcFuncData'!$B$6:$B$101,0))</f>
        <v>51</v>
      </c>
      <c r="T288" s="41">
        <f>MATCH($A288,'For CSV - 2019 SpcFuncData'!$B$5:$B$88,0)</f>
        <v>63</v>
      </c>
      <c r="V288" t="str">
        <f t="shared" si="32"/>
        <v>2,              51,     "General - Unoccupied"</v>
      </c>
    </row>
    <row r="289" spans="1:22">
      <c r="A289" s="41" t="s">
        <v>140</v>
      </c>
      <c r="B289" s="50" t="s">
        <v>618</v>
      </c>
      <c r="C289" s="53">
        <f>VLOOKUP($B289,'2019 Ventilation List SORT'!$A$6:$I$102,2)</f>
        <v>0.15</v>
      </c>
      <c r="D289" s="53">
        <f>VLOOKUP($B289,'2019 Ventilation List SORT'!$A$6:$I$102,3)</f>
        <v>0.15</v>
      </c>
      <c r="E289" s="58">
        <f>VLOOKUP($B289,'2019 Ventilation List SORT'!$A$6:$I$102,4)</f>
        <v>0</v>
      </c>
      <c r="F289" s="58">
        <f>VLOOKUP($B289,'2019 Ventilation List SORT'!$A$6:$I$102,5)</f>
        <v>0</v>
      </c>
      <c r="G289" s="53">
        <f>VLOOKUP($B289,'2019 Ventilation List SORT'!$A$6:$I$102,6)</f>
        <v>0</v>
      </c>
      <c r="H289" s="58">
        <f>VLOOKUP($B289,'2019 Ventilation List SORT'!$A$6:$I$102,7)</f>
        <v>1</v>
      </c>
      <c r="I289" s="53" t="str">
        <f>VLOOKUP($B289,'2019 Ventilation List SORT'!$A$6:$I$102,8)</f>
        <v>F</v>
      </c>
      <c r="J289" s="84" t="str">
        <f>VLOOKUP($B289,'2019 Ventilation List SORT'!$A$6:$I$102,9)</f>
        <v>No</v>
      </c>
      <c r="K289" s="154">
        <f>INDEX('For CSV - 2019 SpcFuncData'!$D$5:$D$88,MATCH($A289,'For CSV - 2019 SpcFuncData'!$B$5:$B$88,0))*0.5</f>
        <v>5</v>
      </c>
      <c r="L289" s="154">
        <f>INDEX('For CSV - 2019 VentSpcFuncData'!$K$6:$K$101,MATCH($B289,'For CSV - 2019 VentSpcFuncData'!$B$6:$B$101,0))</f>
        <v>0</v>
      </c>
      <c r="M289" s="154">
        <f t="shared" si="30"/>
        <v>5</v>
      </c>
      <c r="N289" s="154">
        <f>INDEX('For CSV - 2019 VentSpcFuncData'!$J$6:$J$101,MATCH($B289,'For CSV - 2019 VentSpcFuncData'!$B$6:$B$101,0))</f>
        <v>15</v>
      </c>
      <c r="O289" s="154">
        <f t="shared" si="31"/>
        <v>15</v>
      </c>
      <c r="P289" s="156">
        <f t="shared" si="29"/>
        <v>7.4999999999999997E-2</v>
      </c>
      <c r="Q289" s="41" t="str">
        <f t="shared" si="33"/>
        <v>Stairwell,Residential - Common corridors</v>
      </c>
      <c r="R289" s="41">
        <f>INDEX('For CSV - 2019 SpcFuncData'!$AL$5:$AL$89,MATCH($A289,'For CSV - 2019 SpcFuncData'!$B$5:$B$89,0))</f>
        <v>256</v>
      </c>
      <c r="S289" s="41">
        <f>INDEX('For CSV - 2019 VentSpcFuncData'!$L$6:$L$101,MATCH($B289,'For CSV - 2019 VentSpcFuncData'!$B$6:$B$101,0))</f>
        <v>77</v>
      </c>
      <c r="T289" s="41">
        <f>MATCH($A289,'For CSV - 2019 SpcFuncData'!$B$5:$B$88,0)</f>
        <v>63</v>
      </c>
      <c r="V289" t="str">
        <f t="shared" si="32"/>
        <v>2,              77,     "Residential - Common corridors"</v>
      </c>
    </row>
    <row r="290" spans="1:22">
      <c r="A290" s="54" t="s">
        <v>112</v>
      </c>
      <c r="B290" s="106" t="s">
        <v>247</v>
      </c>
      <c r="C290" s="53">
        <f>VLOOKUP($B290,'2019 Ventilation List SORT'!$A$6:$I$102,2)</f>
        <v>1.07</v>
      </c>
      <c r="D290" s="53">
        <f>VLOOKUP($B290,'2019 Ventilation List SORT'!$A$6:$I$102,3)</f>
        <v>0.15</v>
      </c>
      <c r="E290" s="58">
        <f>VLOOKUP($B290,'2019 Ventilation List SORT'!$A$6:$I$102,4)</f>
        <v>0</v>
      </c>
      <c r="F290" s="58">
        <f>VLOOKUP($B290,'2019 Ventilation List SORT'!$A$6:$I$102,5)</f>
        <v>0</v>
      </c>
      <c r="G290" s="53">
        <f>VLOOKUP($B290,'2019 Ventilation List SORT'!$A$6:$I$102,6)</f>
        <v>0</v>
      </c>
      <c r="H290" s="58">
        <f>VLOOKUP($B290,'2019 Ventilation List SORT'!$A$6:$I$102,7)</f>
        <v>1</v>
      </c>
      <c r="I290" s="53" t="str">
        <f>VLOOKUP($B290,'2019 Ventilation List SORT'!$A$6:$I$102,8)</f>
        <v>F</v>
      </c>
      <c r="J290" s="84" t="str">
        <f>VLOOKUP($B290,'2019 Ventilation List SORT'!$A$6:$I$102,9)</f>
        <v>No</v>
      </c>
      <c r="K290" s="154">
        <f>INDEX('For CSV - 2019 SpcFuncData'!$D$5:$D$88,MATCH($A290,'For CSV - 2019 SpcFuncData'!$B$5:$B$88,0))*0.5</f>
        <v>71.430000000000007</v>
      </c>
      <c r="L290" s="154">
        <f>INDEX('For CSV - 2019 VentSpcFuncData'!$K$6:$K$101,MATCH($B290,'For CSV - 2019 VentSpcFuncData'!$B$6:$B$101,0))</f>
        <v>71.333333333333329</v>
      </c>
      <c r="M290" s="154">
        <f t="shared" si="30"/>
        <v>71.333333333333329</v>
      </c>
      <c r="N290" s="154">
        <f>INDEX('For CSV - 2019 VentSpcFuncData'!$J$6:$J$101,MATCH($B290,'For CSV - 2019 VentSpcFuncData'!$B$6:$B$101,0))</f>
        <v>15</v>
      </c>
      <c r="O290" s="154">
        <f t="shared" si="31"/>
        <v>14.979700405991878</v>
      </c>
      <c r="P290" s="156">
        <f t="shared" si="29"/>
        <v>1.07</v>
      </c>
      <c r="Q290" s="41" t="str">
        <f t="shared" si="33"/>
        <v>Theater Area (Motion Picture),Assembly - Auditorium seating area</v>
      </c>
      <c r="R290" s="41">
        <f>INDEX('For CSV - 2019 SpcFuncData'!$AL$5:$AL$89,MATCH($A290,'For CSV - 2019 SpcFuncData'!$B$5:$B$89,0))</f>
        <v>257</v>
      </c>
      <c r="S290" s="41">
        <f>INDEX('For CSV - 2019 VentSpcFuncData'!$L$6:$L$101,MATCH($B290,'For CSV - 2019 VentSpcFuncData'!$B$6:$B$101,0))</f>
        <v>1</v>
      </c>
      <c r="T290" s="41">
        <f>MATCH($A290,'For CSV - 2019 SpcFuncData'!$B$5:$B$88,0)</f>
        <v>64</v>
      </c>
      <c r="V290" t="str">
        <f t="shared" si="32"/>
        <v>1, Spc:SpcFunc,        257,  1  ;  Theater Area (Motion Picture)</v>
      </c>
    </row>
    <row r="291" spans="1:22">
      <c r="A291" s="54" t="s">
        <v>112</v>
      </c>
      <c r="B291" s="50" t="s">
        <v>247</v>
      </c>
      <c r="C291" s="53">
        <f>VLOOKUP($B291,'2019 Ventilation List SORT'!$A$6:$I$102,2)</f>
        <v>1.07</v>
      </c>
      <c r="D291" s="53">
        <f>VLOOKUP($B291,'2019 Ventilation List SORT'!$A$6:$I$102,3)</f>
        <v>0.15</v>
      </c>
      <c r="E291" s="58">
        <f>VLOOKUP($B291,'2019 Ventilation List SORT'!$A$6:$I$102,4)</f>
        <v>0</v>
      </c>
      <c r="F291" s="58">
        <f>VLOOKUP($B291,'2019 Ventilation List SORT'!$A$6:$I$102,5)</f>
        <v>0</v>
      </c>
      <c r="G291" s="53">
        <f>VLOOKUP($B291,'2019 Ventilation List SORT'!$A$6:$I$102,6)</f>
        <v>0</v>
      </c>
      <c r="H291" s="58">
        <f>VLOOKUP($B291,'2019 Ventilation List SORT'!$A$6:$I$102,7)</f>
        <v>1</v>
      </c>
      <c r="I291" s="53" t="str">
        <f>VLOOKUP($B291,'2019 Ventilation List SORT'!$A$6:$I$102,8)</f>
        <v>F</v>
      </c>
      <c r="J291" s="84" t="str">
        <f>VLOOKUP($B291,'2019 Ventilation List SORT'!$A$6:$I$102,9)</f>
        <v>No</v>
      </c>
      <c r="K291" s="154">
        <f>INDEX('For CSV - 2019 SpcFuncData'!$D$5:$D$88,MATCH($A291,'For CSV - 2019 SpcFuncData'!$B$5:$B$88,0))*0.5</f>
        <v>71.430000000000007</v>
      </c>
      <c r="L291" s="154">
        <f>INDEX('For CSV - 2019 VentSpcFuncData'!$K$6:$K$101,MATCH($B291,'For CSV - 2019 VentSpcFuncData'!$B$6:$B$101,0))</f>
        <v>71.333333333333329</v>
      </c>
      <c r="M291" s="154">
        <f t="shared" si="30"/>
        <v>71.333333333333329</v>
      </c>
      <c r="N291" s="154">
        <f>INDEX('For CSV - 2019 VentSpcFuncData'!$J$6:$J$101,MATCH($B291,'For CSV - 2019 VentSpcFuncData'!$B$6:$B$101,0))</f>
        <v>15</v>
      </c>
      <c r="O291" s="154">
        <f t="shared" si="31"/>
        <v>14.979700405991878</v>
      </c>
      <c r="P291" s="156">
        <f t="shared" si="29"/>
        <v>1.07</v>
      </c>
      <c r="Q291" s="41" t="str">
        <f t="shared" si="33"/>
        <v>Theater Area (Motion Picture),Assembly - Auditorium seating area</v>
      </c>
      <c r="R291" s="41">
        <f>INDEX('For CSV - 2019 SpcFuncData'!$AL$5:$AL$89,MATCH($A291,'For CSV - 2019 SpcFuncData'!$B$5:$B$89,0))</f>
        <v>257</v>
      </c>
      <c r="S291" s="41">
        <f>INDEX('For CSV - 2019 VentSpcFuncData'!$L$6:$L$101,MATCH($B291,'For CSV - 2019 VentSpcFuncData'!$B$6:$B$101,0))</f>
        <v>1</v>
      </c>
      <c r="T291" s="41">
        <f>MATCH($A291,'For CSV - 2019 SpcFuncData'!$B$5:$B$88,0)</f>
        <v>64</v>
      </c>
      <c r="V291" t="str">
        <f t="shared" si="32"/>
        <v>2,              1,     "Assembly - Auditorium seating area"</v>
      </c>
    </row>
    <row r="292" spans="1:22">
      <c r="A292" s="54" t="s">
        <v>113</v>
      </c>
      <c r="B292" s="106" t="s">
        <v>332</v>
      </c>
      <c r="C292" s="53">
        <f>VLOOKUP($B292,'2019 Ventilation List SORT'!$A$6:$I$102,2)</f>
        <v>0.5</v>
      </c>
      <c r="D292" s="53">
        <f>VLOOKUP($B292,'2019 Ventilation List SORT'!$A$6:$I$102,3)</f>
        <v>0.15</v>
      </c>
      <c r="E292" s="58">
        <f>VLOOKUP($B292,'2019 Ventilation List SORT'!$A$6:$I$102,4)</f>
        <v>0</v>
      </c>
      <c r="F292" s="58">
        <f>VLOOKUP($B292,'2019 Ventilation List SORT'!$A$6:$I$102,5)</f>
        <v>0</v>
      </c>
      <c r="G292" s="53">
        <f>VLOOKUP($B292,'2019 Ventilation List SORT'!$A$6:$I$102,6)</f>
        <v>0</v>
      </c>
      <c r="H292" s="58">
        <f>VLOOKUP($B292,'2019 Ventilation List SORT'!$A$6:$I$102,7)</f>
        <v>1</v>
      </c>
      <c r="I292" s="53" t="str">
        <f>VLOOKUP($B292,'2019 Ventilation List SORT'!$A$6:$I$102,8)</f>
        <v>D, F</v>
      </c>
      <c r="J292" s="84" t="str">
        <f>VLOOKUP($B292,'2019 Ventilation List SORT'!$A$6:$I$102,9)</f>
        <v>No</v>
      </c>
      <c r="K292" s="154">
        <f>INDEX('For CSV - 2019 SpcFuncData'!$D$5:$D$88,MATCH($A292,'For CSV - 2019 SpcFuncData'!$B$5:$B$88,0))*0.5</f>
        <v>71.430000000000007</v>
      </c>
      <c r="L292" s="154">
        <f>INDEX('For CSV - 2019 VentSpcFuncData'!$K$6:$K$101,MATCH($B292,'For CSV - 2019 VentSpcFuncData'!$B$6:$B$101,0))</f>
        <v>33.333333333333336</v>
      </c>
      <c r="M292" s="154">
        <f t="shared" si="30"/>
        <v>33.333333333333336</v>
      </c>
      <c r="N292" s="154">
        <f>INDEX('For CSV - 2019 VentSpcFuncData'!$J$6:$J$101,MATCH($B292,'For CSV - 2019 VentSpcFuncData'!$B$6:$B$101,0))</f>
        <v>15</v>
      </c>
      <c r="O292" s="154">
        <f t="shared" si="31"/>
        <v>6.9998600027999442</v>
      </c>
      <c r="P292" s="156">
        <f t="shared" si="29"/>
        <v>0.50000000000000011</v>
      </c>
      <c r="Q292" s="41" t="str">
        <f t="shared" si="33"/>
        <v>Theater Area (Performance),Sports/Entertainment - Stages, studios</v>
      </c>
      <c r="R292" s="41">
        <f>INDEX('For CSV - 2019 SpcFuncData'!$AL$5:$AL$89,MATCH($A292,'For CSV - 2019 SpcFuncData'!$B$5:$B$89,0))</f>
        <v>258</v>
      </c>
      <c r="S292" s="41">
        <f>INDEX('For CSV - 2019 VentSpcFuncData'!$L$6:$L$101,MATCH($B292,'For CSV - 2019 VentSpcFuncData'!$B$6:$B$101,0))</f>
        <v>93</v>
      </c>
      <c r="T292" s="41">
        <f>MATCH($A292,'For CSV - 2019 SpcFuncData'!$B$5:$B$88,0)</f>
        <v>65</v>
      </c>
      <c r="V292" t="str">
        <f t="shared" si="32"/>
        <v>1, Spc:SpcFunc,        258,  93  ;  Theater Area (Performance)</v>
      </c>
    </row>
    <row r="293" spans="1:22">
      <c r="A293" s="54" t="s">
        <v>113</v>
      </c>
      <c r="B293" s="50" t="s">
        <v>606</v>
      </c>
      <c r="C293" s="53">
        <f>VLOOKUP($B293,'2019 Ventilation List SORT'!$A$6:$I$102,2)</f>
        <v>1.07</v>
      </c>
      <c r="D293" s="53">
        <f>VLOOKUP($B293,'2019 Ventilation List SORT'!$A$6:$I$102,3)</f>
        <v>0.15</v>
      </c>
      <c r="E293" s="58">
        <f>VLOOKUP($B293,'2019 Ventilation List SORT'!$A$6:$I$102,4)</f>
        <v>0</v>
      </c>
      <c r="F293" s="58">
        <f>VLOOKUP($B293,'2019 Ventilation List SORT'!$A$6:$I$102,5)</f>
        <v>0</v>
      </c>
      <c r="G293" s="53">
        <f>VLOOKUP($B293,'2019 Ventilation List SORT'!$A$6:$I$102,6)</f>
        <v>0</v>
      </c>
      <c r="H293" s="58">
        <f>VLOOKUP($B293,'2019 Ventilation List SORT'!$A$6:$I$102,7)</f>
        <v>1</v>
      </c>
      <c r="I293" s="53" t="str">
        <f>VLOOKUP($B293,'2019 Ventilation List SORT'!$A$6:$I$102,8)</f>
        <v>F</v>
      </c>
      <c r="J293" s="84" t="str">
        <f>VLOOKUP($B293,'2019 Ventilation List SORT'!$A$6:$I$102,9)</f>
        <v>No</v>
      </c>
      <c r="K293" s="154">
        <f>INDEX('For CSV - 2019 SpcFuncData'!$D$5:$D$88,MATCH($A293,'For CSV - 2019 SpcFuncData'!$B$5:$B$88,0))*0.5</f>
        <v>71.430000000000007</v>
      </c>
      <c r="L293" s="154" t="e">
        <f>INDEX('For CSV - 2019 VentSpcFuncData'!$K$6:$K$101,MATCH($B293,'For CSV - 2019 VentSpcFuncData'!$B$6:$B$101,0))</f>
        <v>#N/A</v>
      </c>
      <c r="M293" s="154" t="e">
        <f t="shared" si="30"/>
        <v>#N/A</v>
      </c>
      <c r="N293" s="154" t="e">
        <f>INDEX('For CSV - 2019 VentSpcFuncData'!$J$6:$J$101,MATCH($B293,'For CSV - 2019 VentSpcFuncData'!$B$6:$B$101,0))</f>
        <v>#N/A</v>
      </c>
      <c r="O293" s="154" t="e">
        <f t="shared" si="31"/>
        <v>#N/A</v>
      </c>
      <c r="P293" s="156" t="e">
        <f t="shared" si="29"/>
        <v>#N/A</v>
      </c>
      <c r="Q293" s="41" t="str">
        <f t="shared" si="33"/>
        <v>Theater Area (Performance),Education - Music/theater/dance </v>
      </c>
      <c r="R293" s="41">
        <f>INDEX('For CSV - 2019 SpcFuncData'!$AL$5:$AL$89,MATCH($A293,'For CSV - 2019 SpcFuncData'!$B$5:$B$89,0))</f>
        <v>258</v>
      </c>
      <c r="S293" s="41" t="e">
        <f>INDEX('For CSV - 2019 VentSpcFuncData'!$L$6:$L$101,MATCH($B293,'For CSV - 2019 VentSpcFuncData'!$B$6:$B$101,0))</f>
        <v>#N/A</v>
      </c>
      <c r="T293" s="41">
        <f>MATCH($A293,'For CSV - 2019 SpcFuncData'!$B$5:$B$88,0)</f>
        <v>65</v>
      </c>
      <c r="V293" t="e">
        <f t="shared" si="32"/>
        <v>#N/A</v>
      </c>
    </row>
    <row r="294" spans="1:22">
      <c r="A294" s="54" t="s">
        <v>113</v>
      </c>
      <c r="B294" s="50" t="s">
        <v>286</v>
      </c>
      <c r="C294" s="53">
        <f>VLOOKUP($B294,'2019 Ventilation List SORT'!$A$6:$I$102,2)</f>
        <v>0.15</v>
      </c>
      <c r="D294" s="53">
        <f>VLOOKUP($B294,'2019 Ventilation List SORT'!$A$6:$I$102,3)</f>
        <v>0.15</v>
      </c>
      <c r="E294" s="58">
        <f>VLOOKUP($B294,'2019 Ventilation List SORT'!$A$6:$I$102,4)</f>
        <v>0</v>
      </c>
      <c r="F294" s="58">
        <f>VLOOKUP($B294,'2019 Ventilation List SORT'!$A$6:$I$102,5)</f>
        <v>0</v>
      </c>
      <c r="G294" s="53">
        <f>VLOOKUP($B294,'2019 Ventilation List SORT'!$A$6:$I$102,6)</f>
        <v>0</v>
      </c>
      <c r="H294" s="58">
        <f>VLOOKUP($B294,'2019 Ventilation List SORT'!$A$6:$I$102,7)</f>
        <v>2</v>
      </c>
      <c r="I294" s="53" t="str">
        <f>VLOOKUP($B294,'2019 Ventilation List SORT'!$A$6:$I$102,8)</f>
        <v/>
      </c>
      <c r="J294" s="84" t="str">
        <f>VLOOKUP($B294,'2019 Ventilation List SORT'!$A$6:$I$102,9)</f>
        <v>No</v>
      </c>
      <c r="K294" s="154">
        <f>INDEX('For CSV - 2019 SpcFuncData'!$D$5:$D$88,MATCH($A294,'For CSV - 2019 SpcFuncData'!$B$5:$B$88,0))*0.5</f>
        <v>71.430000000000007</v>
      </c>
      <c r="L294" s="154">
        <f>INDEX('For CSV - 2019 VentSpcFuncData'!$K$6:$K$101,MATCH($B294,'For CSV - 2019 VentSpcFuncData'!$B$6:$B$101,0))</f>
        <v>0</v>
      </c>
      <c r="M294" s="154">
        <f t="shared" si="30"/>
        <v>71.430000000000007</v>
      </c>
      <c r="N294" s="154">
        <f>INDEX('For CSV - 2019 VentSpcFuncData'!$J$6:$J$101,MATCH($B294,'For CSV - 2019 VentSpcFuncData'!$B$6:$B$101,0))</f>
        <v>15</v>
      </c>
      <c r="O294" s="154">
        <f t="shared" si="31"/>
        <v>15</v>
      </c>
      <c r="P294" s="156">
        <f t="shared" si="29"/>
        <v>1.07145</v>
      </c>
      <c r="Q294" s="41" t="str">
        <f t="shared" si="33"/>
        <v>Theater Area (Performance),Misc - All others</v>
      </c>
      <c r="R294" s="41">
        <f>INDEX('For CSV - 2019 SpcFuncData'!$AL$5:$AL$89,MATCH($A294,'For CSV - 2019 SpcFuncData'!$B$5:$B$89,0))</f>
        <v>258</v>
      </c>
      <c r="S294" s="41">
        <f>INDEX('For CSV - 2019 VentSpcFuncData'!$L$6:$L$101,MATCH($B294,'For CSV - 2019 VentSpcFuncData'!$B$6:$B$101,0))</f>
        <v>58</v>
      </c>
      <c r="T294" s="41">
        <f>MATCH($A294,'For CSV - 2019 SpcFuncData'!$B$5:$B$88,0)</f>
        <v>65</v>
      </c>
      <c r="V294" t="str">
        <f t="shared" si="32"/>
        <v>2,              58,     "Misc - All others"</v>
      </c>
    </row>
    <row r="295" spans="1:22">
      <c r="A295" s="54" t="s">
        <v>113</v>
      </c>
      <c r="B295" s="50" t="s">
        <v>332</v>
      </c>
      <c r="C295" s="53">
        <f>VLOOKUP($B295,'2019 Ventilation List SORT'!$A$6:$I$102,2)</f>
        <v>0.5</v>
      </c>
      <c r="D295" s="53">
        <f>VLOOKUP($B295,'2019 Ventilation List SORT'!$A$6:$I$102,3)</f>
        <v>0.15</v>
      </c>
      <c r="E295" s="58">
        <f>VLOOKUP($B295,'2019 Ventilation List SORT'!$A$6:$I$102,4)</f>
        <v>0</v>
      </c>
      <c r="F295" s="58">
        <f>VLOOKUP($B295,'2019 Ventilation List SORT'!$A$6:$I$102,5)</f>
        <v>0</v>
      </c>
      <c r="G295" s="53">
        <f>VLOOKUP($B295,'2019 Ventilation List SORT'!$A$6:$I$102,6)</f>
        <v>0</v>
      </c>
      <c r="H295" s="58">
        <f>VLOOKUP($B295,'2019 Ventilation List SORT'!$A$6:$I$102,7)</f>
        <v>1</v>
      </c>
      <c r="I295" s="53" t="str">
        <f>VLOOKUP($B295,'2019 Ventilation List SORT'!$A$6:$I$102,8)</f>
        <v>D, F</v>
      </c>
      <c r="J295" s="84" t="str">
        <f>VLOOKUP($B295,'2019 Ventilation List SORT'!$A$6:$I$102,9)</f>
        <v>No</v>
      </c>
      <c r="K295" s="154">
        <f>INDEX('For CSV - 2019 SpcFuncData'!$D$5:$D$88,MATCH($A295,'For CSV - 2019 SpcFuncData'!$B$5:$B$88,0))*0.5</f>
        <v>71.430000000000007</v>
      </c>
      <c r="L295" s="154">
        <f>INDEX('For CSV - 2019 VentSpcFuncData'!$K$6:$K$101,MATCH($B295,'For CSV - 2019 VentSpcFuncData'!$B$6:$B$101,0))</f>
        <v>33.333333333333336</v>
      </c>
      <c r="M295" s="154">
        <f t="shared" si="30"/>
        <v>33.333333333333336</v>
      </c>
      <c r="N295" s="154">
        <f>INDEX('For CSV - 2019 VentSpcFuncData'!$J$6:$J$101,MATCH($B295,'For CSV - 2019 VentSpcFuncData'!$B$6:$B$101,0))</f>
        <v>15</v>
      </c>
      <c r="O295" s="154">
        <f t="shared" si="31"/>
        <v>6.9998600027999442</v>
      </c>
      <c r="P295" s="156">
        <f t="shared" si="29"/>
        <v>0.50000000000000011</v>
      </c>
      <c r="Q295" s="41" t="str">
        <f t="shared" si="33"/>
        <v>Theater Area (Performance),Sports/Entertainment - Stages, studios</v>
      </c>
      <c r="R295" s="41">
        <f>INDEX('For CSV - 2019 SpcFuncData'!$AL$5:$AL$89,MATCH($A295,'For CSV - 2019 SpcFuncData'!$B$5:$B$89,0))</f>
        <v>258</v>
      </c>
      <c r="S295" s="41">
        <f>INDEX('For CSV - 2019 VentSpcFuncData'!$L$6:$L$101,MATCH($B295,'For CSV - 2019 VentSpcFuncData'!$B$6:$B$101,0))</f>
        <v>93</v>
      </c>
      <c r="T295" s="41">
        <f>MATCH($A295,'For CSV - 2019 SpcFuncData'!$B$5:$B$88,0)</f>
        <v>65</v>
      </c>
      <c r="V295" t="str">
        <f t="shared" si="32"/>
        <v>2,              93,     "Sports/Entertainment - Stages, studios"</v>
      </c>
    </row>
    <row r="296" spans="1:22">
      <c r="A296" s="41" t="s">
        <v>129</v>
      </c>
      <c r="B296" s="106" t="s">
        <v>334</v>
      </c>
      <c r="C296" s="53">
        <f>VLOOKUP($B296,'2019 Ventilation List SORT'!$A$6:$I$102,2)</f>
        <v>0.5</v>
      </c>
      <c r="D296" s="53">
        <f>VLOOKUP($B296,'2019 Ventilation List SORT'!$A$6:$I$102,3)</f>
        <v>0.15</v>
      </c>
      <c r="E296" s="58">
        <f>VLOOKUP($B296,'2019 Ventilation List SORT'!$A$6:$I$102,4)</f>
        <v>0</v>
      </c>
      <c r="F296" s="58">
        <f>VLOOKUP($B296,'2019 Ventilation List SORT'!$A$6:$I$102,5)</f>
        <v>0</v>
      </c>
      <c r="G296" s="53">
        <f>VLOOKUP($B296,'2019 Ventilation List SORT'!$A$6:$I$102,6)</f>
        <v>0</v>
      </c>
      <c r="H296" s="58">
        <f>VLOOKUP($B296,'2019 Ventilation List SORT'!$A$6:$I$102,7)</f>
        <v>1</v>
      </c>
      <c r="I296" s="53" t="str">
        <f>VLOOKUP($B296,'2019 Ventilation List SORT'!$A$6:$I$102,8)</f>
        <v>F</v>
      </c>
      <c r="J296" s="84" t="str">
        <f>VLOOKUP($B296,'2019 Ventilation List SORT'!$A$6:$I$102,9)</f>
        <v>No</v>
      </c>
      <c r="K296" s="154">
        <f>INDEX('For CSV - 2019 SpcFuncData'!$D$5:$D$88,MATCH($A296,'For CSV - 2019 SpcFuncData'!$B$5:$B$88,0))*0.5</f>
        <v>16.664999999999999</v>
      </c>
      <c r="L296" s="154">
        <f>INDEX('For CSV - 2019 VentSpcFuncData'!$K$6:$K$101,MATCH($B296,'For CSV - 2019 VentSpcFuncData'!$B$6:$B$101,0))</f>
        <v>33.333333333333336</v>
      </c>
      <c r="M296" s="154">
        <f t="shared" si="30"/>
        <v>33.333333333333336</v>
      </c>
      <c r="N296" s="154">
        <f>INDEX('For CSV - 2019 VentSpcFuncData'!$J$6:$J$101,MATCH($B296,'For CSV - 2019 VentSpcFuncData'!$B$6:$B$101,0))</f>
        <v>15</v>
      </c>
      <c r="O296" s="154">
        <f t="shared" si="31"/>
        <v>15</v>
      </c>
      <c r="P296" s="156">
        <f t="shared" si="29"/>
        <v>0.249975</v>
      </c>
      <c r="Q296" s="41" t="str">
        <f t="shared" si="33"/>
        <v>Transportation Function (Baggage Area),Misc - Transportation waiting</v>
      </c>
      <c r="R296" s="41">
        <f>INDEX('For CSV - 2019 SpcFuncData'!$AL$5:$AL$89,MATCH($A296,'For CSV - 2019 SpcFuncData'!$B$5:$B$89,0))</f>
        <v>259</v>
      </c>
      <c r="S296" s="41">
        <f>INDEX('For CSV - 2019 VentSpcFuncData'!$L$6:$L$101,MATCH($B296,'For CSV - 2019 VentSpcFuncData'!$B$6:$B$101,0))</f>
        <v>69</v>
      </c>
      <c r="T296" s="41">
        <f>MATCH($A296,'For CSV - 2019 SpcFuncData'!$B$5:$B$88,0)</f>
        <v>66</v>
      </c>
      <c r="V296" t="str">
        <f t="shared" si="32"/>
        <v>1, Spc:SpcFunc,        259,  69  ;  Transportation Function (Baggage Area)</v>
      </c>
    </row>
    <row r="297" spans="1:22">
      <c r="A297" s="41" t="s">
        <v>129</v>
      </c>
      <c r="B297" s="50" t="s">
        <v>628</v>
      </c>
      <c r="C297" s="53">
        <f>VLOOKUP($B297,'2019 Ventilation List SORT'!$A$6:$I$102,2)</f>
        <v>0.15</v>
      </c>
      <c r="D297" s="53">
        <f>VLOOKUP($B297,'2019 Ventilation List SORT'!$A$6:$I$102,3)</f>
        <v>0.15</v>
      </c>
      <c r="E297" s="58">
        <f>VLOOKUP($B297,'2019 Ventilation List SORT'!$A$6:$I$102,4)</f>
        <v>0</v>
      </c>
      <c r="F297" s="58">
        <f>VLOOKUP($B297,'2019 Ventilation List SORT'!$A$6:$I$102,5)</f>
        <v>0</v>
      </c>
      <c r="G297" s="53">
        <f>VLOOKUP($B297,'2019 Ventilation List SORT'!$A$6:$I$102,6)</f>
        <v>0</v>
      </c>
      <c r="H297" s="58">
        <f>VLOOKUP($B297,'2019 Ventilation List SORT'!$A$6:$I$102,7)</f>
        <v>2</v>
      </c>
      <c r="I297" s="53" t="str">
        <f>VLOOKUP($B297,'2019 Ventilation List SORT'!$A$6:$I$102,8)</f>
        <v/>
      </c>
      <c r="J297" s="84" t="str">
        <f>VLOOKUP($B297,'2019 Ventilation List SORT'!$A$6:$I$102,9)</f>
        <v>No</v>
      </c>
      <c r="K297" s="154">
        <f>INDEX('For CSV - 2019 SpcFuncData'!$D$5:$D$88,MATCH($A297,'For CSV - 2019 SpcFuncData'!$B$5:$B$88,0))*0.5</f>
        <v>16.664999999999999</v>
      </c>
      <c r="L297" s="154">
        <f>INDEX('For CSV - 2019 VentSpcFuncData'!$K$6:$K$101,MATCH($B297,'For CSV - 2019 VentSpcFuncData'!$B$6:$B$101,0))</f>
        <v>0</v>
      </c>
      <c r="M297" s="154">
        <f t="shared" si="30"/>
        <v>16.664999999999999</v>
      </c>
      <c r="N297" s="154">
        <f>INDEX('For CSV - 2019 VentSpcFuncData'!$J$6:$J$101,MATCH($B297,'For CSV - 2019 VentSpcFuncData'!$B$6:$B$101,0))</f>
        <v>15</v>
      </c>
      <c r="O297" s="154">
        <f t="shared" si="31"/>
        <v>15</v>
      </c>
      <c r="P297" s="156">
        <f t="shared" si="29"/>
        <v>0.249975</v>
      </c>
      <c r="Q297" s="41" t="str">
        <f t="shared" si="33"/>
        <v>Transportation Function (Baggage Area),Misc - Sorting, packing, light assembly</v>
      </c>
      <c r="R297" s="41">
        <f>INDEX('For CSV - 2019 SpcFuncData'!$AL$5:$AL$89,MATCH($A297,'For CSV - 2019 SpcFuncData'!$B$5:$B$89,0))</f>
        <v>259</v>
      </c>
      <c r="S297" s="41">
        <f>INDEX('For CSV - 2019 VentSpcFuncData'!$L$6:$L$101,MATCH($B297,'For CSV - 2019 VentSpcFuncData'!$B$6:$B$101,0))</f>
        <v>67</v>
      </c>
      <c r="T297" s="41">
        <f>MATCH($A297,'For CSV - 2019 SpcFuncData'!$B$5:$B$88,0)</f>
        <v>66</v>
      </c>
      <c r="V297" t="str">
        <f t="shared" si="32"/>
        <v>2,              67,     "Misc - Sorting, packing, light assembly"</v>
      </c>
    </row>
    <row r="298" spans="1:22">
      <c r="A298" s="41" t="s">
        <v>129</v>
      </c>
      <c r="B298" s="50" t="s">
        <v>334</v>
      </c>
      <c r="C298" s="53">
        <f>VLOOKUP($B298,'2019 Ventilation List SORT'!$A$6:$I$102,2)</f>
        <v>0.5</v>
      </c>
      <c r="D298" s="53">
        <f>VLOOKUP($B298,'2019 Ventilation List SORT'!$A$6:$I$102,3)</f>
        <v>0.15</v>
      </c>
      <c r="E298" s="58">
        <f>VLOOKUP($B298,'2019 Ventilation List SORT'!$A$6:$I$102,4)</f>
        <v>0</v>
      </c>
      <c r="F298" s="58">
        <f>VLOOKUP($B298,'2019 Ventilation List SORT'!$A$6:$I$102,5)</f>
        <v>0</v>
      </c>
      <c r="G298" s="53">
        <f>VLOOKUP($B298,'2019 Ventilation List SORT'!$A$6:$I$102,6)</f>
        <v>0</v>
      </c>
      <c r="H298" s="58">
        <f>VLOOKUP($B298,'2019 Ventilation List SORT'!$A$6:$I$102,7)</f>
        <v>1</v>
      </c>
      <c r="I298" s="53" t="str">
        <f>VLOOKUP($B298,'2019 Ventilation List SORT'!$A$6:$I$102,8)</f>
        <v>F</v>
      </c>
      <c r="J298" s="84" t="str">
        <f>VLOOKUP($B298,'2019 Ventilation List SORT'!$A$6:$I$102,9)</f>
        <v>No</v>
      </c>
      <c r="K298" s="154">
        <f>INDEX('For CSV - 2019 SpcFuncData'!$D$5:$D$88,MATCH($A298,'For CSV - 2019 SpcFuncData'!$B$5:$B$88,0))*0.5</f>
        <v>16.664999999999999</v>
      </c>
      <c r="L298" s="154">
        <f>INDEX('For CSV - 2019 VentSpcFuncData'!$K$6:$K$101,MATCH($B298,'For CSV - 2019 VentSpcFuncData'!$B$6:$B$101,0))</f>
        <v>33.333333333333336</v>
      </c>
      <c r="M298" s="154">
        <f t="shared" si="30"/>
        <v>33.333333333333336</v>
      </c>
      <c r="N298" s="154">
        <f>INDEX('For CSV - 2019 VentSpcFuncData'!$J$6:$J$101,MATCH($B298,'For CSV - 2019 VentSpcFuncData'!$B$6:$B$101,0))</f>
        <v>15</v>
      </c>
      <c r="O298" s="154">
        <f t="shared" si="31"/>
        <v>15</v>
      </c>
      <c r="P298" s="156">
        <f t="shared" si="29"/>
        <v>0.249975</v>
      </c>
      <c r="Q298" s="41" t="str">
        <f t="shared" si="33"/>
        <v>Transportation Function (Baggage Area),Misc - Transportation waiting</v>
      </c>
      <c r="R298" s="41">
        <f>INDEX('For CSV - 2019 SpcFuncData'!$AL$5:$AL$89,MATCH($A298,'For CSV - 2019 SpcFuncData'!$B$5:$B$89,0))</f>
        <v>259</v>
      </c>
      <c r="S298" s="41">
        <f>INDEX('For CSV - 2019 VentSpcFuncData'!$L$6:$L$101,MATCH($B298,'For CSV - 2019 VentSpcFuncData'!$B$6:$B$101,0))</f>
        <v>69</v>
      </c>
      <c r="T298" s="41">
        <f>MATCH($A298,'For CSV - 2019 SpcFuncData'!$B$5:$B$88,0)</f>
        <v>66</v>
      </c>
      <c r="V298" t="str">
        <f t="shared" si="32"/>
        <v>2,              69,     "Misc - Transportation waiting"</v>
      </c>
    </row>
    <row r="299" spans="1:22">
      <c r="A299" s="41" t="s">
        <v>130</v>
      </c>
      <c r="B299" s="106" t="s">
        <v>334</v>
      </c>
      <c r="C299" s="53">
        <f>VLOOKUP($B299,'2019 Ventilation List SORT'!$A$6:$I$102,2)</f>
        <v>0.5</v>
      </c>
      <c r="D299" s="53">
        <f>VLOOKUP($B299,'2019 Ventilation List SORT'!$A$6:$I$102,3)</f>
        <v>0.15</v>
      </c>
      <c r="E299" s="58">
        <f>VLOOKUP($B299,'2019 Ventilation List SORT'!$A$6:$I$102,4)</f>
        <v>0</v>
      </c>
      <c r="F299" s="58">
        <f>VLOOKUP($B299,'2019 Ventilation List SORT'!$A$6:$I$102,5)</f>
        <v>0</v>
      </c>
      <c r="G299" s="53">
        <f>VLOOKUP($B299,'2019 Ventilation List SORT'!$A$6:$I$102,6)</f>
        <v>0</v>
      </c>
      <c r="H299" s="58">
        <f>VLOOKUP($B299,'2019 Ventilation List SORT'!$A$6:$I$102,7)</f>
        <v>1</v>
      </c>
      <c r="I299" s="53" t="str">
        <f>VLOOKUP($B299,'2019 Ventilation List SORT'!$A$6:$I$102,8)</f>
        <v>F</v>
      </c>
      <c r="J299" s="84" t="str">
        <f>VLOOKUP($B299,'2019 Ventilation List SORT'!$A$6:$I$102,9)</f>
        <v>No</v>
      </c>
      <c r="K299" s="154">
        <f>INDEX('For CSV - 2019 SpcFuncData'!$D$5:$D$88,MATCH($A299,'For CSV - 2019 SpcFuncData'!$B$5:$B$88,0))*0.5</f>
        <v>16.664999999999999</v>
      </c>
      <c r="L299" s="154">
        <f>INDEX('For CSV - 2019 VentSpcFuncData'!$K$6:$K$101,MATCH($B299,'For CSV - 2019 VentSpcFuncData'!$B$6:$B$101,0))</f>
        <v>33.333333333333336</v>
      </c>
      <c r="M299" s="154">
        <f t="shared" si="30"/>
        <v>33.333333333333336</v>
      </c>
      <c r="N299" s="154">
        <f>INDEX('For CSV - 2019 VentSpcFuncData'!$J$6:$J$101,MATCH($B299,'For CSV - 2019 VentSpcFuncData'!$B$6:$B$101,0))</f>
        <v>15</v>
      </c>
      <c r="O299" s="154">
        <f t="shared" si="31"/>
        <v>15</v>
      </c>
      <c r="P299" s="156">
        <f t="shared" si="29"/>
        <v>0.249975</v>
      </c>
      <c r="Q299" s="41" t="str">
        <f t="shared" si="33"/>
        <v>Transportation Function (Ticketing Area),Misc - Transportation waiting</v>
      </c>
      <c r="R299" s="41">
        <f>INDEX('For CSV - 2019 SpcFuncData'!$AL$5:$AL$89,MATCH($A299,'For CSV - 2019 SpcFuncData'!$B$5:$B$89,0))</f>
        <v>260</v>
      </c>
      <c r="S299" s="41">
        <f>INDEX('For CSV - 2019 VentSpcFuncData'!$L$6:$L$101,MATCH($B299,'For CSV - 2019 VentSpcFuncData'!$B$6:$B$101,0))</f>
        <v>69</v>
      </c>
      <c r="T299" s="41">
        <f>MATCH($A299,'For CSV - 2019 SpcFuncData'!$B$5:$B$88,0)</f>
        <v>67</v>
      </c>
      <c r="V299" t="str">
        <f t="shared" si="32"/>
        <v>1, Spc:SpcFunc,        260,  69  ;  Transportation Function (Ticketing Area)</v>
      </c>
    </row>
    <row r="300" spans="1:22">
      <c r="A300" s="41" t="s">
        <v>130</v>
      </c>
      <c r="B300" s="50" t="s">
        <v>616</v>
      </c>
      <c r="C300" s="53">
        <f>VLOOKUP($B300,'2019 Ventilation List SORT'!$A$6:$I$102,2)</f>
        <v>0.5</v>
      </c>
      <c r="D300" s="53">
        <f>VLOOKUP($B300,'2019 Ventilation List SORT'!$A$6:$I$102,3)</f>
        <v>0.15</v>
      </c>
      <c r="E300" s="58">
        <f>VLOOKUP($B300,'2019 Ventilation List SORT'!$A$6:$I$102,4)</f>
        <v>0</v>
      </c>
      <c r="F300" s="58">
        <f>VLOOKUP($B300,'2019 Ventilation List SORT'!$A$6:$I$102,5)</f>
        <v>0</v>
      </c>
      <c r="G300" s="53">
        <f>VLOOKUP($B300,'2019 Ventilation List SORT'!$A$6:$I$102,6)</f>
        <v>0</v>
      </c>
      <c r="H300" s="58">
        <f>VLOOKUP($B300,'2019 Ventilation List SORT'!$A$6:$I$102,7)</f>
        <v>1</v>
      </c>
      <c r="I300" s="53" t="str">
        <f>VLOOKUP($B300,'2019 Ventilation List SORT'!$A$6:$I$102,8)</f>
        <v>F</v>
      </c>
      <c r="J300" s="84" t="str">
        <f>VLOOKUP($B300,'2019 Ventilation List SORT'!$A$6:$I$102,9)</f>
        <v>No</v>
      </c>
      <c r="K300" s="154">
        <f>INDEX('For CSV - 2019 SpcFuncData'!$D$5:$D$88,MATCH($A300,'For CSV - 2019 SpcFuncData'!$B$5:$B$88,0))*0.5</f>
        <v>16.664999999999999</v>
      </c>
      <c r="L300" s="154">
        <f>INDEX('For CSV - 2019 VentSpcFuncData'!$K$6:$K$101,MATCH($B300,'For CSV - 2019 VentSpcFuncData'!$B$6:$B$101,0))</f>
        <v>33.333333333333336</v>
      </c>
      <c r="M300" s="154">
        <f t="shared" si="30"/>
        <v>33.333333333333336</v>
      </c>
      <c r="N300" s="154">
        <f>INDEX('For CSV - 2019 VentSpcFuncData'!$J$6:$J$101,MATCH($B300,'For CSV - 2019 VentSpcFuncData'!$B$6:$B$101,0))</f>
        <v>15</v>
      </c>
      <c r="O300" s="154">
        <f t="shared" si="31"/>
        <v>15</v>
      </c>
      <c r="P300" s="156">
        <f t="shared" si="29"/>
        <v>0.249975</v>
      </c>
      <c r="Q300" s="41" t="str">
        <f t="shared" si="33"/>
        <v>Transportation Function (Ticketing Area),Assembly - Lobbies</v>
      </c>
      <c r="R300" s="41">
        <f>INDEX('For CSV - 2019 SpcFuncData'!$AL$5:$AL$89,MATCH($A300,'For CSV - 2019 SpcFuncData'!$B$5:$B$89,0))</f>
        <v>260</v>
      </c>
      <c r="S300" s="41">
        <f>INDEX('For CSV - 2019 VentSpcFuncData'!$L$6:$L$101,MATCH($B300,'For CSV - 2019 VentSpcFuncData'!$B$6:$B$101,0))</f>
        <v>5</v>
      </c>
      <c r="T300" s="41">
        <f>MATCH($A300,'For CSV - 2019 SpcFuncData'!$B$5:$B$88,0)</f>
        <v>67</v>
      </c>
      <c r="V300" t="str">
        <f t="shared" si="32"/>
        <v>2,              5,     "Assembly - Lobbies"</v>
      </c>
    </row>
    <row r="301" spans="1:22">
      <c r="A301" s="41" t="s">
        <v>130</v>
      </c>
      <c r="B301" s="50" t="s">
        <v>334</v>
      </c>
      <c r="C301" s="53">
        <f>VLOOKUP($B301,'2019 Ventilation List SORT'!$A$6:$I$102,2)</f>
        <v>0.5</v>
      </c>
      <c r="D301" s="53">
        <f>VLOOKUP($B301,'2019 Ventilation List SORT'!$A$6:$I$102,3)</f>
        <v>0.15</v>
      </c>
      <c r="E301" s="58">
        <f>VLOOKUP($B301,'2019 Ventilation List SORT'!$A$6:$I$102,4)</f>
        <v>0</v>
      </c>
      <c r="F301" s="58">
        <f>VLOOKUP($B301,'2019 Ventilation List SORT'!$A$6:$I$102,5)</f>
        <v>0</v>
      </c>
      <c r="G301" s="53">
        <f>VLOOKUP($B301,'2019 Ventilation List SORT'!$A$6:$I$102,6)</f>
        <v>0</v>
      </c>
      <c r="H301" s="58">
        <f>VLOOKUP($B301,'2019 Ventilation List SORT'!$A$6:$I$102,7)</f>
        <v>1</v>
      </c>
      <c r="I301" s="53" t="str">
        <f>VLOOKUP($B301,'2019 Ventilation List SORT'!$A$6:$I$102,8)</f>
        <v>F</v>
      </c>
      <c r="J301" s="84" t="str">
        <f>VLOOKUP($B301,'2019 Ventilation List SORT'!$A$6:$I$102,9)</f>
        <v>No</v>
      </c>
      <c r="K301" s="154">
        <f>INDEX('For CSV - 2019 SpcFuncData'!$D$5:$D$88,MATCH($A301,'For CSV - 2019 SpcFuncData'!$B$5:$B$88,0))*0.5</f>
        <v>16.664999999999999</v>
      </c>
      <c r="L301" s="154">
        <f>INDEX('For CSV - 2019 VentSpcFuncData'!$K$6:$K$101,MATCH($B301,'For CSV - 2019 VentSpcFuncData'!$B$6:$B$101,0))</f>
        <v>33.333333333333336</v>
      </c>
      <c r="M301" s="154">
        <f t="shared" si="30"/>
        <v>33.333333333333336</v>
      </c>
      <c r="N301" s="154">
        <f>INDEX('For CSV - 2019 VentSpcFuncData'!$J$6:$J$101,MATCH($B301,'For CSV - 2019 VentSpcFuncData'!$B$6:$B$101,0))</f>
        <v>15</v>
      </c>
      <c r="O301" s="154">
        <f t="shared" si="31"/>
        <v>15</v>
      </c>
      <c r="P301" s="156">
        <f t="shared" si="29"/>
        <v>0.249975</v>
      </c>
      <c r="Q301" s="41" t="str">
        <f t="shared" si="33"/>
        <v>Transportation Function (Ticketing Area),Misc - Transportation waiting</v>
      </c>
      <c r="R301" s="41">
        <f>INDEX('For CSV - 2019 SpcFuncData'!$AL$5:$AL$89,MATCH($A301,'For CSV - 2019 SpcFuncData'!$B$5:$B$89,0))</f>
        <v>260</v>
      </c>
      <c r="S301" s="41">
        <f>INDEX('For CSV - 2019 VentSpcFuncData'!$L$6:$L$101,MATCH($B301,'For CSV - 2019 VentSpcFuncData'!$B$6:$B$101,0))</f>
        <v>69</v>
      </c>
      <c r="T301" s="41">
        <f>MATCH($A301,'For CSV - 2019 SpcFuncData'!$B$5:$B$88,0)</f>
        <v>67</v>
      </c>
      <c r="V301" t="str">
        <f t="shared" si="32"/>
        <v>2,              69,     "Misc - Transportation waiting"</v>
      </c>
    </row>
    <row r="302" spans="1:22">
      <c r="A302" s="41" t="s">
        <v>161</v>
      </c>
      <c r="B302" s="106" t="s">
        <v>313</v>
      </c>
      <c r="C302" s="53">
        <f>VLOOKUP($B302,'2019 Ventilation List SORT'!$A$6:$I$102,2)</f>
        <v>0.15</v>
      </c>
      <c r="D302" s="53">
        <f>VLOOKUP($B302,'2019 Ventilation List SORT'!$A$6:$I$102,3)</f>
        <v>0.15</v>
      </c>
      <c r="E302" s="58">
        <f>VLOOKUP($B302,'2019 Ventilation List SORT'!$A$6:$I$102,4)</f>
        <v>0</v>
      </c>
      <c r="F302" s="58">
        <f>VLOOKUP($B302,'2019 Ventilation List SORT'!$A$6:$I$102,5)</f>
        <v>0</v>
      </c>
      <c r="G302" s="53">
        <f>VLOOKUP($B302,'2019 Ventilation List SORT'!$A$6:$I$102,6)</f>
        <v>0</v>
      </c>
      <c r="H302" s="58">
        <f>VLOOKUP($B302,'2019 Ventilation List SORT'!$A$6:$I$102,7)</f>
        <v>1</v>
      </c>
      <c r="I302" s="53" t="str">
        <f>VLOOKUP($B302,'2019 Ventilation List SORT'!$A$6:$I$102,8)</f>
        <v>F</v>
      </c>
      <c r="J302" s="84" t="str">
        <f>VLOOKUP($B302,'2019 Ventilation List SORT'!$A$6:$I$102,9)</f>
        <v>No</v>
      </c>
      <c r="K302" s="154">
        <f>INDEX('For CSV - 2019 SpcFuncData'!$D$5:$D$88,MATCH($A302,'For CSV - 2019 SpcFuncData'!$B$5:$B$88,0))*0.5</f>
        <v>5</v>
      </c>
      <c r="L302" s="154">
        <f>INDEX('For CSV - 2019 VentSpcFuncData'!$K$6:$K$101,MATCH($B302,'For CSV - 2019 VentSpcFuncData'!$B$6:$B$101,0))</f>
        <v>0</v>
      </c>
      <c r="M302" s="154">
        <f t="shared" si="30"/>
        <v>5</v>
      </c>
      <c r="N302" s="154">
        <f>INDEX('For CSV - 2019 VentSpcFuncData'!$J$6:$J$101,MATCH($B302,'For CSV - 2019 VentSpcFuncData'!$B$6:$B$101,0))</f>
        <v>15</v>
      </c>
      <c r="O302" s="154">
        <f t="shared" si="31"/>
        <v>15</v>
      </c>
      <c r="P302" s="156">
        <f t="shared" si="29"/>
        <v>7.4999999999999997E-2</v>
      </c>
      <c r="Q302" s="41" t="str">
        <f t="shared" si="33"/>
        <v>Unleased Tenant Area,Office - Office space</v>
      </c>
      <c r="R302" s="41">
        <f>INDEX('For CSV - 2019 SpcFuncData'!$AL$5:$AL$89,MATCH($A302,'For CSV - 2019 SpcFuncData'!$B$5:$B$89,0))</f>
        <v>261</v>
      </c>
      <c r="S302" s="41">
        <f>INDEX('For CSV - 2019 VentSpcFuncData'!$L$6:$L$101,MATCH($B302,'For CSV - 2019 VentSpcFuncData'!$B$6:$B$101,0))</f>
        <v>74</v>
      </c>
      <c r="T302" s="41">
        <f>MATCH($A302,'For CSV - 2019 SpcFuncData'!$B$5:$B$88,0)</f>
        <v>68</v>
      </c>
      <c r="V302" t="str">
        <f t="shared" si="32"/>
        <v>1, Spc:SpcFunc,        261,  74  ;  Unleased Tenant Area</v>
      </c>
    </row>
    <row r="303" spans="1:22">
      <c r="A303" s="41" t="s">
        <v>161</v>
      </c>
      <c r="B303" s="50" t="s">
        <v>325</v>
      </c>
      <c r="C303" s="53">
        <f>VLOOKUP($B303,'2019 Ventilation List SORT'!$A$6:$I$102,2)</f>
        <v>0.25</v>
      </c>
      <c r="D303" s="53">
        <f>VLOOKUP($B303,'2019 Ventilation List SORT'!$A$6:$I$102,3)</f>
        <v>0.2</v>
      </c>
      <c r="E303" s="58">
        <f>VLOOKUP($B303,'2019 Ventilation List SORT'!$A$6:$I$102,4)</f>
        <v>0</v>
      </c>
      <c r="F303" s="58">
        <f>VLOOKUP($B303,'2019 Ventilation List SORT'!$A$6:$I$102,5)</f>
        <v>0</v>
      </c>
      <c r="G303" s="53">
        <f>VLOOKUP($B303,'2019 Ventilation List SORT'!$A$6:$I$102,6)</f>
        <v>0</v>
      </c>
      <c r="H303" s="58">
        <f>VLOOKUP($B303,'2019 Ventilation List SORT'!$A$6:$I$102,7)</f>
        <v>2</v>
      </c>
      <c r="I303" s="53" t="str">
        <f>VLOOKUP($B303,'2019 Ventilation List SORT'!$A$6:$I$102,8)</f>
        <v/>
      </c>
      <c r="J303" s="84" t="str">
        <f>VLOOKUP($B303,'2019 Ventilation List SORT'!$A$6:$I$102,9)</f>
        <v>No</v>
      </c>
      <c r="K303" s="154">
        <f>INDEX('For CSV - 2019 SpcFuncData'!$D$5:$D$88,MATCH($A303,'For CSV - 2019 SpcFuncData'!$B$5:$B$88,0))*0.5</f>
        <v>5</v>
      </c>
      <c r="L303" s="154">
        <f>INDEX('For CSV - 2019 VentSpcFuncData'!$K$6:$K$101,MATCH($B303,'For CSV - 2019 VentSpcFuncData'!$B$6:$B$101,0))</f>
        <v>16.666666666666668</v>
      </c>
      <c r="M303" s="154">
        <f t="shared" si="30"/>
        <v>16.666666666666668</v>
      </c>
      <c r="N303" s="154">
        <f>INDEX('For CSV - 2019 VentSpcFuncData'!$J$6:$J$101,MATCH($B303,'For CSV - 2019 VentSpcFuncData'!$B$6:$B$101,0))</f>
        <v>15</v>
      </c>
      <c r="O303" s="154">
        <f t="shared" si="31"/>
        <v>15</v>
      </c>
      <c r="P303" s="156">
        <f t="shared" si="29"/>
        <v>7.4999999999999997E-2</v>
      </c>
      <c r="Q303" s="41" t="str">
        <f t="shared" si="33"/>
        <v>Unleased Tenant Area,Retail - Sales</v>
      </c>
      <c r="R303" s="41">
        <f>INDEX('For CSV - 2019 SpcFuncData'!$AL$5:$AL$89,MATCH($A303,'For CSV - 2019 SpcFuncData'!$B$5:$B$89,0))</f>
        <v>261</v>
      </c>
      <c r="S303" s="41">
        <f>INDEX('For CSV - 2019 VentSpcFuncData'!$L$6:$L$101,MATCH($B303,'For CSV - 2019 VentSpcFuncData'!$B$6:$B$101,0))</f>
        <v>83</v>
      </c>
      <c r="T303" s="41">
        <f>MATCH($A303,'For CSV - 2019 SpcFuncData'!$B$5:$B$88,0)</f>
        <v>68</v>
      </c>
      <c r="V303" t="str">
        <f t="shared" si="32"/>
        <v>2,              83,     "Retail - Sales"</v>
      </c>
    </row>
    <row r="304" spans="1:22">
      <c r="A304" s="41" t="s">
        <v>161</v>
      </c>
      <c r="B304" s="50" t="s">
        <v>277</v>
      </c>
      <c r="C304" s="53">
        <f>VLOOKUP($B304,'2019 Ventilation List SORT'!$A$6:$I$102,2)</f>
        <v>0.5</v>
      </c>
      <c r="D304" s="53">
        <f>VLOOKUP($B304,'2019 Ventilation List SORT'!$A$6:$I$102,3)</f>
        <v>0.15</v>
      </c>
      <c r="E304" s="58">
        <f>VLOOKUP($B304,'2019 Ventilation List SORT'!$A$6:$I$102,4)</f>
        <v>0</v>
      </c>
      <c r="F304" s="58">
        <f>VLOOKUP($B304,'2019 Ventilation List SORT'!$A$6:$I$102,5)</f>
        <v>0</v>
      </c>
      <c r="G304" s="53">
        <f>VLOOKUP($B304,'2019 Ventilation List SORT'!$A$6:$I$102,6)</f>
        <v>0</v>
      </c>
      <c r="H304" s="58">
        <f>VLOOKUP($B304,'2019 Ventilation List SORT'!$A$6:$I$102,7)</f>
        <v>2</v>
      </c>
      <c r="I304" s="53" t="str">
        <f>VLOOKUP($B304,'2019 Ventilation List SORT'!$A$6:$I$102,8)</f>
        <v/>
      </c>
      <c r="J304" s="84" t="str">
        <f>VLOOKUP($B304,'2019 Ventilation List SORT'!$A$6:$I$102,9)</f>
        <v>No</v>
      </c>
      <c r="K304" s="154">
        <f>INDEX('For CSV - 2019 SpcFuncData'!$D$5:$D$88,MATCH($A304,'For CSV - 2019 SpcFuncData'!$B$5:$B$88,0))*0.5</f>
        <v>5</v>
      </c>
      <c r="L304" s="154">
        <f>INDEX('For CSV - 2019 VentSpcFuncData'!$K$6:$K$101,MATCH($B304,'For CSV - 2019 VentSpcFuncData'!$B$6:$B$101,0))</f>
        <v>33.333333333333336</v>
      </c>
      <c r="M304" s="154">
        <f t="shared" si="30"/>
        <v>33.333333333333336</v>
      </c>
      <c r="N304" s="154">
        <f>INDEX('For CSV - 2019 VentSpcFuncData'!$J$6:$J$101,MATCH($B304,'For CSV - 2019 VentSpcFuncData'!$B$6:$B$101,0))</f>
        <v>15</v>
      </c>
      <c r="O304" s="154">
        <f t="shared" si="31"/>
        <v>15</v>
      </c>
      <c r="P304" s="156">
        <f t="shared" si="29"/>
        <v>7.4999999999999997E-2</v>
      </c>
      <c r="Q304" s="41" t="str">
        <f t="shared" si="33"/>
        <v>Unleased Tenant Area,Food Service - Cafeteria/fast-food dining</v>
      </c>
      <c r="R304" s="41">
        <f>INDEX('For CSV - 2019 SpcFuncData'!$AL$5:$AL$89,MATCH($A304,'For CSV - 2019 SpcFuncData'!$B$5:$B$89,0))</f>
        <v>261</v>
      </c>
      <c r="S304" s="41">
        <f>INDEX('For CSV - 2019 VentSpcFuncData'!$L$6:$L$101,MATCH($B304,'For CSV - 2019 VentSpcFuncData'!$B$6:$B$101,0))</f>
        <v>43</v>
      </c>
      <c r="T304" s="41">
        <f>MATCH($A304,'For CSV - 2019 SpcFuncData'!$B$5:$B$88,0)</f>
        <v>68</v>
      </c>
      <c r="V304" t="str">
        <f t="shared" si="32"/>
        <v>2,              43,     "Food Service - Cafeteria/fast-food dining"</v>
      </c>
    </row>
    <row r="305" spans="1:22">
      <c r="A305" s="41" t="s">
        <v>161</v>
      </c>
      <c r="B305" s="50" t="s">
        <v>275</v>
      </c>
      <c r="C305" s="53">
        <f>VLOOKUP($B305,'2019 Ventilation List SORT'!$A$6:$I$102,2)</f>
        <v>0.5</v>
      </c>
      <c r="D305" s="53">
        <f>VLOOKUP($B305,'2019 Ventilation List SORT'!$A$6:$I$102,3)</f>
        <v>0.15</v>
      </c>
      <c r="E305" s="58">
        <f>VLOOKUP($B305,'2019 Ventilation List SORT'!$A$6:$I$102,4)</f>
        <v>0</v>
      </c>
      <c r="F305" s="58">
        <f>VLOOKUP($B305,'2019 Ventilation List SORT'!$A$6:$I$102,5)</f>
        <v>0</v>
      </c>
      <c r="G305" s="53">
        <f>VLOOKUP($B305,'2019 Ventilation List SORT'!$A$6:$I$102,6)</f>
        <v>0</v>
      </c>
      <c r="H305" s="58">
        <f>VLOOKUP($B305,'2019 Ventilation List SORT'!$A$6:$I$102,7)</f>
        <v>2</v>
      </c>
      <c r="I305" s="53" t="str">
        <f>VLOOKUP($B305,'2019 Ventilation List SORT'!$A$6:$I$102,8)</f>
        <v/>
      </c>
      <c r="J305" s="84" t="str">
        <f>VLOOKUP($B305,'2019 Ventilation List SORT'!$A$6:$I$102,9)</f>
        <v>No</v>
      </c>
      <c r="K305" s="154">
        <f>INDEX('For CSV - 2019 SpcFuncData'!$D$5:$D$88,MATCH($A305,'For CSV - 2019 SpcFuncData'!$B$5:$B$88,0))*0.5</f>
        <v>5</v>
      </c>
      <c r="L305" s="154">
        <f>INDEX('For CSV - 2019 VentSpcFuncData'!$K$6:$K$101,MATCH($B305,'For CSV - 2019 VentSpcFuncData'!$B$6:$B$101,0))</f>
        <v>33.333333333333336</v>
      </c>
      <c r="M305" s="154">
        <f t="shared" si="30"/>
        <v>33.333333333333336</v>
      </c>
      <c r="N305" s="154">
        <f>INDEX('For CSV - 2019 VentSpcFuncData'!$J$6:$J$101,MATCH($B305,'For CSV - 2019 VentSpcFuncData'!$B$6:$B$101,0))</f>
        <v>15</v>
      </c>
      <c r="O305" s="154">
        <f t="shared" si="31"/>
        <v>15</v>
      </c>
      <c r="P305" s="156">
        <f t="shared" si="29"/>
        <v>7.4999999999999997E-2</v>
      </c>
      <c r="Q305" s="41" t="str">
        <f t="shared" si="33"/>
        <v>Unleased Tenant Area,Food Service - Restaurant dining rooms</v>
      </c>
      <c r="R305" s="41">
        <f>INDEX('For CSV - 2019 SpcFuncData'!$AL$5:$AL$89,MATCH($A305,'For CSV - 2019 SpcFuncData'!$B$5:$B$89,0))</f>
        <v>261</v>
      </c>
      <c r="S305" s="41">
        <f>INDEX('For CSV - 2019 VentSpcFuncData'!$L$6:$L$101,MATCH($B305,'For CSV - 2019 VentSpcFuncData'!$B$6:$B$101,0))</f>
        <v>45</v>
      </c>
      <c r="T305" s="41">
        <f>MATCH($A305,'For CSV - 2019 SpcFuncData'!$B$5:$B$88,0)</f>
        <v>68</v>
      </c>
      <c r="V305" t="str">
        <f t="shared" si="32"/>
        <v>2,              45,     "Food Service - Restaurant dining rooms"</v>
      </c>
    </row>
    <row r="306" spans="1:22">
      <c r="A306" s="41" t="s">
        <v>161</v>
      </c>
      <c r="B306" s="50" t="s">
        <v>286</v>
      </c>
      <c r="C306" s="53">
        <f>VLOOKUP($B306,'2019 Ventilation List SORT'!$A$6:$I$102,2)</f>
        <v>0.15</v>
      </c>
      <c r="D306" s="53">
        <f>VLOOKUP($B306,'2019 Ventilation List SORT'!$A$6:$I$102,3)</f>
        <v>0.15</v>
      </c>
      <c r="E306" s="58">
        <f>VLOOKUP($B306,'2019 Ventilation List SORT'!$A$6:$I$102,4)</f>
        <v>0</v>
      </c>
      <c r="F306" s="58">
        <f>VLOOKUP($B306,'2019 Ventilation List SORT'!$A$6:$I$102,5)</f>
        <v>0</v>
      </c>
      <c r="G306" s="53">
        <f>VLOOKUP($B306,'2019 Ventilation List SORT'!$A$6:$I$102,6)</f>
        <v>0</v>
      </c>
      <c r="H306" s="58">
        <f>VLOOKUP($B306,'2019 Ventilation List SORT'!$A$6:$I$102,7)</f>
        <v>2</v>
      </c>
      <c r="I306" s="53" t="str">
        <f>VLOOKUP($B306,'2019 Ventilation List SORT'!$A$6:$I$102,8)</f>
        <v/>
      </c>
      <c r="J306" s="84" t="str">
        <f>VLOOKUP($B306,'2019 Ventilation List SORT'!$A$6:$I$102,9)</f>
        <v>No</v>
      </c>
      <c r="K306" s="154">
        <f>INDEX('For CSV - 2019 SpcFuncData'!$D$5:$D$88,MATCH($A306,'For CSV - 2019 SpcFuncData'!$B$5:$B$88,0))*0.5</f>
        <v>5</v>
      </c>
      <c r="L306" s="154">
        <f>INDEX('For CSV - 2019 VentSpcFuncData'!$K$6:$K$101,MATCH($B306,'For CSV - 2019 VentSpcFuncData'!$B$6:$B$101,0))</f>
        <v>0</v>
      </c>
      <c r="M306" s="154">
        <f t="shared" si="30"/>
        <v>5</v>
      </c>
      <c r="N306" s="154">
        <f>INDEX('For CSV - 2019 VentSpcFuncData'!$J$6:$J$101,MATCH($B306,'For CSV - 2019 VentSpcFuncData'!$B$6:$B$101,0))</f>
        <v>15</v>
      </c>
      <c r="O306" s="154">
        <f t="shared" si="31"/>
        <v>15</v>
      </c>
      <c r="P306" s="156">
        <f t="shared" si="29"/>
        <v>7.4999999999999997E-2</v>
      </c>
      <c r="Q306" s="41" t="str">
        <f t="shared" si="33"/>
        <v>Unleased Tenant Area,Misc - All others</v>
      </c>
      <c r="R306" s="41">
        <f>INDEX('For CSV - 2019 SpcFuncData'!$AL$5:$AL$89,MATCH($A306,'For CSV - 2019 SpcFuncData'!$B$5:$B$89,0))</f>
        <v>261</v>
      </c>
      <c r="S306" s="41">
        <f>INDEX('For CSV - 2019 VentSpcFuncData'!$L$6:$L$101,MATCH($B306,'For CSV - 2019 VentSpcFuncData'!$B$6:$B$101,0))</f>
        <v>58</v>
      </c>
      <c r="T306" s="41">
        <f>MATCH($A306,'For CSV - 2019 SpcFuncData'!$B$5:$B$88,0)</f>
        <v>68</v>
      </c>
      <c r="V306" t="str">
        <f t="shared" si="32"/>
        <v>2,              58,     "Misc - All others"</v>
      </c>
    </row>
    <row r="307" spans="1:22">
      <c r="A307" s="41" t="s">
        <v>161</v>
      </c>
      <c r="B307" s="50" t="s">
        <v>261</v>
      </c>
      <c r="C307" s="53">
        <f>VLOOKUP($B307,'2019 Ventilation List SORT'!$A$6:$I$102,2)</f>
        <v>0.15</v>
      </c>
      <c r="D307" s="53">
        <f>VLOOKUP($B307,'2019 Ventilation List SORT'!$A$6:$I$102,3)</f>
        <v>0.15</v>
      </c>
      <c r="E307" s="58">
        <f>VLOOKUP($B307,'2019 Ventilation List SORT'!$A$6:$I$102,4)</f>
        <v>0</v>
      </c>
      <c r="F307" s="58">
        <f>VLOOKUP($B307,'2019 Ventilation List SORT'!$A$6:$I$102,5)</f>
        <v>0</v>
      </c>
      <c r="G307" s="53">
        <f>VLOOKUP($B307,'2019 Ventilation List SORT'!$A$6:$I$102,6)</f>
        <v>0</v>
      </c>
      <c r="H307" s="58">
        <f>VLOOKUP($B307,'2019 Ventilation List SORT'!$A$6:$I$102,7)</f>
        <v>2</v>
      </c>
      <c r="I307" s="53" t="str">
        <f>VLOOKUP($B307,'2019 Ventilation List SORT'!$A$6:$I$102,8)</f>
        <v>B</v>
      </c>
      <c r="J307" s="84" t="str">
        <f>VLOOKUP($B307,'2019 Ventilation List SORT'!$A$6:$I$102,9)</f>
        <v>No</v>
      </c>
      <c r="K307" s="154">
        <f>INDEX('For CSV - 2019 SpcFuncData'!$D$5:$D$88,MATCH($A307,'For CSV - 2019 SpcFuncData'!$B$5:$B$88,0))*0.5</f>
        <v>5</v>
      </c>
      <c r="L307" s="154">
        <f>INDEX('For CSV - 2019 VentSpcFuncData'!$K$6:$K$101,MATCH($B307,'For CSV - 2019 VentSpcFuncData'!$B$6:$B$101,0))</f>
        <v>0</v>
      </c>
      <c r="M307" s="154">
        <f t="shared" si="30"/>
        <v>5</v>
      </c>
      <c r="N307" s="154">
        <f>INDEX('For CSV - 2019 VentSpcFuncData'!$J$6:$J$101,MATCH($B307,'For CSV - 2019 VentSpcFuncData'!$B$6:$B$101,0))</f>
        <v>15</v>
      </c>
      <c r="O307" s="154">
        <f t="shared" si="31"/>
        <v>15</v>
      </c>
      <c r="P307" s="156">
        <f t="shared" si="29"/>
        <v>7.4999999999999997E-2</v>
      </c>
      <c r="Q307" s="41" t="str">
        <f t="shared" ref="Q307:Q330" si="34">_xlfn.CONCAT(A307,",",B307)</f>
        <v>Unleased Tenant Area,Misc - Warehouses</v>
      </c>
      <c r="R307" s="41">
        <f>INDEX('For CSV - 2019 SpcFuncData'!$AL$5:$AL$89,MATCH($A307,'For CSV - 2019 SpcFuncData'!$B$5:$B$89,0))</f>
        <v>261</v>
      </c>
      <c r="S307" s="41">
        <f>INDEX('For CSV - 2019 VentSpcFuncData'!$L$6:$L$101,MATCH($B307,'For CSV - 2019 VentSpcFuncData'!$B$6:$B$101,0))</f>
        <v>70</v>
      </c>
      <c r="T307" s="41">
        <f>MATCH($A307,'For CSV - 2019 SpcFuncData'!$B$5:$B$88,0)</f>
        <v>68</v>
      </c>
      <c r="V307" t="str">
        <f t="shared" si="32"/>
        <v>2,              70,     "Misc - Warehouses"</v>
      </c>
    </row>
    <row r="308" spans="1:22">
      <c r="A308" s="41" t="s">
        <v>161</v>
      </c>
      <c r="B308" s="50" t="s">
        <v>313</v>
      </c>
      <c r="C308" s="53">
        <f>VLOOKUP($B308,'2019 Ventilation List SORT'!$A$6:$I$102,2)</f>
        <v>0.15</v>
      </c>
      <c r="D308" s="53">
        <f>VLOOKUP($B308,'2019 Ventilation List SORT'!$A$6:$I$102,3)</f>
        <v>0.15</v>
      </c>
      <c r="E308" s="58">
        <f>VLOOKUP($B308,'2019 Ventilation List SORT'!$A$6:$I$102,4)</f>
        <v>0</v>
      </c>
      <c r="F308" s="58">
        <f>VLOOKUP($B308,'2019 Ventilation List SORT'!$A$6:$I$102,5)</f>
        <v>0</v>
      </c>
      <c r="G308" s="53">
        <f>VLOOKUP($B308,'2019 Ventilation List SORT'!$A$6:$I$102,6)</f>
        <v>0</v>
      </c>
      <c r="H308" s="58">
        <f>VLOOKUP($B308,'2019 Ventilation List SORT'!$A$6:$I$102,7)</f>
        <v>1</v>
      </c>
      <c r="I308" s="53" t="str">
        <f>VLOOKUP($B308,'2019 Ventilation List SORT'!$A$6:$I$102,8)</f>
        <v>F</v>
      </c>
      <c r="J308" s="84" t="str">
        <f>VLOOKUP($B308,'2019 Ventilation List SORT'!$A$6:$I$102,9)</f>
        <v>No</v>
      </c>
      <c r="K308" s="154">
        <f>INDEX('For CSV - 2019 SpcFuncData'!$D$5:$D$88,MATCH($A308,'For CSV - 2019 SpcFuncData'!$B$5:$B$88,0))*0.5</f>
        <v>5</v>
      </c>
      <c r="L308" s="154">
        <f>INDEX('For CSV - 2019 VentSpcFuncData'!$K$6:$K$101,MATCH($B308,'For CSV - 2019 VentSpcFuncData'!$B$6:$B$101,0))</f>
        <v>0</v>
      </c>
      <c r="M308" s="154">
        <f t="shared" si="30"/>
        <v>5</v>
      </c>
      <c r="N308" s="154">
        <f>INDEX('For CSV - 2019 VentSpcFuncData'!$J$6:$J$101,MATCH($B308,'For CSV - 2019 VentSpcFuncData'!$B$6:$B$101,0))</f>
        <v>15</v>
      </c>
      <c r="O308" s="154">
        <f t="shared" si="31"/>
        <v>15</v>
      </c>
      <c r="P308" s="156">
        <f t="shared" si="29"/>
        <v>7.4999999999999997E-2</v>
      </c>
      <c r="Q308" s="41" t="str">
        <f t="shared" si="34"/>
        <v>Unleased Tenant Area,Office - Office space</v>
      </c>
      <c r="R308" s="41">
        <f>INDEX('For CSV - 2019 SpcFuncData'!$AL$5:$AL$89,MATCH($A308,'For CSV - 2019 SpcFuncData'!$B$5:$B$89,0))</f>
        <v>261</v>
      </c>
      <c r="S308" s="41">
        <f>INDEX('For CSV - 2019 VentSpcFuncData'!$L$6:$L$101,MATCH($B308,'For CSV - 2019 VentSpcFuncData'!$B$6:$B$101,0))</f>
        <v>74</v>
      </c>
      <c r="T308" s="41">
        <f>MATCH($A308,'For CSV - 2019 SpcFuncData'!$B$5:$B$88,0)</f>
        <v>68</v>
      </c>
      <c r="V308" t="str">
        <f t="shared" si="32"/>
        <v>2,              74,     "Office - Office space"</v>
      </c>
    </row>
    <row r="309" spans="1:22">
      <c r="A309" s="41" t="s">
        <v>163</v>
      </c>
      <c r="B309" s="106" t="s">
        <v>288</v>
      </c>
      <c r="C309" s="53">
        <f>VLOOKUP($B309,'2019 Ventilation List SORT'!$A$6:$I$102,2)</f>
        <v>0.15</v>
      </c>
      <c r="D309" s="53">
        <f>VLOOKUP($B309,'2019 Ventilation List SORT'!$A$6:$I$102,3)</f>
        <v>0.15</v>
      </c>
      <c r="E309" s="58">
        <f>VLOOKUP($B309,'2019 Ventilation List SORT'!$A$6:$I$102,4)</f>
        <v>0</v>
      </c>
      <c r="F309" s="58">
        <f>VLOOKUP($B309,'2019 Ventilation List SORT'!$A$6:$I$102,5)</f>
        <v>0</v>
      </c>
      <c r="G309" s="53">
        <f>VLOOKUP($B309,'2019 Ventilation List SORT'!$A$6:$I$102,6)</f>
        <v>0</v>
      </c>
      <c r="H309" s="58">
        <f>VLOOKUP($B309,'2019 Ventilation List SORT'!$A$6:$I$102,7)</f>
        <v>2</v>
      </c>
      <c r="I309" s="53" t="str">
        <f>VLOOKUP($B309,'2019 Ventilation List SORT'!$A$6:$I$102,8)</f>
        <v>B</v>
      </c>
      <c r="J309" s="84" t="str">
        <f>VLOOKUP($B309,'2019 Ventilation List SORT'!$A$6:$I$102,9)</f>
        <v>No</v>
      </c>
      <c r="K309" s="154">
        <f>INDEX('For CSV - 2019 SpcFuncData'!$D$5:$D$88,MATCH($A309,'For CSV - 2019 SpcFuncData'!$B$5:$B$88,0))*0.5</f>
        <v>0</v>
      </c>
      <c r="L309" s="154">
        <f>INDEX('For CSV - 2019 VentSpcFuncData'!$K$6:$K$101,MATCH($B309,'For CSV - 2019 VentSpcFuncData'!$B$6:$B$101,0))</f>
        <v>0</v>
      </c>
      <c r="M309" s="154">
        <f t="shared" si="30"/>
        <v>0</v>
      </c>
      <c r="N309" s="154">
        <f>INDEX('For CSV - 2019 VentSpcFuncData'!$J$6:$J$101,MATCH($B309,'For CSV - 2019 VentSpcFuncData'!$B$6:$B$101,0))</f>
        <v>0</v>
      </c>
      <c r="O309" s="154">
        <f t="shared" si="31"/>
        <v>0</v>
      </c>
      <c r="P309" s="156">
        <f t="shared" si="29"/>
        <v>0</v>
      </c>
      <c r="Q309" s="41" t="str">
        <f t="shared" si="34"/>
        <v>Unoccupied-Exclude from Gross Floor Area,NA</v>
      </c>
      <c r="R309" s="41">
        <f>INDEX('For CSV - 2019 SpcFuncData'!$AL$5:$AL$89,MATCH($A309,'For CSV - 2019 SpcFuncData'!$B$5:$B$89,0))</f>
        <v>262</v>
      </c>
      <c r="S309" s="41">
        <f>INDEX('For CSV - 2019 VentSpcFuncData'!$L$6:$L$101,MATCH($B309,'For CSV - 2019 VentSpcFuncData'!$B$6:$B$101,0))</f>
        <v>96</v>
      </c>
      <c r="T309" s="41">
        <f>MATCH($A309,'For CSV - 2019 SpcFuncData'!$B$5:$B$88,0)</f>
        <v>69</v>
      </c>
      <c r="V309" t="str">
        <f t="shared" si="32"/>
        <v>1, Spc:SpcFunc,        262,  96  ;  Unoccupied-Exclude from Gross Floor Area</v>
      </c>
    </row>
    <row r="310" spans="1:22">
      <c r="A310" s="41" t="s">
        <v>163</v>
      </c>
      <c r="B310" s="106" t="s">
        <v>288</v>
      </c>
      <c r="C310" s="53">
        <f>VLOOKUP($B310,'2019 Ventilation List SORT'!$A$6:$I$102,2)</f>
        <v>0.15</v>
      </c>
      <c r="D310" s="53">
        <f>VLOOKUP($B310,'2019 Ventilation List SORT'!$A$6:$I$102,3)</f>
        <v>0.15</v>
      </c>
      <c r="E310" s="58">
        <f>VLOOKUP($B310,'2019 Ventilation List SORT'!$A$6:$I$102,4)</f>
        <v>0</v>
      </c>
      <c r="F310" s="58">
        <f>VLOOKUP($B310,'2019 Ventilation List SORT'!$A$6:$I$102,5)</f>
        <v>0</v>
      </c>
      <c r="G310" s="53">
        <f>VLOOKUP($B310,'2019 Ventilation List SORT'!$A$6:$I$102,6)</f>
        <v>0</v>
      </c>
      <c r="H310" s="58">
        <f>VLOOKUP($B310,'2019 Ventilation List SORT'!$A$6:$I$102,7)</f>
        <v>2</v>
      </c>
      <c r="I310" s="53" t="str">
        <f>VLOOKUP($B310,'2019 Ventilation List SORT'!$A$6:$I$102,8)</f>
        <v>B</v>
      </c>
      <c r="J310" s="84" t="str">
        <f>VLOOKUP($B310,'2019 Ventilation List SORT'!$A$6:$I$102,9)</f>
        <v>No</v>
      </c>
      <c r="K310" s="154">
        <f>INDEX('For CSV - 2019 SpcFuncData'!$D$5:$D$88,MATCH($A310,'For CSV - 2019 SpcFuncData'!$B$5:$B$88,0))*0.5</f>
        <v>0</v>
      </c>
      <c r="L310" s="154">
        <f>INDEX('For CSV - 2019 VentSpcFuncData'!$K$6:$K$101,MATCH($B310,'For CSV - 2019 VentSpcFuncData'!$B$6:$B$101,0))</f>
        <v>0</v>
      </c>
      <c r="M310" s="154">
        <f t="shared" si="30"/>
        <v>0</v>
      </c>
      <c r="N310" s="154">
        <f>INDEX('For CSV - 2019 VentSpcFuncData'!$J$6:$J$101,MATCH($B310,'For CSV - 2019 VentSpcFuncData'!$B$6:$B$101,0))</f>
        <v>0</v>
      </c>
      <c r="O310" s="154">
        <f t="shared" si="31"/>
        <v>0</v>
      </c>
      <c r="P310" s="156">
        <f t="shared" si="29"/>
        <v>0</v>
      </c>
      <c r="Q310" s="41" t="str">
        <f t="shared" si="34"/>
        <v>Unoccupied-Exclude from Gross Floor Area,NA</v>
      </c>
      <c r="R310" s="41">
        <f>INDEX('For CSV - 2019 SpcFuncData'!$AL$5:$AL$89,MATCH($A310,'For CSV - 2019 SpcFuncData'!$B$5:$B$89,0))</f>
        <v>262</v>
      </c>
      <c r="S310" s="41">
        <f>INDEX('For CSV - 2019 VentSpcFuncData'!$L$6:$L$101,MATCH($B310,'For CSV - 2019 VentSpcFuncData'!$B$6:$B$101,0))</f>
        <v>96</v>
      </c>
      <c r="T310" s="41">
        <f>MATCH($A310,'For CSV - 2019 SpcFuncData'!$B$5:$B$88,0)</f>
        <v>69</v>
      </c>
      <c r="V310" t="str">
        <f t="shared" si="32"/>
        <v>2,              96,     "NA"</v>
      </c>
    </row>
    <row r="311" spans="1:22">
      <c r="A311" s="54" t="s">
        <v>164</v>
      </c>
      <c r="B311" s="106" t="s">
        <v>288</v>
      </c>
      <c r="C311" s="53">
        <f>VLOOKUP($B311,'2019 Ventilation List SORT'!$A$6:$I$102,2)</f>
        <v>0.15</v>
      </c>
      <c r="D311" s="53">
        <f>VLOOKUP($B311,'2019 Ventilation List SORT'!$A$6:$I$102,3)</f>
        <v>0.15</v>
      </c>
      <c r="E311" s="58">
        <f>VLOOKUP($B311,'2019 Ventilation List SORT'!$A$6:$I$102,4)</f>
        <v>0</v>
      </c>
      <c r="F311" s="58">
        <f>VLOOKUP($B311,'2019 Ventilation List SORT'!$A$6:$I$102,5)</f>
        <v>0</v>
      </c>
      <c r="G311" s="53">
        <f>VLOOKUP($B311,'2019 Ventilation List SORT'!$A$6:$I$102,6)</f>
        <v>0</v>
      </c>
      <c r="H311" s="58">
        <f>VLOOKUP($B311,'2019 Ventilation List SORT'!$A$6:$I$102,7)</f>
        <v>2</v>
      </c>
      <c r="I311" s="53" t="str">
        <f>VLOOKUP($B311,'2019 Ventilation List SORT'!$A$6:$I$102,8)</f>
        <v>B</v>
      </c>
      <c r="J311" s="84" t="str">
        <f>VLOOKUP($B311,'2019 Ventilation List SORT'!$A$6:$I$102,9)</f>
        <v>No</v>
      </c>
      <c r="K311" s="154">
        <f>INDEX('For CSV - 2019 SpcFuncData'!$D$5:$D$88,MATCH($A311,'For CSV - 2019 SpcFuncData'!$B$5:$B$88,0))*0.5</f>
        <v>0</v>
      </c>
      <c r="L311" s="154">
        <f>INDEX('For CSV - 2019 VentSpcFuncData'!$K$6:$K$101,MATCH($B311,'For CSV - 2019 VentSpcFuncData'!$B$6:$B$101,0))</f>
        <v>0</v>
      </c>
      <c r="M311" s="154">
        <f t="shared" si="30"/>
        <v>0</v>
      </c>
      <c r="N311" s="154">
        <f>INDEX('For CSV - 2019 VentSpcFuncData'!$J$6:$J$101,MATCH($B311,'For CSV - 2019 VentSpcFuncData'!$B$6:$B$101,0))</f>
        <v>0</v>
      </c>
      <c r="O311" s="154">
        <f t="shared" si="31"/>
        <v>0</v>
      </c>
      <c r="P311" s="156">
        <f t="shared" si="29"/>
        <v>0</v>
      </c>
      <c r="Q311" s="41" t="str">
        <f t="shared" si="34"/>
        <v>Unoccupied-Include in Gross Floor Area,NA</v>
      </c>
      <c r="R311" s="41">
        <f>INDEX('For CSV - 2019 SpcFuncData'!$AL$5:$AL$89,MATCH($A311,'For CSV - 2019 SpcFuncData'!$B$5:$B$89,0))</f>
        <v>263</v>
      </c>
      <c r="S311" s="41">
        <f>INDEX('For CSV - 2019 VentSpcFuncData'!$L$6:$L$101,MATCH($B311,'For CSV - 2019 VentSpcFuncData'!$B$6:$B$101,0))</f>
        <v>96</v>
      </c>
      <c r="T311" s="41">
        <f>MATCH($A311,'For CSV - 2019 SpcFuncData'!$B$5:$B$88,0)</f>
        <v>70</v>
      </c>
      <c r="V311" t="str">
        <f t="shared" si="32"/>
        <v>1, Spc:SpcFunc,        263,  96  ;  Unoccupied-Include in Gross Floor Area</v>
      </c>
    </row>
    <row r="312" spans="1:22">
      <c r="A312" s="54" t="s">
        <v>164</v>
      </c>
      <c r="B312" s="106" t="s">
        <v>288</v>
      </c>
      <c r="C312" s="53">
        <f>VLOOKUP($B312,'2019 Ventilation List SORT'!$A$6:$I$102,2)</f>
        <v>0.15</v>
      </c>
      <c r="D312" s="53">
        <f>VLOOKUP($B312,'2019 Ventilation List SORT'!$A$6:$I$102,3)</f>
        <v>0.15</v>
      </c>
      <c r="E312" s="58">
        <f>VLOOKUP($B312,'2019 Ventilation List SORT'!$A$6:$I$102,4)</f>
        <v>0</v>
      </c>
      <c r="F312" s="58">
        <f>VLOOKUP($B312,'2019 Ventilation List SORT'!$A$6:$I$102,5)</f>
        <v>0</v>
      </c>
      <c r="G312" s="53">
        <f>VLOOKUP($B312,'2019 Ventilation List SORT'!$A$6:$I$102,6)</f>
        <v>0</v>
      </c>
      <c r="H312" s="58">
        <f>VLOOKUP($B312,'2019 Ventilation List SORT'!$A$6:$I$102,7)</f>
        <v>2</v>
      </c>
      <c r="I312" s="53" t="str">
        <f>VLOOKUP($B312,'2019 Ventilation List SORT'!$A$6:$I$102,8)</f>
        <v>B</v>
      </c>
      <c r="J312" s="84" t="str">
        <f>VLOOKUP($B312,'2019 Ventilation List SORT'!$A$6:$I$102,9)</f>
        <v>No</v>
      </c>
      <c r="K312" s="154">
        <f>INDEX('For CSV - 2019 SpcFuncData'!$D$5:$D$88,MATCH($A312,'For CSV - 2019 SpcFuncData'!$B$5:$B$88,0))*0.5</f>
        <v>0</v>
      </c>
      <c r="L312" s="154">
        <f>INDEX('For CSV - 2019 VentSpcFuncData'!$K$6:$K$101,MATCH($B312,'For CSV - 2019 VentSpcFuncData'!$B$6:$B$101,0))</f>
        <v>0</v>
      </c>
      <c r="M312" s="154">
        <f t="shared" si="30"/>
        <v>0</v>
      </c>
      <c r="N312" s="154">
        <f>INDEX('For CSV - 2019 VentSpcFuncData'!$J$6:$J$101,MATCH($B312,'For CSV - 2019 VentSpcFuncData'!$B$6:$B$101,0))</f>
        <v>0</v>
      </c>
      <c r="O312" s="154">
        <f t="shared" si="31"/>
        <v>0</v>
      </c>
      <c r="P312" s="156">
        <f t="shared" si="29"/>
        <v>0</v>
      </c>
      <c r="Q312" s="41" t="str">
        <f t="shared" si="34"/>
        <v>Unoccupied-Include in Gross Floor Area,NA</v>
      </c>
      <c r="R312" s="41">
        <f>INDEX('For CSV - 2019 SpcFuncData'!$AL$5:$AL$89,MATCH($A312,'For CSV - 2019 SpcFuncData'!$B$5:$B$89,0))</f>
        <v>263</v>
      </c>
      <c r="S312" s="41">
        <f>INDEX('For CSV - 2019 VentSpcFuncData'!$L$6:$L$101,MATCH($B312,'For CSV - 2019 VentSpcFuncData'!$B$6:$B$101,0))</f>
        <v>96</v>
      </c>
      <c r="T312" s="41">
        <f>MATCH($A312,'For CSV - 2019 SpcFuncData'!$B$5:$B$88,0)</f>
        <v>70</v>
      </c>
      <c r="V312" t="str">
        <f t="shared" si="32"/>
        <v>2,              96,     "NA"</v>
      </c>
    </row>
    <row r="313" spans="1:22">
      <c r="A313" s="54" t="s">
        <v>142</v>
      </c>
      <c r="B313" s="106" t="s">
        <v>269</v>
      </c>
      <c r="C313" s="53">
        <f>VLOOKUP($B313,'2019 Ventilation List SORT'!$A$6:$I$102,2)</f>
        <v>0.5</v>
      </c>
      <c r="D313" s="53">
        <f>VLOOKUP($B313,'2019 Ventilation List SORT'!$A$6:$I$102,3)</f>
        <v>0.15</v>
      </c>
      <c r="E313" s="58">
        <f>VLOOKUP($B313,'2019 Ventilation List SORT'!$A$6:$I$102,4)</f>
        <v>0</v>
      </c>
      <c r="F313" s="58">
        <f>VLOOKUP($B313,'2019 Ventilation List SORT'!$A$6:$I$102,5)</f>
        <v>0</v>
      </c>
      <c r="G313" s="53">
        <f>VLOOKUP($B313,'2019 Ventilation List SORT'!$A$6:$I$102,6)</f>
        <v>0</v>
      </c>
      <c r="H313" s="58">
        <f>VLOOKUP($B313,'2019 Ventilation List SORT'!$A$6:$I$102,7)</f>
        <v>1</v>
      </c>
      <c r="I313" s="53" t="str">
        <f>VLOOKUP($B313,'2019 Ventilation List SORT'!$A$6:$I$102,8)</f>
        <v>F</v>
      </c>
      <c r="J313" s="84" t="str">
        <f>VLOOKUP($B313,'2019 Ventilation List SORT'!$A$6:$I$102,9)</f>
        <v>No</v>
      </c>
      <c r="K313" s="154">
        <f>INDEX('For CSV - 2019 SpcFuncData'!$D$5:$D$88,MATCH($A313,'For CSV - 2019 SpcFuncData'!$B$5:$B$88,0))*0.5</f>
        <v>5</v>
      </c>
      <c r="L313" s="154">
        <f>INDEX('For CSV - 2019 VentSpcFuncData'!$K$6:$K$101,MATCH($B313,'For CSV - 2019 VentSpcFuncData'!$B$6:$B$101,0))</f>
        <v>33.333333333333336</v>
      </c>
      <c r="M313" s="154">
        <f t="shared" si="30"/>
        <v>33.333333333333336</v>
      </c>
      <c r="N313" s="154">
        <f>INDEX('For CSV - 2019 VentSpcFuncData'!$J$6:$J$101,MATCH($B313,'For CSV - 2019 VentSpcFuncData'!$B$6:$B$101,0))</f>
        <v>15</v>
      </c>
      <c r="O313" s="154">
        <f t="shared" si="31"/>
        <v>15</v>
      </c>
      <c r="P313" s="156">
        <f t="shared" si="29"/>
        <v>7.4999999999999997E-2</v>
      </c>
      <c r="Q313" s="41" t="str">
        <f t="shared" si="34"/>
        <v>Videoconferencing Studio,General - Conference/meeting</v>
      </c>
      <c r="R313" s="41">
        <f>INDEX('For CSV - 2019 SpcFuncData'!$AL$5:$AL$89,MATCH($A313,'For CSV - 2019 SpcFuncData'!$B$5:$B$89,0))</f>
        <v>264</v>
      </c>
      <c r="S313" s="41">
        <f>INDEX('For CSV - 2019 VentSpcFuncData'!$L$6:$L$101,MATCH($B313,'For CSV - 2019 VentSpcFuncData'!$B$6:$B$101,0))</f>
        <v>48</v>
      </c>
      <c r="T313" s="41">
        <f>MATCH($A313,'For CSV - 2019 SpcFuncData'!$B$5:$B$88,0)</f>
        <v>71</v>
      </c>
      <c r="V313" t="str">
        <f t="shared" si="32"/>
        <v>1, Spc:SpcFunc,        264,  48  ;  Videoconferencing Studio</v>
      </c>
    </row>
    <row r="314" spans="1:22">
      <c r="A314" s="54" t="s">
        <v>142</v>
      </c>
      <c r="B314" s="50" t="s">
        <v>269</v>
      </c>
      <c r="C314" s="53">
        <f>VLOOKUP($B314,'2019 Ventilation List SORT'!$A$6:$I$102,2)</f>
        <v>0.5</v>
      </c>
      <c r="D314" s="53">
        <f>VLOOKUP($B314,'2019 Ventilation List SORT'!$A$6:$I$102,3)</f>
        <v>0.15</v>
      </c>
      <c r="E314" s="58">
        <f>VLOOKUP($B314,'2019 Ventilation List SORT'!$A$6:$I$102,4)</f>
        <v>0</v>
      </c>
      <c r="F314" s="58">
        <f>VLOOKUP($B314,'2019 Ventilation List SORT'!$A$6:$I$102,5)</f>
        <v>0</v>
      </c>
      <c r="G314" s="53">
        <f>VLOOKUP($B314,'2019 Ventilation List SORT'!$A$6:$I$102,6)</f>
        <v>0</v>
      </c>
      <c r="H314" s="58">
        <f>VLOOKUP($B314,'2019 Ventilation List SORT'!$A$6:$I$102,7)</f>
        <v>1</v>
      </c>
      <c r="I314" s="53" t="str">
        <f>VLOOKUP($B314,'2019 Ventilation List SORT'!$A$6:$I$102,8)</f>
        <v>F</v>
      </c>
      <c r="J314" s="84" t="str">
        <f>VLOOKUP($B314,'2019 Ventilation List SORT'!$A$6:$I$102,9)</f>
        <v>No</v>
      </c>
      <c r="K314" s="154">
        <f>INDEX('For CSV - 2019 SpcFuncData'!$D$5:$D$88,MATCH($A314,'For CSV - 2019 SpcFuncData'!$B$5:$B$88,0))*0.5</f>
        <v>5</v>
      </c>
      <c r="L314" s="154">
        <f>INDEX('For CSV - 2019 VentSpcFuncData'!$K$6:$K$101,MATCH($B314,'For CSV - 2019 VentSpcFuncData'!$B$6:$B$101,0))</f>
        <v>33.333333333333336</v>
      </c>
      <c r="M314" s="154">
        <f t="shared" si="30"/>
        <v>33.333333333333336</v>
      </c>
      <c r="N314" s="154">
        <f>INDEX('For CSV - 2019 VentSpcFuncData'!$J$6:$J$101,MATCH($B314,'For CSV - 2019 VentSpcFuncData'!$B$6:$B$101,0))</f>
        <v>15</v>
      </c>
      <c r="O314" s="154">
        <f t="shared" si="31"/>
        <v>15</v>
      </c>
      <c r="P314" s="156">
        <f t="shared" si="29"/>
        <v>7.4999999999999997E-2</v>
      </c>
      <c r="Q314" s="41" t="str">
        <f t="shared" si="34"/>
        <v>Videoconferencing Studio,General - Conference/meeting</v>
      </c>
      <c r="R314" s="41">
        <f>INDEX('For CSV - 2019 SpcFuncData'!$AL$5:$AL$89,MATCH($A314,'For CSV - 2019 SpcFuncData'!$B$5:$B$89,0))</f>
        <v>264</v>
      </c>
      <c r="S314" s="41">
        <f>INDEX('For CSV - 2019 VentSpcFuncData'!$L$6:$L$101,MATCH($B314,'For CSV - 2019 VentSpcFuncData'!$B$6:$B$101,0))</f>
        <v>48</v>
      </c>
      <c r="T314" s="41">
        <f>MATCH($A314,'For CSV - 2019 SpcFuncData'!$B$5:$B$88,0)</f>
        <v>71</v>
      </c>
      <c r="V314" t="str">
        <f t="shared" si="32"/>
        <v>2,              48,     "General - Conference/meeting"</v>
      </c>
    </row>
    <row r="315" spans="1:22">
      <c r="A315" s="54" t="s">
        <v>647</v>
      </c>
      <c r="B315" s="50" t="s">
        <v>274</v>
      </c>
      <c r="C315" s="53">
        <f>VLOOKUP($B315,'2019 Ventilation List SORT'!$A$6:$I$102,2)</f>
        <v>0.15</v>
      </c>
      <c r="D315" s="53">
        <f>VLOOKUP($B315,'2019 Ventilation List SORT'!$A$6:$I$102,3)</f>
        <v>0.15</v>
      </c>
      <c r="E315" s="58">
        <f>VLOOKUP($B315,'2019 Ventilation List SORT'!$A$6:$I$102,4)</f>
        <v>0</v>
      </c>
      <c r="F315" s="58">
        <f>VLOOKUP($B315,'2019 Ventilation List SORT'!$A$6:$I$102,5)</f>
        <v>0</v>
      </c>
      <c r="G315" s="53">
        <f>VLOOKUP($B315,'2019 Ventilation List SORT'!$A$6:$I$102,6)</f>
        <v>0</v>
      </c>
      <c r="H315" s="58">
        <f>VLOOKUP($B315,'2019 Ventilation List SORT'!$A$6:$I$102,7)</f>
        <v>1</v>
      </c>
      <c r="I315" s="53" t="str">
        <f>VLOOKUP($B315,'2019 Ventilation List SORT'!$A$6:$I$102,8)</f>
        <v>F</v>
      </c>
      <c r="J315" s="84" t="str">
        <f>VLOOKUP($B315,'2019 Ventilation List SORT'!$A$6:$I$102,9)</f>
        <v>No</v>
      </c>
      <c r="K315" s="154">
        <f>INDEX('For CSV - 2019 SpcFuncData'!$D$5:$D$88,MATCH($A315,'For CSV - 2019 SpcFuncData'!$B$5:$B$88,0))*0.5</f>
        <v>5</v>
      </c>
      <c r="L315" s="154">
        <f>INDEX('For CSV - 2019 VentSpcFuncData'!$K$6:$K$101,MATCH($B315,'For CSV - 2019 VentSpcFuncData'!$B$6:$B$101,0))</f>
        <v>0</v>
      </c>
      <c r="M315" s="154">
        <f t="shared" si="30"/>
        <v>5</v>
      </c>
      <c r="N315" s="154">
        <f>INDEX('For CSV - 2019 VentSpcFuncData'!$J$6:$J$101,MATCH($B315,'For CSV - 2019 VentSpcFuncData'!$B$6:$B$101,0))</f>
        <v>15</v>
      </c>
      <c r="O315" s="154">
        <f t="shared" si="31"/>
        <v>15</v>
      </c>
      <c r="P315" s="156">
        <f t="shared" si="29"/>
        <v>7.4999999999999997E-2</v>
      </c>
      <c r="Q315" s="41" t="str">
        <f t="shared" si="34"/>
        <v>Aging Eye/Low-vision (Corridor Area),General - Corridors</v>
      </c>
      <c r="R315" s="41">
        <f>INDEX('For CSV - 2019 SpcFuncData'!$AL$5:$AL$89,MATCH($A315,'For CSV - 2019 SpcFuncData'!$B$5:$B$89,0))</f>
        <v>269</v>
      </c>
      <c r="S315" s="41">
        <f>INDEX('For CSV - 2019 VentSpcFuncData'!$L$6:$L$101,MATCH($B315,'For CSV - 2019 VentSpcFuncData'!$B$6:$B$101,0))</f>
        <v>49</v>
      </c>
      <c r="T315" s="41">
        <f>MATCH($A315,'For CSV - 2019 SpcFuncData'!$B$5:$B$88,0)</f>
        <v>72</v>
      </c>
      <c r="V315" t="str">
        <f t="shared" si="32"/>
        <v>1, Spc:SpcFunc,        269,  49  ;  Aging Eye/Low-vision (Corridor Area)</v>
      </c>
    </row>
    <row r="316" spans="1:22">
      <c r="A316" s="54" t="s">
        <v>647</v>
      </c>
      <c r="B316" s="50" t="s">
        <v>274</v>
      </c>
      <c r="C316" s="53">
        <f>VLOOKUP($B316,'2019 Ventilation List SORT'!$A$6:$I$102,2)</f>
        <v>0.15</v>
      </c>
      <c r="D316" s="53">
        <f>VLOOKUP($B316,'2019 Ventilation List SORT'!$A$6:$I$102,3)</f>
        <v>0.15</v>
      </c>
      <c r="E316" s="58">
        <f>VLOOKUP($B316,'2019 Ventilation List SORT'!$A$6:$I$102,4)</f>
        <v>0</v>
      </c>
      <c r="F316" s="58">
        <f>VLOOKUP($B316,'2019 Ventilation List SORT'!$A$6:$I$102,5)</f>
        <v>0</v>
      </c>
      <c r="G316" s="53">
        <f>VLOOKUP($B316,'2019 Ventilation List SORT'!$A$6:$I$102,6)</f>
        <v>0</v>
      </c>
      <c r="H316" s="58">
        <f>VLOOKUP($B316,'2019 Ventilation List SORT'!$A$6:$I$102,7)</f>
        <v>1</v>
      </c>
      <c r="I316" s="53" t="str">
        <f>VLOOKUP($B316,'2019 Ventilation List SORT'!$A$6:$I$102,8)</f>
        <v>F</v>
      </c>
      <c r="J316" s="84" t="str">
        <f>VLOOKUP($B316,'2019 Ventilation List SORT'!$A$6:$I$102,9)</f>
        <v>No</v>
      </c>
      <c r="K316" s="154">
        <f>INDEX('For CSV - 2019 SpcFuncData'!$D$5:$D$88,MATCH($A316,'For CSV - 2019 SpcFuncData'!$B$5:$B$88,0))*0.5</f>
        <v>5</v>
      </c>
      <c r="L316" s="154">
        <f>INDEX('For CSV - 2019 VentSpcFuncData'!$K$6:$K$101,MATCH($B316,'For CSV - 2019 VentSpcFuncData'!$B$6:$B$101,0))</f>
        <v>0</v>
      </c>
      <c r="M316" s="154">
        <f t="shared" si="30"/>
        <v>5</v>
      </c>
      <c r="N316" s="154">
        <f>INDEX('For CSV - 2019 VentSpcFuncData'!$J$6:$J$101,MATCH($B316,'For CSV - 2019 VentSpcFuncData'!$B$6:$B$101,0))</f>
        <v>15</v>
      </c>
      <c r="O316" s="154">
        <f t="shared" si="31"/>
        <v>15</v>
      </c>
      <c r="P316" s="156">
        <f t="shared" si="29"/>
        <v>7.4999999999999997E-2</v>
      </c>
      <c r="Q316" s="41" t="str">
        <f t="shared" si="34"/>
        <v>Aging Eye/Low-vision (Corridor Area),General - Corridors</v>
      </c>
      <c r="R316" s="41">
        <f>INDEX('For CSV - 2019 SpcFuncData'!$AL$5:$AL$89,MATCH($A316,'For CSV - 2019 SpcFuncData'!$B$5:$B$89,0))</f>
        <v>269</v>
      </c>
      <c r="S316" s="41">
        <f>INDEX('For CSV - 2019 VentSpcFuncData'!$L$6:$L$101,MATCH($B316,'For CSV - 2019 VentSpcFuncData'!$B$6:$B$101,0))</f>
        <v>49</v>
      </c>
      <c r="T316" s="41">
        <f>MATCH($A316,'For CSV - 2019 SpcFuncData'!$B$5:$B$88,0)</f>
        <v>72</v>
      </c>
      <c r="V316" t="str">
        <f t="shared" si="32"/>
        <v>2,              49,     "General - Corridors"</v>
      </c>
    </row>
    <row r="317" spans="1:22">
      <c r="A317" s="54" t="s">
        <v>648</v>
      </c>
      <c r="B317" s="50" t="s">
        <v>277</v>
      </c>
      <c r="C317" s="53">
        <f>VLOOKUP($B317,'2019 Ventilation List SORT'!$A$6:$I$102,2)</f>
        <v>0.5</v>
      </c>
      <c r="D317" s="53">
        <f>VLOOKUP($B317,'2019 Ventilation List SORT'!$A$6:$I$102,3)</f>
        <v>0.15</v>
      </c>
      <c r="E317" s="58">
        <f>VLOOKUP($B317,'2019 Ventilation List SORT'!$A$6:$I$102,4)</f>
        <v>0</v>
      </c>
      <c r="F317" s="58">
        <f>VLOOKUP($B317,'2019 Ventilation List SORT'!$A$6:$I$102,5)</f>
        <v>0</v>
      </c>
      <c r="G317" s="53">
        <f>VLOOKUP($B317,'2019 Ventilation List SORT'!$A$6:$I$102,6)</f>
        <v>0</v>
      </c>
      <c r="H317" s="58">
        <f>VLOOKUP($B317,'2019 Ventilation List SORT'!$A$6:$I$102,7)</f>
        <v>2</v>
      </c>
      <c r="I317" s="53" t="str">
        <f>VLOOKUP($B317,'2019 Ventilation List SORT'!$A$6:$I$102,8)</f>
        <v/>
      </c>
      <c r="J317" s="84" t="str">
        <f>VLOOKUP($B317,'2019 Ventilation List SORT'!$A$6:$I$102,9)</f>
        <v>No</v>
      </c>
      <c r="K317" s="154">
        <f>INDEX('For CSV - 2019 SpcFuncData'!$D$5:$D$88,MATCH($A317,'For CSV - 2019 SpcFuncData'!$B$5:$B$88,0))*0.5</f>
        <v>33.335000000000001</v>
      </c>
      <c r="L317" s="154">
        <f>INDEX('For CSV - 2019 VentSpcFuncData'!$K$6:$K$101,MATCH($B317,'For CSV - 2019 VentSpcFuncData'!$B$6:$B$101,0))</f>
        <v>33.333333333333336</v>
      </c>
      <c r="M317" s="154">
        <f t="shared" si="30"/>
        <v>33.333333333333336</v>
      </c>
      <c r="N317" s="154">
        <f>INDEX('For CSV - 2019 VentSpcFuncData'!$J$6:$J$101,MATCH($B317,'For CSV - 2019 VentSpcFuncData'!$B$6:$B$101,0))</f>
        <v>15</v>
      </c>
      <c r="O317" s="154">
        <f t="shared" si="31"/>
        <v>14.999250037498125</v>
      </c>
      <c r="P317" s="156">
        <f t="shared" si="29"/>
        <v>0.5</v>
      </c>
      <c r="Q317" s="41" t="str">
        <f t="shared" si="34"/>
        <v>Aging Eye/Low-vision (Dining),Food Service - Cafeteria/fast-food dining</v>
      </c>
      <c r="R317" s="41">
        <f>INDEX('For CSV - 2019 SpcFuncData'!$AL$5:$AL$89,MATCH($A317,'For CSV - 2019 SpcFuncData'!$B$5:$B$89,0))</f>
        <v>270</v>
      </c>
      <c r="S317" s="41">
        <f>INDEX('For CSV - 2019 VentSpcFuncData'!$L$6:$L$101,MATCH($B317,'For CSV - 2019 VentSpcFuncData'!$B$6:$B$101,0))</f>
        <v>43</v>
      </c>
      <c r="T317" s="41">
        <f>MATCH($A317,'For CSV - 2019 SpcFuncData'!$B$5:$B$88,0)</f>
        <v>73</v>
      </c>
      <c r="V317" t="str">
        <f t="shared" si="32"/>
        <v>1, Spc:SpcFunc,        270,  43  ;  Aging Eye/Low-vision (Dining)</v>
      </c>
    </row>
    <row r="318" spans="1:22">
      <c r="A318" s="54" t="s">
        <v>648</v>
      </c>
      <c r="B318" s="50" t="s">
        <v>277</v>
      </c>
      <c r="C318" s="53">
        <f>VLOOKUP($B318,'2019 Ventilation List SORT'!$A$6:$I$102,2)</f>
        <v>0.5</v>
      </c>
      <c r="D318" s="53">
        <f>VLOOKUP($B318,'2019 Ventilation List SORT'!$A$6:$I$102,3)</f>
        <v>0.15</v>
      </c>
      <c r="E318" s="58">
        <f>VLOOKUP($B318,'2019 Ventilation List SORT'!$A$6:$I$102,4)</f>
        <v>0</v>
      </c>
      <c r="F318" s="58">
        <f>VLOOKUP($B318,'2019 Ventilation List SORT'!$A$6:$I$102,5)</f>
        <v>0</v>
      </c>
      <c r="G318" s="53">
        <f>VLOOKUP($B318,'2019 Ventilation List SORT'!$A$6:$I$102,6)</f>
        <v>0</v>
      </c>
      <c r="H318" s="58">
        <f>VLOOKUP($B318,'2019 Ventilation List SORT'!$A$6:$I$102,7)</f>
        <v>2</v>
      </c>
      <c r="I318" s="53" t="str">
        <f>VLOOKUP($B318,'2019 Ventilation List SORT'!$A$6:$I$102,8)</f>
        <v/>
      </c>
      <c r="J318" s="84" t="str">
        <f>VLOOKUP($B318,'2019 Ventilation List SORT'!$A$6:$I$102,9)</f>
        <v>No</v>
      </c>
      <c r="K318" s="154">
        <f>INDEX('For CSV - 2019 SpcFuncData'!$D$5:$D$88,MATCH($A318,'For CSV - 2019 SpcFuncData'!$B$5:$B$88,0))*0.5</f>
        <v>33.335000000000001</v>
      </c>
      <c r="L318" s="154">
        <f>INDEX('For CSV - 2019 VentSpcFuncData'!$K$6:$K$101,MATCH($B318,'For CSV - 2019 VentSpcFuncData'!$B$6:$B$101,0))</f>
        <v>33.333333333333336</v>
      </c>
      <c r="M318" s="154">
        <f t="shared" si="30"/>
        <v>33.333333333333336</v>
      </c>
      <c r="N318" s="154">
        <f>INDEX('For CSV - 2019 VentSpcFuncData'!$J$6:$J$101,MATCH($B318,'For CSV - 2019 VentSpcFuncData'!$B$6:$B$101,0))</f>
        <v>15</v>
      </c>
      <c r="O318" s="154">
        <f t="shared" si="31"/>
        <v>14.999250037498125</v>
      </c>
      <c r="P318" s="156">
        <f t="shared" si="29"/>
        <v>0.5</v>
      </c>
      <c r="Q318" s="41" t="str">
        <f t="shared" si="34"/>
        <v>Aging Eye/Low-vision (Dining),Food Service - Cafeteria/fast-food dining</v>
      </c>
      <c r="R318" s="41">
        <f>INDEX('For CSV - 2019 SpcFuncData'!$AL$5:$AL$89,MATCH($A318,'For CSV - 2019 SpcFuncData'!$B$5:$B$89,0))</f>
        <v>270</v>
      </c>
      <c r="S318" s="41">
        <f>INDEX('For CSV - 2019 VentSpcFuncData'!$L$6:$L$101,MATCH($B318,'For CSV - 2019 VentSpcFuncData'!$B$6:$B$101,0))</f>
        <v>43</v>
      </c>
      <c r="T318" s="41">
        <f>MATCH($A318,'For CSV - 2019 SpcFuncData'!$B$5:$B$88,0)</f>
        <v>73</v>
      </c>
      <c r="V318" t="str">
        <f t="shared" si="32"/>
        <v>2,              43,     "Food Service - Cafeteria/fast-food dining"</v>
      </c>
    </row>
    <row r="319" spans="1:22">
      <c r="A319" s="54" t="s">
        <v>649</v>
      </c>
      <c r="B319" s="50" t="s">
        <v>307</v>
      </c>
      <c r="C319" s="53">
        <f>VLOOKUP($B319,'2019 Ventilation List SORT'!$A$6:$I$102,2)</f>
        <v>0.5</v>
      </c>
      <c r="D319" s="53">
        <f>VLOOKUP($B319,'2019 Ventilation List SORT'!$A$6:$I$102,3)</f>
        <v>0.15</v>
      </c>
      <c r="E319" s="58">
        <f>VLOOKUP($B319,'2019 Ventilation List SORT'!$A$6:$I$102,4)</f>
        <v>0</v>
      </c>
      <c r="F319" s="58">
        <f>VLOOKUP($B319,'2019 Ventilation List SORT'!$A$6:$I$102,5)</f>
        <v>0</v>
      </c>
      <c r="G319" s="53">
        <f>VLOOKUP($B319,'2019 Ventilation List SORT'!$A$6:$I$102,6)</f>
        <v>0</v>
      </c>
      <c r="H319" s="58">
        <f>VLOOKUP($B319,'2019 Ventilation List SORT'!$A$6:$I$102,7)</f>
        <v>1</v>
      </c>
      <c r="I319" s="53" t="str">
        <f>VLOOKUP($B319,'2019 Ventilation List SORT'!$A$6:$I$102,8)</f>
        <v>F</v>
      </c>
      <c r="J319" s="84" t="str">
        <f>VLOOKUP($B319,'2019 Ventilation List SORT'!$A$6:$I$102,9)</f>
        <v>No</v>
      </c>
      <c r="K319" s="154">
        <f>INDEX('For CSV - 2019 SpcFuncData'!$D$5:$D$88,MATCH($A319,'For CSV - 2019 SpcFuncData'!$B$5:$B$88,0))*0.5</f>
        <v>33.335000000000001</v>
      </c>
      <c r="L319" s="154">
        <f>INDEX('For CSV - 2019 VentSpcFuncData'!$K$6:$K$101,MATCH($B319,'For CSV - 2019 VentSpcFuncData'!$B$6:$B$101,0))</f>
        <v>33.333333333333336</v>
      </c>
      <c r="M319" s="154">
        <f t="shared" si="30"/>
        <v>33.333333333333336</v>
      </c>
      <c r="N319" s="154">
        <f>INDEX('For CSV - 2019 VentSpcFuncData'!$J$6:$J$101,MATCH($B319,'For CSV - 2019 VentSpcFuncData'!$B$6:$B$101,0))</f>
        <v>15</v>
      </c>
      <c r="O319" s="154">
        <f t="shared" si="31"/>
        <v>14.999250037498125</v>
      </c>
      <c r="P319" s="156">
        <f t="shared" si="29"/>
        <v>0.5</v>
      </c>
      <c r="Q319" s="41" t="str">
        <f t="shared" si="34"/>
        <v>Aging Eye/Low-vision (Lounge/Waiting Area),General - Break rooms</v>
      </c>
      <c r="R319" s="41">
        <f>INDEX('For CSV - 2019 SpcFuncData'!$AL$5:$AL$89,MATCH($A319,'For CSV - 2019 SpcFuncData'!$B$5:$B$89,0))</f>
        <v>271</v>
      </c>
      <c r="S319" s="41">
        <f>INDEX('For CSV - 2019 VentSpcFuncData'!$L$6:$L$101,MATCH($B319,'For CSV - 2019 VentSpcFuncData'!$B$6:$B$101,0))</f>
        <v>46</v>
      </c>
      <c r="T319" s="41">
        <f>MATCH($A319,'For CSV - 2019 SpcFuncData'!$B$5:$B$88,0)</f>
        <v>74</v>
      </c>
      <c r="V319" t="str">
        <f t="shared" si="32"/>
        <v>1, Spc:SpcFunc,        271,  46  ;  Aging Eye/Low-vision (Lounge/Waiting Area)</v>
      </c>
    </row>
    <row r="320" spans="1:22">
      <c r="A320" s="54" t="s">
        <v>649</v>
      </c>
      <c r="B320" s="50" t="s">
        <v>307</v>
      </c>
      <c r="C320" s="53">
        <f>VLOOKUP($B320,'2019 Ventilation List SORT'!$A$6:$I$102,2)</f>
        <v>0.5</v>
      </c>
      <c r="D320" s="53">
        <f>VLOOKUP($B320,'2019 Ventilation List SORT'!$A$6:$I$102,3)</f>
        <v>0.15</v>
      </c>
      <c r="E320" s="58">
        <f>VLOOKUP($B320,'2019 Ventilation List SORT'!$A$6:$I$102,4)</f>
        <v>0</v>
      </c>
      <c r="F320" s="58">
        <f>VLOOKUP($B320,'2019 Ventilation List SORT'!$A$6:$I$102,5)</f>
        <v>0</v>
      </c>
      <c r="G320" s="53">
        <f>VLOOKUP($B320,'2019 Ventilation List SORT'!$A$6:$I$102,6)</f>
        <v>0</v>
      </c>
      <c r="H320" s="58">
        <f>VLOOKUP($B320,'2019 Ventilation List SORT'!$A$6:$I$102,7)</f>
        <v>1</v>
      </c>
      <c r="I320" s="53" t="str">
        <f>VLOOKUP($B320,'2019 Ventilation List SORT'!$A$6:$I$102,8)</f>
        <v>F</v>
      </c>
      <c r="J320" s="84" t="str">
        <f>VLOOKUP($B320,'2019 Ventilation List SORT'!$A$6:$I$102,9)</f>
        <v>No</v>
      </c>
      <c r="K320" s="154">
        <f>INDEX('For CSV - 2019 SpcFuncData'!$D$5:$D$88,MATCH($A320,'For CSV - 2019 SpcFuncData'!$B$5:$B$88,0))*0.5</f>
        <v>33.335000000000001</v>
      </c>
      <c r="L320" s="154">
        <f>INDEX('For CSV - 2019 VentSpcFuncData'!$K$6:$K$101,MATCH($B320,'For CSV - 2019 VentSpcFuncData'!$B$6:$B$101,0))</f>
        <v>33.333333333333336</v>
      </c>
      <c r="M320" s="154">
        <f t="shared" si="30"/>
        <v>33.333333333333336</v>
      </c>
      <c r="N320" s="154">
        <f>INDEX('For CSV - 2019 VentSpcFuncData'!$J$6:$J$101,MATCH($B320,'For CSV - 2019 VentSpcFuncData'!$B$6:$B$101,0))</f>
        <v>15</v>
      </c>
      <c r="O320" s="154">
        <f t="shared" si="31"/>
        <v>14.999250037498125</v>
      </c>
      <c r="P320" s="156">
        <f t="shared" si="29"/>
        <v>0.5</v>
      </c>
      <c r="Q320" s="41" t="str">
        <f t="shared" si="34"/>
        <v>Aging Eye/Low-vision (Lounge/Waiting Area),General - Break rooms</v>
      </c>
      <c r="R320" s="41">
        <f>INDEX('For CSV - 2019 SpcFuncData'!$AL$5:$AL$89,MATCH($A320,'For CSV - 2019 SpcFuncData'!$B$5:$B$89,0))</f>
        <v>271</v>
      </c>
      <c r="S320" s="41">
        <f>INDEX('For CSV - 2019 VentSpcFuncData'!$L$6:$L$101,MATCH($B320,'For CSV - 2019 VentSpcFuncData'!$B$6:$B$101,0))</f>
        <v>46</v>
      </c>
      <c r="T320" s="41">
        <f>MATCH($A320,'For CSV - 2019 SpcFuncData'!$B$5:$B$88,0)</f>
        <v>74</v>
      </c>
      <c r="V320" t="str">
        <f t="shared" si="32"/>
        <v>2,              46,     "General - Break rooms"</v>
      </c>
    </row>
    <row r="321" spans="1:22">
      <c r="A321" s="54" t="s">
        <v>650</v>
      </c>
      <c r="B321" s="50" t="s">
        <v>309</v>
      </c>
      <c r="C321" s="53">
        <f>VLOOKUP($B321,'2019 Ventilation List SORT'!$A$6:$I$102,2)</f>
        <v>0.5</v>
      </c>
      <c r="D321" s="53">
        <f>VLOOKUP($B321,'2019 Ventilation List SORT'!$A$6:$I$102,3)</f>
        <v>0.15</v>
      </c>
      <c r="E321" s="58">
        <f>VLOOKUP($B321,'2019 Ventilation List SORT'!$A$6:$I$102,4)</f>
        <v>0</v>
      </c>
      <c r="F321" s="58">
        <f>VLOOKUP($B321,'2019 Ventilation List SORT'!$A$6:$I$102,5)</f>
        <v>0</v>
      </c>
      <c r="G321" s="53">
        <f>VLOOKUP($B321,'2019 Ventilation List SORT'!$A$6:$I$102,6)</f>
        <v>0</v>
      </c>
      <c r="H321" s="58">
        <f>VLOOKUP($B321,'2019 Ventilation List SORT'!$A$6:$I$102,7)</f>
        <v>1</v>
      </c>
      <c r="I321" s="53" t="str">
        <f>VLOOKUP($B321,'2019 Ventilation List SORT'!$A$6:$I$102,8)</f>
        <v>F</v>
      </c>
      <c r="J321" s="84" t="str">
        <f>VLOOKUP($B321,'2019 Ventilation List SORT'!$A$6:$I$102,9)</f>
        <v>No</v>
      </c>
      <c r="K321" s="154">
        <f>INDEX('For CSV - 2019 SpcFuncData'!$D$5:$D$88,MATCH($A321,'For CSV - 2019 SpcFuncData'!$B$5:$B$88,0))*0.5</f>
        <v>33.335000000000001</v>
      </c>
      <c r="L321" s="154">
        <f>INDEX('For CSV - 2019 VentSpcFuncData'!$K$6:$K$101,MATCH($B321,'For CSV - 2019 VentSpcFuncData'!$B$6:$B$101,0))</f>
        <v>33.333333333333336</v>
      </c>
      <c r="M321" s="154">
        <f t="shared" si="30"/>
        <v>33.333333333333336</v>
      </c>
      <c r="N321" s="154">
        <f>INDEX('For CSV - 2019 VentSpcFuncData'!$J$6:$J$101,MATCH($B321,'For CSV - 2019 VentSpcFuncData'!$B$6:$B$101,0))</f>
        <v>15</v>
      </c>
      <c r="O321" s="154">
        <f t="shared" si="31"/>
        <v>14.999250037498125</v>
      </c>
      <c r="P321" s="156">
        <f t="shared" si="29"/>
        <v>0.5</v>
      </c>
      <c r="Q321" s="41" t="str">
        <f t="shared" si="34"/>
        <v>Aging Eye/Low-vision (Main Entry Lobby),Office - Main entry lobbies</v>
      </c>
      <c r="R321" s="41">
        <f>INDEX('For CSV - 2019 SpcFuncData'!$AL$5:$AL$89,MATCH($A321,'For CSV - 2019 SpcFuncData'!$B$5:$B$89,0))</f>
        <v>272</v>
      </c>
      <c r="S321" s="41">
        <f>INDEX('For CSV - 2019 VentSpcFuncData'!$L$6:$L$101,MATCH($B321,'For CSV - 2019 VentSpcFuncData'!$B$6:$B$101,0))</f>
        <v>72</v>
      </c>
      <c r="T321" s="41">
        <f>MATCH($A321,'For CSV - 2019 SpcFuncData'!$B$5:$B$88,0)</f>
        <v>75</v>
      </c>
      <c r="V321" t="str">
        <f t="shared" si="32"/>
        <v>1, Spc:SpcFunc,        272,  72  ;  Aging Eye/Low-vision (Main Entry Lobby)</v>
      </c>
    </row>
    <row r="322" spans="1:22">
      <c r="A322" s="54" t="s">
        <v>650</v>
      </c>
      <c r="B322" s="50" t="s">
        <v>309</v>
      </c>
      <c r="C322" s="53">
        <f>VLOOKUP($B322,'2019 Ventilation List SORT'!$A$6:$I$102,2)</f>
        <v>0.5</v>
      </c>
      <c r="D322" s="53">
        <f>VLOOKUP($B322,'2019 Ventilation List SORT'!$A$6:$I$102,3)</f>
        <v>0.15</v>
      </c>
      <c r="E322" s="58">
        <f>VLOOKUP($B322,'2019 Ventilation List SORT'!$A$6:$I$102,4)</f>
        <v>0</v>
      </c>
      <c r="F322" s="58">
        <f>VLOOKUP($B322,'2019 Ventilation List SORT'!$A$6:$I$102,5)</f>
        <v>0</v>
      </c>
      <c r="G322" s="53">
        <f>VLOOKUP($B322,'2019 Ventilation List SORT'!$A$6:$I$102,6)</f>
        <v>0</v>
      </c>
      <c r="H322" s="58">
        <f>VLOOKUP($B322,'2019 Ventilation List SORT'!$A$6:$I$102,7)</f>
        <v>1</v>
      </c>
      <c r="I322" s="53" t="str">
        <f>VLOOKUP($B322,'2019 Ventilation List SORT'!$A$6:$I$102,8)</f>
        <v>F</v>
      </c>
      <c r="J322" s="84" t="str">
        <f>VLOOKUP($B322,'2019 Ventilation List SORT'!$A$6:$I$102,9)</f>
        <v>No</v>
      </c>
      <c r="K322" s="154">
        <f>INDEX('For CSV - 2019 SpcFuncData'!$D$5:$D$88,MATCH($A322,'For CSV - 2019 SpcFuncData'!$B$5:$B$88,0))*0.5</f>
        <v>33.335000000000001</v>
      </c>
      <c r="L322" s="154">
        <f>INDEX('For CSV - 2019 VentSpcFuncData'!$K$6:$K$101,MATCH($B322,'For CSV - 2019 VentSpcFuncData'!$B$6:$B$101,0))</f>
        <v>33.333333333333336</v>
      </c>
      <c r="M322" s="154">
        <f t="shared" si="30"/>
        <v>33.333333333333336</v>
      </c>
      <c r="N322" s="154">
        <f>INDEX('For CSV - 2019 VentSpcFuncData'!$J$6:$J$101,MATCH($B322,'For CSV - 2019 VentSpcFuncData'!$B$6:$B$101,0))</f>
        <v>15</v>
      </c>
      <c r="O322" s="154">
        <f t="shared" si="31"/>
        <v>14.999250037498125</v>
      </c>
      <c r="P322" s="156">
        <f t="shared" si="29"/>
        <v>0.5</v>
      </c>
      <c r="Q322" s="41" t="str">
        <f t="shared" si="34"/>
        <v>Aging Eye/Low-vision (Main Entry Lobby),Office - Main entry lobbies</v>
      </c>
      <c r="R322" s="41">
        <f>INDEX('For CSV - 2019 SpcFuncData'!$AL$5:$AL$89,MATCH($A322,'For CSV - 2019 SpcFuncData'!$B$5:$B$89,0))</f>
        <v>272</v>
      </c>
      <c r="S322" s="41">
        <f>INDEX('For CSV - 2019 VentSpcFuncData'!$L$6:$L$101,MATCH($B322,'For CSV - 2019 VentSpcFuncData'!$B$6:$B$101,0))</f>
        <v>72</v>
      </c>
      <c r="T322" s="41">
        <f>MATCH($A322,'For CSV - 2019 SpcFuncData'!$B$5:$B$88,0)</f>
        <v>75</v>
      </c>
      <c r="V322" t="str">
        <f t="shared" si="32"/>
        <v>2,              72,     "Office - Main entry lobbies"</v>
      </c>
    </row>
    <row r="323" spans="1:22">
      <c r="A323" s="54" t="s">
        <v>651</v>
      </c>
      <c r="B323" s="50" t="s">
        <v>269</v>
      </c>
      <c r="C323" s="53">
        <f>VLOOKUP($B323,'2019 Ventilation List SORT'!$A$6:$I$102,2)</f>
        <v>0.5</v>
      </c>
      <c r="D323" s="53">
        <f>VLOOKUP($B323,'2019 Ventilation List SORT'!$A$6:$I$102,3)</f>
        <v>0.15</v>
      </c>
      <c r="E323" s="58">
        <f>VLOOKUP($B323,'2019 Ventilation List SORT'!$A$6:$I$102,4)</f>
        <v>0</v>
      </c>
      <c r="F323" s="58">
        <f>VLOOKUP($B323,'2019 Ventilation List SORT'!$A$6:$I$102,5)</f>
        <v>0</v>
      </c>
      <c r="G323" s="53">
        <f>VLOOKUP($B323,'2019 Ventilation List SORT'!$A$6:$I$102,6)</f>
        <v>0</v>
      </c>
      <c r="H323" s="58">
        <f>VLOOKUP($B323,'2019 Ventilation List SORT'!$A$6:$I$102,7)</f>
        <v>1</v>
      </c>
      <c r="I323" s="53" t="str">
        <f>VLOOKUP($B323,'2019 Ventilation List SORT'!$A$6:$I$102,8)</f>
        <v>F</v>
      </c>
      <c r="J323" s="84" t="str">
        <f>VLOOKUP($B323,'2019 Ventilation List SORT'!$A$6:$I$102,9)</f>
        <v>No</v>
      </c>
      <c r="K323" s="154">
        <f>INDEX('For CSV - 2019 SpcFuncData'!$D$5:$D$88,MATCH($A323,'For CSV - 2019 SpcFuncData'!$B$5:$B$88,0))*0.5</f>
        <v>33.335000000000001</v>
      </c>
      <c r="L323" s="154">
        <f>INDEX('For CSV - 2019 VentSpcFuncData'!$K$6:$K$101,MATCH($B323,'For CSV - 2019 VentSpcFuncData'!$B$6:$B$101,0))</f>
        <v>33.333333333333336</v>
      </c>
      <c r="M323" s="154">
        <f t="shared" si="30"/>
        <v>33.333333333333336</v>
      </c>
      <c r="N323" s="154">
        <f>INDEX('For CSV - 2019 VentSpcFuncData'!$J$6:$J$101,MATCH($B323,'For CSV - 2019 VentSpcFuncData'!$B$6:$B$101,0))</f>
        <v>15</v>
      </c>
      <c r="O323" s="154">
        <f t="shared" si="31"/>
        <v>14.999250037498125</v>
      </c>
      <c r="P323" s="156">
        <f t="shared" si="29"/>
        <v>0.5</v>
      </c>
      <c r="Q323" s="41" t="str">
        <f t="shared" si="34"/>
        <v>Aging Eye/Low-vision (Multipurpose Room),General - Conference/meeting</v>
      </c>
      <c r="R323" s="41">
        <f>INDEX('For CSV - 2019 SpcFuncData'!$AL$5:$AL$89,MATCH($A323,'For CSV - 2019 SpcFuncData'!$B$5:$B$89,0))</f>
        <v>273</v>
      </c>
      <c r="S323" s="41">
        <f>INDEX('For CSV - 2019 VentSpcFuncData'!$L$6:$L$101,MATCH($B323,'For CSV - 2019 VentSpcFuncData'!$B$6:$B$101,0))</f>
        <v>48</v>
      </c>
      <c r="T323" s="41">
        <f>MATCH($A323,'For CSV - 2019 SpcFuncData'!$B$5:$B$88,0)</f>
        <v>76</v>
      </c>
      <c r="V323" t="str">
        <f t="shared" si="32"/>
        <v>1, Spc:SpcFunc,        273,  48  ;  Aging Eye/Low-vision (Multipurpose Room)</v>
      </c>
    </row>
    <row r="324" spans="1:22">
      <c r="A324" s="54" t="s">
        <v>651</v>
      </c>
      <c r="B324" s="50" t="s">
        <v>269</v>
      </c>
      <c r="C324" s="53">
        <f>VLOOKUP($B324,'2019 Ventilation List SORT'!$A$6:$I$102,2)</f>
        <v>0.5</v>
      </c>
      <c r="D324" s="53">
        <f>VLOOKUP($B324,'2019 Ventilation List SORT'!$A$6:$I$102,3)</f>
        <v>0.15</v>
      </c>
      <c r="E324" s="58">
        <f>VLOOKUP($B324,'2019 Ventilation List SORT'!$A$6:$I$102,4)</f>
        <v>0</v>
      </c>
      <c r="F324" s="58">
        <f>VLOOKUP($B324,'2019 Ventilation List SORT'!$A$6:$I$102,5)</f>
        <v>0</v>
      </c>
      <c r="G324" s="53">
        <f>VLOOKUP($B324,'2019 Ventilation List SORT'!$A$6:$I$102,6)</f>
        <v>0</v>
      </c>
      <c r="H324" s="58">
        <f>VLOOKUP($B324,'2019 Ventilation List SORT'!$A$6:$I$102,7)</f>
        <v>1</v>
      </c>
      <c r="I324" s="53" t="str">
        <f>VLOOKUP($B324,'2019 Ventilation List SORT'!$A$6:$I$102,8)</f>
        <v>F</v>
      </c>
      <c r="J324" s="84" t="str">
        <f>VLOOKUP($B324,'2019 Ventilation List SORT'!$A$6:$I$102,9)</f>
        <v>No</v>
      </c>
      <c r="K324" s="154">
        <f>INDEX('For CSV - 2019 SpcFuncData'!$D$5:$D$88,MATCH($A324,'For CSV - 2019 SpcFuncData'!$B$5:$B$88,0))*0.5</f>
        <v>33.335000000000001</v>
      </c>
      <c r="L324" s="154">
        <f>INDEX('For CSV - 2019 VentSpcFuncData'!$K$6:$K$101,MATCH($B324,'For CSV - 2019 VentSpcFuncData'!$B$6:$B$101,0))</f>
        <v>33.333333333333336</v>
      </c>
      <c r="M324" s="154">
        <f t="shared" si="30"/>
        <v>33.333333333333336</v>
      </c>
      <c r="N324" s="154">
        <f>INDEX('For CSV - 2019 VentSpcFuncData'!$J$6:$J$101,MATCH($B324,'For CSV - 2019 VentSpcFuncData'!$B$6:$B$101,0))</f>
        <v>15</v>
      </c>
      <c r="O324" s="154">
        <f t="shared" si="31"/>
        <v>14.999250037498125</v>
      </c>
      <c r="P324" s="156">
        <f t="shared" si="29"/>
        <v>0.5</v>
      </c>
      <c r="Q324" s="41" t="str">
        <f t="shared" si="34"/>
        <v>Aging Eye/Low-vision (Multipurpose Room),General - Conference/meeting</v>
      </c>
      <c r="R324" s="41">
        <f>INDEX('For CSV - 2019 SpcFuncData'!$AL$5:$AL$89,MATCH($A324,'For CSV - 2019 SpcFuncData'!$B$5:$B$89,0))</f>
        <v>273</v>
      </c>
      <c r="S324" s="41">
        <f>INDEX('For CSV - 2019 VentSpcFuncData'!$L$6:$L$101,MATCH($B324,'For CSV - 2019 VentSpcFuncData'!$B$6:$B$101,0))</f>
        <v>48</v>
      </c>
      <c r="T324" s="41">
        <f>MATCH($A324,'For CSV - 2019 SpcFuncData'!$B$5:$B$88,0)</f>
        <v>76</v>
      </c>
      <c r="V324" t="str">
        <f t="shared" si="32"/>
        <v>2,              48,     "General - Conference/meeting"</v>
      </c>
    </row>
    <row r="325" spans="1:22">
      <c r="A325" s="54" t="s">
        <v>652</v>
      </c>
      <c r="B325" s="50" t="s">
        <v>323</v>
      </c>
      <c r="C325" s="53">
        <f>VLOOKUP($B325,'2019 Ventilation List SORT'!$A$6:$I$102,2)</f>
        <v>1.07</v>
      </c>
      <c r="D325" s="53">
        <f>VLOOKUP($B325,'2019 Ventilation List SORT'!$A$6:$I$102,3)</f>
        <v>0.15</v>
      </c>
      <c r="E325" s="58">
        <f>VLOOKUP($B325,'2019 Ventilation List SORT'!$A$6:$I$102,4)</f>
        <v>0</v>
      </c>
      <c r="F325" s="58">
        <f>VLOOKUP($B325,'2019 Ventilation List SORT'!$A$6:$I$102,5)</f>
        <v>0</v>
      </c>
      <c r="G325" s="53">
        <f>VLOOKUP($B325,'2019 Ventilation List SORT'!$A$6:$I$102,6)</f>
        <v>0</v>
      </c>
      <c r="H325" s="58">
        <f>VLOOKUP($B325,'2019 Ventilation List SORT'!$A$6:$I$102,7)</f>
        <v>1</v>
      </c>
      <c r="I325" s="53" t="str">
        <f>VLOOKUP($B325,'2019 Ventilation List SORT'!$A$6:$I$102,8)</f>
        <v>F</v>
      </c>
      <c r="J325" s="84" t="str">
        <f>VLOOKUP($B325,'2019 Ventilation List SORT'!$A$6:$I$102,9)</f>
        <v>No</v>
      </c>
      <c r="K325" s="154">
        <f>INDEX('For CSV - 2019 SpcFuncData'!$D$5:$D$88,MATCH($A325,'For CSV - 2019 SpcFuncData'!$B$5:$B$88,0))*0.5</f>
        <v>71.430000000000007</v>
      </c>
      <c r="L325" s="154">
        <f>INDEX('For CSV - 2019 VentSpcFuncData'!$K$6:$K$101,MATCH($B325,'For CSV - 2019 VentSpcFuncData'!$B$6:$B$101,0))</f>
        <v>71.333333333333329</v>
      </c>
      <c r="M325" s="154">
        <f t="shared" si="30"/>
        <v>71.333333333333329</v>
      </c>
      <c r="N325" s="154">
        <f>INDEX('For CSV - 2019 VentSpcFuncData'!$J$6:$J$101,MATCH($B325,'For CSV - 2019 VentSpcFuncData'!$B$6:$B$101,0))</f>
        <v>15</v>
      </c>
      <c r="O325" s="154">
        <f t="shared" si="31"/>
        <v>14.979700405991878</v>
      </c>
      <c r="P325" s="156">
        <f t="shared" si="29"/>
        <v>1.07</v>
      </c>
      <c r="Q325" s="41" t="str">
        <f t="shared" si="34"/>
        <v>Aging Eye/Low-vision (Religious Worship Area),Assembly - Places of religious worship</v>
      </c>
      <c r="R325" s="41">
        <f>INDEX('For CSV - 2019 SpcFuncData'!$AL$5:$AL$89,MATCH($A325,'For CSV - 2019 SpcFuncData'!$B$5:$B$89,0))</f>
        <v>274</v>
      </c>
      <c r="S325" s="41">
        <f>INDEX('For CSV - 2019 VentSpcFuncData'!$L$6:$L$101,MATCH($B325,'For CSV - 2019 VentSpcFuncData'!$B$6:$B$101,0))</f>
        <v>8</v>
      </c>
      <c r="T325" s="41">
        <f>MATCH($A325,'For CSV - 2019 SpcFuncData'!$B$5:$B$88,0)</f>
        <v>77</v>
      </c>
      <c r="V325" t="str">
        <f t="shared" si="32"/>
        <v>1, Spc:SpcFunc,        274,  8  ;  Aging Eye/Low-vision (Religious Worship Area)</v>
      </c>
    </row>
    <row r="326" spans="1:22">
      <c r="A326" s="54" t="s">
        <v>652</v>
      </c>
      <c r="B326" s="50" t="s">
        <v>323</v>
      </c>
      <c r="C326" s="53">
        <f>VLOOKUP($B326,'2019 Ventilation List SORT'!$A$6:$I$102,2)</f>
        <v>1.07</v>
      </c>
      <c r="D326" s="53">
        <f>VLOOKUP($B326,'2019 Ventilation List SORT'!$A$6:$I$102,3)</f>
        <v>0.15</v>
      </c>
      <c r="E326" s="58">
        <f>VLOOKUP($B326,'2019 Ventilation List SORT'!$A$6:$I$102,4)</f>
        <v>0</v>
      </c>
      <c r="F326" s="58">
        <f>VLOOKUP($B326,'2019 Ventilation List SORT'!$A$6:$I$102,5)</f>
        <v>0</v>
      </c>
      <c r="G326" s="53">
        <f>VLOOKUP($B326,'2019 Ventilation List SORT'!$A$6:$I$102,6)</f>
        <v>0</v>
      </c>
      <c r="H326" s="58">
        <f>VLOOKUP($B326,'2019 Ventilation List SORT'!$A$6:$I$102,7)</f>
        <v>1</v>
      </c>
      <c r="I326" s="53" t="str">
        <f>VLOOKUP($B326,'2019 Ventilation List SORT'!$A$6:$I$102,8)</f>
        <v>F</v>
      </c>
      <c r="J326" s="84" t="str">
        <f>VLOOKUP($B326,'2019 Ventilation List SORT'!$A$6:$I$102,9)</f>
        <v>No</v>
      </c>
      <c r="K326" s="154">
        <f>INDEX('For CSV - 2019 SpcFuncData'!$D$5:$D$88,MATCH($A326,'For CSV - 2019 SpcFuncData'!$B$5:$B$88,0))*0.5</f>
        <v>71.430000000000007</v>
      </c>
      <c r="L326" s="154">
        <f>INDEX('For CSV - 2019 VentSpcFuncData'!$K$6:$K$101,MATCH($B326,'For CSV - 2019 VentSpcFuncData'!$B$6:$B$101,0))</f>
        <v>71.333333333333329</v>
      </c>
      <c r="M326" s="154">
        <f t="shared" si="30"/>
        <v>71.333333333333329</v>
      </c>
      <c r="N326" s="154">
        <f>INDEX('For CSV - 2019 VentSpcFuncData'!$J$6:$J$101,MATCH($B326,'For CSV - 2019 VentSpcFuncData'!$B$6:$B$101,0))</f>
        <v>15</v>
      </c>
      <c r="O326" s="154">
        <f t="shared" si="31"/>
        <v>14.979700405991878</v>
      </c>
      <c r="P326" s="156">
        <f t="shared" si="29"/>
        <v>1.07</v>
      </c>
      <c r="Q326" s="41" t="str">
        <f t="shared" si="34"/>
        <v>Aging Eye/Low-vision (Religious Worship Area),Assembly - Places of religious worship</v>
      </c>
      <c r="R326" s="41">
        <f>INDEX('For CSV - 2019 SpcFuncData'!$AL$5:$AL$89,MATCH($A326,'For CSV - 2019 SpcFuncData'!$B$5:$B$89,0))</f>
        <v>274</v>
      </c>
      <c r="S326" s="41">
        <f>INDEX('For CSV - 2019 VentSpcFuncData'!$L$6:$L$101,MATCH($B326,'For CSV - 2019 VentSpcFuncData'!$B$6:$B$101,0))</f>
        <v>8</v>
      </c>
      <c r="T326" s="41">
        <f>MATCH($A326,'For CSV - 2019 SpcFuncData'!$B$5:$B$88,0)</f>
        <v>77</v>
      </c>
      <c r="V326" t="str">
        <f t="shared" si="32"/>
        <v>2,              8,     "Assembly - Places of religious worship"</v>
      </c>
    </row>
    <row r="327" spans="1:22">
      <c r="A327" s="54" t="s">
        <v>653</v>
      </c>
      <c r="B327" s="50" t="s">
        <v>324</v>
      </c>
      <c r="C327" s="53">
        <f>VLOOKUP($B327,'2019 Ventilation List SORT'!$A$6:$I$102,2)</f>
        <v>0</v>
      </c>
      <c r="D327" s="53">
        <f>VLOOKUP($B327,'2019 Ventilation List SORT'!$A$6:$I$102,3)</f>
        <v>0</v>
      </c>
      <c r="E327" s="58">
        <f>VLOOKUP($B327,'2019 Ventilation List SORT'!$A$6:$I$102,4)</f>
        <v>50</v>
      </c>
      <c r="F327" s="58">
        <f>VLOOKUP($B327,'2019 Ventilation List SORT'!$A$6:$I$102,5)</f>
        <v>0</v>
      </c>
      <c r="G327" s="53">
        <f>VLOOKUP($B327,'2019 Ventilation List SORT'!$A$6:$I$102,6)</f>
        <v>0</v>
      </c>
      <c r="H327" s="58">
        <f>VLOOKUP($B327,'2019 Ventilation List SORT'!$A$6:$I$102,7)</f>
        <v>2</v>
      </c>
      <c r="I327" s="53" t="str">
        <f>VLOOKUP($B327,'2019 Ventilation List SORT'!$A$6:$I$102,8)</f>
        <v>Exh. Note D</v>
      </c>
      <c r="J327" s="84" t="str">
        <f>VLOOKUP($B327,'2019 Ventilation List SORT'!$A$6:$I$102,9)</f>
        <v>No</v>
      </c>
      <c r="K327" s="154">
        <f>INDEX('For CSV - 2019 SpcFuncData'!$D$5:$D$88,MATCH($A327,'For CSV - 2019 SpcFuncData'!$B$5:$B$88,0))*0.5</f>
        <v>5</v>
      </c>
      <c r="L327" s="154">
        <f>INDEX('For CSV - 2019 VentSpcFuncData'!$K$6:$K$101,MATCH($B327,'For CSV - 2019 VentSpcFuncData'!$B$6:$B$101,0))</f>
        <v>0</v>
      </c>
      <c r="M327" s="154">
        <f t="shared" si="30"/>
        <v>5</v>
      </c>
      <c r="N327" s="154">
        <f>INDEX('For CSV - 2019 VentSpcFuncData'!$J$6:$J$101,MATCH($B327,'For CSV - 2019 VentSpcFuncData'!$B$6:$B$101,0))</f>
        <v>0</v>
      </c>
      <c r="O327" s="154">
        <f t="shared" si="31"/>
        <v>0</v>
      </c>
      <c r="P327" s="156">
        <f t="shared" si="29"/>
        <v>0</v>
      </c>
      <c r="Q327" s="41" t="str">
        <f t="shared" si="34"/>
        <v>Aging Eye/Low-vision (Restroom),Exhaust - Toilets, public</v>
      </c>
      <c r="R327" s="41">
        <f>INDEX('For CSV - 2019 SpcFuncData'!$AL$5:$AL$89,MATCH($A327,'For CSV - 2019 SpcFuncData'!$B$5:$B$89,0))</f>
        <v>275</v>
      </c>
      <c r="S327" s="41">
        <f>INDEX('For CSV - 2019 VentSpcFuncData'!$L$6:$L$101,MATCH($B327,'For CSV - 2019 VentSpcFuncData'!$B$6:$B$101,0))</f>
        <v>40</v>
      </c>
      <c r="T327" s="41">
        <f>MATCH($A327,'For CSV - 2019 SpcFuncData'!$B$5:$B$88,0)</f>
        <v>78</v>
      </c>
      <c r="V327" t="str">
        <f t="shared" si="32"/>
        <v>1, Spc:SpcFunc,        275,  40  ;  Aging Eye/Low-vision (Restroom)</v>
      </c>
    </row>
    <row r="328" spans="1:22" ht="13.5" customHeight="1">
      <c r="A328" s="54" t="s">
        <v>653</v>
      </c>
      <c r="B328" s="50" t="s">
        <v>324</v>
      </c>
      <c r="C328" s="53">
        <f>VLOOKUP($B328,'2019 Ventilation List SORT'!$A$6:$I$102,2)</f>
        <v>0</v>
      </c>
      <c r="D328" s="53">
        <f>VLOOKUP($B328,'2019 Ventilation List SORT'!$A$6:$I$102,3)</f>
        <v>0</v>
      </c>
      <c r="E328" s="58">
        <f>VLOOKUP($B328,'2019 Ventilation List SORT'!$A$6:$I$102,4)</f>
        <v>50</v>
      </c>
      <c r="F328" s="58">
        <f>VLOOKUP($B328,'2019 Ventilation List SORT'!$A$6:$I$102,5)</f>
        <v>0</v>
      </c>
      <c r="G328" s="53">
        <f>VLOOKUP($B328,'2019 Ventilation List SORT'!$A$6:$I$102,6)</f>
        <v>0</v>
      </c>
      <c r="H328" s="58">
        <f>VLOOKUP($B328,'2019 Ventilation List SORT'!$A$6:$I$102,7)</f>
        <v>2</v>
      </c>
      <c r="I328" s="53" t="str">
        <f>VLOOKUP($B328,'2019 Ventilation List SORT'!$A$6:$I$102,8)</f>
        <v>Exh. Note D</v>
      </c>
      <c r="J328" s="84" t="str">
        <f>VLOOKUP($B328,'2019 Ventilation List SORT'!$A$6:$I$102,9)</f>
        <v>No</v>
      </c>
      <c r="K328" s="154">
        <f>INDEX('For CSV - 2019 SpcFuncData'!$D$5:$D$88,MATCH($A328,'For CSV - 2019 SpcFuncData'!$B$5:$B$88,0))*0.5</f>
        <v>5</v>
      </c>
      <c r="L328" s="154">
        <f>INDEX('For CSV - 2019 VentSpcFuncData'!$K$6:$K$101,MATCH($B328,'For CSV - 2019 VentSpcFuncData'!$B$6:$B$101,0))</f>
        <v>0</v>
      </c>
      <c r="M328" s="154">
        <f t="shared" si="30"/>
        <v>5</v>
      </c>
      <c r="N328" s="154">
        <f>INDEX('For CSV - 2019 VentSpcFuncData'!$J$6:$J$101,MATCH($B328,'For CSV - 2019 VentSpcFuncData'!$B$6:$B$101,0))</f>
        <v>0</v>
      </c>
      <c r="O328" s="154">
        <f t="shared" si="31"/>
        <v>0</v>
      </c>
      <c r="P328" s="156">
        <f t="shared" si="29"/>
        <v>0</v>
      </c>
      <c r="Q328" s="41" t="str">
        <f t="shared" si="34"/>
        <v>Aging Eye/Low-vision (Restroom),Exhaust - Toilets, public</v>
      </c>
      <c r="R328" s="41">
        <f>INDEX('For CSV - 2019 SpcFuncData'!$AL$5:$AL$89,MATCH($A328,'For CSV - 2019 SpcFuncData'!$B$5:$B$89,0))</f>
        <v>275</v>
      </c>
      <c r="S328" s="41">
        <f>INDEX('For CSV - 2019 VentSpcFuncData'!$L$6:$L$101,MATCH($B328,'For CSV - 2019 VentSpcFuncData'!$B$6:$B$101,0))</f>
        <v>40</v>
      </c>
      <c r="T328" s="41">
        <f>MATCH($A328,'For CSV - 2019 SpcFuncData'!$B$5:$B$88,0)</f>
        <v>78</v>
      </c>
      <c r="V328" t="str">
        <f t="shared" si="32"/>
        <v>2,              40,     "Exhaust - Toilets, public"</v>
      </c>
    </row>
    <row r="329" spans="1:22">
      <c r="A329" s="54" t="s">
        <v>654</v>
      </c>
      <c r="B329" s="50" t="s">
        <v>274</v>
      </c>
      <c r="C329" s="53">
        <f>VLOOKUP($B329,'2019 Ventilation List SORT'!$A$6:$I$102,2)</f>
        <v>0.15</v>
      </c>
      <c r="D329" s="53">
        <f>VLOOKUP($B329,'2019 Ventilation List SORT'!$A$6:$I$102,3)</f>
        <v>0.15</v>
      </c>
      <c r="E329" s="58">
        <f>VLOOKUP($B329,'2019 Ventilation List SORT'!$A$6:$I$102,4)</f>
        <v>0</v>
      </c>
      <c r="F329" s="58">
        <f>VLOOKUP($B329,'2019 Ventilation List SORT'!$A$6:$I$102,5)</f>
        <v>0</v>
      </c>
      <c r="G329" s="53">
        <f>VLOOKUP($B329,'2019 Ventilation List SORT'!$A$6:$I$102,6)</f>
        <v>0</v>
      </c>
      <c r="H329" s="58">
        <f>VLOOKUP($B329,'2019 Ventilation List SORT'!$A$6:$I$102,7)</f>
        <v>1</v>
      </c>
      <c r="I329" s="53" t="str">
        <f>VLOOKUP($B329,'2019 Ventilation List SORT'!$A$6:$I$102,8)</f>
        <v>F</v>
      </c>
      <c r="J329" s="84" t="str">
        <f>VLOOKUP($B329,'2019 Ventilation List SORT'!$A$6:$I$102,9)</f>
        <v>No</v>
      </c>
      <c r="K329" s="154">
        <f>INDEX('For CSV - 2019 SpcFuncData'!$D$5:$D$88,MATCH($A329,'For CSV - 2019 SpcFuncData'!$B$5:$B$88,0))*0.5</f>
        <v>5</v>
      </c>
      <c r="L329" s="154">
        <f>INDEX('For CSV - 2019 VentSpcFuncData'!$K$6:$K$101,MATCH($B329,'For CSV - 2019 VentSpcFuncData'!$B$6:$B$101,0))</f>
        <v>0</v>
      </c>
      <c r="M329" s="154">
        <f t="shared" si="30"/>
        <v>5</v>
      </c>
      <c r="N329" s="154">
        <f>INDEX('For CSV - 2019 VentSpcFuncData'!$J$6:$J$101,MATCH($B329,'For CSV - 2019 VentSpcFuncData'!$B$6:$B$101,0))</f>
        <v>15</v>
      </c>
      <c r="O329" s="154">
        <f t="shared" si="31"/>
        <v>15</v>
      </c>
      <c r="P329" s="156">
        <f t="shared" ref="P329:P330" si="35">K329*O329/1000</f>
        <v>7.4999999999999997E-2</v>
      </c>
      <c r="Q329" s="41" t="str">
        <f t="shared" si="34"/>
        <v>Aging Eye/Low-vision (Stairwell),General - Corridors</v>
      </c>
      <c r="R329" s="41">
        <f>INDEX('For CSV - 2019 SpcFuncData'!$AL$5:$AL$89,MATCH($A329,'For CSV - 2019 SpcFuncData'!$B$5:$B$89,0))</f>
        <v>276</v>
      </c>
      <c r="S329" s="41">
        <f>INDEX('For CSV - 2019 VentSpcFuncData'!$L$6:$L$101,MATCH($B329,'For CSV - 2019 VentSpcFuncData'!$B$6:$B$101,0))</f>
        <v>49</v>
      </c>
      <c r="T329" s="41">
        <f>MATCH($A329,'For CSV - 2019 SpcFuncData'!$B$5:$B$88,0)</f>
        <v>79</v>
      </c>
      <c r="V329" t="str">
        <f t="shared" si="32"/>
        <v>1, Spc:SpcFunc,        276,  49  ;  Aging Eye/Low-vision (Stairwell)</v>
      </c>
    </row>
    <row r="330" spans="1:22">
      <c r="A330" s="54" t="s">
        <v>654</v>
      </c>
      <c r="B330" s="50" t="s">
        <v>274</v>
      </c>
      <c r="C330" s="53">
        <f>VLOOKUP($B330,'2019 Ventilation List SORT'!$A$6:$I$102,2)</f>
        <v>0.15</v>
      </c>
      <c r="D330" s="53">
        <f>VLOOKUP($B330,'2019 Ventilation List SORT'!$A$6:$I$102,3)</f>
        <v>0.15</v>
      </c>
      <c r="E330" s="58">
        <f>VLOOKUP($B330,'2019 Ventilation List SORT'!$A$6:$I$102,4)</f>
        <v>0</v>
      </c>
      <c r="F330" s="58">
        <f>VLOOKUP($B330,'2019 Ventilation List SORT'!$A$6:$I$102,5)</f>
        <v>0</v>
      </c>
      <c r="G330" s="53">
        <f>VLOOKUP($B330,'2019 Ventilation List SORT'!$A$6:$I$102,6)</f>
        <v>0</v>
      </c>
      <c r="H330" s="58">
        <f>VLOOKUP($B330,'2019 Ventilation List SORT'!$A$6:$I$102,7)</f>
        <v>1</v>
      </c>
      <c r="I330" s="53" t="str">
        <f>VLOOKUP($B330,'2019 Ventilation List SORT'!$A$6:$I$102,8)</f>
        <v>F</v>
      </c>
      <c r="J330" s="84" t="str">
        <f>VLOOKUP($B330,'2019 Ventilation List SORT'!$A$6:$I$102,9)</f>
        <v>No</v>
      </c>
      <c r="K330" s="154">
        <f>INDEX('For CSV - 2019 SpcFuncData'!$D$5:$D$88,MATCH($A330,'For CSV - 2019 SpcFuncData'!$B$5:$B$88,0))*0.5</f>
        <v>5</v>
      </c>
      <c r="L330" s="154">
        <f>INDEX('For CSV - 2019 VentSpcFuncData'!$K$6:$K$101,MATCH($B330,'For CSV - 2019 VentSpcFuncData'!$B$6:$B$101,0))</f>
        <v>0</v>
      </c>
      <c r="M330" s="154">
        <f>IF(L330=0,K330,L330)</f>
        <v>5</v>
      </c>
      <c r="N330" s="154">
        <f>INDEX('For CSV - 2019 VentSpcFuncData'!$J$6:$J$101,MATCH($B330,'For CSV - 2019 VentSpcFuncData'!$B$6:$B$101,0))</f>
        <v>15</v>
      </c>
      <c r="O330" s="154">
        <f t="shared" ref="O330" si="36">MIN(IF(SUM(K330,M330)=0,0,M330/K330*N330),15)</f>
        <v>15</v>
      </c>
      <c r="P330" s="156">
        <f t="shared" si="35"/>
        <v>7.4999999999999997E-2</v>
      </c>
      <c r="Q330" s="41" t="str">
        <f t="shared" si="34"/>
        <v>Aging Eye/Low-vision (Stairwell),General - Corridors</v>
      </c>
      <c r="R330" s="41">
        <f>INDEX('For CSV - 2019 SpcFuncData'!$AL$5:$AL$89,MATCH($A330,'For CSV - 2019 SpcFuncData'!$B$5:$B$89,0))</f>
        <v>276</v>
      </c>
      <c r="S330" s="41">
        <f>INDEX('For CSV - 2019 VentSpcFuncData'!$L$6:$L$101,MATCH($B330,'For CSV - 2019 VentSpcFuncData'!$B$6:$B$101,0))</f>
        <v>49</v>
      </c>
      <c r="T330" s="41">
        <f>MATCH($A330,'For CSV - 2019 SpcFuncData'!$B$5:$B$88,0)</f>
        <v>79</v>
      </c>
      <c r="V330" t="str">
        <f t="shared" si="32"/>
        <v>2,              49,     "General - Corridors"</v>
      </c>
    </row>
    <row r="331" spans="1:22">
      <c r="A331" s="54"/>
      <c r="B331" s="50"/>
      <c r="C331" s="91"/>
      <c r="D331" s="92"/>
      <c r="E331" s="92"/>
      <c r="F331" s="92"/>
      <c r="G331" s="92"/>
      <c r="H331" s="58"/>
      <c r="I331" s="47"/>
      <c r="J331" s="84"/>
      <c r="K331" s="84"/>
      <c r="L331" s="84"/>
      <c r="M331" s="84"/>
      <c r="N331" s="84"/>
      <c r="O331" s="84"/>
      <c r="P331" s="84"/>
      <c r="V331"/>
    </row>
    <row r="332" spans="1:22">
      <c r="A332" s="54"/>
      <c r="B332" s="50"/>
      <c r="C332" s="91"/>
      <c r="D332" s="92"/>
      <c r="E332" s="92"/>
      <c r="F332" s="92"/>
      <c r="G332" s="92"/>
      <c r="H332" s="58"/>
      <c r="I332" s="47"/>
      <c r="J332" s="84"/>
      <c r="K332" s="84"/>
      <c r="L332" s="84"/>
      <c r="M332" s="84"/>
      <c r="N332" s="84"/>
      <c r="O332" s="84"/>
      <c r="P332" s="84"/>
      <c r="V332"/>
    </row>
    <row r="333" spans="1:22">
      <c r="A333" s="54"/>
      <c r="B333" s="50"/>
      <c r="C333" s="91"/>
      <c r="D333" s="92"/>
      <c r="E333" s="92"/>
      <c r="F333" s="92"/>
      <c r="G333" s="92"/>
      <c r="H333" s="58"/>
      <c r="I333" s="47"/>
      <c r="J333" s="84"/>
      <c r="K333" s="84"/>
      <c r="L333" s="84"/>
      <c r="M333" s="84"/>
      <c r="N333" s="84"/>
      <c r="O333" s="84"/>
      <c r="P333" s="84"/>
      <c r="V333"/>
    </row>
    <row r="334" spans="1:22">
      <c r="A334" s="54"/>
      <c r="B334" s="50"/>
      <c r="C334" s="91"/>
      <c r="D334" s="92"/>
      <c r="E334" s="92"/>
      <c r="F334" s="92"/>
      <c r="G334" s="92"/>
      <c r="H334" s="58"/>
      <c r="I334" s="47"/>
      <c r="J334" s="84"/>
      <c r="K334" s="84"/>
      <c r="L334" s="84"/>
      <c r="M334" s="84"/>
      <c r="N334" s="84"/>
      <c r="O334" s="84"/>
      <c r="P334" s="84"/>
      <c r="V334"/>
    </row>
    <row r="335" spans="1:22">
      <c r="A335" s="54"/>
      <c r="B335" s="106"/>
      <c r="C335" s="91"/>
      <c r="D335" s="92"/>
      <c r="E335" s="92"/>
      <c r="F335" s="92"/>
      <c r="G335" s="92"/>
      <c r="H335" s="58"/>
      <c r="I335" s="47"/>
      <c r="J335" s="84"/>
      <c r="K335" s="84"/>
      <c r="L335" s="84"/>
      <c r="M335" s="84"/>
      <c r="N335" s="84"/>
      <c r="O335" s="84"/>
      <c r="P335" s="84"/>
    </row>
    <row r="336" spans="1:22">
      <c r="H336" s="93"/>
    </row>
    <row r="337" spans="1:9">
      <c r="H337" s="93"/>
    </row>
    <row r="338" spans="1:9">
      <c r="A338" s="44" t="s">
        <v>655</v>
      </c>
      <c r="B338" s="54" t="s">
        <v>656</v>
      </c>
      <c r="C338" s="94" t="s">
        <v>657</v>
      </c>
      <c r="D338" s="95"/>
      <c r="E338" s="95"/>
      <c r="F338" s="95"/>
      <c r="G338" s="95"/>
      <c r="H338" s="96"/>
      <c r="I338" s="95"/>
    </row>
    <row r="339" spans="1:9">
      <c r="A339" s="41">
        <f t="shared" ref="A339:A370" si="37">COUNTIF($B$8:$B$314,B339)</f>
        <v>7</v>
      </c>
      <c r="B339" s="50" t="s">
        <v>247</v>
      </c>
      <c r="C339" s="98" t="s">
        <v>658</v>
      </c>
      <c r="D339" s="95"/>
      <c r="E339" s="95"/>
      <c r="F339" s="95"/>
      <c r="G339" s="95"/>
      <c r="H339" s="96"/>
      <c r="I339" s="95"/>
    </row>
    <row r="340" spans="1:9">
      <c r="A340" s="41">
        <f t="shared" si="37"/>
        <v>4</v>
      </c>
      <c r="B340" s="50" t="s">
        <v>592</v>
      </c>
      <c r="C340" s="94" t="s">
        <v>659</v>
      </c>
      <c r="D340" s="95"/>
      <c r="E340" s="95"/>
      <c r="F340" s="95"/>
      <c r="G340" s="95"/>
      <c r="H340" s="96"/>
      <c r="I340" s="95"/>
    </row>
    <row r="341" spans="1:9">
      <c r="A341" s="41">
        <f t="shared" si="37"/>
        <v>5</v>
      </c>
      <c r="B341" s="50" t="s">
        <v>253</v>
      </c>
      <c r="C341" s="97" t="s">
        <v>660</v>
      </c>
      <c r="D341" s="95"/>
      <c r="E341" s="95"/>
      <c r="F341" s="95"/>
      <c r="G341" s="95"/>
      <c r="H341" s="96"/>
      <c r="I341" s="95"/>
    </row>
    <row r="342" spans="1:9">
      <c r="A342" s="41">
        <f t="shared" si="37"/>
        <v>4</v>
      </c>
      <c r="B342" s="50" t="s">
        <v>302</v>
      </c>
      <c r="C342" s="97" t="s">
        <v>661</v>
      </c>
      <c r="D342" s="95"/>
      <c r="E342" s="95"/>
      <c r="F342" s="95"/>
      <c r="G342" s="95"/>
      <c r="H342" s="96"/>
      <c r="I342" s="95"/>
    </row>
    <row r="343" spans="1:9">
      <c r="A343" s="41">
        <f t="shared" si="37"/>
        <v>3</v>
      </c>
      <c r="B343" s="50" t="s">
        <v>616</v>
      </c>
      <c r="C343" s="97" t="s">
        <v>662</v>
      </c>
      <c r="D343" s="95"/>
      <c r="E343" s="95"/>
      <c r="F343" s="95"/>
      <c r="G343" s="95"/>
      <c r="H343" s="96"/>
      <c r="I343" s="95"/>
    </row>
    <row r="344" spans="1:9">
      <c r="A344" s="41">
        <f t="shared" si="37"/>
        <v>1</v>
      </c>
      <c r="B344" s="50" t="s">
        <v>642</v>
      </c>
      <c r="C344" s="97" t="s">
        <v>663</v>
      </c>
      <c r="D344" s="95"/>
      <c r="E344" s="95"/>
      <c r="F344" s="95"/>
      <c r="G344" s="95"/>
      <c r="H344" s="96"/>
      <c r="I344" s="95"/>
    </row>
    <row r="345" spans="1:9">
      <c r="A345" s="41">
        <f t="shared" si="37"/>
        <v>2</v>
      </c>
      <c r="B345" s="50" t="s">
        <v>311</v>
      </c>
      <c r="H345" s="93"/>
    </row>
    <row r="346" spans="1:9">
      <c r="A346" s="41">
        <f t="shared" si="37"/>
        <v>3</v>
      </c>
      <c r="B346" s="50" t="s">
        <v>323</v>
      </c>
      <c r="H346" s="93"/>
    </row>
    <row r="347" spans="1:9">
      <c r="A347" s="41">
        <f t="shared" si="37"/>
        <v>2</v>
      </c>
      <c r="B347" s="50" t="s">
        <v>597</v>
      </c>
      <c r="H347" s="93"/>
    </row>
    <row r="348" spans="1:9">
      <c r="A348" s="41">
        <f t="shared" si="37"/>
        <v>2</v>
      </c>
      <c r="B348" s="50" t="s">
        <v>255</v>
      </c>
    </row>
    <row r="349" spans="1:9">
      <c r="A349" s="41">
        <f t="shared" si="37"/>
        <v>1</v>
      </c>
      <c r="B349" s="50" t="s">
        <v>598</v>
      </c>
      <c r="H349" s="50"/>
    </row>
    <row r="350" spans="1:9">
      <c r="A350" s="41">
        <f t="shared" si="37"/>
        <v>2</v>
      </c>
      <c r="B350" s="50" t="s">
        <v>599</v>
      </c>
      <c r="H350" s="50"/>
    </row>
    <row r="351" spans="1:9">
      <c r="A351" s="41">
        <f t="shared" si="37"/>
        <v>1</v>
      </c>
      <c r="B351" s="50" t="s">
        <v>600</v>
      </c>
      <c r="H351" s="50"/>
    </row>
    <row r="352" spans="1:9">
      <c r="A352" s="41">
        <f t="shared" si="37"/>
        <v>1</v>
      </c>
      <c r="B352" s="50" t="s">
        <v>601</v>
      </c>
      <c r="H352" s="50"/>
    </row>
    <row r="353" spans="1:41">
      <c r="A353" s="41">
        <f t="shared" si="37"/>
        <v>2</v>
      </c>
      <c r="B353" s="50" t="s">
        <v>602</v>
      </c>
      <c r="H353" s="50"/>
    </row>
    <row r="354" spans="1:41">
      <c r="A354" s="41">
        <f t="shared" si="37"/>
        <v>1</v>
      </c>
      <c r="B354" s="50" t="s">
        <v>603</v>
      </c>
    </row>
    <row r="355" spans="1:41">
      <c r="A355" s="41">
        <f t="shared" si="37"/>
        <v>2</v>
      </c>
      <c r="B355" s="50" t="s">
        <v>604</v>
      </c>
    </row>
    <row r="356" spans="1:41">
      <c r="A356" s="41">
        <f t="shared" si="37"/>
        <v>3</v>
      </c>
      <c r="B356" s="50" t="s">
        <v>605</v>
      </c>
    </row>
    <row r="357" spans="1:41">
      <c r="A357" s="41">
        <f t="shared" si="37"/>
        <v>3</v>
      </c>
      <c r="B357" s="50" t="s">
        <v>606</v>
      </c>
    </row>
    <row r="358" spans="1:41">
      <c r="A358" s="41">
        <f t="shared" si="37"/>
        <v>3</v>
      </c>
      <c r="B358" s="50" t="s">
        <v>607</v>
      </c>
    </row>
    <row r="359" spans="1:41">
      <c r="A359" s="41">
        <f t="shared" si="37"/>
        <v>4</v>
      </c>
      <c r="B359" s="50" t="s">
        <v>328</v>
      </c>
    </row>
    <row r="360" spans="1:41">
      <c r="A360" s="41">
        <f t="shared" si="37"/>
        <v>2</v>
      </c>
      <c r="B360" s="50" t="s">
        <v>608</v>
      </c>
    </row>
    <row r="361" spans="1:41" s="54" customFormat="1">
      <c r="A361" s="41">
        <f t="shared" si="37"/>
        <v>1</v>
      </c>
      <c r="B361" s="50" t="s">
        <v>637</v>
      </c>
      <c r="C361" s="41"/>
      <c r="D361" s="41"/>
      <c r="E361" s="41"/>
      <c r="F361" s="41"/>
      <c r="G361" s="41"/>
      <c r="H361" s="41"/>
      <c r="I361" s="41"/>
      <c r="J361" s="120"/>
      <c r="K361" s="120"/>
      <c r="L361" s="120"/>
      <c r="M361" s="120"/>
      <c r="N361" s="120"/>
      <c r="O361" s="120"/>
      <c r="P361" s="120"/>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row>
    <row r="362" spans="1:41" s="54" customFormat="1">
      <c r="A362" s="41">
        <f t="shared" si="37"/>
        <v>5</v>
      </c>
      <c r="B362" s="50" t="s">
        <v>593</v>
      </c>
      <c r="C362" s="41"/>
      <c r="D362" s="41"/>
      <c r="E362" s="41"/>
      <c r="F362" s="41"/>
      <c r="G362" s="41"/>
      <c r="H362" s="41"/>
      <c r="I362" s="41"/>
      <c r="J362" s="120"/>
      <c r="K362" s="120"/>
      <c r="L362" s="120"/>
      <c r="M362" s="120"/>
      <c r="N362" s="120"/>
      <c r="O362" s="120"/>
      <c r="P362" s="120"/>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row>
    <row r="363" spans="1:41" s="54" customFormat="1">
      <c r="A363" s="41">
        <f t="shared" si="37"/>
        <v>3</v>
      </c>
      <c r="B363" s="50" t="s">
        <v>249</v>
      </c>
      <c r="C363" s="41"/>
      <c r="D363" s="41"/>
      <c r="E363" s="41"/>
      <c r="F363" s="41"/>
      <c r="G363" s="41"/>
      <c r="H363" s="41"/>
      <c r="I363" s="41"/>
      <c r="J363" s="120"/>
      <c r="K363" s="120"/>
      <c r="L363" s="120"/>
      <c r="M363" s="120"/>
      <c r="N363" s="120"/>
      <c r="O363" s="120"/>
      <c r="P363" s="120"/>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row>
    <row r="364" spans="1:41" s="54" customFormat="1">
      <c r="A364" s="83">
        <f t="shared" si="37"/>
        <v>1</v>
      </c>
      <c r="B364" s="90" t="s">
        <v>590</v>
      </c>
      <c r="C364" s="41"/>
      <c r="D364" s="41"/>
      <c r="E364" s="41"/>
      <c r="F364" s="41"/>
      <c r="G364" s="41"/>
      <c r="H364" s="41"/>
      <c r="I364" s="41"/>
      <c r="J364" s="120"/>
      <c r="K364" s="120"/>
      <c r="L364" s="120"/>
      <c r="M364" s="120"/>
      <c r="N364" s="120"/>
      <c r="O364" s="120"/>
      <c r="P364" s="120"/>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row>
    <row r="365" spans="1:41" s="54" customFormat="1">
      <c r="A365" s="41">
        <f t="shared" si="37"/>
        <v>6</v>
      </c>
      <c r="B365" s="50" t="s">
        <v>271</v>
      </c>
      <c r="C365" s="41"/>
      <c r="D365" s="41"/>
      <c r="E365" s="41"/>
      <c r="F365" s="41"/>
      <c r="G365" s="41"/>
      <c r="H365" s="41"/>
      <c r="I365" s="41"/>
      <c r="J365" s="120"/>
      <c r="K365" s="120"/>
      <c r="L365" s="120"/>
      <c r="M365" s="120"/>
      <c r="N365" s="120"/>
      <c r="O365" s="120"/>
      <c r="P365" s="120"/>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row>
    <row r="366" spans="1:41" s="54" customFormat="1">
      <c r="A366" s="41">
        <f t="shared" si="37"/>
        <v>4</v>
      </c>
      <c r="B366" s="50" t="s">
        <v>626</v>
      </c>
      <c r="C366" s="41"/>
      <c r="D366" s="41"/>
      <c r="E366" s="41"/>
      <c r="F366" s="41"/>
      <c r="G366" s="41"/>
      <c r="H366" s="41"/>
      <c r="I366" s="41"/>
      <c r="J366" s="120"/>
      <c r="K366" s="120"/>
      <c r="L366" s="120"/>
      <c r="M366" s="120"/>
      <c r="N366" s="120"/>
      <c r="O366" s="120"/>
      <c r="P366" s="120"/>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row>
    <row r="367" spans="1:41" s="54" customFormat="1">
      <c r="A367" s="41">
        <f t="shared" si="37"/>
        <v>1</v>
      </c>
      <c r="B367" s="50" t="s">
        <v>629</v>
      </c>
      <c r="C367" s="41"/>
      <c r="D367" s="41"/>
      <c r="E367" s="41"/>
      <c r="F367" s="41"/>
      <c r="G367" s="41"/>
      <c r="H367" s="41"/>
      <c r="I367" s="41"/>
      <c r="J367" s="120"/>
      <c r="K367" s="120"/>
      <c r="L367" s="120"/>
      <c r="M367" s="120"/>
      <c r="N367" s="120"/>
      <c r="O367" s="120"/>
      <c r="P367" s="120"/>
      <c r="Q367" s="41"/>
      <c r="R367" s="41"/>
      <c r="S367" s="41"/>
      <c r="T367" s="41"/>
      <c r="U367" s="41"/>
      <c r="V367" s="41"/>
      <c r="W367" s="41"/>
      <c r="X367" s="41"/>
      <c r="Y367" s="41"/>
      <c r="Z367" s="41"/>
      <c r="AA367" s="41"/>
      <c r="AB367" s="41"/>
      <c r="AC367" s="41"/>
      <c r="AD367" s="41"/>
      <c r="AE367" s="41"/>
      <c r="AF367" s="41"/>
      <c r="AG367" s="41"/>
      <c r="AH367" s="41"/>
      <c r="AI367" s="41"/>
      <c r="AJ367" s="41"/>
      <c r="AK367" s="41"/>
      <c r="AL367" s="41"/>
      <c r="AM367" s="41"/>
      <c r="AN367" s="41"/>
      <c r="AO367" s="41"/>
    </row>
    <row r="368" spans="1:41" s="54" customFormat="1">
      <c r="A368" s="41">
        <f t="shared" si="37"/>
        <v>2</v>
      </c>
      <c r="B368" s="50" t="s">
        <v>298</v>
      </c>
      <c r="C368" s="41"/>
      <c r="D368" s="41"/>
      <c r="E368" s="41"/>
      <c r="F368" s="41"/>
      <c r="G368" s="41"/>
      <c r="H368" s="41"/>
      <c r="I368" s="41"/>
      <c r="J368" s="120"/>
      <c r="K368" s="120"/>
      <c r="L368" s="120"/>
      <c r="M368" s="120"/>
      <c r="N368" s="120"/>
      <c r="O368" s="120"/>
      <c r="P368" s="120"/>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row>
    <row r="369" spans="1:41" s="54" customFormat="1">
      <c r="A369" s="41">
        <f t="shared" si="37"/>
        <v>2</v>
      </c>
      <c r="B369" s="50" t="s">
        <v>305</v>
      </c>
      <c r="C369" s="41"/>
      <c r="D369" s="41"/>
      <c r="E369" s="41"/>
      <c r="F369" s="41"/>
      <c r="G369" s="41"/>
      <c r="H369" s="41"/>
      <c r="I369" s="41"/>
      <c r="J369" s="120"/>
      <c r="K369" s="120"/>
      <c r="L369" s="120"/>
      <c r="M369" s="120"/>
      <c r="N369" s="120"/>
      <c r="O369" s="120"/>
      <c r="P369" s="120"/>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row>
    <row r="370" spans="1:41" s="54" customFormat="1">
      <c r="A370" s="41">
        <f t="shared" si="37"/>
        <v>3</v>
      </c>
      <c r="B370" s="50" t="s">
        <v>627</v>
      </c>
      <c r="C370" s="41"/>
      <c r="D370" s="41"/>
      <c r="E370" s="41"/>
      <c r="F370" s="41"/>
      <c r="G370" s="41"/>
      <c r="H370" s="41"/>
      <c r="I370" s="41"/>
      <c r="J370" s="120"/>
      <c r="K370" s="120"/>
      <c r="L370" s="120"/>
      <c r="M370" s="120"/>
      <c r="N370" s="120"/>
      <c r="O370" s="120"/>
      <c r="P370" s="120"/>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row>
    <row r="371" spans="1:41" s="54" customFormat="1">
      <c r="A371" s="41">
        <f t="shared" ref="A371:A402" si="38">COUNTIF($B$8:$B$314,B371)</f>
        <v>6</v>
      </c>
      <c r="B371" s="50" t="s">
        <v>316</v>
      </c>
      <c r="C371" s="41"/>
      <c r="D371" s="41"/>
      <c r="E371" s="41"/>
      <c r="F371" s="41"/>
      <c r="G371" s="41"/>
      <c r="H371" s="41"/>
      <c r="I371" s="41"/>
      <c r="J371" s="120"/>
      <c r="K371" s="120"/>
      <c r="L371" s="120"/>
      <c r="M371" s="120"/>
      <c r="N371" s="120"/>
      <c r="O371" s="120"/>
      <c r="P371" s="120"/>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row>
    <row r="372" spans="1:41" s="54" customFormat="1">
      <c r="A372" s="41">
        <f t="shared" si="38"/>
        <v>2</v>
      </c>
      <c r="B372" s="50" t="s">
        <v>611</v>
      </c>
      <c r="C372" s="41"/>
      <c r="D372" s="41"/>
      <c r="E372" s="41"/>
      <c r="F372" s="41"/>
      <c r="G372" s="41"/>
      <c r="H372" s="41"/>
      <c r="I372" s="41"/>
      <c r="J372" s="120"/>
      <c r="K372" s="120"/>
      <c r="L372" s="120"/>
      <c r="M372" s="120"/>
      <c r="N372" s="120"/>
      <c r="O372" s="120"/>
      <c r="P372" s="120"/>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row>
    <row r="373" spans="1:41" s="54" customFormat="1">
      <c r="A373" s="41">
        <f t="shared" si="38"/>
        <v>2</v>
      </c>
      <c r="B373" s="50" t="s">
        <v>638</v>
      </c>
      <c r="C373" s="41"/>
      <c r="D373" s="41"/>
      <c r="E373" s="41"/>
      <c r="F373" s="41"/>
      <c r="G373" s="41"/>
      <c r="H373" s="41"/>
      <c r="I373" s="41"/>
      <c r="J373" s="120"/>
      <c r="K373" s="120"/>
      <c r="L373" s="120"/>
      <c r="M373" s="120"/>
      <c r="N373" s="120"/>
      <c r="O373" s="120"/>
      <c r="P373" s="120"/>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row>
    <row r="374" spans="1:41" s="54" customFormat="1">
      <c r="A374" s="41">
        <f t="shared" si="38"/>
        <v>1</v>
      </c>
      <c r="B374" s="50" t="s">
        <v>634</v>
      </c>
      <c r="C374" s="41"/>
      <c r="D374" s="41"/>
      <c r="E374" s="41"/>
      <c r="F374" s="41"/>
      <c r="G374" s="41"/>
      <c r="H374" s="41"/>
      <c r="I374" s="41"/>
      <c r="J374" s="120"/>
      <c r="K374" s="120"/>
      <c r="L374" s="120"/>
      <c r="M374" s="120"/>
      <c r="N374" s="120"/>
      <c r="O374" s="120"/>
      <c r="P374" s="120"/>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row>
    <row r="375" spans="1:41" s="54" customFormat="1">
      <c r="A375" s="41">
        <f t="shared" si="38"/>
        <v>1</v>
      </c>
      <c r="B375" s="50" t="s">
        <v>612</v>
      </c>
      <c r="C375" s="41"/>
      <c r="D375" s="41"/>
      <c r="E375" s="41"/>
      <c r="F375" s="41"/>
      <c r="G375" s="41"/>
      <c r="H375" s="41"/>
      <c r="I375" s="41"/>
      <c r="J375" s="120"/>
      <c r="K375" s="120"/>
      <c r="L375" s="120"/>
      <c r="M375" s="120"/>
      <c r="N375" s="120"/>
      <c r="O375" s="120"/>
      <c r="P375" s="120"/>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row>
    <row r="376" spans="1:41" s="54" customFormat="1">
      <c r="A376" s="41">
        <f t="shared" si="38"/>
        <v>0</v>
      </c>
      <c r="B376" s="50" t="s">
        <v>664</v>
      </c>
      <c r="C376" s="41"/>
      <c r="D376" s="41"/>
      <c r="E376" s="41"/>
      <c r="F376" s="41"/>
      <c r="G376" s="41"/>
      <c r="H376" s="41"/>
      <c r="I376" s="41"/>
      <c r="J376" s="120"/>
      <c r="K376" s="120"/>
      <c r="L376" s="120"/>
      <c r="M376" s="120"/>
      <c r="N376" s="120"/>
      <c r="O376" s="120"/>
      <c r="P376" s="120"/>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row>
    <row r="377" spans="1:41" s="54" customFormat="1">
      <c r="A377" s="41">
        <f t="shared" si="38"/>
        <v>2</v>
      </c>
      <c r="B377" s="50" t="s">
        <v>324</v>
      </c>
      <c r="C377" s="41"/>
      <c r="D377" s="41"/>
      <c r="E377" s="41"/>
      <c r="F377" s="41"/>
      <c r="G377" s="41"/>
      <c r="H377" s="41"/>
      <c r="I377" s="41"/>
      <c r="J377" s="120"/>
      <c r="K377" s="120"/>
      <c r="L377" s="120"/>
      <c r="M377" s="120"/>
      <c r="N377" s="120"/>
      <c r="O377" s="120"/>
      <c r="P377" s="120"/>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row>
    <row r="378" spans="1:41" s="54" customFormat="1">
      <c r="A378" s="41">
        <f t="shared" si="38"/>
        <v>5</v>
      </c>
      <c r="B378" s="50" t="s">
        <v>610</v>
      </c>
      <c r="C378" s="41"/>
      <c r="D378" s="41"/>
      <c r="E378" s="41"/>
      <c r="F378" s="41"/>
      <c r="G378" s="41"/>
      <c r="H378" s="41"/>
      <c r="I378" s="41"/>
      <c r="J378" s="120"/>
      <c r="K378" s="120"/>
      <c r="L378" s="120"/>
      <c r="M378" s="120"/>
      <c r="N378" s="120"/>
      <c r="O378" s="120"/>
      <c r="P378" s="120"/>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row>
    <row r="379" spans="1:41" s="54" customFormat="1">
      <c r="A379" s="41">
        <f t="shared" si="38"/>
        <v>2</v>
      </c>
      <c r="B379" s="50" t="s">
        <v>619</v>
      </c>
      <c r="C379" s="41"/>
      <c r="D379" s="41"/>
      <c r="E379" s="41"/>
      <c r="F379" s="41"/>
      <c r="G379" s="41"/>
      <c r="H379" s="41"/>
      <c r="I379" s="41"/>
      <c r="J379" s="120"/>
      <c r="K379" s="120"/>
      <c r="L379" s="120"/>
      <c r="M379" s="120"/>
      <c r="N379" s="120"/>
      <c r="O379" s="120"/>
      <c r="P379" s="120"/>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row>
    <row r="380" spans="1:41" s="54" customFormat="1">
      <c r="A380" s="41">
        <f t="shared" si="38"/>
        <v>5</v>
      </c>
      <c r="B380" s="50" t="s">
        <v>277</v>
      </c>
      <c r="C380" s="41"/>
      <c r="D380" s="41"/>
      <c r="E380" s="41"/>
      <c r="F380" s="41"/>
      <c r="G380" s="41"/>
      <c r="H380" s="41"/>
      <c r="I380" s="41"/>
      <c r="J380" s="120"/>
      <c r="K380" s="120"/>
      <c r="L380" s="120"/>
      <c r="M380" s="120"/>
      <c r="N380" s="120"/>
      <c r="O380" s="120"/>
      <c r="P380" s="120"/>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row>
    <row r="381" spans="1:41" s="54" customFormat="1">
      <c r="A381" s="41">
        <f t="shared" si="38"/>
        <v>3</v>
      </c>
      <c r="B381" s="50" t="s">
        <v>295</v>
      </c>
      <c r="C381" s="41"/>
      <c r="D381" s="41"/>
      <c r="E381" s="41"/>
      <c r="F381" s="41"/>
      <c r="G381" s="41"/>
      <c r="H381" s="41"/>
      <c r="I381" s="41"/>
      <c r="J381" s="120"/>
      <c r="K381" s="120"/>
      <c r="L381" s="120"/>
      <c r="M381" s="120"/>
      <c r="N381" s="120"/>
      <c r="O381" s="120"/>
      <c r="P381" s="120"/>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row>
    <row r="382" spans="1:41" s="54" customFormat="1">
      <c r="A382" s="41">
        <f t="shared" si="38"/>
        <v>4</v>
      </c>
      <c r="B382" s="50" t="s">
        <v>275</v>
      </c>
      <c r="C382" s="41"/>
      <c r="D382" s="41"/>
      <c r="E382" s="41"/>
      <c r="F382" s="41"/>
      <c r="G382" s="41"/>
      <c r="H382" s="41"/>
      <c r="I382" s="41"/>
      <c r="J382" s="120"/>
      <c r="K382" s="120"/>
      <c r="L382" s="120"/>
      <c r="M382" s="120"/>
      <c r="N382" s="120"/>
      <c r="O382" s="120"/>
      <c r="P382" s="120"/>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row>
    <row r="383" spans="1:41" s="54" customFormat="1">
      <c r="A383" s="41">
        <f t="shared" si="38"/>
        <v>2</v>
      </c>
      <c r="B383" s="50" t="s">
        <v>307</v>
      </c>
      <c r="C383" s="41"/>
      <c r="D383" s="41"/>
      <c r="E383" s="41"/>
      <c r="F383" s="41"/>
      <c r="G383" s="41"/>
      <c r="H383" s="41"/>
      <c r="I383" s="41"/>
      <c r="J383" s="120"/>
      <c r="K383" s="120"/>
      <c r="L383" s="120"/>
      <c r="M383" s="120"/>
      <c r="N383" s="120"/>
      <c r="O383" s="120"/>
      <c r="P383" s="120"/>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row>
    <row r="384" spans="1:41" s="54" customFormat="1">
      <c r="A384" s="41">
        <f t="shared" si="38"/>
        <v>1</v>
      </c>
      <c r="B384" s="50" t="s">
        <v>639</v>
      </c>
      <c r="C384" s="41"/>
      <c r="D384" s="41"/>
      <c r="E384" s="41"/>
      <c r="F384" s="41"/>
      <c r="G384" s="41"/>
      <c r="H384" s="41"/>
      <c r="I384" s="41"/>
      <c r="J384" s="120"/>
      <c r="K384" s="120"/>
      <c r="L384" s="120"/>
      <c r="M384" s="120"/>
      <c r="N384" s="120"/>
      <c r="O384" s="120"/>
      <c r="P384" s="120"/>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row>
    <row r="385" spans="1:41" s="54" customFormat="1">
      <c r="A385" s="41">
        <f t="shared" si="38"/>
        <v>6</v>
      </c>
      <c r="B385" s="50" t="s">
        <v>269</v>
      </c>
      <c r="C385" s="41"/>
      <c r="D385" s="41"/>
      <c r="E385" s="41"/>
      <c r="F385" s="41"/>
      <c r="G385" s="41"/>
      <c r="H385" s="41"/>
      <c r="I385" s="41"/>
      <c r="J385" s="120"/>
      <c r="K385" s="120"/>
      <c r="L385" s="120"/>
      <c r="M385" s="120"/>
      <c r="N385" s="120"/>
      <c r="O385" s="120"/>
      <c r="P385" s="120"/>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row>
    <row r="386" spans="1:41" s="54" customFormat="1">
      <c r="A386" s="41">
        <f t="shared" si="38"/>
        <v>5</v>
      </c>
      <c r="B386" s="50" t="s">
        <v>274</v>
      </c>
      <c r="C386" s="41"/>
      <c r="D386" s="41"/>
      <c r="E386" s="41"/>
      <c r="F386" s="41"/>
      <c r="G386" s="41"/>
      <c r="H386" s="41"/>
      <c r="I386" s="41"/>
      <c r="J386" s="120"/>
      <c r="K386" s="120"/>
      <c r="L386" s="120"/>
      <c r="M386" s="120"/>
      <c r="N386" s="120"/>
      <c r="O386" s="120"/>
      <c r="P386" s="120"/>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row>
    <row r="387" spans="1:41" s="54" customFormat="1">
      <c r="A387" s="41">
        <f t="shared" si="38"/>
        <v>2</v>
      </c>
      <c r="B387" s="50" t="s">
        <v>613</v>
      </c>
      <c r="C387" s="41"/>
      <c r="D387" s="41"/>
      <c r="E387" s="41"/>
      <c r="F387" s="41"/>
      <c r="G387" s="41"/>
      <c r="H387" s="41"/>
      <c r="I387" s="41"/>
      <c r="J387" s="120"/>
      <c r="K387" s="120"/>
      <c r="L387" s="120"/>
      <c r="M387" s="120"/>
      <c r="N387" s="120"/>
      <c r="O387" s="120"/>
      <c r="P387" s="120"/>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row>
    <row r="388" spans="1:41" s="54" customFormat="1">
      <c r="A388" s="41">
        <f t="shared" si="38"/>
        <v>3</v>
      </c>
      <c r="B388" s="50" t="s">
        <v>589</v>
      </c>
      <c r="C388" s="41"/>
      <c r="D388" s="41"/>
      <c r="E388" s="41"/>
      <c r="F388" s="41"/>
      <c r="G388" s="41"/>
      <c r="H388" s="41"/>
      <c r="I388" s="41"/>
      <c r="J388" s="120"/>
      <c r="K388" s="120"/>
      <c r="L388" s="120"/>
      <c r="M388" s="120"/>
      <c r="N388" s="120"/>
      <c r="O388" s="120"/>
      <c r="P388" s="120"/>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row>
    <row r="389" spans="1:41" s="54" customFormat="1">
      <c r="A389" s="41">
        <f t="shared" si="38"/>
        <v>1</v>
      </c>
      <c r="B389" s="50" t="s">
        <v>632</v>
      </c>
      <c r="C389" s="41"/>
      <c r="D389" s="41"/>
      <c r="E389" s="41"/>
      <c r="F389" s="41"/>
      <c r="G389" s="41"/>
      <c r="H389" s="41"/>
      <c r="I389" s="41"/>
      <c r="J389" s="120"/>
      <c r="K389" s="120"/>
      <c r="L389" s="120"/>
      <c r="M389" s="120"/>
      <c r="N389" s="120"/>
      <c r="O389" s="120"/>
      <c r="P389" s="120"/>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row>
    <row r="390" spans="1:41" s="54" customFormat="1">
      <c r="A390" s="41">
        <f t="shared" si="38"/>
        <v>2</v>
      </c>
      <c r="B390" s="50" t="s">
        <v>294</v>
      </c>
      <c r="C390" s="41"/>
      <c r="D390" s="41"/>
      <c r="E390" s="41"/>
      <c r="F390" s="41"/>
      <c r="G390" s="41"/>
      <c r="H390" s="41"/>
      <c r="I390" s="41"/>
      <c r="J390" s="120"/>
      <c r="K390" s="120"/>
      <c r="L390" s="120"/>
      <c r="M390" s="120"/>
      <c r="N390" s="120"/>
      <c r="O390" s="120"/>
      <c r="P390" s="120"/>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row>
    <row r="391" spans="1:41" s="54" customFormat="1">
      <c r="A391" s="41">
        <f t="shared" si="38"/>
        <v>1</v>
      </c>
      <c r="B391" s="50" t="s">
        <v>635</v>
      </c>
      <c r="C391" s="41"/>
      <c r="D391" s="41"/>
      <c r="E391" s="41"/>
      <c r="F391" s="41"/>
      <c r="G391" s="41"/>
      <c r="H391" s="41"/>
      <c r="I391" s="41"/>
      <c r="J391" s="120"/>
      <c r="K391" s="120"/>
      <c r="L391" s="120"/>
      <c r="M391" s="120"/>
      <c r="N391" s="120"/>
      <c r="O391" s="120"/>
      <c r="P391" s="120"/>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row>
    <row r="392" spans="1:41" s="54" customFormat="1">
      <c r="A392" s="41">
        <f t="shared" si="38"/>
        <v>3</v>
      </c>
      <c r="B392" s="50" t="s">
        <v>299</v>
      </c>
      <c r="C392" s="41"/>
      <c r="D392" s="41"/>
      <c r="E392" s="41"/>
      <c r="F392" s="41"/>
      <c r="G392" s="41"/>
      <c r="H392" s="41"/>
      <c r="I392" s="41"/>
      <c r="J392" s="120"/>
      <c r="K392" s="120"/>
      <c r="L392" s="120"/>
      <c r="M392" s="120"/>
      <c r="N392" s="120"/>
      <c r="O392" s="120"/>
      <c r="P392" s="120"/>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row>
    <row r="393" spans="1:41" s="54" customFormat="1">
      <c r="A393" s="41">
        <f t="shared" si="38"/>
        <v>4</v>
      </c>
      <c r="B393" s="50" t="s">
        <v>617</v>
      </c>
      <c r="C393" s="41"/>
      <c r="D393" s="41"/>
      <c r="E393" s="41"/>
      <c r="F393" s="41"/>
      <c r="G393" s="41"/>
      <c r="H393" s="41"/>
      <c r="I393" s="41"/>
      <c r="J393" s="120"/>
      <c r="K393" s="120"/>
      <c r="L393" s="120"/>
      <c r="M393" s="120"/>
      <c r="N393" s="120"/>
      <c r="O393" s="120"/>
      <c r="P393" s="120"/>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row>
    <row r="394" spans="1:41" s="54" customFormat="1">
      <c r="A394" s="41">
        <f t="shared" si="38"/>
        <v>3</v>
      </c>
      <c r="B394" s="50" t="s">
        <v>292</v>
      </c>
      <c r="C394" s="41"/>
      <c r="D394" s="41"/>
      <c r="E394" s="41"/>
      <c r="F394" s="41"/>
      <c r="G394" s="41"/>
      <c r="H394" s="41"/>
      <c r="I394" s="41"/>
      <c r="J394" s="120"/>
      <c r="K394" s="120"/>
      <c r="L394" s="120"/>
      <c r="M394" s="120"/>
      <c r="N394" s="120"/>
      <c r="O394" s="120"/>
      <c r="P394" s="120"/>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row>
    <row r="395" spans="1:41" s="54" customFormat="1">
      <c r="A395" s="54">
        <f t="shared" si="38"/>
        <v>41</v>
      </c>
      <c r="B395" s="50" t="s">
        <v>286</v>
      </c>
      <c r="C395" s="41"/>
      <c r="D395" s="41"/>
      <c r="E395" s="41"/>
      <c r="F395" s="41"/>
      <c r="G395" s="41"/>
      <c r="H395" s="41"/>
      <c r="I395" s="41"/>
      <c r="J395" s="120"/>
      <c r="K395" s="120"/>
      <c r="L395" s="120"/>
      <c r="M395" s="120"/>
      <c r="N395" s="120"/>
      <c r="O395" s="120"/>
      <c r="P395" s="120"/>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row>
    <row r="396" spans="1:41" s="54" customFormat="1">
      <c r="A396" s="41">
        <f t="shared" si="38"/>
        <v>1</v>
      </c>
      <c r="B396" s="50" t="s">
        <v>625</v>
      </c>
      <c r="C396" s="41"/>
      <c r="D396" s="41"/>
      <c r="E396" s="41"/>
      <c r="F396" s="41"/>
      <c r="G396" s="41"/>
      <c r="H396" s="41"/>
      <c r="I396" s="41"/>
      <c r="J396" s="120"/>
      <c r="K396" s="120"/>
      <c r="L396" s="120"/>
      <c r="M396" s="120"/>
      <c r="N396" s="120"/>
      <c r="O396" s="120"/>
      <c r="P396" s="120"/>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row>
    <row r="397" spans="1:41" s="54" customFormat="1">
      <c r="A397" s="41">
        <f t="shared" si="38"/>
        <v>3</v>
      </c>
      <c r="B397" s="50" t="s">
        <v>281</v>
      </c>
      <c r="C397" s="41"/>
      <c r="D397" s="41"/>
      <c r="E397" s="41"/>
      <c r="F397" s="41"/>
      <c r="G397" s="41"/>
      <c r="H397" s="41"/>
      <c r="I397" s="41"/>
      <c r="J397" s="120"/>
      <c r="K397" s="120"/>
      <c r="L397" s="120"/>
      <c r="M397" s="120"/>
      <c r="N397" s="120"/>
      <c r="O397" s="120"/>
      <c r="P397" s="120"/>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row>
    <row r="398" spans="1:41" s="54" customFormat="1">
      <c r="A398" s="41">
        <f t="shared" si="38"/>
        <v>2</v>
      </c>
      <c r="B398" s="50" t="s">
        <v>264</v>
      </c>
      <c r="C398" s="41"/>
      <c r="D398" s="41"/>
      <c r="E398" s="41"/>
      <c r="F398" s="41"/>
      <c r="G398" s="41"/>
      <c r="H398" s="41"/>
      <c r="I398" s="41"/>
      <c r="J398" s="120"/>
      <c r="K398" s="120"/>
      <c r="L398" s="120"/>
      <c r="M398" s="120"/>
      <c r="N398" s="120"/>
      <c r="O398" s="120"/>
      <c r="P398" s="120"/>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row>
    <row r="399" spans="1:41" s="54" customFormat="1">
      <c r="A399" s="41">
        <f t="shared" si="38"/>
        <v>2</v>
      </c>
      <c r="B399" s="50" t="s">
        <v>257</v>
      </c>
      <c r="C399" s="41"/>
      <c r="D399" s="41"/>
      <c r="E399" s="41"/>
      <c r="F399" s="41"/>
      <c r="G399" s="41"/>
      <c r="H399" s="41"/>
      <c r="I399" s="41"/>
      <c r="J399" s="120"/>
      <c r="K399" s="120"/>
      <c r="L399" s="120"/>
      <c r="M399" s="120"/>
      <c r="N399" s="120"/>
      <c r="O399" s="120"/>
      <c r="P399" s="120"/>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row>
    <row r="400" spans="1:41" s="54" customFormat="1">
      <c r="A400" s="41">
        <f t="shared" si="38"/>
        <v>9</v>
      </c>
      <c r="B400" s="50" t="s">
        <v>282</v>
      </c>
      <c r="C400" s="41"/>
      <c r="D400" s="41"/>
      <c r="E400" s="41"/>
      <c r="F400" s="41"/>
      <c r="G400" s="41"/>
      <c r="H400" s="41"/>
      <c r="I400" s="41"/>
      <c r="J400" s="120"/>
      <c r="K400" s="120"/>
      <c r="L400" s="120"/>
      <c r="M400" s="120"/>
      <c r="N400" s="120"/>
      <c r="O400" s="120"/>
      <c r="P400" s="120"/>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row>
    <row r="401" spans="1:41" s="54" customFormat="1">
      <c r="A401" s="41">
        <f t="shared" si="38"/>
        <v>3</v>
      </c>
      <c r="B401" s="50" t="s">
        <v>322</v>
      </c>
      <c r="C401" s="41"/>
      <c r="D401" s="41"/>
      <c r="E401" s="41"/>
      <c r="F401" s="41"/>
      <c r="G401" s="41"/>
      <c r="H401" s="41"/>
      <c r="I401" s="41"/>
      <c r="J401" s="120"/>
      <c r="K401" s="120"/>
      <c r="L401" s="120"/>
      <c r="M401" s="120"/>
      <c r="N401" s="120"/>
      <c r="O401" s="120"/>
      <c r="P401" s="120"/>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row>
    <row r="402" spans="1:41" s="54" customFormat="1">
      <c r="A402" s="41">
        <f t="shared" si="38"/>
        <v>1</v>
      </c>
      <c r="B402" s="50" t="s">
        <v>643</v>
      </c>
      <c r="C402" s="41"/>
      <c r="D402" s="41"/>
      <c r="E402" s="41"/>
      <c r="F402" s="41"/>
      <c r="G402" s="41"/>
      <c r="H402" s="41"/>
      <c r="I402" s="41"/>
      <c r="J402" s="120"/>
      <c r="K402" s="120"/>
      <c r="L402" s="120"/>
      <c r="M402" s="120"/>
      <c r="N402" s="120"/>
      <c r="O402" s="120"/>
      <c r="P402" s="120"/>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row>
    <row r="403" spans="1:41" s="54" customFormat="1">
      <c r="A403" s="41">
        <f t="shared" ref="A403:A431" si="39">COUNTIF($B$8:$B$314,B403)</f>
        <v>2</v>
      </c>
      <c r="B403" s="50" t="s">
        <v>260</v>
      </c>
      <c r="C403" s="41"/>
      <c r="D403" s="41"/>
      <c r="E403" s="41"/>
      <c r="F403" s="41"/>
      <c r="G403" s="41"/>
      <c r="H403" s="41"/>
      <c r="I403" s="41"/>
      <c r="J403" s="120"/>
      <c r="K403" s="120"/>
      <c r="L403" s="120"/>
      <c r="M403" s="120"/>
      <c r="N403" s="120"/>
      <c r="O403" s="120"/>
      <c r="P403" s="120"/>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row>
    <row r="404" spans="1:41" s="54" customFormat="1">
      <c r="A404" s="41">
        <f t="shared" si="39"/>
        <v>5</v>
      </c>
      <c r="B404" s="50" t="s">
        <v>628</v>
      </c>
      <c r="C404" s="41"/>
      <c r="D404" s="41"/>
      <c r="E404" s="41"/>
      <c r="F404" s="41"/>
      <c r="G404" s="41"/>
      <c r="H404" s="41"/>
      <c r="I404" s="41"/>
      <c r="J404" s="120"/>
      <c r="K404" s="120"/>
      <c r="L404" s="120"/>
      <c r="M404" s="120"/>
      <c r="N404" s="120"/>
      <c r="O404" s="120"/>
      <c r="P404" s="120"/>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row>
    <row r="405" spans="1:41" s="54" customFormat="1">
      <c r="A405" s="41">
        <f t="shared" si="39"/>
        <v>2</v>
      </c>
      <c r="B405" s="50" t="s">
        <v>278</v>
      </c>
      <c r="C405" s="41"/>
      <c r="D405" s="41"/>
      <c r="E405" s="41"/>
      <c r="F405" s="41"/>
      <c r="G405" s="41"/>
      <c r="H405" s="41"/>
      <c r="I405" s="41"/>
      <c r="J405" s="120"/>
      <c r="K405" s="120"/>
      <c r="L405" s="120"/>
      <c r="M405" s="120"/>
      <c r="N405" s="120"/>
      <c r="O405" s="120"/>
      <c r="P405" s="120"/>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row>
    <row r="406" spans="1:41" s="54" customFormat="1">
      <c r="A406" s="41">
        <f t="shared" si="39"/>
        <v>7</v>
      </c>
      <c r="B406" s="50" t="s">
        <v>334</v>
      </c>
      <c r="C406" s="41"/>
      <c r="D406" s="41"/>
      <c r="E406" s="41"/>
      <c r="F406" s="41"/>
      <c r="G406" s="41"/>
      <c r="H406" s="41"/>
      <c r="I406" s="41"/>
      <c r="J406" s="120"/>
      <c r="K406" s="120"/>
      <c r="L406" s="120"/>
      <c r="M406" s="120"/>
      <c r="N406" s="120"/>
      <c r="O406" s="120"/>
      <c r="P406" s="120"/>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row>
    <row r="407" spans="1:41" s="54" customFormat="1">
      <c r="A407" s="41">
        <f t="shared" si="39"/>
        <v>3</v>
      </c>
      <c r="B407" s="50" t="s">
        <v>261</v>
      </c>
      <c r="C407" s="41"/>
      <c r="D407" s="41"/>
      <c r="E407" s="41"/>
      <c r="F407" s="41"/>
      <c r="G407" s="41"/>
      <c r="H407" s="41"/>
      <c r="I407" s="41"/>
      <c r="J407" s="120"/>
      <c r="K407" s="120"/>
      <c r="L407" s="120"/>
      <c r="M407" s="120"/>
      <c r="N407" s="120"/>
      <c r="O407" s="120"/>
      <c r="P407" s="120"/>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row>
    <row r="408" spans="1:41" s="54" customFormat="1">
      <c r="A408" s="41">
        <f t="shared" si="39"/>
        <v>1</v>
      </c>
      <c r="B408" s="50" t="s">
        <v>640</v>
      </c>
      <c r="C408" s="41"/>
      <c r="D408" s="41"/>
      <c r="E408" s="41"/>
      <c r="F408" s="41"/>
      <c r="G408" s="41"/>
      <c r="H408" s="41"/>
      <c r="I408" s="41"/>
      <c r="J408" s="120"/>
      <c r="K408" s="120"/>
      <c r="L408" s="120"/>
      <c r="M408" s="120"/>
      <c r="N408" s="120"/>
      <c r="O408" s="120"/>
      <c r="P408" s="120"/>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row>
    <row r="409" spans="1:41" s="54" customFormat="1">
      <c r="A409" s="41">
        <f t="shared" si="39"/>
        <v>3</v>
      </c>
      <c r="B409" s="50" t="s">
        <v>309</v>
      </c>
      <c r="C409" s="41"/>
      <c r="D409" s="41"/>
      <c r="E409" s="41"/>
      <c r="F409" s="41"/>
      <c r="G409" s="41"/>
      <c r="H409" s="41"/>
      <c r="I409" s="41"/>
      <c r="J409" s="120"/>
      <c r="K409" s="120"/>
      <c r="L409" s="120"/>
      <c r="M409" s="120"/>
      <c r="N409" s="120"/>
      <c r="O409" s="120"/>
      <c r="P409" s="120"/>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row>
    <row r="410" spans="1:41" s="54" customFormat="1">
      <c r="A410" s="41">
        <f t="shared" si="39"/>
        <v>1</v>
      </c>
      <c r="B410" s="50" t="s">
        <v>614</v>
      </c>
      <c r="C410" s="41"/>
      <c r="D410" s="41"/>
      <c r="E410" s="41"/>
      <c r="F410" s="41"/>
      <c r="G410" s="41"/>
      <c r="H410" s="41"/>
      <c r="I410" s="41"/>
      <c r="J410" s="120"/>
      <c r="K410" s="120"/>
      <c r="L410" s="120"/>
      <c r="M410" s="120"/>
      <c r="N410" s="120"/>
      <c r="O410" s="120"/>
      <c r="P410" s="120"/>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row>
    <row r="411" spans="1:41" s="54" customFormat="1">
      <c r="A411" s="41">
        <f t="shared" si="39"/>
        <v>9</v>
      </c>
      <c r="B411" s="50" t="s">
        <v>313</v>
      </c>
      <c r="C411" s="41"/>
      <c r="D411" s="41"/>
      <c r="E411" s="41"/>
      <c r="F411" s="41"/>
      <c r="G411" s="41"/>
      <c r="H411" s="41"/>
      <c r="I411" s="41"/>
      <c r="J411" s="120"/>
      <c r="K411" s="120"/>
      <c r="L411" s="120"/>
      <c r="M411" s="120"/>
      <c r="N411" s="120"/>
      <c r="O411" s="120"/>
      <c r="P411" s="120"/>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row>
    <row r="412" spans="1:41" s="54" customFormat="1">
      <c r="A412" s="41">
        <f t="shared" si="39"/>
        <v>1</v>
      </c>
      <c r="B412" s="50" t="s">
        <v>641</v>
      </c>
      <c r="C412" s="41"/>
      <c r="D412" s="41"/>
      <c r="E412" s="41"/>
      <c r="F412" s="41"/>
      <c r="G412" s="41"/>
      <c r="H412" s="41"/>
      <c r="I412" s="41"/>
      <c r="J412" s="120"/>
      <c r="K412" s="120"/>
      <c r="L412" s="120"/>
      <c r="M412" s="120"/>
      <c r="N412" s="120"/>
      <c r="O412" s="120"/>
      <c r="P412" s="120"/>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row>
    <row r="413" spans="1:41" s="54" customFormat="1">
      <c r="A413" s="41">
        <f t="shared" si="39"/>
        <v>1</v>
      </c>
      <c r="B413" s="50" t="s">
        <v>615</v>
      </c>
      <c r="C413" s="41"/>
      <c r="D413" s="41"/>
      <c r="E413" s="41"/>
      <c r="F413" s="41"/>
      <c r="G413" s="41"/>
      <c r="H413" s="41"/>
      <c r="I413" s="41"/>
      <c r="J413" s="120"/>
      <c r="K413" s="120"/>
      <c r="L413" s="120"/>
      <c r="M413" s="120"/>
      <c r="N413" s="120"/>
      <c r="O413" s="120"/>
      <c r="P413" s="120"/>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row>
    <row r="414" spans="1:41" s="54" customFormat="1">
      <c r="A414" s="41">
        <f t="shared" si="39"/>
        <v>2</v>
      </c>
      <c r="B414" s="50" t="s">
        <v>618</v>
      </c>
      <c r="C414" s="41"/>
      <c r="D414" s="41"/>
      <c r="E414" s="41"/>
      <c r="F414" s="41"/>
      <c r="G414" s="41"/>
      <c r="H414" s="41"/>
      <c r="I414" s="41"/>
      <c r="J414" s="120"/>
      <c r="K414" s="120"/>
      <c r="L414" s="120"/>
      <c r="M414" s="120"/>
      <c r="N414" s="120"/>
      <c r="O414" s="120"/>
      <c r="P414" s="120"/>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row>
    <row r="415" spans="1:41" s="54" customFormat="1">
      <c r="A415" s="41">
        <f t="shared" si="39"/>
        <v>2</v>
      </c>
      <c r="B415" s="50" t="s">
        <v>596</v>
      </c>
      <c r="C415" s="41"/>
      <c r="D415" s="41"/>
      <c r="E415" s="41"/>
      <c r="F415" s="41"/>
      <c r="G415" s="41"/>
      <c r="H415" s="41"/>
      <c r="I415" s="41"/>
      <c r="J415" s="120"/>
      <c r="K415" s="120"/>
      <c r="L415" s="120"/>
      <c r="M415" s="120"/>
      <c r="N415" s="120"/>
      <c r="O415" s="120"/>
      <c r="P415" s="120"/>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row>
    <row r="416" spans="1:41" s="54" customFormat="1">
      <c r="A416" s="41">
        <f t="shared" si="39"/>
        <v>3</v>
      </c>
      <c r="B416" s="50" t="s">
        <v>252</v>
      </c>
      <c r="C416" s="41"/>
      <c r="D416" s="41"/>
      <c r="E416" s="41"/>
      <c r="F416" s="41"/>
      <c r="G416" s="41"/>
      <c r="H416" s="41"/>
      <c r="I416" s="41"/>
      <c r="J416" s="120"/>
      <c r="K416" s="120"/>
      <c r="L416" s="120"/>
      <c r="M416" s="120"/>
      <c r="N416" s="120"/>
      <c r="O416" s="120"/>
      <c r="P416" s="120"/>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row>
    <row r="417" spans="1:41" s="54" customFormat="1">
      <c r="A417" s="41">
        <f t="shared" si="39"/>
        <v>1</v>
      </c>
      <c r="B417" s="50" t="s">
        <v>636</v>
      </c>
      <c r="C417" s="41"/>
      <c r="D417" s="41"/>
      <c r="E417" s="41"/>
      <c r="F417" s="41"/>
      <c r="G417" s="41"/>
      <c r="H417" s="41"/>
      <c r="I417" s="41"/>
      <c r="J417" s="120"/>
      <c r="K417" s="120"/>
      <c r="L417" s="120"/>
      <c r="M417" s="120"/>
      <c r="N417" s="120"/>
      <c r="O417" s="120"/>
      <c r="P417" s="120"/>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row>
    <row r="418" spans="1:41" s="54" customFormat="1">
      <c r="A418" s="41">
        <f t="shared" si="39"/>
        <v>3</v>
      </c>
      <c r="B418" s="50" t="s">
        <v>266</v>
      </c>
      <c r="C418" s="41"/>
      <c r="D418" s="41"/>
      <c r="E418" s="41"/>
      <c r="F418" s="41"/>
      <c r="G418" s="41"/>
      <c r="H418" s="41"/>
      <c r="I418" s="41"/>
      <c r="J418" s="120"/>
      <c r="K418" s="120"/>
      <c r="L418" s="120"/>
      <c r="M418" s="120"/>
      <c r="N418" s="120"/>
      <c r="O418" s="120"/>
      <c r="P418" s="120"/>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row>
    <row r="419" spans="1:41" s="54" customFormat="1">
      <c r="A419" s="41">
        <f t="shared" si="39"/>
        <v>1</v>
      </c>
      <c r="B419" s="50" t="s">
        <v>646</v>
      </c>
      <c r="C419" s="41"/>
      <c r="D419" s="41"/>
      <c r="E419" s="41"/>
      <c r="F419" s="41"/>
      <c r="G419" s="41"/>
      <c r="H419" s="41"/>
      <c r="I419" s="41"/>
      <c r="J419" s="120"/>
      <c r="K419" s="120"/>
      <c r="L419" s="120"/>
      <c r="M419" s="120"/>
      <c r="N419" s="120"/>
      <c r="O419" s="120"/>
      <c r="P419" s="120"/>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row>
    <row r="420" spans="1:41" s="54" customFormat="1">
      <c r="A420" s="41">
        <f t="shared" si="39"/>
        <v>5</v>
      </c>
      <c r="B420" s="50" t="s">
        <v>325</v>
      </c>
      <c r="C420" s="41"/>
      <c r="D420" s="41"/>
      <c r="E420" s="41"/>
      <c r="F420" s="41"/>
      <c r="G420" s="41"/>
      <c r="H420" s="41"/>
      <c r="I420" s="41"/>
      <c r="J420" s="120"/>
      <c r="K420" s="120"/>
      <c r="L420" s="120"/>
      <c r="M420" s="120"/>
      <c r="N420" s="120"/>
      <c r="O420" s="120"/>
      <c r="P420" s="120"/>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row>
    <row r="421" spans="1:41" s="54" customFormat="1">
      <c r="A421" s="41">
        <f t="shared" si="39"/>
        <v>2</v>
      </c>
      <c r="B421" s="50" t="s">
        <v>327</v>
      </c>
      <c r="C421" s="41"/>
      <c r="D421" s="41"/>
      <c r="E421" s="41"/>
      <c r="F421" s="41"/>
      <c r="G421" s="41"/>
      <c r="H421" s="41"/>
      <c r="I421" s="41"/>
      <c r="J421" s="120"/>
      <c r="K421" s="120"/>
      <c r="L421" s="120"/>
      <c r="M421" s="120"/>
      <c r="N421" s="120"/>
      <c r="O421" s="120"/>
      <c r="P421" s="120"/>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row>
    <row r="422" spans="1:41" s="54" customFormat="1">
      <c r="A422" s="41">
        <f t="shared" si="39"/>
        <v>1</v>
      </c>
      <c r="B422" s="50" t="s">
        <v>594</v>
      </c>
      <c r="C422" s="41"/>
      <c r="D422" s="41"/>
      <c r="E422" s="41"/>
      <c r="F422" s="41"/>
      <c r="G422" s="41"/>
      <c r="H422" s="41"/>
      <c r="I422" s="41"/>
      <c r="J422" s="120"/>
      <c r="K422" s="120"/>
      <c r="L422" s="120"/>
      <c r="M422" s="120"/>
      <c r="N422" s="120"/>
      <c r="O422" s="120"/>
      <c r="P422" s="120"/>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row>
    <row r="423" spans="1:41" s="54" customFormat="1">
      <c r="A423" s="41">
        <f t="shared" si="39"/>
        <v>1</v>
      </c>
      <c r="B423" s="50" t="s">
        <v>620</v>
      </c>
      <c r="C423" s="41"/>
      <c r="D423" s="41"/>
      <c r="E423" s="41"/>
      <c r="F423" s="41"/>
      <c r="G423" s="41"/>
      <c r="H423" s="41"/>
      <c r="I423" s="41"/>
      <c r="J423" s="120"/>
      <c r="K423" s="120"/>
      <c r="L423" s="120"/>
      <c r="M423" s="120"/>
      <c r="N423" s="120"/>
      <c r="O423" s="120"/>
      <c r="P423" s="120"/>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row>
    <row r="424" spans="1:41" s="54" customFormat="1">
      <c r="A424" s="41">
        <f t="shared" si="39"/>
        <v>1</v>
      </c>
      <c r="B424" s="50" t="s">
        <v>631</v>
      </c>
      <c r="C424" s="41"/>
      <c r="D424" s="41"/>
      <c r="E424" s="41"/>
      <c r="F424" s="41"/>
      <c r="G424" s="41"/>
      <c r="H424" s="41"/>
      <c r="I424" s="41"/>
      <c r="J424" s="120"/>
      <c r="K424" s="120"/>
      <c r="L424" s="120"/>
      <c r="M424" s="120"/>
      <c r="N424" s="120"/>
      <c r="O424" s="120"/>
      <c r="P424" s="120"/>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row>
    <row r="425" spans="1:41" s="54" customFormat="1">
      <c r="A425" s="41">
        <f t="shared" si="39"/>
        <v>1</v>
      </c>
      <c r="B425" s="50" t="s">
        <v>591</v>
      </c>
      <c r="C425" s="41"/>
      <c r="D425" s="41"/>
      <c r="E425" s="41"/>
      <c r="F425" s="41"/>
      <c r="G425" s="41"/>
      <c r="H425" s="41"/>
      <c r="I425" s="41"/>
      <c r="J425" s="120"/>
      <c r="K425" s="120"/>
      <c r="L425" s="120"/>
      <c r="M425" s="120"/>
      <c r="N425" s="120"/>
      <c r="O425" s="120"/>
      <c r="P425" s="120"/>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row>
    <row r="426" spans="1:41" s="54" customFormat="1">
      <c r="A426" s="41">
        <f t="shared" si="39"/>
        <v>10</v>
      </c>
      <c r="B426" s="50" t="s">
        <v>279</v>
      </c>
      <c r="C426" s="41"/>
      <c r="D426" s="41"/>
      <c r="E426" s="41"/>
      <c r="F426" s="41"/>
      <c r="G426" s="41"/>
      <c r="H426" s="41"/>
      <c r="I426" s="41"/>
      <c r="J426" s="120"/>
      <c r="K426" s="120"/>
      <c r="L426" s="120"/>
      <c r="M426" s="120"/>
      <c r="N426" s="120"/>
      <c r="O426" s="120"/>
      <c r="P426" s="120"/>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row>
    <row r="427" spans="1:41" s="54" customFormat="1">
      <c r="A427" s="41">
        <f t="shared" si="39"/>
        <v>2</v>
      </c>
      <c r="B427" s="50" t="s">
        <v>621</v>
      </c>
      <c r="C427" s="41"/>
      <c r="D427" s="41"/>
      <c r="E427" s="41"/>
      <c r="F427" s="41"/>
      <c r="G427" s="41"/>
      <c r="H427" s="41"/>
      <c r="I427" s="41"/>
      <c r="J427" s="120"/>
      <c r="K427" s="120"/>
      <c r="L427" s="120"/>
      <c r="M427" s="120"/>
      <c r="N427" s="120"/>
      <c r="O427" s="120"/>
      <c r="P427" s="120"/>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row>
    <row r="428" spans="1:41" s="54" customFormat="1">
      <c r="A428" s="41">
        <f t="shared" si="39"/>
        <v>2</v>
      </c>
      <c r="B428" s="50" t="s">
        <v>622</v>
      </c>
      <c r="C428" s="41"/>
      <c r="D428" s="41"/>
      <c r="E428" s="41"/>
      <c r="F428" s="41"/>
      <c r="G428" s="41"/>
      <c r="H428" s="41"/>
      <c r="I428" s="41"/>
      <c r="J428" s="120"/>
      <c r="K428" s="120"/>
      <c r="L428" s="120"/>
      <c r="M428" s="120"/>
      <c r="N428" s="120"/>
      <c r="O428" s="120"/>
      <c r="P428" s="120"/>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row>
    <row r="429" spans="1:41" s="54" customFormat="1">
      <c r="A429" s="41">
        <f t="shared" si="39"/>
        <v>1</v>
      </c>
      <c r="B429" s="50" t="s">
        <v>595</v>
      </c>
      <c r="C429" s="41"/>
      <c r="D429" s="41"/>
      <c r="E429" s="41"/>
      <c r="F429" s="41"/>
      <c r="G429" s="41"/>
      <c r="H429" s="41"/>
      <c r="I429" s="41"/>
      <c r="J429" s="120"/>
      <c r="K429" s="120"/>
      <c r="L429" s="120"/>
      <c r="M429" s="120"/>
      <c r="N429" s="120"/>
      <c r="O429" s="120"/>
      <c r="P429" s="120"/>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row>
    <row r="430" spans="1:41" s="54" customFormat="1">
      <c r="A430" s="41">
        <f t="shared" si="39"/>
        <v>2</v>
      </c>
      <c r="B430" s="50" t="s">
        <v>332</v>
      </c>
      <c r="C430" s="41"/>
      <c r="D430" s="41"/>
      <c r="E430" s="41"/>
      <c r="F430" s="41"/>
      <c r="G430" s="41"/>
      <c r="H430" s="41"/>
      <c r="I430" s="41"/>
      <c r="J430" s="120"/>
      <c r="K430" s="120"/>
      <c r="L430" s="120"/>
      <c r="M430" s="120"/>
      <c r="N430" s="120"/>
      <c r="O430" s="120"/>
      <c r="P430" s="120"/>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row>
    <row r="431" spans="1:41" s="54" customFormat="1">
      <c r="A431" s="41">
        <f t="shared" si="39"/>
        <v>5</v>
      </c>
      <c r="B431" s="50" t="s">
        <v>623</v>
      </c>
      <c r="C431" s="41"/>
      <c r="D431" s="41"/>
      <c r="E431" s="41"/>
      <c r="F431" s="41"/>
      <c r="G431" s="41"/>
      <c r="H431" s="41"/>
      <c r="I431" s="41"/>
      <c r="J431" s="120"/>
      <c r="K431" s="120"/>
      <c r="L431" s="120"/>
      <c r="M431" s="120"/>
      <c r="N431" s="120"/>
      <c r="O431" s="120"/>
      <c r="P431" s="120"/>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row>
    <row r="432" spans="1:41" s="54" customFormat="1">
      <c r="A432" s="41"/>
      <c r="B432" s="50"/>
      <c r="C432" s="41"/>
      <c r="D432" s="41"/>
      <c r="E432" s="41"/>
      <c r="F432" s="41"/>
      <c r="G432" s="41"/>
      <c r="H432" s="41"/>
      <c r="I432" s="41"/>
      <c r="J432" s="120"/>
      <c r="K432" s="120"/>
      <c r="L432" s="120"/>
      <c r="M432" s="120"/>
      <c r="N432" s="120"/>
      <c r="O432" s="120"/>
      <c r="P432" s="120"/>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row>
    <row r="433" spans="1:41" s="54" customFormat="1">
      <c r="A433" s="41"/>
      <c r="B433" s="50"/>
      <c r="C433" s="41"/>
      <c r="D433" s="41"/>
      <c r="E433" s="41"/>
      <c r="F433" s="41"/>
      <c r="G433" s="41"/>
      <c r="H433" s="41"/>
      <c r="I433" s="41"/>
      <c r="J433" s="120"/>
      <c r="K433" s="120"/>
      <c r="L433" s="120"/>
      <c r="M433" s="120"/>
      <c r="N433" s="120"/>
      <c r="O433" s="120"/>
      <c r="P433" s="120"/>
      <c r="Q433" s="41"/>
      <c r="R433" s="41"/>
      <c r="S433" s="41"/>
      <c r="T433" s="41"/>
      <c r="U433" s="41"/>
      <c r="V433" s="41"/>
      <c r="W433" s="41"/>
      <c r="X433" s="41"/>
      <c r="Y433" s="41"/>
      <c r="Z433" s="41"/>
      <c r="AA433" s="41"/>
      <c r="AB433" s="41"/>
      <c r="AC433" s="41"/>
      <c r="AD433" s="41"/>
      <c r="AE433" s="41"/>
      <c r="AF433" s="41"/>
      <c r="AG433" s="41"/>
      <c r="AH433" s="41"/>
      <c r="AI433" s="41"/>
      <c r="AJ433" s="41"/>
      <c r="AK433" s="41"/>
      <c r="AL433" s="41"/>
      <c r="AM433" s="41"/>
      <c r="AN433" s="41"/>
      <c r="AO433" s="41"/>
    </row>
    <row r="434" spans="1:41" s="54" customFormat="1">
      <c r="A434" s="41"/>
      <c r="B434" s="50"/>
      <c r="C434" s="41"/>
      <c r="D434" s="41"/>
      <c r="E434" s="41"/>
      <c r="F434" s="41"/>
      <c r="G434" s="41"/>
      <c r="H434" s="41"/>
      <c r="I434" s="41"/>
      <c r="J434" s="120"/>
      <c r="K434" s="120"/>
      <c r="L434" s="120"/>
      <c r="M434" s="120"/>
      <c r="N434" s="120"/>
      <c r="O434" s="120"/>
      <c r="P434" s="120"/>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row>
    <row r="435" spans="1:41">
      <c r="B435" s="50"/>
    </row>
    <row r="436" spans="1:41">
      <c r="B436" s="50"/>
    </row>
    <row r="437" spans="1:41">
      <c r="B437" s="50"/>
    </row>
    <row r="438" spans="1:41">
      <c r="B438" s="50"/>
    </row>
    <row r="439" spans="1:41">
      <c r="B439" s="50"/>
    </row>
    <row r="440" spans="1:41">
      <c r="B440" s="50"/>
    </row>
    <row r="441" spans="1:41">
      <c r="B441" s="50"/>
    </row>
    <row r="442" spans="1:41">
      <c r="B442" s="50"/>
    </row>
    <row r="443" spans="1:41">
      <c r="B443" s="106"/>
    </row>
    <row r="444" spans="1:41">
      <c r="B444" s="106"/>
    </row>
    <row r="445" spans="1:41">
      <c r="B445" s="106"/>
    </row>
    <row r="446" spans="1:41">
      <c r="A446" s="54"/>
      <c r="B446" s="106"/>
    </row>
    <row r="447" spans="1:41">
      <c r="A447" s="54"/>
      <c r="B447" s="106"/>
    </row>
    <row r="448" spans="1:41">
      <c r="B448" s="106"/>
    </row>
    <row r="449" spans="1:2">
      <c r="B449" s="106"/>
    </row>
    <row r="450" spans="1:2">
      <c r="B450" s="106"/>
    </row>
    <row r="451" spans="1:2">
      <c r="B451" s="106"/>
    </row>
    <row r="452" spans="1:2">
      <c r="B452" s="106"/>
    </row>
    <row r="453" spans="1:2">
      <c r="B453" s="106"/>
    </row>
    <row r="454" spans="1:2">
      <c r="A454" s="54"/>
      <c r="B454" s="106"/>
    </row>
    <row r="455" spans="1:2">
      <c r="B455" s="106"/>
    </row>
    <row r="456" spans="1:2">
      <c r="A456" s="54"/>
      <c r="B456" s="106"/>
    </row>
    <row r="457" spans="1:2">
      <c r="B457" s="106"/>
    </row>
    <row r="458" spans="1:2">
      <c r="A458" s="54"/>
      <c r="B458" s="106"/>
    </row>
    <row r="459" spans="1:2">
      <c r="A459" s="54"/>
      <c r="B459" s="106"/>
    </row>
    <row r="460" spans="1:2">
      <c r="A460" s="54"/>
      <c r="B460" s="106"/>
    </row>
    <row r="461" spans="1:2">
      <c r="B461" s="106"/>
    </row>
    <row r="462" spans="1:2">
      <c r="B462" s="106"/>
    </row>
    <row r="463" spans="1:2">
      <c r="B463" s="106"/>
    </row>
    <row r="464" spans="1:2">
      <c r="B464" s="106"/>
    </row>
    <row r="465" spans="1:2">
      <c r="A465" s="54"/>
      <c r="B465" s="106"/>
    </row>
    <row r="466" spans="1:2">
      <c r="B466" s="106"/>
    </row>
    <row r="467" spans="1:2">
      <c r="A467" s="54"/>
      <c r="B467" s="106"/>
    </row>
    <row r="468" spans="1:2">
      <c r="B468" s="106"/>
    </row>
    <row r="469" spans="1:2">
      <c r="B469" s="106"/>
    </row>
    <row r="470" spans="1:2">
      <c r="A470" s="54"/>
      <c r="B470" s="106"/>
    </row>
    <row r="471" spans="1:2">
      <c r="A471" s="54"/>
      <c r="B471" s="106"/>
    </row>
    <row r="472" spans="1:2">
      <c r="B472" s="106"/>
    </row>
    <row r="473" spans="1:2">
      <c r="B473" s="106"/>
    </row>
    <row r="474" spans="1:2">
      <c r="B474" s="106"/>
    </row>
    <row r="475" spans="1:2">
      <c r="B475" s="106"/>
    </row>
    <row r="476" spans="1:2">
      <c r="B476" s="106"/>
    </row>
    <row r="477" spans="1:2">
      <c r="B477" s="106"/>
    </row>
    <row r="478" spans="1:2">
      <c r="A478" s="54"/>
      <c r="B478" s="106"/>
    </row>
    <row r="479" spans="1:2">
      <c r="A479" s="54"/>
      <c r="B479" s="106"/>
    </row>
    <row r="480" spans="1:2">
      <c r="A480" s="54"/>
      <c r="B480" s="106"/>
    </row>
    <row r="481" spans="1:2">
      <c r="A481" s="54"/>
      <c r="B481" s="106"/>
    </row>
    <row r="482" spans="1:2">
      <c r="A482" s="54"/>
      <c r="B482" s="106"/>
    </row>
    <row r="483" spans="1:2">
      <c r="A483" s="54"/>
      <c r="B483" s="106"/>
    </row>
    <row r="484" spans="1:2">
      <c r="B484" s="106"/>
    </row>
    <row r="485" spans="1:2">
      <c r="B485" s="106"/>
    </row>
    <row r="486" spans="1:2">
      <c r="B486" s="106"/>
    </row>
    <row r="487" spans="1:2">
      <c r="B487" s="106"/>
    </row>
    <row r="488" spans="1:2">
      <c r="B488" s="106"/>
    </row>
    <row r="489" spans="1:2">
      <c r="B489" s="106"/>
    </row>
    <row r="490" spans="1:2">
      <c r="B490" s="106"/>
    </row>
    <row r="491" spans="1:2">
      <c r="A491" s="54"/>
      <c r="B491" s="106"/>
    </row>
    <row r="492" spans="1:2">
      <c r="A492" s="54"/>
      <c r="B492" s="106"/>
    </row>
    <row r="493" spans="1:2">
      <c r="A493" s="54"/>
      <c r="B493" s="106"/>
    </row>
    <row r="494" spans="1:2">
      <c r="A494" s="54"/>
      <c r="B494" s="106"/>
    </row>
    <row r="495" spans="1:2">
      <c r="B495" s="106"/>
    </row>
    <row r="496" spans="1:2">
      <c r="A496" s="54"/>
      <c r="B496" s="106"/>
    </row>
    <row r="497" spans="1:2">
      <c r="A497" s="54"/>
      <c r="B497" s="106"/>
    </row>
    <row r="498" spans="1:2">
      <c r="B498" s="106"/>
    </row>
    <row r="499" spans="1:2">
      <c r="B499" s="106"/>
    </row>
    <row r="500" spans="1:2">
      <c r="B500" s="106"/>
    </row>
    <row r="501" spans="1:2">
      <c r="B501" s="106"/>
    </row>
    <row r="502" spans="1:2">
      <c r="A502" s="54"/>
      <c r="B502" s="106"/>
    </row>
    <row r="503" spans="1:2">
      <c r="A503" s="54"/>
      <c r="B503" s="106"/>
    </row>
    <row r="504" spans="1:2">
      <c r="B504" s="106"/>
    </row>
    <row r="505" spans="1:2">
      <c r="B505" s="50"/>
    </row>
    <row r="506" spans="1:2">
      <c r="A506" s="54"/>
      <c r="B506" s="50"/>
    </row>
    <row r="507" spans="1:2">
      <c r="A507" s="54"/>
      <c r="B507" s="50"/>
    </row>
    <row r="508" spans="1:2">
      <c r="A508" s="54"/>
      <c r="B508" s="50"/>
    </row>
    <row r="509" spans="1:2">
      <c r="A509" s="54"/>
      <c r="B509" s="50"/>
    </row>
    <row r="510" spans="1:2">
      <c r="A510" s="54"/>
      <c r="B510" s="50"/>
    </row>
    <row r="511" spans="1:2">
      <c r="A511" s="54"/>
      <c r="B511" s="50"/>
    </row>
    <row r="512" spans="1:2">
      <c r="A512" s="54"/>
      <c r="B512" s="50"/>
    </row>
    <row r="513" spans="2:2">
      <c r="B513" s="50"/>
    </row>
    <row r="514" spans="2:2">
      <c r="B514" s="50"/>
    </row>
    <row r="515" spans="2:2">
      <c r="B515" s="50"/>
    </row>
    <row r="516" spans="2:2">
      <c r="B516" s="50"/>
    </row>
    <row r="517" spans="2:2">
      <c r="B517" s="50"/>
    </row>
    <row r="518" spans="2:2">
      <c r="B518" s="50"/>
    </row>
    <row r="519" spans="2:2">
      <c r="B519" s="50"/>
    </row>
    <row r="520" spans="2:2">
      <c r="B520" s="50"/>
    </row>
    <row r="521" spans="2:2">
      <c r="B521" s="50"/>
    </row>
    <row r="522" spans="2:2">
      <c r="B522" s="50"/>
    </row>
    <row r="523" spans="2:2">
      <c r="B523" s="50"/>
    </row>
    <row r="524" spans="2:2">
      <c r="B524" s="50"/>
    </row>
    <row r="525" spans="2:2">
      <c r="B525" s="50"/>
    </row>
    <row r="526" spans="2:2">
      <c r="B526" s="50"/>
    </row>
    <row r="527" spans="2:2">
      <c r="B527" s="50"/>
    </row>
    <row r="528" spans="2:2">
      <c r="B528" s="50"/>
    </row>
    <row r="529" spans="2:2">
      <c r="B529" s="50"/>
    </row>
    <row r="530" spans="2:2">
      <c r="B530" s="50"/>
    </row>
    <row r="531" spans="2:2">
      <c r="B531" s="50"/>
    </row>
    <row r="532" spans="2:2">
      <c r="B532" s="50"/>
    </row>
    <row r="533" spans="2:2">
      <c r="B533" s="50"/>
    </row>
    <row r="534" spans="2:2">
      <c r="B534" s="50"/>
    </row>
    <row r="535" spans="2:2">
      <c r="B535" s="50"/>
    </row>
    <row r="536" spans="2:2">
      <c r="B536" s="50"/>
    </row>
    <row r="537" spans="2:2">
      <c r="B537" s="50"/>
    </row>
    <row r="538" spans="2:2">
      <c r="B538" s="50"/>
    </row>
    <row r="539" spans="2:2">
      <c r="B539" s="50"/>
    </row>
    <row r="540" spans="2:2">
      <c r="B540" s="50"/>
    </row>
    <row r="541" spans="2:2">
      <c r="B541" s="50"/>
    </row>
    <row r="542" spans="2:2">
      <c r="B542" s="50"/>
    </row>
    <row r="543" spans="2:2">
      <c r="B543" s="50"/>
    </row>
    <row r="544" spans="2:2">
      <c r="B544" s="50"/>
    </row>
    <row r="545" spans="1:2">
      <c r="B545" s="50"/>
    </row>
    <row r="546" spans="1:2">
      <c r="B546" s="50"/>
    </row>
    <row r="547" spans="1:2">
      <c r="B547" s="50"/>
    </row>
    <row r="548" spans="1:2">
      <c r="B548" s="50"/>
    </row>
    <row r="549" spans="1:2">
      <c r="B549" s="50"/>
    </row>
    <row r="550" spans="1:2">
      <c r="B550" s="50"/>
    </row>
    <row r="551" spans="1:2">
      <c r="B551" s="50"/>
    </row>
    <row r="552" spans="1:2">
      <c r="B552" s="50"/>
    </row>
    <row r="553" spans="1:2">
      <c r="B553" s="50"/>
    </row>
    <row r="554" spans="1:2">
      <c r="B554" s="50"/>
    </row>
    <row r="555" spans="1:2">
      <c r="A555" s="54"/>
      <c r="B555" s="50"/>
    </row>
    <row r="556" spans="1:2">
      <c r="A556" s="54"/>
      <c r="B556" s="50"/>
    </row>
    <row r="557" spans="1:2">
      <c r="A557" s="54"/>
      <c r="B557" s="50"/>
    </row>
    <row r="558" spans="1:2">
      <c r="A558" s="54"/>
      <c r="B558" s="50"/>
    </row>
    <row r="559" spans="1:2">
      <c r="A559" s="54"/>
      <c r="B559" s="50"/>
    </row>
    <row r="560" spans="1:2">
      <c r="A560" s="54"/>
      <c r="B560" s="50"/>
    </row>
    <row r="561" spans="1:2">
      <c r="A561" s="54"/>
      <c r="B561" s="50"/>
    </row>
    <row r="562" spans="1:2">
      <c r="A562" s="54"/>
      <c r="B562" s="50"/>
    </row>
    <row r="563" spans="1:2">
      <c r="A563" s="54"/>
      <c r="B563" s="50"/>
    </row>
    <row r="564" spans="1:2">
      <c r="A564" s="54"/>
      <c r="B564" s="50"/>
    </row>
    <row r="565" spans="1:2">
      <c r="A565" s="54"/>
      <c r="B565" s="50"/>
    </row>
    <row r="566" spans="1:2">
      <c r="A566" s="54"/>
      <c r="B566" s="50"/>
    </row>
    <row r="567" spans="1:2">
      <c r="B567" s="50"/>
    </row>
    <row r="568" spans="1:2">
      <c r="B568" s="50"/>
    </row>
    <row r="569" spans="1:2">
      <c r="B569" s="50"/>
    </row>
    <row r="570" spans="1:2">
      <c r="B570" s="50"/>
    </row>
    <row r="571" spans="1:2">
      <c r="B571" s="50"/>
    </row>
    <row r="572" spans="1:2">
      <c r="B572" s="50"/>
    </row>
    <row r="573" spans="1:2">
      <c r="B573" s="50"/>
    </row>
    <row r="574" spans="1:2">
      <c r="B574" s="50"/>
    </row>
    <row r="575" spans="1:2">
      <c r="B575" s="50"/>
    </row>
    <row r="576" spans="1:2">
      <c r="B576" s="50"/>
    </row>
    <row r="577" spans="1:2">
      <c r="B577" s="50"/>
    </row>
    <row r="578" spans="1:2">
      <c r="B578" s="50"/>
    </row>
    <row r="579" spans="1:2">
      <c r="B579" s="50"/>
    </row>
    <row r="580" spans="1:2">
      <c r="B580" s="50"/>
    </row>
    <row r="581" spans="1:2">
      <c r="B581" s="50"/>
    </row>
    <row r="582" spans="1:2">
      <c r="B582" s="50"/>
    </row>
    <row r="583" spans="1:2">
      <c r="B583" s="50"/>
    </row>
    <row r="584" spans="1:2">
      <c r="B584" s="50"/>
    </row>
    <row r="585" spans="1:2">
      <c r="B585" s="50"/>
    </row>
    <row r="586" spans="1:2">
      <c r="B586" s="50"/>
    </row>
    <row r="587" spans="1:2">
      <c r="A587" s="54"/>
      <c r="B587" s="50"/>
    </row>
    <row r="588" spans="1:2">
      <c r="A588" s="54"/>
      <c r="B588" s="50"/>
    </row>
    <row r="589" spans="1:2">
      <c r="A589" s="54"/>
      <c r="B589" s="50"/>
    </row>
    <row r="590" spans="1:2">
      <c r="B590" s="50"/>
    </row>
    <row r="591" spans="1:2">
      <c r="B591" s="50"/>
    </row>
    <row r="592" spans="1:2">
      <c r="B592" s="50"/>
    </row>
    <row r="593" spans="1:2">
      <c r="B593" s="50"/>
    </row>
    <row r="594" spans="1:2">
      <c r="B594" s="50"/>
    </row>
    <row r="595" spans="1:2">
      <c r="B595" s="50"/>
    </row>
    <row r="596" spans="1:2">
      <c r="B596" s="50"/>
    </row>
    <row r="597" spans="1:2">
      <c r="B597" s="50"/>
    </row>
    <row r="598" spans="1:2">
      <c r="A598" s="54"/>
      <c r="B598" s="50"/>
    </row>
    <row r="599" spans="1:2">
      <c r="A599" s="54"/>
      <c r="B599" s="50"/>
    </row>
    <row r="600" spans="1:2">
      <c r="A600" s="54"/>
      <c r="B600" s="50"/>
    </row>
    <row r="601" spans="1:2">
      <c r="B601" s="50"/>
    </row>
    <row r="602" spans="1:2">
      <c r="B602" s="50"/>
    </row>
    <row r="603" spans="1:2">
      <c r="A603" s="54"/>
      <c r="B603" s="50"/>
    </row>
    <row r="604" spans="1:2">
      <c r="A604" s="54"/>
      <c r="B604" s="50"/>
    </row>
    <row r="605" spans="1:2">
      <c r="A605" s="54"/>
      <c r="B605" s="50"/>
    </row>
    <row r="606" spans="1:2">
      <c r="A606" s="54"/>
      <c r="B606" s="50"/>
    </row>
    <row r="607" spans="1:2">
      <c r="A607" s="54"/>
      <c r="B607" s="50"/>
    </row>
    <row r="608" spans="1:2">
      <c r="A608" s="54"/>
      <c r="B608" s="50"/>
    </row>
    <row r="609" spans="1:2">
      <c r="A609" s="54"/>
      <c r="B609" s="50"/>
    </row>
    <row r="610" spans="1:2">
      <c r="A610" s="54"/>
      <c r="B610" s="50"/>
    </row>
    <row r="611" spans="1:2">
      <c r="A611" s="54"/>
      <c r="B611" s="50"/>
    </row>
    <row r="612" spans="1:2">
      <c r="A612" s="54"/>
      <c r="B612" s="50"/>
    </row>
    <row r="613" spans="1:2">
      <c r="A613" s="54"/>
      <c r="B613" s="50"/>
    </row>
    <row r="614" spans="1:2">
      <c r="A614" s="54"/>
      <c r="B614" s="50"/>
    </row>
    <row r="615" spans="1:2">
      <c r="A615" s="54"/>
      <c r="B615" s="50"/>
    </row>
    <row r="616" spans="1:2">
      <c r="A616" s="54"/>
      <c r="B616" s="50"/>
    </row>
    <row r="617" spans="1:2">
      <c r="A617" s="54"/>
      <c r="B617" s="50"/>
    </row>
    <row r="618" spans="1:2">
      <c r="A618" s="54"/>
      <c r="B618" s="50"/>
    </row>
    <row r="619" spans="1:2">
      <c r="A619" s="54"/>
      <c r="B619" s="50"/>
    </row>
    <row r="620" spans="1:2">
      <c r="A620" s="54"/>
      <c r="B620" s="50"/>
    </row>
    <row r="621" spans="1:2">
      <c r="A621" s="54"/>
      <c r="B621" s="50"/>
    </row>
    <row r="622" spans="1:2">
      <c r="A622" s="54"/>
      <c r="B622" s="50"/>
    </row>
    <row r="623" spans="1:2">
      <c r="A623" s="54"/>
      <c r="B623" s="50"/>
    </row>
    <row r="624" spans="1:2">
      <c r="A624" s="54"/>
      <c r="B624" s="50"/>
    </row>
    <row r="625" spans="1:2">
      <c r="A625" s="54"/>
      <c r="B625" s="50"/>
    </row>
    <row r="626" spans="1:2">
      <c r="B626" s="50"/>
    </row>
    <row r="627" spans="1:2">
      <c r="B627" s="50"/>
    </row>
    <row r="628" spans="1:2">
      <c r="B628" s="50"/>
    </row>
    <row r="629" spans="1:2">
      <c r="B629" s="50"/>
    </row>
    <row r="630" spans="1:2">
      <c r="B630" s="50"/>
    </row>
    <row r="631" spans="1:2">
      <c r="B631" s="50"/>
    </row>
    <row r="632" spans="1:2">
      <c r="B632" s="50"/>
    </row>
    <row r="633" spans="1:2">
      <c r="B633" s="50"/>
    </row>
    <row r="634" spans="1:2">
      <c r="B634" s="50"/>
    </row>
    <row r="635" spans="1:2">
      <c r="B635" s="50"/>
    </row>
    <row r="636" spans="1:2">
      <c r="B636" s="50"/>
    </row>
    <row r="637" spans="1:2">
      <c r="B637" s="50"/>
    </row>
    <row r="638" spans="1:2">
      <c r="B638" s="50"/>
    </row>
    <row r="639" spans="1:2">
      <c r="B639" s="50"/>
    </row>
    <row r="640" spans="1:2">
      <c r="B640" s="50"/>
    </row>
    <row r="641" spans="1:2">
      <c r="B641" s="50"/>
    </row>
    <row r="642" spans="1:2">
      <c r="B642" s="50"/>
    </row>
    <row r="643" spans="1:2">
      <c r="B643" s="50"/>
    </row>
    <row r="644" spans="1:2">
      <c r="A644" s="54"/>
      <c r="B644" s="50"/>
    </row>
    <row r="645" spans="1:2">
      <c r="A645" s="54"/>
      <c r="B645" s="50"/>
    </row>
    <row r="646" spans="1:2">
      <c r="A646" s="54"/>
      <c r="B646" s="50"/>
    </row>
    <row r="647" spans="1:2">
      <c r="A647" s="54"/>
      <c r="B647" s="50"/>
    </row>
    <row r="648" spans="1:2">
      <c r="A648" s="54"/>
      <c r="B648" s="50"/>
    </row>
    <row r="649" spans="1:2">
      <c r="A649" s="54"/>
      <c r="B649" s="50"/>
    </row>
    <row r="650" spans="1:2">
      <c r="A650" s="54"/>
      <c r="B650" s="50"/>
    </row>
    <row r="651" spans="1:2">
      <c r="A651" s="54"/>
      <c r="B651" s="50"/>
    </row>
    <row r="652" spans="1:2">
      <c r="A652" s="54"/>
      <c r="B652" s="50"/>
    </row>
    <row r="653" spans="1:2">
      <c r="A653" s="54"/>
      <c r="B653" s="50"/>
    </row>
    <row r="654" spans="1:2">
      <c r="A654" s="54"/>
      <c r="B654" s="50"/>
    </row>
    <row r="655" spans="1:2">
      <c r="A655" s="54"/>
      <c r="B655" s="50"/>
    </row>
    <row r="656" spans="1:2">
      <c r="B656" s="50"/>
    </row>
    <row r="657" spans="1:2">
      <c r="A657" s="54"/>
      <c r="B657" s="50"/>
    </row>
    <row r="658" spans="1:2">
      <c r="B658" s="50"/>
    </row>
    <row r="659" spans="1:2">
      <c r="B659" s="50"/>
    </row>
    <row r="660" spans="1:2">
      <c r="B660" s="50"/>
    </row>
    <row r="661" spans="1:2">
      <c r="B661" s="50"/>
    </row>
    <row r="662" spans="1:2">
      <c r="B662" s="50"/>
    </row>
    <row r="663" spans="1:2">
      <c r="A663" s="54"/>
      <c r="B663" s="50"/>
    </row>
    <row r="664" spans="1:2">
      <c r="A664" s="54"/>
      <c r="B664" s="50"/>
    </row>
    <row r="665" spans="1:2">
      <c r="A665" s="54"/>
      <c r="B665" s="50"/>
    </row>
    <row r="666" spans="1:2">
      <c r="A666" s="54"/>
      <c r="B666" s="50"/>
    </row>
    <row r="667" spans="1:2">
      <c r="B667" s="50"/>
    </row>
    <row r="668" spans="1:2">
      <c r="B668" s="50"/>
    </row>
    <row r="669" spans="1:2">
      <c r="B669" s="50"/>
    </row>
    <row r="670" spans="1:2">
      <c r="B670" s="50"/>
    </row>
    <row r="671" spans="1:2">
      <c r="B671" s="50"/>
    </row>
    <row r="672" spans="1:2">
      <c r="B672" s="50"/>
    </row>
    <row r="673" spans="2:2">
      <c r="B673" s="50"/>
    </row>
    <row r="674" spans="2:2">
      <c r="B674" s="50"/>
    </row>
    <row r="675" spans="2:2">
      <c r="B675" s="50"/>
    </row>
    <row r="676" spans="2:2">
      <c r="B676" s="50"/>
    </row>
    <row r="677" spans="2:2">
      <c r="B677" s="50"/>
    </row>
    <row r="678" spans="2:2">
      <c r="B678" s="50"/>
    </row>
    <row r="679" spans="2:2">
      <c r="B679" s="50"/>
    </row>
    <row r="680" spans="2:2">
      <c r="B680" s="50"/>
    </row>
    <row r="681" spans="2:2">
      <c r="B681" s="50"/>
    </row>
    <row r="682" spans="2:2">
      <c r="B682" s="50"/>
    </row>
    <row r="683" spans="2:2">
      <c r="B683" s="50"/>
    </row>
    <row r="684" spans="2:2">
      <c r="B684" s="50"/>
    </row>
    <row r="685" spans="2:2">
      <c r="B685" s="50"/>
    </row>
    <row r="686" spans="2:2">
      <c r="B686" s="50"/>
    </row>
    <row r="687" spans="2:2">
      <c r="B687" s="50"/>
    </row>
    <row r="688" spans="2:2">
      <c r="B688" s="50"/>
    </row>
    <row r="689" spans="1:2">
      <c r="B689" s="50"/>
    </row>
    <row r="690" spans="1:2">
      <c r="B690" s="50"/>
    </row>
    <row r="691" spans="1:2">
      <c r="B691" s="50"/>
    </row>
    <row r="692" spans="1:2">
      <c r="B692" s="50"/>
    </row>
    <row r="693" spans="1:2">
      <c r="B693" s="50"/>
    </row>
    <row r="694" spans="1:2">
      <c r="B694" s="50"/>
    </row>
    <row r="695" spans="1:2">
      <c r="A695" s="54"/>
      <c r="B695" s="50"/>
    </row>
    <row r="696" spans="1:2">
      <c r="A696" s="54"/>
      <c r="B696" s="50"/>
    </row>
    <row r="697" spans="1:2">
      <c r="A697" s="54"/>
      <c r="B697" s="50"/>
    </row>
    <row r="698" spans="1:2">
      <c r="A698" s="54"/>
      <c r="B698" s="50"/>
    </row>
    <row r="699" spans="1:2">
      <c r="A699" s="54"/>
      <c r="B699" s="50"/>
    </row>
    <row r="700" spans="1:2">
      <c r="A700" s="54"/>
      <c r="B700" s="50"/>
    </row>
    <row r="701" spans="1:2">
      <c r="B701" s="50"/>
    </row>
    <row r="702" spans="1:2">
      <c r="B702" s="50"/>
    </row>
    <row r="703" spans="1:2">
      <c r="B703" s="50"/>
    </row>
    <row r="704" spans="1:2">
      <c r="B704" s="50"/>
    </row>
    <row r="705" spans="2:2">
      <c r="B705" s="50"/>
    </row>
    <row r="706" spans="2:2">
      <c r="B706" s="50"/>
    </row>
    <row r="707" spans="2:2">
      <c r="B707" s="50"/>
    </row>
    <row r="708" spans="2:2">
      <c r="B708" s="50"/>
    </row>
    <row r="709" spans="2:2">
      <c r="B709" s="50"/>
    </row>
    <row r="710" spans="2:2">
      <c r="B710" s="50"/>
    </row>
    <row r="711" spans="2:2">
      <c r="B711" s="50"/>
    </row>
    <row r="712" spans="2:2">
      <c r="B712" s="50"/>
    </row>
    <row r="713" spans="2:2">
      <c r="B713" s="50"/>
    </row>
    <row r="714" spans="2:2">
      <c r="B714" s="50"/>
    </row>
    <row r="715" spans="2:2">
      <c r="B715" s="50"/>
    </row>
    <row r="716" spans="2:2">
      <c r="B716" s="50"/>
    </row>
    <row r="717" spans="2:2">
      <c r="B717" s="50"/>
    </row>
    <row r="718" spans="2:2">
      <c r="B718" s="50"/>
    </row>
    <row r="719" spans="2:2">
      <c r="B719" s="50"/>
    </row>
    <row r="720" spans="2:2">
      <c r="B720" s="50"/>
    </row>
    <row r="721" spans="1:2">
      <c r="B721" s="50"/>
    </row>
    <row r="722" spans="1:2">
      <c r="B722" s="50"/>
    </row>
    <row r="723" spans="1:2">
      <c r="B723" s="50"/>
    </row>
    <row r="724" spans="1:2">
      <c r="B724" s="50"/>
    </row>
    <row r="725" spans="1:2">
      <c r="B725" s="50"/>
    </row>
    <row r="726" spans="1:2">
      <c r="B726" s="50"/>
    </row>
    <row r="727" spans="1:2">
      <c r="B727" s="50"/>
    </row>
    <row r="728" spans="1:2">
      <c r="B728" s="50"/>
    </row>
    <row r="729" spans="1:2">
      <c r="B729" s="50"/>
    </row>
    <row r="730" spans="1:2">
      <c r="B730" s="50"/>
    </row>
    <row r="731" spans="1:2">
      <c r="B731" s="50"/>
    </row>
    <row r="732" spans="1:2">
      <c r="B732" s="50"/>
    </row>
    <row r="733" spans="1:2">
      <c r="B733" s="50"/>
    </row>
    <row r="734" spans="1:2">
      <c r="A734" s="54"/>
      <c r="B734" s="50"/>
    </row>
    <row r="735" spans="1:2">
      <c r="A735" s="54"/>
      <c r="B735" s="50"/>
    </row>
    <row r="736" spans="1:2">
      <c r="A736" s="54"/>
      <c r="B736" s="50"/>
    </row>
    <row r="737" spans="1:2">
      <c r="A737" s="54"/>
      <c r="B737" s="50"/>
    </row>
    <row r="738" spans="1:2">
      <c r="B738" s="50"/>
    </row>
    <row r="739" spans="1:2">
      <c r="B739" s="50"/>
    </row>
    <row r="740" spans="1:2">
      <c r="B740" s="50"/>
    </row>
    <row r="741" spans="1:2">
      <c r="B741" s="50"/>
    </row>
    <row r="742" spans="1:2">
      <c r="B742" s="50"/>
    </row>
    <row r="743" spans="1:2">
      <c r="B743" s="50"/>
    </row>
    <row r="744" spans="1:2">
      <c r="B744" s="50"/>
    </row>
    <row r="745" spans="1:2">
      <c r="B745" s="50"/>
    </row>
    <row r="746" spans="1:2">
      <c r="B746" s="50"/>
    </row>
    <row r="747" spans="1:2">
      <c r="B747" s="50"/>
    </row>
    <row r="748" spans="1:2">
      <c r="A748" s="54"/>
      <c r="B748" s="50"/>
    </row>
    <row r="749" spans="1:2">
      <c r="B749" s="50"/>
    </row>
    <row r="750" spans="1:2">
      <c r="B750" s="50"/>
    </row>
    <row r="751" spans="1:2">
      <c r="B751" s="50"/>
    </row>
  </sheetData>
  <autoFilter ref="A7:J7" xr:uid="{00000000-0009-0000-0000-000005000000}"/>
  <sortState xmlns:xlrd2="http://schemas.microsoft.com/office/spreadsheetml/2017/richdata2" ref="A467:B782">
    <sortCondition ref="A467:A782"/>
  </sortState>
  <mergeCells count="3">
    <mergeCell ref="H6:H7"/>
    <mergeCell ref="I6:I7"/>
    <mergeCell ref="J6:J7"/>
  </mergeCells>
  <conditionalFormatting sqref="A8:T252 A253 C253:T253 A254:T257 A258 C258:T258 A309:T331 A304:A308 C304:T308 A259:T263 A266:T303">
    <cfRule type="expression" dxfId="96" priority="18">
      <formula>$A8&lt;&gt;$A7</formula>
    </cfRule>
    <cfRule type="expression" dxfId="95" priority="20">
      <formula>$A7=$A8</formula>
    </cfRule>
  </conditionalFormatting>
  <conditionalFormatting sqref="P8:P263 P265:P331">
    <cfRule type="cellIs" dxfId="94" priority="19" operator="greaterThan">
      <formula>$C8*(1+$P$3)</formula>
    </cfRule>
  </conditionalFormatting>
  <conditionalFormatting sqref="B253">
    <cfRule type="expression" dxfId="93" priority="14">
      <formula>$A253&lt;&gt;$A252</formula>
    </cfRule>
    <cfRule type="expression" dxfId="92" priority="15">
      <formula>$A252=$A253</formula>
    </cfRule>
  </conditionalFormatting>
  <conditionalFormatting sqref="B3">
    <cfRule type="expression" dxfId="91" priority="12">
      <formula>$A3&lt;&gt;$A2</formula>
    </cfRule>
    <cfRule type="expression" dxfId="90" priority="13">
      <formula>$A2=$A3</formula>
    </cfRule>
  </conditionalFormatting>
  <conditionalFormatting sqref="B258">
    <cfRule type="expression" dxfId="89" priority="10">
      <formula>$A258&lt;&gt;$A257</formula>
    </cfRule>
    <cfRule type="expression" dxfId="88" priority="11">
      <formula>$A257=$A258</formula>
    </cfRule>
  </conditionalFormatting>
  <conditionalFormatting sqref="H349:H353">
    <cfRule type="expression" dxfId="87" priority="8">
      <formula>$A349&lt;&gt;$A348</formula>
    </cfRule>
    <cfRule type="expression" dxfId="86" priority="9">
      <formula>$A348=$A349</formula>
    </cfRule>
  </conditionalFormatting>
  <conditionalFormatting sqref="B304:B308">
    <cfRule type="expression" dxfId="85" priority="6">
      <formula>$A304&lt;&gt;$A303</formula>
    </cfRule>
    <cfRule type="expression" dxfId="84" priority="7">
      <formula>$A303=$A304</formula>
    </cfRule>
  </conditionalFormatting>
  <conditionalFormatting sqref="A265:T265">
    <cfRule type="expression" dxfId="83" priority="192">
      <formula>$A265&lt;&gt;$A263</formula>
    </cfRule>
    <cfRule type="expression" dxfId="82" priority="193">
      <formula>$A263=$A265</formula>
    </cfRule>
  </conditionalFormatting>
  <conditionalFormatting sqref="A264 C264:T264">
    <cfRule type="expression" dxfId="81" priority="3">
      <formula>$A264&lt;&gt;$A263</formula>
    </cfRule>
    <cfRule type="expression" dxfId="80" priority="5">
      <formula>$A263=$A264</formula>
    </cfRule>
  </conditionalFormatting>
  <conditionalFormatting sqref="P264">
    <cfRule type="cellIs" dxfId="79" priority="4" operator="greaterThan">
      <formula>$C264*(1+$P$3)</formula>
    </cfRule>
  </conditionalFormatting>
  <conditionalFormatting sqref="B264">
    <cfRule type="expression" dxfId="78" priority="1">
      <formula>$A264&lt;&gt;$A263</formula>
    </cfRule>
    <cfRule type="expression" dxfId="77" priority="2">
      <formula>$A263=$A264</formula>
    </cfRule>
  </conditionalFormatting>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A077F-CDA4-465D-9540-84474F17E612}">
  <dimension ref="A1:AO759"/>
  <sheetViews>
    <sheetView showGridLines="0" zoomScale="70" zoomScaleNormal="70" workbookViewId="0">
      <pane xSplit="1" ySplit="7" topLeftCell="B242" activePane="bottomRight" state="frozen"/>
      <selection pane="bottomRight" activeCell="A254" sqref="A254"/>
      <selection pane="bottomLeft" activeCell="A3" sqref="A3"/>
      <selection pane="topRight" activeCell="B1" sqref="B1"/>
    </sheetView>
  </sheetViews>
  <sheetFormatPr defaultColWidth="9.140625" defaultRowHeight="12.75" outlineLevelCol="1"/>
  <cols>
    <col min="1" max="1" width="56.5703125" style="41" customWidth="1"/>
    <col min="2" max="2" width="56.5703125" style="54" customWidth="1"/>
    <col min="3" max="7" width="11.85546875" style="41" customWidth="1" outlineLevel="1"/>
    <col min="8" max="9" width="10.85546875" style="41" customWidth="1" outlineLevel="1"/>
    <col min="10" max="10" width="12.5703125" style="120" customWidth="1" outlineLevel="1"/>
    <col min="11" max="16" width="17.140625" style="120" customWidth="1" outlineLevel="1"/>
    <col min="17" max="17" width="72.85546875" style="41" customWidth="1"/>
    <col min="18" max="21" width="17.28515625" style="41" customWidth="1"/>
    <col min="22" max="22" width="38" style="41" customWidth="1"/>
    <col min="23" max="16384" width="9.140625" style="41"/>
  </cols>
  <sheetData>
    <row r="1" spans="1:25">
      <c r="V1" s="142" t="s">
        <v>568</v>
      </c>
      <c r="W1"/>
      <c r="X1"/>
      <c r="Y1"/>
    </row>
    <row r="2" spans="1:25">
      <c r="V2"/>
      <c r="W2"/>
      <c r="X2"/>
      <c r="Y2" s="7"/>
    </row>
    <row r="3" spans="1:25">
      <c r="B3" s="50"/>
      <c r="P3" s="120">
        <v>0.03</v>
      </c>
      <c r="V3" s="147" t="s">
        <v>569</v>
      </c>
      <c r="W3" s="147" t="s">
        <v>570</v>
      </c>
      <c r="X3" s="147" t="s">
        <v>571</v>
      </c>
      <c r="Y3" s="148" t="str">
        <f>CHAR(10)</f>
        <v xml:space="preserve">
</v>
      </c>
    </row>
    <row r="4" spans="1:25">
      <c r="V4" s="149" t="s">
        <v>572</v>
      </c>
      <c r="W4" s="149" t="s">
        <v>573</v>
      </c>
      <c r="X4" s="150"/>
      <c r="Y4" s="148"/>
    </row>
    <row r="5" spans="1:25">
      <c r="K5" s="158" t="s">
        <v>574</v>
      </c>
      <c r="L5" s="159"/>
      <c r="M5" s="159"/>
      <c r="N5" s="159"/>
      <c r="O5" s="159"/>
      <c r="P5" s="159"/>
      <c r="V5"/>
      <c r="W5"/>
      <c r="X5"/>
      <c r="Y5"/>
    </row>
    <row r="6" spans="1:25" ht="51">
      <c r="A6" s="89" t="s">
        <v>345</v>
      </c>
      <c r="B6" s="89" t="s">
        <v>575</v>
      </c>
      <c r="C6" s="208" t="s">
        <v>576</v>
      </c>
      <c r="D6" s="208" t="s">
        <v>577</v>
      </c>
      <c r="E6" s="208" t="s">
        <v>553</v>
      </c>
      <c r="F6" s="208" t="s">
        <v>554</v>
      </c>
      <c r="G6" s="208" t="s">
        <v>555</v>
      </c>
      <c r="H6" s="220" t="s">
        <v>556</v>
      </c>
      <c r="I6" s="220" t="s">
        <v>236</v>
      </c>
      <c r="J6" s="220" t="s">
        <v>578</v>
      </c>
      <c r="K6" s="208" t="s">
        <v>579</v>
      </c>
      <c r="L6" s="208" t="s">
        <v>549</v>
      </c>
      <c r="M6" s="208" t="s">
        <v>580</v>
      </c>
      <c r="N6" s="208" t="s">
        <v>581</v>
      </c>
      <c r="O6" s="157" t="s">
        <v>582</v>
      </c>
      <c r="P6" s="208" t="s">
        <v>583</v>
      </c>
      <c r="Q6" s="54" t="s">
        <v>584</v>
      </c>
      <c r="R6" s="54" t="s">
        <v>585</v>
      </c>
      <c r="S6" s="54" t="s">
        <v>550</v>
      </c>
      <c r="T6" s="54" t="s">
        <v>386</v>
      </c>
      <c r="U6" s="54"/>
      <c r="V6" s="111"/>
      <c r="W6" s="111"/>
      <c r="X6" s="111"/>
      <c r="Y6" s="111"/>
    </row>
    <row r="7" spans="1:25">
      <c r="A7" s="54" t="s">
        <v>586</v>
      </c>
      <c r="B7" s="54" t="s">
        <v>587</v>
      </c>
      <c r="C7" s="208" t="s">
        <v>562</v>
      </c>
      <c r="D7" s="208" t="s">
        <v>562</v>
      </c>
      <c r="E7" s="208" t="s">
        <v>561</v>
      </c>
      <c r="F7" s="208" t="s">
        <v>561</v>
      </c>
      <c r="G7" s="208" t="s">
        <v>562</v>
      </c>
      <c r="H7" s="220"/>
      <c r="I7" s="220"/>
      <c r="J7" s="220"/>
      <c r="K7" s="120" t="s">
        <v>15</v>
      </c>
      <c r="L7" s="120" t="s">
        <v>15</v>
      </c>
      <c r="M7" s="120" t="s">
        <v>15</v>
      </c>
      <c r="N7" s="155" t="s">
        <v>563</v>
      </c>
      <c r="O7" s="155" t="s">
        <v>563</v>
      </c>
      <c r="P7" s="155" t="s">
        <v>560</v>
      </c>
      <c r="V7" s="7" t="s">
        <v>588</v>
      </c>
      <c r="W7"/>
      <c r="X7"/>
      <c r="Y7"/>
    </row>
    <row r="8" spans="1:25">
      <c r="A8" s="41" t="s">
        <v>144</v>
      </c>
      <c r="B8" s="90" t="s">
        <v>286</v>
      </c>
      <c r="C8" s="53">
        <f>VLOOKUP($B8,'2022 Ventilation List SORT'!$A$6:$I$101,2)</f>
        <v>0.15</v>
      </c>
      <c r="D8" s="53">
        <f>VLOOKUP($B8,'2022 Ventilation List SORT'!$A$6:$I$101,3)</f>
        <v>0.15</v>
      </c>
      <c r="E8" s="58">
        <f>VLOOKUP($B8,'2022 Ventilation List SORT'!$A$6:$I$101,4)</f>
        <v>0</v>
      </c>
      <c r="F8" s="58">
        <f>VLOOKUP($B8,'2022 Ventilation List SORT'!$A$6:$I$101,5)</f>
        <v>0</v>
      </c>
      <c r="G8" s="53">
        <f>VLOOKUP($B8,'2022 Ventilation List SORT'!$A$6:$I$101,6)</f>
        <v>0</v>
      </c>
      <c r="H8" s="58">
        <f>VLOOKUP($B8,'2022 Ventilation List SORT'!$A$6:$I$101,7)</f>
        <v>2</v>
      </c>
      <c r="I8" s="53" t="str">
        <f>VLOOKUP($B8,'2022 Ventilation List SORT'!$A$6:$I$101,8)</f>
        <v/>
      </c>
      <c r="J8" s="84" t="str">
        <f>VLOOKUP($B8,'2022 Ventilation List SORT'!$A$6:$I$101,9)</f>
        <v>No</v>
      </c>
      <c r="K8" s="154">
        <f>INDEX('For CSV - 2022 SpcFuncData'!$D$5:$D$88,MATCH($A8,'For CSV - 2022 SpcFuncData'!$B$5:$B$87,0))*0.5</f>
        <v>5</v>
      </c>
      <c r="L8" s="154">
        <f>INDEX('For CSV - 2022 VentSpcFuncData'!$K$6:$K$101,MATCH($B8,'For CSV - 2022 VentSpcFuncData'!$B$6:$B$101,0))</f>
        <v>0</v>
      </c>
      <c r="M8" s="154">
        <f>IF(L8=0,K8,L8)</f>
        <v>5</v>
      </c>
      <c r="N8" s="154">
        <f>INDEX('For CSV - 2022 VentSpcFuncData'!$J$6:$J$101,MATCH($B8,'For CSV - 2022 VentSpcFuncData'!$B$6:$B$101,0))</f>
        <v>15</v>
      </c>
      <c r="O8" s="154">
        <f>IF(SUM(K8,M8)=0,0,M8/K8*N8)</f>
        <v>15</v>
      </c>
      <c r="P8" s="156">
        <f t="shared" ref="P8:P71" si="0">K8*O8/1000</f>
        <v>7.4999999999999997E-2</v>
      </c>
      <c r="Q8" s="41" t="str">
        <f t="shared" ref="Q8:Q39" si="1">_xlfn.CONCAT(A8,",",B8)</f>
        <v>All other,Misc - All others</v>
      </c>
      <c r="R8" s="41">
        <f>INDEX('For CSV - 2022 SpcFuncData'!$AN$5:$AN$89,MATCH($A8,'For CSV - 2022 SpcFuncData'!$B$5:$B$88,0))</f>
        <v>301</v>
      </c>
      <c r="S8" s="41">
        <f>INDEX('For CSV - 2022 VentSpcFuncData'!$L$6:$L$101,MATCH($B8,'For CSV - 2022 VentSpcFuncData'!$B$6:$B$101,0))</f>
        <v>58</v>
      </c>
      <c r="T8" s="41">
        <f>MATCH($A8,'For CSV - 2022 SpcFuncData'!$B$5:$B$87,0)</f>
        <v>79</v>
      </c>
      <c r="V8" t="str">
        <f t="shared" ref="V8:V71" si="2">IF($A7&lt;&gt;$A8,$V$3&amp;$R8&amp;$W$3&amp;$S8&amp;$X$3&amp;TEXT($A8,0),IF($A8=$A7,$V$4&amp;$S8&amp;$W$4&amp;$X$4&amp;$B8&amp;""""))</f>
        <v>1, Spc:SpcFunc,        301,  58  ;  All other</v>
      </c>
      <c r="W8"/>
      <c r="X8"/>
      <c r="Y8"/>
    </row>
    <row r="9" spans="1:25">
      <c r="A9" s="41" t="s">
        <v>144</v>
      </c>
      <c r="B9" s="90" t="s">
        <v>589</v>
      </c>
      <c r="C9" s="53">
        <f>VLOOKUP($B9,'2022 Ventilation List SORT'!$A$6:$I$101,2)</f>
        <v>0</v>
      </c>
      <c r="D9" s="53">
        <f>VLOOKUP($B9,'2022 Ventilation List SORT'!$A$6:$I$101,3)</f>
        <v>0</v>
      </c>
      <c r="E9" s="58">
        <f>VLOOKUP($B9,'2022 Ventilation List SORT'!$A$6:$I$101,4)</f>
        <v>0</v>
      </c>
      <c r="F9" s="58">
        <f>VLOOKUP($B9,'2022 Ventilation List SORT'!$A$6:$I$101,5)</f>
        <v>0</v>
      </c>
      <c r="G9" s="53">
        <f>VLOOKUP($B9,'2022 Ventilation List SORT'!$A$6:$I$101,6)</f>
        <v>0</v>
      </c>
      <c r="H9" s="58">
        <f>VLOOKUP($B9,'2022 Ventilation List SORT'!$A$6:$I$101,7)</f>
        <v>1</v>
      </c>
      <c r="I9" s="53" t="str">
        <f>VLOOKUP($B9,'2022 Ventilation List SORT'!$A$6:$I$101,8)</f>
        <v/>
      </c>
      <c r="J9" s="84" t="str">
        <f>VLOOKUP($B9,'2022 Ventilation List SORT'!$A$6:$I$101,9)</f>
        <v>No</v>
      </c>
      <c r="K9" s="154">
        <f>INDEX('For CSV - 2022 SpcFuncData'!$D$5:$D$88,MATCH($A9,'For CSV - 2022 SpcFuncData'!$B$5:$B$87,0))*0.5</f>
        <v>5</v>
      </c>
      <c r="L9" s="154">
        <f>INDEX('For CSV - 2022 VentSpcFuncData'!$K$6:$K$101,MATCH($B9,'For CSV - 2022 VentSpcFuncData'!$B$6:$B$101,0))</f>
        <v>0</v>
      </c>
      <c r="M9" s="154">
        <f t="shared" ref="M9:M72" si="3">IF(L9=0,K9,L9)</f>
        <v>5</v>
      </c>
      <c r="N9" s="154">
        <f>INDEX('For CSV - 2022 VentSpcFuncData'!$J$6:$J$101,MATCH($B9,'For CSV - 2022 VentSpcFuncData'!$B$6:$B$101,0))</f>
        <v>0</v>
      </c>
      <c r="O9" s="154">
        <f t="shared" ref="O9:O72" si="4">IF(SUM(K9,M9)=0,0,M9/K9*N9)</f>
        <v>0</v>
      </c>
      <c r="P9" s="156">
        <f t="shared" si="0"/>
        <v>0</v>
      </c>
      <c r="Q9" s="41" t="str">
        <f t="shared" si="1"/>
        <v>All other,General - Unoccupied</v>
      </c>
      <c r="R9" s="41">
        <f>INDEX('For CSV - 2022 SpcFuncData'!$AN$5:$AN$89,MATCH($A9,'For CSV - 2022 SpcFuncData'!$B$5:$B$88,0))</f>
        <v>301</v>
      </c>
      <c r="S9" s="41">
        <f>INDEX('For CSV - 2022 VentSpcFuncData'!$L$6:$L$101,MATCH($B9,'For CSV - 2022 VentSpcFuncData'!$B$6:$B$101,0))</f>
        <v>51</v>
      </c>
      <c r="T9" s="41">
        <f>MATCH($A9,'For CSV - 2022 SpcFuncData'!$B$5:$B$87,0)</f>
        <v>79</v>
      </c>
      <c r="V9" t="str">
        <f t="shared" si="2"/>
        <v>2,              51,     "General - Unoccupied"</v>
      </c>
    </row>
    <row r="10" spans="1:25">
      <c r="A10" s="41" t="s">
        <v>144</v>
      </c>
      <c r="B10" s="90" t="s">
        <v>286</v>
      </c>
      <c r="C10" s="53">
        <f>VLOOKUP($B10,'2022 Ventilation List SORT'!$A$6:$I$101,2)</f>
        <v>0.15</v>
      </c>
      <c r="D10" s="53">
        <f>VLOOKUP($B10,'2022 Ventilation List SORT'!$A$6:$I$101,3)</f>
        <v>0.15</v>
      </c>
      <c r="E10" s="58">
        <f>VLOOKUP($B10,'2022 Ventilation List SORT'!$A$6:$I$101,4)</f>
        <v>0</v>
      </c>
      <c r="F10" s="58">
        <f>VLOOKUP($B10,'2022 Ventilation List SORT'!$A$6:$I$101,5)</f>
        <v>0</v>
      </c>
      <c r="G10" s="53">
        <f>VLOOKUP($B10,'2022 Ventilation List SORT'!$A$6:$I$101,6)</f>
        <v>0</v>
      </c>
      <c r="H10" s="58">
        <f>VLOOKUP($B10,'2022 Ventilation List SORT'!$A$6:$I$101,7)</f>
        <v>2</v>
      </c>
      <c r="I10" s="53" t="str">
        <f>VLOOKUP($B10,'2022 Ventilation List SORT'!$A$6:$I$101,8)</f>
        <v/>
      </c>
      <c r="J10" s="84" t="str">
        <f>VLOOKUP($B10,'2022 Ventilation List SORT'!$A$6:$I$101,9)</f>
        <v>No</v>
      </c>
      <c r="K10" s="154">
        <f>INDEX('For CSV - 2022 SpcFuncData'!$D$5:$D$88,MATCH($A10,'For CSV - 2022 SpcFuncData'!$B$5:$B$87,0))*0.5</f>
        <v>5</v>
      </c>
      <c r="L10" s="154">
        <f>INDEX('For CSV - 2022 VentSpcFuncData'!$K$6:$K$101,MATCH($B10,'For CSV - 2022 VentSpcFuncData'!$B$6:$B$101,0))</f>
        <v>0</v>
      </c>
      <c r="M10" s="154">
        <f t="shared" si="3"/>
        <v>5</v>
      </c>
      <c r="N10" s="154">
        <f>INDEX('For CSV - 2022 VentSpcFuncData'!$J$6:$J$101,MATCH($B10,'For CSV - 2022 VentSpcFuncData'!$B$6:$B$101,0))</f>
        <v>15</v>
      </c>
      <c r="O10" s="154">
        <f t="shared" si="4"/>
        <v>15</v>
      </c>
      <c r="P10" s="156">
        <f t="shared" si="0"/>
        <v>7.4999999999999997E-2</v>
      </c>
      <c r="Q10" s="41" t="str">
        <f t="shared" si="1"/>
        <v>All other,Misc - All others</v>
      </c>
      <c r="R10" s="41">
        <f>INDEX('For CSV - 2022 SpcFuncData'!$AN$5:$AN$89,MATCH($A10,'For CSV - 2022 SpcFuncData'!$B$5:$B$88,0))</f>
        <v>301</v>
      </c>
      <c r="S10" s="41">
        <f>INDEX('For CSV - 2022 VentSpcFuncData'!$L$6:$L$101,MATCH($B10,'For CSV - 2022 VentSpcFuncData'!$B$6:$B$101,0))</f>
        <v>58</v>
      </c>
      <c r="T10" s="41">
        <f>MATCH($A10,'For CSV - 2022 SpcFuncData'!$B$5:$B$87,0)</f>
        <v>79</v>
      </c>
      <c r="V10" t="str">
        <f t="shared" si="2"/>
        <v>2,              58,     "Misc - All others"</v>
      </c>
    </row>
    <row r="11" spans="1:25">
      <c r="A11" s="41" t="s">
        <v>144</v>
      </c>
      <c r="B11" s="90" t="s">
        <v>590</v>
      </c>
      <c r="C11" s="53">
        <f>VLOOKUP($B11,'2022 Ventilation List SORT'!$A$6:$I$101,2)</f>
        <v>0</v>
      </c>
      <c r="D11" s="53">
        <f>VLOOKUP($B11,'2022 Ventilation List SORT'!$A$6:$I$101,3)</f>
        <v>0</v>
      </c>
      <c r="E11" s="58">
        <f>VLOOKUP($B11,'2022 Ventilation List SORT'!$A$6:$I$101,4)</f>
        <v>0</v>
      </c>
      <c r="F11" s="58">
        <f>VLOOKUP($B11,'2022 Ventilation List SORT'!$A$6:$I$101,5)</f>
        <v>0</v>
      </c>
      <c r="G11" s="53">
        <f>VLOOKUP($B11,'2022 Ventilation List SORT'!$A$6:$I$101,6)</f>
        <v>1</v>
      </c>
      <c r="H11" s="58">
        <f>VLOOKUP($B11,'2022 Ventilation List SORT'!$A$6:$I$101,7)</f>
        <v>2</v>
      </c>
      <c r="I11" s="53" t="str">
        <f>VLOOKUP($B11,'2022 Ventilation List SORT'!$A$6:$I$101,8)</f>
        <v/>
      </c>
      <c r="J11" s="84" t="str">
        <f>VLOOKUP($B11,'2022 Ventilation List SORT'!$A$6:$I$101,9)</f>
        <v>No</v>
      </c>
      <c r="K11" s="154">
        <f>INDEX('For CSV - 2022 SpcFuncData'!$D$5:$D$88,MATCH($A11,'For CSV - 2022 SpcFuncData'!$B$5:$B$87,0))*0.5</f>
        <v>5</v>
      </c>
      <c r="L11" s="154">
        <f>INDEX('For CSV - 2022 VentSpcFuncData'!$K$6:$K$101,MATCH($B11,'For CSV - 2022 VentSpcFuncData'!$B$6:$B$101,0))</f>
        <v>0</v>
      </c>
      <c r="M11" s="154">
        <f t="shared" si="3"/>
        <v>5</v>
      </c>
      <c r="N11" s="154">
        <f>INDEX('For CSV - 2022 VentSpcFuncData'!$J$6:$J$101,MATCH($B11,'For CSV - 2022 VentSpcFuncData'!$B$6:$B$101,0))</f>
        <v>0</v>
      </c>
      <c r="O11" s="154">
        <f t="shared" si="4"/>
        <v>0</v>
      </c>
      <c r="P11" s="156">
        <f t="shared" si="0"/>
        <v>0</v>
      </c>
      <c r="Q11" s="41" t="str">
        <f t="shared" si="1"/>
        <v>All other,Exhaust - Cells with toilet</v>
      </c>
      <c r="R11" s="41">
        <f>INDEX('For CSV - 2022 SpcFuncData'!$AN$5:$AN$89,MATCH($A11,'For CSV - 2022 SpcFuncData'!$B$5:$B$88,0))</f>
        <v>301</v>
      </c>
      <c r="S11" s="41">
        <f>INDEX('For CSV - 2022 VentSpcFuncData'!$L$6:$L$101,MATCH($B11,'For CSV - 2022 VentSpcFuncData'!$B$6:$B$101,0))</f>
        <v>27</v>
      </c>
      <c r="T11" s="41">
        <f>MATCH($A11,'For CSV - 2022 SpcFuncData'!$B$5:$B$87,0)</f>
        <v>79</v>
      </c>
      <c r="V11" t="str">
        <f t="shared" si="2"/>
        <v>2,              27,     "Exhaust - Cells with toilet"</v>
      </c>
    </row>
    <row r="12" spans="1:25">
      <c r="A12" s="41" t="s">
        <v>144</v>
      </c>
      <c r="B12" s="90" t="s">
        <v>591</v>
      </c>
      <c r="C12" s="53">
        <f>VLOOKUP($B12,'2022 Ventilation List SORT'!$A$6:$I$101,2)</f>
        <v>0.68</v>
      </c>
      <c r="D12" s="53">
        <f>VLOOKUP($B12,'2022 Ventilation List SORT'!$A$6:$I$101,3)</f>
        <v>0.15</v>
      </c>
      <c r="E12" s="58">
        <f>VLOOKUP($B12,'2022 Ventilation List SORT'!$A$6:$I$101,4)</f>
        <v>0</v>
      </c>
      <c r="F12" s="58">
        <f>VLOOKUP($B12,'2022 Ventilation List SORT'!$A$6:$I$101,5)</f>
        <v>0</v>
      </c>
      <c r="G12" s="53">
        <f>VLOOKUP($B12,'2022 Ventilation List SORT'!$A$6:$I$101,6)</f>
        <v>0</v>
      </c>
      <c r="H12" s="58">
        <f>VLOOKUP($B12,'2022 Ventilation List SORT'!$A$6:$I$101,7)</f>
        <v>1</v>
      </c>
      <c r="I12" s="53" t="str">
        <f>VLOOKUP($B12,'2022 Ventilation List SORT'!$A$6:$I$101,8)</f>
        <v/>
      </c>
      <c r="J12" s="84" t="str">
        <f>VLOOKUP($B12,'2022 Ventilation List SORT'!$A$6:$I$101,9)</f>
        <v>No</v>
      </c>
      <c r="K12" s="154">
        <f>INDEX('For CSV - 2022 SpcFuncData'!$D$5:$D$88,MATCH($A12,'For CSV - 2022 SpcFuncData'!$B$5:$B$87,0))*0.5</f>
        <v>5</v>
      </c>
      <c r="L12" s="154">
        <f>INDEX('For CSV - 2022 VentSpcFuncData'!$K$6:$K$101,MATCH($B12,'For CSV - 2022 VentSpcFuncData'!$B$6:$B$101,0))</f>
        <v>45.333333333333336</v>
      </c>
      <c r="M12" s="154">
        <f t="shared" si="3"/>
        <v>45.333333333333336</v>
      </c>
      <c r="N12" s="154">
        <f>INDEX('For CSV - 2022 VentSpcFuncData'!$J$6:$J$101,MATCH($B12,'For CSV - 2022 VentSpcFuncData'!$B$6:$B$101,0))</f>
        <v>15</v>
      </c>
      <c r="O12" s="154">
        <f t="shared" si="4"/>
        <v>136</v>
      </c>
      <c r="P12" s="156">
        <f t="shared" si="0"/>
        <v>0.68</v>
      </c>
      <c r="Q12" s="41" t="str">
        <f t="shared" si="1"/>
        <v>All other,Sports/Entertainment - Game arcades</v>
      </c>
      <c r="R12" s="41">
        <f>INDEX('For CSV - 2022 SpcFuncData'!$AN$5:$AN$89,MATCH($A12,'For CSV - 2022 SpcFuncData'!$B$5:$B$88,0))</f>
        <v>301</v>
      </c>
      <c r="S12" s="41">
        <f>INDEX('For CSV - 2022 VentSpcFuncData'!$L$6:$L$101,MATCH($B12,'For CSV - 2022 VentSpcFuncData'!$B$6:$B$101,0))</f>
        <v>88</v>
      </c>
      <c r="T12" s="41">
        <f>MATCH($A12,'For CSV - 2022 SpcFuncData'!$B$5:$B$87,0)</f>
        <v>79</v>
      </c>
      <c r="V12" t="str">
        <f t="shared" si="2"/>
        <v>2,              88,     "Sports/Entertainment - Game arcades"</v>
      </c>
    </row>
    <row r="13" spans="1:25">
      <c r="A13" s="54" t="s">
        <v>647</v>
      </c>
      <c r="B13" s="90" t="s">
        <v>274</v>
      </c>
      <c r="C13" s="53">
        <f>VLOOKUP($B13,'2022 Ventilation List SORT'!$A$6:$I$101,2)</f>
        <v>0.15</v>
      </c>
      <c r="D13" s="53">
        <f>VLOOKUP($B13,'2022 Ventilation List SORT'!$A$6:$I$101,3)</f>
        <v>0.15</v>
      </c>
      <c r="E13" s="58">
        <f>VLOOKUP($B13,'2022 Ventilation List SORT'!$A$6:$I$101,4)</f>
        <v>0</v>
      </c>
      <c r="F13" s="58">
        <f>VLOOKUP($B13,'2022 Ventilation List SORT'!$A$6:$I$101,5)</f>
        <v>0</v>
      </c>
      <c r="G13" s="53">
        <f>VLOOKUP($B13,'2022 Ventilation List SORT'!$A$6:$I$101,6)</f>
        <v>0</v>
      </c>
      <c r="H13" s="58">
        <f>VLOOKUP($B13,'2022 Ventilation List SORT'!$A$6:$I$101,7)</f>
        <v>1</v>
      </c>
      <c r="I13" s="53" t="str">
        <f>VLOOKUP($B13,'2022 Ventilation List SORT'!$A$6:$I$101,8)</f>
        <v>F</v>
      </c>
      <c r="J13" s="84" t="str">
        <f>VLOOKUP($B13,'2022 Ventilation List SORT'!$A$6:$I$101,9)</f>
        <v>No</v>
      </c>
      <c r="K13" s="154">
        <f>INDEX('For CSV - 2022 SpcFuncData'!$D$5:$D$88,MATCH($A13,'For CSV - 2022 SpcFuncData'!$B$5:$B$87,0))*0.5</f>
        <v>5</v>
      </c>
      <c r="L13" s="154">
        <f>INDEX('For CSV - 2022 VentSpcFuncData'!$K$6:$K$101,MATCH($B13,'For CSV - 2022 VentSpcFuncData'!$B$6:$B$101,0))</f>
        <v>0</v>
      </c>
      <c r="M13" s="154">
        <f t="shared" si="3"/>
        <v>5</v>
      </c>
      <c r="N13" s="154">
        <f>INDEX('For CSV - 2022 VentSpcFuncData'!$J$6:$J$101,MATCH($B13,'For CSV - 2022 VentSpcFuncData'!$B$6:$B$101,0))</f>
        <v>15</v>
      </c>
      <c r="O13" s="154">
        <f t="shared" si="4"/>
        <v>15</v>
      </c>
      <c r="P13" s="156">
        <f t="shared" si="0"/>
        <v>7.4999999999999997E-2</v>
      </c>
      <c r="Q13" s="41" t="str">
        <f t="shared" si="1"/>
        <v>Aging Eye/Low-vision (Corridor Area),General - Corridors</v>
      </c>
      <c r="R13" s="41">
        <f>INDEX('For CSV - 2022 SpcFuncData'!$AN$5:$AN$89,MATCH($A13,'For CSV - 2022 SpcFuncData'!$B$5:$B$88,0))</f>
        <v>302</v>
      </c>
      <c r="S13" s="41">
        <f>INDEX('For CSV - 2022 VentSpcFuncData'!$L$6:$L$101,MATCH($B13,'For CSV - 2022 VentSpcFuncData'!$B$6:$B$101,0))</f>
        <v>49</v>
      </c>
      <c r="T13" s="41">
        <f>MATCH($A13,'For CSV - 2022 SpcFuncData'!$B$5:$B$87,0)</f>
        <v>1</v>
      </c>
      <c r="V13" t="str">
        <f t="shared" si="2"/>
        <v>1, Spc:SpcFunc,        302,  49  ;  Aging Eye/Low-vision (Corridor Area)</v>
      </c>
    </row>
    <row r="14" spans="1:25">
      <c r="A14" s="54" t="s">
        <v>647</v>
      </c>
      <c r="B14" s="90" t="s">
        <v>274</v>
      </c>
      <c r="C14" s="53">
        <f>VLOOKUP($B14,'2022 Ventilation List SORT'!$A$6:$I$101,2)</f>
        <v>0.15</v>
      </c>
      <c r="D14" s="53">
        <f>VLOOKUP($B14,'2022 Ventilation List SORT'!$A$6:$I$101,3)</f>
        <v>0.15</v>
      </c>
      <c r="E14" s="58">
        <f>VLOOKUP($B14,'2022 Ventilation List SORT'!$A$6:$I$101,4)</f>
        <v>0</v>
      </c>
      <c r="F14" s="58">
        <f>VLOOKUP($B14,'2022 Ventilation List SORT'!$A$6:$I$101,5)</f>
        <v>0</v>
      </c>
      <c r="G14" s="53">
        <f>VLOOKUP($B14,'2022 Ventilation List SORT'!$A$6:$I$101,6)</f>
        <v>0</v>
      </c>
      <c r="H14" s="58">
        <f>VLOOKUP($B14,'2022 Ventilation List SORT'!$A$6:$I$101,7)</f>
        <v>1</v>
      </c>
      <c r="I14" s="53" t="str">
        <f>VLOOKUP($B14,'2022 Ventilation List SORT'!$A$6:$I$101,8)</f>
        <v>F</v>
      </c>
      <c r="J14" s="84" t="str">
        <f>VLOOKUP($B14,'2022 Ventilation List SORT'!$A$6:$I$101,9)</f>
        <v>No</v>
      </c>
      <c r="K14" s="154">
        <f>INDEX('For CSV - 2022 SpcFuncData'!$D$5:$D$88,MATCH($A14,'For CSV - 2022 SpcFuncData'!$B$5:$B$87,0))*0.5</f>
        <v>5</v>
      </c>
      <c r="L14" s="154">
        <f>INDEX('For CSV - 2022 VentSpcFuncData'!$K$6:$K$101,MATCH($B14,'For CSV - 2022 VentSpcFuncData'!$B$6:$B$101,0))</f>
        <v>0</v>
      </c>
      <c r="M14" s="154">
        <f t="shared" si="3"/>
        <v>5</v>
      </c>
      <c r="N14" s="154">
        <f>INDEX('For CSV - 2022 VentSpcFuncData'!$J$6:$J$101,MATCH($B14,'For CSV - 2022 VentSpcFuncData'!$B$6:$B$101,0))</f>
        <v>15</v>
      </c>
      <c r="O14" s="154">
        <f t="shared" si="4"/>
        <v>15</v>
      </c>
      <c r="P14" s="156">
        <f t="shared" si="0"/>
        <v>7.4999999999999997E-2</v>
      </c>
      <c r="Q14" s="41" t="str">
        <f t="shared" si="1"/>
        <v>Aging Eye/Low-vision (Corridor Area),General - Corridors</v>
      </c>
      <c r="R14" s="41">
        <f>INDEX('For CSV - 2022 SpcFuncData'!$AN$5:$AN$89,MATCH($A14,'For CSV - 2022 SpcFuncData'!$B$5:$B$88,0))</f>
        <v>302</v>
      </c>
      <c r="S14" s="41">
        <f>INDEX('For CSV - 2022 VentSpcFuncData'!$L$6:$L$101,MATCH($B14,'For CSV - 2022 VentSpcFuncData'!$B$6:$B$101,0))</f>
        <v>49</v>
      </c>
      <c r="T14" s="41">
        <f>MATCH($A14,'For CSV - 2022 SpcFuncData'!$B$5:$B$87,0)</f>
        <v>1</v>
      </c>
      <c r="V14" t="str">
        <f t="shared" si="2"/>
        <v>2,              49,     "General - Corridors"</v>
      </c>
    </row>
    <row r="15" spans="1:25">
      <c r="A15" s="54" t="s">
        <v>648</v>
      </c>
      <c r="B15" s="90" t="s">
        <v>277</v>
      </c>
      <c r="C15" s="53">
        <f>VLOOKUP($B15,'2022 Ventilation List SORT'!$A$6:$I$101,2)</f>
        <v>0.5</v>
      </c>
      <c r="D15" s="53">
        <f>VLOOKUP($B15,'2022 Ventilation List SORT'!$A$6:$I$101,3)</f>
        <v>0.15</v>
      </c>
      <c r="E15" s="58">
        <f>VLOOKUP($B15,'2022 Ventilation List SORT'!$A$6:$I$101,4)</f>
        <v>0</v>
      </c>
      <c r="F15" s="58">
        <f>VLOOKUP($B15,'2022 Ventilation List SORT'!$A$6:$I$101,5)</f>
        <v>0</v>
      </c>
      <c r="G15" s="53">
        <f>VLOOKUP($B15,'2022 Ventilation List SORT'!$A$6:$I$101,6)</f>
        <v>0</v>
      </c>
      <c r="H15" s="58">
        <f>VLOOKUP($B15,'2022 Ventilation List SORT'!$A$6:$I$101,7)</f>
        <v>2</v>
      </c>
      <c r="I15" s="53" t="str">
        <f>VLOOKUP($B15,'2022 Ventilation List SORT'!$A$6:$I$101,8)</f>
        <v/>
      </c>
      <c r="J15" s="84" t="str">
        <f>VLOOKUP($B15,'2022 Ventilation List SORT'!$A$6:$I$101,9)</f>
        <v>No</v>
      </c>
      <c r="K15" s="154">
        <f>INDEX('For CSV - 2022 SpcFuncData'!$D$5:$D$88,MATCH($A15,'For CSV - 2022 SpcFuncData'!$B$5:$B$87,0))*0.5</f>
        <v>33.335000000000001</v>
      </c>
      <c r="L15" s="154">
        <f>INDEX('For CSV - 2022 VentSpcFuncData'!$K$6:$K$101,MATCH($B15,'For CSV - 2022 VentSpcFuncData'!$B$6:$B$101,0))</f>
        <v>33.333333333333336</v>
      </c>
      <c r="M15" s="154">
        <f t="shared" si="3"/>
        <v>33.333333333333336</v>
      </c>
      <c r="N15" s="154">
        <f>INDEX('For CSV - 2022 VentSpcFuncData'!$J$6:$J$101,MATCH($B15,'For CSV - 2022 VentSpcFuncData'!$B$6:$B$101,0))</f>
        <v>15</v>
      </c>
      <c r="O15" s="154">
        <f t="shared" si="4"/>
        <v>14.999250037498125</v>
      </c>
      <c r="P15" s="156">
        <f t="shared" si="0"/>
        <v>0.5</v>
      </c>
      <c r="Q15" s="41" t="str">
        <f t="shared" si="1"/>
        <v>Aging Eye/Low-vision (Dining),Food Service - Cafeteria/fast-food dining</v>
      </c>
      <c r="R15" s="41">
        <f>INDEX('For CSV - 2022 SpcFuncData'!$AN$5:$AN$89,MATCH($A15,'For CSV - 2022 SpcFuncData'!$B$5:$B$88,0))</f>
        <v>303</v>
      </c>
      <c r="S15" s="41">
        <f>INDEX('For CSV - 2022 VentSpcFuncData'!$L$6:$L$101,MATCH($B15,'For CSV - 2022 VentSpcFuncData'!$B$6:$B$101,0))</f>
        <v>43</v>
      </c>
      <c r="T15" s="41">
        <f>MATCH($A15,'For CSV - 2022 SpcFuncData'!$B$5:$B$87,0)</f>
        <v>2</v>
      </c>
      <c r="V15" t="str">
        <f t="shared" si="2"/>
        <v>1, Spc:SpcFunc,        303,  43  ;  Aging Eye/Low-vision (Dining)</v>
      </c>
    </row>
    <row r="16" spans="1:25">
      <c r="A16" s="54" t="s">
        <v>648</v>
      </c>
      <c r="B16" s="90" t="s">
        <v>277</v>
      </c>
      <c r="C16" s="53">
        <f>VLOOKUP($B16,'2022 Ventilation List SORT'!$A$6:$I$101,2)</f>
        <v>0.5</v>
      </c>
      <c r="D16" s="53">
        <f>VLOOKUP($B16,'2022 Ventilation List SORT'!$A$6:$I$101,3)</f>
        <v>0.15</v>
      </c>
      <c r="E16" s="58">
        <f>VLOOKUP($B16,'2022 Ventilation List SORT'!$A$6:$I$101,4)</f>
        <v>0</v>
      </c>
      <c r="F16" s="58">
        <f>VLOOKUP($B16,'2022 Ventilation List SORT'!$A$6:$I$101,5)</f>
        <v>0</v>
      </c>
      <c r="G16" s="53">
        <f>VLOOKUP($B16,'2022 Ventilation List SORT'!$A$6:$I$101,6)</f>
        <v>0</v>
      </c>
      <c r="H16" s="58">
        <f>VLOOKUP($B16,'2022 Ventilation List SORT'!$A$6:$I$101,7)</f>
        <v>2</v>
      </c>
      <c r="I16" s="53" t="str">
        <f>VLOOKUP($B16,'2022 Ventilation List SORT'!$A$6:$I$101,8)</f>
        <v/>
      </c>
      <c r="J16" s="84" t="str">
        <f>VLOOKUP($B16,'2022 Ventilation List SORT'!$A$6:$I$101,9)</f>
        <v>No</v>
      </c>
      <c r="K16" s="154">
        <f>INDEX('For CSV - 2022 SpcFuncData'!$D$5:$D$88,MATCH($A16,'For CSV - 2022 SpcFuncData'!$B$5:$B$87,0))*0.5</f>
        <v>33.335000000000001</v>
      </c>
      <c r="L16" s="154">
        <f>INDEX('For CSV - 2022 VentSpcFuncData'!$K$6:$K$101,MATCH($B16,'For CSV - 2022 VentSpcFuncData'!$B$6:$B$101,0))</f>
        <v>33.333333333333336</v>
      </c>
      <c r="M16" s="154">
        <f t="shared" si="3"/>
        <v>33.333333333333336</v>
      </c>
      <c r="N16" s="154">
        <f>INDEX('For CSV - 2022 VentSpcFuncData'!$J$6:$J$101,MATCH($B16,'For CSV - 2022 VentSpcFuncData'!$B$6:$B$101,0))</f>
        <v>15</v>
      </c>
      <c r="O16" s="154">
        <f t="shared" si="4"/>
        <v>14.999250037498125</v>
      </c>
      <c r="P16" s="156">
        <f t="shared" si="0"/>
        <v>0.5</v>
      </c>
      <c r="Q16" s="41" t="str">
        <f t="shared" si="1"/>
        <v>Aging Eye/Low-vision (Dining),Food Service - Cafeteria/fast-food dining</v>
      </c>
      <c r="R16" s="41">
        <f>INDEX('For CSV - 2022 SpcFuncData'!$AN$5:$AN$89,MATCH($A16,'For CSV - 2022 SpcFuncData'!$B$5:$B$88,0))</f>
        <v>303</v>
      </c>
      <c r="S16" s="41">
        <f>INDEX('For CSV - 2022 VentSpcFuncData'!$L$6:$L$101,MATCH($B16,'For CSV - 2022 VentSpcFuncData'!$B$6:$B$101,0))</f>
        <v>43</v>
      </c>
      <c r="T16" s="41">
        <f>MATCH($A16,'For CSV - 2022 SpcFuncData'!$B$5:$B$87,0)</f>
        <v>2</v>
      </c>
      <c r="V16" t="str">
        <f t="shared" si="2"/>
        <v>2,              43,     "Food Service - Cafeteria/fast-food dining"</v>
      </c>
    </row>
    <row r="17" spans="1:22">
      <c r="A17" s="54" t="s">
        <v>665</v>
      </c>
      <c r="B17" s="90" t="s">
        <v>309</v>
      </c>
      <c r="C17" s="53">
        <f>VLOOKUP($B17,'2022 Ventilation List SORT'!$A$6:$I$101,2)</f>
        <v>0.5</v>
      </c>
      <c r="D17" s="53">
        <f>VLOOKUP($B17,'2022 Ventilation List SORT'!$A$6:$I$101,3)</f>
        <v>0.15</v>
      </c>
      <c r="E17" s="58">
        <f>VLOOKUP($B17,'2022 Ventilation List SORT'!$A$6:$I$101,4)</f>
        <v>0</v>
      </c>
      <c r="F17" s="58">
        <f>VLOOKUP($B17,'2022 Ventilation List SORT'!$A$6:$I$101,5)</f>
        <v>0</v>
      </c>
      <c r="G17" s="53">
        <f>VLOOKUP($B17,'2022 Ventilation List SORT'!$A$6:$I$101,6)</f>
        <v>0</v>
      </c>
      <c r="H17" s="58">
        <f>VLOOKUP($B17,'2022 Ventilation List SORT'!$A$6:$I$101,7)</f>
        <v>1</v>
      </c>
      <c r="I17" s="53" t="str">
        <f>VLOOKUP($B17,'2022 Ventilation List SORT'!$A$6:$I$101,8)</f>
        <v>F</v>
      </c>
      <c r="J17" s="84" t="str">
        <f>VLOOKUP($B17,'2022 Ventilation List SORT'!$A$6:$I$101,9)</f>
        <v>No</v>
      </c>
      <c r="K17" s="154">
        <f>INDEX('For CSV - 2022 SpcFuncData'!$D$5:$D$88,MATCH($A17,'For CSV - 2022 SpcFuncData'!$B$5:$B$87,0))*0.5</f>
        <v>33.335000000000001</v>
      </c>
      <c r="L17" s="154">
        <f>INDEX('For CSV - 2022 VentSpcFuncData'!$K$6:$K$101,MATCH($B17,'For CSV - 2022 VentSpcFuncData'!$B$6:$B$101,0))</f>
        <v>33.333333333333336</v>
      </c>
      <c r="M17" s="154">
        <f t="shared" si="3"/>
        <v>33.333333333333336</v>
      </c>
      <c r="N17" s="154">
        <f>INDEX('For CSV - 2022 VentSpcFuncData'!$J$6:$J$101,MATCH($B17,'For CSV - 2022 VentSpcFuncData'!$B$6:$B$101,0))</f>
        <v>15</v>
      </c>
      <c r="O17" s="154">
        <f t="shared" si="4"/>
        <v>14.999250037498125</v>
      </c>
      <c r="P17" s="156">
        <f t="shared" si="0"/>
        <v>0.5</v>
      </c>
      <c r="Q17" s="41" t="str">
        <f t="shared" si="1"/>
        <v>Aging Eye/Low-vision (Lobby, Main Entry),Office - Main entry lobbies</v>
      </c>
      <c r="R17" s="41">
        <f>INDEX('For CSV - 2022 SpcFuncData'!$AN$5:$AN$89,MATCH($A17,'For CSV - 2022 SpcFuncData'!$B$5:$B$88,0))</f>
        <v>304</v>
      </c>
      <c r="S17" s="41">
        <f>INDEX('For CSV - 2022 VentSpcFuncData'!$L$6:$L$101,MATCH($B17,'For CSV - 2022 VentSpcFuncData'!$B$6:$B$101,0))</f>
        <v>72</v>
      </c>
      <c r="T17" s="41">
        <f>MATCH($A17,'For CSV - 2022 SpcFuncData'!$B$5:$B$87,0)</f>
        <v>3</v>
      </c>
      <c r="V17" t="str">
        <f t="shared" si="2"/>
        <v>1, Spc:SpcFunc,        304,  72  ;  Aging Eye/Low-vision (Lobby, Main Entry)</v>
      </c>
    </row>
    <row r="18" spans="1:22">
      <c r="A18" s="54" t="s">
        <v>665</v>
      </c>
      <c r="B18" s="90" t="s">
        <v>309</v>
      </c>
      <c r="C18" s="53">
        <f>VLOOKUP($B18,'2022 Ventilation List SORT'!$A$6:$I$101,2)</f>
        <v>0.5</v>
      </c>
      <c r="D18" s="53">
        <f>VLOOKUP($B18,'2022 Ventilation List SORT'!$A$6:$I$101,3)</f>
        <v>0.15</v>
      </c>
      <c r="E18" s="58">
        <f>VLOOKUP($B18,'2022 Ventilation List SORT'!$A$6:$I$101,4)</f>
        <v>0</v>
      </c>
      <c r="F18" s="58">
        <f>VLOOKUP($B18,'2022 Ventilation List SORT'!$A$6:$I$101,5)</f>
        <v>0</v>
      </c>
      <c r="G18" s="53">
        <f>VLOOKUP($B18,'2022 Ventilation List SORT'!$A$6:$I$101,6)</f>
        <v>0</v>
      </c>
      <c r="H18" s="58">
        <f>VLOOKUP($B18,'2022 Ventilation List SORT'!$A$6:$I$101,7)</f>
        <v>1</v>
      </c>
      <c r="I18" s="53" t="str">
        <f>VLOOKUP($B18,'2022 Ventilation List SORT'!$A$6:$I$101,8)</f>
        <v>F</v>
      </c>
      <c r="J18" s="84" t="str">
        <f>VLOOKUP($B18,'2022 Ventilation List SORT'!$A$6:$I$101,9)</f>
        <v>No</v>
      </c>
      <c r="K18" s="154">
        <f>INDEX('For CSV - 2022 SpcFuncData'!$D$5:$D$88,MATCH($A18,'For CSV - 2022 SpcFuncData'!$B$5:$B$87,0))*0.5</f>
        <v>33.335000000000001</v>
      </c>
      <c r="L18" s="154">
        <f>INDEX('For CSV - 2022 VentSpcFuncData'!$K$6:$K$101,MATCH($B18,'For CSV - 2022 VentSpcFuncData'!$B$6:$B$101,0))</f>
        <v>33.333333333333336</v>
      </c>
      <c r="M18" s="154">
        <f t="shared" si="3"/>
        <v>33.333333333333336</v>
      </c>
      <c r="N18" s="154">
        <f>INDEX('For CSV - 2022 VentSpcFuncData'!$J$6:$J$101,MATCH($B18,'For CSV - 2022 VentSpcFuncData'!$B$6:$B$101,0))</f>
        <v>15</v>
      </c>
      <c r="O18" s="154">
        <f t="shared" si="4"/>
        <v>14.999250037498125</v>
      </c>
      <c r="P18" s="156">
        <f t="shared" si="0"/>
        <v>0.5</v>
      </c>
      <c r="Q18" s="41" t="str">
        <f t="shared" si="1"/>
        <v>Aging Eye/Low-vision (Lobby, Main Entry),Office - Main entry lobbies</v>
      </c>
      <c r="R18" s="41">
        <f>INDEX('For CSV - 2022 SpcFuncData'!$AN$5:$AN$89,MATCH($A18,'For CSV - 2022 SpcFuncData'!$B$5:$B$88,0))</f>
        <v>304</v>
      </c>
      <c r="S18" s="41">
        <f>INDEX('For CSV - 2022 VentSpcFuncData'!$L$6:$L$101,MATCH($B18,'For CSV - 2022 VentSpcFuncData'!$B$6:$B$101,0))</f>
        <v>72</v>
      </c>
      <c r="T18" s="41">
        <f>MATCH($A18,'For CSV - 2022 SpcFuncData'!$B$5:$B$87,0)</f>
        <v>3</v>
      </c>
      <c r="V18" t="str">
        <f t="shared" si="2"/>
        <v>2,              72,     "Office - Main entry lobbies"</v>
      </c>
    </row>
    <row r="19" spans="1:22">
      <c r="A19" s="54" t="s">
        <v>649</v>
      </c>
      <c r="B19" s="90" t="s">
        <v>307</v>
      </c>
      <c r="C19" s="53">
        <f>VLOOKUP($B19,'2022 Ventilation List SORT'!$A$6:$I$101,2)</f>
        <v>0.5</v>
      </c>
      <c r="D19" s="53">
        <f>VLOOKUP($B19,'2022 Ventilation List SORT'!$A$6:$I$101,3)</f>
        <v>0.15</v>
      </c>
      <c r="E19" s="58">
        <f>VLOOKUP($B19,'2022 Ventilation List SORT'!$A$6:$I$101,4)</f>
        <v>0</v>
      </c>
      <c r="F19" s="58">
        <f>VLOOKUP($B19,'2022 Ventilation List SORT'!$A$6:$I$101,5)</f>
        <v>0</v>
      </c>
      <c r="G19" s="53">
        <f>VLOOKUP($B19,'2022 Ventilation List SORT'!$A$6:$I$101,6)</f>
        <v>0</v>
      </c>
      <c r="H19" s="58">
        <f>VLOOKUP($B19,'2022 Ventilation List SORT'!$A$6:$I$101,7)</f>
        <v>1</v>
      </c>
      <c r="I19" s="53" t="str">
        <f>VLOOKUP($B19,'2022 Ventilation List SORT'!$A$6:$I$101,8)</f>
        <v>F</v>
      </c>
      <c r="J19" s="84" t="str">
        <f>VLOOKUP($B19,'2022 Ventilation List SORT'!$A$6:$I$101,9)</f>
        <v>No</v>
      </c>
      <c r="K19" s="154">
        <f>INDEX('For CSV - 2022 SpcFuncData'!$D$5:$D$88,MATCH($A19,'For CSV - 2022 SpcFuncData'!$B$5:$B$87,0))*0.5</f>
        <v>33.335000000000001</v>
      </c>
      <c r="L19" s="154">
        <f>INDEX('For CSV - 2022 VentSpcFuncData'!$K$6:$K$101,MATCH($B19,'For CSV - 2022 VentSpcFuncData'!$B$6:$B$101,0))</f>
        <v>33.333333333333336</v>
      </c>
      <c r="M19" s="154">
        <f t="shared" si="3"/>
        <v>33.333333333333336</v>
      </c>
      <c r="N19" s="154">
        <f>INDEX('For CSV - 2022 VentSpcFuncData'!$J$6:$J$101,MATCH($B19,'For CSV - 2022 VentSpcFuncData'!$B$6:$B$101,0))</f>
        <v>15</v>
      </c>
      <c r="O19" s="154">
        <f t="shared" si="4"/>
        <v>14.999250037498125</v>
      </c>
      <c r="P19" s="156">
        <f t="shared" si="0"/>
        <v>0.5</v>
      </c>
      <c r="Q19" s="41" t="str">
        <f t="shared" si="1"/>
        <v>Aging Eye/Low-vision (Lounge/Waiting Area),General - Break rooms</v>
      </c>
      <c r="R19" s="41">
        <f>INDEX('For CSV - 2022 SpcFuncData'!$AN$5:$AN$89,MATCH($A19,'For CSV - 2022 SpcFuncData'!$B$5:$B$88,0))</f>
        <v>305</v>
      </c>
      <c r="S19" s="41">
        <f>INDEX('For CSV - 2022 VentSpcFuncData'!$L$6:$L$101,MATCH($B19,'For CSV - 2022 VentSpcFuncData'!$B$6:$B$101,0))</f>
        <v>46</v>
      </c>
      <c r="T19" s="41">
        <f>MATCH($A19,'For CSV - 2022 SpcFuncData'!$B$5:$B$87,0)</f>
        <v>4</v>
      </c>
      <c r="V19" t="str">
        <f t="shared" si="2"/>
        <v>1, Spc:SpcFunc,        305,  46  ;  Aging Eye/Low-vision (Lounge/Waiting Area)</v>
      </c>
    </row>
    <row r="20" spans="1:22">
      <c r="A20" s="54" t="s">
        <v>649</v>
      </c>
      <c r="B20" s="90" t="s">
        <v>307</v>
      </c>
      <c r="C20" s="53">
        <f>VLOOKUP($B20,'2022 Ventilation List SORT'!$A$6:$I$101,2)</f>
        <v>0.5</v>
      </c>
      <c r="D20" s="53">
        <f>VLOOKUP($B20,'2022 Ventilation List SORT'!$A$6:$I$101,3)</f>
        <v>0.15</v>
      </c>
      <c r="E20" s="58">
        <f>VLOOKUP($B20,'2022 Ventilation List SORT'!$A$6:$I$101,4)</f>
        <v>0</v>
      </c>
      <c r="F20" s="58">
        <f>VLOOKUP($B20,'2022 Ventilation List SORT'!$A$6:$I$101,5)</f>
        <v>0</v>
      </c>
      <c r="G20" s="53">
        <f>VLOOKUP($B20,'2022 Ventilation List SORT'!$A$6:$I$101,6)</f>
        <v>0</v>
      </c>
      <c r="H20" s="58">
        <f>VLOOKUP($B20,'2022 Ventilation List SORT'!$A$6:$I$101,7)</f>
        <v>1</v>
      </c>
      <c r="I20" s="53" t="str">
        <f>VLOOKUP($B20,'2022 Ventilation List SORT'!$A$6:$I$101,8)</f>
        <v>F</v>
      </c>
      <c r="J20" s="84" t="str">
        <f>VLOOKUP($B20,'2022 Ventilation List SORT'!$A$6:$I$101,9)</f>
        <v>No</v>
      </c>
      <c r="K20" s="154">
        <f>INDEX('For CSV - 2022 SpcFuncData'!$D$5:$D$88,MATCH($A20,'For CSV - 2022 SpcFuncData'!$B$5:$B$87,0))*0.5</f>
        <v>33.335000000000001</v>
      </c>
      <c r="L20" s="154">
        <f>INDEX('For CSV - 2022 VentSpcFuncData'!$K$6:$K$101,MATCH($B20,'For CSV - 2022 VentSpcFuncData'!$B$6:$B$101,0))</f>
        <v>33.333333333333336</v>
      </c>
      <c r="M20" s="154">
        <f t="shared" si="3"/>
        <v>33.333333333333336</v>
      </c>
      <c r="N20" s="154">
        <f>INDEX('For CSV - 2022 VentSpcFuncData'!$J$6:$J$101,MATCH($B20,'For CSV - 2022 VentSpcFuncData'!$B$6:$B$101,0))</f>
        <v>15</v>
      </c>
      <c r="O20" s="154">
        <f t="shared" si="4"/>
        <v>14.999250037498125</v>
      </c>
      <c r="P20" s="156">
        <f t="shared" si="0"/>
        <v>0.5</v>
      </c>
      <c r="Q20" s="41" t="str">
        <f t="shared" si="1"/>
        <v>Aging Eye/Low-vision (Lounge/Waiting Area),General - Break rooms</v>
      </c>
      <c r="R20" s="41">
        <f>INDEX('For CSV - 2022 SpcFuncData'!$AN$5:$AN$89,MATCH($A20,'For CSV - 2022 SpcFuncData'!$B$5:$B$88,0))</f>
        <v>305</v>
      </c>
      <c r="S20" s="41">
        <f>INDEX('For CSV - 2022 VentSpcFuncData'!$L$6:$L$101,MATCH($B20,'For CSV - 2022 VentSpcFuncData'!$B$6:$B$101,0))</f>
        <v>46</v>
      </c>
      <c r="T20" s="41">
        <f>MATCH($A20,'For CSV - 2022 SpcFuncData'!$B$5:$B$87,0)</f>
        <v>4</v>
      </c>
      <c r="V20" t="str">
        <f t="shared" si="2"/>
        <v>2,              46,     "General - Break rooms"</v>
      </c>
    </row>
    <row r="21" spans="1:22">
      <c r="A21" s="41" t="s">
        <v>651</v>
      </c>
      <c r="B21" s="90" t="s">
        <v>269</v>
      </c>
      <c r="C21" s="53">
        <f>VLOOKUP($B21,'2022 Ventilation List SORT'!$A$6:$I$101,2)</f>
        <v>0.5</v>
      </c>
      <c r="D21" s="53">
        <f>VLOOKUP($B21,'2022 Ventilation List SORT'!$A$6:$I$101,3)</f>
        <v>0.15</v>
      </c>
      <c r="E21" s="58">
        <f>VLOOKUP($B21,'2022 Ventilation List SORT'!$A$6:$I$101,4)</f>
        <v>0</v>
      </c>
      <c r="F21" s="58">
        <f>VLOOKUP($B21,'2022 Ventilation List SORT'!$A$6:$I$101,5)</f>
        <v>0</v>
      </c>
      <c r="G21" s="53">
        <f>VLOOKUP($B21,'2022 Ventilation List SORT'!$A$6:$I$101,6)</f>
        <v>0</v>
      </c>
      <c r="H21" s="58">
        <f>VLOOKUP($B21,'2022 Ventilation List SORT'!$A$6:$I$101,7)</f>
        <v>1</v>
      </c>
      <c r="I21" s="53" t="str">
        <f>VLOOKUP($B21,'2022 Ventilation List SORT'!$A$6:$I$101,8)</f>
        <v>F</v>
      </c>
      <c r="J21" s="84" t="str">
        <f>VLOOKUP($B21,'2022 Ventilation List SORT'!$A$6:$I$101,9)</f>
        <v>No</v>
      </c>
      <c r="K21" s="154">
        <f>INDEX('For CSV - 2022 SpcFuncData'!$D$5:$D$88,MATCH($A21,'For CSV - 2022 SpcFuncData'!$B$5:$B$87,0))*0.5</f>
        <v>33.335000000000001</v>
      </c>
      <c r="L21" s="154">
        <f>INDEX('For CSV - 2022 VentSpcFuncData'!$K$6:$K$101,MATCH($B21,'For CSV - 2022 VentSpcFuncData'!$B$6:$B$101,0))</f>
        <v>33.333333333333336</v>
      </c>
      <c r="M21" s="154">
        <f t="shared" si="3"/>
        <v>33.333333333333336</v>
      </c>
      <c r="N21" s="154">
        <f>INDEX('For CSV - 2022 VentSpcFuncData'!$J$6:$J$101,MATCH($B21,'For CSV - 2022 VentSpcFuncData'!$B$6:$B$101,0))</f>
        <v>15</v>
      </c>
      <c r="O21" s="154">
        <f t="shared" si="4"/>
        <v>14.999250037498125</v>
      </c>
      <c r="P21" s="156">
        <f t="shared" si="0"/>
        <v>0.5</v>
      </c>
      <c r="Q21" s="41" t="str">
        <f t="shared" si="1"/>
        <v>Aging Eye/Low-vision (Multipurpose Room),General - Conference/meeting</v>
      </c>
      <c r="R21" s="41">
        <f>INDEX('For CSV - 2022 SpcFuncData'!$AN$5:$AN$89,MATCH($A21,'For CSV - 2022 SpcFuncData'!$B$5:$B$88,0))</f>
        <v>306</v>
      </c>
      <c r="S21" s="41">
        <f>INDEX('For CSV - 2022 VentSpcFuncData'!$L$6:$L$101,MATCH($B21,'For CSV - 2022 VentSpcFuncData'!$B$6:$B$101,0))</f>
        <v>48</v>
      </c>
      <c r="T21" s="41">
        <f>MATCH($A21,'For CSV - 2022 SpcFuncData'!$B$5:$B$87,0)</f>
        <v>5</v>
      </c>
      <c r="V21" t="str">
        <f t="shared" si="2"/>
        <v>1, Spc:SpcFunc,        306,  48  ;  Aging Eye/Low-vision (Multipurpose Room)</v>
      </c>
    </row>
    <row r="22" spans="1:22">
      <c r="A22" s="41" t="s">
        <v>651</v>
      </c>
      <c r="B22" s="90" t="s">
        <v>269</v>
      </c>
      <c r="C22" s="53">
        <f>VLOOKUP($B22,'2022 Ventilation List SORT'!$A$6:$I$101,2)</f>
        <v>0.5</v>
      </c>
      <c r="D22" s="53">
        <f>VLOOKUP($B22,'2022 Ventilation List SORT'!$A$6:$I$101,3)</f>
        <v>0.15</v>
      </c>
      <c r="E22" s="58">
        <f>VLOOKUP($B22,'2022 Ventilation List SORT'!$A$6:$I$101,4)</f>
        <v>0</v>
      </c>
      <c r="F22" s="58">
        <f>VLOOKUP($B22,'2022 Ventilation List SORT'!$A$6:$I$101,5)</f>
        <v>0</v>
      </c>
      <c r="G22" s="53">
        <f>VLOOKUP($B22,'2022 Ventilation List SORT'!$A$6:$I$101,6)</f>
        <v>0</v>
      </c>
      <c r="H22" s="58">
        <f>VLOOKUP($B22,'2022 Ventilation List SORT'!$A$6:$I$101,7)</f>
        <v>1</v>
      </c>
      <c r="I22" s="53" t="str">
        <f>VLOOKUP($B22,'2022 Ventilation List SORT'!$A$6:$I$101,8)</f>
        <v>F</v>
      </c>
      <c r="J22" s="84" t="str">
        <f>VLOOKUP($B22,'2022 Ventilation List SORT'!$A$6:$I$101,9)</f>
        <v>No</v>
      </c>
      <c r="K22" s="154">
        <f>INDEX('For CSV - 2022 SpcFuncData'!$D$5:$D$88,MATCH($A22,'For CSV - 2022 SpcFuncData'!$B$5:$B$87,0))*0.5</f>
        <v>33.335000000000001</v>
      </c>
      <c r="L22" s="154">
        <f>INDEX('For CSV - 2022 VentSpcFuncData'!$K$6:$K$101,MATCH($B22,'For CSV - 2022 VentSpcFuncData'!$B$6:$B$101,0))</f>
        <v>33.333333333333336</v>
      </c>
      <c r="M22" s="154">
        <f t="shared" si="3"/>
        <v>33.333333333333336</v>
      </c>
      <c r="N22" s="154">
        <f>INDEX('For CSV - 2022 VentSpcFuncData'!$J$6:$J$101,MATCH($B22,'For CSV - 2022 VentSpcFuncData'!$B$6:$B$101,0))</f>
        <v>15</v>
      </c>
      <c r="O22" s="154">
        <f t="shared" si="4"/>
        <v>14.999250037498125</v>
      </c>
      <c r="P22" s="156">
        <f t="shared" si="0"/>
        <v>0.5</v>
      </c>
      <c r="Q22" s="41" t="str">
        <f t="shared" si="1"/>
        <v>Aging Eye/Low-vision (Multipurpose Room),General - Conference/meeting</v>
      </c>
      <c r="R22" s="41">
        <f>INDEX('For CSV - 2022 SpcFuncData'!$AN$5:$AN$89,MATCH($A22,'For CSV - 2022 SpcFuncData'!$B$5:$B$88,0))</f>
        <v>306</v>
      </c>
      <c r="S22" s="41">
        <f>INDEX('For CSV - 2022 VentSpcFuncData'!$L$6:$L$101,MATCH($B22,'For CSV - 2022 VentSpcFuncData'!$B$6:$B$101,0))</f>
        <v>48</v>
      </c>
      <c r="T22" s="41">
        <f>MATCH($A22,'For CSV - 2022 SpcFuncData'!$B$5:$B$87,0)</f>
        <v>5</v>
      </c>
      <c r="V22" t="str">
        <f t="shared" si="2"/>
        <v>2,              48,     "General - Conference/meeting"</v>
      </c>
    </row>
    <row r="23" spans="1:22">
      <c r="A23" s="41" t="s">
        <v>652</v>
      </c>
      <c r="B23" s="90" t="s">
        <v>323</v>
      </c>
      <c r="C23" s="53">
        <f>VLOOKUP($B23,'2022 Ventilation List SORT'!$A$6:$I$101,2)</f>
        <v>1.07</v>
      </c>
      <c r="D23" s="53">
        <f>VLOOKUP($B23,'2022 Ventilation List SORT'!$A$6:$I$101,3)</f>
        <v>0.15</v>
      </c>
      <c r="E23" s="58">
        <f>VLOOKUP($B23,'2022 Ventilation List SORT'!$A$6:$I$101,4)</f>
        <v>0</v>
      </c>
      <c r="F23" s="58">
        <f>VLOOKUP($B23,'2022 Ventilation List SORT'!$A$6:$I$101,5)</f>
        <v>0</v>
      </c>
      <c r="G23" s="53">
        <f>VLOOKUP($B23,'2022 Ventilation List SORT'!$A$6:$I$101,6)</f>
        <v>0</v>
      </c>
      <c r="H23" s="58">
        <f>VLOOKUP($B23,'2022 Ventilation List SORT'!$A$6:$I$101,7)</f>
        <v>1</v>
      </c>
      <c r="I23" s="53" t="str">
        <f>VLOOKUP($B23,'2022 Ventilation List SORT'!$A$6:$I$101,8)</f>
        <v>F</v>
      </c>
      <c r="J23" s="84" t="str">
        <f>VLOOKUP($B23,'2022 Ventilation List SORT'!$A$6:$I$101,9)</f>
        <v>No</v>
      </c>
      <c r="K23" s="154">
        <f>INDEX('For CSV - 2022 SpcFuncData'!$D$5:$D$88,MATCH($A23,'For CSV - 2022 SpcFuncData'!$B$5:$B$87,0))*0.5</f>
        <v>71.430000000000007</v>
      </c>
      <c r="L23" s="154">
        <f>INDEX('For CSV - 2022 VentSpcFuncData'!$K$6:$K$101,MATCH($B23,'For CSV - 2022 VentSpcFuncData'!$B$6:$B$101,0))</f>
        <v>71.333333333333329</v>
      </c>
      <c r="M23" s="154">
        <f t="shared" si="3"/>
        <v>71.333333333333329</v>
      </c>
      <c r="N23" s="154">
        <f>INDEX('For CSV - 2022 VentSpcFuncData'!$J$6:$J$101,MATCH($B23,'For CSV - 2022 VentSpcFuncData'!$B$6:$B$101,0))</f>
        <v>15</v>
      </c>
      <c r="O23" s="154">
        <f t="shared" si="4"/>
        <v>14.979700405991878</v>
      </c>
      <c r="P23" s="156">
        <f t="shared" si="0"/>
        <v>1.07</v>
      </c>
      <c r="Q23" s="41" t="str">
        <f t="shared" si="1"/>
        <v>Aging Eye/Low-vision (Religious Worship Area),Assembly - Places of religious worship</v>
      </c>
      <c r="R23" s="41">
        <f>INDEX('For CSV - 2022 SpcFuncData'!$AN$5:$AN$89,MATCH($A23,'For CSV - 2022 SpcFuncData'!$B$5:$B$88,0))</f>
        <v>307</v>
      </c>
      <c r="S23" s="41">
        <f>INDEX('For CSV - 2022 VentSpcFuncData'!$L$6:$L$101,MATCH($B23,'For CSV - 2022 VentSpcFuncData'!$B$6:$B$101,0))</f>
        <v>8</v>
      </c>
      <c r="T23" s="41">
        <f>MATCH($A23,'For CSV - 2022 SpcFuncData'!$B$5:$B$87,0)</f>
        <v>6</v>
      </c>
      <c r="V23" t="str">
        <f t="shared" si="2"/>
        <v>1, Spc:SpcFunc,        307,  8  ;  Aging Eye/Low-vision (Religious Worship Area)</v>
      </c>
    </row>
    <row r="24" spans="1:22">
      <c r="A24" s="41" t="s">
        <v>652</v>
      </c>
      <c r="B24" s="90" t="s">
        <v>323</v>
      </c>
      <c r="C24" s="53">
        <f>VLOOKUP($B24,'2022 Ventilation List SORT'!$A$6:$I$101,2)</f>
        <v>1.07</v>
      </c>
      <c r="D24" s="53">
        <f>VLOOKUP($B24,'2022 Ventilation List SORT'!$A$6:$I$101,3)</f>
        <v>0.15</v>
      </c>
      <c r="E24" s="58">
        <f>VLOOKUP($B24,'2022 Ventilation List SORT'!$A$6:$I$101,4)</f>
        <v>0</v>
      </c>
      <c r="F24" s="58">
        <f>VLOOKUP($B24,'2022 Ventilation List SORT'!$A$6:$I$101,5)</f>
        <v>0</v>
      </c>
      <c r="G24" s="53">
        <f>VLOOKUP($B24,'2022 Ventilation List SORT'!$A$6:$I$101,6)</f>
        <v>0</v>
      </c>
      <c r="H24" s="58">
        <f>VLOOKUP($B24,'2022 Ventilation List SORT'!$A$6:$I$101,7)</f>
        <v>1</v>
      </c>
      <c r="I24" s="53" t="str">
        <f>VLOOKUP($B24,'2022 Ventilation List SORT'!$A$6:$I$101,8)</f>
        <v>F</v>
      </c>
      <c r="J24" s="84" t="str">
        <f>VLOOKUP($B24,'2022 Ventilation List SORT'!$A$6:$I$101,9)</f>
        <v>No</v>
      </c>
      <c r="K24" s="154">
        <f>INDEX('For CSV - 2022 SpcFuncData'!$D$5:$D$88,MATCH($A24,'For CSV - 2022 SpcFuncData'!$B$5:$B$87,0))*0.5</f>
        <v>71.430000000000007</v>
      </c>
      <c r="L24" s="154">
        <f>INDEX('For CSV - 2022 VentSpcFuncData'!$K$6:$K$101,MATCH($B24,'For CSV - 2022 VentSpcFuncData'!$B$6:$B$101,0))</f>
        <v>71.333333333333329</v>
      </c>
      <c r="M24" s="154">
        <f t="shared" si="3"/>
        <v>71.333333333333329</v>
      </c>
      <c r="N24" s="154">
        <f>INDEX('For CSV - 2022 VentSpcFuncData'!$J$6:$J$101,MATCH($B24,'For CSV - 2022 VentSpcFuncData'!$B$6:$B$101,0))</f>
        <v>15</v>
      </c>
      <c r="O24" s="154">
        <f t="shared" si="4"/>
        <v>14.979700405991878</v>
      </c>
      <c r="P24" s="156">
        <f t="shared" si="0"/>
        <v>1.07</v>
      </c>
      <c r="Q24" s="41" t="str">
        <f t="shared" si="1"/>
        <v>Aging Eye/Low-vision (Religious Worship Area),Assembly - Places of religious worship</v>
      </c>
      <c r="R24" s="41">
        <f>INDEX('For CSV - 2022 SpcFuncData'!$AN$5:$AN$89,MATCH($A24,'For CSV - 2022 SpcFuncData'!$B$5:$B$88,0))</f>
        <v>307</v>
      </c>
      <c r="S24" s="41">
        <f>INDEX('For CSV - 2022 VentSpcFuncData'!$L$6:$L$101,MATCH($B24,'For CSV - 2022 VentSpcFuncData'!$B$6:$B$101,0))</f>
        <v>8</v>
      </c>
      <c r="T24" s="41">
        <f>MATCH($A24,'For CSV - 2022 SpcFuncData'!$B$5:$B$87,0)</f>
        <v>6</v>
      </c>
      <c r="V24" t="str">
        <f t="shared" si="2"/>
        <v>2,              8,     "Assembly - Places of religious worship"</v>
      </c>
    </row>
    <row r="25" spans="1:22">
      <c r="A25" s="41" t="s">
        <v>653</v>
      </c>
      <c r="B25" s="90" t="s">
        <v>324</v>
      </c>
      <c r="C25" s="53">
        <f>VLOOKUP($B25,'2022 Ventilation List SORT'!$A$6:$I$101,2)</f>
        <v>0</v>
      </c>
      <c r="D25" s="53">
        <f>VLOOKUP($B25,'2022 Ventilation List SORT'!$A$6:$I$101,3)</f>
        <v>0</v>
      </c>
      <c r="E25" s="58">
        <f>VLOOKUP($B25,'2022 Ventilation List SORT'!$A$6:$I$101,4)</f>
        <v>50</v>
      </c>
      <c r="F25" s="58">
        <f>VLOOKUP($B25,'2022 Ventilation List SORT'!$A$6:$I$101,5)</f>
        <v>70</v>
      </c>
      <c r="G25" s="53">
        <f>VLOOKUP($B25,'2022 Ventilation List SORT'!$A$6:$I$101,6)</f>
        <v>0</v>
      </c>
      <c r="H25" s="58">
        <f>VLOOKUP($B25,'2022 Ventilation List SORT'!$A$6:$I$101,7)</f>
        <v>2</v>
      </c>
      <c r="I25" s="53" t="str">
        <f>VLOOKUP($B25,'2022 Ventilation List SORT'!$A$6:$I$101,8)</f>
        <v>Exh. Note D</v>
      </c>
      <c r="J25" s="84" t="str">
        <f>VLOOKUP($B25,'2022 Ventilation List SORT'!$A$6:$I$101,9)</f>
        <v>No</v>
      </c>
      <c r="K25" s="154">
        <f>INDEX('For CSV - 2022 SpcFuncData'!$D$5:$D$88,MATCH($A25,'For CSV - 2022 SpcFuncData'!$B$5:$B$87,0))*0.5</f>
        <v>5</v>
      </c>
      <c r="L25" s="154">
        <f>INDEX('For CSV - 2022 VentSpcFuncData'!$K$6:$K$101,MATCH($B25,'For CSV - 2022 VentSpcFuncData'!$B$6:$B$101,0))</f>
        <v>0</v>
      </c>
      <c r="M25" s="154">
        <f t="shared" si="3"/>
        <v>5</v>
      </c>
      <c r="N25" s="154">
        <f>INDEX('For CSV - 2022 VentSpcFuncData'!$J$6:$J$101,MATCH($B25,'For CSV - 2022 VentSpcFuncData'!$B$6:$B$101,0))</f>
        <v>0</v>
      </c>
      <c r="O25" s="154">
        <f t="shared" si="4"/>
        <v>0</v>
      </c>
      <c r="P25" s="156">
        <f t="shared" si="0"/>
        <v>0</v>
      </c>
      <c r="Q25" s="41" t="str">
        <f t="shared" si="1"/>
        <v>Aging Eye/Low-vision (Restroom),Exhaust - Toilets, public</v>
      </c>
      <c r="R25" s="41">
        <f>INDEX('For CSV - 2022 SpcFuncData'!$AN$5:$AN$89,MATCH($A25,'For CSV - 2022 SpcFuncData'!$B$5:$B$88,0))</f>
        <v>308</v>
      </c>
      <c r="S25" s="41">
        <f>INDEX('For CSV - 2022 VentSpcFuncData'!$L$6:$L$101,MATCH($B25,'For CSV - 2022 VentSpcFuncData'!$B$6:$B$101,0))</f>
        <v>40</v>
      </c>
      <c r="T25" s="41">
        <f>MATCH($A25,'For CSV - 2022 SpcFuncData'!$B$5:$B$87,0)</f>
        <v>7</v>
      </c>
      <c r="V25" t="str">
        <f t="shared" si="2"/>
        <v>1, Spc:SpcFunc,        308,  40  ;  Aging Eye/Low-vision (Restroom)</v>
      </c>
    </row>
    <row r="26" spans="1:22">
      <c r="A26" s="41" t="s">
        <v>653</v>
      </c>
      <c r="B26" s="90" t="s">
        <v>324</v>
      </c>
      <c r="C26" s="53">
        <f>VLOOKUP($B26,'2022 Ventilation List SORT'!$A$6:$I$101,2)</f>
        <v>0</v>
      </c>
      <c r="D26" s="53">
        <f>VLOOKUP($B26,'2022 Ventilation List SORT'!$A$6:$I$101,3)</f>
        <v>0</v>
      </c>
      <c r="E26" s="58">
        <f>VLOOKUP($B26,'2022 Ventilation List SORT'!$A$6:$I$101,4)</f>
        <v>50</v>
      </c>
      <c r="F26" s="58">
        <f>VLOOKUP($B26,'2022 Ventilation List SORT'!$A$6:$I$101,5)</f>
        <v>70</v>
      </c>
      <c r="G26" s="53">
        <f>VLOOKUP($B26,'2022 Ventilation List SORT'!$A$6:$I$101,6)</f>
        <v>0</v>
      </c>
      <c r="H26" s="58">
        <f>VLOOKUP($B26,'2022 Ventilation List SORT'!$A$6:$I$101,7)</f>
        <v>2</v>
      </c>
      <c r="I26" s="53" t="str">
        <f>VLOOKUP($B26,'2022 Ventilation List SORT'!$A$6:$I$101,8)</f>
        <v>Exh. Note D</v>
      </c>
      <c r="J26" s="84" t="str">
        <f>VLOOKUP($B26,'2022 Ventilation List SORT'!$A$6:$I$101,9)</f>
        <v>No</v>
      </c>
      <c r="K26" s="154">
        <f>INDEX('For CSV - 2022 SpcFuncData'!$D$5:$D$88,MATCH($A26,'For CSV - 2022 SpcFuncData'!$B$5:$B$87,0))*0.5</f>
        <v>5</v>
      </c>
      <c r="L26" s="154">
        <f>INDEX('For CSV - 2022 VentSpcFuncData'!$K$6:$K$101,MATCH($B26,'For CSV - 2022 VentSpcFuncData'!$B$6:$B$101,0))</f>
        <v>0</v>
      </c>
      <c r="M26" s="154">
        <f t="shared" si="3"/>
        <v>5</v>
      </c>
      <c r="N26" s="154">
        <f>INDEX('For CSV - 2022 VentSpcFuncData'!$J$6:$J$101,MATCH($B26,'For CSV - 2022 VentSpcFuncData'!$B$6:$B$101,0))</f>
        <v>0</v>
      </c>
      <c r="O26" s="154">
        <f t="shared" si="4"/>
        <v>0</v>
      </c>
      <c r="P26" s="156">
        <f t="shared" si="0"/>
        <v>0</v>
      </c>
      <c r="Q26" s="41" t="str">
        <f t="shared" si="1"/>
        <v>Aging Eye/Low-vision (Restroom),Exhaust - Toilets, public</v>
      </c>
      <c r="R26" s="41">
        <f>INDEX('For CSV - 2022 SpcFuncData'!$AN$5:$AN$89,MATCH($A26,'For CSV - 2022 SpcFuncData'!$B$5:$B$88,0))</f>
        <v>308</v>
      </c>
      <c r="S26" s="41">
        <f>INDEX('For CSV - 2022 VentSpcFuncData'!$L$6:$L$101,MATCH($B26,'For CSV - 2022 VentSpcFuncData'!$B$6:$B$101,0))</f>
        <v>40</v>
      </c>
      <c r="T26" s="41">
        <f>MATCH($A26,'For CSV - 2022 SpcFuncData'!$B$5:$B$87,0)</f>
        <v>7</v>
      </c>
      <c r="V26" t="str">
        <f t="shared" si="2"/>
        <v>2,              40,     "Exhaust - Toilets, public"</v>
      </c>
    </row>
    <row r="27" spans="1:22">
      <c r="A27" s="41" t="s">
        <v>654</v>
      </c>
      <c r="B27" s="90" t="s">
        <v>274</v>
      </c>
      <c r="C27" s="53">
        <f>VLOOKUP($B27,'2022 Ventilation List SORT'!$A$6:$I$101,2)</f>
        <v>0.15</v>
      </c>
      <c r="D27" s="53">
        <f>VLOOKUP($B27,'2022 Ventilation List SORT'!$A$6:$I$101,3)</f>
        <v>0.15</v>
      </c>
      <c r="E27" s="58">
        <f>VLOOKUP($B27,'2022 Ventilation List SORT'!$A$6:$I$101,4)</f>
        <v>0</v>
      </c>
      <c r="F27" s="58">
        <f>VLOOKUP($B27,'2022 Ventilation List SORT'!$A$6:$I$101,5)</f>
        <v>0</v>
      </c>
      <c r="G27" s="53">
        <f>VLOOKUP($B27,'2022 Ventilation List SORT'!$A$6:$I$101,6)</f>
        <v>0</v>
      </c>
      <c r="H27" s="58">
        <f>VLOOKUP($B27,'2022 Ventilation List SORT'!$A$6:$I$101,7)</f>
        <v>1</v>
      </c>
      <c r="I27" s="53" t="str">
        <f>VLOOKUP($B27,'2022 Ventilation List SORT'!$A$6:$I$101,8)</f>
        <v>F</v>
      </c>
      <c r="J27" s="84" t="str">
        <f>VLOOKUP($B27,'2022 Ventilation List SORT'!$A$6:$I$101,9)</f>
        <v>No</v>
      </c>
      <c r="K27" s="154">
        <f>INDEX('For CSV - 2022 SpcFuncData'!$D$5:$D$88,MATCH($A27,'For CSV - 2022 SpcFuncData'!$B$5:$B$87,0))*0.5</f>
        <v>5</v>
      </c>
      <c r="L27" s="154">
        <f>INDEX('For CSV - 2022 VentSpcFuncData'!$K$6:$K$101,MATCH($B27,'For CSV - 2022 VentSpcFuncData'!$B$6:$B$101,0))</f>
        <v>0</v>
      </c>
      <c r="M27" s="154">
        <f t="shared" si="3"/>
        <v>5</v>
      </c>
      <c r="N27" s="154">
        <f>INDEX('For CSV - 2022 VentSpcFuncData'!$J$6:$J$101,MATCH($B27,'For CSV - 2022 VentSpcFuncData'!$B$6:$B$101,0))</f>
        <v>15</v>
      </c>
      <c r="O27" s="154">
        <f t="shared" si="4"/>
        <v>15</v>
      </c>
      <c r="P27" s="156">
        <f t="shared" si="0"/>
        <v>7.4999999999999997E-2</v>
      </c>
      <c r="Q27" s="41" t="str">
        <f t="shared" si="1"/>
        <v>Aging Eye/Low-vision (Stairwell),General - Corridors</v>
      </c>
      <c r="R27" s="41">
        <f>INDEX('For CSV - 2022 SpcFuncData'!$AN$5:$AN$89,MATCH($A27,'For CSV - 2022 SpcFuncData'!$B$5:$B$88,0))</f>
        <v>309</v>
      </c>
      <c r="S27" s="41">
        <f>INDEX('For CSV - 2022 VentSpcFuncData'!$L$6:$L$101,MATCH($B27,'For CSV - 2022 VentSpcFuncData'!$B$6:$B$101,0))</f>
        <v>49</v>
      </c>
      <c r="T27" s="41">
        <f>MATCH($A27,'For CSV - 2022 SpcFuncData'!$B$5:$B$87,0)</f>
        <v>8</v>
      </c>
      <c r="V27" t="str">
        <f t="shared" si="2"/>
        <v>1, Spc:SpcFunc,        309,  49  ;  Aging Eye/Low-vision (Stairwell)</v>
      </c>
    </row>
    <row r="28" spans="1:22">
      <c r="A28" s="41" t="s">
        <v>654</v>
      </c>
      <c r="B28" s="90" t="s">
        <v>274</v>
      </c>
      <c r="C28" s="53">
        <f>VLOOKUP($B28,'2022 Ventilation List SORT'!$A$6:$I$101,2)</f>
        <v>0.15</v>
      </c>
      <c r="D28" s="53">
        <f>VLOOKUP($B28,'2022 Ventilation List SORT'!$A$6:$I$101,3)</f>
        <v>0.15</v>
      </c>
      <c r="E28" s="58">
        <f>VLOOKUP($B28,'2022 Ventilation List SORT'!$A$6:$I$101,4)</f>
        <v>0</v>
      </c>
      <c r="F28" s="58">
        <f>VLOOKUP($B28,'2022 Ventilation List SORT'!$A$6:$I$101,5)</f>
        <v>0</v>
      </c>
      <c r="G28" s="53">
        <f>VLOOKUP($B28,'2022 Ventilation List SORT'!$A$6:$I$101,6)</f>
        <v>0</v>
      </c>
      <c r="H28" s="58">
        <f>VLOOKUP($B28,'2022 Ventilation List SORT'!$A$6:$I$101,7)</f>
        <v>1</v>
      </c>
      <c r="I28" s="53" t="str">
        <f>VLOOKUP($B28,'2022 Ventilation List SORT'!$A$6:$I$101,8)</f>
        <v>F</v>
      </c>
      <c r="J28" s="84" t="str">
        <f>VLOOKUP($B28,'2022 Ventilation List SORT'!$A$6:$I$101,9)</f>
        <v>No</v>
      </c>
      <c r="K28" s="154">
        <f>INDEX('For CSV - 2022 SpcFuncData'!$D$5:$D$88,MATCH($A28,'For CSV - 2022 SpcFuncData'!$B$5:$B$87,0))*0.5</f>
        <v>5</v>
      </c>
      <c r="L28" s="154">
        <f>INDEX('For CSV - 2022 VentSpcFuncData'!$K$6:$K$101,MATCH($B28,'For CSV - 2022 VentSpcFuncData'!$B$6:$B$101,0))</f>
        <v>0</v>
      </c>
      <c r="M28" s="154">
        <f t="shared" si="3"/>
        <v>5</v>
      </c>
      <c r="N28" s="154">
        <f>INDEX('For CSV - 2022 VentSpcFuncData'!$J$6:$J$101,MATCH($B28,'For CSV - 2022 VentSpcFuncData'!$B$6:$B$101,0))</f>
        <v>15</v>
      </c>
      <c r="O28" s="154">
        <f t="shared" si="4"/>
        <v>15</v>
      </c>
      <c r="P28" s="156">
        <f t="shared" si="0"/>
        <v>7.4999999999999997E-2</v>
      </c>
      <c r="Q28" s="41" t="str">
        <f t="shared" si="1"/>
        <v>Aging Eye/Low-vision (Stairwell),General - Corridors</v>
      </c>
      <c r="R28" s="41">
        <f>INDEX('For CSV - 2022 SpcFuncData'!$AN$5:$AN$89,MATCH($A28,'For CSV - 2022 SpcFuncData'!$B$5:$B$88,0))</f>
        <v>309</v>
      </c>
      <c r="S28" s="41">
        <f>INDEX('For CSV - 2022 VentSpcFuncData'!$L$6:$L$101,MATCH($B28,'For CSV - 2022 VentSpcFuncData'!$B$6:$B$101,0))</f>
        <v>49</v>
      </c>
      <c r="T28" s="41">
        <f>MATCH($A28,'For CSV - 2022 SpcFuncData'!$B$5:$B$87,0)</f>
        <v>8</v>
      </c>
      <c r="V28" t="str">
        <f t="shared" si="2"/>
        <v>2,              49,     "General - Corridors"</v>
      </c>
    </row>
    <row r="29" spans="1:22">
      <c r="A29" s="41" t="s">
        <v>63</v>
      </c>
      <c r="B29" s="90" t="s">
        <v>247</v>
      </c>
      <c r="C29" s="53">
        <f>VLOOKUP($B29,'2022 Ventilation List SORT'!$A$6:$I$101,2)</f>
        <v>1.07</v>
      </c>
      <c r="D29" s="53">
        <f>VLOOKUP($B29,'2022 Ventilation List SORT'!$A$6:$I$101,3)</f>
        <v>0.15</v>
      </c>
      <c r="E29" s="58">
        <f>VLOOKUP($B29,'2022 Ventilation List SORT'!$A$6:$I$101,4)</f>
        <v>0</v>
      </c>
      <c r="F29" s="58">
        <f>VLOOKUP($B29,'2022 Ventilation List SORT'!$A$6:$I$101,5)</f>
        <v>0</v>
      </c>
      <c r="G29" s="53">
        <f>VLOOKUP($B29,'2022 Ventilation List SORT'!$A$6:$I$101,6)</f>
        <v>0</v>
      </c>
      <c r="H29" s="58">
        <f>VLOOKUP($B29,'2022 Ventilation List SORT'!$A$6:$I$101,7)</f>
        <v>1</v>
      </c>
      <c r="I29" s="53" t="str">
        <f>VLOOKUP($B29,'2022 Ventilation List SORT'!$A$6:$I$101,8)</f>
        <v>F</v>
      </c>
      <c r="J29" s="84" t="str">
        <f>VLOOKUP($B29,'2022 Ventilation List SORT'!$A$6:$I$101,9)</f>
        <v>No</v>
      </c>
      <c r="K29" s="154">
        <f>INDEX('For CSV - 2022 SpcFuncData'!$D$5:$D$88,MATCH($A29,'For CSV - 2022 SpcFuncData'!$B$5:$B$87,0))*0.5</f>
        <v>71.430000000000007</v>
      </c>
      <c r="L29" s="154">
        <f>INDEX('For CSV - 2022 VentSpcFuncData'!$K$6:$K$101,MATCH($B29,'For CSV - 2022 VentSpcFuncData'!$B$6:$B$101,0))</f>
        <v>71.333333333333329</v>
      </c>
      <c r="M29" s="154">
        <f t="shared" si="3"/>
        <v>71.333333333333329</v>
      </c>
      <c r="N29" s="154">
        <f>INDEX('For CSV - 2022 VentSpcFuncData'!$J$6:$J$101,MATCH($B29,'For CSV - 2022 VentSpcFuncData'!$B$6:$B$101,0))</f>
        <v>15</v>
      </c>
      <c r="O29" s="154">
        <f t="shared" si="4"/>
        <v>14.979700405991878</v>
      </c>
      <c r="P29" s="156">
        <f t="shared" si="0"/>
        <v>1.07</v>
      </c>
      <c r="Q29" s="41" t="str">
        <f t="shared" si="1"/>
        <v>Audience Seating Area,Assembly - Auditorium seating area</v>
      </c>
      <c r="R29" s="41">
        <f>INDEX('For CSV - 2022 SpcFuncData'!$AN$5:$AN$89,MATCH($A29,'For CSV - 2022 SpcFuncData'!$B$5:$B$88,0))</f>
        <v>310</v>
      </c>
      <c r="S29" s="41">
        <f>INDEX('For CSV - 2022 VentSpcFuncData'!$L$6:$L$101,MATCH($B29,'For CSV - 2022 VentSpcFuncData'!$B$6:$B$101,0))</f>
        <v>1</v>
      </c>
      <c r="T29" s="41">
        <f>MATCH($A29,'For CSV - 2022 SpcFuncData'!$B$5:$B$87,0)</f>
        <v>9</v>
      </c>
      <c r="V29" t="str">
        <f t="shared" si="2"/>
        <v>1, Spc:SpcFunc,        310,  1  ;  Audience Seating Area</v>
      </c>
    </row>
    <row r="30" spans="1:22">
      <c r="A30" s="41" t="s">
        <v>63</v>
      </c>
      <c r="B30" s="90" t="s">
        <v>247</v>
      </c>
      <c r="C30" s="53">
        <f>VLOOKUP($B30,'2022 Ventilation List SORT'!$A$6:$I$101,2)</f>
        <v>1.07</v>
      </c>
      <c r="D30" s="53">
        <f>VLOOKUP($B30,'2022 Ventilation List SORT'!$A$6:$I$101,3)</f>
        <v>0.15</v>
      </c>
      <c r="E30" s="58">
        <f>VLOOKUP($B30,'2022 Ventilation List SORT'!$A$6:$I$101,4)</f>
        <v>0</v>
      </c>
      <c r="F30" s="58">
        <f>VLOOKUP($B30,'2022 Ventilation List SORT'!$A$6:$I$101,5)</f>
        <v>0</v>
      </c>
      <c r="G30" s="53">
        <f>VLOOKUP($B30,'2022 Ventilation List SORT'!$A$6:$I$101,6)</f>
        <v>0</v>
      </c>
      <c r="H30" s="58">
        <f>VLOOKUP($B30,'2022 Ventilation List SORT'!$A$6:$I$101,7)</f>
        <v>1</v>
      </c>
      <c r="I30" s="53" t="str">
        <f>VLOOKUP($B30,'2022 Ventilation List SORT'!$A$6:$I$101,8)</f>
        <v>F</v>
      </c>
      <c r="J30" s="84" t="str">
        <f>VLOOKUP($B30,'2022 Ventilation List SORT'!$A$6:$I$101,9)</f>
        <v>No</v>
      </c>
      <c r="K30" s="154">
        <f>INDEX('For CSV - 2022 SpcFuncData'!$D$5:$D$88,MATCH($A30,'For CSV - 2022 SpcFuncData'!$B$5:$B$87,0))*0.5</f>
        <v>71.430000000000007</v>
      </c>
      <c r="L30" s="154">
        <f>INDEX('For CSV - 2022 VentSpcFuncData'!$K$6:$K$101,MATCH($B30,'For CSV - 2022 VentSpcFuncData'!$B$6:$B$101,0))</f>
        <v>71.333333333333329</v>
      </c>
      <c r="M30" s="154">
        <f t="shared" si="3"/>
        <v>71.333333333333329</v>
      </c>
      <c r="N30" s="154">
        <f>INDEX('For CSV - 2022 VentSpcFuncData'!$J$6:$J$101,MATCH($B30,'For CSV - 2022 VentSpcFuncData'!$B$6:$B$101,0))</f>
        <v>15</v>
      </c>
      <c r="O30" s="154">
        <f t="shared" si="4"/>
        <v>14.979700405991878</v>
      </c>
      <c r="P30" s="156">
        <f t="shared" si="0"/>
        <v>1.07</v>
      </c>
      <c r="Q30" s="41" t="str">
        <f t="shared" si="1"/>
        <v>Audience Seating Area,Assembly - Auditorium seating area</v>
      </c>
      <c r="R30" s="41">
        <f>INDEX('For CSV - 2022 SpcFuncData'!$AN$5:$AN$89,MATCH($A30,'For CSV - 2022 SpcFuncData'!$B$5:$B$88,0))</f>
        <v>310</v>
      </c>
      <c r="S30" s="41">
        <f>INDEX('For CSV - 2022 VentSpcFuncData'!$L$6:$L$101,MATCH($B30,'For CSV - 2022 VentSpcFuncData'!$B$6:$B$101,0))</f>
        <v>1</v>
      </c>
      <c r="T30" s="41">
        <f>MATCH($A30,'For CSV - 2022 SpcFuncData'!$B$5:$B$87,0)</f>
        <v>9</v>
      </c>
      <c r="V30" t="str">
        <f t="shared" si="2"/>
        <v>2,              1,     "Assembly - Auditorium seating area"</v>
      </c>
    </row>
    <row r="31" spans="1:22">
      <c r="A31" s="41" t="s">
        <v>63</v>
      </c>
      <c r="B31" s="90" t="s">
        <v>592</v>
      </c>
      <c r="C31" s="53">
        <f>VLOOKUP($B31,'2022 Ventilation List SORT'!$A$6:$I$101,2)</f>
        <v>0.19</v>
      </c>
      <c r="D31" s="53">
        <f>VLOOKUP($B31,'2022 Ventilation List SORT'!$A$6:$I$101,3)</f>
        <v>0.15</v>
      </c>
      <c r="E31" s="58">
        <f>VLOOKUP($B31,'2022 Ventilation List SORT'!$A$6:$I$101,4)</f>
        <v>0</v>
      </c>
      <c r="F31" s="58">
        <f>VLOOKUP($B31,'2022 Ventilation List SORT'!$A$6:$I$101,5)</f>
        <v>0</v>
      </c>
      <c r="G31" s="53">
        <f>VLOOKUP($B31,'2022 Ventilation List SORT'!$A$6:$I$101,6)</f>
        <v>0</v>
      </c>
      <c r="H31" s="58">
        <f>VLOOKUP($B31,'2022 Ventilation List SORT'!$A$6:$I$101,7)</f>
        <v>1</v>
      </c>
      <c r="I31" s="53" t="str">
        <f>VLOOKUP($B31,'2022 Ventilation List SORT'!$A$6:$I$101,8)</f>
        <v>F</v>
      </c>
      <c r="J31" s="84" t="str">
        <f>VLOOKUP($B31,'2022 Ventilation List SORT'!$A$6:$I$101,9)</f>
        <v>No</v>
      </c>
      <c r="K31" s="154">
        <f>INDEX('For CSV - 2022 SpcFuncData'!$D$5:$D$88,MATCH($A31,'For CSV - 2022 SpcFuncData'!$B$5:$B$87,0))*0.5</f>
        <v>71.430000000000007</v>
      </c>
      <c r="L31" s="154">
        <f>INDEX('For CSV - 2022 VentSpcFuncData'!$K$6:$K$101,MATCH($B31,'For CSV - 2022 VentSpcFuncData'!$B$6:$B$101,0))</f>
        <v>12.666666666666666</v>
      </c>
      <c r="M31" s="154">
        <f t="shared" si="3"/>
        <v>12.666666666666666</v>
      </c>
      <c r="N31" s="154">
        <f>INDEX('For CSV - 2022 VentSpcFuncData'!$J$6:$J$101,MATCH($B31,'For CSV - 2022 VentSpcFuncData'!$B$6:$B$101,0))</f>
        <v>15</v>
      </c>
      <c r="O31" s="154">
        <f t="shared" si="4"/>
        <v>2.6599468010639784</v>
      </c>
      <c r="P31" s="156">
        <f t="shared" si="0"/>
        <v>0.19</v>
      </c>
      <c r="Q31" s="41" t="str">
        <f t="shared" si="1"/>
        <v>Audience Seating Area,Assembly - Courtrooms</v>
      </c>
      <c r="R31" s="41">
        <f>INDEX('For CSV - 2022 SpcFuncData'!$AN$5:$AN$89,MATCH($A31,'For CSV - 2022 SpcFuncData'!$B$5:$B$88,0))</f>
        <v>310</v>
      </c>
      <c r="S31" s="41">
        <f>INDEX('For CSV - 2022 VentSpcFuncData'!$L$6:$L$101,MATCH($B31,'For CSV - 2022 VentSpcFuncData'!$B$6:$B$101,0))</f>
        <v>2</v>
      </c>
      <c r="T31" s="41">
        <f>MATCH($A31,'For CSV - 2022 SpcFuncData'!$B$5:$B$87,0)</f>
        <v>9</v>
      </c>
      <c r="V31" t="str">
        <f t="shared" si="2"/>
        <v>2,              2,     "Assembly - Courtrooms"</v>
      </c>
    </row>
    <row r="32" spans="1:22">
      <c r="A32" s="41" t="s">
        <v>63</v>
      </c>
      <c r="B32" s="90" t="s">
        <v>253</v>
      </c>
      <c r="C32" s="53">
        <f>VLOOKUP($B32,'2022 Ventilation List SORT'!$A$6:$I$101,2)</f>
        <v>0.19</v>
      </c>
      <c r="D32" s="53">
        <f>VLOOKUP($B32,'2022 Ventilation List SORT'!$A$6:$I$101,3)</f>
        <v>0.15</v>
      </c>
      <c r="E32" s="58">
        <f>VLOOKUP($B32,'2022 Ventilation List SORT'!$A$6:$I$101,4)</f>
        <v>0</v>
      </c>
      <c r="F32" s="58">
        <f>VLOOKUP($B32,'2022 Ventilation List SORT'!$A$6:$I$101,5)</f>
        <v>0</v>
      </c>
      <c r="G32" s="53">
        <f>VLOOKUP($B32,'2022 Ventilation List SORT'!$A$6:$I$101,6)</f>
        <v>0</v>
      </c>
      <c r="H32" s="58">
        <f>VLOOKUP($B32,'2022 Ventilation List SORT'!$A$6:$I$101,7)</f>
        <v>1</v>
      </c>
      <c r="I32" s="53" t="str">
        <f>VLOOKUP($B32,'2022 Ventilation List SORT'!$A$6:$I$101,8)</f>
        <v>F</v>
      </c>
      <c r="J32" s="84" t="str">
        <f>VLOOKUP($B32,'2022 Ventilation List SORT'!$A$6:$I$101,9)</f>
        <v>No</v>
      </c>
      <c r="K32" s="154">
        <f>INDEX('For CSV - 2022 SpcFuncData'!$D$5:$D$88,MATCH($A32,'For CSV - 2022 SpcFuncData'!$B$5:$B$87,0))*0.5</f>
        <v>71.430000000000007</v>
      </c>
      <c r="L32" s="154">
        <f>INDEX('For CSV - 2022 VentSpcFuncData'!$K$6:$K$101,MATCH($B32,'For CSV - 2022 VentSpcFuncData'!$B$6:$B$101,0))</f>
        <v>12.666666666666666</v>
      </c>
      <c r="M32" s="154">
        <f t="shared" si="3"/>
        <v>12.666666666666666</v>
      </c>
      <c r="N32" s="154">
        <f>INDEX('For CSV - 2022 VentSpcFuncData'!$J$6:$J$101,MATCH($B32,'For CSV - 2022 VentSpcFuncData'!$B$6:$B$101,0))</f>
        <v>15</v>
      </c>
      <c r="O32" s="154">
        <f t="shared" si="4"/>
        <v>2.6599468010639784</v>
      </c>
      <c r="P32" s="156">
        <f t="shared" si="0"/>
        <v>0.19</v>
      </c>
      <c r="Q32" s="41" t="str">
        <f t="shared" si="1"/>
        <v>Audience Seating Area,Assembly - Legislative chambers</v>
      </c>
      <c r="R32" s="41">
        <f>INDEX('For CSV - 2022 SpcFuncData'!$AN$5:$AN$89,MATCH($A32,'For CSV - 2022 SpcFuncData'!$B$5:$B$88,0))</f>
        <v>310</v>
      </c>
      <c r="S32" s="41">
        <f>INDEX('For CSV - 2022 VentSpcFuncData'!$L$6:$L$101,MATCH($B32,'For CSV - 2022 VentSpcFuncData'!$B$6:$B$101,0))</f>
        <v>3</v>
      </c>
      <c r="T32" s="41">
        <f>MATCH($A32,'For CSV - 2022 SpcFuncData'!$B$5:$B$87,0)</f>
        <v>9</v>
      </c>
      <c r="V32" t="str">
        <f t="shared" si="2"/>
        <v>2,              3,     "Assembly - Legislative chambers"</v>
      </c>
    </row>
    <row r="33" spans="1:22">
      <c r="A33" s="41" t="s">
        <v>63</v>
      </c>
      <c r="B33" s="90" t="s">
        <v>593</v>
      </c>
      <c r="C33" s="53">
        <f>VLOOKUP($B33,'2022 Ventilation List SORT'!$A$6:$I$101,2)</f>
        <v>0</v>
      </c>
      <c r="D33" s="53">
        <f>VLOOKUP($B33,'2022 Ventilation List SORT'!$A$6:$I$101,3)</f>
        <v>0</v>
      </c>
      <c r="E33" s="58">
        <f>VLOOKUP($B33,'2022 Ventilation List SORT'!$A$6:$I$101,4)</f>
        <v>0</v>
      </c>
      <c r="F33" s="58">
        <f>VLOOKUP($B33,'2022 Ventilation List SORT'!$A$6:$I$101,5)</f>
        <v>0</v>
      </c>
      <c r="G33" s="53">
        <f>VLOOKUP($B33,'2022 Ventilation List SORT'!$A$6:$I$101,6)</f>
        <v>0.5</v>
      </c>
      <c r="H33" s="58">
        <f>VLOOKUP($B33,'2022 Ventilation List SORT'!$A$6:$I$101,7)</f>
        <v>1</v>
      </c>
      <c r="I33" s="53" t="str">
        <f>VLOOKUP($B33,'2022 Ventilation List SORT'!$A$6:$I$101,8)</f>
        <v>Exh. Note B</v>
      </c>
      <c r="J33" s="84" t="str">
        <f>VLOOKUP($B33,'2022 Ventilation List SORT'!$A$6:$I$101,9)</f>
        <v>No</v>
      </c>
      <c r="K33" s="154">
        <f>INDEX('For CSV - 2022 SpcFuncData'!$D$5:$D$88,MATCH($A33,'For CSV - 2022 SpcFuncData'!$B$5:$B$87,0))*0.5</f>
        <v>71.430000000000007</v>
      </c>
      <c r="L33" s="154">
        <f>INDEX('For CSV - 2022 VentSpcFuncData'!$K$6:$K$101,MATCH($B33,'For CSV - 2022 VentSpcFuncData'!$B$6:$B$101,0))</f>
        <v>0</v>
      </c>
      <c r="M33" s="154">
        <f t="shared" si="3"/>
        <v>71.430000000000007</v>
      </c>
      <c r="N33" s="154">
        <f>INDEX('For CSV - 2022 VentSpcFuncData'!$J$6:$J$101,MATCH($B33,'For CSV - 2022 VentSpcFuncData'!$B$6:$B$101,0))</f>
        <v>0</v>
      </c>
      <c r="O33" s="154">
        <f t="shared" si="4"/>
        <v>0</v>
      </c>
      <c r="P33" s="156">
        <f t="shared" si="0"/>
        <v>0</v>
      </c>
      <c r="Q33" s="41" t="str">
        <f t="shared" si="1"/>
        <v>Audience Seating Area,Exhaust - Arenas</v>
      </c>
      <c r="R33" s="41">
        <f>INDEX('For CSV - 2022 SpcFuncData'!$AN$5:$AN$89,MATCH($A33,'For CSV - 2022 SpcFuncData'!$B$5:$B$88,0))</f>
        <v>310</v>
      </c>
      <c r="S33" s="41">
        <f>INDEX('For CSV - 2022 VentSpcFuncData'!$L$6:$L$101,MATCH($B33,'For CSV - 2022 VentSpcFuncData'!$B$6:$B$101,0))</f>
        <v>25</v>
      </c>
      <c r="T33" s="41">
        <f>MATCH($A33,'For CSV - 2022 SpcFuncData'!$B$5:$B$87,0)</f>
        <v>9</v>
      </c>
      <c r="V33" t="str">
        <f t="shared" si="2"/>
        <v>2,              25,     "Exhaust - Arenas"</v>
      </c>
    </row>
    <row r="34" spans="1:22">
      <c r="A34" s="41" t="s">
        <v>63</v>
      </c>
      <c r="B34" s="90" t="s">
        <v>286</v>
      </c>
      <c r="C34" s="53">
        <f>VLOOKUP($B34,'2022 Ventilation List SORT'!$A$6:$I$101,2)</f>
        <v>0.15</v>
      </c>
      <c r="D34" s="53">
        <f>VLOOKUP($B34,'2022 Ventilation List SORT'!$A$6:$I$101,3)</f>
        <v>0.15</v>
      </c>
      <c r="E34" s="58">
        <f>VLOOKUP($B34,'2022 Ventilation List SORT'!$A$6:$I$101,4)</f>
        <v>0</v>
      </c>
      <c r="F34" s="58">
        <f>VLOOKUP($B34,'2022 Ventilation List SORT'!$A$6:$I$101,5)</f>
        <v>0</v>
      </c>
      <c r="G34" s="53">
        <f>VLOOKUP($B34,'2022 Ventilation List SORT'!$A$6:$I$101,6)</f>
        <v>0</v>
      </c>
      <c r="H34" s="58">
        <f>VLOOKUP($B34,'2022 Ventilation List SORT'!$A$6:$I$101,7)</f>
        <v>2</v>
      </c>
      <c r="I34" s="53" t="str">
        <f>VLOOKUP($B34,'2022 Ventilation List SORT'!$A$6:$I$101,8)</f>
        <v/>
      </c>
      <c r="J34" s="84" t="str">
        <f>VLOOKUP($B34,'2022 Ventilation List SORT'!$A$6:$I$101,9)</f>
        <v>No</v>
      </c>
      <c r="K34" s="154">
        <f>INDEX('For CSV - 2022 SpcFuncData'!$D$5:$D$88,MATCH($A34,'For CSV - 2022 SpcFuncData'!$B$5:$B$87,0))*0.5</f>
        <v>71.430000000000007</v>
      </c>
      <c r="L34" s="154">
        <f>INDEX('For CSV - 2022 VentSpcFuncData'!$K$6:$K$101,MATCH($B34,'For CSV - 2022 VentSpcFuncData'!$B$6:$B$101,0))</f>
        <v>0</v>
      </c>
      <c r="M34" s="154">
        <f t="shared" si="3"/>
        <v>71.430000000000007</v>
      </c>
      <c r="N34" s="154">
        <f>INDEX('For CSV - 2022 VentSpcFuncData'!$J$6:$J$101,MATCH($B34,'For CSV - 2022 VentSpcFuncData'!$B$6:$B$101,0))</f>
        <v>15</v>
      </c>
      <c r="O34" s="154">
        <f t="shared" si="4"/>
        <v>15</v>
      </c>
      <c r="P34" s="156">
        <f t="shared" si="0"/>
        <v>1.07145</v>
      </c>
      <c r="Q34" s="41" t="str">
        <f t="shared" si="1"/>
        <v>Audience Seating Area,Misc - All others</v>
      </c>
      <c r="R34" s="41">
        <f>INDEX('For CSV - 2022 SpcFuncData'!$AN$5:$AN$89,MATCH($A34,'For CSV - 2022 SpcFuncData'!$B$5:$B$88,0))</f>
        <v>310</v>
      </c>
      <c r="S34" s="41">
        <f>INDEX('For CSV - 2022 VentSpcFuncData'!$L$6:$L$101,MATCH($B34,'For CSV - 2022 VentSpcFuncData'!$B$6:$B$101,0))</f>
        <v>58</v>
      </c>
      <c r="T34" s="41">
        <f>MATCH($A34,'For CSV - 2022 SpcFuncData'!$B$5:$B$87,0)</f>
        <v>9</v>
      </c>
      <c r="V34" t="str">
        <f t="shared" si="2"/>
        <v>2,              58,     "Misc - All others"</v>
      </c>
    </row>
    <row r="35" spans="1:22">
      <c r="A35" s="41" t="s">
        <v>63</v>
      </c>
      <c r="B35" s="90" t="s">
        <v>594</v>
      </c>
      <c r="C35" s="53">
        <f>VLOOKUP($B35,'2022 Ventilation List SORT'!$A$6:$I$101,2)</f>
        <v>1.07</v>
      </c>
      <c r="D35" s="53">
        <f>VLOOKUP($B35,'2022 Ventilation List SORT'!$A$6:$I$101,3)</f>
        <v>0.15</v>
      </c>
      <c r="E35" s="58">
        <f>VLOOKUP($B35,'2022 Ventilation List SORT'!$A$6:$I$101,4)</f>
        <v>0</v>
      </c>
      <c r="F35" s="58">
        <f>VLOOKUP($B35,'2022 Ventilation List SORT'!$A$6:$I$101,5)</f>
        <v>0</v>
      </c>
      <c r="G35" s="53">
        <f>VLOOKUP($B35,'2022 Ventilation List SORT'!$A$6:$I$101,6)</f>
        <v>0</v>
      </c>
      <c r="H35" s="58">
        <f>VLOOKUP($B35,'2022 Ventilation List SORT'!$A$6:$I$101,7)</f>
        <v>1</v>
      </c>
      <c r="I35" s="53" t="str">
        <f>VLOOKUP($B35,'2022 Ventilation List SORT'!$A$6:$I$101,8)</f>
        <v/>
      </c>
      <c r="J35" s="84" t="str">
        <f>VLOOKUP($B35,'2022 Ventilation List SORT'!$A$6:$I$101,9)</f>
        <v>No</v>
      </c>
      <c r="K35" s="154">
        <f>INDEX('For CSV - 2022 SpcFuncData'!$D$5:$D$88,MATCH($A35,'For CSV - 2022 SpcFuncData'!$B$5:$B$87,0))*0.5</f>
        <v>71.430000000000007</v>
      </c>
      <c r="L35" s="154">
        <f>INDEX('For CSV - 2022 VentSpcFuncData'!$K$6:$K$101,MATCH($B35,'For CSV - 2022 VentSpcFuncData'!$B$6:$B$101,0))</f>
        <v>71.333333333333329</v>
      </c>
      <c r="M35" s="154">
        <f t="shared" si="3"/>
        <v>71.333333333333329</v>
      </c>
      <c r="N35" s="154">
        <f>INDEX('For CSV - 2022 VentSpcFuncData'!$J$6:$J$101,MATCH($B35,'For CSV - 2022 VentSpcFuncData'!$B$6:$B$101,0))</f>
        <v>15</v>
      </c>
      <c r="O35" s="154">
        <f t="shared" si="4"/>
        <v>14.979700405991878</v>
      </c>
      <c r="P35" s="156">
        <f t="shared" si="0"/>
        <v>1.07</v>
      </c>
      <c r="Q35" s="41" t="str">
        <f t="shared" si="1"/>
        <v>Audience Seating Area,Sports/Entertainment - Bowling alley (seating)</v>
      </c>
      <c r="R35" s="41">
        <f>INDEX('For CSV - 2022 SpcFuncData'!$AN$5:$AN$89,MATCH($A35,'For CSV - 2022 SpcFuncData'!$B$5:$B$88,0))</f>
        <v>310</v>
      </c>
      <c r="S35" s="41">
        <f>INDEX('For CSV - 2022 VentSpcFuncData'!$L$6:$L$101,MATCH($B35,'For CSV - 2022 VentSpcFuncData'!$B$6:$B$101,0))</f>
        <v>85</v>
      </c>
      <c r="T35" s="41">
        <f>MATCH($A35,'For CSV - 2022 SpcFuncData'!$B$5:$B$87,0)</f>
        <v>9</v>
      </c>
      <c r="V35" t="str">
        <f t="shared" si="2"/>
        <v>2,              85,     "Sports/Entertainment - Bowling alley (seating)"</v>
      </c>
    </row>
    <row r="36" spans="1:22">
      <c r="A36" s="41" t="s">
        <v>63</v>
      </c>
      <c r="B36" s="90" t="s">
        <v>595</v>
      </c>
      <c r="C36" s="53">
        <f>VLOOKUP($B36,'2022 Ventilation List SORT'!$A$6:$I$101,2)</f>
        <v>0.5</v>
      </c>
      <c r="D36" s="53">
        <f>VLOOKUP($B36,'2022 Ventilation List SORT'!$A$6:$I$101,3)</f>
        <v>0.15</v>
      </c>
      <c r="E36" s="58">
        <f>VLOOKUP($B36,'2022 Ventilation List SORT'!$A$6:$I$101,4)</f>
        <v>0</v>
      </c>
      <c r="F36" s="58">
        <f>VLOOKUP($B36,'2022 Ventilation List SORT'!$A$6:$I$101,5)</f>
        <v>0</v>
      </c>
      <c r="G36" s="53">
        <f>VLOOKUP($B36,'2022 Ventilation List SORT'!$A$6:$I$101,6)</f>
        <v>0</v>
      </c>
      <c r="H36" s="58">
        <f>VLOOKUP($B36,'2022 Ventilation List SORT'!$A$6:$I$101,7)</f>
        <v>1</v>
      </c>
      <c r="I36" s="53" t="str">
        <f>VLOOKUP($B36,'2022 Ventilation List SORT'!$A$6:$I$101,8)</f>
        <v>F</v>
      </c>
      <c r="J36" s="84" t="str">
        <f>VLOOKUP($B36,'2022 Ventilation List SORT'!$A$6:$I$101,9)</f>
        <v>No</v>
      </c>
      <c r="K36" s="154">
        <f>INDEX('For CSV - 2022 SpcFuncData'!$D$5:$D$88,MATCH($A36,'For CSV - 2022 SpcFuncData'!$B$5:$B$87,0))*0.5</f>
        <v>71.430000000000007</v>
      </c>
      <c r="L36" s="154">
        <f>INDEX('For CSV - 2022 VentSpcFuncData'!$K$6:$K$101,MATCH($B36,'For CSV - 2022 VentSpcFuncData'!$B$6:$B$101,0))</f>
        <v>33.333333333333336</v>
      </c>
      <c r="M36" s="154">
        <f t="shared" si="3"/>
        <v>33.333333333333336</v>
      </c>
      <c r="N36" s="154">
        <f>INDEX('For CSV - 2022 VentSpcFuncData'!$J$6:$J$101,MATCH($B36,'For CSV - 2022 VentSpcFuncData'!$B$6:$B$101,0))</f>
        <v>15</v>
      </c>
      <c r="O36" s="154">
        <f t="shared" si="4"/>
        <v>6.9998600027999442</v>
      </c>
      <c r="P36" s="156">
        <f t="shared" si="0"/>
        <v>0.50000000000000011</v>
      </c>
      <c r="Q36" s="41" t="str">
        <f t="shared" si="1"/>
        <v>Audience Seating Area,Sports/Entertainment - Spectator areas</v>
      </c>
      <c r="R36" s="41">
        <f>INDEX('For CSV - 2022 SpcFuncData'!$AN$5:$AN$89,MATCH($A36,'For CSV - 2022 SpcFuncData'!$B$5:$B$88,0))</f>
        <v>310</v>
      </c>
      <c r="S36" s="41">
        <f>INDEX('For CSV - 2022 VentSpcFuncData'!$L$6:$L$101,MATCH($B36,'For CSV - 2022 VentSpcFuncData'!$B$6:$B$101,0))</f>
        <v>92</v>
      </c>
      <c r="T36" s="41">
        <f>MATCH($A36,'For CSV - 2022 SpcFuncData'!$B$5:$B$87,0)</f>
        <v>9</v>
      </c>
      <c r="V36" t="str">
        <f t="shared" si="2"/>
        <v>2,              92,     "Sports/Entertainment - Spectator areas"</v>
      </c>
    </row>
    <row r="37" spans="1:22">
      <c r="A37" s="41" t="s">
        <v>58</v>
      </c>
      <c r="B37" s="90" t="s">
        <v>247</v>
      </c>
      <c r="C37" s="53">
        <f>VLOOKUP($B37,'2022 Ventilation List SORT'!$A$6:$I$101,2)</f>
        <v>1.07</v>
      </c>
      <c r="D37" s="53">
        <f>VLOOKUP($B37,'2022 Ventilation List SORT'!$A$6:$I$101,3)</f>
        <v>0.15</v>
      </c>
      <c r="E37" s="58">
        <f>VLOOKUP($B37,'2022 Ventilation List SORT'!$A$6:$I$101,4)</f>
        <v>0</v>
      </c>
      <c r="F37" s="58">
        <f>VLOOKUP($B37,'2022 Ventilation List SORT'!$A$6:$I$101,5)</f>
        <v>0</v>
      </c>
      <c r="G37" s="53">
        <f>VLOOKUP($B37,'2022 Ventilation List SORT'!$A$6:$I$101,6)</f>
        <v>0</v>
      </c>
      <c r="H37" s="58">
        <f>VLOOKUP($B37,'2022 Ventilation List SORT'!$A$6:$I$101,7)</f>
        <v>1</v>
      </c>
      <c r="I37" s="53" t="str">
        <f>VLOOKUP($B37,'2022 Ventilation List SORT'!$A$6:$I$101,8)</f>
        <v>F</v>
      </c>
      <c r="J37" s="84" t="str">
        <f>VLOOKUP($B37,'2022 Ventilation List SORT'!$A$6:$I$101,9)</f>
        <v>No</v>
      </c>
      <c r="K37" s="154">
        <f>INDEX('For CSV - 2022 SpcFuncData'!$D$5:$D$88,MATCH($A37,'For CSV - 2022 SpcFuncData'!$B$5:$B$87,0))*0.5</f>
        <v>71.430000000000007</v>
      </c>
      <c r="L37" s="154">
        <f>INDEX('For CSV - 2022 VentSpcFuncData'!$K$6:$K$101,MATCH($B37,'For CSV - 2022 VentSpcFuncData'!$B$6:$B$101,0))</f>
        <v>71.333333333333329</v>
      </c>
      <c r="M37" s="154">
        <f t="shared" si="3"/>
        <v>71.333333333333329</v>
      </c>
      <c r="N37" s="154">
        <f>INDEX('For CSV - 2022 VentSpcFuncData'!$J$6:$J$101,MATCH($B37,'For CSV - 2022 VentSpcFuncData'!$B$6:$B$101,0))</f>
        <v>15</v>
      </c>
      <c r="O37" s="154">
        <f t="shared" si="4"/>
        <v>14.979700405991878</v>
      </c>
      <c r="P37" s="156">
        <f t="shared" si="0"/>
        <v>1.07</v>
      </c>
      <c r="Q37" s="41" t="str">
        <f t="shared" si="1"/>
        <v>Auditorium Area,Assembly - Auditorium seating area</v>
      </c>
      <c r="R37" s="41">
        <f>INDEX('For CSV - 2022 SpcFuncData'!$AN$5:$AN$89,MATCH($A37,'For CSV - 2022 SpcFuncData'!$B$5:$B$88,0))</f>
        <v>311</v>
      </c>
      <c r="S37" s="41">
        <f>INDEX('For CSV - 2022 VentSpcFuncData'!$L$6:$L$101,MATCH($B37,'For CSV - 2022 VentSpcFuncData'!$B$6:$B$101,0))</f>
        <v>1</v>
      </c>
      <c r="T37" s="41">
        <f>MATCH($A37,'For CSV - 2022 SpcFuncData'!$B$5:$B$87,0)</f>
        <v>10</v>
      </c>
      <c r="V37" t="str">
        <f t="shared" si="2"/>
        <v>1, Spc:SpcFunc,        311,  1  ;  Auditorium Area</v>
      </c>
    </row>
    <row r="38" spans="1:22">
      <c r="A38" s="41" t="s">
        <v>58</v>
      </c>
      <c r="B38" s="90" t="s">
        <v>247</v>
      </c>
      <c r="C38" s="53">
        <f>VLOOKUP($B38,'2022 Ventilation List SORT'!$A$6:$I$101,2)</f>
        <v>1.07</v>
      </c>
      <c r="D38" s="53">
        <f>VLOOKUP($B38,'2022 Ventilation List SORT'!$A$6:$I$101,3)</f>
        <v>0.15</v>
      </c>
      <c r="E38" s="58">
        <f>VLOOKUP($B38,'2022 Ventilation List SORT'!$A$6:$I$101,4)</f>
        <v>0</v>
      </c>
      <c r="F38" s="58">
        <f>VLOOKUP($B38,'2022 Ventilation List SORT'!$A$6:$I$101,5)</f>
        <v>0</v>
      </c>
      <c r="G38" s="53">
        <f>VLOOKUP($B38,'2022 Ventilation List SORT'!$A$6:$I$101,6)</f>
        <v>0</v>
      </c>
      <c r="H38" s="58">
        <f>VLOOKUP($B38,'2022 Ventilation List SORT'!$A$6:$I$101,7)</f>
        <v>1</v>
      </c>
      <c r="I38" s="53" t="str">
        <f>VLOOKUP($B38,'2022 Ventilation List SORT'!$A$6:$I$101,8)</f>
        <v>F</v>
      </c>
      <c r="J38" s="84" t="str">
        <f>VLOOKUP($B38,'2022 Ventilation List SORT'!$A$6:$I$101,9)</f>
        <v>No</v>
      </c>
      <c r="K38" s="154">
        <f>INDEX('For CSV - 2022 SpcFuncData'!$D$5:$D$88,MATCH($A38,'For CSV - 2022 SpcFuncData'!$B$5:$B$87,0))*0.5</f>
        <v>71.430000000000007</v>
      </c>
      <c r="L38" s="154">
        <f>INDEX('For CSV - 2022 VentSpcFuncData'!$K$6:$K$101,MATCH($B38,'For CSV - 2022 VentSpcFuncData'!$B$6:$B$101,0))</f>
        <v>71.333333333333329</v>
      </c>
      <c r="M38" s="154">
        <f t="shared" si="3"/>
        <v>71.333333333333329</v>
      </c>
      <c r="N38" s="154">
        <f>INDEX('For CSV - 2022 VentSpcFuncData'!$J$6:$J$101,MATCH($B38,'For CSV - 2022 VentSpcFuncData'!$B$6:$B$101,0))</f>
        <v>15</v>
      </c>
      <c r="O38" s="154">
        <f t="shared" si="4"/>
        <v>14.979700405991878</v>
      </c>
      <c r="P38" s="156">
        <f t="shared" si="0"/>
        <v>1.07</v>
      </c>
      <c r="Q38" s="41" t="str">
        <f t="shared" si="1"/>
        <v>Auditorium Area,Assembly - Auditorium seating area</v>
      </c>
      <c r="R38" s="41">
        <f>INDEX('For CSV - 2022 SpcFuncData'!$AN$5:$AN$89,MATCH($A38,'For CSV - 2022 SpcFuncData'!$B$5:$B$88,0))</f>
        <v>311</v>
      </c>
      <c r="S38" s="41">
        <f>INDEX('For CSV - 2022 VentSpcFuncData'!$L$6:$L$101,MATCH($B38,'For CSV - 2022 VentSpcFuncData'!$B$6:$B$101,0))</f>
        <v>1</v>
      </c>
      <c r="T38" s="41">
        <f>MATCH($A38,'For CSV - 2022 SpcFuncData'!$B$5:$B$87,0)</f>
        <v>10</v>
      </c>
      <c r="V38" t="str">
        <f t="shared" si="2"/>
        <v>2,              1,     "Assembly - Auditorium seating area"</v>
      </c>
    </row>
    <row r="39" spans="1:22">
      <c r="A39" s="41" t="s">
        <v>58</v>
      </c>
      <c r="B39" s="90" t="s">
        <v>592</v>
      </c>
      <c r="C39" s="53">
        <f>VLOOKUP($B39,'2022 Ventilation List SORT'!$A$6:$I$101,2)</f>
        <v>0.19</v>
      </c>
      <c r="D39" s="53">
        <f>VLOOKUP($B39,'2022 Ventilation List SORT'!$A$6:$I$101,3)</f>
        <v>0.15</v>
      </c>
      <c r="E39" s="58">
        <f>VLOOKUP($B39,'2022 Ventilation List SORT'!$A$6:$I$101,4)</f>
        <v>0</v>
      </c>
      <c r="F39" s="58">
        <f>VLOOKUP($B39,'2022 Ventilation List SORT'!$A$6:$I$101,5)</f>
        <v>0</v>
      </c>
      <c r="G39" s="53">
        <f>VLOOKUP($B39,'2022 Ventilation List SORT'!$A$6:$I$101,6)</f>
        <v>0</v>
      </c>
      <c r="H39" s="58">
        <f>VLOOKUP($B39,'2022 Ventilation List SORT'!$A$6:$I$101,7)</f>
        <v>1</v>
      </c>
      <c r="I39" s="53" t="str">
        <f>VLOOKUP($B39,'2022 Ventilation List SORT'!$A$6:$I$101,8)</f>
        <v>F</v>
      </c>
      <c r="J39" s="84" t="str">
        <f>VLOOKUP($B39,'2022 Ventilation List SORT'!$A$6:$I$101,9)</f>
        <v>No</v>
      </c>
      <c r="K39" s="154">
        <f>INDEX('For CSV - 2022 SpcFuncData'!$D$5:$D$88,MATCH($A39,'For CSV - 2022 SpcFuncData'!$B$5:$B$87,0))*0.5</f>
        <v>71.430000000000007</v>
      </c>
      <c r="L39" s="154">
        <f>INDEX('For CSV - 2022 VentSpcFuncData'!$K$6:$K$101,MATCH($B39,'For CSV - 2022 VentSpcFuncData'!$B$6:$B$101,0))</f>
        <v>12.666666666666666</v>
      </c>
      <c r="M39" s="154">
        <f t="shared" si="3"/>
        <v>12.666666666666666</v>
      </c>
      <c r="N39" s="154">
        <f>INDEX('For CSV - 2022 VentSpcFuncData'!$J$6:$J$101,MATCH($B39,'For CSV - 2022 VentSpcFuncData'!$B$6:$B$101,0))</f>
        <v>15</v>
      </c>
      <c r="O39" s="154">
        <f t="shared" si="4"/>
        <v>2.6599468010639784</v>
      </c>
      <c r="P39" s="156">
        <f t="shared" si="0"/>
        <v>0.19</v>
      </c>
      <c r="Q39" s="41" t="str">
        <f t="shared" si="1"/>
        <v>Auditorium Area,Assembly - Courtrooms</v>
      </c>
      <c r="R39" s="41">
        <f>INDEX('For CSV - 2022 SpcFuncData'!$AN$5:$AN$89,MATCH($A39,'For CSV - 2022 SpcFuncData'!$B$5:$B$88,0))</f>
        <v>311</v>
      </c>
      <c r="S39" s="41">
        <f>INDEX('For CSV - 2022 VentSpcFuncData'!$L$6:$L$101,MATCH($B39,'For CSV - 2022 VentSpcFuncData'!$B$6:$B$101,0))</f>
        <v>2</v>
      </c>
      <c r="T39" s="41">
        <f>MATCH($A39,'For CSV - 2022 SpcFuncData'!$B$5:$B$87,0)</f>
        <v>10</v>
      </c>
      <c r="V39" t="str">
        <f t="shared" si="2"/>
        <v>2,              2,     "Assembly - Courtrooms"</v>
      </c>
    </row>
    <row r="40" spans="1:22">
      <c r="A40" s="41" t="s">
        <v>58</v>
      </c>
      <c r="B40" s="90" t="s">
        <v>253</v>
      </c>
      <c r="C40" s="53">
        <f>VLOOKUP($B40,'2022 Ventilation List SORT'!$A$6:$I$101,2)</f>
        <v>0.19</v>
      </c>
      <c r="D40" s="53">
        <f>VLOOKUP($B40,'2022 Ventilation List SORT'!$A$6:$I$101,3)</f>
        <v>0.15</v>
      </c>
      <c r="E40" s="58">
        <f>VLOOKUP($B40,'2022 Ventilation List SORT'!$A$6:$I$101,4)</f>
        <v>0</v>
      </c>
      <c r="F40" s="58">
        <f>VLOOKUP($B40,'2022 Ventilation List SORT'!$A$6:$I$101,5)</f>
        <v>0</v>
      </c>
      <c r="G40" s="53">
        <f>VLOOKUP($B40,'2022 Ventilation List SORT'!$A$6:$I$101,6)</f>
        <v>0</v>
      </c>
      <c r="H40" s="58">
        <f>VLOOKUP($B40,'2022 Ventilation List SORT'!$A$6:$I$101,7)</f>
        <v>1</v>
      </c>
      <c r="I40" s="53" t="str">
        <f>VLOOKUP($B40,'2022 Ventilation List SORT'!$A$6:$I$101,8)</f>
        <v>F</v>
      </c>
      <c r="J40" s="84" t="str">
        <f>VLOOKUP($B40,'2022 Ventilation List SORT'!$A$6:$I$101,9)</f>
        <v>No</v>
      </c>
      <c r="K40" s="154">
        <f>INDEX('For CSV - 2022 SpcFuncData'!$D$5:$D$88,MATCH($A40,'For CSV - 2022 SpcFuncData'!$B$5:$B$87,0))*0.5</f>
        <v>71.430000000000007</v>
      </c>
      <c r="L40" s="154">
        <f>INDEX('For CSV - 2022 VentSpcFuncData'!$K$6:$K$101,MATCH($B40,'For CSV - 2022 VentSpcFuncData'!$B$6:$B$101,0))</f>
        <v>12.666666666666666</v>
      </c>
      <c r="M40" s="154">
        <f t="shared" si="3"/>
        <v>12.666666666666666</v>
      </c>
      <c r="N40" s="154">
        <f>INDEX('For CSV - 2022 VentSpcFuncData'!$J$6:$J$101,MATCH($B40,'For CSV - 2022 VentSpcFuncData'!$B$6:$B$101,0))</f>
        <v>15</v>
      </c>
      <c r="O40" s="154">
        <f t="shared" si="4"/>
        <v>2.6599468010639784</v>
      </c>
      <c r="P40" s="156">
        <f t="shared" si="0"/>
        <v>0.19</v>
      </c>
      <c r="Q40" s="41" t="str">
        <f t="shared" ref="Q40:Q71" si="5">_xlfn.CONCAT(A40,",",B40)</f>
        <v>Auditorium Area,Assembly - Legislative chambers</v>
      </c>
      <c r="R40" s="41">
        <f>INDEX('For CSV - 2022 SpcFuncData'!$AN$5:$AN$89,MATCH($A40,'For CSV - 2022 SpcFuncData'!$B$5:$B$88,0))</f>
        <v>311</v>
      </c>
      <c r="S40" s="41">
        <f>INDEX('For CSV - 2022 VentSpcFuncData'!$L$6:$L$101,MATCH($B40,'For CSV - 2022 VentSpcFuncData'!$B$6:$B$101,0))</f>
        <v>3</v>
      </c>
      <c r="T40" s="41">
        <f>MATCH($A40,'For CSV - 2022 SpcFuncData'!$B$5:$B$87,0)</f>
        <v>10</v>
      </c>
      <c r="V40" t="str">
        <f t="shared" si="2"/>
        <v>2,              3,     "Assembly - Legislative chambers"</v>
      </c>
    </row>
    <row r="41" spans="1:22">
      <c r="A41" s="41" t="s">
        <v>58</v>
      </c>
      <c r="B41" s="90" t="s">
        <v>593</v>
      </c>
      <c r="C41" s="53">
        <f>VLOOKUP($B41,'2022 Ventilation List SORT'!$A$6:$I$101,2)</f>
        <v>0</v>
      </c>
      <c r="D41" s="53">
        <f>VLOOKUP($B41,'2022 Ventilation List SORT'!$A$6:$I$101,3)</f>
        <v>0</v>
      </c>
      <c r="E41" s="58">
        <f>VLOOKUP($B41,'2022 Ventilation List SORT'!$A$6:$I$101,4)</f>
        <v>0</v>
      </c>
      <c r="F41" s="58">
        <f>VLOOKUP($B41,'2022 Ventilation List SORT'!$A$6:$I$101,5)</f>
        <v>0</v>
      </c>
      <c r="G41" s="53">
        <f>VLOOKUP($B41,'2022 Ventilation List SORT'!$A$6:$I$101,6)</f>
        <v>0.5</v>
      </c>
      <c r="H41" s="58">
        <f>VLOOKUP($B41,'2022 Ventilation List SORT'!$A$6:$I$101,7)</f>
        <v>1</v>
      </c>
      <c r="I41" s="53" t="str">
        <f>VLOOKUP($B41,'2022 Ventilation List SORT'!$A$6:$I$101,8)</f>
        <v>Exh. Note B</v>
      </c>
      <c r="J41" s="84" t="str">
        <f>VLOOKUP($B41,'2022 Ventilation List SORT'!$A$6:$I$101,9)</f>
        <v>No</v>
      </c>
      <c r="K41" s="154">
        <f>INDEX('For CSV - 2022 SpcFuncData'!$D$5:$D$88,MATCH($A41,'For CSV - 2022 SpcFuncData'!$B$5:$B$87,0))*0.5</f>
        <v>71.430000000000007</v>
      </c>
      <c r="L41" s="154">
        <f>INDEX('For CSV - 2022 VentSpcFuncData'!$K$6:$K$101,MATCH($B41,'For CSV - 2022 VentSpcFuncData'!$B$6:$B$101,0))</f>
        <v>0</v>
      </c>
      <c r="M41" s="154">
        <f t="shared" si="3"/>
        <v>71.430000000000007</v>
      </c>
      <c r="N41" s="154">
        <f>INDEX('For CSV - 2022 VentSpcFuncData'!$J$6:$J$101,MATCH($B41,'For CSV - 2022 VentSpcFuncData'!$B$6:$B$101,0))</f>
        <v>0</v>
      </c>
      <c r="O41" s="154">
        <f t="shared" si="4"/>
        <v>0</v>
      </c>
      <c r="P41" s="156">
        <f t="shared" si="0"/>
        <v>0</v>
      </c>
      <c r="Q41" s="41" t="str">
        <f t="shared" si="5"/>
        <v>Auditorium Area,Exhaust - Arenas</v>
      </c>
      <c r="R41" s="41">
        <f>INDEX('For CSV - 2022 SpcFuncData'!$AN$5:$AN$89,MATCH($A41,'For CSV - 2022 SpcFuncData'!$B$5:$B$88,0))</f>
        <v>311</v>
      </c>
      <c r="S41" s="41">
        <f>INDEX('For CSV - 2022 VentSpcFuncData'!$L$6:$L$101,MATCH($B41,'For CSV - 2022 VentSpcFuncData'!$B$6:$B$101,0))</f>
        <v>25</v>
      </c>
      <c r="T41" s="41">
        <f>MATCH($A41,'For CSV - 2022 SpcFuncData'!$B$5:$B$87,0)</f>
        <v>10</v>
      </c>
      <c r="V41" t="str">
        <f t="shared" si="2"/>
        <v>2,              25,     "Exhaust - Arenas"</v>
      </c>
    </row>
    <row r="42" spans="1:22">
      <c r="A42" s="41" t="s">
        <v>58</v>
      </c>
      <c r="B42" s="90" t="s">
        <v>286</v>
      </c>
      <c r="C42" s="53">
        <f>VLOOKUP($B42,'2022 Ventilation List SORT'!$A$6:$I$101,2)</f>
        <v>0.15</v>
      </c>
      <c r="D42" s="53">
        <f>VLOOKUP($B42,'2022 Ventilation List SORT'!$A$6:$I$101,3)</f>
        <v>0.15</v>
      </c>
      <c r="E42" s="58">
        <f>VLOOKUP($B42,'2022 Ventilation List SORT'!$A$6:$I$101,4)</f>
        <v>0</v>
      </c>
      <c r="F42" s="58">
        <f>VLOOKUP($B42,'2022 Ventilation List SORT'!$A$6:$I$101,5)</f>
        <v>0</v>
      </c>
      <c r="G42" s="53">
        <f>VLOOKUP($B42,'2022 Ventilation List SORT'!$A$6:$I$101,6)</f>
        <v>0</v>
      </c>
      <c r="H42" s="58">
        <f>VLOOKUP($B42,'2022 Ventilation List SORT'!$A$6:$I$101,7)</f>
        <v>2</v>
      </c>
      <c r="I42" s="53" t="str">
        <f>VLOOKUP($B42,'2022 Ventilation List SORT'!$A$6:$I$101,8)</f>
        <v/>
      </c>
      <c r="J42" s="84" t="str">
        <f>VLOOKUP($B42,'2022 Ventilation List SORT'!$A$6:$I$101,9)</f>
        <v>No</v>
      </c>
      <c r="K42" s="154">
        <f>INDEX('For CSV - 2022 SpcFuncData'!$D$5:$D$88,MATCH($A42,'For CSV - 2022 SpcFuncData'!$B$5:$B$87,0))*0.5</f>
        <v>71.430000000000007</v>
      </c>
      <c r="L42" s="154">
        <f>INDEX('For CSV - 2022 VentSpcFuncData'!$K$6:$K$101,MATCH($B42,'For CSV - 2022 VentSpcFuncData'!$B$6:$B$101,0))</f>
        <v>0</v>
      </c>
      <c r="M42" s="154">
        <f t="shared" si="3"/>
        <v>71.430000000000007</v>
      </c>
      <c r="N42" s="154">
        <f>INDEX('For CSV - 2022 VentSpcFuncData'!$J$6:$J$101,MATCH($B42,'For CSV - 2022 VentSpcFuncData'!$B$6:$B$101,0))</f>
        <v>15</v>
      </c>
      <c r="O42" s="154">
        <f t="shared" si="4"/>
        <v>15</v>
      </c>
      <c r="P42" s="156">
        <f t="shared" si="0"/>
        <v>1.07145</v>
      </c>
      <c r="Q42" s="41" t="str">
        <f t="shared" si="5"/>
        <v>Auditorium Area,Misc - All others</v>
      </c>
      <c r="R42" s="41">
        <f>INDEX('For CSV - 2022 SpcFuncData'!$AN$5:$AN$89,MATCH($A42,'For CSV - 2022 SpcFuncData'!$B$5:$B$88,0))</f>
        <v>311</v>
      </c>
      <c r="S42" s="41">
        <f>INDEX('For CSV - 2022 VentSpcFuncData'!$L$6:$L$101,MATCH($B42,'For CSV - 2022 VentSpcFuncData'!$B$6:$B$101,0))</f>
        <v>58</v>
      </c>
      <c r="T42" s="41">
        <f>MATCH($A42,'For CSV - 2022 SpcFuncData'!$B$5:$B$87,0)</f>
        <v>10</v>
      </c>
      <c r="V42" t="str">
        <f t="shared" si="2"/>
        <v>2,              58,     "Misc - All others"</v>
      </c>
    </row>
    <row r="43" spans="1:22">
      <c r="A43" s="41" t="s">
        <v>61</v>
      </c>
      <c r="B43" s="90" t="s">
        <v>249</v>
      </c>
      <c r="C43" s="53">
        <f>VLOOKUP($B43,'2022 Ventilation List SORT'!$A$6:$I$101,2)</f>
        <v>0</v>
      </c>
      <c r="D43" s="53">
        <f>VLOOKUP($B43,'2022 Ventilation List SORT'!$A$6:$I$101,3)</f>
        <v>0</v>
      </c>
      <c r="E43" s="58">
        <f>VLOOKUP($B43,'2022 Ventilation List SORT'!$A$6:$I$101,4)</f>
        <v>0</v>
      </c>
      <c r="F43" s="58">
        <f>VLOOKUP($B43,'2022 Ventilation List SORT'!$A$6:$I$101,5)</f>
        <v>0</v>
      </c>
      <c r="G43" s="53">
        <f>VLOOKUP($B43,'2022 Ventilation List SORT'!$A$6:$I$101,6)</f>
        <v>1.5</v>
      </c>
      <c r="H43" s="58">
        <f>VLOOKUP($B43,'2022 Ventilation List SORT'!$A$6:$I$101,7)</f>
        <v>2</v>
      </c>
      <c r="I43" s="53" t="str">
        <f>VLOOKUP($B43,'2022 Ventilation List SORT'!$A$6:$I$101,8)</f>
        <v>Exh. Note A</v>
      </c>
      <c r="J43" s="84" t="str">
        <f>VLOOKUP($B43,'2022 Ventilation List SORT'!$A$6:$I$101,9)</f>
        <v>No</v>
      </c>
      <c r="K43" s="154">
        <f>INDEX('For CSV - 2022 SpcFuncData'!$D$5:$D$88,MATCH($A43,'For CSV - 2022 SpcFuncData'!$B$5:$B$87,0))*0.5</f>
        <v>5</v>
      </c>
      <c r="L43" s="154">
        <f>INDEX('For CSV - 2022 VentSpcFuncData'!$K$6:$K$101,MATCH($B43,'For CSV - 2022 VentSpcFuncData'!$B$6:$B$101,0))</f>
        <v>0</v>
      </c>
      <c r="M43" s="154">
        <f t="shared" si="3"/>
        <v>5</v>
      </c>
      <c r="N43" s="154">
        <f>INDEX('For CSV - 2022 VentSpcFuncData'!$J$6:$J$101,MATCH($B43,'For CSV - 2022 VentSpcFuncData'!$B$6:$B$101,0))</f>
        <v>0</v>
      </c>
      <c r="O43" s="154">
        <f t="shared" si="4"/>
        <v>0</v>
      </c>
      <c r="P43" s="156">
        <f t="shared" si="0"/>
        <v>0</v>
      </c>
      <c r="Q43" s="41" t="str">
        <f t="shared" si="5"/>
        <v>Auto Repair / Maintenance Area,Exhaust - Auto repair rooms</v>
      </c>
      <c r="R43" s="41">
        <f>INDEX('For CSV - 2022 SpcFuncData'!$AN$5:$AN$89,MATCH($A43,'For CSV - 2022 SpcFuncData'!$B$5:$B$88,0))</f>
        <v>312</v>
      </c>
      <c r="S43" s="41">
        <f>INDEX('For CSV - 2022 VentSpcFuncData'!$L$6:$L$101,MATCH($B43,'For CSV - 2022 VentSpcFuncData'!$B$6:$B$101,0))</f>
        <v>26</v>
      </c>
      <c r="T43" s="41">
        <f>MATCH($A43,'For CSV - 2022 SpcFuncData'!$B$5:$B$87,0)</f>
        <v>11</v>
      </c>
      <c r="V43" t="str">
        <f t="shared" si="2"/>
        <v>1, Spc:SpcFunc,        312,  26  ;  Auto Repair / Maintenance Area</v>
      </c>
    </row>
    <row r="44" spans="1:22">
      <c r="A44" s="41" t="s">
        <v>61</v>
      </c>
      <c r="B44" s="90" t="s">
        <v>249</v>
      </c>
      <c r="C44" s="53">
        <f>VLOOKUP($B44,'2022 Ventilation List SORT'!$A$6:$I$101,2)</f>
        <v>0</v>
      </c>
      <c r="D44" s="53">
        <f>VLOOKUP($B44,'2022 Ventilation List SORT'!$A$6:$I$101,3)</f>
        <v>0</v>
      </c>
      <c r="E44" s="58">
        <f>VLOOKUP($B44,'2022 Ventilation List SORT'!$A$6:$I$101,4)</f>
        <v>0</v>
      </c>
      <c r="F44" s="58">
        <f>VLOOKUP($B44,'2022 Ventilation List SORT'!$A$6:$I$101,5)</f>
        <v>0</v>
      </c>
      <c r="G44" s="53">
        <f>VLOOKUP($B44,'2022 Ventilation List SORT'!$A$6:$I$101,6)</f>
        <v>1.5</v>
      </c>
      <c r="H44" s="58">
        <f>VLOOKUP($B44,'2022 Ventilation List SORT'!$A$6:$I$101,7)</f>
        <v>2</v>
      </c>
      <c r="I44" s="53" t="str">
        <f>VLOOKUP($B44,'2022 Ventilation List SORT'!$A$6:$I$101,8)</f>
        <v>Exh. Note A</v>
      </c>
      <c r="J44" s="84" t="str">
        <f>VLOOKUP($B44,'2022 Ventilation List SORT'!$A$6:$I$101,9)</f>
        <v>No</v>
      </c>
      <c r="K44" s="154">
        <f>INDEX('For CSV - 2022 SpcFuncData'!$D$5:$D$88,MATCH($A44,'For CSV - 2022 SpcFuncData'!$B$5:$B$87,0))*0.5</f>
        <v>5</v>
      </c>
      <c r="L44" s="154">
        <f>INDEX('For CSV - 2022 VentSpcFuncData'!$K$6:$K$101,MATCH($B44,'For CSV - 2022 VentSpcFuncData'!$B$6:$B$101,0))</f>
        <v>0</v>
      </c>
      <c r="M44" s="154">
        <f t="shared" si="3"/>
        <v>5</v>
      </c>
      <c r="N44" s="154">
        <f>INDEX('For CSV - 2022 VentSpcFuncData'!$J$6:$J$101,MATCH($B44,'For CSV - 2022 VentSpcFuncData'!$B$6:$B$101,0))</f>
        <v>0</v>
      </c>
      <c r="O44" s="154">
        <f t="shared" si="4"/>
        <v>0</v>
      </c>
      <c r="P44" s="156">
        <f t="shared" si="0"/>
        <v>0</v>
      </c>
      <c r="Q44" s="41" t="str">
        <f t="shared" si="5"/>
        <v>Auto Repair / Maintenance Area,Exhaust - Auto repair rooms</v>
      </c>
      <c r="R44" s="41">
        <f>INDEX('For CSV - 2022 SpcFuncData'!$AN$5:$AN$89,MATCH($A44,'For CSV - 2022 SpcFuncData'!$B$5:$B$88,0))</f>
        <v>312</v>
      </c>
      <c r="S44" s="41">
        <f>INDEX('For CSV - 2022 VentSpcFuncData'!$L$6:$L$101,MATCH($B44,'For CSV - 2022 VentSpcFuncData'!$B$6:$B$101,0))</f>
        <v>26</v>
      </c>
      <c r="T44" s="41">
        <f>MATCH($A44,'For CSV - 2022 SpcFuncData'!$B$5:$B$87,0)</f>
        <v>11</v>
      </c>
      <c r="V44" t="str">
        <f t="shared" si="2"/>
        <v>2,              26,     "Exhaust - Auto repair rooms"</v>
      </c>
    </row>
    <row r="45" spans="1:22">
      <c r="A45" s="41" t="s">
        <v>193</v>
      </c>
      <c r="B45" s="90" t="s">
        <v>252</v>
      </c>
      <c r="C45" s="53">
        <f>VLOOKUP($B45,'2022 Ventilation List SORT'!$A$6:$I$101,2)</f>
        <v>0.4</v>
      </c>
      <c r="D45" s="53">
        <f>VLOOKUP($B45,'2022 Ventilation List SORT'!$A$6:$I$101,3)</f>
        <v>0.4</v>
      </c>
      <c r="E45" s="58">
        <f>VLOOKUP($B45,'2022 Ventilation List SORT'!$A$6:$I$101,4)</f>
        <v>0</v>
      </c>
      <c r="F45" s="58">
        <f>VLOOKUP($B45,'2022 Ventilation List SORT'!$A$6:$I$101,5)</f>
        <v>0</v>
      </c>
      <c r="G45" s="53">
        <f>VLOOKUP($B45,'2022 Ventilation List SORT'!$A$6:$I$101,6)</f>
        <v>0.6</v>
      </c>
      <c r="H45" s="58">
        <f>VLOOKUP($B45,'2022 Ventilation List SORT'!$A$6:$I$101,7)</f>
        <v>2</v>
      </c>
      <c r="I45" s="53" t="str">
        <f>VLOOKUP($B45,'2022 Ventilation List SORT'!$A$6:$I$101,8)</f>
        <v/>
      </c>
      <c r="J45" s="84" t="str">
        <f>VLOOKUP($B45,'2022 Ventilation List SORT'!$A$6:$I$101,9)</f>
        <v>No</v>
      </c>
      <c r="K45" s="154">
        <f>INDEX('For CSV - 2022 SpcFuncData'!$D$5:$D$88,MATCH($A45,'For CSV - 2022 SpcFuncData'!$B$5:$B$87,0))*0.5</f>
        <v>5</v>
      </c>
      <c r="L45" s="154">
        <f>INDEX('For CSV - 2022 VentSpcFuncData'!$K$6:$K$101,MATCH($B45,'For CSV - 2022 VentSpcFuncData'!$B$6:$B$101,0))</f>
        <v>0</v>
      </c>
      <c r="M45" s="154">
        <f t="shared" si="3"/>
        <v>5</v>
      </c>
      <c r="N45" s="154">
        <f>INDEX('For CSV - 2022 VentSpcFuncData'!$J$6:$J$101,MATCH($B45,'For CSV - 2022 VentSpcFuncData'!$B$6:$B$101,0))</f>
        <v>15</v>
      </c>
      <c r="O45" s="154">
        <f t="shared" si="4"/>
        <v>15</v>
      </c>
      <c r="P45" s="156">
        <f t="shared" si="0"/>
        <v>7.4999999999999997E-2</v>
      </c>
      <c r="Q45" s="41" t="str">
        <f t="shared" si="5"/>
        <v>Barber, Beauty Salon, Spa Area,Retail - Beauty and nail salons</v>
      </c>
      <c r="R45" s="41">
        <f>INDEX('For CSV - 2022 SpcFuncData'!$AN$5:$AN$89,MATCH($A45,'For CSV - 2022 SpcFuncData'!$B$5:$B$88,0))</f>
        <v>313</v>
      </c>
      <c r="S45" s="41">
        <f>INDEX('For CSV - 2022 VentSpcFuncData'!$L$6:$L$101,MATCH($B45,'For CSV - 2022 VentSpcFuncData'!$B$6:$B$101,0))</f>
        <v>79</v>
      </c>
      <c r="T45" s="41">
        <f>MATCH($A45,'For CSV - 2022 SpcFuncData'!$B$5:$B$87,0)</f>
        <v>12</v>
      </c>
      <c r="V45" t="str">
        <f t="shared" si="2"/>
        <v>1, Spc:SpcFunc,        313,  79  ;  Barber, Beauty Salon, Spa Area</v>
      </c>
    </row>
    <row r="46" spans="1:22">
      <c r="A46" s="41" t="s">
        <v>193</v>
      </c>
      <c r="B46" s="90" t="s">
        <v>596</v>
      </c>
      <c r="C46" s="53">
        <f>VLOOKUP($B46,'2022 Ventilation List SORT'!$A$6:$I$101,2)</f>
        <v>0.4</v>
      </c>
      <c r="D46" s="53">
        <f>VLOOKUP($B46,'2022 Ventilation List SORT'!$A$6:$I$101,3)</f>
        <v>0.4</v>
      </c>
      <c r="E46" s="58">
        <f>VLOOKUP($B46,'2022 Ventilation List SORT'!$A$6:$I$101,4)</f>
        <v>0</v>
      </c>
      <c r="F46" s="58">
        <f>VLOOKUP($B46,'2022 Ventilation List SORT'!$A$6:$I$101,5)</f>
        <v>0</v>
      </c>
      <c r="G46" s="53">
        <f>VLOOKUP($B46,'2022 Ventilation List SORT'!$A$6:$I$101,6)</f>
        <v>0.5</v>
      </c>
      <c r="H46" s="58">
        <f>VLOOKUP($B46,'2022 Ventilation List SORT'!$A$6:$I$101,7)</f>
        <v>2</v>
      </c>
      <c r="I46" s="53" t="str">
        <f>VLOOKUP($B46,'2022 Ventilation List SORT'!$A$6:$I$101,8)</f>
        <v>F</v>
      </c>
      <c r="J46" s="84" t="str">
        <f>VLOOKUP($B46,'2022 Ventilation List SORT'!$A$6:$I$101,9)</f>
        <v>No</v>
      </c>
      <c r="K46" s="154">
        <f>INDEX('For CSV - 2022 SpcFuncData'!$D$5:$D$88,MATCH($A46,'For CSV - 2022 SpcFuncData'!$B$5:$B$87,0))*0.5</f>
        <v>5</v>
      </c>
      <c r="L46" s="154">
        <f>INDEX('For CSV - 2022 VentSpcFuncData'!$K$6:$K$101,MATCH($B46,'For CSV - 2022 VentSpcFuncData'!$B$6:$B$101,0))</f>
        <v>0</v>
      </c>
      <c r="M46" s="154">
        <f t="shared" si="3"/>
        <v>5</v>
      </c>
      <c r="N46" s="154">
        <f>INDEX('For CSV - 2022 VentSpcFuncData'!$J$6:$J$101,MATCH($B46,'For CSV - 2022 VentSpcFuncData'!$B$6:$B$101,0))</f>
        <v>15</v>
      </c>
      <c r="O46" s="154">
        <f t="shared" si="4"/>
        <v>15</v>
      </c>
      <c r="P46" s="156">
        <f t="shared" si="0"/>
        <v>7.4999999999999997E-2</v>
      </c>
      <c r="Q46" s="41" t="str">
        <f t="shared" si="5"/>
        <v>Barber, Beauty Salon, Spa Area,Retail - Barbershop</v>
      </c>
      <c r="R46" s="41">
        <f>INDEX('For CSV - 2022 SpcFuncData'!$AN$5:$AN$89,MATCH($A46,'For CSV - 2022 SpcFuncData'!$B$5:$B$88,0))</f>
        <v>313</v>
      </c>
      <c r="S46" s="41">
        <f>INDEX('For CSV - 2022 VentSpcFuncData'!$L$6:$L$101,MATCH($B46,'For CSV - 2022 VentSpcFuncData'!$B$6:$B$101,0))</f>
        <v>78</v>
      </c>
      <c r="T46" s="41">
        <f>MATCH($A46,'For CSV - 2022 SpcFuncData'!$B$5:$B$87,0)</f>
        <v>12</v>
      </c>
      <c r="V46" t="str">
        <f t="shared" si="2"/>
        <v>2,              78,     "Retail - Barbershop"</v>
      </c>
    </row>
    <row r="47" spans="1:22">
      <c r="A47" s="41" t="s">
        <v>193</v>
      </c>
      <c r="B47" s="90" t="s">
        <v>252</v>
      </c>
      <c r="C47" s="53">
        <f>VLOOKUP($B47,'2022 Ventilation List SORT'!$A$6:$I$101,2)</f>
        <v>0.4</v>
      </c>
      <c r="D47" s="53">
        <f>VLOOKUP($B47,'2022 Ventilation List SORT'!$A$6:$I$101,3)</f>
        <v>0.4</v>
      </c>
      <c r="E47" s="58">
        <f>VLOOKUP($B47,'2022 Ventilation List SORT'!$A$6:$I$101,4)</f>
        <v>0</v>
      </c>
      <c r="F47" s="58">
        <f>VLOOKUP($B47,'2022 Ventilation List SORT'!$A$6:$I$101,5)</f>
        <v>0</v>
      </c>
      <c r="G47" s="53">
        <f>VLOOKUP($B47,'2022 Ventilation List SORT'!$A$6:$I$101,6)</f>
        <v>0.6</v>
      </c>
      <c r="H47" s="58">
        <f>VLOOKUP($B47,'2022 Ventilation List SORT'!$A$6:$I$101,7)</f>
        <v>2</v>
      </c>
      <c r="I47" s="53" t="str">
        <f>VLOOKUP($B47,'2022 Ventilation List SORT'!$A$6:$I$101,8)</f>
        <v/>
      </c>
      <c r="J47" s="84" t="str">
        <f>VLOOKUP($B47,'2022 Ventilation List SORT'!$A$6:$I$101,9)</f>
        <v>No</v>
      </c>
      <c r="K47" s="154">
        <f>INDEX('For CSV - 2022 SpcFuncData'!$D$5:$D$88,MATCH($A47,'For CSV - 2022 SpcFuncData'!$B$5:$B$87,0))*0.5</f>
        <v>5</v>
      </c>
      <c r="L47" s="154">
        <f>INDEX('For CSV - 2022 VentSpcFuncData'!$K$6:$K$101,MATCH($B47,'For CSV - 2022 VentSpcFuncData'!$B$6:$B$101,0))</f>
        <v>0</v>
      </c>
      <c r="M47" s="154">
        <f t="shared" si="3"/>
        <v>5</v>
      </c>
      <c r="N47" s="154">
        <f>INDEX('For CSV - 2022 VentSpcFuncData'!$J$6:$J$101,MATCH($B47,'For CSV - 2022 VentSpcFuncData'!$B$6:$B$101,0))</f>
        <v>15</v>
      </c>
      <c r="O47" s="154">
        <f t="shared" si="4"/>
        <v>15</v>
      </c>
      <c r="P47" s="156">
        <f t="shared" si="0"/>
        <v>7.4999999999999997E-2</v>
      </c>
      <c r="Q47" s="41" t="str">
        <f t="shared" si="5"/>
        <v>Barber, Beauty Salon, Spa Area,Retail - Beauty and nail salons</v>
      </c>
      <c r="R47" s="41">
        <f>INDEX('For CSV - 2022 SpcFuncData'!$AN$5:$AN$89,MATCH($A47,'For CSV - 2022 SpcFuncData'!$B$5:$B$88,0))</f>
        <v>313</v>
      </c>
      <c r="S47" s="41">
        <f>INDEX('For CSV - 2022 VentSpcFuncData'!$L$6:$L$101,MATCH($B47,'For CSV - 2022 VentSpcFuncData'!$B$6:$B$101,0))</f>
        <v>79</v>
      </c>
      <c r="T47" s="41">
        <f>MATCH($A47,'For CSV - 2022 SpcFuncData'!$B$5:$B$87,0)</f>
        <v>12</v>
      </c>
      <c r="V47" t="str">
        <f t="shared" si="2"/>
        <v>2,              79,     "Retail - Beauty and nail salons"</v>
      </c>
    </row>
    <row r="48" spans="1:22">
      <c r="A48" s="41" t="s">
        <v>65</v>
      </c>
      <c r="B48" s="90" t="s">
        <v>253</v>
      </c>
      <c r="C48" s="53">
        <f>VLOOKUP($B48,'2022 Ventilation List SORT'!$A$6:$I$101,2)</f>
        <v>0.19</v>
      </c>
      <c r="D48" s="53">
        <f>VLOOKUP($B48,'2022 Ventilation List SORT'!$A$6:$I$101,3)</f>
        <v>0.15</v>
      </c>
      <c r="E48" s="58">
        <f>VLOOKUP($B48,'2022 Ventilation List SORT'!$A$6:$I$101,4)</f>
        <v>0</v>
      </c>
      <c r="F48" s="58">
        <f>VLOOKUP($B48,'2022 Ventilation List SORT'!$A$6:$I$101,5)</f>
        <v>0</v>
      </c>
      <c r="G48" s="53">
        <f>VLOOKUP($B48,'2022 Ventilation List SORT'!$A$6:$I$101,6)</f>
        <v>0</v>
      </c>
      <c r="H48" s="58">
        <f>VLOOKUP($B48,'2022 Ventilation List SORT'!$A$6:$I$101,7)</f>
        <v>1</v>
      </c>
      <c r="I48" s="53" t="str">
        <f>VLOOKUP($B48,'2022 Ventilation List SORT'!$A$6:$I$101,8)</f>
        <v>F</v>
      </c>
      <c r="J48" s="84" t="str">
        <f>VLOOKUP($B48,'2022 Ventilation List SORT'!$A$6:$I$101,9)</f>
        <v>No</v>
      </c>
      <c r="K48" s="154">
        <f>INDEX('For CSV - 2022 SpcFuncData'!$D$5:$D$88,MATCH($A48,'For CSV - 2022 SpcFuncData'!$B$5:$B$87,0))*0.5</f>
        <v>33.335000000000001</v>
      </c>
      <c r="L48" s="154">
        <f>INDEX('For CSV - 2022 VentSpcFuncData'!$K$6:$K$101,MATCH($B48,'For CSV - 2022 VentSpcFuncData'!$B$6:$B$101,0))</f>
        <v>12.666666666666666</v>
      </c>
      <c r="M48" s="154">
        <f t="shared" si="3"/>
        <v>12.666666666666666</v>
      </c>
      <c r="N48" s="154">
        <f>INDEX('For CSV - 2022 VentSpcFuncData'!$J$6:$J$101,MATCH($B48,'For CSV - 2022 VentSpcFuncData'!$B$6:$B$101,0))</f>
        <v>15</v>
      </c>
      <c r="O48" s="154">
        <f t="shared" si="4"/>
        <v>5.6997150142492874</v>
      </c>
      <c r="P48" s="156">
        <f t="shared" si="0"/>
        <v>0.19</v>
      </c>
      <c r="Q48" s="41" t="str">
        <f t="shared" si="5"/>
        <v>Civic Meeting Place Area,Assembly - Legislative chambers</v>
      </c>
      <c r="R48" s="41">
        <f>INDEX('For CSV - 2022 SpcFuncData'!$AN$5:$AN$89,MATCH($A48,'For CSV - 2022 SpcFuncData'!$B$5:$B$88,0))</f>
        <v>314</v>
      </c>
      <c r="S48" s="41">
        <f>INDEX('For CSV - 2022 VentSpcFuncData'!$L$6:$L$101,MATCH($B48,'For CSV - 2022 VentSpcFuncData'!$B$6:$B$101,0))</f>
        <v>3</v>
      </c>
      <c r="T48" s="41">
        <f>MATCH($A48,'For CSV - 2022 SpcFuncData'!$B$5:$B$87,0)</f>
        <v>13</v>
      </c>
      <c r="V48" t="str">
        <f t="shared" si="2"/>
        <v>1, Spc:SpcFunc,        314,  3  ;  Civic Meeting Place Area</v>
      </c>
    </row>
    <row r="49" spans="1:22">
      <c r="A49" s="41" t="s">
        <v>65</v>
      </c>
      <c r="B49" s="90" t="s">
        <v>247</v>
      </c>
      <c r="C49" s="53">
        <f>VLOOKUP($B49,'2022 Ventilation List SORT'!$A$6:$I$101,2)</f>
        <v>1.07</v>
      </c>
      <c r="D49" s="53">
        <f>VLOOKUP($B49,'2022 Ventilation List SORT'!$A$6:$I$101,3)</f>
        <v>0.15</v>
      </c>
      <c r="E49" s="58">
        <f>VLOOKUP($B49,'2022 Ventilation List SORT'!$A$6:$I$101,4)</f>
        <v>0</v>
      </c>
      <c r="F49" s="58">
        <f>VLOOKUP($B49,'2022 Ventilation List SORT'!$A$6:$I$101,5)</f>
        <v>0</v>
      </c>
      <c r="G49" s="53">
        <f>VLOOKUP($B49,'2022 Ventilation List SORT'!$A$6:$I$101,6)</f>
        <v>0</v>
      </c>
      <c r="H49" s="58">
        <f>VLOOKUP($B49,'2022 Ventilation List SORT'!$A$6:$I$101,7)</f>
        <v>1</v>
      </c>
      <c r="I49" s="53" t="str">
        <f>VLOOKUP($B49,'2022 Ventilation List SORT'!$A$6:$I$101,8)</f>
        <v>F</v>
      </c>
      <c r="J49" s="84" t="str">
        <f>VLOOKUP($B49,'2022 Ventilation List SORT'!$A$6:$I$101,9)</f>
        <v>No</v>
      </c>
      <c r="K49" s="154">
        <f>INDEX('For CSV - 2022 SpcFuncData'!$D$5:$D$88,MATCH($A49,'For CSV - 2022 SpcFuncData'!$B$5:$B$87,0))*0.5</f>
        <v>33.335000000000001</v>
      </c>
      <c r="L49" s="154">
        <f>INDEX('For CSV - 2022 VentSpcFuncData'!$K$6:$K$101,MATCH($B49,'For CSV - 2022 VentSpcFuncData'!$B$6:$B$101,0))</f>
        <v>71.333333333333329</v>
      </c>
      <c r="M49" s="154">
        <f t="shared" si="3"/>
        <v>71.333333333333329</v>
      </c>
      <c r="N49" s="154">
        <f>INDEX('For CSV - 2022 VentSpcFuncData'!$J$6:$J$101,MATCH($B49,'For CSV - 2022 VentSpcFuncData'!$B$6:$B$101,0))</f>
        <v>15</v>
      </c>
      <c r="O49" s="154">
        <f t="shared" si="4"/>
        <v>32.098395080245986</v>
      </c>
      <c r="P49" s="156">
        <f t="shared" si="0"/>
        <v>1.07</v>
      </c>
      <c r="Q49" s="41" t="str">
        <f t="shared" si="5"/>
        <v>Civic Meeting Place Area,Assembly - Auditorium seating area</v>
      </c>
      <c r="R49" s="41">
        <f>INDEX('For CSV - 2022 SpcFuncData'!$AN$5:$AN$89,MATCH($A49,'For CSV - 2022 SpcFuncData'!$B$5:$B$88,0))</f>
        <v>314</v>
      </c>
      <c r="S49" s="41">
        <f>INDEX('For CSV - 2022 VentSpcFuncData'!$L$6:$L$101,MATCH($B49,'For CSV - 2022 VentSpcFuncData'!$B$6:$B$101,0))</f>
        <v>1</v>
      </c>
      <c r="T49" s="41">
        <f>MATCH($A49,'For CSV - 2022 SpcFuncData'!$B$5:$B$87,0)</f>
        <v>13</v>
      </c>
      <c r="V49" t="str">
        <f t="shared" si="2"/>
        <v>2,              1,     "Assembly - Auditorium seating area"</v>
      </c>
    </row>
    <row r="50" spans="1:22">
      <c r="A50" s="41" t="s">
        <v>65</v>
      </c>
      <c r="B50" s="90" t="s">
        <v>592</v>
      </c>
      <c r="C50" s="53">
        <f>VLOOKUP($B50,'2022 Ventilation List SORT'!$A$6:$I$101,2)</f>
        <v>0.19</v>
      </c>
      <c r="D50" s="53">
        <f>VLOOKUP($B50,'2022 Ventilation List SORT'!$A$6:$I$101,3)</f>
        <v>0.15</v>
      </c>
      <c r="E50" s="58">
        <f>VLOOKUP($B50,'2022 Ventilation List SORT'!$A$6:$I$101,4)</f>
        <v>0</v>
      </c>
      <c r="F50" s="58">
        <f>VLOOKUP($B50,'2022 Ventilation List SORT'!$A$6:$I$101,5)</f>
        <v>0</v>
      </c>
      <c r="G50" s="53">
        <f>VLOOKUP($B50,'2022 Ventilation List SORT'!$A$6:$I$101,6)</f>
        <v>0</v>
      </c>
      <c r="H50" s="58">
        <f>VLOOKUP($B50,'2022 Ventilation List SORT'!$A$6:$I$101,7)</f>
        <v>1</v>
      </c>
      <c r="I50" s="53" t="str">
        <f>VLOOKUP($B50,'2022 Ventilation List SORT'!$A$6:$I$101,8)</f>
        <v>F</v>
      </c>
      <c r="J50" s="84" t="str">
        <f>VLOOKUP($B50,'2022 Ventilation List SORT'!$A$6:$I$101,9)</f>
        <v>No</v>
      </c>
      <c r="K50" s="154">
        <f>INDEX('For CSV - 2022 SpcFuncData'!$D$5:$D$88,MATCH($A50,'For CSV - 2022 SpcFuncData'!$B$5:$B$87,0))*0.5</f>
        <v>33.335000000000001</v>
      </c>
      <c r="L50" s="154">
        <f>INDEX('For CSV - 2022 VentSpcFuncData'!$K$6:$K$101,MATCH($B50,'For CSV - 2022 VentSpcFuncData'!$B$6:$B$101,0))</f>
        <v>12.666666666666666</v>
      </c>
      <c r="M50" s="154">
        <f t="shared" si="3"/>
        <v>12.666666666666666</v>
      </c>
      <c r="N50" s="154">
        <f>INDEX('For CSV - 2022 VentSpcFuncData'!$J$6:$J$101,MATCH($B50,'For CSV - 2022 VentSpcFuncData'!$B$6:$B$101,0))</f>
        <v>15</v>
      </c>
      <c r="O50" s="154">
        <f t="shared" si="4"/>
        <v>5.6997150142492874</v>
      </c>
      <c r="P50" s="156">
        <f t="shared" si="0"/>
        <v>0.19</v>
      </c>
      <c r="Q50" s="41" t="str">
        <f t="shared" si="5"/>
        <v>Civic Meeting Place Area,Assembly - Courtrooms</v>
      </c>
      <c r="R50" s="41">
        <f>INDEX('For CSV - 2022 SpcFuncData'!$AN$5:$AN$89,MATCH($A50,'For CSV - 2022 SpcFuncData'!$B$5:$B$88,0))</f>
        <v>314</v>
      </c>
      <c r="S50" s="41">
        <f>INDEX('For CSV - 2022 VentSpcFuncData'!$L$6:$L$101,MATCH($B50,'For CSV - 2022 VentSpcFuncData'!$B$6:$B$101,0))</f>
        <v>2</v>
      </c>
      <c r="T50" s="41">
        <f>MATCH($A50,'For CSV - 2022 SpcFuncData'!$B$5:$B$87,0)</f>
        <v>13</v>
      </c>
      <c r="V50" t="str">
        <f t="shared" si="2"/>
        <v>2,              2,     "Assembly - Courtrooms"</v>
      </c>
    </row>
    <row r="51" spans="1:22">
      <c r="A51" s="41" t="s">
        <v>65</v>
      </c>
      <c r="B51" s="90" t="s">
        <v>253</v>
      </c>
      <c r="C51" s="53">
        <f>VLOOKUP($B51,'2022 Ventilation List SORT'!$A$6:$I$101,2)</f>
        <v>0.19</v>
      </c>
      <c r="D51" s="53">
        <f>VLOOKUP($B51,'2022 Ventilation List SORT'!$A$6:$I$101,3)</f>
        <v>0.15</v>
      </c>
      <c r="E51" s="58">
        <f>VLOOKUP($B51,'2022 Ventilation List SORT'!$A$6:$I$101,4)</f>
        <v>0</v>
      </c>
      <c r="F51" s="58">
        <f>VLOOKUP($B51,'2022 Ventilation List SORT'!$A$6:$I$101,5)</f>
        <v>0</v>
      </c>
      <c r="G51" s="53">
        <f>VLOOKUP($B51,'2022 Ventilation List SORT'!$A$6:$I$101,6)</f>
        <v>0</v>
      </c>
      <c r="H51" s="58">
        <f>VLOOKUP($B51,'2022 Ventilation List SORT'!$A$6:$I$101,7)</f>
        <v>1</v>
      </c>
      <c r="I51" s="53" t="str">
        <f>VLOOKUP($B51,'2022 Ventilation List SORT'!$A$6:$I$101,8)</f>
        <v>F</v>
      </c>
      <c r="J51" s="84" t="str">
        <f>VLOOKUP($B51,'2022 Ventilation List SORT'!$A$6:$I$101,9)</f>
        <v>No</v>
      </c>
      <c r="K51" s="154">
        <f>INDEX('For CSV - 2022 SpcFuncData'!$D$5:$D$88,MATCH($A51,'For CSV - 2022 SpcFuncData'!$B$5:$B$87,0))*0.5</f>
        <v>33.335000000000001</v>
      </c>
      <c r="L51" s="154">
        <f>INDEX('For CSV - 2022 VentSpcFuncData'!$K$6:$K$101,MATCH($B51,'For CSV - 2022 VentSpcFuncData'!$B$6:$B$101,0))</f>
        <v>12.666666666666666</v>
      </c>
      <c r="M51" s="154">
        <f t="shared" si="3"/>
        <v>12.666666666666666</v>
      </c>
      <c r="N51" s="154">
        <f>INDEX('For CSV - 2022 VentSpcFuncData'!$J$6:$J$101,MATCH($B51,'For CSV - 2022 VentSpcFuncData'!$B$6:$B$101,0))</f>
        <v>15</v>
      </c>
      <c r="O51" s="154">
        <f t="shared" si="4"/>
        <v>5.6997150142492874</v>
      </c>
      <c r="P51" s="156">
        <f t="shared" si="0"/>
        <v>0.19</v>
      </c>
      <c r="Q51" s="41" t="str">
        <f t="shared" si="5"/>
        <v>Civic Meeting Place Area,Assembly - Legislative chambers</v>
      </c>
      <c r="R51" s="41">
        <f>INDEX('For CSV - 2022 SpcFuncData'!$AN$5:$AN$89,MATCH($A51,'For CSV - 2022 SpcFuncData'!$B$5:$B$88,0))</f>
        <v>314</v>
      </c>
      <c r="S51" s="41">
        <f>INDEX('For CSV - 2022 VentSpcFuncData'!$L$6:$L$101,MATCH($B51,'For CSV - 2022 VentSpcFuncData'!$B$6:$B$101,0))</f>
        <v>3</v>
      </c>
      <c r="T51" s="41">
        <f>MATCH($A51,'For CSV - 2022 SpcFuncData'!$B$5:$B$87,0)</f>
        <v>13</v>
      </c>
      <c r="V51" t="str">
        <f t="shared" si="2"/>
        <v>2,              3,     "Assembly - Legislative chambers"</v>
      </c>
    </row>
    <row r="52" spans="1:22">
      <c r="A52" s="41" t="s">
        <v>65</v>
      </c>
      <c r="B52" s="90" t="s">
        <v>269</v>
      </c>
      <c r="C52" s="53">
        <f>VLOOKUP($B52,'2022 Ventilation List SORT'!$A$6:$I$101,2)</f>
        <v>0.5</v>
      </c>
      <c r="D52" s="53">
        <f>VLOOKUP($B52,'2022 Ventilation List SORT'!$A$6:$I$101,3)</f>
        <v>0.15</v>
      </c>
      <c r="E52" s="58">
        <f>VLOOKUP($B52,'2022 Ventilation List SORT'!$A$6:$I$101,4)</f>
        <v>0</v>
      </c>
      <c r="F52" s="58">
        <f>VLOOKUP($B52,'2022 Ventilation List SORT'!$A$6:$I$101,5)</f>
        <v>0</v>
      </c>
      <c r="G52" s="53">
        <f>VLOOKUP($B52,'2022 Ventilation List SORT'!$A$6:$I$101,6)</f>
        <v>0</v>
      </c>
      <c r="H52" s="58">
        <f>VLOOKUP($B52,'2022 Ventilation List SORT'!$A$6:$I$101,7)</f>
        <v>1</v>
      </c>
      <c r="I52" s="53" t="str">
        <f>VLOOKUP($B52,'2022 Ventilation List SORT'!$A$6:$I$101,8)</f>
        <v>F</v>
      </c>
      <c r="J52" s="84" t="str">
        <f>VLOOKUP($B52,'2022 Ventilation List SORT'!$A$6:$I$101,9)</f>
        <v>No</v>
      </c>
      <c r="K52" s="154">
        <f>INDEX('For CSV - 2022 SpcFuncData'!$D$5:$D$88,MATCH($A52,'For CSV - 2022 SpcFuncData'!$B$5:$B$87,0))*0.5</f>
        <v>33.335000000000001</v>
      </c>
      <c r="L52" s="154">
        <f>INDEX('For CSV - 2022 VentSpcFuncData'!$K$6:$K$101,MATCH($B52,'For CSV - 2022 VentSpcFuncData'!$B$6:$B$101,0))</f>
        <v>33.333333333333336</v>
      </c>
      <c r="M52" s="154">
        <f t="shared" si="3"/>
        <v>33.333333333333336</v>
      </c>
      <c r="N52" s="154">
        <f>INDEX('For CSV - 2022 VentSpcFuncData'!$J$6:$J$101,MATCH($B52,'For CSV - 2022 VentSpcFuncData'!$B$6:$B$101,0))</f>
        <v>15</v>
      </c>
      <c r="O52" s="154">
        <f t="shared" si="4"/>
        <v>14.999250037498125</v>
      </c>
      <c r="P52" s="156">
        <f t="shared" si="0"/>
        <v>0.5</v>
      </c>
      <c r="Q52" s="41" t="str">
        <f t="shared" si="5"/>
        <v>Civic Meeting Place Area,General - Conference/meeting</v>
      </c>
      <c r="R52" s="41">
        <f>INDEX('For CSV - 2022 SpcFuncData'!$AN$5:$AN$89,MATCH($A52,'For CSV - 2022 SpcFuncData'!$B$5:$B$88,0))</f>
        <v>314</v>
      </c>
      <c r="S52" s="41">
        <f>INDEX('For CSV - 2022 VentSpcFuncData'!$L$6:$L$101,MATCH($B52,'For CSV - 2022 VentSpcFuncData'!$B$6:$B$101,0))</f>
        <v>48</v>
      </c>
      <c r="T52" s="41">
        <f>MATCH($A52,'For CSV - 2022 SpcFuncData'!$B$5:$B$87,0)</f>
        <v>13</v>
      </c>
      <c r="V52" t="str">
        <f t="shared" si="2"/>
        <v>2,              48,     "General - Conference/meeting"</v>
      </c>
    </row>
    <row r="53" spans="1:22">
      <c r="A53" s="41" t="s">
        <v>65</v>
      </c>
      <c r="B53" s="90" t="s">
        <v>286</v>
      </c>
      <c r="C53" s="53">
        <f>VLOOKUP($B53,'2022 Ventilation List SORT'!$A$6:$I$101,2)</f>
        <v>0.15</v>
      </c>
      <c r="D53" s="53">
        <f>VLOOKUP($B53,'2022 Ventilation List SORT'!$A$6:$I$101,3)</f>
        <v>0.15</v>
      </c>
      <c r="E53" s="58">
        <f>VLOOKUP($B53,'2022 Ventilation List SORT'!$A$6:$I$101,4)</f>
        <v>0</v>
      </c>
      <c r="F53" s="58">
        <f>VLOOKUP($B53,'2022 Ventilation List SORT'!$A$6:$I$101,5)</f>
        <v>0</v>
      </c>
      <c r="G53" s="53">
        <f>VLOOKUP($B53,'2022 Ventilation List SORT'!$A$6:$I$101,6)</f>
        <v>0</v>
      </c>
      <c r="H53" s="58">
        <f>VLOOKUP($B53,'2022 Ventilation List SORT'!$A$6:$I$101,7)</f>
        <v>2</v>
      </c>
      <c r="I53" s="53" t="str">
        <f>VLOOKUP($B53,'2022 Ventilation List SORT'!$A$6:$I$101,8)</f>
        <v/>
      </c>
      <c r="J53" s="84" t="str">
        <f>VLOOKUP($B53,'2022 Ventilation List SORT'!$A$6:$I$101,9)</f>
        <v>No</v>
      </c>
      <c r="K53" s="154">
        <f>INDEX('For CSV - 2022 SpcFuncData'!$D$5:$D$88,MATCH($A53,'For CSV - 2022 SpcFuncData'!$B$5:$B$87,0))*0.5</f>
        <v>33.335000000000001</v>
      </c>
      <c r="L53" s="154">
        <f>INDEX('For CSV - 2022 VentSpcFuncData'!$K$6:$K$101,MATCH($B53,'For CSV - 2022 VentSpcFuncData'!$B$6:$B$101,0))</f>
        <v>0</v>
      </c>
      <c r="M53" s="154">
        <f t="shared" si="3"/>
        <v>33.335000000000001</v>
      </c>
      <c r="N53" s="154">
        <f>INDEX('For CSV - 2022 VentSpcFuncData'!$J$6:$J$101,MATCH($B53,'For CSV - 2022 VentSpcFuncData'!$B$6:$B$101,0))</f>
        <v>15</v>
      </c>
      <c r="O53" s="154">
        <f t="shared" si="4"/>
        <v>15</v>
      </c>
      <c r="P53" s="156">
        <f t="shared" si="0"/>
        <v>0.50002500000000005</v>
      </c>
      <c r="Q53" s="41" t="str">
        <f t="shared" si="5"/>
        <v>Civic Meeting Place Area,Misc - All others</v>
      </c>
      <c r="R53" s="41">
        <f>INDEX('For CSV - 2022 SpcFuncData'!$AN$5:$AN$89,MATCH($A53,'For CSV - 2022 SpcFuncData'!$B$5:$B$88,0))</f>
        <v>314</v>
      </c>
      <c r="S53" s="41">
        <f>INDEX('For CSV - 2022 VentSpcFuncData'!$L$6:$L$101,MATCH($B53,'For CSV - 2022 VentSpcFuncData'!$B$6:$B$101,0))</f>
        <v>58</v>
      </c>
      <c r="T53" s="41">
        <f>MATCH($A53,'For CSV - 2022 SpcFuncData'!$B$5:$B$87,0)</f>
        <v>13</v>
      </c>
      <c r="V53" t="str">
        <f t="shared" si="2"/>
        <v>2,              58,     "Misc - All others"</v>
      </c>
    </row>
    <row r="54" spans="1:22">
      <c r="A54" s="41" t="s">
        <v>66</v>
      </c>
      <c r="B54" s="90" t="s">
        <v>255</v>
      </c>
      <c r="C54" s="53">
        <f>VLOOKUP($B54,'2022 Ventilation List SORT'!$A$6:$I$101,2)</f>
        <v>0.38</v>
      </c>
      <c r="D54" s="53">
        <f>VLOOKUP($B54,'2022 Ventilation List SORT'!$A$6:$I$101,3)</f>
        <v>0.15</v>
      </c>
      <c r="E54" s="58">
        <f>VLOOKUP($B54,'2022 Ventilation List SORT'!$A$6:$I$101,4)</f>
        <v>0</v>
      </c>
      <c r="F54" s="58">
        <f>VLOOKUP($B54,'2022 Ventilation List SORT'!$A$6:$I$101,5)</f>
        <v>0</v>
      </c>
      <c r="G54" s="53">
        <f>VLOOKUP($B54,'2022 Ventilation List SORT'!$A$6:$I$101,6)</f>
        <v>0</v>
      </c>
      <c r="H54" s="58">
        <f>VLOOKUP($B54,'2022 Ventilation List SORT'!$A$6:$I$101,7)</f>
        <v>1</v>
      </c>
      <c r="I54" s="53" t="str">
        <f>VLOOKUP($B54,'2022 Ventilation List SORT'!$A$6:$I$101,8)</f>
        <v/>
      </c>
      <c r="J54" s="84" t="str">
        <f>VLOOKUP($B54,'2022 Ventilation List SORT'!$A$6:$I$101,9)</f>
        <v>No</v>
      </c>
      <c r="K54" s="154">
        <f>INDEX('For CSV - 2022 SpcFuncData'!$D$5:$D$88,MATCH($A54,'For CSV - 2022 SpcFuncData'!$B$5:$B$87,0))*0.5</f>
        <v>25</v>
      </c>
      <c r="L54" s="154">
        <f>INDEX('For CSV - 2022 VentSpcFuncData'!$K$6:$K$101,MATCH($B54,'For CSV - 2022 VentSpcFuncData'!$B$6:$B$101,0))</f>
        <v>25.333333333333332</v>
      </c>
      <c r="M54" s="154">
        <f t="shared" si="3"/>
        <v>25.333333333333332</v>
      </c>
      <c r="N54" s="154">
        <f>INDEX('For CSV - 2022 VentSpcFuncData'!$J$6:$J$101,MATCH($B54,'For CSV - 2022 VentSpcFuncData'!$B$6:$B$101,0))</f>
        <v>15</v>
      </c>
      <c r="O54" s="154">
        <f t="shared" si="4"/>
        <v>15.199999999999998</v>
      </c>
      <c r="P54" s="156">
        <f t="shared" si="0"/>
        <v>0.37999999999999995</v>
      </c>
      <c r="Q54" s="41" t="str">
        <f t="shared" si="5"/>
        <v>Classroom, Lecture, Training, Vocational Areas,Education - Classrooms (ages 9-18)</v>
      </c>
      <c r="R54" s="41">
        <f>INDEX('For CSV - 2022 SpcFuncData'!$AN$5:$AN$89,MATCH($A54,'For CSV - 2022 SpcFuncData'!$B$5:$B$88,0))</f>
        <v>315</v>
      </c>
      <c r="S54" s="41">
        <f>INDEX('For CSV - 2022 VentSpcFuncData'!$L$6:$L$101,MATCH($B54,'For CSV - 2022 VentSpcFuncData'!$B$6:$B$101,0))</f>
        <v>10</v>
      </c>
      <c r="T54" s="41">
        <f>MATCH($A54,'For CSV - 2022 SpcFuncData'!$B$5:$B$87,0)</f>
        <v>14</v>
      </c>
      <c r="V54" t="str">
        <f t="shared" si="2"/>
        <v>1, Spc:SpcFunc,        315,  10  ;  Classroom, Lecture, Training, Vocational Areas</v>
      </c>
    </row>
    <row r="55" spans="1:22">
      <c r="A55" s="41" t="s">
        <v>66</v>
      </c>
      <c r="B55" s="90" t="s">
        <v>597</v>
      </c>
      <c r="C55" s="53">
        <f>VLOOKUP($B55,'2022 Ventilation List SORT'!$A$6:$I$101,2)</f>
        <v>0.15</v>
      </c>
      <c r="D55" s="53">
        <f>VLOOKUP($B55,'2022 Ventilation List SORT'!$A$6:$I$101,3)</f>
        <v>0.15</v>
      </c>
      <c r="E55" s="58">
        <f>VLOOKUP($B55,'2022 Ventilation List SORT'!$A$6:$I$101,4)</f>
        <v>0</v>
      </c>
      <c r="F55" s="58">
        <f>VLOOKUP($B55,'2022 Ventilation List SORT'!$A$6:$I$101,5)</f>
        <v>0</v>
      </c>
      <c r="G55" s="53">
        <f>VLOOKUP($B55,'2022 Ventilation List SORT'!$A$6:$I$101,6)</f>
        <v>0.7</v>
      </c>
      <c r="H55" s="58">
        <f>VLOOKUP($B55,'2022 Ventilation List SORT'!$A$6:$I$101,7)</f>
        <v>2</v>
      </c>
      <c r="I55" s="53" t="str">
        <f>VLOOKUP($B55,'2022 Ventilation List SORT'!$A$6:$I$101,8)</f>
        <v/>
      </c>
      <c r="J55" s="84" t="str">
        <f>VLOOKUP($B55,'2022 Ventilation List SORT'!$A$6:$I$101,9)</f>
        <v>No</v>
      </c>
      <c r="K55" s="154">
        <f>INDEX('For CSV - 2022 SpcFuncData'!$D$5:$D$88,MATCH($A55,'For CSV - 2022 SpcFuncData'!$B$5:$B$87,0))*0.5</f>
        <v>25</v>
      </c>
      <c r="L55" s="154">
        <f>INDEX('For CSV - 2022 VentSpcFuncData'!$K$6:$K$101,MATCH($B55,'For CSV - 2022 VentSpcFuncData'!$B$6:$B$101,0))</f>
        <v>0</v>
      </c>
      <c r="M55" s="154">
        <f t="shared" si="3"/>
        <v>25</v>
      </c>
      <c r="N55" s="154">
        <f>INDEX('For CSV - 2022 VentSpcFuncData'!$J$6:$J$101,MATCH($B55,'For CSV - 2022 VentSpcFuncData'!$B$6:$B$101,0))</f>
        <v>15</v>
      </c>
      <c r="O55" s="154">
        <f t="shared" si="4"/>
        <v>15</v>
      </c>
      <c r="P55" s="156">
        <f t="shared" si="0"/>
        <v>0.375</v>
      </c>
      <c r="Q55" s="41" t="str">
        <f t="shared" si="5"/>
        <v>Classroom, Lecture, Training, Vocational Areas,Education - Art classroom</v>
      </c>
      <c r="R55" s="41">
        <f>INDEX('For CSV - 2022 SpcFuncData'!$AN$5:$AN$89,MATCH($A55,'For CSV - 2022 SpcFuncData'!$B$5:$B$88,0))</f>
        <v>315</v>
      </c>
      <c r="S55" s="41">
        <f>INDEX('For CSV - 2022 VentSpcFuncData'!$L$6:$L$101,MATCH($B55,'For CSV - 2022 VentSpcFuncData'!$B$6:$B$101,0))</f>
        <v>9</v>
      </c>
      <c r="T55" s="41">
        <f>MATCH($A55,'For CSV - 2022 SpcFuncData'!$B$5:$B$87,0)</f>
        <v>14</v>
      </c>
      <c r="V55" t="str">
        <f t="shared" si="2"/>
        <v>2,              9,     "Education - Art classroom"</v>
      </c>
    </row>
    <row r="56" spans="1:22">
      <c r="A56" s="41" t="s">
        <v>66</v>
      </c>
      <c r="B56" s="90" t="s">
        <v>255</v>
      </c>
      <c r="C56" s="53">
        <f>VLOOKUP($B56,'2022 Ventilation List SORT'!$A$6:$I$101,2)</f>
        <v>0.38</v>
      </c>
      <c r="D56" s="53">
        <f>VLOOKUP($B56,'2022 Ventilation List SORT'!$A$6:$I$101,3)</f>
        <v>0.15</v>
      </c>
      <c r="E56" s="58">
        <f>VLOOKUP($B56,'2022 Ventilation List SORT'!$A$6:$I$101,4)</f>
        <v>0</v>
      </c>
      <c r="F56" s="58">
        <f>VLOOKUP($B56,'2022 Ventilation List SORT'!$A$6:$I$101,5)</f>
        <v>0</v>
      </c>
      <c r="G56" s="53">
        <f>VLOOKUP($B56,'2022 Ventilation List SORT'!$A$6:$I$101,6)</f>
        <v>0</v>
      </c>
      <c r="H56" s="58">
        <f>VLOOKUP($B56,'2022 Ventilation List SORT'!$A$6:$I$101,7)</f>
        <v>1</v>
      </c>
      <c r="I56" s="53" t="str">
        <f>VLOOKUP($B56,'2022 Ventilation List SORT'!$A$6:$I$101,8)</f>
        <v/>
      </c>
      <c r="J56" s="84" t="str">
        <f>VLOOKUP($B56,'2022 Ventilation List SORT'!$A$6:$I$101,9)</f>
        <v>No</v>
      </c>
      <c r="K56" s="154">
        <f>INDEX('For CSV - 2022 SpcFuncData'!$D$5:$D$88,MATCH($A56,'For CSV - 2022 SpcFuncData'!$B$5:$B$87,0))*0.5</f>
        <v>25</v>
      </c>
      <c r="L56" s="154">
        <f>INDEX('For CSV - 2022 VentSpcFuncData'!$K$6:$K$101,MATCH($B56,'For CSV - 2022 VentSpcFuncData'!$B$6:$B$101,0))</f>
        <v>25.333333333333332</v>
      </c>
      <c r="M56" s="154">
        <f t="shared" si="3"/>
        <v>25.333333333333332</v>
      </c>
      <c r="N56" s="154">
        <f>INDEX('For CSV - 2022 VentSpcFuncData'!$J$6:$J$101,MATCH($B56,'For CSV - 2022 VentSpcFuncData'!$B$6:$B$101,0))</f>
        <v>15</v>
      </c>
      <c r="O56" s="154">
        <f t="shared" si="4"/>
        <v>15.199999999999998</v>
      </c>
      <c r="P56" s="156">
        <f t="shared" si="0"/>
        <v>0.37999999999999995</v>
      </c>
      <c r="Q56" s="41" t="str">
        <f t="shared" si="5"/>
        <v>Classroom, Lecture, Training, Vocational Areas,Education - Classrooms (ages 9-18)</v>
      </c>
      <c r="R56" s="41">
        <f>INDEX('For CSV - 2022 SpcFuncData'!$AN$5:$AN$89,MATCH($A56,'For CSV - 2022 SpcFuncData'!$B$5:$B$88,0))</f>
        <v>315</v>
      </c>
      <c r="S56" s="41">
        <f>INDEX('For CSV - 2022 VentSpcFuncData'!$L$6:$L$101,MATCH($B56,'For CSV - 2022 VentSpcFuncData'!$B$6:$B$101,0))</f>
        <v>10</v>
      </c>
      <c r="T56" s="41">
        <f>MATCH($A56,'For CSV - 2022 SpcFuncData'!$B$5:$B$87,0)</f>
        <v>14</v>
      </c>
      <c r="V56" t="str">
        <f t="shared" si="2"/>
        <v>2,              10,     "Education - Classrooms (ages 9-18)"</v>
      </c>
    </row>
    <row r="57" spans="1:22">
      <c r="A57" s="41" t="s">
        <v>66</v>
      </c>
      <c r="B57" s="90" t="s">
        <v>598</v>
      </c>
      <c r="C57" s="53">
        <f>VLOOKUP($B57,'2022 Ventilation List SORT'!$A$6:$I$101,2)</f>
        <v>0.15</v>
      </c>
      <c r="D57" s="53">
        <f>VLOOKUP($B57,'2022 Ventilation List SORT'!$A$6:$I$101,3)</f>
        <v>0.15</v>
      </c>
      <c r="E57" s="58">
        <f>VLOOKUP($B57,'2022 Ventilation List SORT'!$A$6:$I$101,4)</f>
        <v>0</v>
      </c>
      <c r="F57" s="58">
        <f>VLOOKUP($B57,'2022 Ventilation List SORT'!$A$6:$I$101,5)</f>
        <v>0</v>
      </c>
      <c r="G57" s="53">
        <f>VLOOKUP($B57,'2022 Ventilation List SORT'!$A$6:$I$101,6)</f>
        <v>0.7</v>
      </c>
      <c r="H57" s="58">
        <f>VLOOKUP($B57,'2022 Ventilation List SORT'!$A$6:$I$101,7)</f>
        <v>2</v>
      </c>
      <c r="I57" s="53" t="str">
        <f>VLOOKUP($B57,'2022 Ventilation List SORT'!$A$6:$I$101,8)</f>
        <v/>
      </c>
      <c r="J57" s="84" t="str">
        <f>VLOOKUP($B57,'2022 Ventilation List SORT'!$A$6:$I$101,9)</f>
        <v>No</v>
      </c>
      <c r="K57" s="154">
        <f>INDEX('For CSV - 2022 SpcFuncData'!$D$5:$D$88,MATCH($A57,'For CSV - 2022 SpcFuncData'!$B$5:$B$87,0))*0.5</f>
        <v>25</v>
      </c>
      <c r="L57" s="154">
        <f>INDEX('For CSV - 2022 VentSpcFuncData'!$K$6:$K$101,MATCH($B57,'For CSV - 2022 VentSpcFuncData'!$B$6:$B$101,0))</f>
        <v>25.333333333333332</v>
      </c>
      <c r="M57" s="154">
        <f t="shared" si="3"/>
        <v>25.333333333333332</v>
      </c>
      <c r="N57" s="154">
        <f>INDEX('For CSV - 2022 VentSpcFuncData'!$J$6:$J$101,MATCH($B57,'For CSV - 2022 VentSpcFuncData'!$B$6:$B$101,0))</f>
        <v>15</v>
      </c>
      <c r="O57" s="154">
        <f t="shared" si="4"/>
        <v>15.199999999999998</v>
      </c>
      <c r="P57" s="156">
        <f t="shared" si="0"/>
        <v>0.37999999999999995</v>
      </c>
      <c r="Q57" s="41" t="str">
        <f t="shared" si="5"/>
        <v>Classroom, Lecture, Training, Vocational Areas,Education - Classrooms (ages 5-8)</v>
      </c>
      <c r="R57" s="41">
        <f>INDEX('For CSV - 2022 SpcFuncData'!$AN$5:$AN$89,MATCH($A57,'For CSV - 2022 SpcFuncData'!$B$5:$B$88,0))</f>
        <v>315</v>
      </c>
      <c r="S57" s="41">
        <f>INDEX('For CSV - 2022 VentSpcFuncData'!$L$6:$L$101,MATCH($B57,'For CSV - 2022 VentSpcFuncData'!$B$6:$B$101,0))</f>
        <v>11</v>
      </c>
      <c r="T57" s="41">
        <f>MATCH($A57,'For CSV - 2022 SpcFuncData'!$B$5:$B$87,0)</f>
        <v>14</v>
      </c>
      <c r="V57" t="str">
        <f t="shared" si="2"/>
        <v>2,              11,     "Education - Classrooms (ages 5-8)"</v>
      </c>
    </row>
    <row r="58" spans="1:22">
      <c r="A58" s="41" t="s">
        <v>66</v>
      </c>
      <c r="B58" s="90" t="s">
        <v>599</v>
      </c>
      <c r="C58" s="53">
        <f>VLOOKUP($B58,'2022 Ventilation List SORT'!$A$6:$I$101,2)</f>
        <v>0.15</v>
      </c>
      <c r="D58" s="53">
        <f>VLOOKUP($B58,'2022 Ventilation List SORT'!$A$6:$I$101,3)</f>
        <v>0.15</v>
      </c>
      <c r="E58" s="58">
        <f>VLOOKUP($B58,'2022 Ventilation List SORT'!$A$6:$I$101,4)</f>
        <v>0</v>
      </c>
      <c r="F58" s="58">
        <f>VLOOKUP($B58,'2022 Ventilation List SORT'!$A$6:$I$101,5)</f>
        <v>0</v>
      </c>
      <c r="G58" s="53">
        <f>VLOOKUP($B58,'2022 Ventilation List SORT'!$A$6:$I$101,6)</f>
        <v>0</v>
      </c>
      <c r="H58" s="58">
        <f>VLOOKUP($B58,'2022 Ventilation List SORT'!$A$6:$I$101,7)</f>
        <v>1</v>
      </c>
      <c r="I58" s="53" t="str">
        <f>VLOOKUP($B58,'2022 Ventilation List SORT'!$A$6:$I$101,8)</f>
        <v/>
      </c>
      <c r="J58" s="84" t="str">
        <f>VLOOKUP($B58,'2022 Ventilation List SORT'!$A$6:$I$101,9)</f>
        <v>No</v>
      </c>
      <c r="K58" s="154">
        <f>INDEX('For CSV - 2022 SpcFuncData'!$D$5:$D$88,MATCH($A58,'For CSV - 2022 SpcFuncData'!$B$5:$B$87,0))*0.5</f>
        <v>25</v>
      </c>
      <c r="L58" s="154">
        <f>INDEX('For CSV - 2022 VentSpcFuncData'!$K$6:$K$101,MATCH($B58,'For CSV - 2022 VentSpcFuncData'!$B$6:$B$101,0))</f>
        <v>0</v>
      </c>
      <c r="M58" s="154">
        <f t="shared" si="3"/>
        <v>25</v>
      </c>
      <c r="N58" s="154">
        <f>INDEX('For CSV - 2022 VentSpcFuncData'!$J$6:$J$101,MATCH($B58,'For CSV - 2022 VentSpcFuncData'!$B$6:$B$101,0))</f>
        <v>15</v>
      </c>
      <c r="O58" s="154">
        <f t="shared" si="4"/>
        <v>15</v>
      </c>
      <c r="P58" s="156">
        <f t="shared" si="0"/>
        <v>0.375</v>
      </c>
      <c r="Q58" s="41" t="str">
        <f t="shared" si="5"/>
        <v>Classroom, Lecture, Training, Vocational Areas,Education - Computer lab</v>
      </c>
      <c r="R58" s="41">
        <f>INDEX('For CSV - 2022 SpcFuncData'!$AN$5:$AN$89,MATCH($A58,'For CSV - 2022 SpcFuncData'!$B$5:$B$88,0))</f>
        <v>315</v>
      </c>
      <c r="S58" s="41">
        <f>INDEX('For CSV - 2022 VentSpcFuncData'!$L$6:$L$101,MATCH($B58,'For CSV - 2022 VentSpcFuncData'!$B$6:$B$101,0))</f>
        <v>12</v>
      </c>
      <c r="T58" s="41">
        <f>MATCH($A58,'For CSV - 2022 SpcFuncData'!$B$5:$B$87,0)</f>
        <v>14</v>
      </c>
      <c r="V58" t="str">
        <f t="shared" si="2"/>
        <v>2,              12,     "Education - Computer lab"</v>
      </c>
    </row>
    <row r="59" spans="1:22">
      <c r="A59" s="41" t="s">
        <v>66</v>
      </c>
      <c r="B59" s="90" t="s">
        <v>600</v>
      </c>
      <c r="C59" s="53">
        <f>VLOOKUP($B59,'2022 Ventilation List SORT'!$A$6:$I$101,2)</f>
        <v>0.21</v>
      </c>
      <c r="D59" s="53">
        <f>VLOOKUP($B59,'2022 Ventilation List SORT'!$A$6:$I$101,3)</f>
        <v>0.15</v>
      </c>
      <c r="E59" s="58">
        <f>VLOOKUP($B59,'2022 Ventilation List SORT'!$A$6:$I$101,4)</f>
        <v>0</v>
      </c>
      <c r="F59" s="58">
        <f>VLOOKUP($B59,'2022 Ventilation List SORT'!$A$6:$I$101,5)</f>
        <v>0</v>
      </c>
      <c r="G59" s="53">
        <f>VLOOKUP($B59,'2022 Ventilation List SORT'!$A$6:$I$101,6)</f>
        <v>0</v>
      </c>
      <c r="H59" s="58">
        <f>VLOOKUP($B59,'2022 Ventilation List SORT'!$A$6:$I$101,7)</f>
        <v>2</v>
      </c>
      <c r="I59" s="53" t="str">
        <f>VLOOKUP($B59,'2022 Ventilation List SORT'!$A$6:$I$101,8)</f>
        <v/>
      </c>
      <c r="J59" s="84" t="str">
        <f>VLOOKUP($B59,'2022 Ventilation List SORT'!$A$6:$I$101,9)</f>
        <v>No</v>
      </c>
      <c r="K59" s="154">
        <f>INDEX('For CSV - 2022 SpcFuncData'!$D$5:$D$88,MATCH($A59,'For CSV - 2022 SpcFuncData'!$B$5:$B$87,0))*0.5</f>
        <v>25</v>
      </c>
      <c r="L59" s="154">
        <f>INDEX('For CSV - 2022 VentSpcFuncData'!$K$6:$K$101,MATCH($B59,'For CSV - 2022 VentSpcFuncData'!$B$6:$B$101,0))</f>
        <v>14</v>
      </c>
      <c r="M59" s="154">
        <f t="shared" si="3"/>
        <v>14</v>
      </c>
      <c r="N59" s="154">
        <f>INDEX('For CSV - 2022 VentSpcFuncData'!$J$6:$J$101,MATCH($B59,'For CSV - 2022 VentSpcFuncData'!$B$6:$B$101,0))</f>
        <v>15</v>
      </c>
      <c r="O59" s="154">
        <f t="shared" si="4"/>
        <v>8.4</v>
      </c>
      <c r="P59" s="156">
        <f t="shared" si="0"/>
        <v>0.21</v>
      </c>
      <c r="Q59" s="41" t="str">
        <f t="shared" si="5"/>
        <v>Classroom, Lecture, Training, Vocational Areas,Education - Daycare (through age 4)</v>
      </c>
      <c r="R59" s="41">
        <f>INDEX('For CSV - 2022 SpcFuncData'!$AN$5:$AN$89,MATCH($A59,'For CSV - 2022 SpcFuncData'!$B$5:$B$88,0))</f>
        <v>315</v>
      </c>
      <c r="S59" s="41">
        <f>INDEX('For CSV - 2022 VentSpcFuncData'!$L$6:$L$101,MATCH($B59,'For CSV - 2022 VentSpcFuncData'!$B$6:$B$101,0))</f>
        <v>13</v>
      </c>
      <c r="T59" s="41">
        <f>MATCH($A59,'For CSV - 2022 SpcFuncData'!$B$5:$B$87,0)</f>
        <v>14</v>
      </c>
      <c r="V59" t="str">
        <f t="shared" si="2"/>
        <v>2,              13,     "Education - Daycare (through age 4)"</v>
      </c>
    </row>
    <row r="60" spans="1:22">
      <c r="A60" s="41" t="s">
        <v>66</v>
      </c>
      <c r="B60" s="90" t="s">
        <v>601</v>
      </c>
      <c r="C60" s="53">
        <f>VLOOKUP($B60,'2022 Ventilation List SORT'!$A$6:$I$101,2)</f>
        <v>0.15</v>
      </c>
      <c r="D60" s="53">
        <f>VLOOKUP($B60,'2022 Ventilation List SORT'!$A$6:$I$101,3)</f>
        <v>0.15</v>
      </c>
      <c r="E60" s="58">
        <f>VLOOKUP($B60,'2022 Ventilation List SORT'!$A$6:$I$101,4)</f>
        <v>0</v>
      </c>
      <c r="F60" s="58">
        <f>VLOOKUP($B60,'2022 Ventilation List SORT'!$A$6:$I$101,5)</f>
        <v>0</v>
      </c>
      <c r="G60" s="53">
        <f>VLOOKUP($B60,'2022 Ventilation List SORT'!$A$6:$I$101,6)</f>
        <v>0</v>
      </c>
      <c r="H60" s="58">
        <f>VLOOKUP($B60,'2022 Ventilation List SORT'!$A$6:$I$101,7)</f>
        <v>3</v>
      </c>
      <c r="I60" s="53" t="str">
        <f>VLOOKUP($B60,'2022 Ventilation List SORT'!$A$6:$I$101,8)</f>
        <v/>
      </c>
      <c r="J60" s="84" t="str">
        <f>VLOOKUP($B60,'2022 Ventilation List SORT'!$A$6:$I$101,9)</f>
        <v>No</v>
      </c>
      <c r="K60" s="154">
        <f>INDEX('For CSV - 2022 SpcFuncData'!$D$5:$D$88,MATCH($A60,'For CSV - 2022 SpcFuncData'!$B$5:$B$87,0))*0.5</f>
        <v>25</v>
      </c>
      <c r="L60" s="154">
        <f>INDEX('For CSV - 2022 VentSpcFuncData'!$K$6:$K$101,MATCH($B60,'For CSV - 2022 VentSpcFuncData'!$B$6:$B$101,0))</f>
        <v>0</v>
      </c>
      <c r="M60" s="154">
        <f t="shared" si="3"/>
        <v>25</v>
      </c>
      <c r="N60" s="154">
        <f>INDEX('For CSV - 2022 VentSpcFuncData'!$J$6:$J$101,MATCH($B60,'For CSV - 2022 VentSpcFuncData'!$B$6:$B$101,0))</f>
        <v>15</v>
      </c>
      <c r="O60" s="154">
        <f t="shared" si="4"/>
        <v>15</v>
      </c>
      <c r="P60" s="156">
        <f t="shared" si="0"/>
        <v>0.375</v>
      </c>
      <c r="Q60" s="41" t="str">
        <f t="shared" si="5"/>
        <v>Classroom, Lecture, Training, Vocational Areas,Education - Daycare sickroom</v>
      </c>
      <c r="R60" s="41">
        <f>INDEX('For CSV - 2022 SpcFuncData'!$AN$5:$AN$89,MATCH($A60,'For CSV - 2022 SpcFuncData'!$B$5:$B$88,0))</f>
        <v>315</v>
      </c>
      <c r="S60" s="41">
        <f>INDEX('For CSV - 2022 VentSpcFuncData'!$L$6:$L$101,MATCH($B60,'For CSV - 2022 VentSpcFuncData'!$B$6:$B$101,0))</f>
        <v>14</v>
      </c>
      <c r="T60" s="41">
        <f>MATCH($A60,'For CSV - 2022 SpcFuncData'!$B$5:$B$87,0)</f>
        <v>14</v>
      </c>
      <c r="V60" t="str">
        <f t="shared" si="2"/>
        <v>2,              14,     "Education - Daycare sickroom"</v>
      </c>
    </row>
    <row r="61" spans="1:22">
      <c r="A61" s="41" t="s">
        <v>66</v>
      </c>
      <c r="B61" s="90" t="s">
        <v>602</v>
      </c>
      <c r="C61" s="53">
        <f>VLOOKUP($B61,'2022 Ventilation List SORT'!$A$6:$I$101,2)</f>
        <v>0</v>
      </c>
      <c r="D61" s="53">
        <f>VLOOKUP($B61,'2022 Ventilation List SORT'!$A$6:$I$101,3)</f>
        <v>0.15</v>
      </c>
      <c r="E61" s="58">
        <f>VLOOKUP($B61,'2022 Ventilation List SORT'!$A$6:$I$101,4)</f>
        <v>0</v>
      </c>
      <c r="F61" s="58">
        <f>VLOOKUP($B61,'2022 Ventilation List SORT'!$A$6:$I$101,5)</f>
        <v>0</v>
      </c>
      <c r="G61" s="53">
        <f>VLOOKUP($B61,'2022 Ventilation List SORT'!$A$6:$I$101,6)</f>
        <v>0</v>
      </c>
      <c r="H61" s="58">
        <f>VLOOKUP($B61,'2022 Ventilation List SORT'!$A$6:$I$101,7)</f>
        <v>1</v>
      </c>
      <c r="I61" s="53" t="str">
        <f>VLOOKUP($B61,'2022 Ventilation List SORT'!$A$6:$I$101,8)</f>
        <v>F</v>
      </c>
      <c r="J61" s="84" t="str">
        <f>VLOOKUP($B61,'2022 Ventilation List SORT'!$A$6:$I$101,9)</f>
        <v>No</v>
      </c>
      <c r="K61" s="154">
        <f>INDEX('For CSV - 2022 SpcFuncData'!$D$5:$D$88,MATCH($A61,'For CSV - 2022 SpcFuncData'!$B$5:$B$87,0))*0.5</f>
        <v>25</v>
      </c>
      <c r="L61" s="154">
        <f>INDEX('For CSV - 2022 VentSpcFuncData'!$K$6:$K$101,MATCH($B61,'For CSV - 2022 VentSpcFuncData'!$B$6:$B$101,0))</f>
        <v>0</v>
      </c>
      <c r="M61" s="154">
        <f t="shared" si="3"/>
        <v>25</v>
      </c>
      <c r="N61" s="154">
        <f>INDEX('For CSV - 2022 VentSpcFuncData'!$J$6:$J$101,MATCH($B61,'For CSV - 2022 VentSpcFuncData'!$B$6:$B$101,0))</f>
        <v>15</v>
      </c>
      <c r="O61" s="154">
        <f t="shared" si="4"/>
        <v>15</v>
      </c>
      <c r="P61" s="156">
        <f t="shared" si="0"/>
        <v>0.375</v>
      </c>
      <c r="Q61" s="41" t="str">
        <f t="shared" si="5"/>
        <v>Classroom, Lecture, Training, Vocational Areas,Education - Lecture hall (fixed seats)</v>
      </c>
      <c r="R61" s="41">
        <f>INDEX('For CSV - 2022 SpcFuncData'!$AN$5:$AN$89,MATCH($A61,'For CSV - 2022 SpcFuncData'!$B$5:$B$88,0))</f>
        <v>315</v>
      </c>
      <c r="S61" s="41">
        <f>INDEX('For CSV - 2022 VentSpcFuncData'!$L$6:$L$101,MATCH($B61,'For CSV - 2022 VentSpcFuncData'!$B$6:$B$101,0))</f>
        <v>15</v>
      </c>
      <c r="T61" s="41">
        <f>MATCH($A61,'For CSV - 2022 SpcFuncData'!$B$5:$B$87,0)</f>
        <v>14</v>
      </c>
      <c r="V61" t="str">
        <f t="shared" si="2"/>
        <v>2,              15,     "Education - Lecture hall (fixed seats)"</v>
      </c>
    </row>
    <row r="62" spans="1:22">
      <c r="A62" s="41" t="s">
        <v>66</v>
      </c>
      <c r="B62" s="90" t="s">
        <v>603</v>
      </c>
      <c r="C62" s="53">
        <f>VLOOKUP($B62,'2022 Ventilation List SORT'!$A$6:$I$101,2)</f>
        <v>0.38</v>
      </c>
      <c r="D62" s="53">
        <f>VLOOKUP($B62,'2022 Ventilation List SORT'!$A$6:$I$101,3)</f>
        <v>0.15</v>
      </c>
      <c r="E62" s="58">
        <f>VLOOKUP($B62,'2022 Ventilation List SORT'!$A$6:$I$101,4)</f>
        <v>0</v>
      </c>
      <c r="F62" s="58">
        <f>VLOOKUP($B62,'2022 Ventilation List SORT'!$A$6:$I$101,5)</f>
        <v>0</v>
      </c>
      <c r="G62" s="53">
        <f>VLOOKUP($B62,'2022 Ventilation List SORT'!$A$6:$I$101,6)</f>
        <v>0</v>
      </c>
      <c r="H62" s="58">
        <f>VLOOKUP($B62,'2022 Ventilation List SORT'!$A$6:$I$101,7)</f>
        <v>1</v>
      </c>
      <c r="I62" s="53" t="str">
        <f>VLOOKUP($B62,'2022 Ventilation List SORT'!$A$6:$I$101,8)</f>
        <v>F</v>
      </c>
      <c r="J62" s="84" t="str">
        <f>VLOOKUP($B62,'2022 Ventilation List SORT'!$A$6:$I$101,9)</f>
        <v>No</v>
      </c>
      <c r="K62" s="154">
        <f>INDEX('For CSV - 2022 SpcFuncData'!$D$5:$D$88,MATCH($A62,'For CSV - 2022 SpcFuncData'!$B$5:$B$87,0))*0.5</f>
        <v>25</v>
      </c>
      <c r="L62" s="154">
        <f>INDEX('For CSV - 2022 VentSpcFuncData'!$K$6:$K$101,MATCH($B62,'For CSV - 2022 VentSpcFuncData'!$B$6:$B$101,0))</f>
        <v>25.333333333333332</v>
      </c>
      <c r="M62" s="154">
        <f t="shared" si="3"/>
        <v>25.333333333333332</v>
      </c>
      <c r="N62" s="154">
        <f>INDEX('For CSV - 2022 VentSpcFuncData'!$J$6:$J$101,MATCH($B62,'For CSV - 2022 VentSpcFuncData'!$B$6:$B$101,0))</f>
        <v>15</v>
      </c>
      <c r="O62" s="154">
        <f t="shared" si="4"/>
        <v>15.199999999999998</v>
      </c>
      <c r="P62" s="156">
        <f t="shared" si="0"/>
        <v>0.37999999999999995</v>
      </c>
      <c r="Q62" s="41" t="str">
        <f t="shared" si="5"/>
        <v>Classroom, Lecture, Training, Vocational Areas,Education - Lecture/postsecondary classroom</v>
      </c>
      <c r="R62" s="41">
        <f>INDEX('For CSV - 2022 SpcFuncData'!$AN$5:$AN$89,MATCH($A62,'For CSV - 2022 SpcFuncData'!$B$5:$B$88,0))</f>
        <v>315</v>
      </c>
      <c r="S62" s="41">
        <f>INDEX('For CSV - 2022 VentSpcFuncData'!$L$6:$L$101,MATCH($B62,'For CSV - 2022 VentSpcFuncData'!$B$6:$B$101,0))</f>
        <v>16</v>
      </c>
      <c r="T62" s="41">
        <f>MATCH($A62,'For CSV - 2022 SpcFuncData'!$B$5:$B$87,0)</f>
        <v>14</v>
      </c>
      <c r="V62" t="str">
        <f t="shared" si="2"/>
        <v>2,              16,     "Education - Lecture/postsecondary classroom"</v>
      </c>
    </row>
    <row r="63" spans="1:22">
      <c r="A63" s="41" t="s">
        <v>66</v>
      </c>
      <c r="B63" s="90" t="s">
        <v>604</v>
      </c>
      <c r="C63" s="53">
        <f>VLOOKUP($B63,'2022 Ventilation List SORT'!$A$6:$I$101,2)</f>
        <v>0.15</v>
      </c>
      <c r="D63" s="53">
        <f>VLOOKUP($B63,'2022 Ventilation List SORT'!$A$6:$I$101,3)</f>
        <v>0.15</v>
      </c>
      <c r="E63" s="58">
        <f>VLOOKUP($B63,'2022 Ventilation List SORT'!$A$6:$I$101,4)</f>
        <v>0</v>
      </c>
      <c r="F63" s="58">
        <f>VLOOKUP($B63,'2022 Ventilation List SORT'!$A$6:$I$101,5)</f>
        <v>0</v>
      </c>
      <c r="G63" s="53">
        <f>VLOOKUP($B63,'2022 Ventilation List SORT'!$A$6:$I$101,6)</f>
        <v>0</v>
      </c>
      <c r="H63" s="58">
        <f>VLOOKUP($B63,'2022 Ventilation List SORT'!$A$6:$I$101,7)</f>
        <v>1</v>
      </c>
      <c r="I63" s="53" t="str">
        <f>VLOOKUP($B63,'2022 Ventilation List SORT'!$A$6:$I$101,8)</f>
        <v>A</v>
      </c>
      <c r="J63" s="84" t="str">
        <f>VLOOKUP($B63,'2022 Ventilation List SORT'!$A$6:$I$101,9)</f>
        <v>No</v>
      </c>
      <c r="K63" s="154">
        <f>INDEX('For CSV - 2022 SpcFuncData'!$D$5:$D$88,MATCH($A63,'For CSV - 2022 SpcFuncData'!$B$5:$B$87,0))*0.5</f>
        <v>25</v>
      </c>
      <c r="L63" s="154">
        <f>INDEX('For CSV - 2022 VentSpcFuncData'!$K$6:$K$101,MATCH($B63,'For CSV - 2022 VentSpcFuncData'!$B$6:$B$101,0))</f>
        <v>0</v>
      </c>
      <c r="M63" s="154">
        <f t="shared" si="3"/>
        <v>25</v>
      </c>
      <c r="N63" s="154">
        <f>INDEX('For CSV - 2022 VentSpcFuncData'!$J$6:$J$101,MATCH($B63,'For CSV - 2022 VentSpcFuncData'!$B$6:$B$101,0))</f>
        <v>15</v>
      </c>
      <c r="O63" s="154">
        <f t="shared" si="4"/>
        <v>15</v>
      </c>
      <c r="P63" s="156">
        <f t="shared" si="0"/>
        <v>0.375</v>
      </c>
      <c r="Q63" s="41" t="str">
        <f t="shared" si="5"/>
        <v>Classroom, Lecture, Training, Vocational Areas,Education - Media center</v>
      </c>
      <c r="R63" s="41">
        <f>INDEX('For CSV - 2022 SpcFuncData'!$AN$5:$AN$89,MATCH($A63,'For CSV - 2022 SpcFuncData'!$B$5:$B$88,0))</f>
        <v>315</v>
      </c>
      <c r="S63" s="41">
        <f>INDEX('For CSV - 2022 VentSpcFuncData'!$L$6:$L$101,MATCH($B63,'For CSV - 2022 VentSpcFuncData'!$B$6:$B$101,0))</f>
        <v>17</v>
      </c>
      <c r="T63" s="41">
        <f>MATCH($A63,'For CSV - 2022 SpcFuncData'!$B$5:$B$87,0)</f>
        <v>14</v>
      </c>
      <c r="V63" t="str">
        <f t="shared" si="2"/>
        <v>2,              17,     "Education - Media center"</v>
      </c>
    </row>
    <row r="64" spans="1:22">
      <c r="A64" s="41" t="s">
        <v>66</v>
      </c>
      <c r="B64" s="90" t="s">
        <v>605</v>
      </c>
      <c r="C64" s="53">
        <f>VLOOKUP($B64,'2022 Ventilation List SORT'!$A$6:$I$101,2)</f>
        <v>0.5</v>
      </c>
      <c r="D64" s="53">
        <f>VLOOKUP($B64,'2022 Ventilation List SORT'!$A$6:$I$101,3)</f>
        <v>0.15</v>
      </c>
      <c r="E64" s="58">
        <f>VLOOKUP($B64,'2022 Ventilation List SORT'!$A$6:$I$101,4)</f>
        <v>0</v>
      </c>
      <c r="F64" s="58">
        <f>VLOOKUP($B64,'2022 Ventilation List SORT'!$A$6:$I$101,5)</f>
        <v>0</v>
      </c>
      <c r="G64" s="53">
        <f>VLOOKUP($B64,'2022 Ventilation List SORT'!$A$6:$I$101,6)</f>
        <v>0</v>
      </c>
      <c r="H64" s="58">
        <f>VLOOKUP($B64,'2022 Ventilation List SORT'!$A$6:$I$101,7)</f>
        <v>1</v>
      </c>
      <c r="I64" s="53" t="str">
        <f>VLOOKUP($B64,'2022 Ventilation List SORT'!$A$6:$I$101,8)</f>
        <v>F</v>
      </c>
      <c r="J64" s="84" t="str">
        <f>VLOOKUP($B64,'2022 Ventilation List SORT'!$A$6:$I$101,9)</f>
        <v>No</v>
      </c>
      <c r="K64" s="154">
        <f>INDEX('For CSV - 2022 SpcFuncData'!$D$5:$D$88,MATCH($A64,'For CSV - 2022 SpcFuncData'!$B$5:$B$87,0))*0.5</f>
        <v>25</v>
      </c>
      <c r="L64" s="154">
        <f>INDEX('For CSV - 2022 VentSpcFuncData'!$K$6:$K$101,MATCH($B64,'For CSV - 2022 VentSpcFuncData'!$B$6:$B$101,0))</f>
        <v>33.333333333333336</v>
      </c>
      <c r="M64" s="154">
        <f t="shared" si="3"/>
        <v>33.333333333333336</v>
      </c>
      <c r="N64" s="154">
        <f>INDEX('For CSV - 2022 VentSpcFuncData'!$J$6:$J$101,MATCH($B64,'For CSV - 2022 VentSpcFuncData'!$B$6:$B$101,0))</f>
        <v>15</v>
      </c>
      <c r="O64" s="154">
        <f t="shared" si="4"/>
        <v>20.000000000000004</v>
      </c>
      <c r="P64" s="156">
        <f t="shared" si="0"/>
        <v>0.50000000000000011</v>
      </c>
      <c r="Q64" s="41" t="str">
        <f t="shared" si="5"/>
        <v>Classroom, Lecture, Training, Vocational Areas,Education - Multiuse assembly</v>
      </c>
      <c r="R64" s="41">
        <f>INDEX('For CSV - 2022 SpcFuncData'!$AN$5:$AN$89,MATCH($A64,'For CSV - 2022 SpcFuncData'!$B$5:$B$88,0))</f>
        <v>315</v>
      </c>
      <c r="S64" s="41">
        <f>INDEX('For CSV - 2022 VentSpcFuncData'!$L$6:$L$101,MATCH($B64,'For CSV - 2022 VentSpcFuncData'!$B$6:$B$101,0))</f>
        <v>19</v>
      </c>
      <c r="T64" s="41">
        <f>MATCH($A64,'For CSV - 2022 SpcFuncData'!$B$5:$B$87,0)</f>
        <v>14</v>
      </c>
      <c r="V64" t="str">
        <f t="shared" si="2"/>
        <v>2,              19,     "Education - Multiuse assembly"</v>
      </c>
    </row>
    <row r="65" spans="1:22">
      <c r="A65" s="41" t="s">
        <v>66</v>
      </c>
      <c r="B65" s="90" t="s">
        <v>666</v>
      </c>
      <c r="C65" s="53">
        <f>VLOOKUP($B65,'2022 Ventilation List SORT'!$A$6:$I$101,2)</f>
        <v>1.07</v>
      </c>
      <c r="D65" s="53">
        <f>VLOOKUP($B65,'2022 Ventilation List SORT'!$A$6:$I$101,3)</f>
        <v>0.15</v>
      </c>
      <c r="E65" s="58">
        <f>VLOOKUP($B65,'2022 Ventilation List SORT'!$A$6:$I$101,4)</f>
        <v>0</v>
      </c>
      <c r="F65" s="58">
        <f>VLOOKUP($B65,'2022 Ventilation List SORT'!$A$6:$I$101,5)</f>
        <v>0</v>
      </c>
      <c r="G65" s="53">
        <f>VLOOKUP($B65,'2022 Ventilation List SORT'!$A$6:$I$101,6)</f>
        <v>0</v>
      </c>
      <c r="H65" s="58">
        <f>VLOOKUP($B65,'2022 Ventilation List SORT'!$A$6:$I$101,7)</f>
        <v>1</v>
      </c>
      <c r="I65" s="53" t="str">
        <f>VLOOKUP($B65,'2022 Ventilation List SORT'!$A$6:$I$101,8)</f>
        <v>F</v>
      </c>
      <c r="J65" s="84" t="str">
        <f>VLOOKUP($B65,'2022 Ventilation List SORT'!$A$6:$I$101,9)</f>
        <v>No</v>
      </c>
      <c r="K65" s="154">
        <f>INDEX('For CSV - 2022 SpcFuncData'!$D$5:$D$88,MATCH($A65,'For CSV - 2022 SpcFuncData'!$B$5:$B$87,0))*0.5</f>
        <v>25</v>
      </c>
      <c r="L65" s="154">
        <f>INDEX('For CSV - 2022 VentSpcFuncData'!$K$6:$K$101,MATCH($B65,'For CSV - 2022 VentSpcFuncData'!$B$6:$B$101,0))</f>
        <v>71.333333333333329</v>
      </c>
      <c r="M65" s="154">
        <f t="shared" si="3"/>
        <v>71.333333333333329</v>
      </c>
      <c r="N65" s="154">
        <f>INDEX('For CSV - 2022 VentSpcFuncData'!$J$6:$J$101,MATCH($B65,'For CSV - 2022 VentSpcFuncData'!$B$6:$B$101,0))</f>
        <v>15</v>
      </c>
      <c r="O65" s="154">
        <f t="shared" si="4"/>
        <v>42.8</v>
      </c>
      <c r="P65" s="156">
        <f t="shared" si="0"/>
        <v>1.07</v>
      </c>
      <c r="Q65" s="41" t="str">
        <f t="shared" si="5"/>
        <v>Classroom, Lecture, Training, Vocational Areas,Education - Music/theater/dance</v>
      </c>
      <c r="R65" s="41">
        <f>INDEX('For CSV - 2022 SpcFuncData'!$AN$5:$AN$89,MATCH($A65,'For CSV - 2022 SpcFuncData'!$B$5:$B$88,0))</f>
        <v>315</v>
      </c>
      <c r="S65" s="41">
        <f>INDEX('For CSV - 2022 VentSpcFuncData'!$L$6:$L$101,MATCH($B65,'For CSV - 2022 VentSpcFuncData'!$B$6:$B$101,0))</f>
        <v>20</v>
      </c>
      <c r="T65" s="41">
        <f>MATCH($A65,'For CSV - 2022 SpcFuncData'!$B$5:$B$87,0)</f>
        <v>14</v>
      </c>
      <c r="V65" t="str">
        <f t="shared" si="2"/>
        <v>2,              20,     "Education - Music/theater/dance"</v>
      </c>
    </row>
    <row r="66" spans="1:22">
      <c r="A66" s="41" t="s">
        <v>66</v>
      </c>
      <c r="B66" s="90" t="s">
        <v>607</v>
      </c>
      <c r="C66" s="53">
        <f>VLOOKUP($B66,'2022 Ventilation List SORT'!$A$6:$I$101,2)</f>
        <v>0.15</v>
      </c>
      <c r="D66" s="53">
        <f>VLOOKUP($B66,'2022 Ventilation List SORT'!$A$6:$I$101,3)</f>
        <v>0.15</v>
      </c>
      <c r="E66" s="58">
        <f>VLOOKUP($B66,'2022 Ventilation List SORT'!$A$6:$I$101,4)</f>
        <v>0</v>
      </c>
      <c r="F66" s="58">
        <f>VLOOKUP($B66,'2022 Ventilation List SORT'!$A$6:$I$101,5)</f>
        <v>0</v>
      </c>
      <c r="G66" s="53">
        <f>VLOOKUP($B66,'2022 Ventilation List SORT'!$A$6:$I$101,6)</f>
        <v>1</v>
      </c>
      <c r="H66" s="58">
        <f>VLOOKUP($B66,'2022 Ventilation List SORT'!$A$6:$I$101,7)</f>
        <v>2</v>
      </c>
      <c r="I66" s="53" t="str">
        <f>VLOOKUP($B66,'2022 Ventilation List SORT'!$A$6:$I$101,8)</f>
        <v/>
      </c>
      <c r="J66" s="84" t="str">
        <f>VLOOKUP($B66,'2022 Ventilation List SORT'!$A$6:$I$101,9)</f>
        <v>Yes</v>
      </c>
      <c r="K66" s="154">
        <f>INDEX('For CSV - 2022 SpcFuncData'!$D$5:$D$88,MATCH($A66,'For CSV - 2022 SpcFuncData'!$B$5:$B$87,0))*0.5</f>
        <v>25</v>
      </c>
      <c r="L66" s="154">
        <f>INDEX('For CSV - 2022 VentSpcFuncData'!$K$6:$K$101,MATCH($B66,'For CSV - 2022 VentSpcFuncData'!$B$6:$B$101,0))</f>
        <v>0</v>
      </c>
      <c r="M66" s="154">
        <f t="shared" si="3"/>
        <v>25</v>
      </c>
      <c r="N66" s="154">
        <f>INDEX('For CSV - 2022 VentSpcFuncData'!$J$6:$J$101,MATCH($B66,'For CSV - 2022 VentSpcFuncData'!$B$6:$B$101,0))</f>
        <v>15</v>
      </c>
      <c r="O66" s="154">
        <f t="shared" si="4"/>
        <v>15</v>
      </c>
      <c r="P66" s="156">
        <f t="shared" si="0"/>
        <v>0.375</v>
      </c>
      <c r="Q66" s="41" t="str">
        <f t="shared" si="5"/>
        <v>Classroom, Lecture, Training, Vocational Areas,Education - Science laboratories</v>
      </c>
      <c r="R66" s="41">
        <f>INDEX('For CSV - 2022 SpcFuncData'!$AN$5:$AN$89,MATCH($A66,'For CSV - 2022 SpcFuncData'!$B$5:$B$88,0))</f>
        <v>315</v>
      </c>
      <c r="S66" s="41">
        <f>INDEX('For CSV - 2022 VentSpcFuncData'!$L$6:$L$101,MATCH($B66,'For CSV - 2022 VentSpcFuncData'!$B$6:$B$101,0))</f>
        <v>21</v>
      </c>
      <c r="T66" s="41">
        <f>MATCH($A66,'For CSV - 2022 SpcFuncData'!$B$5:$B$87,0)</f>
        <v>14</v>
      </c>
      <c r="V66" t="str">
        <f t="shared" si="2"/>
        <v>2,              21,     "Education - Science laboratories"</v>
      </c>
    </row>
    <row r="67" spans="1:22">
      <c r="A67" s="41" t="s">
        <v>66</v>
      </c>
      <c r="B67" s="90" t="s">
        <v>328</v>
      </c>
      <c r="C67" s="53">
        <f>VLOOKUP($B67,'2022 Ventilation List SORT'!$A$6:$I$101,2)</f>
        <v>0.15</v>
      </c>
      <c r="D67" s="53">
        <f>VLOOKUP($B67,'2022 Ventilation List SORT'!$A$6:$I$101,3)</f>
        <v>0.15</v>
      </c>
      <c r="E67" s="58">
        <f>VLOOKUP($B67,'2022 Ventilation List SORT'!$A$6:$I$101,4)</f>
        <v>0</v>
      </c>
      <c r="F67" s="58">
        <f>VLOOKUP($B67,'2022 Ventilation List SORT'!$A$6:$I$101,5)</f>
        <v>0</v>
      </c>
      <c r="G67" s="53">
        <f>VLOOKUP($B67,'2022 Ventilation List SORT'!$A$6:$I$101,6)</f>
        <v>1</v>
      </c>
      <c r="H67" s="58">
        <f>VLOOKUP($B67,'2022 Ventilation List SORT'!$A$6:$I$101,7)</f>
        <v>2</v>
      </c>
      <c r="I67" s="53" t="str">
        <f>VLOOKUP($B67,'2022 Ventilation List SORT'!$A$6:$I$101,8)</f>
        <v/>
      </c>
      <c r="J67" s="84" t="str">
        <f>VLOOKUP($B67,'2022 Ventilation List SORT'!$A$6:$I$101,9)</f>
        <v>Yes</v>
      </c>
      <c r="K67" s="154">
        <f>INDEX('For CSV - 2022 SpcFuncData'!$D$5:$D$88,MATCH($A67,'For CSV - 2022 SpcFuncData'!$B$5:$B$87,0))*0.5</f>
        <v>25</v>
      </c>
      <c r="L67" s="154">
        <f>INDEX('For CSV - 2022 VentSpcFuncData'!$K$6:$K$101,MATCH($B67,'For CSV - 2022 VentSpcFuncData'!$B$6:$B$101,0))</f>
        <v>0</v>
      </c>
      <c r="M67" s="154">
        <f t="shared" si="3"/>
        <v>25</v>
      </c>
      <c r="N67" s="154">
        <f>INDEX('For CSV - 2022 VentSpcFuncData'!$J$6:$J$101,MATCH($B67,'For CSV - 2022 VentSpcFuncData'!$B$6:$B$101,0))</f>
        <v>15</v>
      </c>
      <c r="O67" s="154">
        <f t="shared" si="4"/>
        <v>15</v>
      </c>
      <c r="P67" s="156">
        <f t="shared" si="0"/>
        <v>0.375</v>
      </c>
      <c r="Q67" s="41" t="str">
        <f t="shared" si="5"/>
        <v>Classroom, Lecture, Training, Vocational Areas,Education - University/college laboratories</v>
      </c>
      <c r="R67" s="41">
        <f>INDEX('For CSV - 2022 SpcFuncData'!$AN$5:$AN$89,MATCH($A67,'For CSV - 2022 SpcFuncData'!$B$5:$B$88,0))</f>
        <v>315</v>
      </c>
      <c r="S67" s="41">
        <f>INDEX('For CSV - 2022 VentSpcFuncData'!$L$6:$L$101,MATCH($B67,'For CSV - 2022 VentSpcFuncData'!$B$6:$B$101,0))</f>
        <v>22</v>
      </c>
      <c r="T67" s="41">
        <f>MATCH($A67,'For CSV - 2022 SpcFuncData'!$B$5:$B$87,0)</f>
        <v>14</v>
      </c>
      <c r="V67" t="str">
        <f t="shared" si="2"/>
        <v>2,              22,     "Education - University/college laboratories"</v>
      </c>
    </row>
    <row r="68" spans="1:22">
      <c r="A68" s="41" t="s">
        <v>66</v>
      </c>
      <c r="B68" s="90" t="s">
        <v>608</v>
      </c>
      <c r="C68" s="53">
        <f>VLOOKUP($B68,'2022 Ventilation List SORT'!$A$6:$I$101,2)</f>
        <v>0.15</v>
      </c>
      <c r="D68" s="53">
        <f>VLOOKUP($B68,'2022 Ventilation List SORT'!$A$6:$I$101,3)</f>
        <v>0.15</v>
      </c>
      <c r="E68" s="58">
        <f>VLOOKUP($B68,'2022 Ventilation List SORT'!$A$6:$I$101,4)</f>
        <v>0</v>
      </c>
      <c r="F68" s="58">
        <f>VLOOKUP($B68,'2022 Ventilation List SORT'!$A$6:$I$101,5)</f>
        <v>0</v>
      </c>
      <c r="G68" s="53">
        <f>VLOOKUP($B68,'2022 Ventilation List SORT'!$A$6:$I$101,6)</f>
        <v>0.5</v>
      </c>
      <c r="H68" s="58">
        <f>VLOOKUP($B68,'2022 Ventilation List SORT'!$A$6:$I$101,7)</f>
        <v>2</v>
      </c>
      <c r="I68" s="53" t="str">
        <f>VLOOKUP($B68,'2022 Ventilation List SORT'!$A$6:$I$101,8)</f>
        <v/>
      </c>
      <c r="J68" s="84" t="str">
        <f>VLOOKUP($B68,'2022 Ventilation List SORT'!$A$6:$I$101,9)</f>
        <v>No</v>
      </c>
      <c r="K68" s="154">
        <f>INDEX('For CSV - 2022 SpcFuncData'!$D$5:$D$88,MATCH($A68,'For CSV - 2022 SpcFuncData'!$B$5:$B$87,0))*0.5</f>
        <v>25</v>
      </c>
      <c r="L68" s="154">
        <f>INDEX('For CSV - 2022 VentSpcFuncData'!$K$6:$K$101,MATCH($B68,'For CSV - 2022 VentSpcFuncData'!$B$6:$B$101,0))</f>
        <v>0</v>
      </c>
      <c r="M68" s="154">
        <f t="shared" si="3"/>
        <v>25</v>
      </c>
      <c r="N68" s="154">
        <f>INDEX('For CSV - 2022 VentSpcFuncData'!$J$6:$J$101,MATCH($B68,'For CSV - 2022 VentSpcFuncData'!$B$6:$B$101,0))</f>
        <v>15</v>
      </c>
      <c r="O68" s="154">
        <f t="shared" si="4"/>
        <v>15</v>
      </c>
      <c r="P68" s="156">
        <f t="shared" si="0"/>
        <v>0.375</v>
      </c>
      <c r="Q68" s="41" t="str">
        <f t="shared" si="5"/>
        <v>Classroom, Lecture, Training, Vocational Areas,Education - Wood shop</v>
      </c>
      <c r="R68" s="41">
        <f>INDEX('For CSV - 2022 SpcFuncData'!$AN$5:$AN$89,MATCH($A68,'For CSV - 2022 SpcFuncData'!$B$5:$B$88,0))</f>
        <v>315</v>
      </c>
      <c r="S68" s="41">
        <f>INDEX('For CSV - 2022 VentSpcFuncData'!$L$6:$L$101,MATCH($B68,'For CSV - 2022 VentSpcFuncData'!$B$6:$B$101,0))</f>
        <v>23</v>
      </c>
      <c r="T68" s="41">
        <f>MATCH($A68,'For CSV - 2022 SpcFuncData'!$B$5:$B$87,0)</f>
        <v>14</v>
      </c>
      <c r="V68" t="str">
        <f t="shared" si="2"/>
        <v>2,              23,     "Education - Wood shop"</v>
      </c>
    </row>
    <row r="69" spans="1:22">
      <c r="A69" s="41" t="s">
        <v>66</v>
      </c>
      <c r="B69" s="90" t="s">
        <v>609</v>
      </c>
      <c r="C69" s="53">
        <f>VLOOKUP($B69,'2022 Ventilation List SORT'!$A$6:$I$101,2)</f>
        <v>0.15</v>
      </c>
      <c r="D69" s="53">
        <f>VLOOKUP($B69,'2022 Ventilation List SORT'!$A$6:$I$101,3)</f>
        <v>0.15</v>
      </c>
      <c r="E69" s="58">
        <f>VLOOKUP($B69,'2022 Ventilation List SORT'!$A$6:$I$101,4)</f>
        <v>0</v>
      </c>
      <c r="F69" s="58">
        <f>VLOOKUP($B69,'2022 Ventilation List SORT'!$A$6:$I$101,5)</f>
        <v>0</v>
      </c>
      <c r="G69" s="53">
        <f>VLOOKUP($B69,'2022 Ventilation List SORT'!$A$6:$I$101,6)</f>
        <v>0</v>
      </c>
      <c r="H69" s="58">
        <f>VLOOKUP($B69,'2022 Ventilation List SORT'!$A$6:$I$101,7)</f>
        <v>2</v>
      </c>
      <c r="I69" s="53">
        <f>VLOOKUP($B69,'2022 Ventilation List SORT'!$A$6:$I$101,8)</f>
        <v>0</v>
      </c>
      <c r="J69" s="84" t="str">
        <f>VLOOKUP($B69,'2022 Ventilation List SORT'!$A$6:$I$101,9)</f>
        <v>No</v>
      </c>
      <c r="K69" s="154">
        <f>INDEX('For CSV - 2022 SpcFuncData'!$D$5:$D$88,MATCH($A69,'For CSV - 2022 SpcFuncData'!$B$5:$B$87,0))*0.5</f>
        <v>25</v>
      </c>
      <c r="L69" s="154">
        <f>INDEX('For CSV - 2022 VentSpcFuncData'!$K$6:$K$101,MATCH($B69,'For CSV - 2022 VentSpcFuncData'!$B$6:$B$101,0))</f>
        <v>0</v>
      </c>
      <c r="M69" s="154">
        <f t="shared" si="3"/>
        <v>25</v>
      </c>
      <c r="N69" s="154">
        <f>INDEX('For CSV - 2022 VentSpcFuncData'!$J$6:$J$101,MATCH($B69,'For CSV - 2022 VentSpcFuncData'!$B$6:$B$101,0))</f>
        <v>15</v>
      </c>
      <c r="O69" s="154">
        <f t="shared" si="4"/>
        <v>15</v>
      </c>
      <c r="P69" s="156">
        <f t="shared" si="0"/>
        <v>0.375</v>
      </c>
      <c r="Q69" s="41" t="str">
        <f t="shared" si="5"/>
        <v>Classroom, Lecture, Training, Vocational Areas,Education - Metal shop</v>
      </c>
      <c r="R69" s="41">
        <f>INDEX('For CSV - 2022 SpcFuncData'!$AN$5:$AN$89,MATCH($A69,'For CSV - 2022 SpcFuncData'!$B$5:$B$88,0))</f>
        <v>315</v>
      </c>
      <c r="S69" s="41">
        <f>INDEX('For CSV - 2022 VentSpcFuncData'!$L$6:$L$101,MATCH($B69,'For CSV - 2022 VentSpcFuncData'!$B$6:$B$101,0))</f>
        <v>18</v>
      </c>
      <c r="T69" s="41">
        <f>MATCH($A69,'For CSV - 2022 SpcFuncData'!$B$5:$B$87,0)</f>
        <v>14</v>
      </c>
      <c r="V69" t="str">
        <f t="shared" si="2"/>
        <v>2,              18,     "Education - Metal shop"</v>
      </c>
    </row>
    <row r="70" spans="1:22">
      <c r="A70" s="41" t="s">
        <v>66</v>
      </c>
      <c r="B70" s="90" t="s">
        <v>249</v>
      </c>
      <c r="C70" s="53">
        <f>VLOOKUP($B70,'2022 Ventilation List SORT'!$A$6:$I$101,2)</f>
        <v>0</v>
      </c>
      <c r="D70" s="53">
        <f>VLOOKUP($B70,'2022 Ventilation List SORT'!$A$6:$I$101,3)</f>
        <v>0</v>
      </c>
      <c r="E70" s="58">
        <f>VLOOKUP($B70,'2022 Ventilation List SORT'!$A$6:$I$101,4)</f>
        <v>0</v>
      </c>
      <c r="F70" s="58">
        <f>VLOOKUP($B70,'2022 Ventilation List SORT'!$A$6:$I$101,5)</f>
        <v>0</v>
      </c>
      <c r="G70" s="53">
        <f>VLOOKUP($B70,'2022 Ventilation List SORT'!$A$6:$I$101,6)</f>
        <v>1.5</v>
      </c>
      <c r="H70" s="58">
        <f>VLOOKUP($B70,'2022 Ventilation List SORT'!$A$6:$I$101,7)</f>
        <v>2</v>
      </c>
      <c r="I70" s="53" t="str">
        <f>VLOOKUP($B70,'2022 Ventilation List SORT'!$A$6:$I$101,8)</f>
        <v>Exh. Note A</v>
      </c>
      <c r="J70" s="84" t="str">
        <f>VLOOKUP($B70,'2022 Ventilation List SORT'!$A$6:$I$101,9)</f>
        <v>No</v>
      </c>
      <c r="K70" s="154">
        <f>INDEX('For CSV - 2022 SpcFuncData'!$D$5:$D$88,MATCH($A70,'For CSV - 2022 SpcFuncData'!$B$5:$B$87,0))*0.5</f>
        <v>25</v>
      </c>
      <c r="L70" s="154">
        <f>INDEX('For CSV - 2022 VentSpcFuncData'!$K$6:$K$101,MATCH($B70,'For CSV - 2022 VentSpcFuncData'!$B$6:$B$101,0))</f>
        <v>0</v>
      </c>
      <c r="M70" s="154">
        <f t="shared" si="3"/>
        <v>25</v>
      </c>
      <c r="N70" s="154">
        <f>INDEX('For CSV - 2022 VentSpcFuncData'!$J$6:$J$101,MATCH($B70,'For CSV - 2022 VentSpcFuncData'!$B$6:$B$101,0))</f>
        <v>0</v>
      </c>
      <c r="O70" s="154">
        <f t="shared" si="4"/>
        <v>0</v>
      </c>
      <c r="P70" s="156">
        <f t="shared" si="0"/>
        <v>0</v>
      </c>
      <c r="Q70" s="41" t="str">
        <f t="shared" si="5"/>
        <v>Classroom, Lecture, Training, Vocational Areas,Exhaust - Auto repair rooms</v>
      </c>
      <c r="R70" s="41">
        <f>INDEX('For CSV - 2022 SpcFuncData'!$AN$5:$AN$89,MATCH($A70,'For CSV - 2022 SpcFuncData'!$B$5:$B$88,0))</f>
        <v>315</v>
      </c>
      <c r="S70" s="41">
        <f>INDEX('For CSV - 2022 VentSpcFuncData'!$L$6:$L$101,MATCH($B70,'For CSV - 2022 VentSpcFuncData'!$B$6:$B$101,0))</f>
        <v>26</v>
      </c>
      <c r="T70" s="41">
        <f>MATCH($A70,'For CSV - 2022 SpcFuncData'!$B$5:$B$87,0)</f>
        <v>14</v>
      </c>
      <c r="V70" t="str">
        <f t="shared" si="2"/>
        <v>2,              26,     "Exhaust - Auto repair rooms"</v>
      </c>
    </row>
    <row r="71" spans="1:22">
      <c r="A71" s="41" t="s">
        <v>66</v>
      </c>
      <c r="B71" s="90" t="s">
        <v>610</v>
      </c>
      <c r="C71" s="53">
        <f>VLOOKUP($B71,'2022 Ventilation List SORT'!$A$6:$I$101,2)</f>
        <v>0</v>
      </c>
      <c r="D71" s="53">
        <f>VLOOKUP($B71,'2022 Ventilation List SORT'!$A$6:$I$101,3)</f>
        <v>0</v>
      </c>
      <c r="E71" s="58">
        <f>VLOOKUP($B71,'2022 Ventilation List SORT'!$A$6:$I$101,4)</f>
        <v>0</v>
      </c>
      <c r="F71" s="58">
        <f>VLOOKUP($B71,'2022 Ventilation List SORT'!$A$6:$I$101,5)</f>
        <v>0</v>
      </c>
      <c r="G71" s="53">
        <f>VLOOKUP($B71,'2022 Ventilation List SORT'!$A$6:$I$101,6)</f>
        <v>0.5</v>
      </c>
      <c r="H71" s="58">
        <f>VLOOKUP($B71,'2022 Ventilation List SORT'!$A$6:$I$101,7)</f>
        <v>2</v>
      </c>
      <c r="I71" s="53">
        <f>VLOOKUP($B71,'2022 Ventilation List SORT'!$A$6:$I$101,8)</f>
        <v>0</v>
      </c>
      <c r="J71" s="84" t="str">
        <f>VLOOKUP($B71,'2022 Ventilation List SORT'!$A$6:$I$101,9)</f>
        <v>No</v>
      </c>
      <c r="K71" s="154">
        <f>INDEX('For CSV - 2022 SpcFuncData'!$D$5:$D$88,MATCH($A71,'For CSV - 2022 SpcFuncData'!$B$5:$B$87,0))*0.5</f>
        <v>25</v>
      </c>
      <c r="L71" s="154">
        <f>INDEX('For CSV - 2022 VentSpcFuncData'!$K$6:$K$101,MATCH($B71,'For CSV - 2022 VentSpcFuncData'!$B$6:$B$101,0))</f>
        <v>0</v>
      </c>
      <c r="M71" s="154">
        <f t="shared" si="3"/>
        <v>25</v>
      </c>
      <c r="N71" s="154">
        <f>INDEX('For CSV - 2022 VentSpcFuncData'!$J$6:$J$101,MATCH($B71,'For CSV - 2022 VentSpcFuncData'!$B$6:$B$101,0))</f>
        <v>0</v>
      </c>
      <c r="O71" s="154">
        <f t="shared" si="4"/>
        <v>0</v>
      </c>
      <c r="P71" s="156">
        <f t="shared" si="0"/>
        <v>0</v>
      </c>
      <c r="Q71" s="41" t="str">
        <f t="shared" si="5"/>
        <v>Classroom, Lecture, Training, Vocational Areas,Exhaust - Woodwork shop/classrooms</v>
      </c>
      <c r="R71" s="41">
        <f>INDEX('For CSV - 2022 SpcFuncData'!$AN$5:$AN$89,MATCH($A71,'For CSV - 2022 SpcFuncData'!$B$5:$B$88,0))</f>
        <v>315</v>
      </c>
      <c r="S71" s="41">
        <f>INDEX('For CSV - 2022 VentSpcFuncData'!$L$6:$L$101,MATCH($B71,'For CSV - 2022 VentSpcFuncData'!$B$6:$B$101,0))</f>
        <v>41</v>
      </c>
      <c r="T71" s="41">
        <f>MATCH($A71,'For CSV - 2022 SpcFuncData'!$B$5:$B$87,0)</f>
        <v>14</v>
      </c>
      <c r="V71" t="str">
        <f t="shared" si="2"/>
        <v>2,              41,     "Exhaust - Woodwork shop/classrooms"</v>
      </c>
    </row>
    <row r="72" spans="1:22">
      <c r="A72" s="54" t="s">
        <v>66</v>
      </c>
      <c r="B72" s="90" t="s">
        <v>295</v>
      </c>
      <c r="C72" s="53">
        <f>VLOOKUP($B72,'2022 Ventilation List SORT'!$A$6:$I$101,2)</f>
        <v>0.15</v>
      </c>
      <c r="D72" s="53">
        <f>VLOOKUP($B72,'2022 Ventilation List SORT'!$A$6:$I$101,3)</f>
        <v>0.15</v>
      </c>
      <c r="E72" s="58">
        <f>VLOOKUP($B72,'2022 Ventilation List SORT'!$A$6:$I$101,4)</f>
        <v>0</v>
      </c>
      <c r="F72" s="58">
        <f>VLOOKUP($B72,'2022 Ventilation List SORT'!$A$6:$I$101,5)</f>
        <v>0</v>
      </c>
      <c r="G72" s="53">
        <f>VLOOKUP($B72,'2022 Ventilation List SORT'!$A$6:$I$101,6)</f>
        <v>0.7</v>
      </c>
      <c r="H72" s="58">
        <f>VLOOKUP($B72,'2022 Ventilation List SORT'!$A$6:$I$101,7)</f>
        <v>2</v>
      </c>
      <c r="I72" s="53" t="str">
        <f>VLOOKUP($B72,'2022 Ventilation List SORT'!$A$6:$I$101,8)</f>
        <v/>
      </c>
      <c r="J72" s="84" t="str">
        <f>VLOOKUP($B72,'2022 Ventilation List SORT'!$A$6:$I$101,9)</f>
        <v>Yes</v>
      </c>
      <c r="K72" s="154">
        <f>INDEX('For CSV - 2022 SpcFuncData'!$D$5:$D$88,MATCH($A72,'For CSV - 2022 SpcFuncData'!$B$5:$B$87,0))*0.5</f>
        <v>25</v>
      </c>
      <c r="L72" s="154">
        <f>INDEX('For CSV - 2022 VentSpcFuncData'!$K$6:$K$101,MATCH($B72,'For CSV - 2022 VentSpcFuncData'!$B$6:$B$101,0))</f>
        <v>0</v>
      </c>
      <c r="M72" s="154">
        <f t="shared" si="3"/>
        <v>25</v>
      </c>
      <c r="N72" s="154">
        <f>INDEX('For CSV - 2022 VentSpcFuncData'!$J$6:$J$101,MATCH($B72,'For CSV - 2022 VentSpcFuncData'!$B$6:$B$101,0))</f>
        <v>15</v>
      </c>
      <c r="O72" s="154">
        <f t="shared" si="4"/>
        <v>15</v>
      </c>
      <c r="P72" s="156">
        <f t="shared" ref="P72:P135" si="6">K72*O72/1000</f>
        <v>0.375</v>
      </c>
      <c r="Q72" s="41" t="str">
        <f t="shared" ref="Q72:Q103" si="7">_xlfn.CONCAT(A72,",",B72)</f>
        <v>Classroom, Lecture, Training, Vocational Areas,Food Service - Kitchen (cooking)</v>
      </c>
      <c r="R72" s="41">
        <f>INDEX('For CSV - 2022 SpcFuncData'!$AN$5:$AN$89,MATCH($A72,'For CSV - 2022 SpcFuncData'!$B$5:$B$88,0))</f>
        <v>315</v>
      </c>
      <c r="S72" s="41">
        <f>INDEX('For CSV - 2022 VentSpcFuncData'!$L$6:$L$101,MATCH($B72,'For CSV - 2022 VentSpcFuncData'!$B$6:$B$101,0))</f>
        <v>44</v>
      </c>
      <c r="T72" s="41">
        <f>MATCH($A72,'For CSV - 2022 SpcFuncData'!$B$5:$B$87,0)</f>
        <v>14</v>
      </c>
      <c r="V72" t="str">
        <f t="shared" ref="V72:V135" si="8">IF($A71&lt;&gt;$A72,$V$3&amp;$R72&amp;$W$3&amp;$S72&amp;$X$3&amp;TEXT($A72,0),IF($A72=$A71,$V$4&amp;$S72&amp;$W$4&amp;$X$4&amp;$B72&amp;""""))</f>
        <v>2,              44,     "Food Service - Kitchen (cooking)"</v>
      </c>
    </row>
    <row r="73" spans="1:22">
      <c r="A73" s="54" t="s">
        <v>66</v>
      </c>
      <c r="B73" s="90" t="s">
        <v>286</v>
      </c>
      <c r="C73" s="53">
        <f>VLOOKUP($B73,'2022 Ventilation List SORT'!$A$6:$I$101,2)</f>
        <v>0.15</v>
      </c>
      <c r="D73" s="53">
        <f>VLOOKUP($B73,'2022 Ventilation List SORT'!$A$6:$I$101,3)</f>
        <v>0.15</v>
      </c>
      <c r="E73" s="58">
        <f>VLOOKUP($B73,'2022 Ventilation List SORT'!$A$6:$I$101,4)</f>
        <v>0</v>
      </c>
      <c r="F73" s="58">
        <f>VLOOKUP($B73,'2022 Ventilation List SORT'!$A$6:$I$101,5)</f>
        <v>0</v>
      </c>
      <c r="G73" s="53">
        <f>VLOOKUP($B73,'2022 Ventilation List SORT'!$A$6:$I$101,6)</f>
        <v>0</v>
      </c>
      <c r="H73" s="58">
        <f>VLOOKUP($B73,'2022 Ventilation List SORT'!$A$6:$I$101,7)</f>
        <v>2</v>
      </c>
      <c r="I73" s="53" t="str">
        <f>VLOOKUP($B73,'2022 Ventilation List SORT'!$A$6:$I$101,8)</f>
        <v/>
      </c>
      <c r="J73" s="84" t="str">
        <f>VLOOKUP($B73,'2022 Ventilation List SORT'!$A$6:$I$101,9)</f>
        <v>No</v>
      </c>
      <c r="K73" s="154">
        <f>INDEX('For CSV - 2022 SpcFuncData'!$D$5:$D$88,MATCH($A73,'For CSV - 2022 SpcFuncData'!$B$5:$B$87,0))*0.5</f>
        <v>25</v>
      </c>
      <c r="L73" s="154">
        <f>INDEX('For CSV - 2022 VentSpcFuncData'!$K$6:$K$101,MATCH($B73,'For CSV - 2022 VentSpcFuncData'!$B$6:$B$101,0))</f>
        <v>0</v>
      </c>
      <c r="M73" s="154">
        <f t="shared" ref="M73:M136" si="9">IF(L73=0,K73,L73)</f>
        <v>25</v>
      </c>
      <c r="N73" s="154">
        <f>INDEX('For CSV - 2022 VentSpcFuncData'!$J$6:$J$101,MATCH($B73,'For CSV - 2022 VentSpcFuncData'!$B$6:$B$101,0))</f>
        <v>15</v>
      </c>
      <c r="O73" s="154">
        <f t="shared" ref="O73:O136" si="10">IF(SUM(K73,M73)=0,0,M73/K73*N73)</f>
        <v>15</v>
      </c>
      <c r="P73" s="156">
        <f t="shared" si="6"/>
        <v>0.375</v>
      </c>
      <c r="Q73" s="41" t="str">
        <f t="shared" si="7"/>
        <v>Classroom, Lecture, Training, Vocational Areas,Misc - All others</v>
      </c>
      <c r="R73" s="41">
        <f>INDEX('For CSV - 2022 SpcFuncData'!$AN$5:$AN$89,MATCH($A73,'For CSV - 2022 SpcFuncData'!$B$5:$B$88,0))</f>
        <v>315</v>
      </c>
      <c r="S73" s="41">
        <f>INDEX('For CSV - 2022 VentSpcFuncData'!$L$6:$L$101,MATCH($B73,'For CSV - 2022 VentSpcFuncData'!$B$6:$B$101,0))</f>
        <v>58</v>
      </c>
      <c r="T73" s="41">
        <f>MATCH($A73,'For CSV - 2022 SpcFuncData'!$B$5:$B$87,0)</f>
        <v>14</v>
      </c>
      <c r="V73" t="str">
        <f t="shared" si="8"/>
        <v>2,              58,     "Misc - All others"</v>
      </c>
    </row>
    <row r="74" spans="1:22">
      <c r="A74" s="54" t="s">
        <v>66</v>
      </c>
      <c r="B74" s="90" t="s">
        <v>596</v>
      </c>
      <c r="C74" s="53">
        <f>VLOOKUP($B74,'2022 Ventilation List SORT'!$A$6:$I$101,2)</f>
        <v>0.4</v>
      </c>
      <c r="D74" s="53">
        <f>VLOOKUP($B74,'2022 Ventilation List SORT'!$A$6:$I$101,3)</f>
        <v>0.4</v>
      </c>
      <c r="E74" s="58">
        <f>VLOOKUP($B74,'2022 Ventilation List SORT'!$A$6:$I$101,4)</f>
        <v>0</v>
      </c>
      <c r="F74" s="58">
        <f>VLOOKUP($B74,'2022 Ventilation List SORT'!$A$6:$I$101,5)</f>
        <v>0</v>
      </c>
      <c r="G74" s="53">
        <f>VLOOKUP($B74,'2022 Ventilation List SORT'!$A$6:$I$101,6)</f>
        <v>0.5</v>
      </c>
      <c r="H74" s="58">
        <f>VLOOKUP($B74,'2022 Ventilation List SORT'!$A$6:$I$101,7)</f>
        <v>2</v>
      </c>
      <c r="I74" s="53" t="str">
        <f>VLOOKUP($B74,'2022 Ventilation List SORT'!$A$6:$I$101,8)</f>
        <v>F</v>
      </c>
      <c r="J74" s="84" t="str">
        <f>VLOOKUP($B74,'2022 Ventilation List SORT'!$A$6:$I$101,9)</f>
        <v>No</v>
      </c>
      <c r="K74" s="154">
        <f>INDEX('For CSV - 2022 SpcFuncData'!$D$5:$D$88,MATCH($A74,'For CSV - 2022 SpcFuncData'!$B$5:$B$87,0))*0.5</f>
        <v>25</v>
      </c>
      <c r="L74" s="154">
        <f>INDEX('For CSV - 2022 VentSpcFuncData'!$K$6:$K$101,MATCH($B74,'For CSV - 2022 VentSpcFuncData'!$B$6:$B$101,0))</f>
        <v>0</v>
      </c>
      <c r="M74" s="154">
        <f t="shared" si="9"/>
        <v>25</v>
      </c>
      <c r="N74" s="154">
        <f>INDEX('For CSV - 2022 VentSpcFuncData'!$J$6:$J$101,MATCH($B74,'For CSV - 2022 VentSpcFuncData'!$B$6:$B$101,0))</f>
        <v>15</v>
      </c>
      <c r="O74" s="154">
        <f t="shared" si="10"/>
        <v>15</v>
      </c>
      <c r="P74" s="156">
        <f t="shared" si="6"/>
        <v>0.375</v>
      </c>
      <c r="Q74" s="41" t="str">
        <f t="shared" si="7"/>
        <v>Classroom, Lecture, Training, Vocational Areas,Retail - Barbershop</v>
      </c>
      <c r="R74" s="41">
        <f>INDEX('For CSV - 2022 SpcFuncData'!$AN$5:$AN$89,MATCH($A74,'For CSV - 2022 SpcFuncData'!$B$5:$B$88,0))</f>
        <v>315</v>
      </c>
      <c r="S74" s="41">
        <f>INDEX('For CSV - 2022 VentSpcFuncData'!$L$6:$L$101,MATCH($B74,'For CSV - 2022 VentSpcFuncData'!$B$6:$B$101,0))</f>
        <v>78</v>
      </c>
      <c r="T74" s="41">
        <f>MATCH($A74,'For CSV - 2022 SpcFuncData'!$B$5:$B$87,0)</f>
        <v>14</v>
      </c>
      <c r="V74" t="str">
        <f t="shared" si="8"/>
        <v>2,              78,     "Retail - Barbershop"</v>
      </c>
    </row>
    <row r="75" spans="1:22">
      <c r="A75" s="54" t="s">
        <v>66</v>
      </c>
      <c r="B75" s="90" t="s">
        <v>252</v>
      </c>
      <c r="C75" s="53">
        <f>VLOOKUP($B75,'2022 Ventilation List SORT'!$A$6:$I$101,2)</f>
        <v>0.4</v>
      </c>
      <c r="D75" s="53">
        <f>VLOOKUP($B75,'2022 Ventilation List SORT'!$A$6:$I$101,3)</f>
        <v>0.4</v>
      </c>
      <c r="E75" s="58">
        <f>VLOOKUP($B75,'2022 Ventilation List SORT'!$A$6:$I$101,4)</f>
        <v>0</v>
      </c>
      <c r="F75" s="58">
        <f>VLOOKUP($B75,'2022 Ventilation List SORT'!$A$6:$I$101,5)</f>
        <v>0</v>
      </c>
      <c r="G75" s="53">
        <f>VLOOKUP($B75,'2022 Ventilation List SORT'!$A$6:$I$101,6)</f>
        <v>0.6</v>
      </c>
      <c r="H75" s="58">
        <f>VLOOKUP($B75,'2022 Ventilation List SORT'!$A$6:$I$101,7)</f>
        <v>2</v>
      </c>
      <c r="I75" s="53" t="str">
        <f>VLOOKUP($B75,'2022 Ventilation List SORT'!$A$6:$I$101,8)</f>
        <v/>
      </c>
      <c r="J75" s="84" t="str">
        <f>VLOOKUP($B75,'2022 Ventilation List SORT'!$A$6:$I$101,9)</f>
        <v>No</v>
      </c>
      <c r="K75" s="154">
        <f>INDEX('For CSV - 2022 SpcFuncData'!$D$5:$D$88,MATCH($A75,'For CSV - 2022 SpcFuncData'!$B$5:$B$87,0))*0.5</f>
        <v>25</v>
      </c>
      <c r="L75" s="154">
        <f>INDEX('For CSV - 2022 VentSpcFuncData'!$K$6:$K$101,MATCH($B75,'For CSV - 2022 VentSpcFuncData'!$B$6:$B$101,0))</f>
        <v>0</v>
      </c>
      <c r="M75" s="154">
        <f t="shared" si="9"/>
        <v>25</v>
      </c>
      <c r="N75" s="154">
        <f>INDEX('For CSV - 2022 VentSpcFuncData'!$J$6:$J$101,MATCH($B75,'For CSV - 2022 VentSpcFuncData'!$B$6:$B$101,0))</f>
        <v>15</v>
      </c>
      <c r="O75" s="154">
        <f t="shared" si="10"/>
        <v>15</v>
      </c>
      <c r="P75" s="156">
        <f t="shared" si="6"/>
        <v>0.375</v>
      </c>
      <c r="Q75" s="41" t="str">
        <f t="shared" si="7"/>
        <v>Classroom, Lecture, Training, Vocational Areas,Retail - Beauty and nail salons</v>
      </c>
      <c r="R75" s="41">
        <f>INDEX('For CSV - 2022 SpcFuncData'!$AN$5:$AN$89,MATCH($A75,'For CSV - 2022 SpcFuncData'!$B$5:$B$88,0))</f>
        <v>315</v>
      </c>
      <c r="S75" s="41">
        <f>INDEX('For CSV - 2022 VentSpcFuncData'!$L$6:$L$101,MATCH($B75,'For CSV - 2022 VentSpcFuncData'!$B$6:$B$101,0))</f>
        <v>79</v>
      </c>
      <c r="T75" s="41">
        <f>MATCH($A75,'For CSV - 2022 SpcFuncData'!$B$5:$B$87,0)</f>
        <v>14</v>
      </c>
      <c r="V75" t="str">
        <f t="shared" si="8"/>
        <v>2,              79,     "Retail - Beauty and nail salons"</v>
      </c>
    </row>
    <row r="76" spans="1:22">
      <c r="A76" s="54" t="s">
        <v>166</v>
      </c>
      <c r="B76" s="90" t="s">
        <v>264</v>
      </c>
      <c r="C76" s="53">
        <f>VLOOKUP($B76,'2022 Ventilation List SORT'!$A$6:$I$101,2)</f>
        <v>0.15</v>
      </c>
      <c r="D76" s="53">
        <f>VLOOKUP($B76,'2022 Ventilation List SORT'!$A$6:$I$101,3)</f>
        <v>0.15</v>
      </c>
      <c r="E76" s="58">
        <f>VLOOKUP($B76,'2022 Ventilation List SORT'!$A$6:$I$101,4)</f>
        <v>0</v>
      </c>
      <c r="F76" s="58">
        <f>VLOOKUP($B76,'2022 Ventilation List SORT'!$A$6:$I$101,5)</f>
        <v>0</v>
      </c>
      <c r="G76" s="53">
        <f>VLOOKUP($B76,'2022 Ventilation List SORT'!$A$6:$I$101,6)</f>
        <v>0</v>
      </c>
      <c r="H76" s="58">
        <f>VLOOKUP($B76,'2022 Ventilation List SORT'!$A$6:$I$101,7)</f>
        <v>1</v>
      </c>
      <c r="I76" s="53" t="str">
        <f>VLOOKUP($B76,'2022 Ventilation List SORT'!$A$6:$I$101,8)</f>
        <v>F</v>
      </c>
      <c r="J76" s="84" t="str">
        <f>VLOOKUP($B76,'2022 Ventilation List SORT'!$A$6:$I$101,9)</f>
        <v>Yes</v>
      </c>
      <c r="K76" s="154">
        <f>INDEX('For CSV - 2022 SpcFuncData'!$D$5:$D$88,MATCH($A76,'For CSV - 2022 SpcFuncData'!$B$5:$B$87,0))*0.5</f>
        <v>1.5</v>
      </c>
      <c r="L76" s="154">
        <f>INDEX('For CSV - 2022 VentSpcFuncData'!$K$6:$K$101,MATCH($B76,'For CSV - 2022 VentSpcFuncData'!$B$6:$B$101,0))</f>
        <v>0</v>
      </c>
      <c r="M76" s="154">
        <f t="shared" si="9"/>
        <v>1.5</v>
      </c>
      <c r="N76" s="154">
        <f>INDEX('For CSV - 2022 VentSpcFuncData'!$J$6:$J$101,MATCH($B76,'For CSV - 2022 VentSpcFuncData'!$B$6:$B$101,0))</f>
        <v>15</v>
      </c>
      <c r="O76" s="154">
        <f t="shared" si="10"/>
        <v>15</v>
      </c>
      <c r="P76" s="156">
        <f t="shared" si="6"/>
        <v>2.2499999999999999E-2</v>
      </c>
      <c r="Q76" s="41" t="str">
        <f t="shared" si="7"/>
        <v>Computer Room,Misc - Computer (not printing)</v>
      </c>
      <c r="R76" s="41">
        <f>INDEX('For CSV - 2022 SpcFuncData'!$AN$5:$AN$89,MATCH($A76,'For CSV - 2022 SpcFuncData'!$B$5:$B$88,0))</f>
        <v>316</v>
      </c>
      <c r="S76" s="41">
        <f>INDEX('For CSV - 2022 VentSpcFuncData'!$L$6:$L$101,MATCH($B76,'For CSV - 2022 VentSpcFuncData'!$B$6:$B$101,0))</f>
        <v>61</v>
      </c>
      <c r="T76" s="41">
        <f>MATCH($A76,'For CSV - 2022 SpcFuncData'!$B$5:$B$87,0)</f>
        <v>15</v>
      </c>
      <c r="V76" t="str">
        <f t="shared" si="8"/>
        <v>1, Spc:SpcFunc,        316,  61  ;  Computer Room</v>
      </c>
    </row>
    <row r="77" spans="1:22">
      <c r="A77" s="54" t="s">
        <v>166</v>
      </c>
      <c r="B77" s="90" t="s">
        <v>599</v>
      </c>
      <c r="C77" s="53">
        <f>VLOOKUP($B77,'2022 Ventilation List SORT'!$A$6:$I$101,2)</f>
        <v>0.15</v>
      </c>
      <c r="D77" s="53">
        <f>VLOOKUP($B77,'2022 Ventilation List SORT'!$A$6:$I$101,3)</f>
        <v>0.15</v>
      </c>
      <c r="E77" s="58">
        <f>VLOOKUP($B77,'2022 Ventilation List SORT'!$A$6:$I$101,4)</f>
        <v>0</v>
      </c>
      <c r="F77" s="58">
        <f>VLOOKUP($B77,'2022 Ventilation List SORT'!$A$6:$I$101,5)</f>
        <v>0</v>
      </c>
      <c r="G77" s="53">
        <f>VLOOKUP($B77,'2022 Ventilation List SORT'!$A$6:$I$101,6)</f>
        <v>0</v>
      </c>
      <c r="H77" s="58">
        <f>VLOOKUP($B77,'2022 Ventilation List SORT'!$A$6:$I$101,7)</f>
        <v>1</v>
      </c>
      <c r="I77" s="53" t="str">
        <f>VLOOKUP($B77,'2022 Ventilation List SORT'!$A$6:$I$101,8)</f>
        <v/>
      </c>
      <c r="J77" s="84" t="str">
        <f>VLOOKUP($B77,'2022 Ventilation List SORT'!$A$6:$I$101,9)</f>
        <v>No</v>
      </c>
      <c r="K77" s="154">
        <f>INDEX('For CSV - 2022 SpcFuncData'!$D$5:$D$88,MATCH($A77,'For CSV - 2022 SpcFuncData'!$B$5:$B$87,0))*0.5</f>
        <v>1.5</v>
      </c>
      <c r="L77" s="154">
        <f>INDEX('For CSV - 2022 VentSpcFuncData'!$K$6:$K$101,MATCH($B77,'For CSV - 2022 VentSpcFuncData'!$B$6:$B$101,0))</f>
        <v>0</v>
      </c>
      <c r="M77" s="154">
        <f t="shared" si="9"/>
        <v>1.5</v>
      </c>
      <c r="N77" s="154">
        <f>INDEX('For CSV - 2022 VentSpcFuncData'!$J$6:$J$101,MATCH($B77,'For CSV - 2022 VentSpcFuncData'!$B$6:$B$101,0))</f>
        <v>15</v>
      </c>
      <c r="O77" s="154">
        <f t="shared" si="10"/>
        <v>15</v>
      </c>
      <c r="P77" s="156">
        <f t="shared" si="6"/>
        <v>2.2499999999999999E-2</v>
      </c>
      <c r="Q77" s="41" t="str">
        <f t="shared" si="7"/>
        <v>Computer Room,Education - Computer lab</v>
      </c>
      <c r="R77" s="41">
        <f>INDEX('For CSV - 2022 SpcFuncData'!$AN$5:$AN$89,MATCH($A77,'For CSV - 2022 SpcFuncData'!$B$5:$B$88,0))</f>
        <v>316</v>
      </c>
      <c r="S77" s="41">
        <f>INDEX('For CSV - 2022 VentSpcFuncData'!$L$6:$L$101,MATCH($B77,'For CSV - 2022 VentSpcFuncData'!$B$6:$B$101,0))</f>
        <v>12</v>
      </c>
      <c r="T77" s="41">
        <f>MATCH($A77,'For CSV - 2022 SpcFuncData'!$B$5:$B$87,0)</f>
        <v>15</v>
      </c>
      <c r="V77" t="str">
        <f t="shared" si="8"/>
        <v>2,              12,     "Education - Computer lab"</v>
      </c>
    </row>
    <row r="78" spans="1:22">
      <c r="A78" s="54" t="s">
        <v>166</v>
      </c>
      <c r="B78" s="90" t="s">
        <v>604</v>
      </c>
      <c r="C78" s="53">
        <f>VLOOKUP($B78,'2022 Ventilation List SORT'!$A$6:$I$101,2)</f>
        <v>0.15</v>
      </c>
      <c r="D78" s="53">
        <f>VLOOKUP($B78,'2022 Ventilation List SORT'!$A$6:$I$101,3)</f>
        <v>0.15</v>
      </c>
      <c r="E78" s="58">
        <f>VLOOKUP($B78,'2022 Ventilation List SORT'!$A$6:$I$101,4)</f>
        <v>0</v>
      </c>
      <c r="F78" s="58">
        <f>VLOOKUP($B78,'2022 Ventilation List SORT'!$A$6:$I$101,5)</f>
        <v>0</v>
      </c>
      <c r="G78" s="53">
        <f>VLOOKUP($B78,'2022 Ventilation List SORT'!$A$6:$I$101,6)</f>
        <v>0</v>
      </c>
      <c r="H78" s="58">
        <f>VLOOKUP($B78,'2022 Ventilation List SORT'!$A$6:$I$101,7)</f>
        <v>1</v>
      </c>
      <c r="I78" s="53" t="str">
        <f>VLOOKUP($B78,'2022 Ventilation List SORT'!$A$6:$I$101,8)</f>
        <v>A</v>
      </c>
      <c r="J78" s="84" t="str">
        <f>VLOOKUP($B78,'2022 Ventilation List SORT'!$A$6:$I$101,9)</f>
        <v>No</v>
      </c>
      <c r="K78" s="154">
        <f>INDEX('For CSV - 2022 SpcFuncData'!$D$5:$D$88,MATCH($A78,'For CSV - 2022 SpcFuncData'!$B$5:$B$87,0))*0.5</f>
        <v>1.5</v>
      </c>
      <c r="L78" s="154">
        <f>INDEX('For CSV - 2022 VentSpcFuncData'!$K$6:$K$101,MATCH($B78,'For CSV - 2022 VentSpcFuncData'!$B$6:$B$101,0))</f>
        <v>0</v>
      </c>
      <c r="M78" s="154">
        <f t="shared" si="9"/>
        <v>1.5</v>
      </c>
      <c r="N78" s="154">
        <f>INDEX('For CSV - 2022 VentSpcFuncData'!$J$6:$J$101,MATCH($B78,'For CSV - 2022 VentSpcFuncData'!$B$6:$B$101,0))</f>
        <v>15</v>
      </c>
      <c r="O78" s="154">
        <f t="shared" si="10"/>
        <v>15</v>
      </c>
      <c r="P78" s="156">
        <f t="shared" si="6"/>
        <v>2.2499999999999999E-2</v>
      </c>
      <c r="Q78" s="41" t="str">
        <f t="shared" si="7"/>
        <v>Computer Room,Education - Media center</v>
      </c>
      <c r="R78" s="41">
        <f>INDEX('For CSV - 2022 SpcFuncData'!$AN$5:$AN$89,MATCH($A78,'For CSV - 2022 SpcFuncData'!$B$5:$B$88,0))</f>
        <v>316</v>
      </c>
      <c r="S78" s="41">
        <f>INDEX('For CSV - 2022 VentSpcFuncData'!$L$6:$L$101,MATCH($B78,'For CSV - 2022 VentSpcFuncData'!$B$6:$B$101,0))</f>
        <v>17</v>
      </c>
      <c r="T78" s="41">
        <f>MATCH($A78,'For CSV - 2022 SpcFuncData'!$B$5:$B$87,0)</f>
        <v>15</v>
      </c>
      <c r="V78" t="str">
        <f t="shared" si="8"/>
        <v>2,              17,     "Education - Media center"</v>
      </c>
    </row>
    <row r="79" spans="1:22">
      <c r="A79" s="54" t="s">
        <v>166</v>
      </c>
      <c r="B79" s="90" t="s">
        <v>286</v>
      </c>
      <c r="C79" s="53">
        <f>VLOOKUP($B79,'2022 Ventilation List SORT'!$A$6:$I$101,2)</f>
        <v>0.15</v>
      </c>
      <c r="D79" s="53">
        <f>VLOOKUP($B79,'2022 Ventilation List SORT'!$A$6:$I$101,3)</f>
        <v>0.15</v>
      </c>
      <c r="E79" s="58">
        <f>VLOOKUP($B79,'2022 Ventilation List SORT'!$A$6:$I$101,4)</f>
        <v>0</v>
      </c>
      <c r="F79" s="58">
        <f>VLOOKUP($B79,'2022 Ventilation List SORT'!$A$6:$I$101,5)</f>
        <v>0</v>
      </c>
      <c r="G79" s="53">
        <f>VLOOKUP($B79,'2022 Ventilation List SORT'!$A$6:$I$101,6)</f>
        <v>0</v>
      </c>
      <c r="H79" s="58">
        <f>VLOOKUP($B79,'2022 Ventilation List SORT'!$A$6:$I$101,7)</f>
        <v>2</v>
      </c>
      <c r="I79" s="53" t="str">
        <f>VLOOKUP($B79,'2022 Ventilation List SORT'!$A$6:$I$101,8)</f>
        <v/>
      </c>
      <c r="J79" s="84" t="str">
        <f>VLOOKUP($B79,'2022 Ventilation List SORT'!$A$6:$I$101,9)</f>
        <v>No</v>
      </c>
      <c r="K79" s="154">
        <f>INDEX('For CSV - 2022 SpcFuncData'!$D$5:$D$88,MATCH($A79,'For CSV - 2022 SpcFuncData'!$B$5:$B$87,0))*0.5</f>
        <v>1.5</v>
      </c>
      <c r="L79" s="154">
        <f>INDEX('For CSV - 2022 VentSpcFuncData'!$K$6:$K$101,MATCH($B79,'For CSV - 2022 VentSpcFuncData'!$B$6:$B$101,0))</f>
        <v>0</v>
      </c>
      <c r="M79" s="154">
        <f t="shared" si="9"/>
        <v>1.5</v>
      </c>
      <c r="N79" s="154">
        <f>INDEX('For CSV - 2022 VentSpcFuncData'!$J$6:$J$101,MATCH($B79,'For CSV - 2022 VentSpcFuncData'!$B$6:$B$101,0))</f>
        <v>15</v>
      </c>
      <c r="O79" s="154">
        <f t="shared" si="10"/>
        <v>15</v>
      </c>
      <c r="P79" s="156">
        <f t="shared" si="6"/>
        <v>2.2499999999999999E-2</v>
      </c>
      <c r="Q79" s="41" t="str">
        <f t="shared" si="7"/>
        <v>Computer Room,Misc - All others</v>
      </c>
      <c r="R79" s="41">
        <f>INDEX('For CSV - 2022 SpcFuncData'!$AN$5:$AN$89,MATCH($A79,'For CSV - 2022 SpcFuncData'!$B$5:$B$88,0))</f>
        <v>316</v>
      </c>
      <c r="S79" s="41">
        <f>INDEX('For CSV - 2022 VentSpcFuncData'!$L$6:$L$101,MATCH($B79,'For CSV - 2022 VentSpcFuncData'!$B$6:$B$101,0))</f>
        <v>58</v>
      </c>
      <c r="T79" s="41">
        <f>MATCH($A79,'For CSV - 2022 SpcFuncData'!$B$5:$B$87,0)</f>
        <v>15</v>
      </c>
      <c r="V79" t="str">
        <f t="shared" si="8"/>
        <v>2,              58,     "Misc - All others"</v>
      </c>
    </row>
    <row r="80" spans="1:22">
      <c r="A80" s="54" t="s">
        <v>166</v>
      </c>
      <c r="B80" s="90" t="s">
        <v>264</v>
      </c>
      <c r="C80" s="53">
        <f>VLOOKUP($B80,'2022 Ventilation List SORT'!$A$6:$I$101,2)</f>
        <v>0.15</v>
      </c>
      <c r="D80" s="53">
        <f>VLOOKUP($B80,'2022 Ventilation List SORT'!$A$6:$I$101,3)</f>
        <v>0.15</v>
      </c>
      <c r="E80" s="58">
        <f>VLOOKUP($B80,'2022 Ventilation List SORT'!$A$6:$I$101,4)</f>
        <v>0</v>
      </c>
      <c r="F80" s="58">
        <f>VLOOKUP($B80,'2022 Ventilation List SORT'!$A$6:$I$101,5)</f>
        <v>0</v>
      </c>
      <c r="G80" s="53">
        <f>VLOOKUP($B80,'2022 Ventilation List SORT'!$A$6:$I$101,6)</f>
        <v>0</v>
      </c>
      <c r="H80" s="58">
        <f>VLOOKUP($B80,'2022 Ventilation List SORT'!$A$6:$I$101,7)</f>
        <v>1</v>
      </c>
      <c r="I80" s="53" t="str">
        <f>VLOOKUP($B80,'2022 Ventilation List SORT'!$A$6:$I$101,8)</f>
        <v>F</v>
      </c>
      <c r="J80" s="84" t="str">
        <f>VLOOKUP($B80,'2022 Ventilation List SORT'!$A$6:$I$101,9)</f>
        <v>Yes</v>
      </c>
      <c r="K80" s="154">
        <f>INDEX('For CSV - 2022 SpcFuncData'!$D$5:$D$88,MATCH($A80,'For CSV - 2022 SpcFuncData'!$B$5:$B$87,0))*0.5</f>
        <v>1.5</v>
      </c>
      <c r="L80" s="154">
        <f>INDEX('For CSV - 2022 VentSpcFuncData'!$K$6:$K$101,MATCH($B80,'For CSV - 2022 VentSpcFuncData'!$B$6:$B$101,0))</f>
        <v>0</v>
      </c>
      <c r="M80" s="154">
        <f t="shared" si="9"/>
        <v>1.5</v>
      </c>
      <c r="N80" s="154">
        <f>INDEX('For CSV - 2022 VentSpcFuncData'!$J$6:$J$101,MATCH($B80,'For CSV - 2022 VentSpcFuncData'!$B$6:$B$101,0))</f>
        <v>15</v>
      </c>
      <c r="O80" s="154">
        <f t="shared" si="10"/>
        <v>15</v>
      </c>
      <c r="P80" s="156">
        <f t="shared" si="6"/>
        <v>2.2499999999999999E-2</v>
      </c>
      <c r="Q80" s="41" t="str">
        <f t="shared" si="7"/>
        <v>Computer Room,Misc - Computer (not printing)</v>
      </c>
      <c r="R80" s="41">
        <f>INDEX('For CSV - 2022 SpcFuncData'!$AN$5:$AN$89,MATCH($A80,'For CSV - 2022 SpcFuncData'!$B$5:$B$88,0))</f>
        <v>316</v>
      </c>
      <c r="S80" s="41">
        <f>INDEX('For CSV - 2022 VentSpcFuncData'!$L$6:$L$101,MATCH($B80,'For CSV - 2022 VentSpcFuncData'!$B$6:$B$101,0))</f>
        <v>61</v>
      </c>
      <c r="T80" s="41">
        <f>MATCH($A80,'For CSV - 2022 SpcFuncData'!$B$5:$B$87,0)</f>
        <v>15</v>
      </c>
      <c r="V80" t="str">
        <f t="shared" si="8"/>
        <v>2,              61,     "Misc - Computer (not printing)"</v>
      </c>
    </row>
    <row r="81" spans="1:22">
      <c r="A81" s="54" t="s">
        <v>166</v>
      </c>
      <c r="B81" s="90" t="s">
        <v>615</v>
      </c>
      <c r="C81" s="53">
        <f>VLOOKUP($B81,'2022 Ventilation List SORT'!$A$6:$I$101,2)</f>
        <v>0.15</v>
      </c>
      <c r="D81" s="53">
        <f>VLOOKUP($B81,'2022 Ventilation List SORT'!$A$6:$I$101,3)</f>
        <v>0.15</v>
      </c>
      <c r="E81" s="58">
        <f>VLOOKUP($B81,'2022 Ventilation List SORT'!$A$6:$I$101,4)</f>
        <v>0</v>
      </c>
      <c r="F81" s="58">
        <f>VLOOKUP($B81,'2022 Ventilation List SORT'!$A$6:$I$101,5)</f>
        <v>0</v>
      </c>
      <c r="G81" s="53">
        <f>VLOOKUP($B81,'2022 Ventilation List SORT'!$A$6:$I$101,6)</f>
        <v>0</v>
      </c>
      <c r="H81" s="58">
        <f>VLOOKUP($B81,'2022 Ventilation List SORT'!$A$6:$I$101,7)</f>
        <v>1</v>
      </c>
      <c r="I81" s="53" t="str">
        <f>VLOOKUP($B81,'2022 Ventilation List SORT'!$A$6:$I$101,8)</f>
        <v>F</v>
      </c>
      <c r="J81" s="84" t="str">
        <f>VLOOKUP($B81,'2022 Ventilation List SORT'!$A$6:$I$101,9)</f>
        <v>No</v>
      </c>
      <c r="K81" s="154">
        <f>INDEX('For CSV - 2022 SpcFuncData'!$D$5:$D$88,MATCH($A81,'For CSV - 2022 SpcFuncData'!$B$5:$B$87,0))*0.5</f>
        <v>1.5</v>
      </c>
      <c r="L81" s="154">
        <f>INDEX('For CSV - 2022 VentSpcFuncData'!$K$6:$K$101,MATCH($B81,'For CSV - 2022 VentSpcFuncData'!$B$6:$B$101,0))</f>
        <v>0</v>
      </c>
      <c r="M81" s="154">
        <f t="shared" si="9"/>
        <v>1.5</v>
      </c>
      <c r="N81" s="154">
        <f>INDEX('For CSV - 2022 VentSpcFuncData'!$J$6:$J$101,MATCH($B81,'For CSV - 2022 VentSpcFuncData'!$B$6:$B$101,0))</f>
        <v>15</v>
      </c>
      <c r="O81" s="154">
        <f t="shared" si="10"/>
        <v>15</v>
      </c>
      <c r="P81" s="156">
        <f t="shared" si="6"/>
        <v>2.2499999999999999E-2</v>
      </c>
      <c r="Q81" s="41" t="str">
        <f t="shared" si="7"/>
        <v>Computer Room,Office - Telephone/data entry</v>
      </c>
      <c r="R81" s="41">
        <f>INDEX('For CSV - 2022 SpcFuncData'!$AN$5:$AN$89,MATCH($A81,'For CSV - 2022 SpcFuncData'!$B$5:$B$88,0))</f>
        <v>316</v>
      </c>
      <c r="S81" s="41">
        <f>INDEX('For CSV - 2022 VentSpcFuncData'!$L$6:$L$101,MATCH($B81,'For CSV - 2022 VentSpcFuncData'!$B$6:$B$101,0))</f>
        <v>76</v>
      </c>
      <c r="T81" s="41">
        <f>MATCH($A81,'For CSV - 2022 SpcFuncData'!$B$5:$B$87,0)</f>
        <v>15</v>
      </c>
      <c r="V81" t="str">
        <f t="shared" si="8"/>
        <v>2,              76,     "Office - Telephone/data entry"</v>
      </c>
    </row>
    <row r="82" spans="1:22">
      <c r="A82" s="54" t="s">
        <v>94</v>
      </c>
      <c r="B82" s="90" t="s">
        <v>266</v>
      </c>
      <c r="C82" s="53">
        <f>VLOOKUP($B82,'2022 Ventilation List SORT'!$A$6:$I$101,2)</f>
        <v>0.25</v>
      </c>
      <c r="D82" s="53">
        <f>VLOOKUP($B82,'2022 Ventilation List SORT'!$A$6:$I$101,3)</f>
        <v>0.15</v>
      </c>
      <c r="E82" s="58">
        <f>VLOOKUP($B82,'2022 Ventilation List SORT'!$A$6:$I$101,4)</f>
        <v>0</v>
      </c>
      <c r="F82" s="58">
        <f>VLOOKUP($B82,'2022 Ventilation List SORT'!$A$6:$I$101,5)</f>
        <v>0</v>
      </c>
      <c r="G82" s="53">
        <f>VLOOKUP($B82,'2022 Ventilation List SORT'!$A$6:$I$101,6)</f>
        <v>0</v>
      </c>
      <c r="H82" s="58">
        <f>VLOOKUP($B82,'2022 Ventilation List SORT'!$A$6:$I$101,7)</f>
        <v>1</v>
      </c>
      <c r="I82" s="53" t="str">
        <f>VLOOKUP($B82,'2022 Ventilation List SORT'!$A$6:$I$101,8)</f>
        <v>F</v>
      </c>
      <c r="J82" s="84" t="str">
        <f>VLOOKUP($B82,'2022 Ventilation List SORT'!$A$6:$I$101,9)</f>
        <v>No</v>
      </c>
      <c r="K82" s="154">
        <f>INDEX('For CSV - 2022 SpcFuncData'!$D$5:$D$88,MATCH($A82,'For CSV - 2022 SpcFuncData'!$B$5:$B$87,0))*0.5</f>
        <v>16.664999999999999</v>
      </c>
      <c r="L82" s="154">
        <f>INDEX('For CSV - 2022 VentSpcFuncData'!$K$6:$K$101,MATCH($B82,'For CSV - 2022 VentSpcFuncData'!$B$6:$B$101,0))</f>
        <v>16.666666666666668</v>
      </c>
      <c r="M82" s="154">
        <f t="shared" si="9"/>
        <v>16.666666666666668</v>
      </c>
      <c r="N82" s="154">
        <f>INDEX('For CSV - 2022 VentSpcFuncData'!$J$6:$J$101,MATCH($B82,'For CSV - 2022 VentSpcFuncData'!$B$6:$B$101,0))</f>
        <v>15</v>
      </c>
      <c r="O82" s="154">
        <f t="shared" si="10"/>
        <v>15.001500150015003</v>
      </c>
      <c r="P82" s="156">
        <f t="shared" si="6"/>
        <v>0.25000000000000006</v>
      </c>
      <c r="Q82" s="41" t="str">
        <f t="shared" si="7"/>
        <v>Concourse and Atria Area,Retail - Mall common areas</v>
      </c>
      <c r="R82" s="41">
        <f>INDEX('For CSV - 2022 SpcFuncData'!$AN$5:$AN$89,MATCH($A82,'For CSV - 2022 SpcFuncData'!$B$5:$B$88,0))</f>
        <v>317</v>
      </c>
      <c r="S82" s="41">
        <f>INDEX('For CSV - 2022 VentSpcFuncData'!$L$6:$L$101,MATCH($B82,'For CSV - 2022 VentSpcFuncData'!$B$6:$B$101,0))</f>
        <v>81</v>
      </c>
      <c r="T82" s="41">
        <f>MATCH($A82,'For CSV - 2022 SpcFuncData'!$B$5:$B$87,0)</f>
        <v>16</v>
      </c>
      <c r="V82" t="str">
        <f t="shared" si="8"/>
        <v>1, Spc:SpcFunc,        317,  81  ;  Concourse and Atria Area</v>
      </c>
    </row>
    <row r="83" spans="1:22">
      <c r="A83" s="54" t="s">
        <v>94</v>
      </c>
      <c r="B83" s="90" t="s">
        <v>616</v>
      </c>
      <c r="C83" s="53">
        <f>VLOOKUP($B83,'2022 Ventilation List SORT'!$A$6:$I$101,2)</f>
        <v>0.5</v>
      </c>
      <c r="D83" s="53">
        <f>VLOOKUP($B83,'2022 Ventilation List SORT'!$A$6:$I$101,3)</f>
        <v>0.15</v>
      </c>
      <c r="E83" s="58">
        <f>VLOOKUP($B83,'2022 Ventilation List SORT'!$A$6:$I$101,4)</f>
        <v>0</v>
      </c>
      <c r="F83" s="58">
        <f>VLOOKUP($B83,'2022 Ventilation List SORT'!$A$6:$I$101,5)</f>
        <v>0</v>
      </c>
      <c r="G83" s="53">
        <f>VLOOKUP($B83,'2022 Ventilation List SORT'!$A$6:$I$101,6)</f>
        <v>0</v>
      </c>
      <c r="H83" s="58">
        <f>VLOOKUP($B83,'2022 Ventilation List SORT'!$A$6:$I$101,7)</f>
        <v>1</v>
      </c>
      <c r="I83" s="53" t="str">
        <f>VLOOKUP($B83,'2022 Ventilation List SORT'!$A$6:$I$101,8)</f>
        <v>F</v>
      </c>
      <c r="J83" s="84" t="str">
        <f>VLOOKUP($B83,'2022 Ventilation List SORT'!$A$6:$I$101,9)</f>
        <v>No</v>
      </c>
      <c r="K83" s="154">
        <f>INDEX('For CSV - 2022 SpcFuncData'!$D$5:$D$88,MATCH($A83,'For CSV - 2022 SpcFuncData'!$B$5:$B$87,0))*0.5</f>
        <v>16.664999999999999</v>
      </c>
      <c r="L83" s="154">
        <f>INDEX('For CSV - 2022 VentSpcFuncData'!$K$6:$K$101,MATCH($B83,'For CSV - 2022 VentSpcFuncData'!$B$6:$B$101,0))</f>
        <v>33.333333333333336</v>
      </c>
      <c r="M83" s="154">
        <f t="shared" si="9"/>
        <v>33.333333333333336</v>
      </c>
      <c r="N83" s="154">
        <f>INDEX('For CSV - 2022 VentSpcFuncData'!$J$6:$J$101,MATCH($B83,'For CSV - 2022 VentSpcFuncData'!$B$6:$B$101,0))</f>
        <v>15</v>
      </c>
      <c r="O83" s="154">
        <f t="shared" si="10"/>
        <v>30.003000300030006</v>
      </c>
      <c r="P83" s="156">
        <f t="shared" si="6"/>
        <v>0.50000000000000011</v>
      </c>
      <c r="Q83" s="41" t="str">
        <f t="shared" si="7"/>
        <v>Concourse and Atria Area,Assembly - Lobbies</v>
      </c>
      <c r="R83" s="41">
        <f>INDEX('For CSV - 2022 SpcFuncData'!$AN$5:$AN$89,MATCH($A83,'For CSV - 2022 SpcFuncData'!$B$5:$B$88,0))</f>
        <v>317</v>
      </c>
      <c r="S83" s="41">
        <f>INDEX('For CSV - 2022 VentSpcFuncData'!$L$6:$L$101,MATCH($B83,'For CSV - 2022 VentSpcFuncData'!$B$6:$B$101,0))</f>
        <v>5</v>
      </c>
      <c r="T83" s="41">
        <f>MATCH($A83,'For CSV - 2022 SpcFuncData'!$B$5:$B$87,0)</f>
        <v>16</v>
      </c>
      <c r="V83" t="str">
        <f t="shared" si="8"/>
        <v>2,              5,     "Assembly - Lobbies"</v>
      </c>
    </row>
    <row r="84" spans="1:22">
      <c r="A84" s="54" t="s">
        <v>94</v>
      </c>
      <c r="B84" s="90" t="s">
        <v>274</v>
      </c>
      <c r="C84" s="53">
        <f>VLOOKUP($B84,'2022 Ventilation List SORT'!$A$6:$I$101,2)</f>
        <v>0.15</v>
      </c>
      <c r="D84" s="53">
        <f>VLOOKUP($B84,'2022 Ventilation List SORT'!$A$6:$I$101,3)</f>
        <v>0.15</v>
      </c>
      <c r="E84" s="58">
        <f>VLOOKUP($B84,'2022 Ventilation List SORT'!$A$6:$I$101,4)</f>
        <v>0</v>
      </c>
      <c r="F84" s="58">
        <f>VLOOKUP($B84,'2022 Ventilation List SORT'!$A$6:$I$101,5)</f>
        <v>0</v>
      </c>
      <c r="G84" s="53">
        <f>VLOOKUP($B84,'2022 Ventilation List SORT'!$A$6:$I$101,6)</f>
        <v>0</v>
      </c>
      <c r="H84" s="58">
        <f>VLOOKUP($B84,'2022 Ventilation List SORT'!$A$6:$I$101,7)</f>
        <v>1</v>
      </c>
      <c r="I84" s="53" t="str">
        <f>VLOOKUP($B84,'2022 Ventilation List SORT'!$A$6:$I$101,8)</f>
        <v>F</v>
      </c>
      <c r="J84" s="84" t="str">
        <f>VLOOKUP($B84,'2022 Ventilation List SORT'!$A$6:$I$101,9)</f>
        <v>No</v>
      </c>
      <c r="K84" s="154">
        <f>INDEX('For CSV - 2022 SpcFuncData'!$D$5:$D$88,MATCH($A84,'For CSV - 2022 SpcFuncData'!$B$5:$B$87,0))*0.5</f>
        <v>16.664999999999999</v>
      </c>
      <c r="L84" s="154">
        <f>INDEX('For CSV - 2022 VentSpcFuncData'!$K$6:$K$101,MATCH($B84,'For CSV - 2022 VentSpcFuncData'!$B$6:$B$101,0))</f>
        <v>0</v>
      </c>
      <c r="M84" s="154">
        <f t="shared" si="9"/>
        <v>16.664999999999999</v>
      </c>
      <c r="N84" s="154">
        <f>INDEX('For CSV - 2022 VentSpcFuncData'!$J$6:$J$101,MATCH($B84,'For CSV - 2022 VentSpcFuncData'!$B$6:$B$101,0))</f>
        <v>15</v>
      </c>
      <c r="O84" s="154">
        <f t="shared" si="10"/>
        <v>15</v>
      </c>
      <c r="P84" s="156">
        <f t="shared" si="6"/>
        <v>0.249975</v>
      </c>
      <c r="Q84" s="41" t="str">
        <f t="shared" si="7"/>
        <v>Concourse and Atria Area,General - Corridors</v>
      </c>
      <c r="R84" s="41">
        <f>INDEX('For CSV - 2022 SpcFuncData'!$AN$5:$AN$89,MATCH($A84,'For CSV - 2022 SpcFuncData'!$B$5:$B$88,0))</f>
        <v>317</v>
      </c>
      <c r="S84" s="41">
        <f>INDEX('For CSV - 2022 VentSpcFuncData'!$L$6:$L$101,MATCH($B84,'For CSV - 2022 VentSpcFuncData'!$B$6:$B$101,0))</f>
        <v>49</v>
      </c>
      <c r="T84" s="41">
        <f>MATCH($A84,'For CSV - 2022 SpcFuncData'!$B$5:$B$87,0)</f>
        <v>16</v>
      </c>
      <c r="V84" t="str">
        <f t="shared" si="8"/>
        <v>2,              49,     "General - Corridors"</v>
      </c>
    </row>
    <row r="85" spans="1:22">
      <c r="A85" s="54" t="s">
        <v>94</v>
      </c>
      <c r="B85" s="90" t="s">
        <v>617</v>
      </c>
      <c r="C85" s="53">
        <f>VLOOKUP($B85,'2022 Ventilation List SORT'!$A$6:$I$101,2)</f>
        <v>0.5</v>
      </c>
      <c r="D85" s="53">
        <f>VLOOKUP($B85,'2022 Ventilation List SORT'!$A$6:$I$101,3)</f>
        <v>0.15</v>
      </c>
      <c r="E85" s="58">
        <f>VLOOKUP($B85,'2022 Ventilation List SORT'!$A$6:$I$101,4)</f>
        <v>0</v>
      </c>
      <c r="F85" s="58">
        <f>VLOOKUP($B85,'2022 Ventilation List SORT'!$A$6:$I$101,5)</f>
        <v>0</v>
      </c>
      <c r="G85" s="53">
        <f>VLOOKUP($B85,'2022 Ventilation List SORT'!$A$6:$I$101,6)</f>
        <v>0</v>
      </c>
      <c r="H85" s="58">
        <f>VLOOKUP($B85,'2022 Ventilation List SORT'!$A$6:$I$101,7)</f>
        <v>1</v>
      </c>
      <c r="I85" s="53" t="str">
        <f>VLOOKUP($B85,'2022 Ventilation List SORT'!$A$6:$I$101,8)</f>
        <v>F</v>
      </c>
      <c r="J85" s="84" t="str">
        <f>VLOOKUP($B85,'2022 Ventilation List SORT'!$A$6:$I$101,9)</f>
        <v>No</v>
      </c>
      <c r="K85" s="154">
        <f>INDEX('For CSV - 2022 SpcFuncData'!$D$5:$D$88,MATCH($A85,'For CSV - 2022 SpcFuncData'!$B$5:$B$87,0))*0.5</f>
        <v>16.664999999999999</v>
      </c>
      <c r="L85" s="154">
        <f>INDEX('For CSV - 2022 VentSpcFuncData'!$K$6:$K$101,MATCH($B85,'For CSV - 2022 VentSpcFuncData'!$B$6:$B$101,0))</f>
        <v>33.333333333333336</v>
      </c>
      <c r="M85" s="154">
        <f t="shared" si="9"/>
        <v>33.333333333333336</v>
      </c>
      <c r="N85" s="154">
        <f>INDEX('For CSV - 2022 VentSpcFuncData'!$J$6:$J$101,MATCH($B85,'For CSV - 2022 VentSpcFuncData'!$B$6:$B$101,0))</f>
        <v>15</v>
      </c>
      <c r="O85" s="154">
        <f t="shared" si="10"/>
        <v>30.003000300030006</v>
      </c>
      <c r="P85" s="156">
        <f t="shared" si="6"/>
        <v>0.50000000000000011</v>
      </c>
      <c r="Q85" s="41" t="str">
        <f t="shared" si="7"/>
        <v>Concourse and Atria Area,Lodging - Lobbies/pre-function</v>
      </c>
      <c r="R85" s="41">
        <f>INDEX('For CSV - 2022 SpcFuncData'!$AN$5:$AN$89,MATCH($A85,'For CSV - 2022 SpcFuncData'!$B$5:$B$88,0))</f>
        <v>317</v>
      </c>
      <c r="S85" s="41">
        <f>INDEX('For CSV - 2022 VentSpcFuncData'!$L$6:$L$101,MATCH($B85,'For CSV - 2022 VentSpcFuncData'!$B$6:$B$101,0))</f>
        <v>56</v>
      </c>
      <c r="T85" s="41">
        <f>MATCH($A85,'For CSV - 2022 SpcFuncData'!$B$5:$B$87,0)</f>
        <v>16</v>
      </c>
      <c r="V85" t="str">
        <f t="shared" si="8"/>
        <v>2,              56,     "Lodging - Lobbies/pre-function"</v>
      </c>
    </row>
    <row r="86" spans="1:22">
      <c r="A86" s="41" t="s">
        <v>94</v>
      </c>
      <c r="B86" s="90" t="s">
        <v>286</v>
      </c>
      <c r="C86" s="53">
        <f>VLOOKUP($B86,'2022 Ventilation List SORT'!$A$6:$I$101,2)</f>
        <v>0.15</v>
      </c>
      <c r="D86" s="53">
        <f>VLOOKUP($B86,'2022 Ventilation List SORT'!$A$6:$I$101,3)</f>
        <v>0.15</v>
      </c>
      <c r="E86" s="58">
        <f>VLOOKUP($B86,'2022 Ventilation List SORT'!$A$6:$I$101,4)</f>
        <v>0</v>
      </c>
      <c r="F86" s="58">
        <f>VLOOKUP($B86,'2022 Ventilation List SORT'!$A$6:$I$101,5)</f>
        <v>0</v>
      </c>
      <c r="G86" s="53">
        <f>VLOOKUP($B86,'2022 Ventilation List SORT'!$A$6:$I$101,6)</f>
        <v>0</v>
      </c>
      <c r="H86" s="58">
        <f>VLOOKUP($B86,'2022 Ventilation List SORT'!$A$6:$I$101,7)</f>
        <v>2</v>
      </c>
      <c r="I86" s="53" t="str">
        <f>VLOOKUP($B86,'2022 Ventilation List SORT'!$A$6:$I$101,8)</f>
        <v/>
      </c>
      <c r="J86" s="84" t="str">
        <f>VLOOKUP($B86,'2022 Ventilation List SORT'!$A$6:$I$101,9)</f>
        <v>No</v>
      </c>
      <c r="K86" s="154">
        <f>INDEX('For CSV - 2022 SpcFuncData'!$D$5:$D$88,MATCH($A86,'For CSV - 2022 SpcFuncData'!$B$5:$B$87,0))*0.5</f>
        <v>16.664999999999999</v>
      </c>
      <c r="L86" s="154">
        <f>INDEX('For CSV - 2022 VentSpcFuncData'!$K$6:$K$101,MATCH($B86,'For CSV - 2022 VentSpcFuncData'!$B$6:$B$101,0))</f>
        <v>0</v>
      </c>
      <c r="M86" s="154">
        <f t="shared" si="9"/>
        <v>16.664999999999999</v>
      </c>
      <c r="N86" s="154">
        <f>INDEX('For CSV - 2022 VentSpcFuncData'!$J$6:$J$101,MATCH($B86,'For CSV - 2022 VentSpcFuncData'!$B$6:$B$101,0))</f>
        <v>15</v>
      </c>
      <c r="O86" s="154">
        <f t="shared" si="10"/>
        <v>15</v>
      </c>
      <c r="P86" s="156">
        <f t="shared" si="6"/>
        <v>0.249975</v>
      </c>
      <c r="Q86" s="41" t="str">
        <f t="shared" si="7"/>
        <v>Concourse and Atria Area,Misc - All others</v>
      </c>
      <c r="R86" s="41">
        <f>INDEX('For CSV - 2022 SpcFuncData'!$AN$5:$AN$89,MATCH($A86,'For CSV - 2022 SpcFuncData'!$B$5:$B$88,0))</f>
        <v>317</v>
      </c>
      <c r="S86" s="41">
        <f>INDEX('For CSV - 2022 VentSpcFuncData'!$L$6:$L$101,MATCH($B86,'For CSV - 2022 VentSpcFuncData'!$B$6:$B$101,0))</f>
        <v>58</v>
      </c>
      <c r="T86" s="41">
        <f>MATCH($A86,'For CSV - 2022 SpcFuncData'!$B$5:$B$87,0)</f>
        <v>16</v>
      </c>
      <c r="V86" t="str">
        <f t="shared" si="8"/>
        <v>2,              58,     "Misc - All others"</v>
      </c>
    </row>
    <row r="87" spans="1:22">
      <c r="A87" s="41" t="s">
        <v>94</v>
      </c>
      <c r="B87" s="90" t="s">
        <v>334</v>
      </c>
      <c r="C87" s="53">
        <f>VLOOKUP($B87,'2022 Ventilation List SORT'!$A$6:$I$101,2)</f>
        <v>0.5</v>
      </c>
      <c r="D87" s="53">
        <f>VLOOKUP($B87,'2022 Ventilation List SORT'!$A$6:$I$101,3)</f>
        <v>0.15</v>
      </c>
      <c r="E87" s="58">
        <f>VLOOKUP($B87,'2022 Ventilation List SORT'!$A$6:$I$101,4)</f>
        <v>0</v>
      </c>
      <c r="F87" s="58">
        <f>VLOOKUP($B87,'2022 Ventilation List SORT'!$A$6:$I$101,5)</f>
        <v>0</v>
      </c>
      <c r="G87" s="53">
        <f>VLOOKUP($B87,'2022 Ventilation List SORT'!$A$6:$I$101,6)</f>
        <v>0</v>
      </c>
      <c r="H87" s="58">
        <f>VLOOKUP($B87,'2022 Ventilation List SORT'!$A$6:$I$101,7)</f>
        <v>1</v>
      </c>
      <c r="I87" s="53" t="str">
        <f>VLOOKUP($B87,'2022 Ventilation List SORT'!$A$6:$I$101,8)</f>
        <v>F</v>
      </c>
      <c r="J87" s="84" t="str">
        <f>VLOOKUP($B87,'2022 Ventilation List SORT'!$A$6:$I$101,9)</f>
        <v>No</v>
      </c>
      <c r="K87" s="154">
        <f>INDEX('For CSV - 2022 SpcFuncData'!$D$5:$D$88,MATCH($A87,'For CSV - 2022 SpcFuncData'!$B$5:$B$87,0))*0.5</f>
        <v>16.664999999999999</v>
      </c>
      <c r="L87" s="154">
        <f>INDEX('For CSV - 2022 VentSpcFuncData'!$K$6:$K$101,MATCH($B87,'For CSV - 2022 VentSpcFuncData'!$B$6:$B$101,0))</f>
        <v>33.333333333333336</v>
      </c>
      <c r="M87" s="154">
        <f t="shared" si="9"/>
        <v>33.333333333333336</v>
      </c>
      <c r="N87" s="154">
        <f>INDEX('For CSV - 2022 VentSpcFuncData'!$J$6:$J$101,MATCH($B87,'For CSV - 2022 VentSpcFuncData'!$B$6:$B$101,0))</f>
        <v>15</v>
      </c>
      <c r="O87" s="154">
        <f t="shared" si="10"/>
        <v>30.003000300030006</v>
      </c>
      <c r="P87" s="156">
        <f t="shared" si="6"/>
        <v>0.50000000000000011</v>
      </c>
      <c r="Q87" s="41" t="str">
        <f t="shared" si="7"/>
        <v>Concourse and Atria Area,Misc - Transportation waiting</v>
      </c>
      <c r="R87" s="41">
        <f>INDEX('For CSV - 2022 SpcFuncData'!$AN$5:$AN$89,MATCH($A87,'For CSV - 2022 SpcFuncData'!$B$5:$B$88,0))</f>
        <v>317</v>
      </c>
      <c r="S87" s="41">
        <f>INDEX('For CSV - 2022 VentSpcFuncData'!$L$6:$L$101,MATCH($B87,'For CSV - 2022 VentSpcFuncData'!$B$6:$B$101,0))</f>
        <v>69</v>
      </c>
      <c r="T87" s="41">
        <f>MATCH($A87,'For CSV - 2022 SpcFuncData'!$B$5:$B$87,0)</f>
        <v>16</v>
      </c>
      <c r="V87" t="str">
        <f t="shared" si="8"/>
        <v>2,              69,     "Misc - Transportation waiting"</v>
      </c>
    </row>
    <row r="88" spans="1:22">
      <c r="A88" s="41" t="s">
        <v>94</v>
      </c>
      <c r="B88" s="90" t="s">
        <v>309</v>
      </c>
      <c r="C88" s="53">
        <f>VLOOKUP($B88,'2022 Ventilation List SORT'!$A$6:$I$101,2)</f>
        <v>0.5</v>
      </c>
      <c r="D88" s="53">
        <f>VLOOKUP($B88,'2022 Ventilation List SORT'!$A$6:$I$101,3)</f>
        <v>0.15</v>
      </c>
      <c r="E88" s="58">
        <f>VLOOKUP($B88,'2022 Ventilation List SORT'!$A$6:$I$101,4)</f>
        <v>0</v>
      </c>
      <c r="F88" s="58">
        <f>VLOOKUP($B88,'2022 Ventilation List SORT'!$A$6:$I$101,5)</f>
        <v>0</v>
      </c>
      <c r="G88" s="53">
        <f>VLOOKUP($B88,'2022 Ventilation List SORT'!$A$6:$I$101,6)</f>
        <v>0</v>
      </c>
      <c r="H88" s="58">
        <f>VLOOKUP($B88,'2022 Ventilation List SORT'!$A$6:$I$101,7)</f>
        <v>1</v>
      </c>
      <c r="I88" s="53" t="str">
        <f>VLOOKUP($B88,'2022 Ventilation List SORT'!$A$6:$I$101,8)</f>
        <v>F</v>
      </c>
      <c r="J88" s="84" t="str">
        <f>VLOOKUP($B88,'2022 Ventilation List SORT'!$A$6:$I$101,9)</f>
        <v>No</v>
      </c>
      <c r="K88" s="154">
        <f>INDEX('For CSV - 2022 SpcFuncData'!$D$5:$D$88,MATCH($A88,'For CSV - 2022 SpcFuncData'!$B$5:$B$87,0))*0.5</f>
        <v>16.664999999999999</v>
      </c>
      <c r="L88" s="154">
        <f>INDEX('For CSV - 2022 VentSpcFuncData'!$K$6:$K$101,MATCH($B88,'For CSV - 2022 VentSpcFuncData'!$B$6:$B$101,0))</f>
        <v>33.333333333333336</v>
      </c>
      <c r="M88" s="154">
        <f t="shared" si="9"/>
        <v>33.333333333333336</v>
      </c>
      <c r="N88" s="154">
        <f>INDEX('For CSV - 2022 VentSpcFuncData'!$J$6:$J$101,MATCH($B88,'For CSV - 2022 VentSpcFuncData'!$B$6:$B$101,0))</f>
        <v>15</v>
      </c>
      <c r="O88" s="154">
        <f t="shared" si="10"/>
        <v>30.003000300030006</v>
      </c>
      <c r="P88" s="156">
        <f t="shared" si="6"/>
        <v>0.50000000000000011</v>
      </c>
      <c r="Q88" s="41" t="str">
        <f t="shared" si="7"/>
        <v>Concourse and Atria Area,Office - Main entry lobbies</v>
      </c>
      <c r="R88" s="41">
        <f>INDEX('For CSV - 2022 SpcFuncData'!$AN$5:$AN$89,MATCH($A88,'For CSV - 2022 SpcFuncData'!$B$5:$B$88,0))</f>
        <v>317</v>
      </c>
      <c r="S88" s="41">
        <f>INDEX('For CSV - 2022 VentSpcFuncData'!$L$6:$L$101,MATCH($B88,'For CSV - 2022 VentSpcFuncData'!$B$6:$B$101,0))</f>
        <v>72</v>
      </c>
      <c r="T88" s="41">
        <f>MATCH($A88,'For CSV - 2022 SpcFuncData'!$B$5:$B$87,0)</f>
        <v>16</v>
      </c>
      <c r="V88" t="str">
        <f t="shared" si="8"/>
        <v>2,              72,     "Office - Main entry lobbies"</v>
      </c>
    </row>
    <row r="89" spans="1:22">
      <c r="A89" s="41" t="s">
        <v>94</v>
      </c>
      <c r="B89" s="90" t="s">
        <v>266</v>
      </c>
      <c r="C89" s="53">
        <f>VLOOKUP($B89,'2022 Ventilation List SORT'!$A$6:$I$101,2)</f>
        <v>0.25</v>
      </c>
      <c r="D89" s="53">
        <f>VLOOKUP($B89,'2022 Ventilation List SORT'!$A$6:$I$101,3)</f>
        <v>0.15</v>
      </c>
      <c r="E89" s="58">
        <f>VLOOKUP($B89,'2022 Ventilation List SORT'!$A$6:$I$101,4)</f>
        <v>0</v>
      </c>
      <c r="F89" s="58">
        <f>VLOOKUP($B89,'2022 Ventilation List SORT'!$A$6:$I$101,5)</f>
        <v>0</v>
      </c>
      <c r="G89" s="53">
        <f>VLOOKUP($B89,'2022 Ventilation List SORT'!$A$6:$I$101,6)</f>
        <v>0</v>
      </c>
      <c r="H89" s="58">
        <f>VLOOKUP($B89,'2022 Ventilation List SORT'!$A$6:$I$101,7)</f>
        <v>1</v>
      </c>
      <c r="I89" s="53" t="str">
        <f>VLOOKUP($B89,'2022 Ventilation List SORT'!$A$6:$I$101,8)</f>
        <v>F</v>
      </c>
      <c r="J89" s="84" t="str">
        <f>VLOOKUP($B89,'2022 Ventilation List SORT'!$A$6:$I$101,9)</f>
        <v>No</v>
      </c>
      <c r="K89" s="154">
        <f>INDEX('For CSV - 2022 SpcFuncData'!$D$5:$D$88,MATCH($A89,'For CSV - 2022 SpcFuncData'!$B$5:$B$87,0))*0.5</f>
        <v>16.664999999999999</v>
      </c>
      <c r="L89" s="154">
        <f>INDEX('For CSV - 2022 VentSpcFuncData'!$K$6:$K$101,MATCH($B89,'For CSV - 2022 VentSpcFuncData'!$B$6:$B$101,0))</f>
        <v>16.666666666666668</v>
      </c>
      <c r="M89" s="154">
        <f t="shared" si="9"/>
        <v>16.666666666666668</v>
      </c>
      <c r="N89" s="154">
        <f>INDEX('For CSV - 2022 VentSpcFuncData'!$J$6:$J$101,MATCH($B89,'For CSV - 2022 VentSpcFuncData'!$B$6:$B$101,0))</f>
        <v>15</v>
      </c>
      <c r="O89" s="154">
        <f t="shared" si="10"/>
        <v>15.001500150015003</v>
      </c>
      <c r="P89" s="156">
        <f t="shared" si="6"/>
        <v>0.25000000000000006</v>
      </c>
      <c r="Q89" s="41" t="str">
        <f t="shared" si="7"/>
        <v>Concourse and Atria Area,Retail - Mall common areas</v>
      </c>
      <c r="R89" s="41">
        <f>INDEX('For CSV - 2022 SpcFuncData'!$AN$5:$AN$89,MATCH($A89,'For CSV - 2022 SpcFuncData'!$B$5:$B$88,0))</f>
        <v>317</v>
      </c>
      <c r="S89" s="41">
        <f>INDEX('For CSV - 2022 VentSpcFuncData'!$L$6:$L$101,MATCH($B89,'For CSV - 2022 VentSpcFuncData'!$B$6:$B$101,0))</f>
        <v>81</v>
      </c>
      <c r="T89" s="41">
        <f>MATCH($A89,'For CSV - 2022 SpcFuncData'!$B$5:$B$87,0)</f>
        <v>16</v>
      </c>
      <c r="V89" t="str">
        <f t="shared" si="8"/>
        <v>2,              81,     "Retail - Mall common areas"</v>
      </c>
    </row>
    <row r="90" spans="1:22">
      <c r="A90" s="41" t="s">
        <v>70</v>
      </c>
      <c r="B90" s="90" t="s">
        <v>269</v>
      </c>
      <c r="C90" s="53">
        <f>VLOOKUP($B90,'2022 Ventilation List SORT'!$A$6:$I$101,2)</f>
        <v>0.5</v>
      </c>
      <c r="D90" s="53">
        <f>VLOOKUP($B90,'2022 Ventilation List SORT'!$A$6:$I$101,3)</f>
        <v>0.15</v>
      </c>
      <c r="E90" s="58">
        <f>VLOOKUP($B90,'2022 Ventilation List SORT'!$A$6:$I$101,4)</f>
        <v>0</v>
      </c>
      <c r="F90" s="58">
        <f>VLOOKUP($B90,'2022 Ventilation List SORT'!$A$6:$I$101,5)</f>
        <v>0</v>
      </c>
      <c r="G90" s="53">
        <f>VLOOKUP($B90,'2022 Ventilation List SORT'!$A$6:$I$101,6)</f>
        <v>0</v>
      </c>
      <c r="H90" s="58">
        <f>VLOOKUP($B90,'2022 Ventilation List SORT'!$A$6:$I$101,7)</f>
        <v>1</v>
      </c>
      <c r="I90" s="53" t="str">
        <f>VLOOKUP($B90,'2022 Ventilation List SORT'!$A$6:$I$101,8)</f>
        <v>F</v>
      </c>
      <c r="J90" s="84" t="str">
        <f>VLOOKUP($B90,'2022 Ventilation List SORT'!$A$6:$I$101,9)</f>
        <v>No</v>
      </c>
      <c r="K90" s="154">
        <f>INDEX('For CSV - 2022 SpcFuncData'!$D$5:$D$88,MATCH($A90,'For CSV - 2022 SpcFuncData'!$B$5:$B$87,0))*0.5</f>
        <v>33.335000000000001</v>
      </c>
      <c r="L90" s="154">
        <f>INDEX('For CSV - 2022 VentSpcFuncData'!$K$6:$K$101,MATCH($B90,'For CSV - 2022 VentSpcFuncData'!$B$6:$B$101,0))</f>
        <v>33.333333333333336</v>
      </c>
      <c r="M90" s="154">
        <f t="shared" si="9"/>
        <v>33.333333333333336</v>
      </c>
      <c r="N90" s="154">
        <f>INDEX('For CSV - 2022 VentSpcFuncData'!$J$6:$J$101,MATCH($B90,'For CSV - 2022 VentSpcFuncData'!$B$6:$B$101,0))</f>
        <v>15</v>
      </c>
      <c r="O90" s="154">
        <f t="shared" si="10"/>
        <v>14.999250037498125</v>
      </c>
      <c r="P90" s="156">
        <f t="shared" si="6"/>
        <v>0.5</v>
      </c>
      <c r="Q90" s="41" t="str">
        <f t="shared" si="7"/>
        <v>Convention, Conference, Multipurpose and Meeting Area,General - Conference/meeting</v>
      </c>
      <c r="R90" s="41">
        <f>INDEX('For CSV - 2022 SpcFuncData'!$AN$5:$AN$89,MATCH($A90,'For CSV - 2022 SpcFuncData'!$B$5:$B$88,0))</f>
        <v>318</v>
      </c>
      <c r="S90" s="41">
        <f>INDEX('For CSV - 2022 VentSpcFuncData'!$L$6:$L$101,MATCH($B90,'For CSV - 2022 VentSpcFuncData'!$B$6:$B$101,0))</f>
        <v>48</v>
      </c>
      <c r="T90" s="41">
        <f>MATCH($A90,'For CSV - 2022 SpcFuncData'!$B$5:$B$87,0)</f>
        <v>17</v>
      </c>
      <c r="V90" t="str">
        <f t="shared" si="8"/>
        <v>1, Spc:SpcFunc,        318,  48  ;  Convention, Conference, Multipurpose and Meeting Area</v>
      </c>
    </row>
    <row r="91" spans="1:22">
      <c r="A91" s="41" t="s">
        <v>70</v>
      </c>
      <c r="B91" s="90" t="s">
        <v>592</v>
      </c>
      <c r="C91" s="53">
        <f>VLOOKUP($B91,'2022 Ventilation List SORT'!$A$6:$I$101,2)</f>
        <v>0.19</v>
      </c>
      <c r="D91" s="53">
        <f>VLOOKUP($B91,'2022 Ventilation List SORT'!$A$6:$I$101,3)</f>
        <v>0.15</v>
      </c>
      <c r="E91" s="58">
        <f>VLOOKUP($B91,'2022 Ventilation List SORT'!$A$6:$I$101,4)</f>
        <v>0</v>
      </c>
      <c r="F91" s="58">
        <f>VLOOKUP($B91,'2022 Ventilation List SORT'!$A$6:$I$101,5)</f>
        <v>0</v>
      </c>
      <c r="G91" s="53">
        <f>VLOOKUP($B91,'2022 Ventilation List SORT'!$A$6:$I$101,6)</f>
        <v>0</v>
      </c>
      <c r="H91" s="58">
        <f>VLOOKUP($B91,'2022 Ventilation List SORT'!$A$6:$I$101,7)</f>
        <v>1</v>
      </c>
      <c r="I91" s="53" t="str">
        <f>VLOOKUP($B91,'2022 Ventilation List SORT'!$A$6:$I$101,8)</f>
        <v>F</v>
      </c>
      <c r="J91" s="84" t="str">
        <f>VLOOKUP($B91,'2022 Ventilation List SORT'!$A$6:$I$101,9)</f>
        <v>No</v>
      </c>
      <c r="K91" s="154">
        <f>INDEX('For CSV - 2022 SpcFuncData'!$D$5:$D$88,MATCH($A91,'For CSV - 2022 SpcFuncData'!$B$5:$B$87,0))*0.5</f>
        <v>33.335000000000001</v>
      </c>
      <c r="L91" s="154">
        <f>INDEX('For CSV - 2022 VentSpcFuncData'!$K$6:$K$101,MATCH($B91,'For CSV - 2022 VentSpcFuncData'!$B$6:$B$101,0))</f>
        <v>12.666666666666666</v>
      </c>
      <c r="M91" s="154">
        <f t="shared" si="9"/>
        <v>12.666666666666666</v>
      </c>
      <c r="N91" s="154">
        <f>INDEX('For CSV - 2022 VentSpcFuncData'!$J$6:$J$101,MATCH($B91,'For CSV - 2022 VentSpcFuncData'!$B$6:$B$101,0))</f>
        <v>15</v>
      </c>
      <c r="O91" s="154">
        <f t="shared" si="10"/>
        <v>5.6997150142492874</v>
      </c>
      <c r="P91" s="156">
        <f t="shared" si="6"/>
        <v>0.19</v>
      </c>
      <c r="Q91" s="41" t="str">
        <f t="shared" si="7"/>
        <v>Convention, Conference, Multipurpose and Meeting Area,Assembly - Courtrooms</v>
      </c>
      <c r="R91" s="41">
        <f>INDEX('For CSV - 2022 SpcFuncData'!$AN$5:$AN$89,MATCH($A91,'For CSV - 2022 SpcFuncData'!$B$5:$B$88,0))</f>
        <v>318</v>
      </c>
      <c r="S91" s="41">
        <f>INDEX('For CSV - 2022 VentSpcFuncData'!$L$6:$L$101,MATCH($B91,'For CSV - 2022 VentSpcFuncData'!$B$6:$B$101,0))</f>
        <v>2</v>
      </c>
      <c r="T91" s="41">
        <f>MATCH($A91,'For CSV - 2022 SpcFuncData'!$B$5:$B$87,0)</f>
        <v>17</v>
      </c>
      <c r="V91" t="str">
        <f t="shared" si="8"/>
        <v>2,              2,     "Assembly - Courtrooms"</v>
      </c>
    </row>
    <row r="92" spans="1:22">
      <c r="A92" s="41" t="s">
        <v>70</v>
      </c>
      <c r="B92" s="90" t="s">
        <v>253</v>
      </c>
      <c r="C92" s="53">
        <f>VLOOKUP($B92,'2022 Ventilation List SORT'!$A$6:$I$101,2)</f>
        <v>0.19</v>
      </c>
      <c r="D92" s="53">
        <f>VLOOKUP($B92,'2022 Ventilation List SORT'!$A$6:$I$101,3)</f>
        <v>0.15</v>
      </c>
      <c r="E92" s="58">
        <f>VLOOKUP($B92,'2022 Ventilation List SORT'!$A$6:$I$101,4)</f>
        <v>0</v>
      </c>
      <c r="F92" s="58">
        <f>VLOOKUP($B92,'2022 Ventilation List SORT'!$A$6:$I$101,5)</f>
        <v>0</v>
      </c>
      <c r="G92" s="53">
        <f>VLOOKUP($B92,'2022 Ventilation List SORT'!$A$6:$I$101,6)</f>
        <v>0</v>
      </c>
      <c r="H92" s="58">
        <f>VLOOKUP($B92,'2022 Ventilation List SORT'!$A$6:$I$101,7)</f>
        <v>1</v>
      </c>
      <c r="I92" s="53" t="str">
        <f>VLOOKUP($B92,'2022 Ventilation List SORT'!$A$6:$I$101,8)</f>
        <v>F</v>
      </c>
      <c r="J92" s="84" t="str">
        <f>VLOOKUP($B92,'2022 Ventilation List SORT'!$A$6:$I$101,9)</f>
        <v>No</v>
      </c>
      <c r="K92" s="154">
        <f>INDEX('For CSV - 2022 SpcFuncData'!$D$5:$D$88,MATCH($A92,'For CSV - 2022 SpcFuncData'!$B$5:$B$87,0))*0.5</f>
        <v>33.335000000000001</v>
      </c>
      <c r="L92" s="154">
        <f>INDEX('For CSV - 2022 VentSpcFuncData'!$K$6:$K$101,MATCH($B92,'For CSV - 2022 VentSpcFuncData'!$B$6:$B$101,0))</f>
        <v>12.666666666666666</v>
      </c>
      <c r="M92" s="154">
        <f t="shared" si="9"/>
        <v>12.666666666666666</v>
      </c>
      <c r="N92" s="154">
        <f>INDEX('For CSV - 2022 VentSpcFuncData'!$J$6:$J$101,MATCH($B92,'For CSV - 2022 VentSpcFuncData'!$B$6:$B$101,0))</f>
        <v>15</v>
      </c>
      <c r="O92" s="154">
        <f t="shared" si="10"/>
        <v>5.6997150142492874</v>
      </c>
      <c r="P92" s="156">
        <f t="shared" si="6"/>
        <v>0.19</v>
      </c>
      <c r="Q92" s="41" t="str">
        <f t="shared" si="7"/>
        <v>Convention, Conference, Multipurpose and Meeting Area,Assembly - Legislative chambers</v>
      </c>
      <c r="R92" s="41">
        <f>INDEX('For CSV - 2022 SpcFuncData'!$AN$5:$AN$89,MATCH($A92,'For CSV - 2022 SpcFuncData'!$B$5:$B$88,0))</f>
        <v>318</v>
      </c>
      <c r="S92" s="41">
        <f>INDEX('For CSV - 2022 VentSpcFuncData'!$L$6:$L$101,MATCH($B92,'For CSV - 2022 VentSpcFuncData'!$B$6:$B$101,0))</f>
        <v>3</v>
      </c>
      <c r="T92" s="41">
        <f>MATCH($A92,'For CSV - 2022 SpcFuncData'!$B$5:$B$87,0)</f>
        <v>17</v>
      </c>
      <c r="V92" t="str">
        <f t="shared" si="8"/>
        <v>2,              3,     "Assembly - Legislative chambers"</v>
      </c>
    </row>
    <row r="93" spans="1:22">
      <c r="A93" s="41" t="s">
        <v>70</v>
      </c>
      <c r="B93" s="90" t="s">
        <v>323</v>
      </c>
      <c r="C93" s="53">
        <f>VLOOKUP($B93,'2022 Ventilation List SORT'!$A$6:$I$101,2)</f>
        <v>1.07</v>
      </c>
      <c r="D93" s="53">
        <f>VLOOKUP($B93,'2022 Ventilation List SORT'!$A$6:$I$101,3)</f>
        <v>0.15</v>
      </c>
      <c r="E93" s="58">
        <f>VLOOKUP($B93,'2022 Ventilation List SORT'!$A$6:$I$101,4)</f>
        <v>0</v>
      </c>
      <c r="F93" s="58">
        <f>VLOOKUP($B93,'2022 Ventilation List SORT'!$A$6:$I$101,5)</f>
        <v>0</v>
      </c>
      <c r="G93" s="53">
        <f>VLOOKUP($B93,'2022 Ventilation List SORT'!$A$6:$I$101,6)</f>
        <v>0</v>
      </c>
      <c r="H93" s="58">
        <f>VLOOKUP($B93,'2022 Ventilation List SORT'!$A$6:$I$101,7)</f>
        <v>1</v>
      </c>
      <c r="I93" s="53" t="str">
        <f>VLOOKUP($B93,'2022 Ventilation List SORT'!$A$6:$I$101,8)</f>
        <v>F</v>
      </c>
      <c r="J93" s="84" t="str">
        <f>VLOOKUP($B93,'2022 Ventilation List SORT'!$A$6:$I$101,9)</f>
        <v>No</v>
      </c>
      <c r="K93" s="154">
        <f>INDEX('For CSV - 2022 SpcFuncData'!$D$5:$D$88,MATCH($A93,'For CSV - 2022 SpcFuncData'!$B$5:$B$87,0))*0.5</f>
        <v>33.335000000000001</v>
      </c>
      <c r="L93" s="154">
        <f>INDEX('For CSV - 2022 VentSpcFuncData'!$K$6:$K$101,MATCH($B93,'For CSV - 2022 VentSpcFuncData'!$B$6:$B$101,0))</f>
        <v>71.333333333333329</v>
      </c>
      <c r="M93" s="154">
        <f t="shared" si="9"/>
        <v>71.333333333333329</v>
      </c>
      <c r="N93" s="154">
        <f>INDEX('For CSV - 2022 VentSpcFuncData'!$J$6:$J$101,MATCH($B93,'For CSV - 2022 VentSpcFuncData'!$B$6:$B$101,0))</f>
        <v>15</v>
      </c>
      <c r="O93" s="154">
        <f t="shared" si="10"/>
        <v>32.098395080245986</v>
      </c>
      <c r="P93" s="156">
        <f t="shared" si="6"/>
        <v>1.07</v>
      </c>
      <c r="Q93" s="41" t="str">
        <f t="shared" si="7"/>
        <v>Convention, Conference, Multipurpose and Meeting Area,Assembly - Places of religious worship</v>
      </c>
      <c r="R93" s="41">
        <f>INDEX('For CSV - 2022 SpcFuncData'!$AN$5:$AN$89,MATCH($A93,'For CSV - 2022 SpcFuncData'!$B$5:$B$88,0))</f>
        <v>318</v>
      </c>
      <c r="S93" s="41">
        <f>INDEX('For CSV - 2022 VentSpcFuncData'!$L$6:$L$101,MATCH($B93,'For CSV - 2022 VentSpcFuncData'!$B$6:$B$101,0))</f>
        <v>8</v>
      </c>
      <c r="T93" s="41">
        <f>MATCH($A93,'For CSV - 2022 SpcFuncData'!$B$5:$B$87,0)</f>
        <v>17</v>
      </c>
      <c r="V93" t="str">
        <f t="shared" si="8"/>
        <v>2,              8,     "Assembly - Places of religious worship"</v>
      </c>
    </row>
    <row r="94" spans="1:22">
      <c r="A94" s="41" t="s">
        <v>70</v>
      </c>
      <c r="B94" s="90" t="s">
        <v>602</v>
      </c>
      <c r="C94" s="53">
        <f>VLOOKUP($B94,'2022 Ventilation List SORT'!$A$6:$I$101,2)</f>
        <v>0</v>
      </c>
      <c r="D94" s="53">
        <f>VLOOKUP($B94,'2022 Ventilation List SORT'!$A$6:$I$101,3)</f>
        <v>0.15</v>
      </c>
      <c r="E94" s="58">
        <f>VLOOKUP($B94,'2022 Ventilation List SORT'!$A$6:$I$101,4)</f>
        <v>0</v>
      </c>
      <c r="F94" s="58">
        <f>VLOOKUP($B94,'2022 Ventilation List SORT'!$A$6:$I$101,5)</f>
        <v>0</v>
      </c>
      <c r="G94" s="53">
        <f>VLOOKUP($B94,'2022 Ventilation List SORT'!$A$6:$I$101,6)</f>
        <v>0</v>
      </c>
      <c r="H94" s="58">
        <f>VLOOKUP($B94,'2022 Ventilation List SORT'!$A$6:$I$101,7)</f>
        <v>1</v>
      </c>
      <c r="I94" s="53" t="str">
        <f>VLOOKUP($B94,'2022 Ventilation List SORT'!$A$6:$I$101,8)</f>
        <v>F</v>
      </c>
      <c r="J94" s="84" t="str">
        <f>VLOOKUP($B94,'2022 Ventilation List SORT'!$A$6:$I$101,9)</f>
        <v>No</v>
      </c>
      <c r="K94" s="154">
        <f>INDEX('For CSV - 2022 SpcFuncData'!$D$5:$D$88,MATCH($A94,'For CSV - 2022 SpcFuncData'!$B$5:$B$87,0))*0.5</f>
        <v>33.335000000000001</v>
      </c>
      <c r="L94" s="154">
        <f>INDEX('For CSV - 2022 VentSpcFuncData'!$K$6:$K$101,MATCH($B94,'For CSV - 2022 VentSpcFuncData'!$B$6:$B$101,0))</f>
        <v>0</v>
      </c>
      <c r="M94" s="154">
        <f t="shared" si="9"/>
        <v>33.335000000000001</v>
      </c>
      <c r="N94" s="154">
        <f>INDEX('For CSV - 2022 VentSpcFuncData'!$J$6:$J$101,MATCH($B94,'For CSV - 2022 VentSpcFuncData'!$B$6:$B$101,0))</f>
        <v>15</v>
      </c>
      <c r="O94" s="154">
        <f t="shared" si="10"/>
        <v>15</v>
      </c>
      <c r="P94" s="156">
        <f t="shared" si="6"/>
        <v>0.50002500000000005</v>
      </c>
      <c r="Q94" s="41" t="str">
        <f t="shared" si="7"/>
        <v>Convention, Conference, Multipurpose and Meeting Area,Education - Lecture hall (fixed seats)</v>
      </c>
      <c r="R94" s="41">
        <f>INDEX('For CSV - 2022 SpcFuncData'!$AN$5:$AN$89,MATCH($A94,'For CSV - 2022 SpcFuncData'!$B$5:$B$88,0))</f>
        <v>318</v>
      </c>
      <c r="S94" s="41">
        <f>INDEX('For CSV - 2022 VentSpcFuncData'!$L$6:$L$101,MATCH($B94,'For CSV - 2022 VentSpcFuncData'!$B$6:$B$101,0))</f>
        <v>15</v>
      </c>
      <c r="T94" s="41">
        <f>MATCH($A94,'For CSV - 2022 SpcFuncData'!$B$5:$B$87,0)</f>
        <v>17</v>
      </c>
      <c r="V94" t="str">
        <f t="shared" si="8"/>
        <v>2,              15,     "Education - Lecture hall (fixed seats)"</v>
      </c>
    </row>
    <row r="95" spans="1:22">
      <c r="A95" s="41" t="s">
        <v>70</v>
      </c>
      <c r="B95" s="90" t="s">
        <v>605</v>
      </c>
      <c r="C95" s="53">
        <f>VLOOKUP($B95,'2022 Ventilation List SORT'!$A$6:$I$101,2)</f>
        <v>0.5</v>
      </c>
      <c r="D95" s="53">
        <f>VLOOKUP($B95,'2022 Ventilation List SORT'!$A$6:$I$101,3)</f>
        <v>0.15</v>
      </c>
      <c r="E95" s="58">
        <f>VLOOKUP($B95,'2022 Ventilation List SORT'!$A$6:$I$101,4)</f>
        <v>0</v>
      </c>
      <c r="F95" s="58">
        <f>VLOOKUP($B95,'2022 Ventilation List SORT'!$A$6:$I$101,5)</f>
        <v>0</v>
      </c>
      <c r="G95" s="53">
        <f>VLOOKUP($B95,'2022 Ventilation List SORT'!$A$6:$I$101,6)</f>
        <v>0</v>
      </c>
      <c r="H95" s="58">
        <f>VLOOKUP($B95,'2022 Ventilation List SORT'!$A$6:$I$101,7)</f>
        <v>1</v>
      </c>
      <c r="I95" s="53" t="str">
        <f>VLOOKUP($B95,'2022 Ventilation List SORT'!$A$6:$I$101,8)</f>
        <v>F</v>
      </c>
      <c r="J95" s="84" t="str">
        <f>VLOOKUP($B95,'2022 Ventilation List SORT'!$A$6:$I$101,9)</f>
        <v>No</v>
      </c>
      <c r="K95" s="154">
        <f>INDEX('For CSV - 2022 SpcFuncData'!$D$5:$D$88,MATCH($A95,'For CSV - 2022 SpcFuncData'!$B$5:$B$87,0))*0.5</f>
        <v>33.335000000000001</v>
      </c>
      <c r="L95" s="154">
        <f>INDEX('For CSV - 2022 VentSpcFuncData'!$K$6:$K$101,MATCH($B95,'For CSV - 2022 VentSpcFuncData'!$B$6:$B$101,0))</f>
        <v>33.333333333333336</v>
      </c>
      <c r="M95" s="154">
        <f t="shared" si="9"/>
        <v>33.333333333333336</v>
      </c>
      <c r="N95" s="154">
        <f>INDEX('For CSV - 2022 VentSpcFuncData'!$J$6:$J$101,MATCH($B95,'For CSV - 2022 VentSpcFuncData'!$B$6:$B$101,0))</f>
        <v>15</v>
      </c>
      <c r="O95" s="154">
        <f t="shared" si="10"/>
        <v>14.999250037498125</v>
      </c>
      <c r="P95" s="156">
        <f t="shared" si="6"/>
        <v>0.5</v>
      </c>
      <c r="Q95" s="41" t="str">
        <f t="shared" si="7"/>
        <v>Convention, Conference, Multipurpose and Meeting Area,Education - Multiuse assembly</v>
      </c>
      <c r="R95" s="41">
        <f>INDEX('For CSV - 2022 SpcFuncData'!$AN$5:$AN$89,MATCH($A95,'For CSV - 2022 SpcFuncData'!$B$5:$B$88,0))</f>
        <v>318</v>
      </c>
      <c r="S95" s="41">
        <f>INDEX('For CSV - 2022 VentSpcFuncData'!$L$6:$L$101,MATCH($B95,'For CSV - 2022 VentSpcFuncData'!$B$6:$B$101,0))</f>
        <v>19</v>
      </c>
      <c r="T95" s="41">
        <f>MATCH($A95,'For CSV - 2022 SpcFuncData'!$B$5:$B$87,0)</f>
        <v>17</v>
      </c>
      <c r="V95" t="str">
        <f t="shared" si="8"/>
        <v>2,              19,     "Education - Multiuse assembly"</v>
      </c>
    </row>
    <row r="96" spans="1:22">
      <c r="A96" s="41" t="s">
        <v>70</v>
      </c>
      <c r="B96" s="90" t="s">
        <v>269</v>
      </c>
      <c r="C96" s="53">
        <f>VLOOKUP($B96,'2022 Ventilation List SORT'!$A$6:$I$101,2)</f>
        <v>0.5</v>
      </c>
      <c r="D96" s="53">
        <f>VLOOKUP($B96,'2022 Ventilation List SORT'!$A$6:$I$101,3)</f>
        <v>0.15</v>
      </c>
      <c r="E96" s="58">
        <f>VLOOKUP($B96,'2022 Ventilation List SORT'!$A$6:$I$101,4)</f>
        <v>0</v>
      </c>
      <c r="F96" s="58">
        <f>VLOOKUP($B96,'2022 Ventilation List SORT'!$A$6:$I$101,5)</f>
        <v>0</v>
      </c>
      <c r="G96" s="53">
        <f>VLOOKUP($B96,'2022 Ventilation List SORT'!$A$6:$I$101,6)</f>
        <v>0</v>
      </c>
      <c r="H96" s="58">
        <f>VLOOKUP($B96,'2022 Ventilation List SORT'!$A$6:$I$101,7)</f>
        <v>1</v>
      </c>
      <c r="I96" s="53" t="str">
        <f>VLOOKUP($B96,'2022 Ventilation List SORT'!$A$6:$I$101,8)</f>
        <v>F</v>
      </c>
      <c r="J96" s="84" t="str">
        <f>VLOOKUP($B96,'2022 Ventilation List SORT'!$A$6:$I$101,9)</f>
        <v>No</v>
      </c>
      <c r="K96" s="154">
        <f>INDEX('For CSV - 2022 SpcFuncData'!$D$5:$D$88,MATCH($A96,'For CSV - 2022 SpcFuncData'!$B$5:$B$87,0))*0.5</f>
        <v>33.335000000000001</v>
      </c>
      <c r="L96" s="154">
        <f>INDEX('For CSV - 2022 VentSpcFuncData'!$K$6:$K$101,MATCH($B96,'For CSV - 2022 VentSpcFuncData'!$B$6:$B$101,0))</f>
        <v>33.333333333333336</v>
      </c>
      <c r="M96" s="154">
        <f t="shared" si="9"/>
        <v>33.333333333333336</v>
      </c>
      <c r="N96" s="154">
        <f>INDEX('For CSV - 2022 VentSpcFuncData'!$J$6:$J$101,MATCH($B96,'For CSV - 2022 VentSpcFuncData'!$B$6:$B$101,0))</f>
        <v>15</v>
      </c>
      <c r="O96" s="154">
        <f t="shared" si="10"/>
        <v>14.999250037498125</v>
      </c>
      <c r="P96" s="156">
        <f t="shared" si="6"/>
        <v>0.5</v>
      </c>
      <c r="Q96" s="41" t="str">
        <f t="shared" si="7"/>
        <v>Convention, Conference, Multipurpose and Meeting Area,General - Conference/meeting</v>
      </c>
      <c r="R96" s="41">
        <f>INDEX('For CSV - 2022 SpcFuncData'!$AN$5:$AN$89,MATCH($A96,'For CSV - 2022 SpcFuncData'!$B$5:$B$88,0))</f>
        <v>318</v>
      </c>
      <c r="S96" s="41">
        <f>INDEX('For CSV - 2022 VentSpcFuncData'!$L$6:$L$101,MATCH($B96,'For CSV - 2022 VentSpcFuncData'!$B$6:$B$101,0))</f>
        <v>48</v>
      </c>
      <c r="T96" s="41">
        <f>MATCH($A96,'For CSV - 2022 SpcFuncData'!$B$5:$B$87,0)</f>
        <v>17</v>
      </c>
      <c r="V96" t="str">
        <f t="shared" si="8"/>
        <v>2,              48,     "General - Conference/meeting"</v>
      </c>
    </row>
    <row r="97" spans="1:22">
      <c r="A97" s="41" t="s">
        <v>70</v>
      </c>
      <c r="B97" s="90" t="s">
        <v>292</v>
      </c>
      <c r="C97" s="53">
        <f>VLOOKUP($B97,'2022 Ventilation List SORT'!$A$6:$I$101,2)</f>
        <v>0.5</v>
      </c>
      <c r="D97" s="53">
        <f>VLOOKUP($B97,'2022 Ventilation List SORT'!$A$6:$I$101,3)</f>
        <v>0.5</v>
      </c>
      <c r="E97" s="58">
        <f>VLOOKUP($B97,'2022 Ventilation List SORT'!$A$6:$I$101,4)</f>
        <v>0</v>
      </c>
      <c r="F97" s="58">
        <f>VLOOKUP($B97,'2022 Ventilation List SORT'!$A$6:$I$101,5)</f>
        <v>0</v>
      </c>
      <c r="G97" s="53">
        <f>VLOOKUP($B97,'2022 Ventilation List SORT'!$A$6:$I$101,6)</f>
        <v>0</v>
      </c>
      <c r="H97" s="58">
        <f>VLOOKUP($B97,'2022 Ventilation List SORT'!$A$6:$I$101,7)</f>
        <v>1</v>
      </c>
      <c r="I97" s="53" t="str">
        <f>VLOOKUP($B97,'2022 Ventilation List SORT'!$A$6:$I$101,8)</f>
        <v>F</v>
      </c>
      <c r="J97" s="84" t="str">
        <f>VLOOKUP($B97,'2022 Ventilation List SORT'!$A$6:$I$101,9)</f>
        <v>No</v>
      </c>
      <c r="K97" s="154">
        <f>INDEX('For CSV - 2022 SpcFuncData'!$D$5:$D$88,MATCH($A97,'For CSV - 2022 SpcFuncData'!$B$5:$B$87,0))*0.5</f>
        <v>33.335000000000001</v>
      </c>
      <c r="L97" s="154">
        <f>INDEX('For CSV - 2022 VentSpcFuncData'!$K$6:$K$101,MATCH($B97,'For CSV - 2022 VentSpcFuncData'!$B$6:$B$101,0))</f>
        <v>33.333333333333336</v>
      </c>
      <c r="M97" s="154">
        <f t="shared" si="9"/>
        <v>33.333333333333336</v>
      </c>
      <c r="N97" s="154">
        <f>INDEX('For CSV - 2022 VentSpcFuncData'!$J$6:$J$101,MATCH($B97,'For CSV - 2022 VentSpcFuncData'!$B$6:$B$101,0))</f>
        <v>15</v>
      </c>
      <c r="O97" s="154">
        <f t="shared" si="10"/>
        <v>14.999250037498125</v>
      </c>
      <c r="P97" s="156">
        <f t="shared" si="6"/>
        <v>0.5</v>
      </c>
      <c r="Q97" s="41" t="str">
        <f t="shared" si="7"/>
        <v>Convention, Conference, Multipurpose and Meeting Area,Lodging - Multipurpose assembly</v>
      </c>
      <c r="R97" s="41">
        <f>INDEX('For CSV - 2022 SpcFuncData'!$AN$5:$AN$89,MATCH($A97,'For CSV - 2022 SpcFuncData'!$B$5:$B$88,0))</f>
        <v>318</v>
      </c>
      <c r="S97" s="41">
        <f>INDEX('For CSV - 2022 VentSpcFuncData'!$L$6:$L$101,MATCH($B97,'For CSV - 2022 VentSpcFuncData'!$B$6:$B$101,0))</f>
        <v>57</v>
      </c>
      <c r="T97" s="41">
        <f>MATCH($A97,'For CSV - 2022 SpcFuncData'!$B$5:$B$87,0)</f>
        <v>17</v>
      </c>
      <c r="V97" t="str">
        <f t="shared" si="8"/>
        <v>2,              57,     "Lodging - Multipurpose assembly"</v>
      </c>
    </row>
    <row r="98" spans="1:22">
      <c r="A98" s="41" t="s">
        <v>70</v>
      </c>
      <c r="B98" s="90" t="s">
        <v>286</v>
      </c>
      <c r="C98" s="53">
        <f>VLOOKUP($B98,'2022 Ventilation List SORT'!$A$6:$I$101,2)</f>
        <v>0.15</v>
      </c>
      <c r="D98" s="53">
        <f>VLOOKUP($B98,'2022 Ventilation List SORT'!$A$6:$I$101,3)</f>
        <v>0.15</v>
      </c>
      <c r="E98" s="58">
        <f>VLOOKUP($B98,'2022 Ventilation List SORT'!$A$6:$I$101,4)</f>
        <v>0</v>
      </c>
      <c r="F98" s="58">
        <f>VLOOKUP($B98,'2022 Ventilation List SORT'!$A$6:$I$101,5)</f>
        <v>0</v>
      </c>
      <c r="G98" s="53">
        <f>VLOOKUP($B98,'2022 Ventilation List SORT'!$A$6:$I$101,6)</f>
        <v>0</v>
      </c>
      <c r="H98" s="58">
        <f>VLOOKUP($B98,'2022 Ventilation List SORT'!$A$6:$I$101,7)</f>
        <v>2</v>
      </c>
      <c r="I98" s="53" t="str">
        <f>VLOOKUP($B98,'2022 Ventilation List SORT'!$A$6:$I$101,8)</f>
        <v/>
      </c>
      <c r="J98" s="84" t="str">
        <f>VLOOKUP($B98,'2022 Ventilation List SORT'!$A$6:$I$101,9)</f>
        <v>No</v>
      </c>
      <c r="K98" s="154">
        <f>INDEX('For CSV - 2022 SpcFuncData'!$D$5:$D$88,MATCH($A98,'For CSV - 2022 SpcFuncData'!$B$5:$B$87,0))*0.5</f>
        <v>33.335000000000001</v>
      </c>
      <c r="L98" s="154">
        <f>INDEX('For CSV - 2022 VentSpcFuncData'!$K$6:$K$101,MATCH($B98,'For CSV - 2022 VentSpcFuncData'!$B$6:$B$101,0))</f>
        <v>0</v>
      </c>
      <c r="M98" s="154">
        <f t="shared" si="9"/>
        <v>33.335000000000001</v>
      </c>
      <c r="N98" s="154">
        <f>INDEX('For CSV - 2022 VentSpcFuncData'!$J$6:$J$101,MATCH($B98,'For CSV - 2022 VentSpcFuncData'!$B$6:$B$101,0))</f>
        <v>15</v>
      </c>
      <c r="O98" s="154">
        <f t="shared" si="10"/>
        <v>15</v>
      </c>
      <c r="P98" s="156">
        <f t="shared" si="6"/>
        <v>0.50002500000000005</v>
      </c>
      <c r="Q98" s="41" t="str">
        <f t="shared" si="7"/>
        <v>Convention, Conference, Multipurpose and Meeting Area,Misc - All others</v>
      </c>
      <c r="R98" s="41">
        <f>INDEX('For CSV - 2022 SpcFuncData'!$AN$5:$AN$89,MATCH($A98,'For CSV - 2022 SpcFuncData'!$B$5:$B$88,0))</f>
        <v>318</v>
      </c>
      <c r="S98" s="41">
        <f>INDEX('For CSV - 2022 VentSpcFuncData'!$L$6:$L$101,MATCH($B98,'For CSV - 2022 VentSpcFuncData'!$B$6:$B$101,0))</f>
        <v>58</v>
      </c>
      <c r="T98" s="41">
        <f>MATCH($A98,'For CSV - 2022 SpcFuncData'!$B$5:$B$87,0)</f>
        <v>17</v>
      </c>
      <c r="V98" t="str">
        <f t="shared" si="8"/>
        <v>2,              58,     "Misc - All others"</v>
      </c>
    </row>
    <row r="99" spans="1:22">
      <c r="A99" s="41" t="s">
        <v>71</v>
      </c>
      <c r="B99" s="90" t="s">
        <v>271</v>
      </c>
      <c r="C99" s="53">
        <f>VLOOKUP($B99,'2022 Ventilation List SORT'!$A$6:$I$101,2)</f>
        <v>0</v>
      </c>
      <c r="D99" s="53">
        <f>VLOOKUP($B99,'2022 Ventilation List SORT'!$A$6:$I$101,3)</f>
        <v>0</v>
      </c>
      <c r="E99" s="58">
        <f>VLOOKUP($B99,'2022 Ventilation List SORT'!$A$6:$I$101,4)</f>
        <v>0</v>
      </c>
      <c r="F99" s="58">
        <f>VLOOKUP($B99,'2022 Ventilation List SORT'!$A$6:$I$101,5)</f>
        <v>0</v>
      </c>
      <c r="G99" s="53">
        <f>VLOOKUP($B99,'2022 Ventilation List SORT'!$A$6:$I$101,6)</f>
        <v>0.5</v>
      </c>
      <c r="H99" s="58">
        <f>VLOOKUP($B99,'2022 Ventilation List SORT'!$A$6:$I$101,7)</f>
        <v>2</v>
      </c>
      <c r="I99" s="53" t="str">
        <f>VLOOKUP($B99,'2022 Ventilation List SORT'!$A$6:$I$101,8)</f>
        <v/>
      </c>
      <c r="J99" s="84" t="str">
        <f>VLOOKUP($B99,'2022 Ventilation List SORT'!$A$6:$I$101,9)</f>
        <v>No</v>
      </c>
      <c r="K99" s="154">
        <f>INDEX('For CSV - 2022 SpcFuncData'!$D$5:$D$88,MATCH($A99,'For CSV - 2022 SpcFuncData'!$B$5:$B$87,0))*0.5</f>
        <v>5</v>
      </c>
      <c r="L99" s="154">
        <f>INDEX('For CSV - 2022 VentSpcFuncData'!$K$6:$K$101,MATCH($B99,'For CSV - 2022 VentSpcFuncData'!$B$6:$B$101,0))</f>
        <v>0</v>
      </c>
      <c r="M99" s="154">
        <f t="shared" si="9"/>
        <v>5</v>
      </c>
      <c r="N99" s="154">
        <f>INDEX('For CSV - 2022 VentSpcFuncData'!$J$6:$J$101,MATCH($B99,'For CSV - 2022 VentSpcFuncData'!$B$6:$B$101,0))</f>
        <v>0</v>
      </c>
      <c r="O99" s="154">
        <f t="shared" si="10"/>
        <v>0</v>
      </c>
      <c r="P99" s="156">
        <f t="shared" si="6"/>
        <v>0</v>
      </c>
      <c r="Q99" s="41" t="str">
        <f t="shared" si="7"/>
        <v>Copy Room,Exhaust - Copy, printing rooms</v>
      </c>
      <c r="R99" s="41">
        <f>INDEX('For CSV - 2022 SpcFuncData'!$AN$5:$AN$89,MATCH($A99,'For CSV - 2022 SpcFuncData'!$B$5:$B$88,0))</f>
        <v>319</v>
      </c>
      <c r="S99" s="41">
        <f>INDEX('For CSV - 2022 VentSpcFuncData'!$L$6:$L$101,MATCH($B99,'For CSV - 2022 VentSpcFuncData'!$B$6:$B$101,0))</f>
        <v>28</v>
      </c>
      <c r="T99" s="41">
        <f>MATCH($A99,'For CSV - 2022 SpcFuncData'!$B$5:$B$87,0)</f>
        <v>18</v>
      </c>
      <c r="V99" t="str">
        <f t="shared" si="8"/>
        <v>1, Spc:SpcFunc,        319,  28  ;  Copy Room</v>
      </c>
    </row>
    <row r="100" spans="1:22">
      <c r="A100" s="41" t="s">
        <v>71</v>
      </c>
      <c r="B100" s="90" t="s">
        <v>271</v>
      </c>
      <c r="C100" s="53">
        <f>VLOOKUP($B100,'2022 Ventilation List SORT'!$A$6:$I$101,2)</f>
        <v>0</v>
      </c>
      <c r="D100" s="53">
        <f>VLOOKUP($B100,'2022 Ventilation List SORT'!$A$6:$I$101,3)</f>
        <v>0</v>
      </c>
      <c r="E100" s="58">
        <f>VLOOKUP($B100,'2022 Ventilation List SORT'!$A$6:$I$101,4)</f>
        <v>0</v>
      </c>
      <c r="F100" s="58">
        <f>VLOOKUP($B100,'2022 Ventilation List SORT'!$A$6:$I$101,5)</f>
        <v>0</v>
      </c>
      <c r="G100" s="53">
        <f>VLOOKUP($B100,'2022 Ventilation List SORT'!$A$6:$I$101,6)</f>
        <v>0.5</v>
      </c>
      <c r="H100" s="58">
        <f>VLOOKUP($B100,'2022 Ventilation List SORT'!$A$6:$I$101,7)</f>
        <v>2</v>
      </c>
      <c r="I100" s="53" t="str">
        <f>VLOOKUP($B100,'2022 Ventilation List SORT'!$A$6:$I$101,8)</f>
        <v/>
      </c>
      <c r="J100" s="84" t="str">
        <f>VLOOKUP($B100,'2022 Ventilation List SORT'!$A$6:$I$101,9)</f>
        <v>No</v>
      </c>
      <c r="K100" s="154">
        <f>INDEX('For CSV - 2022 SpcFuncData'!$D$5:$D$88,MATCH($A100,'For CSV - 2022 SpcFuncData'!$B$5:$B$87,0))*0.5</f>
        <v>5</v>
      </c>
      <c r="L100" s="154">
        <f>INDEX('For CSV - 2022 VentSpcFuncData'!$K$6:$K$101,MATCH($B100,'For CSV - 2022 VentSpcFuncData'!$B$6:$B$101,0))</f>
        <v>0</v>
      </c>
      <c r="M100" s="154">
        <f t="shared" si="9"/>
        <v>5</v>
      </c>
      <c r="N100" s="154">
        <f>INDEX('For CSV - 2022 VentSpcFuncData'!$J$6:$J$101,MATCH($B100,'For CSV - 2022 VentSpcFuncData'!$B$6:$B$101,0))</f>
        <v>0</v>
      </c>
      <c r="O100" s="154">
        <f t="shared" si="10"/>
        <v>0</v>
      </c>
      <c r="P100" s="156">
        <f t="shared" si="6"/>
        <v>0</v>
      </c>
      <c r="Q100" s="41" t="str">
        <f t="shared" si="7"/>
        <v>Copy Room,Exhaust - Copy, printing rooms</v>
      </c>
      <c r="R100" s="41">
        <f>INDEX('For CSV - 2022 SpcFuncData'!$AN$5:$AN$89,MATCH($A100,'For CSV - 2022 SpcFuncData'!$B$5:$B$88,0))</f>
        <v>319</v>
      </c>
      <c r="S100" s="41">
        <f>INDEX('For CSV - 2022 VentSpcFuncData'!$L$6:$L$101,MATCH($B100,'For CSV - 2022 VentSpcFuncData'!$B$6:$B$101,0))</f>
        <v>28</v>
      </c>
      <c r="T100" s="41">
        <f>MATCH($A100,'For CSV - 2022 SpcFuncData'!$B$5:$B$87,0)</f>
        <v>18</v>
      </c>
      <c r="V100" t="str">
        <f t="shared" si="8"/>
        <v>2,              28,     "Exhaust - Copy, printing rooms"</v>
      </c>
    </row>
    <row r="101" spans="1:22">
      <c r="A101" s="41" t="s">
        <v>72</v>
      </c>
      <c r="B101" s="90" t="s">
        <v>274</v>
      </c>
      <c r="C101" s="53">
        <f>VLOOKUP($B101,'2022 Ventilation List SORT'!$A$6:$I$101,2)</f>
        <v>0.15</v>
      </c>
      <c r="D101" s="53">
        <f>VLOOKUP($B101,'2022 Ventilation List SORT'!$A$6:$I$101,3)</f>
        <v>0.15</v>
      </c>
      <c r="E101" s="58">
        <f>VLOOKUP($B101,'2022 Ventilation List SORT'!$A$6:$I$101,4)</f>
        <v>0</v>
      </c>
      <c r="F101" s="58">
        <f>VLOOKUP($B101,'2022 Ventilation List SORT'!$A$6:$I$101,5)</f>
        <v>0</v>
      </c>
      <c r="G101" s="53">
        <f>VLOOKUP($B101,'2022 Ventilation List SORT'!$A$6:$I$101,6)</f>
        <v>0</v>
      </c>
      <c r="H101" s="58">
        <f>VLOOKUP($B101,'2022 Ventilation List SORT'!$A$6:$I$101,7)</f>
        <v>1</v>
      </c>
      <c r="I101" s="53" t="str">
        <f>VLOOKUP($B101,'2022 Ventilation List SORT'!$A$6:$I$101,8)</f>
        <v>F</v>
      </c>
      <c r="J101" s="84" t="str">
        <f>VLOOKUP($B101,'2022 Ventilation List SORT'!$A$6:$I$101,9)</f>
        <v>No</v>
      </c>
      <c r="K101" s="154">
        <f>INDEX('For CSV - 2022 SpcFuncData'!$D$5:$D$88,MATCH($A101,'For CSV - 2022 SpcFuncData'!$B$5:$B$87,0))*0.5</f>
        <v>5</v>
      </c>
      <c r="L101" s="154">
        <f>INDEX('For CSV - 2022 VentSpcFuncData'!$K$6:$K$101,MATCH($B101,'For CSV - 2022 VentSpcFuncData'!$B$6:$B$101,0))</f>
        <v>0</v>
      </c>
      <c r="M101" s="154">
        <f t="shared" si="9"/>
        <v>5</v>
      </c>
      <c r="N101" s="154">
        <f>INDEX('For CSV - 2022 VentSpcFuncData'!$J$6:$J$101,MATCH($B101,'For CSV - 2022 VentSpcFuncData'!$B$6:$B$101,0))</f>
        <v>15</v>
      </c>
      <c r="O101" s="154">
        <f t="shared" si="10"/>
        <v>15</v>
      </c>
      <c r="P101" s="156">
        <f t="shared" si="6"/>
        <v>7.4999999999999997E-2</v>
      </c>
      <c r="Q101" s="41" t="str">
        <f t="shared" si="7"/>
        <v>Corridor Area,General - Corridors</v>
      </c>
      <c r="R101" s="41">
        <f>INDEX('For CSV - 2022 SpcFuncData'!$AN$5:$AN$89,MATCH($A101,'For CSV - 2022 SpcFuncData'!$B$5:$B$88,0))</f>
        <v>320</v>
      </c>
      <c r="S101" s="41">
        <f>INDEX('For CSV - 2022 VentSpcFuncData'!$L$6:$L$101,MATCH($B101,'For CSV - 2022 VentSpcFuncData'!$B$6:$B$101,0))</f>
        <v>49</v>
      </c>
      <c r="T101" s="41">
        <f>MATCH($A101,'For CSV - 2022 SpcFuncData'!$B$5:$B$87,0)</f>
        <v>19</v>
      </c>
      <c r="V101" t="str">
        <f t="shared" si="8"/>
        <v>1, Spc:SpcFunc,        320,  49  ;  Corridor Area</v>
      </c>
    </row>
    <row r="102" spans="1:22">
      <c r="A102" s="41" t="s">
        <v>72</v>
      </c>
      <c r="B102" s="90" t="s">
        <v>274</v>
      </c>
      <c r="C102" s="53">
        <f>VLOOKUP($B102,'2022 Ventilation List SORT'!$A$6:$I$101,2)</f>
        <v>0.15</v>
      </c>
      <c r="D102" s="53">
        <f>VLOOKUP($B102,'2022 Ventilation List SORT'!$A$6:$I$101,3)</f>
        <v>0.15</v>
      </c>
      <c r="E102" s="58">
        <f>VLOOKUP($B102,'2022 Ventilation List SORT'!$A$6:$I$101,4)</f>
        <v>0</v>
      </c>
      <c r="F102" s="58">
        <f>VLOOKUP($B102,'2022 Ventilation List SORT'!$A$6:$I$101,5)</f>
        <v>0</v>
      </c>
      <c r="G102" s="53">
        <f>VLOOKUP($B102,'2022 Ventilation List SORT'!$A$6:$I$101,6)</f>
        <v>0</v>
      </c>
      <c r="H102" s="58">
        <f>VLOOKUP($B102,'2022 Ventilation List SORT'!$A$6:$I$101,7)</f>
        <v>1</v>
      </c>
      <c r="I102" s="53" t="str">
        <f>VLOOKUP($B102,'2022 Ventilation List SORT'!$A$6:$I$101,8)</f>
        <v>F</v>
      </c>
      <c r="J102" s="84" t="str">
        <f>VLOOKUP($B102,'2022 Ventilation List SORT'!$A$6:$I$101,9)</f>
        <v>No</v>
      </c>
      <c r="K102" s="154">
        <f>INDEX('For CSV - 2022 SpcFuncData'!$D$5:$D$88,MATCH($A102,'For CSV - 2022 SpcFuncData'!$B$5:$B$87,0))*0.5</f>
        <v>5</v>
      </c>
      <c r="L102" s="154">
        <f>INDEX('For CSV - 2022 VentSpcFuncData'!$K$6:$K$101,MATCH($B102,'For CSV - 2022 VentSpcFuncData'!$B$6:$B$101,0))</f>
        <v>0</v>
      </c>
      <c r="M102" s="154">
        <f t="shared" si="9"/>
        <v>5</v>
      </c>
      <c r="N102" s="154">
        <f>INDEX('For CSV - 2022 VentSpcFuncData'!$J$6:$J$101,MATCH($B102,'For CSV - 2022 VentSpcFuncData'!$B$6:$B$101,0))</f>
        <v>15</v>
      </c>
      <c r="O102" s="154">
        <f t="shared" si="10"/>
        <v>15</v>
      </c>
      <c r="P102" s="156">
        <f t="shared" si="6"/>
        <v>7.4999999999999997E-2</v>
      </c>
      <c r="Q102" s="41" t="str">
        <f t="shared" si="7"/>
        <v>Corridor Area,General - Corridors</v>
      </c>
      <c r="R102" s="41">
        <f>INDEX('For CSV - 2022 SpcFuncData'!$AN$5:$AN$89,MATCH($A102,'For CSV - 2022 SpcFuncData'!$B$5:$B$88,0))</f>
        <v>320</v>
      </c>
      <c r="S102" s="41">
        <f>INDEX('For CSV - 2022 VentSpcFuncData'!$L$6:$L$101,MATCH($B102,'For CSV - 2022 VentSpcFuncData'!$B$6:$B$101,0))</f>
        <v>49</v>
      </c>
      <c r="T102" s="41">
        <f>MATCH($A102,'For CSV - 2022 SpcFuncData'!$B$5:$B$87,0)</f>
        <v>19</v>
      </c>
      <c r="V102" t="str">
        <f t="shared" si="8"/>
        <v>2,              49,     "General - Corridors"</v>
      </c>
    </row>
    <row r="103" spans="1:22">
      <c r="A103" s="41" t="s">
        <v>72</v>
      </c>
      <c r="B103" s="90" t="s">
        <v>617</v>
      </c>
      <c r="C103" s="53">
        <f>VLOOKUP($B103,'2022 Ventilation List SORT'!$A$6:$I$101,2)</f>
        <v>0.5</v>
      </c>
      <c r="D103" s="53">
        <f>VLOOKUP($B103,'2022 Ventilation List SORT'!$A$6:$I$101,3)</f>
        <v>0.15</v>
      </c>
      <c r="E103" s="58">
        <f>VLOOKUP($B103,'2022 Ventilation List SORT'!$A$6:$I$101,4)</f>
        <v>0</v>
      </c>
      <c r="F103" s="58">
        <f>VLOOKUP($B103,'2022 Ventilation List SORT'!$A$6:$I$101,5)</f>
        <v>0</v>
      </c>
      <c r="G103" s="53">
        <f>VLOOKUP($B103,'2022 Ventilation List SORT'!$A$6:$I$101,6)</f>
        <v>0</v>
      </c>
      <c r="H103" s="58">
        <f>VLOOKUP($B103,'2022 Ventilation List SORT'!$A$6:$I$101,7)</f>
        <v>1</v>
      </c>
      <c r="I103" s="53" t="str">
        <f>VLOOKUP($B103,'2022 Ventilation List SORT'!$A$6:$I$101,8)</f>
        <v>F</v>
      </c>
      <c r="J103" s="84" t="str">
        <f>VLOOKUP($B103,'2022 Ventilation List SORT'!$A$6:$I$101,9)</f>
        <v>No</v>
      </c>
      <c r="K103" s="154">
        <f>INDEX('For CSV - 2022 SpcFuncData'!$D$5:$D$88,MATCH($A103,'For CSV - 2022 SpcFuncData'!$B$5:$B$87,0))*0.5</f>
        <v>5</v>
      </c>
      <c r="L103" s="154">
        <f>INDEX('For CSV - 2022 VentSpcFuncData'!$K$6:$K$101,MATCH($B103,'For CSV - 2022 VentSpcFuncData'!$B$6:$B$101,0))</f>
        <v>33.333333333333336</v>
      </c>
      <c r="M103" s="154">
        <f t="shared" si="9"/>
        <v>33.333333333333336</v>
      </c>
      <c r="N103" s="154">
        <f>INDEX('For CSV - 2022 VentSpcFuncData'!$J$6:$J$101,MATCH($B103,'For CSV - 2022 VentSpcFuncData'!$B$6:$B$101,0))</f>
        <v>15</v>
      </c>
      <c r="O103" s="154">
        <f t="shared" si="10"/>
        <v>100</v>
      </c>
      <c r="P103" s="156">
        <f t="shared" si="6"/>
        <v>0.5</v>
      </c>
      <c r="Q103" s="41" t="str">
        <f t="shared" si="7"/>
        <v>Corridor Area,Lodging - Lobbies/pre-function</v>
      </c>
      <c r="R103" s="41">
        <f>INDEX('For CSV - 2022 SpcFuncData'!$AN$5:$AN$89,MATCH($A103,'For CSV - 2022 SpcFuncData'!$B$5:$B$88,0))</f>
        <v>320</v>
      </c>
      <c r="S103" s="41">
        <f>INDEX('For CSV - 2022 VentSpcFuncData'!$L$6:$L$101,MATCH($B103,'For CSV - 2022 VentSpcFuncData'!$B$6:$B$101,0))</f>
        <v>56</v>
      </c>
      <c r="T103" s="41">
        <f>MATCH($A103,'For CSV - 2022 SpcFuncData'!$B$5:$B$87,0)</f>
        <v>19</v>
      </c>
      <c r="V103" t="str">
        <f t="shared" si="8"/>
        <v>2,              56,     "Lodging - Lobbies/pre-function"</v>
      </c>
    </row>
    <row r="104" spans="1:22">
      <c r="A104" s="41" t="s">
        <v>72</v>
      </c>
      <c r="B104" s="90" t="s">
        <v>334</v>
      </c>
      <c r="C104" s="53">
        <f>VLOOKUP($B104,'2022 Ventilation List SORT'!$A$6:$I$101,2)</f>
        <v>0.5</v>
      </c>
      <c r="D104" s="53">
        <f>VLOOKUP($B104,'2022 Ventilation List SORT'!$A$6:$I$101,3)</f>
        <v>0.15</v>
      </c>
      <c r="E104" s="58">
        <f>VLOOKUP($B104,'2022 Ventilation List SORT'!$A$6:$I$101,4)</f>
        <v>0</v>
      </c>
      <c r="F104" s="58">
        <f>VLOOKUP($B104,'2022 Ventilation List SORT'!$A$6:$I$101,5)</f>
        <v>0</v>
      </c>
      <c r="G104" s="53">
        <f>VLOOKUP($B104,'2022 Ventilation List SORT'!$A$6:$I$101,6)</f>
        <v>0</v>
      </c>
      <c r="H104" s="58">
        <f>VLOOKUP($B104,'2022 Ventilation List SORT'!$A$6:$I$101,7)</f>
        <v>1</v>
      </c>
      <c r="I104" s="53" t="str">
        <f>VLOOKUP($B104,'2022 Ventilation List SORT'!$A$6:$I$101,8)</f>
        <v>F</v>
      </c>
      <c r="J104" s="84" t="str">
        <f>VLOOKUP($B104,'2022 Ventilation List SORT'!$A$6:$I$101,9)</f>
        <v>No</v>
      </c>
      <c r="K104" s="154">
        <f>INDEX('For CSV - 2022 SpcFuncData'!$D$5:$D$88,MATCH($A104,'For CSV - 2022 SpcFuncData'!$B$5:$B$87,0))*0.5</f>
        <v>5</v>
      </c>
      <c r="L104" s="154">
        <f>INDEX('For CSV - 2022 VentSpcFuncData'!$K$6:$K$101,MATCH($B104,'For CSV - 2022 VentSpcFuncData'!$B$6:$B$101,0))</f>
        <v>33.333333333333336</v>
      </c>
      <c r="M104" s="154">
        <f t="shared" si="9"/>
        <v>33.333333333333336</v>
      </c>
      <c r="N104" s="154">
        <f>INDEX('For CSV - 2022 VentSpcFuncData'!$J$6:$J$101,MATCH($B104,'For CSV - 2022 VentSpcFuncData'!$B$6:$B$101,0))</f>
        <v>15</v>
      </c>
      <c r="O104" s="154">
        <f t="shared" si="10"/>
        <v>100</v>
      </c>
      <c r="P104" s="156">
        <f t="shared" si="6"/>
        <v>0.5</v>
      </c>
      <c r="Q104" s="41" t="str">
        <f t="shared" ref="Q104:Q135" si="11">_xlfn.CONCAT(A104,",",B104)</f>
        <v>Corridor Area,Misc - Transportation waiting</v>
      </c>
      <c r="R104" s="41">
        <f>INDEX('For CSV - 2022 SpcFuncData'!$AN$5:$AN$89,MATCH($A104,'For CSV - 2022 SpcFuncData'!$B$5:$B$88,0))</f>
        <v>320</v>
      </c>
      <c r="S104" s="41">
        <f>INDEX('For CSV - 2022 VentSpcFuncData'!$L$6:$L$101,MATCH($B104,'For CSV - 2022 VentSpcFuncData'!$B$6:$B$101,0))</f>
        <v>69</v>
      </c>
      <c r="T104" s="41">
        <f>MATCH($A104,'For CSV - 2022 SpcFuncData'!$B$5:$B$87,0)</f>
        <v>19</v>
      </c>
      <c r="V104" t="str">
        <f t="shared" si="8"/>
        <v>2,              69,     "Misc - Transportation waiting"</v>
      </c>
    </row>
    <row r="105" spans="1:22">
      <c r="A105" s="41" t="s">
        <v>72</v>
      </c>
      <c r="B105" s="90" t="s">
        <v>618</v>
      </c>
      <c r="C105" s="53">
        <f>VLOOKUP($B105,'2022 Ventilation List SORT'!$A$6:$I$101,2)</f>
        <v>0.15</v>
      </c>
      <c r="D105" s="53">
        <f>VLOOKUP($B105,'2022 Ventilation List SORT'!$A$6:$I$101,3)</f>
        <v>0.15</v>
      </c>
      <c r="E105" s="58">
        <f>VLOOKUP($B105,'2022 Ventilation List SORT'!$A$6:$I$101,4)</f>
        <v>0</v>
      </c>
      <c r="F105" s="58">
        <f>VLOOKUP($B105,'2022 Ventilation List SORT'!$A$6:$I$101,5)</f>
        <v>0</v>
      </c>
      <c r="G105" s="53">
        <f>VLOOKUP($B105,'2022 Ventilation List SORT'!$A$6:$I$101,6)</f>
        <v>0</v>
      </c>
      <c r="H105" s="58">
        <f>VLOOKUP($B105,'2022 Ventilation List SORT'!$A$6:$I$101,7)</f>
        <v>1</v>
      </c>
      <c r="I105" s="53" t="str">
        <f>VLOOKUP($B105,'2022 Ventilation List SORT'!$A$6:$I$101,8)</f>
        <v>F</v>
      </c>
      <c r="J105" s="84" t="str">
        <f>VLOOKUP($B105,'2022 Ventilation List SORT'!$A$6:$I$101,9)</f>
        <v>No</v>
      </c>
      <c r="K105" s="154">
        <f>INDEX('For CSV - 2022 SpcFuncData'!$D$5:$D$88,MATCH($A105,'For CSV - 2022 SpcFuncData'!$B$5:$B$87,0))*0.5</f>
        <v>5</v>
      </c>
      <c r="L105" s="154">
        <f>INDEX('For CSV - 2022 VentSpcFuncData'!$K$6:$K$101,MATCH($B105,'For CSV - 2022 VentSpcFuncData'!$B$6:$B$101,0))</f>
        <v>0</v>
      </c>
      <c r="M105" s="154">
        <f t="shared" si="9"/>
        <v>5</v>
      </c>
      <c r="N105" s="154">
        <f>INDEX('For CSV - 2022 VentSpcFuncData'!$J$6:$J$101,MATCH($B105,'For CSV - 2022 VentSpcFuncData'!$B$6:$B$101,0))</f>
        <v>15</v>
      </c>
      <c r="O105" s="154">
        <f t="shared" si="10"/>
        <v>15</v>
      </c>
      <c r="P105" s="156">
        <f t="shared" si="6"/>
        <v>7.4999999999999997E-2</v>
      </c>
      <c r="Q105" s="41" t="str">
        <f t="shared" si="11"/>
        <v>Corridor Area,Residential - Common corridors</v>
      </c>
      <c r="R105" s="41">
        <f>INDEX('For CSV - 2022 SpcFuncData'!$AN$5:$AN$89,MATCH($A105,'For CSV - 2022 SpcFuncData'!$B$5:$B$88,0))</f>
        <v>320</v>
      </c>
      <c r="S105" s="41">
        <f>INDEX('For CSV - 2022 VentSpcFuncData'!$L$6:$L$101,MATCH($B105,'For CSV - 2022 VentSpcFuncData'!$B$6:$B$101,0))</f>
        <v>77</v>
      </c>
      <c r="T105" s="41">
        <f>MATCH($A105,'For CSV - 2022 SpcFuncData'!$B$5:$B$87,0)</f>
        <v>19</v>
      </c>
      <c r="V105" t="str">
        <f t="shared" si="8"/>
        <v>2,              77,     "Residential - Common corridors"</v>
      </c>
    </row>
    <row r="106" spans="1:22">
      <c r="A106" s="41" t="s">
        <v>72</v>
      </c>
      <c r="B106" s="90" t="s">
        <v>266</v>
      </c>
      <c r="C106" s="53">
        <f>VLOOKUP($B106,'2022 Ventilation List SORT'!$A$6:$I$101,2)</f>
        <v>0.25</v>
      </c>
      <c r="D106" s="53">
        <f>VLOOKUP($B106,'2022 Ventilation List SORT'!$A$6:$I$101,3)</f>
        <v>0.15</v>
      </c>
      <c r="E106" s="58">
        <f>VLOOKUP($B106,'2022 Ventilation List SORT'!$A$6:$I$101,4)</f>
        <v>0</v>
      </c>
      <c r="F106" s="58">
        <f>VLOOKUP($B106,'2022 Ventilation List SORT'!$A$6:$I$101,5)</f>
        <v>0</v>
      </c>
      <c r="G106" s="53">
        <f>VLOOKUP($B106,'2022 Ventilation List SORT'!$A$6:$I$101,6)</f>
        <v>0</v>
      </c>
      <c r="H106" s="58">
        <f>VLOOKUP($B106,'2022 Ventilation List SORT'!$A$6:$I$101,7)</f>
        <v>1</v>
      </c>
      <c r="I106" s="53" t="str">
        <f>VLOOKUP($B106,'2022 Ventilation List SORT'!$A$6:$I$101,8)</f>
        <v>F</v>
      </c>
      <c r="J106" s="84" t="str">
        <f>VLOOKUP($B106,'2022 Ventilation List SORT'!$A$6:$I$101,9)</f>
        <v>No</v>
      </c>
      <c r="K106" s="154">
        <f>INDEX('For CSV - 2022 SpcFuncData'!$D$5:$D$88,MATCH($A106,'For CSV - 2022 SpcFuncData'!$B$5:$B$87,0))*0.5</f>
        <v>5</v>
      </c>
      <c r="L106" s="154">
        <f>INDEX('For CSV - 2022 VentSpcFuncData'!$K$6:$K$101,MATCH($B106,'For CSV - 2022 VentSpcFuncData'!$B$6:$B$101,0))</f>
        <v>16.666666666666668</v>
      </c>
      <c r="M106" s="154">
        <f t="shared" si="9"/>
        <v>16.666666666666668</v>
      </c>
      <c r="N106" s="154">
        <f>INDEX('For CSV - 2022 VentSpcFuncData'!$J$6:$J$101,MATCH($B106,'For CSV - 2022 VentSpcFuncData'!$B$6:$B$101,0))</f>
        <v>15</v>
      </c>
      <c r="O106" s="154">
        <f t="shared" si="10"/>
        <v>50</v>
      </c>
      <c r="P106" s="156">
        <f t="shared" si="6"/>
        <v>0.25</v>
      </c>
      <c r="Q106" s="41" t="str">
        <f t="shared" si="11"/>
        <v>Corridor Area,Retail - Mall common areas</v>
      </c>
      <c r="R106" s="41">
        <f>INDEX('For CSV - 2022 SpcFuncData'!$AN$5:$AN$89,MATCH($A106,'For CSV - 2022 SpcFuncData'!$B$5:$B$88,0))</f>
        <v>320</v>
      </c>
      <c r="S106" s="41">
        <f>INDEX('For CSV - 2022 VentSpcFuncData'!$L$6:$L$101,MATCH($B106,'For CSV - 2022 VentSpcFuncData'!$B$6:$B$101,0))</f>
        <v>81</v>
      </c>
      <c r="T106" s="41">
        <f>MATCH($A106,'For CSV - 2022 SpcFuncData'!$B$5:$B$87,0)</f>
        <v>19</v>
      </c>
      <c r="V106" t="str">
        <f t="shared" si="8"/>
        <v>2,              81,     "Retail - Mall common areas"</v>
      </c>
    </row>
    <row r="107" spans="1:22">
      <c r="A107" s="41" t="s">
        <v>73</v>
      </c>
      <c r="B107" s="90" t="s">
        <v>275</v>
      </c>
      <c r="C107" s="53">
        <f>VLOOKUP($B107,'2022 Ventilation List SORT'!$A$6:$I$101,2)</f>
        <v>0.5</v>
      </c>
      <c r="D107" s="53">
        <f>VLOOKUP($B107,'2022 Ventilation List SORT'!$A$6:$I$101,3)</f>
        <v>0.15</v>
      </c>
      <c r="E107" s="58">
        <f>VLOOKUP($B107,'2022 Ventilation List SORT'!$A$6:$I$101,4)</f>
        <v>0</v>
      </c>
      <c r="F107" s="58">
        <f>VLOOKUP($B107,'2022 Ventilation List SORT'!$A$6:$I$101,5)</f>
        <v>0</v>
      </c>
      <c r="G107" s="53">
        <f>VLOOKUP($B107,'2022 Ventilation List SORT'!$A$6:$I$101,6)</f>
        <v>0</v>
      </c>
      <c r="H107" s="58">
        <f>VLOOKUP($B107,'2022 Ventilation List SORT'!$A$6:$I$101,7)</f>
        <v>2</v>
      </c>
      <c r="I107" s="53" t="str">
        <f>VLOOKUP($B107,'2022 Ventilation List SORT'!$A$6:$I$101,8)</f>
        <v/>
      </c>
      <c r="J107" s="84" t="str">
        <f>VLOOKUP($B107,'2022 Ventilation List SORT'!$A$6:$I$101,9)</f>
        <v>No</v>
      </c>
      <c r="K107" s="154">
        <f>INDEX('For CSV - 2022 SpcFuncData'!$D$5:$D$88,MATCH($A107,'For CSV - 2022 SpcFuncData'!$B$5:$B$87,0))*0.5</f>
        <v>33.335000000000001</v>
      </c>
      <c r="L107" s="154">
        <f>INDEX('For CSV - 2022 VentSpcFuncData'!$K$6:$K$101,MATCH($B107,'For CSV - 2022 VentSpcFuncData'!$B$6:$B$101,0))</f>
        <v>33.333333333333336</v>
      </c>
      <c r="M107" s="154">
        <f t="shared" si="9"/>
        <v>33.333333333333336</v>
      </c>
      <c r="N107" s="154">
        <f>INDEX('For CSV - 2022 VentSpcFuncData'!$J$6:$J$101,MATCH($B107,'For CSV - 2022 VentSpcFuncData'!$B$6:$B$101,0))</f>
        <v>15</v>
      </c>
      <c r="O107" s="154">
        <f t="shared" si="10"/>
        <v>14.999250037498125</v>
      </c>
      <c r="P107" s="156">
        <f t="shared" si="6"/>
        <v>0.5</v>
      </c>
      <c r="Q107" s="41" t="str">
        <f t="shared" si="11"/>
        <v>Dining Area (Bar/Lounge and Fine Dining),Food Service - Restaurant dining rooms</v>
      </c>
      <c r="R107" s="41">
        <f>INDEX('For CSV - 2022 SpcFuncData'!$AN$5:$AN$89,MATCH($A107,'For CSV - 2022 SpcFuncData'!$B$5:$B$88,0))</f>
        <v>321</v>
      </c>
      <c r="S107" s="41">
        <f>INDEX('For CSV - 2022 VentSpcFuncData'!$L$6:$L$101,MATCH($B107,'For CSV - 2022 VentSpcFuncData'!$B$6:$B$101,0))</f>
        <v>45</v>
      </c>
      <c r="T107" s="41">
        <f>MATCH($A107,'For CSV - 2022 SpcFuncData'!$B$5:$B$87,0)</f>
        <v>20</v>
      </c>
      <c r="V107" t="str">
        <f t="shared" si="8"/>
        <v>1, Spc:SpcFunc,        321,  45  ;  Dining Area (Bar/Lounge and Fine Dining)</v>
      </c>
    </row>
    <row r="108" spans="1:22">
      <c r="A108" s="41" t="s">
        <v>73</v>
      </c>
      <c r="B108" s="90" t="s">
        <v>619</v>
      </c>
      <c r="C108" s="53">
        <f>VLOOKUP($B108,'2022 Ventilation List SORT'!$A$6:$I$101,2)</f>
        <v>0.5</v>
      </c>
      <c r="D108" s="53">
        <f>VLOOKUP($B108,'2022 Ventilation List SORT'!$A$6:$I$101,3)</f>
        <v>0.2</v>
      </c>
      <c r="E108" s="58">
        <f>VLOOKUP($B108,'2022 Ventilation List SORT'!$A$6:$I$101,4)</f>
        <v>0</v>
      </c>
      <c r="F108" s="58">
        <f>VLOOKUP($B108,'2022 Ventilation List SORT'!$A$6:$I$101,5)</f>
        <v>0</v>
      </c>
      <c r="G108" s="53">
        <f>VLOOKUP($B108,'2022 Ventilation List SORT'!$A$6:$I$101,6)</f>
        <v>0</v>
      </c>
      <c r="H108" s="58">
        <f>VLOOKUP($B108,'2022 Ventilation List SORT'!$A$6:$I$101,7)</f>
        <v>2</v>
      </c>
      <c r="I108" s="53" t="str">
        <f>VLOOKUP($B108,'2022 Ventilation List SORT'!$A$6:$I$101,8)</f>
        <v/>
      </c>
      <c r="J108" s="84" t="str">
        <f>VLOOKUP($B108,'2022 Ventilation List SORT'!$A$6:$I$101,9)</f>
        <v>No</v>
      </c>
      <c r="K108" s="154">
        <f>INDEX('For CSV - 2022 SpcFuncData'!$D$5:$D$88,MATCH($A108,'For CSV - 2022 SpcFuncData'!$B$5:$B$87,0))*0.5</f>
        <v>33.335000000000001</v>
      </c>
      <c r="L108" s="154">
        <f>INDEX('For CSV - 2022 VentSpcFuncData'!$K$6:$K$101,MATCH($B108,'For CSV - 2022 VentSpcFuncData'!$B$6:$B$101,0))</f>
        <v>33.333333333333336</v>
      </c>
      <c r="M108" s="154">
        <f t="shared" si="9"/>
        <v>33.333333333333336</v>
      </c>
      <c r="N108" s="154">
        <f>INDEX('For CSV - 2022 VentSpcFuncData'!$J$6:$J$101,MATCH($B108,'For CSV - 2022 VentSpcFuncData'!$B$6:$B$101,0))</f>
        <v>15</v>
      </c>
      <c r="O108" s="154">
        <f t="shared" si="10"/>
        <v>14.999250037498125</v>
      </c>
      <c r="P108" s="156">
        <f t="shared" si="6"/>
        <v>0.5</v>
      </c>
      <c r="Q108" s="41" t="str">
        <f t="shared" si="11"/>
        <v>Dining Area (Bar/Lounge and Fine Dining),Food Service - Bars, cocktail lounges</v>
      </c>
      <c r="R108" s="41">
        <f>INDEX('For CSV - 2022 SpcFuncData'!$AN$5:$AN$89,MATCH($A108,'For CSV - 2022 SpcFuncData'!$B$5:$B$88,0))</f>
        <v>321</v>
      </c>
      <c r="S108" s="41">
        <f>INDEX('For CSV - 2022 VentSpcFuncData'!$L$6:$L$101,MATCH($B108,'For CSV - 2022 VentSpcFuncData'!$B$6:$B$101,0))</f>
        <v>42</v>
      </c>
      <c r="T108" s="41">
        <f>MATCH($A108,'For CSV - 2022 SpcFuncData'!$B$5:$B$87,0)</f>
        <v>20</v>
      </c>
      <c r="V108" t="str">
        <f t="shared" si="8"/>
        <v>2,              42,     "Food Service - Bars, cocktail lounges"</v>
      </c>
    </row>
    <row r="109" spans="1:22">
      <c r="A109" s="41" t="s">
        <v>73</v>
      </c>
      <c r="B109" s="90" t="s">
        <v>275</v>
      </c>
      <c r="C109" s="53">
        <f>VLOOKUP($B109,'2022 Ventilation List SORT'!$A$6:$I$101,2)</f>
        <v>0.5</v>
      </c>
      <c r="D109" s="53">
        <f>VLOOKUP($B109,'2022 Ventilation List SORT'!$A$6:$I$101,3)</f>
        <v>0.15</v>
      </c>
      <c r="E109" s="58">
        <f>VLOOKUP($B109,'2022 Ventilation List SORT'!$A$6:$I$101,4)</f>
        <v>0</v>
      </c>
      <c r="F109" s="58">
        <f>VLOOKUP($B109,'2022 Ventilation List SORT'!$A$6:$I$101,5)</f>
        <v>0</v>
      </c>
      <c r="G109" s="53">
        <f>VLOOKUP($B109,'2022 Ventilation List SORT'!$A$6:$I$101,6)</f>
        <v>0</v>
      </c>
      <c r="H109" s="58">
        <f>VLOOKUP($B109,'2022 Ventilation List SORT'!$A$6:$I$101,7)</f>
        <v>2</v>
      </c>
      <c r="I109" s="53" t="str">
        <f>VLOOKUP($B109,'2022 Ventilation List SORT'!$A$6:$I$101,8)</f>
        <v/>
      </c>
      <c r="J109" s="84" t="str">
        <f>VLOOKUP($B109,'2022 Ventilation List SORT'!$A$6:$I$101,9)</f>
        <v>No</v>
      </c>
      <c r="K109" s="154">
        <f>INDEX('For CSV - 2022 SpcFuncData'!$D$5:$D$88,MATCH($A109,'For CSV - 2022 SpcFuncData'!$B$5:$B$87,0))*0.5</f>
        <v>33.335000000000001</v>
      </c>
      <c r="L109" s="154">
        <f>INDEX('For CSV - 2022 VentSpcFuncData'!$K$6:$K$101,MATCH($B109,'For CSV - 2022 VentSpcFuncData'!$B$6:$B$101,0))</f>
        <v>33.333333333333336</v>
      </c>
      <c r="M109" s="154">
        <f t="shared" si="9"/>
        <v>33.333333333333336</v>
      </c>
      <c r="N109" s="154">
        <f>INDEX('For CSV - 2022 VentSpcFuncData'!$J$6:$J$101,MATCH($B109,'For CSV - 2022 VentSpcFuncData'!$B$6:$B$101,0))</f>
        <v>15</v>
      </c>
      <c r="O109" s="154">
        <f t="shared" si="10"/>
        <v>14.999250037498125</v>
      </c>
      <c r="P109" s="156">
        <f t="shared" si="6"/>
        <v>0.5</v>
      </c>
      <c r="Q109" s="41" t="str">
        <f t="shared" si="11"/>
        <v>Dining Area (Bar/Lounge and Fine Dining),Food Service - Restaurant dining rooms</v>
      </c>
      <c r="R109" s="41">
        <f>INDEX('For CSV - 2022 SpcFuncData'!$AN$5:$AN$89,MATCH($A109,'For CSV - 2022 SpcFuncData'!$B$5:$B$88,0))</f>
        <v>321</v>
      </c>
      <c r="S109" s="41">
        <f>INDEX('For CSV - 2022 VentSpcFuncData'!$L$6:$L$101,MATCH($B109,'For CSV - 2022 VentSpcFuncData'!$B$6:$B$101,0))</f>
        <v>45</v>
      </c>
      <c r="T109" s="41">
        <f>MATCH($A109,'For CSV - 2022 SpcFuncData'!$B$5:$B$87,0)</f>
        <v>20</v>
      </c>
      <c r="V109" t="str">
        <f t="shared" si="8"/>
        <v>2,              45,     "Food Service - Restaurant dining rooms"</v>
      </c>
    </row>
    <row r="110" spans="1:22">
      <c r="A110" s="54" t="s">
        <v>74</v>
      </c>
      <c r="B110" s="90" t="s">
        <v>277</v>
      </c>
      <c r="C110" s="53">
        <f>VLOOKUP($B110,'2022 Ventilation List SORT'!$A$6:$I$101,2)</f>
        <v>0.5</v>
      </c>
      <c r="D110" s="53">
        <f>VLOOKUP($B110,'2022 Ventilation List SORT'!$A$6:$I$101,3)</f>
        <v>0.15</v>
      </c>
      <c r="E110" s="58">
        <f>VLOOKUP($B110,'2022 Ventilation List SORT'!$A$6:$I$101,4)</f>
        <v>0</v>
      </c>
      <c r="F110" s="58">
        <f>VLOOKUP($B110,'2022 Ventilation List SORT'!$A$6:$I$101,5)</f>
        <v>0</v>
      </c>
      <c r="G110" s="53">
        <f>VLOOKUP($B110,'2022 Ventilation List SORT'!$A$6:$I$101,6)</f>
        <v>0</v>
      </c>
      <c r="H110" s="58">
        <f>VLOOKUP($B110,'2022 Ventilation List SORT'!$A$6:$I$101,7)</f>
        <v>2</v>
      </c>
      <c r="I110" s="53" t="str">
        <f>VLOOKUP($B110,'2022 Ventilation List SORT'!$A$6:$I$101,8)</f>
        <v/>
      </c>
      <c r="J110" s="84" t="str">
        <f>VLOOKUP($B110,'2022 Ventilation List SORT'!$A$6:$I$101,9)</f>
        <v>No</v>
      </c>
      <c r="K110" s="154">
        <f>INDEX('For CSV - 2022 SpcFuncData'!$D$5:$D$88,MATCH($A110,'For CSV - 2022 SpcFuncData'!$B$5:$B$87,0))*0.5</f>
        <v>33.335000000000001</v>
      </c>
      <c r="L110" s="154">
        <f>INDEX('For CSV - 2022 VentSpcFuncData'!$K$6:$K$101,MATCH($B110,'For CSV - 2022 VentSpcFuncData'!$B$6:$B$101,0))</f>
        <v>33.333333333333336</v>
      </c>
      <c r="M110" s="154">
        <f t="shared" si="9"/>
        <v>33.333333333333336</v>
      </c>
      <c r="N110" s="154">
        <f>INDEX('For CSV - 2022 VentSpcFuncData'!$J$6:$J$101,MATCH($B110,'For CSV - 2022 VentSpcFuncData'!$B$6:$B$101,0))</f>
        <v>15</v>
      </c>
      <c r="O110" s="154">
        <f t="shared" si="10"/>
        <v>14.999250037498125</v>
      </c>
      <c r="P110" s="156">
        <f t="shared" si="6"/>
        <v>0.5</v>
      </c>
      <c r="Q110" s="41" t="str">
        <f t="shared" si="11"/>
        <v>Dining Area (Cafeteria/Fast Food),Food Service - Cafeteria/fast-food dining</v>
      </c>
      <c r="R110" s="41">
        <f>INDEX('For CSV - 2022 SpcFuncData'!$AN$5:$AN$89,MATCH($A110,'For CSV - 2022 SpcFuncData'!$B$5:$B$88,0))</f>
        <v>322</v>
      </c>
      <c r="S110" s="41">
        <f>INDEX('For CSV - 2022 VentSpcFuncData'!$L$6:$L$101,MATCH($B110,'For CSV - 2022 VentSpcFuncData'!$B$6:$B$101,0))</f>
        <v>43</v>
      </c>
      <c r="T110" s="41">
        <f>MATCH($A110,'For CSV - 2022 SpcFuncData'!$B$5:$B$87,0)</f>
        <v>21</v>
      </c>
      <c r="V110" t="str">
        <f t="shared" si="8"/>
        <v>1, Spc:SpcFunc,        322,  43  ;  Dining Area (Cafeteria/Fast Food)</v>
      </c>
    </row>
    <row r="111" spans="1:22">
      <c r="A111" s="54" t="s">
        <v>74</v>
      </c>
      <c r="B111" s="90" t="s">
        <v>277</v>
      </c>
      <c r="C111" s="53">
        <f>VLOOKUP($B111,'2022 Ventilation List SORT'!$A$6:$I$101,2)</f>
        <v>0.5</v>
      </c>
      <c r="D111" s="53">
        <f>VLOOKUP($B111,'2022 Ventilation List SORT'!$A$6:$I$101,3)</f>
        <v>0.15</v>
      </c>
      <c r="E111" s="58">
        <f>VLOOKUP($B111,'2022 Ventilation List SORT'!$A$6:$I$101,4)</f>
        <v>0</v>
      </c>
      <c r="F111" s="58">
        <f>VLOOKUP($B111,'2022 Ventilation List SORT'!$A$6:$I$101,5)</f>
        <v>0</v>
      </c>
      <c r="G111" s="53">
        <f>VLOOKUP($B111,'2022 Ventilation List SORT'!$A$6:$I$101,6)</f>
        <v>0</v>
      </c>
      <c r="H111" s="58">
        <f>VLOOKUP($B111,'2022 Ventilation List SORT'!$A$6:$I$101,7)</f>
        <v>2</v>
      </c>
      <c r="I111" s="53" t="str">
        <f>VLOOKUP($B111,'2022 Ventilation List SORT'!$A$6:$I$101,8)</f>
        <v/>
      </c>
      <c r="J111" s="84" t="str">
        <f>VLOOKUP($B111,'2022 Ventilation List SORT'!$A$6:$I$101,9)</f>
        <v>No</v>
      </c>
      <c r="K111" s="154">
        <f>INDEX('For CSV - 2022 SpcFuncData'!$D$5:$D$88,MATCH($A111,'For CSV - 2022 SpcFuncData'!$B$5:$B$87,0))*0.5</f>
        <v>33.335000000000001</v>
      </c>
      <c r="L111" s="154">
        <f>INDEX('For CSV - 2022 VentSpcFuncData'!$K$6:$K$101,MATCH($B111,'For CSV - 2022 VentSpcFuncData'!$B$6:$B$101,0))</f>
        <v>33.333333333333336</v>
      </c>
      <c r="M111" s="154">
        <f t="shared" si="9"/>
        <v>33.333333333333336</v>
      </c>
      <c r="N111" s="154">
        <f>INDEX('For CSV - 2022 VentSpcFuncData'!$J$6:$J$101,MATCH($B111,'For CSV - 2022 VentSpcFuncData'!$B$6:$B$101,0))</f>
        <v>15</v>
      </c>
      <c r="O111" s="154">
        <f t="shared" si="10"/>
        <v>14.999250037498125</v>
      </c>
      <c r="P111" s="156">
        <f t="shared" si="6"/>
        <v>0.5</v>
      </c>
      <c r="Q111" s="41" t="str">
        <f t="shared" si="11"/>
        <v>Dining Area (Cafeteria/Fast Food),Food Service - Cafeteria/fast-food dining</v>
      </c>
      <c r="R111" s="41">
        <f>INDEX('For CSV - 2022 SpcFuncData'!$AN$5:$AN$89,MATCH($A111,'For CSV - 2022 SpcFuncData'!$B$5:$B$88,0))</f>
        <v>322</v>
      </c>
      <c r="S111" s="41">
        <f>INDEX('For CSV - 2022 VentSpcFuncData'!$L$6:$L$101,MATCH($B111,'For CSV - 2022 VentSpcFuncData'!$B$6:$B$101,0))</f>
        <v>43</v>
      </c>
      <c r="T111" s="41">
        <f>MATCH($A111,'For CSV - 2022 SpcFuncData'!$B$5:$B$87,0)</f>
        <v>21</v>
      </c>
      <c r="V111" t="str">
        <f t="shared" si="8"/>
        <v>2,              43,     "Food Service - Cafeteria/fast-food dining"</v>
      </c>
    </row>
    <row r="112" spans="1:22">
      <c r="A112" s="54" t="s">
        <v>75</v>
      </c>
      <c r="B112" s="90" t="s">
        <v>277</v>
      </c>
      <c r="C112" s="53">
        <f>VLOOKUP($B112,'2022 Ventilation List SORT'!$A$6:$I$101,2)</f>
        <v>0.5</v>
      </c>
      <c r="D112" s="53">
        <f>VLOOKUP($B112,'2022 Ventilation List SORT'!$A$6:$I$101,3)</f>
        <v>0.15</v>
      </c>
      <c r="E112" s="58">
        <f>VLOOKUP($B112,'2022 Ventilation List SORT'!$A$6:$I$101,4)</f>
        <v>0</v>
      </c>
      <c r="F112" s="58">
        <f>VLOOKUP($B112,'2022 Ventilation List SORT'!$A$6:$I$101,5)</f>
        <v>0</v>
      </c>
      <c r="G112" s="53">
        <f>VLOOKUP($B112,'2022 Ventilation List SORT'!$A$6:$I$101,6)</f>
        <v>0</v>
      </c>
      <c r="H112" s="58">
        <f>VLOOKUP($B112,'2022 Ventilation List SORT'!$A$6:$I$101,7)</f>
        <v>2</v>
      </c>
      <c r="I112" s="53" t="str">
        <f>VLOOKUP($B112,'2022 Ventilation List SORT'!$A$6:$I$101,8)</f>
        <v/>
      </c>
      <c r="J112" s="84" t="str">
        <f>VLOOKUP($B112,'2022 Ventilation List SORT'!$A$6:$I$101,9)</f>
        <v>No</v>
      </c>
      <c r="K112" s="154">
        <f>INDEX('For CSV - 2022 SpcFuncData'!$D$5:$D$88,MATCH($A112,'For CSV - 2022 SpcFuncData'!$B$5:$B$87,0))*0.5</f>
        <v>33.335000000000001</v>
      </c>
      <c r="L112" s="154">
        <f>INDEX('For CSV - 2022 VentSpcFuncData'!$K$6:$K$101,MATCH($B112,'For CSV - 2022 VentSpcFuncData'!$B$6:$B$101,0))</f>
        <v>33.333333333333336</v>
      </c>
      <c r="M112" s="154">
        <f t="shared" si="9"/>
        <v>33.333333333333336</v>
      </c>
      <c r="N112" s="154">
        <f>INDEX('For CSV - 2022 VentSpcFuncData'!$J$6:$J$101,MATCH($B112,'For CSV - 2022 VentSpcFuncData'!$B$6:$B$101,0))</f>
        <v>15</v>
      </c>
      <c r="O112" s="154">
        <f t="shared" si="10"/>
        <v>14.999250037498125</v>
      </c>
      <c r="P112" s="156">
        <f t="shared" si="6"/>
        <v>0.5</v>
      </c>
      <c r="Q112" s="41" t="str">
        <f t="shared" si="11"/>
        <v>Dining Area (Family and Leisure),Food Service - Cafeteria/fast-food dining</v>
      </c>
      <c r="R112" s="41">
        <f>INDEX('For CSV - 2022 SpcFuncData'!$AN$5:$AN$89,MATCH($A112,'For CSV - 2022 SpcFuncData'!$B$5:$B$88,0))</f>
        <v>323</v>
      </c>
      <c r="S112" s="41">
        <f>INDEX('For CSV - 2022 VentSpcFuncData'!$L$6:$L$101,MATCH($B112,'For CSV - 2022 VentSpcFuncData'!$B$6:$B$101,0))</f>
        <v>43</v>
      </c>
      <c r="T112" s="41">
        <f>MATCH($A112,'For CSV - 2022 SpcFuncData'!$B$5:$B$87,0)</f>
        <v>22</v>
      </c>
      <c r="V112" t="str">
        <f t="shared" si="8"/>
        <v>1, Spc:SpcFunc,        323,  43  ;  Dining Area (Family and Leisure)</v>
      </c>
    </row>
    <row r="113" spans="1:22">
      <c r="A113" s="54" t="s">
        <v>75</v>
      </c>
      <c r="B113" s="90" t="s">
        <v>619</v>
      </c>
      <c r="C113" s="53">
        <f>VLOOKUP($B113,'2022 Ventilation List SORT'!$A$6:$I$101,2)</f>
        <v>0.5</v>
      </c>
      <c r="D113" s="53">
        <f>VLOOKUP($B113,'2022 Ventilation List SORT'!$A$6:$I$101,3)</f>
        <v>0.2</v>
      </c>
      <c r="E113" s="58">
        <f>VLOOKUP($B113,'2022 Ventilation List SORT'!$A$6:$I$101,4)</f>
        <v>0</v>
      </c>
      <c r="F113" s="58">
        <f>VLOOKUP($B113,'2022 Ventilation List SORT'!$A$6:$I$101,5)</f>
        <v>0</v>
      </c>
      <c r="G113" s="53">
        <f>VLOOKUP($B113,'2022 Ventilation List SORT'!$A$6:$I$101,6)</f>
        <v>0</v>
      </c>
      <c r="H113" s="58">
        <f>VLOOKUP($B113,'2022 Ventilation List SORT'!$A$6:$I$101,7)</f>
        <v>2</v>
      </c>
      <c r="I113" s="53" t="str">
        <f>VLOOKUP($B113,'2022 Ventilation List SORT'!$A$6:$I$101,8)</f>
        <v/>
      </c>
      <c r="J113" s="84" t="str">
        <f>VLOOKUP($B113,'2022 Ventilation List SORT'!$A$6:$I$101,9)</f>
        <v>No</v>
      </c>
      <c r="K113" s="154">
        <f>INDEX('For CSV - 2022 SpcFuncData'!$D$5:$D$88,MATCH($A113,'For CSV - 2022 SpcFuncData'!$B$5:$B$87,0))*0.5</f>
        <v>33.335000000000001</v>
      </c>
      <c r="L113" s="154">
        <f>INDEX('For CSV - 2022 VentSpcFuncData'!$K$6:$K$101,MATCH($B113,'For CSV - 2022 VentSpcFuncData'!$B$6:$B$101,0))</f>
        <v>33.333333333333336</v>
      </c>
      <c r="M113" s="154">
        <f t="shared" si="9"/>
        <v>33.333333333333336</v>
      </c>
      <c r="N113" s="154">
        <f>INDEX('For CSV - 2022 VentSpcFuncData'!$J$6:$J$101,MATCH($B113,'For CSV - 2022 VentSpcFuncData'!$B$6:$B$101,0))</f>
        <v>15</v>
      </c>
      <c r="O113" s="154">
        <f t="shared" si="10"/>
        <v>14.999250037498125</v>
      </c>
      <c r="P113" s="156">
        <f t="shared" si="6"/>
        <v>0.5</v>
      </c>
      <c r="Q113" s="41" t="str">
        <f t="shared" si="11"/>
        <v>Dining Area (Family and Leisure),Food Service - Bars, cocktail lounges</v>
      </c>
      <c r="R113" s="41">
        <f>INDEX('For CSV - 2022 SpcFuncData'!$AN$5:$AN$89,MATCH($A113,'For CSV - 2022 SpcFuncData'!$B$5:$B$88,0))</f>
        <v>323</v>
      </c>
      <c r="S113" s="41">
        <f>INDEX('For CSV - 2022 VentSpcFuncData'!$L$6:$L$101,MATCH($B113,'For CSV - 2022 VentSpcFuncData'!$B$6:$B$101,0))</f>
        <v>42</v>
      </c>
      <c r="T113" s="41">
        <f>MATCH($A113,'For CSV - 2022 SpcFuncData'!$B$5:$B$87,0)</f>
        <v>22</v>
      </c>
      <c r="V113" t="str">
        <f t="shared" si="8"/>
        <v>2,              42,     "Food Service - Bars, cocktail lounges"</v>
      </c>
    </row>
    <row r="114" spans="1:22">
      <c r="A114" s="54" t="s">
        <v>75</v>
      </c>
      <c r="B114" s="90" t="s">
        <v>277</v>
      </c>
      <c r="C114" s="53">
        <f>VLOOKUP($B114,'2022 Ventilation List SORT'!$A$6:$I$101,2)</f>
        <v>0.5</v>
      </c>
      <c r="D114" s="53">
        <f>VLOOKUP($B114,'2022 Ventilation List SORT'!$A$6:$I$101,3)</f>
        <v>0.15</v>
      </c>
      <c r="E114" s="58">
        <f>VLOOKUP($B114,'2022 Ventilation List SORT'!$A$6:$I$101,4)</f>
        <v>0</v>
      </c>
      <c r="F114" s="58">
        <f>VLOOKUP($B114,'2022 Ventilation List SORT'!$A$6:$I$101,5)</f>
        <v>0</v>
      </c>
      <c r="G114" s="53">
        <f>VLOOKUP($B114,'2022 Ventilation List SORT'!$A$6:$I$101,6)</f>
        <v>0</v>
      </c>
      <c r="H114" s="58">
        <f>VLOOKUP($B114,'2022 Ventilation List SORT'!$A$6:$I$101,7)</f>
        <v>2</v>
      </c>
      <c r="I114" s="53" t="str">
        <f>VLOOKUP($B114,'2022 Ventilation List SORT'!$A$6:$I$101,8)</f>
        <v/>
      </c>
      <c r="J114" s="84" t="str">
        <f>VLOOKUP($B114,'2022 Ventilation List SORT'!$A$6:$I$101,9)</f>
        <v>No</v>
      </c>
      <c r="K114" s="154">
        <f>INDEX('For CSV - 2022 SpcFuncData'!$D$5:$D$88,MATCH($A114,'For CSV - 2022 SpcFuncData'!$B$5:$B$87,0))*0.5</f>
        <v>33.335000000000001</v>
      </c>
      <c r="L114" s="154">
        <f>INDEX('For CSV - 2022 VentSpcFuncData'!$K$6:$K$101,MATCH($B114,'For CSV - 2022 VentSpcFuncData'!$B$6:$B$101,0))</f>
        <v>33.333333333333336</v>
      </c>
      <c r="M114" s="154">
        <f t="shared" si="9"/>
        <v>33.333333333333336</v>
      </c>
      <c r="N114" s="154">
        <f>INDEX('For CSV - 2022 VentSpcFuncData'!$J$6:$J$101,MATCH($B114,'For CSV - 2022 VentSpcFuncData'!$B$6:$B$101,0))</f>
        <v>15</v>
      </c>
      <c r="O114" s="154">
        <f t="shared" si="10"/>
        <v>14.999250037498125</v>
      </c>
      <c r="P114" s="156">
        <f t="shared" si="6"/>
        <v>0.5</v>
      </c>
      <c r="Q114" s="41" t="str">
        <f t="shared" si="11"/>
        <v>Dining Area (Family and Leisure),Food Service - Cafeteria/fast-food dining</v>
      </c>
      <c r="R114" s="41">
        <f>INDEX('For CSV - 2022 SpcFuncData'!$AN$5:$AN$89,MATCH($A114,'For CSV - 2022 SpcFuncData'!$B$5:$B$88,0))</f>
        <v>323</v>
      </c>
      <c r="S114" s="41">
        <f>INDEX('For CSV - 2022 VentSpcFuncData'!$L$6:$L$101,MATCH($B114,'For CSV - 2022 VentSpcFuncData'!$B$6:$B$101,0))</f>
        <v>43</v>
      </c>
      <c r="T114" s="41">
        <f>MATCH($A114,'For CSV - 2022 SpcFuncData'!$B$5:$B$87,0)</f>
        <v>22</v>
      </c>
      <c r="V114" t="str">
        <f t="shared" si="8"/>
        <v>2,              43,     "Food Service - Cafeteria/fast-food dining"</v>
      </c>
    </row>
    <row r="115" spans="1:22">
      <c r="A115" s="54" t="s">
        <v>75</v>
      </c>
      <c r="B115" s="90" t="s">
        <v>275</v>
      </c>
      <c r="C115" s="53">
        <f>VLOOKUP($B115,'2022 Ventilation List SORT'!$A$6:$I$101,2)</f>
        <v>0.5</v>
      </c>
      <c r="D115" s="53">
        <f>VLOOKUP($B115,'2022 Ventilation List SORT'!$A$6:$I$101,3)</f>
        <v>0.15</v>
      </c>
      <c r="E115" s="58">
        <f>VLOOKUP($B115,'2022 Ventilation List SORT'!$A$6:$I$101,4)</f>
        <v>0</v>
      </c>
      <c r="F115" s="58">
        <f>VLOOKUP($B115,'2022 Ventilation List SORT'!$A$6:$I$101,5)</f>
        <v>0</v>
      </c>
      <c r="G115" s="53">
        <f>VLOOKUP($B115,'2022 Ventilation List SORT'!$A$6:$I$101,6)</f>
        <v>0</v>
      </c>
      <c r="H115" s="58">
        <f>VLOOKUP($B115,'2022 Ventilation List SORT'!$A$6:$I$101,7)</f>
        <v>2</v>
      </c>
      <c r="I115" s="53" t="str">
        <f>VLOOKUP($B115,'2022 Ventilation List SORT'!$A$6:$I$101,8)</f>
        <v/>
      </c>
      <c r="J115" s="84" t="str">
        <f>VLOOKUP($B115,'2022 Ventilation List SORT'!$A$6:$I$101,9)</f>
        <v>No</v>
      </c>
      <c r="K115" s="154">
        <f>INDEX('For CSV - 2022 SpcFuncData'!$D$5:$D$88,MATCH($A115,'For CSV - 2022 SpcFuncData'!$B$5:$B$87,0))*0.5</f>
        <v>33.335000000000001</v>
      </c>
      <c r="L115" s="154">
        <f>INDEX('For CSV - 2022 VentSpcFuncData'!$K$6:$K$101,MATCH($B115,'For CSV - 2022 VentSpcFuncData'!$B$6:$B$101,0))</f>
        <v>33.333333333333336</v>
      </c>
      <c r="M115" s="154">
        <f t="shared" si="9"/>
        <v>33.333333333333336</v>
      </c>
      <c r="N115" s="154">
        <f>INDEX('For CSV - 2022 VentSpcFuncData'!$J$6:$J$101,MATCH($B115,'For CSV - 2022 VentSpcFuncData'!$B$6:$B$101,0))</f>
        <v>15</v>
      </c>
      <c r="O115" s="154">
        <f t="shared" si="10"/>
        <v>14.999250037498125</v>
      </c>
      <c r="P115" s="156">
        <f t="shared" si="6"/>
        <v>0.5</v>
      </c>
      <c r="Q115" s="41" t="str">
        <f t="shared" si="11"/>
        <v>Dining Area (Family and Leisure),Food Service - Restaurant dining rooms</v>
      </c>
      <c r="R115" s="41">
        <f>INDEX('For CSV - 2022 SpcFuncData'!$AN$5:$AN$89,MATCH($A115,'For CSV - 2022 SpcFuncData'!$B$5:$B$88,0))</f>
        <v>323</v>
      </c>
      <c r="S115" s="41">
        <f>INDEX('For CSV - 2022 VentSpcFuncData'!$L$6:$L$101,MATCH($B115,'For CSV - 2022 VentSpcFuncData'!$B$6:$B$101,0))</f>
        <v>45</v>
      </c>
      <c r="T115" s="41">
        <f>MATCH($A115,'For CSV - 2022 SpcFuncData'!$B$5:$B$87,0)</f>
        <v>22</v>
      </c>
      <c r="V115" t="str">
        <f t="shared" si="8"/>
        <v>2,              45,     "Food Service - Restaurant dining rooms"</v>
      </c>
    </row>
    <row r="116" spans="1:22">
      <c r="A116" s="54" t="s">
        <v>76</v>
      </c>
      <c r="B116" s="90" t="s">
        <v>278</v>
      </c>
      <c r="C116" s="53">
        <f>VLOOKUP($B116,'2022 Ventilation List SORT'!$A$6:$I$101,2)</f>
        <v>0.15</v>
      </c>
      <c r="D116" s="53">
        <f>VLOOKUP($B116,'2022 Ventilation List SORT'!$A$6:$I$101,3)</f>
        <v>0.15</v>
      </c>
      <c r="E116" s="58">
        <f>VLOOKUP($B116,'2022 Ventilation List SORT'!$A$6:$I$101,4)</f>
        <v>0</v>
      </c>
      <c r="F116" s="58">
        <f>VLOOKUP($B116,'2022 Ventilation List SORT'!$A$6:$I$101,5)</f>
        <v>0</v>
      </c>
      <c r="G116" s="53">
        <f>VLOOKUP($B116,'2022 Ventilation List SORT'!$A$6:$I$101,6)</f>
        <v>0</v>
      </c>
      <c r="H116" s="58">
        <f>VLOOKUP($B116,'2022 Ventilation List SORT'!$A$6:$I$101,7)</f>
        <v>1</v>
      </c>
      <c r="I116" s="53" t="str">
        <f>VLOOKUP($B116,'2022 Ventilation List SORT'!$A$6:$I$101,8)</f>
        <v/>
      </c>
      <c r="J116" s="84" t="str">
        <f>VLOOKUP($B116,'2022 Ventilation List SORT'!$A$6:$I$101,9)</f>
        <v>No</v>
      </c>
      <c r="K116" s="154">
        <f>INDEX('For CSV - 2022 SpcFuncData'!$D$5:$D$88,MATCH($A116,'For CSV - 2022 SpcFuncData'!$B$5:$B$87,0))*0.5</f>
        <v>1.5</v>
      </c>
      <c r="L116" s="154">
        <f>INDEX('For CSV - 2022 VentSpcFuncData'!$K$6:$K$101,MATCH($B116,'For CSV - 2022 VentSpcFuncData'!$B$6:$B$101,0))</f>
        <v>0</v>
      </c>
      <c r="M116" s="154">
        <f t="shared" si="9"/>
        <v>1.5</v>
      </c>
      <c r="N116" s="154">
        <f>INDEX('For CSV - 2022 VentSpcFuncData'!$J$6:$J$101,MATCH($B116,'For CSV - 2022 VentSpcFuncData'!$B$6:$B$101,0))</f>
        <v>15</v>
      </c>
      <c r="O116" s="154">
        <f t="shared" si="10"/>
        <v>15</v>
      </c>
      <c r="P116" s="156">
        <f t="shared" si="6"/>
        <v>2.2499999999999999E-2</v>
      </c>
      <c r="Q116" s="41" t="str">
        <f t="shared" si="11"/>
        <v>Electrical, Mechanical, Telephone Rooms,Misc - Telephone closets</v>
      </c>
      <c r="R116" s="41">
        <f>INDEX('For CSV - 2022 SpcFuncData'!$AN$5:$AN$89,MATCH($A116,'For CSV - 2022 SpcFuncData'!$B$5:$B$88,0))</f>
        <v>324</v>
      </c>
      <c r="S116" s="41">
        <f>INDEX('For CSV - 2022 VentSpcFuncData'!$L$6:$L$101,MATCH($B116,'For CSV - 2022 VentSpcFuncData'!$B$6:$B$101,0))</f>
        <v>68</v>
      </c>
      <c r="T116" s="41">
        <f>MATCH($A116,'For CSV - 2022 SpcFuncData'!$B$5:$B$87,0)</f>
        <v>23</v>
      </c>
      <c r="V116" t="str">
        <f t="shared" si="8"/>
        <v>1, Spc:SpcFunc,        324,  68  ;  Electrical, Mechanical, Telephone Rooms</v>
      </c>
    </row>
    <row r="117" spans="1:22">
      <c r="A117" s="41" t="s">
        <v>76</v>
      </c>
      <c r="B117" s="90" t="s">
        <v>611</v>
      </c>
      <c r="C117" s="53">
        <f>VLOOKUP($B117,'2022 Ventilation List SORT'!$A$6:$I$101,2)</f>
        <v>0</v>
      </c>
      <c r="D117" s="53">
        <f>VLOOKUP($B117,'2022 Ventilation List SORT'!$A$6:$I$101,3)</f>
        <v>0</v>
      </c>
      <c r="E117" s="58">
        <f>VLOOKUP($B117,'2022 Ventilation List SORT'!$A$6:$I$101,4)</f>
        <v>0</v>
      </c>
      <c r="F117" s="58">
        <f>VLOOKUP($B117,'2022 Ventilation List SORT'!$A$6:$I$101,5)</f>
        <v>0</v>
      </c>
      <c r="G117" s="53">
        <f>VLOOKUP($B117,'2022 Ventilation List SORT'!$A$6:$I$101,6)</f>
        <v>0</v>
      </c>
      <c r="H117" s="58">
        <f>VLOOKUP($B117,'2022 Ventilation List SORT'!$A$6:$I$101,7)</f>
        <v>3</v>
      </c>
      <c r="I117" s="53" t="str">
        <f>VLOOKUP($B117,'2022 Ventilation List SORT'!$A$6:$I$101,8)</f>
        <v>Exh. Note F</v>
      </c>
      <c r="J117" s="84" t="str">
        <f>VLOOKUP($B117,'2022 Ventilation List SORT'!$A$6:$I$101,9)</f>
        <v>Yes</v>
      </c>
      <c r="K117" s="154">
        <f>INDEX('For CSV - 2022 SpcFuncData'!$D$5:$D$88,MATCH($A117,'For CSV - 2022 SpcFuncData'!$B$5:$B$87,0))*0.5</f>
        <v>1.5</v>
      </c>
      <c r="L117" s="154">
        <f>INDEX('For CSV - 2022 VentSpcFuncData'!$K$6:$K$101,MATCH($B117,'For CSV - 2022 VentSpcFuncData'!$B$6:$B$101,0))</f>
        <v>0</v>
      </c>
      <c r="M117" s="154">
        <f t="shared" si="9"/>
        <v>1.5</v>
      </c>
      <c r="N117" s="154">
        <f>INDEX('For CSV - 2022 VentSpcFuncData'!$J$6:$J$101,MATCH($B117,'For CSV - 2022 VentSpcFuncData'!$B$6:$B$101,0))</f>
        <v>0</v>
      </c>
      <c r="O117" s="154">
        <f t="shared" si="10"/>
        <v>0</v>
      </c>
      <c r="P117" s="156">
        <f t="shared" si="6"/>
        <v>0</v>
      </c>
      <c r="Q117" s="41" t="str">
        <f t="shared" si="11"/>
        <v>Electrical, Mechanical, Telephone Rooms,Exhaust - Refrigerating machinery rooms</v>
      </c>
      <c r="R117" s="41">
        <f>INDEX('For CSV - 2022 SpcFuncData'!$AN$5:$AN$89,MATCH($A117,'For CSV - 2022 SpcFuncData'!$B$5:$B$88,0))</f>
        <v>324</v>
      </c>
      <c r="S117" s="41">
        <f>INDEX('For CSV - 2022 VentSpcFuncData'!$L$6:$L$101,MATCH($B117,'For CSV - 2022 VentSpcFuncData'!$B$6:$B$101,0))</f>
        <v>35</v>
      </c>
      <c r="T117" s="41">
        <f>MATCH($A117,'For CSV - 2022 SpcFuncData'!$B$5:$B$87,0)</f>
        <v>23</v>
      </c>
      <c r="V117" t="str">
        <f t="shared" si="8"/>
        <v>2,              35,     "Exhaust - Refrigerating machinery rooms"</v>
      </c>
    </row>
    <row r="118" spans="1:22">
      <c r="A118" s="41" t="s">
        <v>76</v>
      </c>
      <c r="B118" s="90" t="s">
        <v>589</v>
      </c>
      <c r="C118" s="53">
        <f>VLOOKUP($B118,'2022 Ventilation List SORT'!$A$6:$I$101,2)</f>
        <v>0</v>
      </c>
      <c r="D118" s="53">
        <f>VLOOKUP($B118,'2022 Ventilation List SORT'!$A$6:$I$101,3)</f>
        <v>0</v>
      </c>
      <c r="E118" s="58">
        <f>VLOOKUP($B118,'2022 Ventilation List SORT'!$A$6:$I$101,4)</f>
        <v>0</v>
      </c>
      <c r="F118" s="58">
        <f>VLOOKUP($B118,'2022 Ventilation List SORT'!$A$6:$I$101,5)</f>
        <v>0</v>
      </c>
      <c r="G118" s="53">
        <f>VLOOKUP($B118,'2022 Ventilation List SORT'!$A$6:$I$101,6)</f>
        <v>0</v>
      </c>
      <c r="H118" s="58">
        <f>VLOOKUP($B118,'2022 Ventilation List SORT'!$A$6:$I$101,7)</f>
        <v>1</v>
      </c>
      <c r="I118" s="53" t="str">
        <f>VLOOKUP($B118,'2022 Ventilation List SORT'!$A$6:$I$101,8)</f>
        <v/>
      </c>
      <c r="J118" s="84" t="str">
        <f>VLOOKUP($B118,'2022 Ventilation List SORT'!$A$6:$I$101,9)</f>
        <v>No</v>
      </c>
      <c r="K118" s="154">
        <f>INDEX('For CSV - 2022 SpcFuncData'!$D$5:$D$88,MATCH($A118,'For CSV - 2022 SpcFuncData'!$B$5:$B$87,0))*0.5</f>
        <v>1.5</v>
      </c>
      <c r="L118" s="154">
        <f>INDEX('For CSV - 2022 VentSpcFuncData'!$K$6:$K$101,MATCH($B118,'For CSV - 2022 VentSpcFuncData'!$B$6:$B$101,0))</f>
        <v>0</v>
      </c>
      <c r="M118" s="154">
        <f t="shared" si="9"/>
        <v>1.5</v>
      </c>
      <c r="N118" s="154">
        <f>INDEX('For CSV - 2022 VentSpcFuncData'!$J$6:$J$101,MATCH($B118,'For CSV - 2022 VentSpcFuncData'!$B$6:$B$101,0))</f>
        <v>0</v>
      </c>
      <c r="O118" s="154">
        <f t="shared" si="10"/>
        <v>0</v>
      </c>
      <c r="P118" s="156">
        <f t="shared" si="6"/>
        <v>0</v>
      </c>
      <c r="Q118" s="41" t="str">
        <f t="shared" si="11"/>
        <v>Electrical, Mechanical, Telephone Rooms,General - Unoccupied</v>
      </c>
      <c r="R118" s="41">
        <f>INDEX('For CSV - 2022 SpcFuncData'!$AN$5:$AN$89,MATCH($A118,'For CSV - 2022 SpcFuncData'!$B$5:$B$88,0))</f>
        <v>324</v>
      </c>
      <c r="S118" s="41">
        <f>INDEX('For CSV - 2022 VentSpcFuncData'!$L$6:$L$101,MATCH($B118,'For CSV - 2022 VentSpcFuncData'!$B$6:$B$101,0))</f>
        <v>51</v>
      </c>
      <c r="T118" s="41">
        <f>MATCH($A118,'For CSV - 2022 SpcFuncData'!$B$5:$B$87,0)</f>
        <v>23</v>
      </c>
      <c r="V118" t="str">
        <f t="shared" si="8"/>
        <v>2,              51,     "General - Unoccupied"</v>
      </c>
    </row>
    <row r="119" spans="1:22">
      <c r="A119" s="41" t="s">
        <v>76</v>
      </c>
      <c r="B119" s="90" t="s">
        <v>286</v>
      </c>
      <c r="C119" s="53">
        <f>VLOOKUP($B119,'2022 Ventilation List SORT'!$A$6:$I$101,2)</f>
        <v>0.15</v>
      </c>
      <c r="D119" s="53">
        <f>VLOOKUP($B119,'2022 Ventilation List SORT'!$A$6:$I$101,3)</f>
        <v>0.15</v>
      </c>
      <c r="E119" s="58">
        <f>VLOOKUP($B119,'2022 Ventilation List SORT'!$A$6:$I$101,4)</f>
        <v>0</v>
      </c>
      <c r="F119" s="58">
        <f>VLOOKUP($B119,'2022 Ventilation List SORT'!$A$6:$I$101,5)</f>
        <v>0</v>
      </c>
      <c r="G119" s="53">
        <f>VLOOKUP($B119,'2022 Ventilation List SORT'!$A$6:$I$101,6)</f>
        <v>0</v>
      </c>
      <c r="H119" s="58">
        <f>VLOOKUP($B119,'2022 Ventilation List SORT'!$A$6:$I$101,7)</f>
        <v>2</v>
      </c>
      <c r="I119" s="53" t="str">
        <f>VLOOKUP($B119,'2022 Ventilation List SORT'!$A$6:$I$101,8)</f>
        <v/>
      </c>
      <c r="J119" s="84" t="str">
        <f>VLOOKUP($B119,'2022 Ventilation List SORT'!$A$6:$I$101,9)</f>
        <v>No</v>
      </c>
      <c r="K119" s="154">
        <f>INDEX('For CSV - 2022 SpcFuncData'!$D$5:$D$88,MATCH($A119,'For CSV - 2022 SpcFuncData'!$B$5:$B$87,0))*0.5</f>
        <v>1.5</v>
      </c>
      <c r="L119" s="154">
        <f>INDEX('For CSV - 2022 VentSpcFuncData'!$K$6:$K$101,MATCH($B119,'For CSV - 2022 VentSpcFuncData'!$B$6:$B$101,0))</f>
        <v>0</v>
      </c>
      <c r="M119" s="154">
        <f t="shared" si="9"/>
        <v>1.5</v>
      </c>
      <c r="N119" s="154">
        <f>INDEX('For CSV - 2022 VentSpcFuncData'!$J$6:$J$101,MATCH($B119,'For CSV - 2022 VentSpcFuncData'!$B$6:$B$101,0))</f>
        <v>15</v>
      </c>
      <c r="O119" s="154">
        <f t="shared" si="10"/>
        <v>15</v>
      </c>
      <c r="P119" s="156">
        <f t="shared" si="6"/>
        <v>2.2499999999999999E-2</v>
      </c>
      <c r="Q119" s="41" t="str">
        <f t="shared" si="11"/>
        <v>Electrical, Mechanical, Telephone Rooms,Misc - All others</v>
      </c>
      <c r="R119" s="41">
        <f>INDEX('For CSV - 2022 SpcFuncData'!$AN$5:$AN$89,MATCH($A119,'For CSV - 2022 SpcFuncData'!$B$5:$B$88,0))</f>
        <v>324</v>
      </c>
      <c r="S119" s="41">
        <f>INDEX('For CSV - 2022 VentSpcFuncData'!$L$6:$L$101,MATCH($B119,'For CSV - 2022 VentSpcFuncData'!$B$6:$B$101,0))</f>
        <v>58</v>
      </c>
      <c r="T119" s="41">
        <f>MATCH($A119,'For CSV - 2022 SpcFuncData'!$B$5:$B$87,0)</f>
        <v>23</v>
      </c>
      <c r="V119" t="str">
        <f t="shared" si="8"/>
        <v>2,              58,     "Misc - All others"</v>
      </c>
    </row>
    <row r="120" spans="1:22">
      <c r="A120" s="41" t="s">
        <v>76</v>
      </c>
      <c r="B120" s="90" t="s">
        <v>278</v>
      </c>
      <c r="C120" s="53">
        <f>VLOOKUP($B120,'2022 Ventilation List SORT'!$A$6:$I$101,2)</f>
        <v>0.15</v>
      </c>
      <c r="D120" s="53">
        <f>VLOOKUP($B120,'2022 Ventilation List SORT'!$A$6:$I$101,3)</f>
        <v>0.15</v>
      </c>
      <c r="E120" s="58">
        <f>VLOOKUP($B120,'2022 Ventilation List SORT'!$A$6:$I$101,4)</f>
        <v>0</v>
      </c>
      <c r="F120" s="58">
        <f>VLOOKUP($B120,'2022 Ventilation List SORT'!$A$6:$I$101,5)</f>
        <v>0</v>
      </c>
      <c r="G120" s="53">
        <f>VLOOKUP($B120,'2022 Ventilation List SORT'!$A$6:$I$101,6)</f>
        <v>0</v>
      </c>
      <c r="H120" s="58">
        <f>VLOOKUP($B120,'2022 Ventilation List SORT'!$A$6:$I$101,7)</f>
        <v>1</v>
      </c>
      <c r="I120" s="53" t="str">
        <f>VLOOKUP($B120,'2022 Ventilation List SORT'!$A$6:$I$101,8)</f>
        <v/>
      </c>
      <c r="J120" s="84" t="str">
        <f>VLOOKUP($B120,'2022 Ventilation List SORT'!$A$6:$I$101,9)</f>
        <v>No</v>
      </c>
      <c r="K120" s="154">
        <f>INDEX('For CSV - 2022 SpcFuncData'!$D$5:$D$88,MATCH($A120,'For CSV - 2022 SpcFuncData'!$B$5:$B$87,0))*0.5</f>
        <v>1.5</v>
      </c>
      <c r="L120" s="154">
        <f>INDEX('For CSV - 2022 VentSpcFuncData'!$K$6:$K$101,MATCH($B120,'For CSV - 2022 VentSpcFuncData'!$B$6:$B$101,0))</f>
        <v>0</v>
      </c>
      <c r="M120" s="154">
        <f t="shared" si="9"/>
        <v>1.5</v>
      </c>
      <c r="N120" s="154">
        <f>INDEX('For CSV - 2022 VentSpcFuncData'!$J$6:$J$101,MATCH($B120,'For CSV - 2022 VentSpcFuncData'!$B$6:$B$101,0))</f>
        <v>15</v>
      </c>
      <c r="O120" s="154">
        <f t="shared" si="10"/>
        <v>15</v>
      </c>
      <c r="P120" s="156">
        <f t="shared" si="6"/>
        <v>2.2499999999999999E-2</v>
      </c>
      <c r="Q120" s="41" t="str">
        <f t="shared" si="11"/>
        <v>Electrical, Mechanical, Telephone Rooms,Misc - Telephone closets</v>
      </c>
      <c r="R120" s="41">
        <f>INDEX('For CSV - 2022 SpcFuncData'!$AN$5:$AN$89,MATCH($A120,'For CSV - 2022 SpcFuncData'!$B$5:$B$88,0))</f>
        <v>324</v>
      </c>
      <c r="S120" s="41">
        <f>INDEX('For CSV - 2022 VentSpcFuncData'!$L$6:$L$101,MATCH($B120,'For CSV - 2022 VentSpcFuncData'!$B$6:$B$101,0))</f>
        <v>68</v>
      </c>
      <c r="T120" s="41">
        <f>MATCH($A120,'For CSV - 2022 SpcFuncData'!$B$5:$B$87,0)</f>
        <v>23</v>
      </c>
      <c r="V120" t="str">
        <f t="shared" si="8"/>
        <v>2,              68,     "Misc - Telephone closets"</v>
      </c>
    </row>
    <row r="121" spans="1:22">
      <c r="A121" s="41" t="s">
        <v>77</v>
      </c>
      <c r="B121" s="90" t="s">
        <v>279</v>
      </c>
      <c r="C121" s="53">
        <f>VLOOKUP($B121,'2022 Ventilation List SORT'!$A$6:$I$101,2)</f>
        <v>0.5</v>
      </c>
      <c r="D121" s="53">
        <f>VLOOKUP($B121,'2022 Ventilation List SORT'!$A$6:$I$101,3)</f>
        <v>0.15</v>
      </c>
      <c r="E121" s="58">
        <f>VLOOKUP($B121,'2022 Ventilation List SORT'!$A$6:$I$101,4)</f>
        <v>0</v>
      </c>
      <c r="F121" s="58">
        <f>VLOOKUP($B121,'2022 Ventilation List SORT'!$A$6:$I$101,5)</f>
        <v>0</v>
      </c>
      <c r="G121" s="53">
        <f>VLOOKUP($B121,'2022 Ventilation List SORT'!$A$6:$I$101,6)</f>
        <v>0</v>
      </c>
      <c r="H121" s="58">
        <f>VLOOKUP($B121,'2022 Ventilation List SORT'!$A$6:$I$101,7)</f>
        <v>2</v>
      </c>
      <c r="I121" s="53" t="str">
        <f>VLOOKUP($B121,'2022 Ventilation List SORT'!$A$6:$I$101,8)</f>
        <v>E</v>
      </c>
      <c r="J121" s="84" t="str">
        <f>VLOOKUP($B121,'2022 Ventilation List SORT'!$A$6:$I$101,9)</f>
        <v>No</v>
      </c>
      <c r="K121" s="154">
        <f>INDEX('For CSV - 2022 SpcFuncData'!$D$5:$D$88,MATCH($A121,'For CSV - 2022 SpcFuncData'!$B$5:$B$87,0))*0.5</f>
        <v>10</v>
      </c>
      <c r="L121" s="154">
        <f>INDEX('For CSV - 2022 VentSpcFuncData'!$K$6:$K$101,MATCH($B121,'For CSV - 2022 VentSpcFuncData'!$B$6:$B$101,0))</f>
        <v>33.333333333333336</v>
      </c>
      <c r="M121" s="154">
        <f t="shared" si="9"/>
        <v>33.333333333333336</v>
      </c>
      <c r="N121" s="154">
        <f>INDEX('For CSV - 2022 VentSpcFuncData'!$J$6:$J$101,MATCH($B121,'For CSV - 2022 VentSpcFuncData'!$B$6:$B$101,0))</f>
        <v>15</v>
      </c>
      <c r="O121" s="154">
        <f t="shared" si="10"/>
        <v>50</v>
      </c>
      <c r="P121" s="156">
        <f t="shared" si="6"/>
        <v>0.5</v>
      </c>
      <c r="Q121" s="41" t="str">
        <f t="shared" si="11"/>
        <v>Exercise/Fitness Center and Gymnasium Areas,Sports/Entertainment - Gym, sports arena (play area)</v>
      </c>
      <c r="R121" s="41">
        <f>INDEX('For CSV - 2022 SpcFuncData'!$AN$5:$AN$89,MATCH($A121,'For CSV - 2022 SpcFuncData'!$B$5:$B$88,0))</f>
        <v>325</v>
      </c>
      <c r="S121" s="41">
        <f>INDEX('For CSV - 2022 VentSpcFuncData'!$L$6:$L$101,MATCH($B121,'For CSV - 2022 VentSpcFuncData'!$B$6:$B$101,0))</f>
        <v>89</v>
      </c>
      <c r="T121" s="41">
        <f>MATCH($A121,'For CSV - 2022 SpcFuncData'!$B$5:$B$87,0)</f>
        <v>24</v>
      </c>
      <c r="V121" t="str">
        <f t="shared" si="8"/>
        <v>1, Spc:SpcFunc,        325,  89  ;  Exercise/Fitness Center and Gymnasium Areas</v>
      </c>
    </row>
    <row r="122" spans="1:22">
      <c r="A122" s="41" t="s">
        <v>77</v>
      </c>
      <c r="B122" s="90" t="s">
        <v>605</v>
      </c>
      <c r="C122" s="53">
        <f>VLOOKUP($B122,'2022 Ventilation List SORT'!$A$6:$I$101,2)</f>
        <v>0.5</v>
      </c>
      <c r="D122" s="53">
        <f>VLOOKUP($B122,'2022 Ventilation List SORT'!$A$6:$I$101,3)</f>
        <v>0.15</v>
      </c>
      <c r="E122" s="58">
        <f>VLOOKUP($B122,'2022 Ventilation List SORT'!$A$6:$I$101,4)</f>
        <v>0</v>
      </c>
      <c r="F122" s="58">
        <f>VLOOKUP($B122,'2022 Ventilation List SORT'!$A$6:$I$101,5)</f>
        <v>0</v>
      </c>
      <c r="G122" s="53">
        <f>VLOOKUP($B122,'2022 Ventilation List SORT'!$A$6:$I$101,6)</f>
        <v>0</v>
      </c>
      <c r="H122" s="58">
        <f>VLOOKUP($B122,'2022 Ventilation List SORT'!$A$6:$I$101,7)</f>
        <v>1</v>
      </c>
      <c r="I122" s="53" t="str">
        <f>VLOOKUP($B122,'2022 Ventilation List SORT'!$A$6:$I$101,8)</f>
        <v>F</v>
      </c>
      <c r="J122" s="84" t="str">
        <f>VLOOKUP($B122,'2022 Ventilation List SORT'!$A$6:$I$101,9)</f>
        <v>No</v>
      </c>
      <c r="K122" s="154">
        <f>INDEX('For CSV - 2022 SpcFuncData'!$D$5:$D$88,MATCH($A122,'For CSV - 2022 SpcFuncData'!$B$5:$B$87,0))*0.5</f>
        <v>10</v>
      </c>
      <c r="L122" s="154">
        <f>INDEX('For CSV - 2022 VentSpcFuncData'!$K$6:$K$101,MATCH($B122,'For CSV - 2022 VentSpcFuncData'!$B$6:$B$101,0))</f>
        <v>33.333333333333336</v>
      </c>
      <c r="M122" s="154">
        <f t="shared" si="9"/>
        <v>33.333333333333336</v>
      </c>
      <c r="N122" s="154">
        <f>INDEX('For CSV - 2022 VentSpcFuncData'!$J$6:$J$101,MATCH($B122,'For CSV - 2022 VentSpcFuncData'!$B$6:$B$101,0))</f>
        <v>15</v>
      </c>
      <c r="O122" s="154">
        <f t="shared" si="10"/>
        <v>50</v>
      </c>
      <c r="P122" s="156">
        <f t="shared" si="6"/>
        <v>0.5</v>
      </c>
      <c r="Q122" s="41" t="str">
        <f t="shared" si="11"/>
        <v>Exercise/Fitness Center and Gymnasium Areas,Education - Multiuse assembly</v>
      </c>
      <c r="R122" s="41">
        <f>INDEX('For CSV - 2022 SpcFuncData'!$AN$5:$AN$89,MATCH($A122,'For CSV - 2022 SpcFuncData'!$B$5:$B$88,0))</f>
        <v>325</v>
      </c>
      <c r="S122" s="41">
        <f>INDEX('For CSV - 2022 VentSpcFuncData'!$L$6:$L$101,MATCH($B122,'For CSV - 2022 VentSpcFuncData'!$B$6:$B$101,0))</f>
        <v>19</v>
      </c>
      <c r="T122" s="41">
        <f>MATCH($A122,'For CSV - 2022 SpcFuncData'!$B$5:$B$87,0)</f>
        <v>24</v>
      </c>
      <c r="V122" t="str">
        <f t="shared" si="8"/>
        <v>2,              19,     "Education - Multiuse assembly"</v>
      </c>
    </row>
    <row r="123" spans="1:22">
      <c r="A123" s="41" t="s">
        <v>77</v>
      </c>
      <c r="B123" s="90" t="s">
        <v>666</v>
      </c>
      <c r="C123" s="53">
        <f>VLOOKUP($B123,'2022 Ventilation List SORT'!$A$6:$I$101,2)</f>
        <v>1.07</v>
      </c>
      <c r="D123" s="53">
        <f>VLOOKUP($B123,'2022 Ventilation List SORT'!$A$6:$I$101,3)</f>
        <v>0.15</v>
      </c>
      <c r="E123" s="58">
        <f>VLOOKUP($B123,'2022 Ventilation List SORT'!$A$6:$I$101,4)</f>
        <v>0</v>
      </c>
      <c r="F123" s="58">
        <f>VLOOKUP($B123,'2022 Ventilation List SORT'!$A$6:$I$101,5)</f>
        <v>0</v>
      </c>
      <c r="G123" s="53">
        <f>VLOOKUP($B123,'2022 Ventilation List SORT'!$A$6:$I$101,6)</f>
        <v>0</v>
      </c>
      <c r="H123" s="58">
        <f>VLOOKUP($B123,'2022 Ventilation List SORT'!$A$6:$I$101,7)</f>
        <v>1</v>
      </c>
      <c r="I123" s="53" t="str">
        <f>VLOOKUP($B123,'2022 Ventilation List SORT'!$A$6:$I$101,8)</f>
        <v>F</v>
      </c>
      <c r="J123" s="84" t="str">
        <f>VLOOKUP($B123,'2022 Ventilation List SORT'!$A$6:$I$101,9)</f>
        <v>No</v>
      </c>
      <c r="K123" s="154">
        <f>INDEX('For CSV - 2022 SpcFuncData'!$D$5:$D$88,MATCH($A123,'For CSV - 2022 SpcFuncData'!$B$5:$B$87,0))*0.5</f>
        <v>10</v>
      </c>
      <c r="L123" s="154">
        <f>INDEX('For CSV - 2022 VentSpcFuncData'!$K$6:$K$101,MATCH($B123,'For CSV - 2022 VentSpcFuncData'!$B$6:$B$101,0))</f>
        <v>71.333333333333329</v>
      </c>
      <c r="M123" s="154">
        <f t="shared" si="9"/>
        <v>71.333333333333329</v>
      </c>
      <c r="N123" s="154">
        <f>INDEX('For CSV - 2022 VentSpcFuncData'!$J$6:$J$101,MATCH($B123,'For CSV - 2022 VentSpcFuncData'!$B$6:$B$101,0))</f>
        <v>15</v>
      </c>
      <c r="O123" s="154">
        <f t="shared" si="10"/>
        <v>107</v>
      </c>
      <c r="P123" s="156">
        <f t="shared" si="6"/>
        <v>1.07</v>
      </c>
      <c r="Q123" s="41" t="str">
        <f t="shared" si="11"/>
        <v>Exercise/Fitness Center and Gymnasium Areas,Education - Music/theater/dance</v>
      </c>
      <c r="R123" s="41">
        <f>INDEX('For CSV - 2022 SpcFuncData'!$AN$5:$AN$89,MATCH($A123,'For CSV - 2022 SpcFuncData'!$B$5:$B$88,0))</f>
        <v>325</v>
      </c>
      <c r="S123" s="41">
        <f>INDEX('For CSV - 2022 VentSpcFuncData'!$L$6:$L$101,MATCH($B123,'For CSV - 2022 VentSpcFuncData'!$B$6:$B$101,0))</f>
        <v>20</v>
      </c>
      <c r="T123" s="41">
        <f>MATCH($A123,'For CSV - 2022 SpcFuncData'!$B$5:$B$87,0)</f>
        <v>24</v>
      </c>
      <c r="V123" t="str">
        <f t="shared" si="8"/>
        <v>2,              20,     "Education - Music/theater/dance"</v>
      </c>
    </row>
    <row r="124" spans="1:22">
      <c r="A124" s="41" t="s">
        <v>77</v>
      </c>
      <c r="B124" s="90" t="s">
        <v>620</v>
      </c>
      <c r="C124" s="53">
        <f>VLOOKUP($B124,'2022 Ventilation List SORT'!$A$6:$I$101,2)</f>
        <v>1.5</v>
      </c>
      <c r="D124" s="53">
        <f>VLOOKUP($B124,'2022 Ventilation List SORT'!$A$6:$I$101,3)</f>
        <v>0.15</v>
      </c>
      <c r="E124" s="58">
        <f>VLOOKUP($B124,'2022 Ventilation List SORT'!$A$6:$I$101,4)</f>
        <v>0</v>
      </c>
      <c r="F124" s="58">
        <f>VLOOKUP($B124,'2022 Ventilation List SORT'!$A$6:$I$101,5)</f>
        <v>0</v>
      </c>
      <c r="G124" s="53">
        <f>VLOOKUP($B124,'2022 Ventilation List SORT'!$A$6:$I$101,6)</f>
        <v>0</v>
      </c>
      <c r="H124" s="58">
        <f>VLOOKUP($B124,'2022 Ventilation List SORT'!$A$6:$I$101,7)</f>
        <v>2</v>
      </c>
      <c r="I124" s="53" t="str">
        <f>VLOOKUP($B124,'2022 Ventilation List SORT'!$A$6:$I$101,8)</f>
        <v>F</v>
      </c>
      <c r="J124" s="84" t="str">
        <f>VLOOKUP($B124,'2022 Ventilation List SORT'!$A$6:$I$101,9)</f>
        <v>No</v>
      </c>
      <c r="K124" s="154">
        <f>INDEX('For CSV - 2022 SpcFuncData'!$D$5:$D$88,MATCH($A124,'For CSV - 2022 SpcFuncData'!$B$5:$B$87,0))*0.5</f>
        <v>10</v>
      </c>
      <c r="L124" s="154">
        <f>INDEX('For CSV - 2022 VentSpcFuncData'!$K$6:$K$101,MATCH($B124,'For CSV - 2022 VentSpcFuncData'!$B$6:$B$101,0))</f>
        <v>100</v>
      </c>
      <c r="M124" s="154">
        <f t="shared" si="9"/>
        <v>100</v>
      </c>
      <c r="N124" s="154">
        <f>INDEX('For CSV - 2022 VentSpcFuncData'!$J$6:$J$101,MATCH($B124,'For CSV - 2022 VentSpcFuncData'!$B$6:$B$101,0))</f>
        <v>15</v>
      </c>
      <c r="O124" s="154">
        <f t="shared" si="10"/>
        <v>150</v>
      </c>
      <c r="P124" s="156">
        <f t="shared" si="6"/>
        <v>1.5</v>
      </c>
      <c r="Q124" s="41" t="str">
        <f t="shared" si="11"/>
        <v>Exercise/Fitness Center and Gymnasium Areas,Sports/Entertainment - Disco/dance floors</v>
      </c>
      <c r="R124" s="41">
        <f>INDEX('For CSV - 2022 SpcFuncData'!$AN$5:$AN$89,MATCH($A124,'For CSV - 2022 SpcFuncData'!$B$5:$B$88,0))</f>
        <v>325</v>
      </c>
      <c r="S124" s="41">
        <f>INDEX('For CSV - 2022 VentSpcFuncData'!$L$6:$L$101,MATCH($B124,'For CSV - 2022 VentSpcFuncData'!$B$6:$B$101,0))</f>
        <v>86</v>
      </c>
      <c r="T124" s="41">
        <f>MATCH($A124,'For CSV - 2022 SpcFuncData'!$B$5:$B$87,0)</f>
        <v>24</v>
      </c>
      <c r="V124" t="str">
        <f t="shared" si="8"/>
        <v>2,              86,     "Sports/Entertainment - Disco/dance floors"</v>
      </c>
    </row>
    <row r="125" spans="1:22">
      <c r="A125" s="41" t="s">
        <v>77</v>
      </c>
      <c r="B125" s="90" t="s">
        <v>279</v>
      </c>
      <c r="C125" s="53">
        <f>VLOOKUP($B125,'2022 Ventilation List SORT'!$A$6:$I$101,2)</f>
        <v>0.5</v>
      </c>
      <c r="D125" s="53">
        <f>VLOOKUP($B125,'2022 Ventilation List SORT'!$A$6:$I$101,3)</f>
        <v>0.15</v>
      </c>
      <c r="E125" s="58">
        <f>VLOOKUP($B125,'2022 Ventilation List SORT'!$A$6:$I$101,4)</f>
        <v>0</v>
      </c>
      <c r="F125" s="58">
        <f>VLOOKUP($B125,'2022 Ventilation List SORT'!$A$6:$I$101,5)</f>
        <v>0</v>
      </c>
      <c r="G125" s="53">
        <f>VLOOKUP($B125,'2022 Ventilation List SORT'!$A$6:$I$101,6)</f>
        <v>0</v>
      </c>
      <c r="H125" s="58">
        <f>VLOOKUP($B125,'2022 Ventilation List SORT'!$A$6:$I$101,7)</f>
        <v>2</v>
      </c>
      <c r="I125" s="53" t="str">
        <f>VLOOKUP($B125,'2022 Ventilation List SORT'!$A$6:$I$101,8)</f>
        <v>E</v>
      </c>
      <c r="J125" s="84" t="str">
        <f>VLOOKUP($B125,'2022 Ventilation List SORT'!$A$6:$I$101,9)</f>
        <v>No</v>
      </c>
      <c r="K125" s="154">
        <f>INDEX('For CSV - 2022 SpcFuncData'!$D$5:$D$88,MATCH($A125,'For CSV - 2022 SpcFuncData'!$B$5:$B$87,0))*0.5</f>
        <v>10</v>
      </c>
      <c r="L125" s="154">
        <f>INDEX('For CSV - 2022 VentSpcFuncData'!$K$6:$K$101,MATCH($B125,'For CSV - 2022 VentSpcFuncData'!$B$6:$B$101,0))</f>
        <v>33.333333333333336</v>
      </c>
      <c r="M125" s="154">
        <f t="shared" si="9"/>
        <v>33.333333333333336</v>
      </c>
      <c r="N125" s="154">
        <f>INDEX('For CSV - 2022 VentSpcFuncData'!$J$6:$J$101,MATCH($B125,'For CSV - 2022 VentSpcFuncData'!$B$6:$B$101,0))</f>
        <v>15</v>
      </c>
      <c r="O125" s="154">
        <f t="shared" si="10"/>
        <v>50</v>
      </c>
      <c r="P125" s="156">
        <f t="shared" si="6"/>
        <v>0.5</v>
      </c>
      <c r="Q125" s="41" t="str">
        <f t="shared" si="11"/>
        <v>Exercise/Fitness Center and Gymnasium Areas,Sports/Entertainment - Gym, sports arena (play area)</v>
      </c>
      <c r="R125" s="41">
        <f>INDEX('For CSV - 2022 SpcFuncData'!$AN$5:$AN$89,MATCH($A125,'For CSV - 2022 SpcFuncData'!$B$5:$B$88,0))</f>
        <v>325</v>
      </c>
      <c r="S125" s="41">
        <f>INDEX('For CSV - 2022 VentSpcFuncData'!$L$6:$L$101,MATCH($B125,'For CSV - 2022 VentSpcFuncData'!$B$6:$B$101,0))</f>
        <v>89</v>
      </c>
      <c r="T125" s="41">
        <f>MATCH($A125,'For CSV - 2022 SpcFuncData'!$B$5:$B$87,0)</f>
        <v>24</v>
      </c>
      <c r="V125" t="str">
        <f t="shared" si="8"/>
        <v>2,              89,     "Sports/Entertainment - Gym, sports arena (play area)"</v>
      </c>
    </row>
    <row r="126" spans="1:22">
      <c r="A126" s="54" t="s">
        <v>77</v>
      </c>
      <c r="B126" s="90" t="s">
        <v>621</v>
      </c>
      <c r="C126" s="53">
        <f>VLOOKUP($B126,'2022 Ventilation List SORT'!$A$6:$I$101,2)</f>
        <v>0.15</v>
      </c>
      <c r="D126" s="53">
        <f>VLOOKUP($B126,'2022 Ventilation List SORT'!$A$6:$I$101,3)</f>
        <v>0.15</v>
      </c>
      <c r="E126" s="58">
        <f>VLOOKUP($B126,'2022 Ventilation List SORT'!$A$6:$I$101,4)</f>
        <v>0</v>
      </c>
      <c r="F126" s="58">
        <f>VLOOKUP($B126,'2022 Ventilation List SORT'!$A$6:$I$101,5)</f>
        <v>0</v>
      </c>
      <c r="G126" s="53">
        <f>VLOOKUP($B126,'2022 Ventilation List SORT'!$A$6:$I$101,6)</f>
        <v>0</v>
      </c>
      <c r="H126" s="58">
        <f>VLOOKUP($B126,'2022 Ventilation List SORT'!$A$6:$I$101,7)</f>
        <v>2</v>
      </c>
      <c r="I126" s="53" t="str">
        <f>VLOOKUP($B126,'2022 Ventilation List SORT'!$A$6:$I$101,8)</f>
        <v/>
      </c>
      <c r="J126" s="84" t="str">
        <f>VLOOKUP($B126,'2022 Ventilation List SORT'!$A$6:$I$101,9)</f>
        <v>No</v>
      </c>
      <c r="K126" s="154">
        <f>INDEX('For CSV - 2022 SpcFuncData'!$D$5:$D$88,MATCH($A126,'For CSV - 2022 SpcFuncData'!$B$5:$B$87,0))*0.5</f>
        <v>10</v>
      </c>
      <c r="L126" s="154">
        <f>INDEX('For CSV - 2022 VentSpcFuncData'!$K$6:$K$101,MATCH($B126,'For CSV - 2022 VentSpcFuncData'!$B$6:$B$101,0))</f>
        <v>0</v>
      </c>
      <c r="M126" s="154">
        <f t="shared" si="9"/>
        <v>10</v>
      </c>
      <c r="N126" s="154">
        <f>INDEX('For CSV - 2022 VentSpcFuncData'!$J$6:$J$101,MATCH($B126,'For CSV - 2022 VentSpcFuncData'!$B$6:$B$101,0))</f>
        <v>15</v>
      </c>
      <c r="O126" s="154">
        <f t="shared" si="10"/>
        <v>15</v>
      </c>
      <c r="P126" s="156">
        <f t="shared" si="6"/>
        <v>0.15</v>
      </c>
      <c r="Q126" s="41" t="str">
        <f t="shared" si="11"/>
        <v>Exercise/Fitness Center and Gymnasium Areas,Sports/Entertainment - Health club/aerobics room</v>
      </c>
      <c r="R126" s="41">
        <f>INDEX('For CSV - 2022 SpcFuncData'!$AN$5:$AN$89,MATCH($A126,'For CSV - 2022 SpcFuncData'!$B$5:$B$88,0))</f>
        <v>325</v>
      </c>
      <c r="S126" s="41">
        <f>INDEX('For CSV - 2022 VentSpcFuncData'!$L$6:$L$101,MATCH($B126,'For CSV - 2022 VentSpcFuncData'!$B$6:$B$101,0))</f>
        <v>90</v>
      </c>
      <c r="T126" s="41">
        <f>MATCH($A126,'For CSV - 2022 SpcFuncData'!$B$5:$B$87,0)</f>
        <v>24</v>
      </c>
      <c r="V126" t="str">
        <f t="shared" si="8"/>
        <v>2,              90,     "Sports/Entertainment - Health club/aerobics room"</v>
      </c>
    </row>
    <row r="127" spans="1:22">
      <c r="A127" s="54" t="s">
        <v>77</v>
      </c>
      <c r="B127" s="90" t="s">
        <v>622</v>
      </c>
      <c r="C127" s="53">
        <f>VLOOKUP($B127,'2022 Ventilation List SORT'!$A$6:$I$101,2)</f>
        <v>0.15</v>
      </c>
      <c r="D127" s="53">
        <f>VLOOKUP($B127,'2022 Ventilation List SORT'!$A$6:$I$101,3)</f>
        <v>0.15</v>
      </c>
      <c r="E127" s="58">
        <f>VLOOKUP($B127,'2022 Ventilation List SORT'!$A$6:$I$101,4)</f>
        <v>0</v>
      </c>
      <c r="F127" s="58">
        <f>VLOOKUP($B127,'2022 Ventilation List SORT'!$A$6:$I$101,5)</f>
        <v>0</v>
      </c>
      <c r="G127" s="53">
        <f>VLOOKUP($B127,'2022 Ventilation List SORT'!$A$6:$I$101,6)</f>
        <v>0</v>
      </c>
      <c r="H127" s="58">
        <f>VLOOKUP($B127,'2022 Ventilation List SORT'!$A$6:$I$101,7)</f>
        <v>2</v>
      </c>
      <c r="I127" s="53" t="str">
        <f>VLOOKUP($B127,'2022 Ventilation List SORT'!$A$6:$I$101,8)</f>
        <v/>
      </c>
      <c r="J127" s="84" t="str">
        <f>VLOOKUP($B127,'2022 Ventilation List SORT'!$A$6:$I$101,9)</f>
        <v>No</v>
      </c>
      <c r="K127" s="154">
        <f>INDEX('For CSV - 2022 SpcFuncData'!$D$5:$D$88,MATCH($A127,'For CSV - 2022 SpcFuncData'!$B$5:$B$87,0))*0.5</f>
        <v>10</v>
      </c>
      <c r="L127" s="154">
        <f>INDEX('For CSV - 2022 VentSpcFuncData'!$K$6:$K$101,MATCH($B127,'For CSV - 2022 VentSpcFuncData'!$B$6:$B$101,0))</f>
        <v>0</v>
      </c>
      <c r="M127" s="154">
        <f t="shared" si="9"/>
        <v>10</v>
      </c>
      <c r="N127" s="154">
        <f>INDEX('For CSV - 2022 VentSpcFuncData'!$J$6:$J$101,MATCH($B127,'For CSV - 2022 VentSpcFuncData'!$B$6:$B$101,0))</f>
        <v>15</v>
      </c>
      <c r="O127" s="154">
        <f t="shared" si="10"/>
        <v>15</v>
      </c>
      <c r="P127" s="156">
        <f t="shared" si="6"/>
        <v>0.15</v>
      </c>
      <c r="Q127" s="41" t="str">
        <f t="shared" si="11"/>
        <v>Exercise/Fitness Center and Gymnasium Areas,Sports/Entertainment - Health club/weight rooms</v>
      </c>
      <c r="R127" s="41">
        <f>INDEX('For CSV - 2022 SpcFuncData'!$AN$5:$AN$89,MATCH($A127,'For CSV - 2022 SpcFuncData'!$B$5:$B$88,0))</f>
        <v>325</v>
      </c>
      <c r="S127" s="41">
        <f>INDEX('For CSV - 2022 VentSpcFuncData'!$L$6:$L$101,MATCH($B127,'For CSV - 2022 VentSpcFuncData'!$B$6:$B$101,0))</f>
        <v>91</v>
      </c>
      <c r="T127" s="41">
        <f>MATCH($A127,'For CSV - 2022 SpcFuncData'!$B$5:$B$87,0)</f>
        <v>24</v>
      </c>
      <c r="V127" t="str">
        <f t="shared" si="8"/>
        <v>2,              91,     "Sports/Entertainment - Health club/weight rooms"</v>
      </c>
    </row>
    <row r="128" spans="1:22">
      <c r="A128" s="54" t="s">
        <v>77</v>
      </c>
      <c r="B128" s="90" t="s">
        <v>623</v>
      </c>
      <c r="C128" s="53">
        <f>VLOOKUP($B128,'2022 Ventilation List SORT'!$A$6:$I$101,2)</f>
        <v>0.5</v>
      </c>
      <c r="D128" s="53">
        <f>VLOOKUP($B128,'2022 Ventilation List SORT'!$A$6:$I$101,3)</f>
        <v>0.15</v>
      </c>
      <c r="E128" s="58">
        <f>VLOOKUP($B128,'2022 Ventilation List SORT'!$A$6:$I$101,4)</f>
        <v>0</v>
      </c>
      <c r="F128" s="58">
        <f>VLOOKUP($B128,'2022 Ventilation List SORT'!$A$6:$I$101,5)</f>
        <v>0</v>
      </c>
      <c r="G128" s="53">
        <f>VLOOKUP($B128,'2022 Ventilation List SORT'!$A$6:$I$101,6)</f>
        <v>0</v>
      </c>
      <c r="H128" s="58">
        <f>VLOOKUP($B128,'2022 Ventilation List SORT'!$A$6:$I$101,7)</f>
        <v>2</v>
      </c>
      <c r="I128" s="53" t="str">
        <f>VLOOKUP($B128,'2022 Ventilation List SORT'!$A$6:$I$101,8)</f>
        <v>C</v>
      </c>
      <c r="J128" s="84" t="str">
        <f>VLOOKUP($B128,'2022 Ventilation List SORT'!$A$6:$I$101,9)</f>
        <v>No</v>
      </c>
      <c r="K128" s="154">
        <f>INDEX('For CSV - 2022 SpcFuncData'!$D$5:$D$88,MATCH($A128,'For CSV - 2022 SpcFuncData'!$B$5:$B$87,0))*0.5</f>
        <v>10</v>
      </c>
      <c r="L128" s="154">
        <f>INDEX('For CSV - 2022 VentSpcFuncData'!$K$6:$K$101,MATCH($B128,'For CSV - 2022 VentSpcFuncData'!$B$6:$B$101,0))</f>
        <v>33.333333333333336</v>
      </c>
      <c r="M128" s="154">
        <f t="shared" si="9"/>
        <v>33.333333333333336</v>
      </c>
      <c r="N128" s="154">
        <f>INDEX('For CSV - 2022 VentSpcFuncData'!$J$6:$J$101,MATCH($B128,'For CSV - 2022 VentSpcFuncData'!$B$6:$B$101,0))</f>
        <v>15</v>
      </c>
      <c r="O128" s="154">
        <f t="shared" si="10"/>
        <v>50</v>
      </c>
      <c r="P128" s="156">
        <f t="shared" si="6"/>
        <v>0.5</v>
      </c>
      <c r="Q128" s="41" t="str">
        <f t="shared" si="11"/>
        <v>Exercise/Fitness Center and Gymnasium Areas,Sports/Entertainment - Swimming (deck)</v>
      </c>
      <c r="R128" s="41">
        <f>INDEX('For CSV - 2022 SpcFuncData'!$AN$5:$AN$89,MATCH($A128,'For CSV - 2022 SpcFuncData'!$B$5:$B$88,0))</f>
        <v>325</v>
      </c>
      <c r="S128" s="41">
        <f>INDEX('For CSV - 2022 VentSpcFuncData'!$L$6:$L$101,MATCH($B128,'For CSV - 2022 VentSpcFuncData'!$B$6:$B$101,0))</f>
        <v>94</v>
      </c>
      <c r="T128" s="41">
        <f>MATCH($A128,'For CSV - 2022 SpcFuncData'!$B$5:$B$87,0)</f>
        <v>24</v>
      </c>
      <c r="V128" t="str">
        <f t="shared" si="8"/>
        <v>2,              94,     "Sports/Entertainment - Swimming (deck)"</v>
      </c>
    </row>
    <row r="129" spans="1:22">
      <c r="A129" s="54" t="s">
        <v>77</v>
      </c>
      <c r="B129" s="90" t="s">
        <v>624</v>
      </c>
      <c r="C129" s="53">
        <f>VLOOKUP($B129,'2022 Ventilation List SORT'!$A$6:$I$101,2)</f>
        <v>0.15</v>
      </c>
      <c r="D129" s="53">
        <f>VLOOKUP($B129,'2022 Ventilation List SORT'!$A$6:$I$101,3)</f>
        <v>0.15</v>
      </c>
      <c r="E129" s="58">
        <f>VLOOKUP($B129,'2022 Ventilation List SORT'!$A$6:$I$101,4)</f>
        <v>0</v>
      </c>
      <c r="F129" s="58">
        <f>VLOOKUP($B129,'2022 Ventilation List SORT'!$A$6:$I$101,5)</f>
        <v>0</v>
      </c>
      <c r="G129" s="53">
        <f>VLOOKUP($B129,'2022 Ventilation List SORT'!$A$6:$I$101,6)</f>
        <v>0</v>
      </c>
      <c r="H129" s="58">
        <f>VLOOKUP($B129,'2022 Ventilation List SORT'!$A$6:$I$101,7)</f>
        <v>2</v>
      </c>
      <c r="I129" s="53" t="str">
        <f>VLOOKUP($B129,'2022 Ventilation List SORT'!$A$6:$I$101,8)</f>
        <v>C</v>
      </c>
      <c r="J129" s="84" t="str">
        <f>VLOOKUP($B129,'2022 Ventilation List SORT'!$A$6:$I$101,9)</f>
        <v>No</v>
      </c>
      <c r="K129" s="154">
        <f>INDEX('For CSV - 2022 SpcFuncData'!$D$5:$D$88,MATCH($A129,'For CSV - 2022 SpcFuncData'!$B$5:$B$87,0))*0.5</f>
        <v>10</v>
      </c>
      <c r="L129" s="154">
        <f>INDEX('For CSV - 2022 VentSpcFuncData'!$K$6:$K$101,MATCH($B129,'For CSV - 2022 VentSpcFuncData'!$B$6:$B$101,0))</f>
        <v>0</v>
      </c>
      <c r="M129" s="154">
        <f t="shared" si="9"/>
        <v>10</v>
      </c>
      <c r="N129" s="154">
        <f>INDEX('For CSV - 2022 VentSpcFuncData'!$J$6:$J$101,MATCH($B129,'For CSV - 2022 VentSpcFuncData'!$B$6:$B$101,0))</f>
        <v>15</v>
      </c>
      <c r="O129" s="154">
        <f t="shared" si="10"/>
        <v>15</v>
      </c>
      <c r="P129" s="156">
        <f t="shared" si="6"/>
        <v>0.15</v>
      </c>
      <c r="Q129" s="41" t="str">
        <f t="shared" si="11"/>
        <v>Exercise/Fitness Center and Gymnasium Areas,Sports/Entertainment - Swimming (pool)</v>
      </c>
      <c r="R129" s="41">
        <f>INDEX('For CSV - 2022 SpcFuncData'!$AN$5:$AN$89,MATCH($A129,'For CSV - 2022 SpcFuncData'!$B$5:$B$88,0))</f>
        <v>325</v>
      </c>
      <c r="S129" s="41">
        <f>INDEX('For CSV - 2022 VentSpcFuncData'!$L$6:$L$101,MATCH($B129,'For CSV - 2022 VentSpcFuncData'!$B$6:$B$101,0))</f>
        <v>95</v>
      </c>
      <c r="T129" s="41">
        <f>MATCH($A129,'For CSV - 2022 SpcFuncData'!$B$5:$B$87,0)</f>
        <v>24</v>
      </c>
      <c r="V129" t="str">
        <f t="shared" si="8"/>
        <v>2,              95,     "Sports/Entertainment - Swimming (pool)"</v>
      </c>
    </row>
    <row r="130" spans="1:22">
      <c r="A130" s="54" t="s">
        <v>84</v>
      </c>
      <c r="B130" s="90" t="s">
        <v>281</v>
      </c>
      <c r="C130" s="53">
        <f>VLOOKUP($B130,'2022 Ventilation List SORT'!$A$6:$I$101,2)</f>
        <v>0.15</v>
      </c>
      <c r="D130" s="53">
        <f>VLOOKUP($B130,'2022 Ventilation List SORT'!$A$6:$I$101,3)</f>
        <v>0.15</v>
      </c>
      <c r="E130" s="58">
        <f>VLOOKUP($B130,'2022 Ventilation List SORT'!$A$6:$I$101,4)</f>
        <v>0</v>
      </c>
      <c r="F130" s="58">
        <f>VLOOKUP($B130,'2022 Ventilation List SORT'!$A$6:$I$101,5)</f>
        <v>0</v>
      </c>
      <c r="G130" s="53">
        <f>VLOOKUP($B130,'2022 Ventilation List SORT'!$A$6:$I$101,6)</f>
        <v>0</v>
      </c>
      <c r="H130" s="58">
        <f>VLOOKUP($B130,'2022 Ventilation List SORT'!$A$6:$I$101,7)</f>
        <v>1</v>
      </c>
      <c r="I130" s="53" t="str">
        <f>VLOOKUP($B130,'2022 Ventilation List SORT'!$A$6:$I$101,8)</f>
        <v>F</v>
      </c>
      <c r="J130" s="84" t="str">
        <f>VLOOKUP($B130,'2022 Ventilation List SORT'!$A$6:$I$101,9)</f>
        <v>No</v>
      </c>
      <c r="K130" s="154">
        <f>INDEX('For CSV - 2022 SpcFuncData'!$D$5:$D$88,MATCH($A130,'For CSV - 2022 SpcFuncData'!$B$5:$B$87,0))*0.5</f>
        <v>5</v>
      </c>
      <c r="L130" s="154">
        <f>INDEX('For CSV - 2022 VentSpcFuncData'!$K$6:$K$101,MATCH($B130,'For CSV - 2022 VentSpcFuncData'!$B$6:$B$101,0))</f>
        <v>0</v>
      </c>
      <c r="M130" s="154">
        <f t="shared" si="9"/>
        <v>5</v>
      </c>
      <c r="N130" s="154">
        <f>INDEX('For CSV - 2022 VentSpcFuncData'!$J$6:$J$101,MATCH($B130,'For CSV - 2022 VentSpcFuncData'!$B$6:$B$101,0))</f>
        <v>15</v>
      </c>
      <c r="O130" s="154">
        <f t="shared" si="10"/>
        <v>15</v>
      </c>
      <c r="P130" s="156">
        <f t="shared" si="6"/>
        <v>7.4999999999999997E-2</v>
      </c>
      <c r="Q130" s="41" t="str">
        <f t="shared" si="11"/>
        <v>Financial Transaction Area,Misc - Banks or bank lobbies</v>
      </c>
      <c r="R130" s="41">
        <f>INDEX('For CSV - 2022 SpcFuncData'!$AN$5:$AN$89,MATCH($A130,'For CSV - 2022 SpcFuncData'!$B$5:$B$88,0))</f>
        <v>326</v>
      </c>
      <c r="S130" s="41">
        <f>INDEX('For CSV - 2022 VentSpcFuncData'!$L$6:$L$101,MATCH($B130,'For CSV - 2022 VentSpcFuncData'!$B$6:$B$101,0))</f>
        <v>60</v>
      </c>
      <c r="T130" s="41">
        <f>MATCH($A130,'For CSV - 2022 SpcFuncData'!$B$5:$B$87,0)</f>
        <v>25</v>
      </c>
      <c r="V130" t="str">
        <f t="shared" si="8"/>
        <v>1, Spc:SpcFunc,        326,  60  ;  Financial Transaction Area</v>
      </c>
    </row>
    <row r="131" spans="1:22">
      <c r="A131" s="54" t="s">
        <v>84</v>
      </c>
      <c r="B131" s="90" t="s">
        <v>625</v>
      </c>
      <c r="C131" s="53">
        <f>VLOOKUP($B131,'2022 Ventilation List SORT'!$A$6:$I$101,2)</f>
        <v>0.15</v>
      </c>
      <c r="D131" s="53">
        <f>VLOOKUP($B131,'2022 Ventilation List SORT'!$A$6:$I$101,3)</f>
        <v>0.15</v>
      </c>
      <c r="E131" s="58">
        <f>VLOOKUP($B131,'2022 Ventilation List SORT'!$A$6:$I$101,4)</f>
        <v>0</v>
      </c>
      <c r="F131" s="58">
        <f>VLOOKUP($B131,'2022 Ventilation List SORT'!$A$6:$I$101,5)</f>
        <v>0</v>
      </c>
      <c r="G131" s="53">
        <f>VLOOKUP($B131,'2022 Ventilation List SORT'!$A$6:$I$101,6)</f>
        <v>0</v>
      </c>
      <c r="H131" s="58">
        <f>VLOOKUP($B131,'2022 Ventilation List SORT'!$A$6:$I$101,7)</f>
        <v>2</v>
      </c>
      <c r="I131" s="53" t="str">
        <f>VLOOKUP($B131,'2022 Ventilation List SORT'!$A$6:$I$101,8)</f>
        <v>F</v>
      </c>
      <c r="J131" s="84" t="str">
        <f>VLOOKUP($B131,'2022 Ventilation List SORT'!$A$6:$I$101,9)</f>
        <v>No</v>
      </c>
      <c r="K131" s="154">
        <f>INDEX('For CSV - 2022 SpcFuncData'!$D$5:$D$88,MATCH($A131,'For CSV - 2022 SpcFuncData'!$B$5:$B$87,0))*0.5</f>
        <v>5</v>
      </c>
      <c r="L131" s="154">
        <f>INDEX('For CSV - 2022 VentSpcFuncData'!$K$6:$K$101,MATCH($B131,'For CSV - 2022 VentSpcFuncData'!$B$6:$B$101,0))</f>
        <v>0</v>
      </c>
      <c r="M131" s="154">
        <f t="shared" si="9"/>
        <v>5</v>
      </c>
      <c r="N131" s="154">
        <f>INDEX('For CSV - 2022 VentSpcFuncData'!$J$6:$J$101,MATCH($B131,'For CSV - 2022 VentSpcFuncData'!$B$6:$B$101,0))</f>
        <v>15</v>
      </c>
      <c r="O131" s="154">
        <f t="shared" si="10"/>
        <v>15</v>
      </c>
      <c r="P131" s="156">
        <f t="shared" si="6"/>
        <v>7.4999999999999997E-2</v>
      </c>
      <c r="Q131" s="41" t="str">
        <f t="shared" si="11"/>
        <v>Financial Transaction Area,Misc - Bank vaults/safe deposit</v>
      </c>
      <c r="R131" s="41">
        <f>INDEX('For CSV - 2022 SpcFuncData'!$AN$5:$AN$89,MATCH($A131,'For CSV - 2022 SpcFuncData'!$B$5:$B$88,0))</f>
        <v>326</v>
      </c>
      <c r="S131" s="41">
        <f>INDEX('For CSV - 2022 VentSpcFuncData'!$L$6:$L$101,MATCH($B131,'For CSV - 2022 VentSpcFuncData'!$B$6:$B$101,0))</f>
        <v>59</v>
      </c>
      <c r="T131" s="41">
        <f>MATCH($A131,'For CSV - 2022 SpcFuncData'!$B$5:$B$87,0)</f>
        <v>25</v>
      </c>
      <c r="V131" t="str">
        <f t="shared" si="8"/>
        <v>2,              59,     "Misc - Bank vaults/safe deposit"</v>
      </c>
    </row>
    <row r="132" spans="1:22">
      <c r="A132" s="54" t="s">
        <v>84</v>
      </c>
      <c r="B132" s="90" t="s">
        <v>281</v>
      </c>
      <c r="C132" s="53">
        <f>VLOOKUP($B132,'2022 Ventilation List SORT'!$A$6:$I$101,2)</f>
        <v>0.15</v>
      </c>
      <c r="D132" s="53">
        <f>VLOOKUP($B132,'2022 Ventilation List SORT'!$A$6:$I$101,3)</f>
        <v>0.15</v>
      </c>
      <c r="E132" s="58">
        <f>VLOOKUP($B132,'2022 Ventilation List SORT'!$A$6:$I$101,4)</f>
        <v>0</v>
      </c>
      <c r="F132" s="58">
        <f>VLOOKUP($B132,'2022 Ventilation List SORT'!$A$6:$I$101,5)</f>
        <v>0</v>
      </c>
      <c r="G132" s="53">
        <f>VLOOKUP($B132,'2022 Ventilation List SORT'!$A$6:$I$101,6)</f>
        <v>0</v>
      </c>
      <c r="H132" s="58">
        <f>VLOOKUP($B132,'2022 Ventilation List SORT'!$A$6:$I$101,7)</f>
        <v>1</v>
      </c>
      <c r="I132" s="53" t="str">
        <f>VLOOKUP($B132,'2022 Ventilation List SORT'!$A$6:$I$101,8)</f>
        <v>F</v>
      </c>
      <c r="J132" s="84" t="str">
        <f>VLOOKUP($B132,'2022 Ventilation List SORT'!$A$6:$I$101,9)</f>
        <v>No</v>
      </c>
      <c r="K132" s="154">
        <f>INDEX('For CSV - 2022 SpcFuncData'!$D$5:$D$88,MATCH($A132,'For CSV - 2022 SpcFuncData'!$B$5:$B$87,0))*0.5</f>
        <v>5</v>
      </c>
      <c r="L132" s="154">
        <f>INDEX('For CSV - 2022 VentSpcFuncData'!$K$6:$K$101,MATCH($B132,'For CSV - 2022 VentSpcFuncData'!$B$6:$B$101,0))</f>
        <v>0</v>
      </c>
      <c r="M132" s="154">
        <f t="shared" si="9"/>
        <v>5</v>
      </c>
      <c r="N132" s="154">
        <f>INDEX('For CSV - 2022 VentSpcFuncData'!$J$6:$J$101,MATCH($B132,'For CSV - 2022 VentSpcFuncData'!$B$6:$B$101,0))</f>
        <v>15</v>
      </c>
      <c r="O132" s="154">
        <f t="shared" si="10"/>
        <v>15</v>
      </c>
      <c r="P132" s="156">
        <f t="shared" si="6"/>
        <v>7.4999999999999997E-2</v>
      </c>
      <c r="Q132" s="41" t="str">
        <f t="shared" si="11"/>
        <v>Financial Transaction Area,Misc - Banks or bank lobbies</v>
      </c>
      <c r="R132" s="41">
        <f>INDEX('For CSV - 2022 SpcFuncData'!$AN$5:$AN$89,MATCH($A132,'For CSV - 2022 SpcFuncData'!$B$5:$B$88,0))</f>
        <v>326</v>
      </c>
      <c r="S132" s="41">
        <f>INDEX('For CSV - 2022 VentSpcFuncData'!$L$6:$L$101,MATCH($B132,'For CSV - 2022 VentSpcFuncData'!$B$6:$B$101,0))</f>
        <v>60</v>
      </c>
      <c r="T132" s="41">
        <f>MATCH($A132,'For CSV - 2022 SpcFuncData'!$B$5:$B$87,0)</f>
        <v>25</v>
      </c>
      <c r="V132" t="str">
        <f t="shared" si="8"/>
        <v>2,              60,     "Misc - Banks or bank lobbies"</v>
      </c>
    </row>
    <row r="133" spans="1:22">
      <c r="A133" s="54" t="s">
        <v>84</v>
      </c>
      <c r="B133" s="90" t="s">
        <v>313</v>
      </c>
      <c r="C133" s="53">
        <f>VLOOKUP($B133,'2022 Ventilation List SORT'!$A$6:$I$101,2)</f>
        <v>0.15</v>
      </c>
      <c r="D133" s="53">
        <f>VLOOKUP($B133,'2022 Ventilation List SORT'!$A$6:$I$101,3)</f>
        <v>0.15</v>
      </c>
      <c r="E133" s="58">
        <f>VLOOKUP($B133,'2022 Ventilation List SORT'!$A$6:$I$101,4)</f>
        <v>0</v>
      </c>
      <c r="F133" s="58">
        <f>VLOOKUP($B133,'2022 Ventilation List SORT'!$A$6:$I$101,5)</f>
        <v>0</v>
      </c>
      <c r="G133" s="53">
        <f>VLOOKUP($B133,'2022 Ventilation List SORT'!$A$6:$I$101,6)</f>
        <v>0</v>
      </c>
      <c r="H133" s="58">
        <f>VLOOKUP($B133,'2022 Ventilation List SORT'!$A$6:$I$101,7)</f>
        <v>1</v>
      </c>
      <c r="I133" s="53" t="str">
        <f>VLOOKUP($B133,'2022 Ventilation List SORT'!$A$6:$I$101,8)</f>
        <v>F</v>
      </c>
      <c r="J133" s="84" t="str">
        <f>VLOOKUP($B133,'2022 Ventilation List SORT'!$A$6:$I$101,9)</f>
        <v>No</v>
      </c>
      <c r="K133" s="154">
        <f>INDEX('For CSV - 2022 SpcFuncData'!$D$5:$D$88,MATCH($A133,'For CSV - 2022 SpcFuncData'!$B$5:$B$87,0))*0.5</f>
        <v>5</v>
      </c>
      <c r="L133" s="154">
        <f>INDEX('For CSV - 2022 VentSpcFuncData'!$K$6:$K$101,MATCH($B133,'For CSV - 2022 VentSpcFuncData'!$B$6:$B$101,0))</f>
        <v>0</v>
      </c>
      <c r="M133" s="154">
        <f t="shared" si="9"/>
        <v>5</v>
      </c>
      <c r="N133" s="154">
        <f>INDEX('For CSV - 2022 VentSpcFuncData'!$J$6:$J$101,MATCH($B133,'For CSV - 2022 VentSpcFuncData'!$B$6:$B$101,0))</f>
        <v>15</v>
      </c>
      <c r="O133" s="154">
        <f t="shared" si="10"/>
        <v>15</v>
      </c>
      <c r="P133" s="156">
        <f t="shared" si="6"/>
        <v>7.4999999999999997E-2</v>
      </c>
      <c r="Q133" s="41" t="str">
        <f t="shared" si="11"/>
        <v>Financial Transaction Area,Office - Office space</v>
      </c>
      <c r="R133" s="41">
        <f>INDEX('For CSV - 2022 SpcFuncData'!$AN$5:$AN$89,MATCH($A133,'For CSV - 2022 SpcFuncData'!$B$5:$B$88,0))</f>
        <v>326</v>
      </c>
      <c r="S133" s="41">
        <f>INDEX('For CSV - 2022 VentSpcFuncData'!$L$6:$L$101,MATCH($B133,'For CSV - 2022 VentSpcFuncData'!$B$6:$B$101,0))</f>
        <v>74</v>
      </c>
      <c r="T133" s="41">
        <f>MATCH($A133,'For CSV - 2022 SpcFuncData'!$B$5:$B$87,0)</f>
        <v>25</v>
      </c>
      <c r="V133" t="str">
        <f t="shared" si="8"/>
        <v>2,              74,     "Office - Office space"</v>
      </c>
    </row>
    <row r="134" spans="1:22">
      <c r="A134" s="54" t="s">
        <v>116</v>
      </c>
      <c r="B134" s="90" t="s">
        <v>286</v>
      </c>
      <c r="C134" s="53">
        <f>VLOOKUP($B134,'2022 Ventilation List SORT'!$A$6:$I$101,2)</f>
        <v>0.15</v>
      </c>
      <c r="D134" s="53">
        <f>VLOOKUP($B134,'2022 Ventilation List SORT'!$A$6:$I$101,3)</f>
        <v>0.15</v>
      </c>
      <c r="E134" s="58">
        <f>VLOOKUP($B134,'2022 Ventilation List SORT'!$A$6:$I$101,4)</f>
        <v>0</v>
      </c>
      <c r="F134" s="58">
        <f>VLOOKUP($B134,'2022 Ventilation List SORT'!$A$6:$I$101,5)</f>
        <v>0</v>
      </c>
      <c r="G134" s="53">
        <f>VLOOKUP($B134,'2022 Ventilation List SORT'!$A$6:$I$101,6)</f>
        <v>0</v>
      </c>
      <c r="H134" s="58">
        <f>VLOOKUP($B134,'2022 Ventilation List SORT'!$A$6:$I$101,7)</f>
        <v>2</v>
      </c>
      <c r="I134" s="53" t="str">
        <f>VLOOKUP($B134,'2022 Ventilation List SORT'!$A$6:$I$101,8)</f>
        <v/>
      </c>
      <c r="J134" s="84" t="str">
        <f>VLOOKUP($B134,'2022 Ventilation List SORT'!$A$6:$I$101,9)</f>
        <v>No</v>
      </c>
      <c r="K134" s="154">
        <f>INDEX('For CSV - 2022 SpcFuncData'!$D$5:$D$88,MATCH($A134,'For CSV - 2022 SpcFuncData'!$B$5:$B$87,0))*0.5</f>
        <v>5</v>
      </c>
      <c r="L134" s="154">
        <f>INDEX('For CSV - 2022 VentSpcFuncData'!$K$6:$K$101,MATCH($B134,'For CSV - 2022 VentSpcFuncData'!$B$6:$B$101,0))</f>
        <v>0</v>
      </c>
      <c r="M134" s="154">
        <f t="shared" si="9"/>
        <v>5</v>
      </c>
      <c r="N134" s="154">
        <f>INDEX('For CSV - 2022 VentSpcFuncData'!$J$6:$J$101,MATCH($B134,'For CSV - 2022 VentSpcFuncData'!$B$6:$B$101,0))</f>
        <v>15</v>
      </c>
      <c r="O134" s="154">
        <f t="shared" si="10"/>
        <v>15</v>
      </c>
      <c r="P134" s="156">
        <f t="shared" si="6"/>
        <v>7.4999999999999997E-2</v>
      </c>
      <c r="Q134" s="41" t="str">
        <f t="shared" si="11"/>
        <v>Healthcare Facility and Hospitals (Exam/Treatment Room),Misc - All others</v>
      </c>
      <c r="R134" s="41">
        <f>INDEX('For CSV - 2022 SpcFuncData'!$AN$5:$AN$89,MATCH($A134,'For CSV - 2022 SpcFuncData'!$B$5:$B$88,0))</f>
        <v>327</v>
      </c>
      <c r="S134" s="41">
        <f>INDEX('For CSV - 2022 VentSpcFuncData'!$L$6:$L$101,MATCH($B134,'For CSV - 2022 VentSpcFuncData'!$B$6:$B$101,0))</f>
        <v>58</v>
      </c>
      <c r="T134" s="41">
        <f>MATCH($A134,'For CSV - 2022 SpcFuncData'!$B$5:$B$87,0)</f>
        <v>26</v>
      </c>
      <c r="V134" t="str">
        <f t="shared" si="8"/>
        <v>1, Spc:SpcFunc,        327,  58  ;  Healthcare Facility and Hospitals (Exam/Treatment Room)</v>
      </c>
    </row>
    <row r="135" spans="1:22">
      <c r="A135" s="54" t="s">
        <v>116</v>
      </c>
      <c r="B135" s="90" t="s">
        <v>286</v>
      </c>
      <c r="C135" s="53">
        <f>VLOOKUP($B135,'2022 Ventilation List SORT'!$A$6:$I$101,2)</f>
        <v>0.15</v>
      </c>
      <c r="D135" s="53">
        <f>VLOOKUP($B135,'2022 Ventilation List SORT'!$A$6:$I$101,3)</f>
        <v>0.15</v>
      </c>
      <c r="E135" s="58">
        <f>VLOOKUP($B135,'2022 Ventilation List SORT'!$A$6:$I$101,4)</f>
        <v>0</v>
      </c>
      <c r="F135" s="58">
        <f>VLOOKUP($B135,'2022 Ventilation List SORT'!$A$6:$I$101,5)</f>
        <v>0</v>
      </c>
      <c r="G135" s="53">
        <f>VLOOKUP($B135,'2022 Ventilation List SORT'!$A$6:$I$101,6)</f>
        <v>0</v>
      </c>
      <c r="H135" s="58">
        <f>VLOOKUP($B135,'2022 Ventilation List SORT'!$A$6:$I$101,7)</f>
        <v>2</v>
      </c>
      <c r="I135" s="53" t="str">
        <f>VLOOKUP($B135,'2022 Ventilation List SORT'!$A$6:$I$101,8)</f>
        <v/>
      </c>
      <c r="J135" s="84" t="str">
        <f>VLOOKUP($B135,'2022 Ventilation List SORT'!$A$6:$I$101,9)</f>
        <v>No</v>
      </c>
      <c r="K135" s="154">
        <f>INDEX('For CSV - 2022 SpcFuncData'!$D$5:$D$88,MATCH($A135,'For CSV - 2022 SpcFuncData'!$B$5:$B$87,0))*0.5</f>
        <v>5</v>
      </c>
      <c r="L135" s="154">
        <f>INDEX('For CSV - 2022 VentSpcFuncData'!$K$6:$K$101,MATCH($B135,'For CSV - 2022 VentSpcFuncData'!$B$6:$B$101,0))</f>
        <v>0</v>
      </c>
      <c r="M135" s="154">
        <f t="shared" si="9"/>
        <v>5</v>
      </c>
      <c r="N135" s="154">
        <f>INDEX('For CSV - 2022 VentSpcFuncData'!$J$6:$J$101,MATCH($B135,'For CSV - 2022 VentSpcFuncData'!$B$6:$B$101,0))</f>
        <v>15</v>
      </c>
      <c r="O135" s="154">
        <f t="shared" si="10"/>
        <v>15</v>
      </c>
      <c r="P135" s="156">
        <f t="shared" si="6"/>
        <v>7.4999999999999997E-2</v>
      </c>
      <c r="Q135" s="41" t="str">
        <f t="shared" si="11"/>
        <v>Healthcare Facility and Hospitals (Exam/Treatment Room),Misc - All others</v>
      </c>
      <c r="R135" s="41">
        <f>INDEX('For CSV - 2022 SpcFuncData'!$AN$5:$AN$89,MATCH($A135,'For CSV - 2022 SpcFuncData'!$B$5:$B$88,0))</f>
        <v>327</v>
      </c>
      <c r="S135" s="41">
        <f>INDEX('For CSV - 2022 VentSpcFuncData'!$L$6:$L$101,MATCH($B135,'For CSV - 2022 VentSpcFuncData'!$B$6:$B$101,0))</f>
        <v>58</v>
      </c>
      <c r="T135" s="41">
        <f>MATCH($A135,'For CSV - 2022 SpcFuncData'!$B$5:$B$87,0)</f>
        <v>26</v>
      </c>
      <c r="V135" t="str">
        <f t="shared" si="8"/>
        <v>2,              58,     "Misc - All others"</v>
      </c>
    </row>
    <row r="136" spans="1:22">
      <c r="A136" s="54" t="s">
        <v>117</v>
      </c>
      <c r="B136" s="90" t="s">
        <v>286</v>
      </c>
      <c r="C136" s="53">
        <f>VLOOKUP($B136,'2022 Ventilation List SORT'!$A$6:$I$101,2)</f>
        <v>0.15</v>
      </c>
      <c r="D136" s="53">
        <f>VLOOKUP($B136,'2022 Ventilation List SORT'!$A$6:$I$101,3)</f>
        <v>0.15</v>
      </c>
      <c r="E136" s="58">
        <f>VLOOKUP($B136,'2022 Ventilation List SORT'!$A$6:$I$101,4)</f>
        <v>0</v>
      </c>
      <c r="F136" s="58">
        <f>VLOOKUP($B136,'2022 Ventilation List SORT'!$A$6:$I$101,5)</f>
        <v>0</v>
      </c>
      <c r="G136" s="53">
        <f>VLOOKUP($B136,'2022 Ventilation List SORT'!$A$6:$I$101,6)</f>
        <v>0</v>
      </c>
      <c r="H136" s="58">
        <f>VLOOKUP($B136,'2022 Ventilation List SORT'!$A$6:$I$101,7)</f>
        <v>2</v>
      </c>
      <c r="I136" s="53" t="str">
        <f>VLOOKUP($B136,'2022 Ventilation List SORT'!$A$6:$I$101,8)</f>
        <v/>
      </c>
      <c r="J136" s="84" t="str">
        <f>VLOOKUP($B136,'2022 Ventilation List SORT'!$A$6:$I$101,9)</f>
        <v>No</v>
      </c>
      <c r="K136" s="154">
        <f>INDEX('For CSV - 2022 SpcFuncData'!$D$5:$D$88,MATCH($A136,'For CSV - 2022 SpcFuncData'!$B$5:$B$87,0))*0.5</f>
        <v>5</v>
      </c>
      <c r="L136" s="154">
        <f>INDEX('For CSV - 2022 VentSpcFuncData'!$K$6:$K$101,MATCH($B136,'For CSV - 2022 VentSpcFuncData'!$B$6:$B$101,0))</f>
        <v>0</v>
      </c>
      <c r="M136" s="154">
        <f t="shared" si="9"/>
        <v>5</v>
      </c>
      <c r="N136" s="154">
        <f>INDEX('For CSV - 2022 VentSpcFuncData'!$J$6:$J$101,MATCH($B136,'For CSV - 2022 VentSpcFuncData'!$B$6:$B$101,0))</f>
        <v>15</v>
      </c>
      <c r="O136" s="154">
        <f t="shared" si="10"/>
        <v>15</v>
      </c>
      <c r="P136" s="156">
        <f t="shared" ref="P136:P199" si="12">K136*O136/1000</f>
        <v>7.4999999999999997E-2</v>
      </c>
      <c r="Q136" s="41" t="str">
        <f t="shared" ref="Q136:Q167" si="13">_xlfn.CONCAT(A136,",",B136)</f>
        <v>Healthcare Facility and Hospitals (Imaging Room),Misc - All others</v>
      </c>
      <c r="R136" s="41">
        <f>INDEX('For CSV - 2022 SpcFuncData'!$AN$5:$AN$89,MATCH($A136,'For CSV - 2022 SpcFuncData'!$B$5:$B$88,0))</f>
        <v>328</v>
      </c>
      <c r="S136" s="41">
        <f>INDEX('For CSV - 2022 VentSpcFuncData'!$L$6:$L$101,MATCH($B136,'For CSV - 2022 VentSpcFuncData'!$B$6:$B$101,0))</f>
        <v>58</v>
      </c>
      <c r="T136" s="41">
        <f>MATCH($A136,'For CSV - 2022 SpcFuncData'!$B$5:$B$87,0)</f>
        <v>27</v>
      </c>
      <c r="V136" t="str">
        <f t="shared" ref="V136:V199" si="14">IF($A135&lt;&gt;$A136,$V$3&amp;$R136&amp;$W$3&amp;$S136&amp;$X$3&amp;TEXT($A136,0),IF($A136=$A135,$V$4&amp;$S136&amp;$W$4&amp;$X$4&amp;$B136&amp;""""))</f>
        <v>1, Spc:SpcFunc,        328,  58  ;  Healthcare Facility and Hospitals (Imaging Room)</v>
      </c>
    </row>
    <row r="137" spans="1:22">
      <c r="A137" s="54" t="s">
        <v>117</v>
      </c>
      <c r="B137" s="90" t="s">
        <v>286</v>
      </c>
      <c r="C137" s="53">
        <f>VLOOKUP($B137,'2022 Ventilation List SORT'!$A$6:$I$101,2)</f>
        <v>0.15</v>
      </c>
      <c r="D137" s="53">
        <f>VLOOKUP($B137,'2022 Ventilation List SORT'!$A$6:$I$101,3)</f>
        <v>0.15</v>
      </c>
      <c r="E137" s="58">
        <f>VLOOKUP($B137,'2022 Ventilation List SORT'!$A$6:$I$101,4)</f>
        <v>0</v>
      </c>
      <c r="F137" s="58">
        <f>VLOOKUP($B137,'2022 Ventilation List SORT'!$A$6:$I$101,5)</f>
        <v>0</v>
      </c>
      <c r="G137" s="53">
        <f>VLOOKUP($B137,'2022 Ventilation List SORT'!$A$6:$I$101,6)</f>
        <v>0</v>
      </c>
      <c r="H137" s="58">
        <f>VLOOKUP($B137,'2022 Ventilation List SORT'!$A$6:$I$101,7)</f>
        <v>2</v>
      </c>
      <c r="I137" s="53" t="str">
        <f>VLOOKUP($B137,'2022 Ventilation List SORT'!$A$6:$I$101,8)</f>
        <v/>
      </c>
      <c r="J137" s="84" t="str">
        <f>VLOOKUP($B137,'2022 Ventilation List SORT'!$A$6:$I$101,9)</f>
        <v>No</v>
      </c>
      <c r="K137" s="154">
        <f>INDEX('For CSV - 2022 SpcFuncData'!$D$5:$D$88,MATCH($A137,'For CSV - 2022 SpcFuncData'!$B$5:$B$87,0))*0.5</f>
        <v>5</v>
      </c>
      <c r="L137" s="154">
        <f>INDEX('For CSV - 2022 VentSpcFuncData'!$K$6:$K$101,MATCH($B137,'For CSV - 2022 VentSpcFuncData'!$B$6:$B$101,0))</f>
        <v>0</v>
      </c>
      <c r="M137" s="154">
        <f t="shared" ref="M137:M200" si="15">IF(L137=0,K137,L137)</f>
        <v>5</v>
      </c>
      <c r="N137" s="154">
        <f>INDEX('For CSV - 2022 VentSpcFuncData'!$J$6:$J$101,MATCH($B137,'For CSV - 2022 VentSpcFuncData'!$B$6:$B$101,0))</f>
        <v>15</v>
      </c>
      <c r="O137" s="154">
        <f t="shared" ref="O137:O200" si="16">IF(SUM(K137,M137)=0,0,M137/K137*N137)</f>
        <v>15</v>
      </c>
      <c r="P137" s="156">
        <f t="shared" si="12"/>
        <v>7.4999999999999997E-2</v>
      </c>
      <c r="Q137" s="41" t="str">
        <f t="shared" si="13"/>
        <v>Healthcare Facility and Hospitals (Imaging Room),Misc - All others</v>
      </c>
      <c r="R137" s="41">
        <f>INDEX('For CSV - 2022 SpcFuncData'!$AN$5:$AN$89,MATCH($A137,'For CSV - 2022 SpcFuncData'!$B$5:$B$88,0))</f>
        <v>328</v>
      </c>
      <c r="S137" s="41">
        <f>INDEX('For CSV - 2022 VentSpcFuncData'!$L$6:$L$101,MATCH($B137,'For CSV - 2022 VentSpcFuncData'!$B$6:$B$101,0))</f>
        <v>58</v>
      </c>
      <c r="T137" s="41">
        <f>MATCH($A137,'For CSV - 2022 SpcFuncData'!$B$5:$B$87,0)</f>
        <v>27</v>
      </c>
      <c r="V137" t="str">
        <f t="shared" si="14"/>
        <v>2,              58,     "Misc - All others"</v>
      </c>
    </row>
    <row r="138" spans="1:22">
      <c r="A138" s="54" t="s">
        <v>118</v>
      </c>
      <c r="B138" s="90" t="s">
        <v>286</v>
      </c>
      <c r="C138" s="53">
        <f>VLOOKUP($B138,'2022 Ventilation List SORT'!$A$6:$I$101,2)</f>
        <v>0.15</v>
      </c>
      <c r="D138" s="53">
        <f>VLOOKUP($B138,'2022 Ventilation List SORT'!$A$6:$I$101,3)</f>
        <v>0.15</v>
      </c>
      <c r="E138" s="58">
        <f>VLOOKUP($B138,'2022 Ventilation List SORT'!$A$6:$I$101,4)</f>
        <v>0</v>
      </c>
      <c r="F138" s="58">
        <f>VLOOKUP($B138,'2022 Ventilation List SORT'!$A$6:$I$101,5)</f>
        <v>0</v>
      </c>
      <c r="G138" s="53">
        <f>VLOOKUP($B138,'2022 Ventilation List SORT'!$A$6:$I$101,6)</f>
        <v>0</v>
      </c>
      <c r="H138" s="58">
        <f>VLOOKUP($B138,'2022 Ventilation List SORT'!$A$6:$I$101,7)</f>
        <v>2</v>
      </c>
      <c r="I138" s="53" t="str">
        <f>VLOOKUP($B138,'2022 Ventilation List SORT'!$A$6:$I$101,8)</f>
        <v/>
      </c>
      <c r="J138" s="84" t="str">
        <f>VLOOKUP($B138,'2022 Ventilation List SORT'!$A$6:$I$101,9)</f>
        <v>No</v>
      </c>
      <c r="K138" s="154">
        <f>INDEX('For CSV - 2022 SpcFuncData'!$D$5:$D$88,MATCH($A138,'For CSV - 2022 SpcFuncData'!$B$5:$B$87,0))*0.5</f>
        <v>5</v>
      </c>
      <c r="L138" s="154">
        <f>INDEX('For CSV - 2022 VentSpcFuncData'!$K$6:$K$101,MATCH($B138,'For CSV - 2022 VentSpcFuncData'!$B$6:$B$101,0))</f>
        <v>0</v>
      </c>
      <c r="M138" s="154">
        <f t="shared" si="15"/>
        <v>5</v>
      </c>
      <c r="N138" s="154">
        <f>INDEX('For CSV - 2022 VentSpcFuncData'!$J$6:$J$101,MATCH($B138,'For CSV - 2022 VentSpcFuncData'!$B$6:$B$101,0))</f>
        <v>15</v>
      </c>
      <c r="O138" s="154">
        <f t="shared" si="16"/>
        <v>15</v>
      </c>
      <c r="P138" s="156">
        <f t="shared" si="12"/>
        <v>7.4999999999999997E-2</v>
      </c>
      <c r="Q138" s="41" t="str">
        <f t="shared" si="13"/>
        <v>Healthcare Facility and Hospitals (Medical Supply Room),Misc - All others</v>
      </c>
      <c r="R138" s="41">
        <f>INDEX('For CSV - 2022 SpcFuncData'!$AN$5:$AN$89,MATCH($A138,'For CSV - 2022 SpcFuncData'!$B$5:$B$88,0))</f>
        <v>329</v>
      </c>
      <c r="S138" s="41">
        <f>INDEX('For CSV - 2022 VentSpcFuncData'!$L$6:$L$101,MATCH($B138,'For CSV - 2022 VentSpcFuncData'!$B$6:$B$101,0))</f>
        <v>58</v>
      </c>
      <c r="T138" s="41">
        <f>MATCH($A138,'For CSV - 2022 SpcFuncData'!$B$5:$B$87,0)</f>
        <v>28</v>
      </c>
      <c r="V138" t="str">
        <f t="shared" si="14"/>
        <v>1, Spc:SpcFunc,        329,  58  ;  Healthcare Facility and Hospitals (Medical Supply Room)</v>
      </c>
    </row>
    <row r="139" spans="1:22">
      <c r="A139" s="54" t="s">
        <v>118</v>
      </c>
      <c r="B139" s="90" t="s">
        <v>286</v>
      </c>
      <c r="C139" s="53">
        <f>VLOOKUP($B139,'2022 Ventilation List SORT'!$A$6:$I$101,2)</f>
        <v>0.15</v>
      </c>
      <c r="D139" s="53">
        <f>VLOOKUP($B139,'2022 Ventilation List SORT'!$A$6:$I$101,3)</f>
        <v>0.15</v>
      </c>
      <c r="E139" s="58">
        <f>VLOOKUP($B139,'2022 Ventilation List SORT'!$A$6:$I$101,4)</f>
        <v>0</v>
      </c>
      <c r="F139" s="58">
        <f>VLOOKUP($B139,'2022 Ventilation List SORT'!$A$6:$I$101,5)</f>
        <v>0</v>
      </c>
      <c r="G139" s="53">
        <f>VLOOKUP($B139,'2022 Ventilation List SORT'!$A$6:$I$101,6)</f>
        <v>0</v>
      </c>
      <c r="H139" s="58">
        <f>VLOOKUP($B139,'2022 Ventilation List SORT'!$A$6:$I$101,7)</f>
        <v>2</v>
      </c>
      <c r="I139" s="53" t="str">
        <f>VLOOKUP($B139,'2022 Ventilation List SORT'!$A$6:$I$101,8)</f>
        <v/>
      </c>
      <c r="J139" s="84" t="str">
        <f>VLOOKUP($B139,'2022 Ventilation List SORT'!$A$6:$I$101,9)</f>
        <v>No</v>
      </c>
      <c r="K139" s="154">
        <f>INDEX('For CSV - 2022 SpcFuncData'!$D$5:$D$88,MATCH($A139,'For CSV - 2022 SpcFuncData'!$B$5:$B$87,0))*0.5</f>
        <v>5</v>
      </c>
      <c r="L139" s="154">
        <f>INDEX('For CSV - 2022 VentSpcFuncData'!$K$6:$K$101,MATCH($B139,'For CSV - 2022 VentSpcFuncData'!$B$6:$B$101,0))</f>
        <v>0</v>
      </c>
      <c r="M139" s="154">
        <f t="shared" si="15"/>
        <v>5</v>
      </c>
      <c r="N139" s="154">
        <f>INDEX('For CSV - 2022 VentSpcFuncData'!$J$6:$J$101,MATCH($B139,'For CSV - 2022 VentSpcFuncData'!$B$6:$B$101,0))</f>
        <v>15</v>
      </c>
      <c r="O139" s="154">
        <f t="shared" si="16"/>
        <v>15</v>
      </c>
      <c r="P139" s="156">
        <f t="shared" si="12"/>
        <v>7.4999999999999997E-2</v>
      </c>
      <c r="Q139" s="41" t="str">
        <f t="shared" si="13"/>
        <v>Healthcare Facility and Hospitals (Medical Supply Room),Misc - All others</v>
      </c>
      <c r="R139" s="41">
        <f>INDEX('For CSV - 2022 SpcFuncData'!$AN$5:$AN$89,MATCH($A139,'For CSV - 2022 SpcFuncData'!$B$5:$B$88,0))</f>
        <v>329</v>
      </c>
      <c r="S139" s="41">
        <f>INDEX('For CSV - 2022 VentSpcFuncData'!$L$6:$L$101,MATCH($B139,'For CSV - 2022 VentSpcFuncData'!$B$6:$B$101,0))</f>
        <v>58</v>
      </c>
      <c r="T139" s="41">
        <f>MATCH($A139,'For CSV - 2022 SpcFuncData'!$B$5:$B$87,0)</f>
        <v>28</v>
      </c>
      <c r="V139" t="str">
        <f t="shared" si="14"/>
        <v>2,              58,     "Misc - All others"</v>
      </c>
    </row>
    <row r="140" spans="1:22">
      <c r="A140" s="54" t="s">
        <v>119</v>
      </c>
      <c r="B140" s="90" t="s">
        <v>286</v>
      </c>
      <c r="C140" s="53">
        <f>VLOOKUP($B140,'2022 Ventilation List SORT'!$A$6:$I$101,2)</f>
        <v>0.15</v>
      </c>
      <c r="D140" s="53">
        <f>VLOOKUP($B140,'2022 Ventilation List SORT'!$A$6:$I$101,3)</f>
        <v>0.15</v>
      </c>
      <c r="E140" s="58">
        <f>VLOOKUP($B140,'2022 Ventilation List SORT'!$A$6:$I$101,4)</f>
        <v>0</v>
      </c>
      <c r="F140" s="58">
        <f>VLOOKUP($B140,'2022 Ventilation List SORT'!$A$6:$I$101,5)</f>
        <v>0</v>
      </c>
      <c r="G140" s="53">
        <f>VLOOKUP($B140,'2022 Ventilation List SORT'!$A$6:$I$101,6)</f>
        <v>0</v>
      </c>
      <c r="H140" s="58">
        <f>VLOOKUP($B140,'2022 Ventilation List SORT'!$A$6:$I$101,7)</f>
        <v>2</v>
      </c>
      <c r="I140" s="53" t="str">
        <f>VLOOKUP($B140,'2022 Ventilation List SORT'!$A$6:$I$101,8)</f>
        <v/>
      </c>
      <c r="J140" s="84" t="str">
        <f>VLOOKUP($B140,'2022 Ventilation List SORT'!$A$6:$I$101,9)</f>
        <v>No</v>
      </c>
      <c r="K140" s="154">
        <f>INDEX('For CSV - 2022 SpcFuncData'!$D$5:$D$88,MATCH($A140,'For CSV - 2022 SpcFuncData'!$B$5:$B$87,0))*0.5</f>
        <v>5</v>
      </c>
      <c r="L140" s="154">
        <f>INDEX('For CSV - 2022 VentSpcFuncData'!$K$6:$K$101,MATCH($B140,'For CSV - 2022 VentSpcFuncData'!$B$6:$B$101,0))</f>
        <v>0</v>
      </c>
      <c r="M140" s="154">
        <f t="shared" si="15"/>
        <v>5</v>
      </c>
      <c r="N140" s="154">
        <f>INDEX('For CSV - 2022 VentSpcFuncData'!$J$6:$J$101,MATCH($B140,'For CSV - 2022 VentSpcFuncData'!$B$6:$B$101,0))</f>
        <v>15</v>
      </c>
      <c r="O140" s="154">
        <f t="shared" si="16"/>
        <v>15</v>
      </c>
      <c r="P140" s="156">
        <f t="shared" si="12"/>
        <v>7.4999999999999997E-2</v>
      </c>
      <c r="Q140" s="41" t="str">
        <f t="shared" si="13"/>
        <v>Healthcare Facility and Hospitals (Nursery),Misc - All others</v>
      </c>
      <c r="R140" s="41">
        <f>INDEX('For CSV - 2022 SpcFuncData'!$AN$5:$AN$89,MATCH($A140,'For CSV - 2022 SpcFuncData'!$B$5:$B$88,0))</f>
        <v>330</v>
      </c>
      <c r="S140" s="41">
        <f>INDEX('For CSV - 2022 VentSpcFuncData'!$L$6:$L$101,MATCH($B140,'For CSV - 2022 VentSpcFuncData'!$B$6:$B$101,0))</f>
        <v>58</v>
      </c>
      <c r="T140" s="41">
        <f>MATCH($A140,'For CSV - 2022 SpcFuncData'!$B$5:$B$87,0)</f>
        <v>29</v>
      </c>
      <c r="V140" t="str">
        <f t="shared" si="14"/>
        <v>1, Spc:SpcFunc,        330,  58  ;  Healthcare Facility and Hospitals (Nursery)</v>
      </c>
    </row>
    <row r="141" spans="1:22">
      <c r="A141" s="54" t="s">
        <v>119</v>
      </c>
      <c r="B141" s="90" t="s">
        <v>286</v>
      </c>
      <c r="C141" s="53">
        <f>VLOOKUP($B141,'2022 Ventilation List SORT'!$A$6:$I$101,2)</f>
        <v>0.15</v>
      </c>
      <c r="D141" s="53">
        <f>VLOOKUP($B141,'2022 Ventilation List SORT'!$A$6:$I$101,3)</f>
        <v>0.15</v>
      </c>
      <c r="E141" s="58">
        <f>VLOOKUP($B141,'2022 Ventilation List SORT'!$A$6:$I$101,4)</f>
        <v>0</v>
      </c>
      <c r="F141" s="58">
        <f>VLOOKUP($B141,'2022 Ventilation List SORT'!$A$6:$I$101,5)</f>
        <v>0</v>
      </c>
      <c r="G141" s="53">
        <f>VLOOKUP($B141,'2022 Ventilation List SORT'!$A$6:$I$101,6)</f>
        <v>0</v>
      </c>
      <c r="H141" s="58">
        <f>VLOOKUP($B141,'2022 Ventilation List SORT'!$A$6:$I$101,7)</f>
        <v>2</v>
      </c>
      <c r="I141" s="53" t="str">
        <f>VLOOKUP($B141,'2022 Ventilation List SORT'!$A$6:$I$101,8)</f>
        <v/>
      </c>
      <c r="J141" s="84" t="str">
        <f>VLOOKUP($B141,'2022 Ventilation List SORT'!$A$6:$I$101,9)</f>
        <v>No</v>
      </c>
      <c r="K141" s="154">
        <f>INDEX('For CSV - 2022 SpcFuncData'!$D$5:$D$88,MATCH($A141,'For CSV - 2022 SpcFuncData'!$B$5:$B$87,0))*0.5</f>
        <v>5</v>
      </c>
      <c r="L141" s="154">
        <f>INDEX('For CSV - 2022 VentSpcFuncData'!$K$6:$K$101,MATCH($B141,'For CSV - 2022 VentSpcFuncData'!$B$6:$B$101,0))</f>
        <v>0</v>
      </c>
      <c r="M141" s="154">
        <f t="shared" si="15"/>
        <v>5</v>
      </c>
      <c r="N141" s="154">
        <f>INDEX('For CSV - 2022 VentSpcFuncData'!$J$6:$J$101,MATCH($B141,'For CSV - 2022 VentSpcFuncData'!$B$6:$B$101,0))</f>
        <v>15</v>
      </c>
      <c r="O141" s="154">
        <f t="shared" si="16"/>
        <v>15</v>
      </c>
      <c r="P141" s="156">
        <f t="shared" si="12"/>
        <v>7.4999999999999997E-2</v>
      </c>
      <c r="Q141" s="41" t="str">
        <f t="shared" si="13"/>
        <v>Healthcare Facility and Hospitals (Nursery),Misc - All others</v>
      </c>
      <c r="R141" s="41">
        <f>INDEX('For CSV - 2022 SpcFuncData'!$AN$5:$AN$89,MATCH($A141,'For CSV - 2022 SpcFuncData'!$B$5:$B$88,0))</f>
        <v>330</v>
      </c>
      <c r="S141" s="41">
        <f>INDEX('For CSV - 2022 VentSpcFuncData'!$L$6:$L$101,MATCH($B141,'For CSV - 2022 VentSpcFuncData'!$B$6:$B$101,0))</f>
        <v>58</v>
      </c>
      <c r="T141" s="41">
        <f>MATCH($A141,'For CSV - 2022 SpcFuncData'!$B$5:$B$87,0)</f>
        <v>29</v>
      </c>
      <c r="V141" t="str">
        <f t="shared" si="14"/>
        <v>2,              58,     "Misc - All others"</v>
      </c>
    </row>
    <row r="142" spans="1:22">
      <c r="A142" s="54" t="s">
        <v>121</v>
      </c>
      <c r="B142" s="90" t="s">
        <v>286</v>
      </c>
      <c r="C142" s="53">
        <f>VLOOKUP($B142,'2022 Ventilation List SORT'!$A$6:$I$101,2)</f>
        <v>0.15</v>
      </c>
      <c r="D142" s="53">
        <f>VLOOKUP($B142,'2022 Ventilation List SORT'!$A$6:$I$101,3)</f>
        <v>0.15</v>
      </c>
      <c r="E142" s="58">
        <f>VLOOKUP($B142,'2022 Ventilation List SORT'!$A$6:$I$101,4)</f>
        <v>0</v>
      </c>
      <c r="F142" s="58">
        <f>VLOOKUP($B142,'2022 Ventilation List SORT'!$A$6:$I$101,5)</f>
        <v>0</v>
      </c>
      <c r="G142" s="53">
        <f>VLOOKUP($B142,'2022 Ventilation List SORT'!$A$6:$I$101,6)</f>
        <v>0</v>
      </c>
      <c r="H142" s="58">
        <f>VLOOKUP($B142,'2022 Ventilation List SORT'!$A$6:$I$101,7)</f>
        <v>2</v>
      </c>
      <c r="I142" s="53" t="str">
        <f>VLOOKUP($B142,'2022 Ventilation List SORT'!$A$6:$I$101,8)</f>
        <v/>
      </c>
      <c r="J142" s="84" t="str">
        <f>VLOOKUP($B142,'2022 Ventilation List SORT'!$A$6:$I$101,9)</f>
        <v>No</v>
      </c>
      <c r="K142" s="154">
        <f>INDEX('For CSV - 2022 SpcFuncData'!$D$5:$D$88,MATCH($A142,'For CSV - 2022 SpcFuncData'!$B$5:$B$87,0))*0.5</f>
        <v>5</v>
      </c>
      <c r="L142" s="154">
        <f>INDEX('For CSV - 2022 VentSpcFuncData'!$K$6:$K$101,MATCH($B142,'For CSV - 2022 VentSpcFuncData'!$B$6:$B$101,0))</f>
        <v>0</v>
      </c>
      <c r="M142" s="154">
        <f t="shared" si="15"/>
        <v>5</v>
      </c>
      <c r="N142" s="154">
        <f>INDEX('For CSV - 2022 VentSpcFuncData'!$J$6:$J$101,MATCH($B142,'For CSV - 2022 VentSpcFuncData'!$B$6:$B$101,0))</f>
        <v>15</v>
      </c>
      <c r="O142" s="154">
        <f t="shared" si="16"/>
        <v>15</v>
      </c>
      <c r="P142" s="156">
        <f t="shared" si="12"/>
        <v>7.4999999999999997E-2</v>
      </c>
      <c r="Q142" s="41" t="str">
        <f t="shared" si="13"/>
        <v>Healthcare Facility and Hospitals (Nurse's Station),Misc - All others</v>
      </c>
      <c r="R142" s="41">
        <f>INDEX('For CSV - 2022 SpcFuncData'!$AN$5:$AN$89,MATCH($A142,'For CSV - 2022 SpcFuncData'!$B$5:$B$88,0))</f>
        <v>331</v>
      </c>
      <c r="S142" s="41">
        <f>INDEX('For CSV - 2022 VentSpcFuncData'!$L$6:$L$101,MATCH($B142,'For CSV - 2022 VentSpcFuncData'!$B$6:$B$101,0))</f>
        <v>58</v>
      </c>
      <c r="T142" s="41">
        <f>MATCH($A142,'For CSV - 2022 SpcFuncData'!$B$5:$B$87,0)</f>
        <v>30</v>
      </c>
      <c r="V142" t="str">
        <f t="shared" si="14"/>
        <v>1, Spc:SpcFunc,        331,  58  ;  Healthcare Facility and Hospitals (Nurse's Station)</v>
      </c>
    </row>
    <row r="143" spans="1:22">
      <c r="A143" s="54" t="s">
        <v>121</v>
      </c>
      <c r="B143" s="90" t="s">
        <v>286</v>
      </c>
      <c r="C143" s="53">
        <f>VLOOKUP($B143,'2022 Ventilation List SORT'!$A$6:$I$101,2)</f>
        <v>0.15</v>
      </c>
      <c r="D143" s="53">
        <f>VLOOKUP($B143,'2022 Ventilation List SORT'!$A$6:$I$101,3)</f>
        <v>0.15</v>
      </c>
      <c r="E143" s="58">
        <f>VLOOKUP($B143,'2022 Ventilation List SORT'!$A$6:$I$101,4)</f>
        <v>0</v>
      </c>
      <c r="F143" s="58">
        <f>VLOOKUP($B143,'2022 Ventilation List SORT'!$A$6:$I$101,5)</f>
        <v>0</v>
      </c>
      <c r="G143" s="53">
        <f>VLOOKUP($B143,'2022 Ventilation List SORT'!$A$6:$I$101,6)</f>
        <v>0</v>
      </c>
      <c r="H143" s="58">
        <f>VLOOKUP($B143,'2022 Ventilation List SORT'!$A$6:$I$101,7)</f>
        <v>2</v>
      </c>
      <c r="I143" s="53" t="str">
        <f>VLOOKUP($B143,'2022 Ventilation List SORT'!$A$6:$I$101,8)</f>
        <v/>
      </c>
      <c r="J143" s="84" t="str">
        <f>VLOOKUP($B143,'2022 Ventilation List SORT'!$A$6:$I$101,9)</f>
        <v>No</v>
      </c>
      <c r="K143" s="154">
        <f>INDEX('For CSV - 2022 SpcFuncData'!$D$5:$D$88,MATCH($A143,'For CSV - 2022 SpcFuncData'!$B$5:$B$87,0))*0.5</f>
        <v>5</v>
      </c>
      <c r="L143" s="154">
        <f>INDEX('For CSV - 2022 VentSpcFuncData'!$K$6:$K$101,MATCH($B143,'For CSV - 2022 VentSpcFuncData'!$B$6:$B$101,0))</f>
        <v>0</v>
      </c>
      <c r="M143" s="154">
        <f t="shared" si="15"/>
        <v>5</v>
      </c>
      <c r="N143" s="154">
        <f>INDEX('For CSV - 2022 VentSpcFuncData'!$J$6:$J$101,MATCH($B143,'For CSV - 2022 VentSpcFuncData'!$B$6:$B$101,0))</f>
        <v>15</v>
      </c>
      <c r="O143" s="154">
        <f t="shared" si="16"/>
        <v>15</v>
      </c>
      <c r="P143" s="156">
        <f t="shared" si="12"/>
        <v>7.4999999999999997E-2</v>
      </c>
      <c r="Q143" s="41" t="str">
        <f t="shared" si="13"/>
        <v>Healthcare Facility and Hospitals (Nurse's Station),Misc - All others</v>
      </c>
      <c r="R143" s="41">
        <f>INDEX('For CSV - 2022 SpcFuncData'!$AN$5:$AN$89,MATCH($A143,'For CSV - 2022 SpcFuncData'!$B$5:$B$88,0))</f>
        <v>331</v>
      </c>
      <c r="S143" s="41">
        <f>INDEX('For CSV - 2022 VentSpcFuncData'!$L$6:$L$101,MATCH($B143,'For CSV - 2022 VentSpcFuncData'!$B$6:$B$101,0))</f>
        <v>58</v>
      </c>
      <c r="T143" s="41">
        <f>MATCH($A143,'For CSV - 2022 SpcFuncData'!$B$5:$B$87,0)</f>
        <v>30</v>
      </c>
      <c r="V143" t="str">
        <f t="shared" si="14"/>
        <v>2,              58,     "Misc - All others"</v>
      </c>
    </row>
    <row r="144" spans="1:22">
      <c r="A144" s="54" t="s">
        <v>117</v>
      </c>
      <c r="B144" s="90" t="s">
        <v>286</v>
      </c>
      <c r="C144" s="53">
        <f>VLOOKUP($B144,'2022 Ventilation List SORT'!$A$6:$I$101,2)</f>
        <v>0.15</v>
      </c>
      <c r="D144" s="53">
        <f>VLOOKUP($B144,'2022 Ventilation List SORT'!$A$6:$I$101,3)</f>
        <v>0.15</v>
      </c>
      <c r="E144" s="58">
        <f>VLOOKUP($B144,'2022 Ventilation List SORT'!$A$6:$I$101,4)</f>
        <v>0</v>
      </c>
      <c r="F144" s="58">
        <f>VLOOKUP($B144,'2022 Ventilation List SORT'!$A$6:$I$101,5)</f>
        <v>0</v>
      </c>
      <c r="G144" s="53">
        <f>VLOOKUP($B144,'2022 Ventilation List SORT'!$A$6:$I$101,6)</f>
        <v>0</v>
      </c>
      <c r="H144" s="58">
        <f>VLOOKUP($B144,'2022 Ventilation List SORT'!$A$6:$I$101,7)</f>
        <v>2</v>
      </c>
      <c r="I144" s="53" t="str">
        <f>VLOOKUP($B144,'2022 Ventilation List SORT'!$A$6:$I$101,8)</f>
        <v/>
      </c>
      <c r="J144" s="84" t="str">
        <f>VLOOKUP($B144,'2022 Ventilation List SORT'!$A$6:$I$101,9)</f>
        <v>No</v>
      </c>
      <c r="K144" s="154">
        <f>INDEX('For CSV - 2022 SpcFuncData'!$D$5:$D$88,MATCH($A144,'For CSV - 2022 SpcFuncData'!$B$5:$B$87,0))*0.5</f>
        <v>5</v>
      </c>
      <c r="L144" s="154">
        <f>INDEX('For CSV - 2022 VentSpcFuncData'!$K$6:$K$101,MATCH($B144,'For CSV - 2022 VentSpcFuncData'!$B$6:$B$101,0))</f>
        <v>0</v>
      </c>
      <c r="M144" s="154">
        <f t="shared" si="15"/>
        <v>5</v>
      </c>
      <c r="N144" s="154">
        <f>INDEX('For CSV - 2022 VentSpcFuncData'!$J$6:$J$101,MATCH($B144,'For CSV - 2022 VentSpcFuncData'!$B$6:$B$101,0))</f>
        <v>15</v>
      </c>
      <c r="O144" s="154">
        <f t="shared" si="16"/>
        <v>15</v>
      </c>
      <c r="P144" s="156">
        <f t="shared" si="12"/>
        <v>7.4999999999999997E-2</v>
      </c>
      <c r="Q144" s="41" t="str">
        <f t="shared" si="13"/>
        <v>Healthcare Facility and Hospitals (Imaging Room),Misc - All others</v>
      </c>
      <c r="R144" s="41">
        <f>INDEX('For CSV - 2022 SpcFuncData'!$AN$5:$AN$89,MATCH($A144,'For CSV - 2022 SpcFuncData'!$B$5:$B$88,0))</f>
        <v>328</v>
      </c>
      <c r="S144" s="41">
        <f>INDEX('For CSV - 2022 VentSpcFuncData'!$L$6:$L$101,MATCH($B144,'For CSV - 2022 VentSpcFuncData'!$B$6:$B$101,0))</f>
        <v>58</v>
      </c>
      <c r="T144" s="41">
        <f>MATCH($A144,'For CSV - 2022 SpcFuncData'!$B$5:$B$87,0)</f>
        <v>27</v>
      </c>
      <c r="V144" t="str">
        <f t="shared" si="14"/>
        <v>1, Spc:SpcFunc,        328,  58  ;  Healthcare Facility and Hospitals (Imaging Room)</v>
      </c>
    </row>
    <row r="145" spans="1:22">
      <c r="A145" s="54" t="s">
        <v>117</v>
      </c>
      <c r="B145" s="90" t="s">
        <v>286</v>
      </c>
      <c r="C145" s="53">
        <f>VLOOKUP($B145,'2022 Ventilation List SORT'!$A$6:$I$101,2)</f>
        <v>0.15</v>
      </c>
      <c r="D145" s="53">
        <f>VLOOKUP($B145,'2022 Ventilation List SORT'!$A$6:$I$101,3)</f>
        <v>0.15</v>
      </c>
      <c r="E145" s="58">
        <f>VLOOKUP($B145,'2022 Ventilation List SORT'!$A$6:$I$101,4)</f>
        <v>0</v>
      </c>
      <c r="F145" s="58">
        <f>VLOOKUP($B145,'2022 Ventilation List SORT'!$A$6:$I$101,5)</f>
        <v>0</v>
      </c>
      <c r="G145" s="53">
        <f>VLOOKUP($B145,'2022 Ventilation List SORT'!$A$6:$I$101,6)</f>
        <v>0</v>
      </c>
      <c r="H145" s="58">
        <f>VLOOKUP($B145,'2022 Ventilation List SORT'!$A$6:$I$101,7)</f>
        <v>2</v>
      </c>
      <c r="I145" s="53" t="str">
        <f>VLOOKUP($B145,'2022 Ventilation List SORT'!$A$6:$I$101,8)</f>
        <v/>
      </c>
      <c r="J145" s="84" t="str">
        <f>VLOOKUP($B145,'2022 Ventilation List SORT'!$A$6:$I$101,9)</f>
        <v>No</v>
      </c>
      <c r="K145" s="154">
        <f>INDEX('For CSV - 2022 SpcFuncData'!$D$5:$D$88,MATCH($A145,'For CSV - 2022 SpcFuncData'!$B$5:$B$87,0))*0.5</f>
        <v>5</v>
      </c>
      <c r="L145" s="154">
        <f>INDEX('For CSV - 2022 VentSpcFuncData'!$K$6:$K$101,MATCH($B145,'For CSV - 2022 VentSpcFuncData'!$B$6:$B$101,0))</f>
        <v>0</v>
      </c>
      <c r="M145" s="154">
        <f t="shared" si="15"/>
        <v>5</v>
      </c>
      <c r="N145" s="154">
        <f>INDEX('For CSV - 2022 VentSpcFuncData'!$J$6:$J$101,MATCH($B145,'For CSV - 2022 VentSpcFuncData'!$B$6:$B$101,0))</f>
        <v>15</v>
      </c>
      <c r="O145" s="154">
        <f t="shared" si="16"/>
        <v>15</v>
      </c>
      <c r="P145" s="156">
        <f t="shared" si="12"/>
        <v>7.4999999999999997E-2</v>
      </c>
      <c r="Q145" s="41" t="str">
        <f t="shared" si="13"/>
        <v>Healthcare Facility and Hospitals (Imaging Room),Misc - All others</v>
      </c>
      <c r="R145" s="41">
        <f>INDEX('For CSV - 2022 SpcFuncData'!$AN$5:$AN$89,MATCH($A145,'For CSV - 2022 SpcFuncData'!$B$5:$B$88,0))</f>
        <v>328</v>
      </c>
      <c r="S145" s="41">
        <f>INDEX('For CSV - 2022 VentSpcFuncData'!$L$6:$L$101,MATCH($B145,'For CSV - 2022 VentSpcFuncData'!$B$6:$B$101,0))</f>
        <v>58</v>
      </c>
      <c r="T145" s="41">
        <f>MATCH($A145,'For CSV - 2022 SpcFuncData'!$B$5:$B$87,0)</f>
        <v>27</v>
      </c>
      <c r="V145" t="str">
        <f t="shared" si="14"/>
        <v>2,              58,     "Misc - All others"</v>
      </c>
    </row>
    <row r="146" spans="1:22">
      <c r="A146" s="54" t="s">
        <v>122</v>
      </c>
      <c r="B146" s="90" t="s">
        <v>286</v>
      </c>
      <c r="C146" s="53">
        <f>VLOOKUP($B146,'2022 Ventilation List SORT'!$A$6:$I$101,2)</f>
        <v>0.15</v>
      </c>
      <c r="D146" s="53">
        <f>VLOOKUP($B146,'2022 Ventilation List SORT'!$A$6:$I$101,3)</f>
        <v>0.15</v>
      </c>
      <c r="E146" s="58">
        <f>VLOOKUP($B146,'2022 Ventilation List SORT'!$A$6:$I$101,4)</f>
        <v>0</v>
      </c>
      <c r="F146" s="58">
        <f>VLOOKUP($B146,'2022 Ventilation List SORT'!$A$6:$I$101,5)</f>
        <v>0</v>
      </c>
      <c r="G146" s="53">
        <f>VLOOKUP($B146,'2022 Ventilation List SORT'!$A$6:$I$101,6)</f>
        <v>0</v>
      </c>
      <c r="H146" s="58">
        <f>VLOOKUP($B146,'2022 Ventilation List SORT'!$A$6:$I$101,7)</f>
        <v>2</v>
      </c>
      <c r="I146" s="53" t="str">
        <f>VLOOKUP($B146,'2022 Ventilation List SORT'!$A$6:$I$101,8)</f>
        <v/>
      </c>
      <c r="J146" s="84" t="str">
        <f>VLOOKUP($B146,'2022 Ventilation List SORT'!$A$6:$I$101,9)</f>
        <v>No</v>
      </c>
      <c r="K146" s="154">
        <f>INDEX('For CSV - 2022 SpcFuncData'!$D$5:$D$88,MATCH($A146,'For CSV - 2022 SpcFuncData'!$B$5:$B$87,0))*0.5</f>
        <v>5</v>
      </c>
      <c r="L146" s="154">
        <f>INDEX('For CSV - 2022 VentSpcFuncData'!$K$6:$K$101,MATCH($B146,'For CSV - 2022 VentSpcFuncData'!$B$6:$B$101,0))</f>
        <v>0</v>
      </c>
      <c r="M146" s="154">
        <f t="shared" si="15"/>
        <v>5</v>
      </c>
      <c r="N146" s="154">
        <f>INDEX('For CSV - 2022 VentSpcFuncData'!$J$6:$J$101,MATCH($B146,'For CSV - 2022 VentSpcFuncData'!$B$6:$B$101,0))</f>
        <v>15</v>
      </c>
      <c r="O146" s="154">
        <f t="shared" si="16"/>
        <v>15</v>
      </c>
      <c r="P146" s="156">
        <f t="shared" si="12"/>
        <v>7.4999999999999997E-2</v>
      </c>
      <c r="Q146" s="41" t="str">
        <f t="shared" si="13"/>
        <v>Healthcare Facility and Hospitals (Operating Room),Misc - All others</v>
      </c>
      <c r="R146" s="41">
        <f>INDEX('For CSV - 2022 SpcFuncData'!$AN$5:$AN$89,MATCH($A146,'For CSV - 2022 SpcFuncData'!$B$5:$B$88,0))</f>
        <v>332</v>
      </c>
      <c r="S146" s="41">
        <f>INDEX('For CSV - 2022 VentSpcFuncData'!$L$6:$L$101,MATCH($B146,'For CSV - 2022 VentSpcFuncData'!$B$6:$B$101,0))</f>
        <v>58</v>
      </c>
      <c r="T146" s="41">
        <f>MATCH($A146,'For CSV - 2022 SpcFuncData'!$B$5:$B$87,0)</f>
        <v>31</v>
      </c>
      <c r="V146" t="str">
        <f t="shared" si="14"/>
        <v>1, Spc:SpcFunc,        332,  58  ;  Healthcare Facility and Hospitals (Operating Room)</v>
      </c>
    </row>
    <row r="147" spans="1:22">
      <c r="A147" s="54" t="s">
        <v>122</v>
      </c>
      <c r="B147" s="90" t="s">
        <v>286</v>
      </c>
      <c r="C147" s="53">
        <f>VLOOKUP($B147,'2022 Ventilation List SORT'!$A$6:$I$101,2)</f>
        <v>0.15</v>
      </c>
      <c r="D147" s="53">
        <f>VLOOKUP($B147,'2022 Ventilation List SORT'!$A$6:$I$101,3)</f>
        <v>0.15</v>
      </c>
      <c r="E147" s="58">
        <f>VLOOKUP($B147,'2022 Ventilation List SORT'!$A$6:$I$101,4)</f>
        <v>0</v>
      </c>
      <c r="F147" s="58">
        <f>VLOOKUP($B147,'2022 Ventilation List SORT'!$A$6:$I$101,5)</f>
        <v>0</v>
      </c>
      <c r="G147" s="53">
        <f>VLOOKUP($B147,'2022 Ventilation List SORT'!$A$6:$I$101,6)</f>
        <v>0</v>
      </c>
      <c r="H147" s="58">
        <f>VLOOKUP($B147,'2022 Ventilation List SORT'!$A$6:$I$101,7)</f>
        <v>2</v>
      </c>
      <c r="I147" s="53" t="str">
        <f>VLOOKUP($B147,'2022 Ventilation List SORT'!$A$6:$I$101,8)</f>
        <v/>
      </c>
      <c r="J147" s="84" t="str">
        <f>VLOOKUP($B147,'2022 Ventilation List SORT'!$A$6:$I$101,9)</f>
        <v>No</v>
      </c>
      <c r="K147" s="154">
        <f>INDEX('For CSV - 2022 SpcFuncData'!$D$5:$D$88,MATCH($A147,'For CSV - 2022 SpcFuncData'!$B$5:$B$87,0))*0.5</f>
        <v>5</v>
      </c>
      <c r="L147" s="154">
        <f>INDEX('For CSV - 2022 VentSpcFuncData'!$K$6:$K$101,MATCH($B147,'For CSV - 2022 VentSpcFuncData'!$B$6:$B$101,0))</f>
        <v>0</v>
      </c>
      <c r="M147" s="154">
        <f t="shared" si="15"/>
        <v>5</v>
      </c>
      <c r="N147" s="154">
        <f>INDEX('For CSV - 2022 VentSpcFuncData'!$J$6:$J$101,MATCH($B147,'For CSV - 2022 VentSpcFuncData'!$B$6:$B$101,0))</f>
        <v>15</v>
      </c>
      <c r="O147" s="154">
        <f t="shared" si="16"/>
        <v>15</v>
      </c>
      <c r="P147" s="156">
        <f t="shared" si="12"/>
        <v>7.4999999999999997E-2</v>
      </c>
      <c r="Q147" s="41" t="str">
        <f t="shared" si="13"/>
        <v>Healthcare Facility and Hospitals (Operating Room),Misc - All others</v>
      </c>
      <c r="R147" s="41">
        <f>INDEX('For CSV - 2022 SpcFuncData'!$AN$5:$AN$89,MATCH($A147,'For CSV - 2022 SpcFuncData'!$B$5:$B$88,0))</f>
        <v>332</v>
      </c>
      <c r="S147" s="41">
        <f>INDEX('For CSV - 2022 VentSpcFuncData'!$L$6:$L$101,MATCH($B147,'For CSV - 2022 VentSpcFuncData'!$B$6:$B$101,0))</f>
        <v>58</v>
      </c>
      <c r="T147" s="41">
        <f>MATCH($A147,'For CSV - 2022 SpcFuncData'!$B$5:$B$87,0)</f>
        <v>31</v>
      </c>
      <c r="V147" t="str">
        <f t="shared" si="14"/>
        <v>2,              58,     "Misc - All others"</v>
      </c>
    </row>
    <row r="148" spans="1:22">
      <c r="A148" s="54" t="s">
        <v>123</v>
      </c>
      <c r="B148" s="90" t="s">
        <v>286</v>
      </c>
      <c r="C148" s="53">
        <f>VLOOKUP($B148,'2022 Ventilation List SORT'!$A$6:$I$101,2)</f>
        <v>0.15</v>
      </c>
      <c r="D148" s="53">
        <f>VLOOKUP($B148,'2022 Ventilation List SORT'!$A$6:$I$101,3)</f>
        <v>0.15</v>
      </c>
      <c r="E148" s="58">
        <f>VLOOKUP($B148,'2022 Ventilation List SORT'!$A$6:$I$101,4)</f>
        <v>0</v>
      </c>
      <c r="F148" s="58">
        <f>VLOOKUP($B148,'2022 Ventilation List SORT'!$A$6:$I$101,5)</f>
        <v>0</v>
      </c>
      <c r="G148" s="53">
        <f>VLOOKUP($B148,'2022 Ventilation List SORT'!$A$6:$I$101,6)</f>
        <v>0</v>
      </c>
      <c r="H148" s="58">
        <f>VLOOKUP($B148,'2022 Ventilation List SORT'!$A$6:$I$101,7)</f>
        <v>2</v>
      </c>
      <c r="I148" s="53" t="str">
        <f>VLOOKUP($B148,'2022 Ventilation List SORT'!$A$6:$I$101,8)</f>
        <v/>
      </c>
      <c r="J148" s="84" t="str">
        <f>VLOOKUP($B148,'2022 Ventilation List SORT'!$A$6:$I$101,9)</f>
        <v>No</v>
      </c>
      <c r="K148" s="154">
        <f>INDEX('For CSV - 2022 SpcFuncData'!$D$5:$D$88,MATCH($A148,'For CSV - 2022 SpcFuncData'!$B$5:$B$87,0))*0.5</f>
        <v>5</v>
      </c>
      <c r="L148" s="154">
        <f>INDEX('For CSV - 2022 VentSpcFuncData'!$K$6:$K$101,MATCH($B148,'For CSV - 2022 VentSpcFuncData'!$B$6:$B$101,0))</f>
        <v>0</v>
      </c>
      <c r="M148" s="154">
        <f t="shared" si="15"/>
        <v>5</v>
      </c>
      <c r="N148" s="154">
        <f>INDEX('For CSV - 2022 VentSpcFuncData'!$J$6:$J$101,MATCH($B148,'For CSV - 2022 VentSpcFuncData'!$B$6:$B$101,0))</f>
        <v>15</v>
      </c>
      <c r="O148" s="154">
        <f t="shared" si="16"/>
        <v>15</v>
      </c>
      <c r="P148" s="156">
        <f t="shared" si="12"/>
        <v>7.4999999999999997E-2</v>
      </c>
      <c r="Q148" s="41" t="str">
        <f t="shared" si="13"/>
        <v>Healthcare Facility and Hospitals (Patient Room),Misc - All others</v>
      </c>
      <c r="R148" s="41">
        <f>INDEX('For CSV - 2022 SpcFuncData'!$AN$5:$AN$89,MATCH($A148,'For CSV - 2022 SpcFuncData'!$B$5:$B$88,0))</f>
        <v>333</v>
      </c>
      <c r="S148" s="41">
        <f>INDEX('For CSV - 2022 VentSpcFuncData'!$L$6:$L$101,MATCH($B148,'For CSV - 2022 VentSpcFuncData'!$B$6:$B$101,0))</f>
        <v>58</v>
      </c>
      <c r="T148" s="41">
        <f>MATCH($A148,'For CSV - 2022 SpcFuncData'!$B$5:$B$87,0)</f>
        <v>32</v>
      </c>
      <c r="V148" t="str">
        <f t="shared" si="14"/>
        <v>1, Spc:SpcFunc,        333,  58  ;  Healthcare Facility and Hospitals (Patient Room)</v>
      </c>
    </row>
    <row r="149" spans="1:22">
      <c r="A149" s="54" t="s">
        <v>123</v>
      </c>
      <c r="B149" s="90" t="s">
        <v>286</v>
      </c>
      <c r="C149" s="53">
        <f>VLOOKUP($B149,'2022 Ventilation List SORT'!$A$6:$I$101,2)</f>
        <v>0.15</v>
      </c>
      <c r="D149" s="53">
        <f>VLOOKUP($B149,'2022 Ventilation List SORT'!$A$6:$I$101,3)</f>
        <v>0.15</v>
      </c>
      <c r="E149" s="58">
        <f>VLOOKUP($B149,'2022 Ventilation List SORT'!$A$6:$I$101,4)</f>
        <v>0</v>
      </c>
      <c r="F149" s="58">
        <f>VLOOKUP($B149,'2022 Ventilation List SORT'!$A$6:$I$101,5)</f>
        <v>0</v>
      </c>
      <c r="G149" s="53">
        <f>VLOOKUP($B149,'2022 Ventilation List SORT'!$A$6:$I$101,6)</f>
        <v>0</v>
      </c>
      <c r="H149" s="58">
        <f>VLOOKUP($B149,'2022 Ventilation List SORT'!$A$6:$I$101,7)</f>
        <v>2</v>
      </c>
      <c r="I149" s="53" t="str">
        <f>VLOOKUP($B149,'2022 Ventilation List SORT'!$A$6:$I$101,8)</f>
        <v/>
      </c>
      <c r="J149" s="84" t="str">
        <f>VLOOKUP($B149,'2022 Ventilation List SORT'!$A$6:$I$101,9)</f>
        <v>No</v>
      </c>
      <c r="K149" s="154">
        <f>INDEX('For CSV - 2022 SpcFuncData'!$D$5:$D$88,MATCH($A149,'For CSV - 2022 SpcFuncData'!$B$5:$B$87,0))*0.5</f>
        <v>5</v>
      </c>
      <c r="L149" s="154">
        <f>INDEX('For CSV - 2022 VentSpcFuncData'!$K$6:$K$101,MATCH($B149,'For CSV - 2022 VentSpcFuncData'!$B$6:$B$101,0))</f>
        <v>0</v>
      </c>
      <c r="M149" s="154">
        <f t="shared" si="15"/>
        <v>5</v>
      </c>
      <c r="N149" s="154">
        <f>INDEX('For CSV - 2022 VentSpcFuncData'!$J$6:$J$101,MATCH($B149,'For CSV - 2022 VentSpcFuncData'!$B$6:$B$101,0))</f>
        <v>15</v>
      </c>
      <c r="O149" s="154">
        <f t="shared" si="16"/>
        <v>15</v>
      </c>
      <c r="P149" s="156">
        <f t="shared" si="12"/>
        <v>7.4999999999999997E-2</v>
      </c>
      <c r="Q149" s="41" t="str">
        <f t="shared" si="13"/>
        <v>Healthcare Facility and Hospitals (Patient Room),Misc - All others</v>
      </c>
      <c r="R149" s="41">
        <f>INDEX('For CSV - 2022 SpcFuncData'!$AN$5:$AN$89,MATCH($A149,'For CSV - 2022 SpcFuncData'!$B$5:$B$88,0))</f>
        <v>333</v>
      </c>
      <c r="S149" s="41">
        <f>INDEX('For CSV - 2022 VentSpcFuncData'!$L$6:$L$101,MATCH($B149,'For CSV - 2022 VentSpcFuncData'!$B$6:$B$101,0))</f>
        <v>58</v>
      </c>
      <c r="T149" s="41">
        <f>MATCH($A149,'For CSV - 2022 SpcFuncData'!$B$5:$B$87,0)</f>
        <v>32</v>
      </c>
      <c r="V149" t="str">
        <f t="shared" si="14"/>
        <v>2,              58,     "Misc - All others"</v>
      </c>
    </row>
    <row r="150" spans="1:22">
      <c r="A150" s="54" t="s">
        <v>124</v>
      </c>
      <c r="B150" s="90" t="s">
        <v>286</v>
      </c>
      <c r="C150" s="53">
        <f>VLOOKUP($B150,'2022 Ventilation List SORT'!$A$6:$I$101,2)</f>
        <v>0.15</v>
      </c>
      <c r="D150" s="53">
        <f>VLOOKUP($B150,'2022 Ventilation List SORT'!$A$6:$I$101,3)</f>
        <v>0.15</v>
      </c>
      <c r="E150" s="58">
        <f>VLOOKUP($B150,'2022 Ventilation List SORT'!$A$6:$I$101,4)</f>
        <v>0</v>
      </c>
      <c r="F150" s="58">
        <f>VLOOKUP($B150,'2022 Ventilation List SORT'!$A$6:$I$101,5)</f>
        <v>0</v>
      </c>
      <c r="G150" s="53">
        <f>VLOOKUP($B150,'2022 Ventilation List SORT'!$A$6:$I$101,6)</f>
        <v>0</v>
      </c>
      <c r="H150" s="58">
        <f>VLOOKUP($B150,'2022 Ventilation List SORT'!$A$6:$I$101,7)</f>
        <v>2</v>
      </c>
      <c r="I150" s="53" t="str">
        <f>VLOOKUP($B150,'2022 Ventilation List SORT'!$A$6:$I$101,8)</f>
        <v/>
      </c>
      <c r="J150" s="84" t="str">
        <f>VLOOKUP($B150,'2022 Ventilation List SORT'!$A$6:$I$101,9)</f>
        <v>No</v>
      </c>
      <c r="K150" s="154">
        <f>INDEX('For CSV - 2022 SpcFuncData'!$D$5:$D$88,MATCH($A150,'For CSV - 2022 SpcFuncData'!$B$5:$B$87,0))*0.5</f>
        <v>5</v>
      </c>
      <c r="L150" s="154">
        <f>INDEX('For CSV - 2022 VentSpcFuncData'!$K$6:$K$101,MATCH($B150,'For CSV - 2022 VentSpcFuncData'!$B$6:$B$101,0))</f>
        <v>0</v>
      </c>
      <c r="M150" s="154">
        <f t="shared" si="15"/>
        <v>5</v>
      </c>
      <c r="N150" s="154">
        <f>INDEX('For CSV - 2022 VentSpcFuncData'!$J$6:$J$101,MATCH($B150,'For CSV - 2022 VentSpcFuncData'!$B$6:$B$101,0))</f>
        <v>15</v>
      </c>
      <c r="O150" s="154">
        <f t="shared" si="16"/>
        <v>15</v>
      </c>
      <c r="P150" s="156">
        <f t="shared" si="12"/>
        <v>7.4999999999999997E-2</v>
      </c>
      <c r="Q150" s="41" t="str">
        <f t="shared" si="13"/>
        <v>Healthcare Facility and Hospitals (Physical Therapy Room),Misc - All others</v>
      </c>
      <c r="R150" s="41">
        <f>INDEX('For CSV - 2022 SpcFuncData'!$AN$5:$AN$89,MATCH($A150,'For CSV - 2022 SpcFuncData'!$B$5:$B$88,0))</f>
        <v>334</v>
      </c>
      <c r="S150" s="41">
        <f>INDEX('For CSV - 2022 VentSpcFuncData'!$L$6:$L$101,MATCH($B150,'For CSV - 2022 VentSpcFuncData'!$B$6:$B$101,0))</f>
        <v>58</v>
      </c>
      <c r="T150" s="41">
        <f>MATCH($A150,'For CSV - 2022 SpcFuncData'!$B$5:$B$87,0)</f>
        <v>33</v>
      </c>
      <c r="V150" t="str">
        <f t="shared" si="14"/>
        <v>1, Spc:SpcFunc,        334,  58  ;  Healthcare Facility and Hospitals (Physical Therapy Room)</v>
      </c>
    </row>
    <row r="151" spans="1:22">
      <c r="A151" s="54" t="s">
        <v>124</v>
      </c>
      <c r="B151" s="90" t="s">
        <v>286</v>
      </c>
      <c r="C151" s="53">
        <f>VLOOKUP($B151,'2022 Ventilation List SORT'!$A$6:$I$101,2)</f>
        <v>0.15</v>
      </c>
      <c r="D151" s="53">
        <f>VLOOKUP($B151,'2022 Ventilation List SORT'!$A$6:$I$101,3)</f>
        <v>0.15</v>
      </c>
      <c r="E151" s="58">
        <f>VLOOKUP($B151,'2022 Ventilation List SORT'!$A$6:$I$101,4)</f>
        <v>0</v>
      </c>
      <c r="F151" s="58">
        <f>VLOOKUP($B151,'2022 Ventilation List SORT'!$A$6:$I$101,5)</f>
        <v>0</v>
      </c>
      <c r="G151" s="53">
        <f>VLOOKUP($B151,'2022 Ventilation List SORT'!$A$6:$I$101,6)</f>
        <v>0</v>
      </c>
      <c r="H151" s="58">
        <f>VLOOKUP($B151,'2022 Ventilation List SORT'!$A$6:$I$101,7)</f>
        <v>2</v>
      </c>
      <c r="I151" s="53" t="str">
        <f>VLOOKUP($B151,'2022 Ventilation List SORT'!$A$6:$I$101,8)</f>
        <v/>
      </c>
      <c r="J151" s="84" t="str">
        <f>VLOOKUP($B151,'2022 Ventilation List SORT'!$A$6:$I$101,9)</f>
        <v>No</v>
      </c>
      <c r="K151" s="154">
        <f>INDEX('For CSV - 2022 SpcFuncData'!$D$5:$D$88,MATCH($A151,'For CSV - 2022 SpcFuncData'!$B$5:$B$87,0))*0.5</f>
        <v>5</v>
      </c>
      <c r="L151" s="154">
        <f>INDEX('For CSV - 2022 VentSpcFuncData'!$K$6:$K$101,MATCH($B151,'For CSV - 2022 VentSpcFuncData'!$B$6:$B$101,0))</f>
        <v>0</v>
      </c>
      <c r="M151" s="154">
        <f t="shared" si="15"/>
        <v>5</v>
      </c>
      <c r="N151" s="154">
        <f>INDEX('For CSV - 2022 VentSpcFuncData'!$J$6:$J$101,MATCH($B151,'For CSV - 2022 VentSpcFuncData'!$B$6:$B$101,0))</f>
        <v>15</v>
      </c>
      <c r="O151" s="154">
        <f t="shared" si="16"/>
        <v>15</v>
      </c>
      <c r="P151" s="156">
        <f t="shared" si="12"/>
        <v>7.4999999999999997E-2</v>
      </c>
      <c r="Q151" s="41" t="str">
        <f t="shared" si="13"/>
        <v>Healthcare Facility and Hospitals (Physical Therapy Room),Misc - All others</v>
      </c>
      <c r="R151" s="41">
        <f>INDEX('For CSV - 2022 SpcFuncData'!$AN$5:$AN$89,MATCH($A151,'For CSV - 2022 SpcFuncData'!$B$5:$B$88,0))</f>
        <v>334</v>
      </c>
      <c r="S151" s="41">
        <f>INDEX('For CSV - 2022 VentSpcFuncData'!$L$6:$L$101,MATCH($B151,'For CSV - 2022 VentSpcFuncData'!$B$6:$B$101,0))</f>
        <v>58</v>
      </c>
      <c r="T151" s="41">
        <f>MATCH($A151,'For CSV - 2022 SpcFuncData'!$B$5:$B$87,0)</f>
        <v>33</v>
      </c>
      <c r="V151" t="str">
        <f t="shared" si="14"/>
        <v>2,              58,     "Misc - All others"</v>
      </c>
    </row>
    <row r="152" spans="1:22">
      <c r="A152" s="54" t="s">
        <v>125</v>
      </c>
      <c r="B152" s="90" t="s">
        <v>286</v>
      </c>
      <c r="C152" s="53">
        <f>VLOOKUP($B152,'2022 Ventilation List SORT'!$A$6:$I$101,2)</f>
        <v>0.15</v>
      </c>
      <c r="D152" s="53">
        <f>VLOOKUP($B152,'2022 Ventilation List SORT'!$A$6:$I$101,3)</f>
        <v>0.15</v>
      </c>
      <c r="E152" s="58">
        <f>VLOOKUP($B152,'2022 Ventilation List SORT'!$A$6:$I$101,4)</f>
        <v>0</v>
      </c>
      <c r="F152" s="58">
        <f>VLOOKUP($B152,'2022 Ventilation List SORT'!$A$6:$I$101,5)</f>
        <v>0</v>
      </c>
      <c r="G152" s="53">
        <f>VLOOKUP($B152,'2022 Ventilation List SORT'!$A$6:$I$101,6)</f>
        <v>0</v>
      </c>
      <c r="H152" s="58">
        <f>VLOOKUP($B152,'2022 Ventilation List SORT'!$A$6:$I$101,7)</f>
        <v>2</v>
      </c>
      <c r="I152" s="53" t="str">
        <f>VLOOKUP($B152,'2022 Ventilation List SORT'!$A$6:$I$101,8)</f>
        <v/>
      </c>
      <c r="J152" s="84" t="str">
        <f>VLOOKUP($B152,'2022 Ventilation List SORT'!$A$6:$I$101,9)</f>
        <v>No</v>
      </c>
      <c r="K152" s="154">
        <f>INDEX('For CSV - 2022 SpcFuncData'!$D$5:$D$88,MATCH($A152,'For CSV - 2022 SpcFuncData'!$B$5:$B$87,0))*0.5</f>
        <v>5</v>
      </c>
      <c r="L152" s="154">
        <f>INDEX('For CSV - 2022 VentSpcFuncData'!$K$6:$K$101,MATCH($B152,'For CSV - 2022 VentSpcFuncData'!$B$6:$B$101,0))</f>
        <v>0</v>
      </c>
      <c r="M152" s="154">
        <f t="shared" si="15"/>
        <v>5</v>
      </c>
      <c r="N152" s="154">
        <f>INDEX('For CSV - 2022 VentSpcFuncData'!$J$6:$J$101,MATCH($B152,'For CSV - 2022 VentSpcFuncData'!$B$6:$B$101,0))</f>
        <v>15</v>
      </c>
      <c r="O152" s="154">
        <f t="shared" si="16"/>
        <v>15</v>
      </c>
      <c r="P152" s="156">
        <f t="shared" si="12"/>
        <v>7.4999999999999997E-2</v>
      </c>
      <c r="Q152" s="41" t="str">
        <f t="shared" si="13"/>
        <v>Healthcare Facility and Hospitals (Recovery Room),Misc - All others</v>
      </c>
      <c r="R152" s="41">
        <f>INDEX('For CSV - 2022 SpcFuncData'!$AN$5:$AN$89,MATCH($A152,'For CSV - 2022 SpcFuncData'!$B$5:$B$88,0))</f>
        <v>335</v>
      </c>
      <c r="S152" s="41">
        <f>INDEX('For CSV - 2022 VentSpcFuncData'!$L$6:$L$101,MATCH($B152,'For CSV - 2022 VentSpcFuncData'!$B$6:$B$101,0))</f>
        <v>58</v>
      </c>
      <c r="T152" s="41">
        <f>MATCH($A152,'For CSV - 2022 SpcFuncData'!$B$5:$B$87,0)</f>
        <v>34</v>
      </c>
      <c r="V152" t="str">
        <f t="shared" si="14"/>
        <v>1, Spc:SpcFunc,        335,  58  ;  Healthcare Facility and Hospitals (Recovery Room)</v>
      </c>
    </row>
    <row r="153" spans="1:22">
      <c r="A153" s="54" t="s">
        <v>125</v>
      </c>
      <c r="B153" s="90" t="s">
        <v>286</v>
      </c>
      <c r="C153" s="53">
        <f>VLOOKUP($B153,'2022 Ventilation List SORT'!$A$6:$I$101,2)</f>
        <v>0.15</v>
      </c>
      <c r="D153" s="53">
        <f>VLOOKUP($B153,'2022 Ventilation List SORT'!$A$6:$I$101,3)</f>
        <v>0.15</v>
      </c>
      <c r="E153" s="58">
        <f>VLOOKUP($B153,'2022 Ventilation List SORT'!$A$6:$I$101,4)</f>
        <v>0</v>
      </c>
      <c r="F153" s="58">
        <f>VLOOKUP($B153,'2022 Ventilation List SORT'!$A$6:$I$101,5)</f>
        <v>0</v>
      </c>
      <c r="G153" s="53">
        <f>VLOOKUP($B153,'2022 Ventilation List SORT'!$A$6:$I$101,6)</f>
        <v>0</v>
      </c>
      <c r="H153" s="58">
        <f>VLOOKUP($B153,'2022 Ventilation List SORT'!$A$6:$I$101,7)</f>
        <v>2</v>
      </c>
      <c r="I153" s="53" t="str">
        <f>VLOOKUP($B153,'2022 Ventilation List SORT'!$A$6:$I$101,8)</f>
        <v/>
      </c>
      <c r="J153" s="84" t="str">
        <f>VLOOKUP($B153,'2022 Ventilation List SORT'!$A$6:$I$101,9)</f>
        <v>No</v>
      </c>
      <c r="K153" s="154">
        <f>INDEX('For CSV - 2022 SpcFuncData'!$D$5:$D$88,MATCH($A153,'For CSV - 2022 SpcFuncData'!$B$5:$B$87,0))*0.5</f>
        <v>5</v>
      </c>
      <c r="L153" s="154">
        <f>INDEX('For CSV - 2022 VentSpcFuncData'!$K$6:$K$101,MATCH($B153,'For CSV - 2022 VentSpcFuncData'!$B$6:$B$101,0))</f>
        <v>0</v>
      </c>
      <c r="M153" s="154">
        <f t="shared" si="15"/>
        <v>5</v>
      </c>
      <c r="N153" s="154">
        <f>INDEX('For CSV - 2022 VentSpcFuncData'!$J$6:$J$101,MATCH($B153,'For CSV - 2022 VentSpcFuncData'!$B$6:$B$101,0))</f>
        <v>15</v>
      </c>
      <c r="O153" s="154">
        <f t="shared" si="16"/>
        <v>15</v>
      </c>
      <c r="P153" s="156">
        <f t="shared" si="12"/>
        <v>7.4999999999999997E-2</v>
      </c>
      <c r="Q153" s="41" t="str">
        <f t="shared" si="13"/>
        <v>Healthcare Facility and Hospitals (Recovery Room),Misc - All others</v>
      </c>
      <c r="R153" s="41">
        <f>INDEX('For CSV - 2022 SpcFuncData'!$AN$5:$AN$89,MATCH($A153,'For CSV - 2022 SpcFuncData'!$B$5:$B$88,0))</f>
        <v>335</v>
      </c>
      <c r="S153" s="41">
        <f>INDEX('For CSV - 2022 VentSpcFuncData'!$L$6:$L$101,MATCH($B153,'For CSV - 2022 VentSpcFuncData'!$B$6:$B$101,0))</f>
        <v>58</v>
      </c>
      <c r="T153" s="41">
        <f>MATCH($A153,'For CSV - 2022 SpcFuncData'!$B$5:$B$87,0)</f>
        <v>34</v>
      </c>
      <c r="V153" t="str">
        <f t="shared" si="14"/>
        <v>2,              58,     "Misc - All others"</v>
      </c>
    </row>
    <row r="154" spans="1:22">
      <c r="A154" s="54" t="s">
        <v>155</v>
      </c>
      <c r="B154" s="90" t="s">
        <v>288</v>
      </c>
      <c r="C154" s="53">
        <f>VLOOKUP($B154,'2022 Ventilation List SORT'!$A$6:$I$101,2)</f>
        <v>0.15</v>
      </c>
      <c r="D154" s="53">
        <f>VLOOKUP($B154,'2022 Ventilation List SORT'!$A$6:$I$101,3)</f>
        <v>0.15</v>
      </c>
      <c r="E154" s="58">
        <f>VLOOKUP($B154,'2022 Ventilation List SORT'!$A$6:$I$101,4)</f>
        <v>0</v>
      </c>
      <c r="F154" s="58">
        <f>VLOOKUP($B154,'2022 Ventilation List SORT'!$A$6:$I$101,5)</f>
        <v>0</v>
      </c>
      <c r="G154" s="53">
        <f>VLOOKUP($B154,'2022 Ventilation List SORT'!$A$6:$I$101,6)</f>
        <v>0</v>
      </c>
      <c r="H154" s="58">
        <f>VLOOKUP($B154,'2022 Ventilation List SORT'!$A$6:$I$101,7)</f>
        <v>2</v>
      </c>
      <c r="I154" s="53" t="str">
        <f>VLOOKUP($B154,'2022 Ventilation List SORT'!$A$6:$I$101,8)</f>
        <v>B</v>
      </c>
      <c r="J154" s="84" t="str">
        <f>VLOOKUP($B154,'2022 Ventilation List SORT'!$A$6:$I$101,9)</f>
        <v>No</v>
      </c>
      <c r="K154" s="154">
        <f>INDEX('For CSV - 2022 SpcFuncData'!$D$5:$D$88,MATCH($A154,'For CSV - 2022 SpcFuncData'!$B$5:$B$87,0))*0.5</f>
        <v>2.5</v>
      </c>
      <c r="L154" s="154">
        <f>INDEX('For CSV - 2022 VentSpcFuncData'!$K$6:$K$101,MATCH($B154,'For CSV - 2022 VentSpcFuncData'!$B$6:$B$101,0))</f>
        <v>0</v>
      </c>
      <c r="M154" s="154">
        <f t="shared" si="15"/>
        <v>2.5</v>
      </c>
      <c r="N154" s="154">
        <f>INDEX('For CSV - 2022 VentSpcFuncData'!$J$6:$J$101,MATCH($B154,'For CSV - 2022 VentSpcFuncData'!$B$6:$B$101,0))</f>
        <v>0</v>
      </c>
      <c r="O154" s="154">
        <f t="shared" si="16"/>
        <v>0</v>
      </c>
      <c r="P154" s="156">
        <f t="shared" si="12"/>
        <v>0</v>
      </c>
      <c r="Q154" s="41" t="str">
        <f t="shared" si="13"/>
        <v>High-Rise Residential Living Spaces,NA</v>
      </c>
      <c r="R154" s="41">
        <f>INDEX('For CSV - 2022 SpcFuncData'!$AN$5:$AN$89,MATCH($A154,'For CSV - 2022 SpcFuncData'!$B$5:$B$88,0))</f>
        <v>336</v>
      </c>
      <c r="S154" s="41">
        <f>INDEX('For CSV - 2022 VentSpcFuncData'!$L$6:$L$101,MATCH($B154,'For CSV - 2022 VentSpcFuncData'!$B$6:$B$101,0))</f>
        <v>96</v>
      </c>
      <c r="T154" s="41">
        <f>MATCH($A154,'For CSV - 2022 SpcFuncData'!$B$5:$B$87,0)</f>
        <v>35</v>
      </c>
      <c r="V154" t="str">
        <f t="shared" si="14"/>
        <v>1, Spc:SpcFunc,        336,  96  ;  High-Rise Residential Living Spaces</v>
      </c>
    </row>
    <row r="155" spans="1:22">
      <c r="A155" s="54" t="s">
        <v>155</v>
      </c>
      <c r="B155" s="90" t="s">
        <v>288</v>
      </c>
      <c r="C155" s="53">
        <f>VLOOKUP($B155,'2022 Ventilation List SORT'!$A$6:$I$101,2)</f>
        <v>0.15</v>
      </c>
      <c r="D155" s="53">
        <f>VLOOKUP($B155,'2022 Ventilation List SORT'!$A$6:$I$101,3)</f>
        <v>0.15</v>
      </c>
      <c r="E155" s="58">
        <f>VLOOKUP($B155,'2022 Ventilation List SORT'!$A$6:$I$101,4)</f>
        <v>0</v>
      </c>
      <c r="F155" s="58">
        <f>VLOOKUP($B155,'2022 Ventilation List SORT'!$A$6:$I$101,5)</f>
        <v>0</v>
      </c>
      <c r="G155" s="53">
        <f>VLOOKUP($B155,'2022 Ventilation List SORT'!$A$6:$I$101,6)</f>
        <v>0</v>
      </c>
      <c r="H155" s="58">
        <f>VLOOKUP($B155,'2022 Ventilation List SORT'!$A$6:$I$101,7)</f>
        <v>2</v>
      </c>
      <c r="I155" s="53" t="str">
        <f>VLOOKUP($B155,'2022 Ventilation List SORT'!$A$6:$I$101,8)</f>
        <v>B</v>
      </c>
      <c r="J155" s="84" t="str">
        <f>VLOOKUP($B155,'2022 Ventilation List SORT'!$A$6:$I$101,9)</f>
        <v>No</v>
      </c>
      <c r="K155" s="154">
        <f>INDEX('For CSV - 2022 SpcFuncData'!$D$5:$D$88,MATCH($A155,'For CSV - 2022 SpcFuncData'!$B$5:$B$87,0))*0.5</f>
        <v>2.5</v>
      </c>
      <c r="L155" s="154">
        <f>INDEX('For CSV - 2022 VentSpcFuncData'!$K$6:$K$101,MATCH($B155,'For CSV - 2022 VentSpcFuncData'!$B$6:$B$101,0))</f>
        <v>0</v>
      </c>
      <c r="M155" s="154">
        <f t="shared" si="15"/>
        <v>2.5</v>
      </c>
      <c r="N155" s="154">
        <f>INDEX('For CSV - 2022 VentSpcFuncData'!$J$6:$J$101,MATCH($B155,'For CSV - 2022 VentSpcFuncData'!$B$6:$B$101,0))</f>
        <v>0</v>
      </c>
      <c r="O155" s="154">
        <f t="shared" si="16"/>
        <v>0</v>
      </c>
      <c r="P155" s="156">
        <f t="shared" si="12"/>
        <v>0</v>
      </c>
      <c r="Q155" s="41" t="str">
        <f t="shared" si="13"/>
        <v>High-Rise Residential Living Spaces,NA</v>
      </c>
      <c r="R155" s="41">
        <f>INDEX('For CSV - 2022 SpcFuncData'!$AN$5:$AN$89,MATCH($A155,'For CSV - 2022 SpcFuncData'!$B$5:$B$88,0))</f>
        <v>336</v>
      </c>
      <c r="S155" s="41">
        <f>INDEX('For CSV - 2022 VentSpcFuncData'!$L$6:$L$101,MATCH($B155,'For CSV - 2022 VentSpcFuncData'!$B$6:$B$101,0))</f>
        <v>96</v>
      </c>
      <c r="T155" s="41">
        <f>MATCH($A155,'For CSV - 2022 SpcFuncData'!$B$5:$B$87,0)</f>
        <v>35</v>
      </c>
      <c r="V155" t="str">
        <f t="shared" si="14"/>
        <v>2,              96,     "NA"</v>
      </c>
    </row>
    <row r="156" spans="1:22">
      <c r="A156" s="54" t="s">
        <v>79</v>
      </c>
      <c r="B156" s="90" t="s">
        <v>292</v>
      </c>
      <c r="C156" s="53">
        <f>VLOOKUP($B156,'2022 Ventilation List SORT'!$A$6:$I$101,2)</f>
        <v>0.5</v>
      </c>
      <c r="D156" s="53">
        <f>VLOOKUP($B156,'2022 Ventilation List SORT'!$A$6:$I$101,3)</f>
        <v>0.5</v>
      </c>
      <c r="E156" s="58">
        <f>VLOOKUP($B156,'2022 Ventilation List SORT'!$A$6:$I$101,4)</f>
        <v>0</v>
      </c>
      <c r="F156" s="58">
        <f>VLOOKUP($B156,'2022 Ventilation List SORT'!$A$6:$I$101,5)</f>
        <v>0</v>
      </c>
      <c r="G156" s="53">
        <f>VLOOKUP($B156,'2022 Ventilation List SORT'!$A$6:$I$101,6)</f>
        <v>0</v>
      </c>
      <c r="H156" s="58">
        <f>VLOOKUP($B156,'2022 Ventilation List SORT'!$A$6:$I$101,7)</f>
        <v>1</v>
      </c>
      <c r="I156" s="53" t="str">
        <f>VLOOKUP($B156,'2022 Ventilation List SORT'!$A$6:$I$101,8)</f>
        <v>F</v>
      </c>
      <c r="J156" s="84" t="str">
        <f>VLOOKUP($B156,'2022 Ventilation List SORT'!$A$6:$I$101,9)</f>
        <v>No</v>
      </c>
      <c r="K156" s="154">
        <f>INDEX('For CSV - 2022 SpcFuncData'!$D$5:$D$88,MATCH($A156,'For CSV - 2022 SpcFuncData'!$B$5:$B$87,0))*0.5</f>
        <v>71.430000000000007</v>
      </c>
      <c r="L156" s="154">
        <f>INDEX('For CSV - 2022 VentSpcFuncData'!$K$6:$K$101,MATCH($B156,'For CSV - 2022 VentSpcFuncData'!$B$6:$B$101,0))</f>
        <v>33.333333333333336</v>
      </c>
      <c r="M156" s="154">
        <f t="shared" si="15"/>
        <v>33.333333333333336</v>
      </c>
      <c r="N156" s="154">
        <f>INDEX('For CSV - 2022 VentSpcFuncData'!$J$6:$J$101,MATCH($B156,'For CSV - 2022 VentSpcFuncData'!$B$6:$B$101,0))</f>
        <v>15</v>
      </c>
      <c r="O156" s="154">
        <f t="shared" si="16"/>
        <v>6.9998600027999442</v>
      </c>
      <c r="P156" s="156">
        <f t="shared" si="12"/>
        <v>0.50000000000000011</v>
      </c>
      <c r="Q156" s="41" t="str">
        <f t="shared" si="13"/>
        <v>Hotel Function Area,Lodging - Multipurpose assembly</v>
      </c>
      <c r="R156" s="41">
        <f>INDEX('For CSV - 2022 SpcFuncData'!$AN$5:$AN$89,MATCH($A156,'For CSV - 2022 SpcFuncData'!$B$5:$B$88,0))</f>
        <v>337</v>
      </c>
      <c r="S156" s="41">
        <f>INDEX('For CSV - 2022 VentSpcFuncData'!$L$6:$L$101,MATCH($B156,'For CSV - 2022 VentSpcFuncData'!$B$6:$B$101,0))</f>
        <v>57</v>
      </c>
      <c r="T156" s="41">
        <f>MATCH($A156,'For CSV - 2022 SpcFuncData'!$B$5:$B$87,0)</f>
        <v>36</v>
      </c>
      <c r="V156" t="str">
        <f t="shared" si="14"/>
        <v>1, Spc:SpcFunc,        337,  57  ;  Hotel Function Area</v>
      </c>
    </row>
    <row r="157" spans="1:22">
      <c r="A157" s="54" t="s">
        <v>79</v>
      </c>
      <c r="B157" s="90" t="s">
        <v>269</v>
      </c>
      <c r="C157" s="53">
        <f>VLOOKUP($B157,'2022 Ventilation List SORT'!$A$6:$I$101,2)</f>
        <v>0.5</v>
      </c>
      <c r="D157" s="53">
        <f>VLOOKUP($B157,'2022 Ventilation List SORT'!$A$6:$I$101,3)</f>
        <v>0.15</v>
      </c>
      <c r="E157" s="58">
        <f>VLOOKUP($B157,'2022 Ventilation List SORT'!$A$6:$I$101,4)</f>
        <v>0</v>
      </c>
      <c r="F157" s="58">
        <f>VLOOKUP($B157,'2022 Ventilation List SORT'!$A$6:$I$101,5)</f>
        <v>0</v>
      </c>
      <c r="G157" s="53">
        <f>VLOOKUP($B157,'2022 Ventilation List SORT'!$A$6:$I$101,6)</f>
        <v>0</v>
      </c>
      <c r="H157" s="58">
        <f>VLOOKUP($B157,'2022 Ventilation List SORT'!$A$6:$I$101,7)</f>
        <v>1</v>
      </c>
      <c r="I157" s="53" t="str">
        <f>VLOOKUP($B157,'2022 Ventilation List SORT'!$A$6:$I$101,8)</f>
        <v>F</v>
      </c>
      <c r="J157" s="84" t="str">
        <f>VLOOKUP($B157,'2022 Ventilation List SORT'!$A$6:$I$101,9)</f>
        <v>No</v>
      </c>
      <c r="K157" s="154">
        <f>INDEX('For CSV - 2022 SpcFuncData'!$D$5:$D$88,MATCH($A157,'For CSV - 2022 SpcFuncData'!$B$5:$B$87,0))*0.5</f>
        <v>71.430000000000007</v>
      </c>
      <c r="L157" s="154">
        <f>INDEX('For CSV - 2022 VentSpcFuncData'!$K$6:$K$101,MATCH($B157,'For CSV - 2022 VentSpcFuncData'!$B$6:$B$101,0))</f>
        <v>33.333333333333336</v>
      </c>
      <c r="M157" s="154">
        <f t="shared" si="15"/>
        <v>33.333333333333336</v>
      </c>
      <c r="N157" s="154">
        <f>INDEX('For CSV - 2022 VentSpcFuncData'!$J$6:$J$101,MATCH($B157,'For CSV - 2022 VentSpcFuncData'!$B$6:$B$101,0))</f>
        <v>15</v>
      </c>
      <c r="O157" s="154">
        <f t="shared" si="16"/>
        <v>6.9998600027999442</v>
      </c>
      <c r="P157" s="156">
        <f t="shared" si="12"/>
        <v>0.50000000000000011</v>
      </c>
      <c r="Q157" s="41" t="str">
        <f t="shared" si="13"/>
        <v>Hotel Function Area,General - Conference/meeting</v>
      </c>
      <c r="R157" s="41">
        <f>INDEX('For CSV - 2022 SpcFuncData'!$AN$5:$AN$89,MATCH($A157,'For CSV - 2022 SpcFuncData'!$B$5:$B$88,0))</f>
        <v>337</v>
      </c>
      <c r="S157" s="41">
        <f>INDEX('For CSV - 2022 VentSpcFuncData'!$L$6:$L$101,MATCH($B157,'For CSV - 2022 VentSpcFuncData'!$B$6:$B$101,0))</f>
        <v>48</v>
      </c>
      <c r="T157" s="41">
        <f>MATCH($A157,'For CSV - 2022 SpcFuncData'!$B$5:$B$87,0)</f>
        <v>36</v>
      </c>
      <c r="V157" t="str">
        <f t="shared" si="14"/>
        <v>2,              48,     "General - Conference/meeting"</v>
      </c>
    </row>
    <row r="158" spans="1:22">
      <c r="A158" s="54" t="s">
        <v>79</v>
      </c>
      <c r="B158" s="90" t="s">
        <v>617</v>
      </c>
      <c r="C158" s="53">
        <f>VLOOKUP($B158,'2022 Ventilation List SORT'!$A$6:$I$101,2)</f>
        <v>0.5</v>
      </c>
      <c r="D158" s="53">
        <f>VLOOKUP($B158,'2022 Ventilation List SORT'!$A$6:$I$101,3)</f>
        <v>0.15</v>
      </c>
      <c r="E158" s="58">
        <f>VLOOKUP($B158,'2022 Ventilation List SORT'!$A$6:$I$101,4)</f>
        <v>0</v>
      </c>
      <c r="F158" s="58">
        <f>VLOOKUP($B158,'2022 Ventilation List SORT'!$A$6:$I$101,5)</f>
        <v>0</v>
      </c>
      <c r="G158" s="53">
        <f>VLOOKUP($B158,'2022 Ventilation List SORT'!$A$6:$I$101,6)</f>
        <v>0</v>
      </c>
      <c r="H158" s="58">
        <f>VLOOKUP($B158,'2022 Ventilation List SORT'!$A$6:$I$101,7)</f>
        <v>1</v>
      </c>
      <c r="I158" s="53" t="str">
        <f>VLOOKUP($B158,'2022 Ventilation List SORT'!$A$6:$I$101,8)</f>
        <v>F</v>
      </c>
      <c r="J158" s="84" t="str">
        <f>VLOOKUP($B158,'2022 Ventilation List SORT'!$A$6:$I$101,9)</f>
        <v>No</v>
      </c>
      <c r="K158" s="154">
        <f>INDEX('For CSV - 2022 SpcFuncData'!$D$5:$D$88,MATCH($A158,'For CSV - 2022 SpcFuncData'!$B$5:$B$87,0))*0.5</f>
        <v>71.430000000000007</v>
      </c>
      <c r="L158" s="154">
        <f>INDEX('For CSV - 2022 VentSpcFuncData'!$K$6:$K$101,MATCH($B158,'For CSV - 2022 VentSpcFuncData'!$B$6:$B$101,0))</f>
        <v>33.333333333333336</v>
      </c>
      <c r="M158" s="154">
        <f t="shared" si="15"/>
        <v>33.333333333333336</v>
      </c>
      <c r="N158" s="154">
        <f>INDEX('For CSV - 2022 VentSpcFuncData'!$J$6:$J$101,MATCH($B158,'For CSV - 2022 VentSpcFuncData'!$B$6:$B$101,0))</f>
        <v>15</v>
      </c>
      <c r="O158" s="154">
        <f t="shared" si="16"/>
        <v>6.9998600027999442</v>
      </c>
      <c r="P158" s="156">
        <f t="shared" si="12"/>
        <v>0.50000000000000011</v>
      </c>
      <c r="Q158" s="41" t="str">
        <f t="shared" si="13"/>
        <v>Hotel Function Area,Lodging - Lobbies/pre-function</v>
      </c>
      <c r="R158" s="41">
        <f>INDEX('For CSV - 2022 SpcFuncData'!$AN$5:$AN$89,MATCH($A158,'For CSV - 2022 SpcFuncData'!$B$5:$B$88,0))</f>
        <v>337</v>
      </c>
      <c r="S158" s="41">
        <f>INDEX('For CSV - 2022 VentSpcFuncData'!$L$6:$L$101,MATCH($B158,'For CSV - 2022 VentSpcFuncData'!$B$6:$B$101,0))</f>
        <v>56</v>
      </c>
      <c r="T158" s="41">
        <f>MATCH($A158,'For CSV - 2022 SpcFuncData'!$B$5:$B$87,0)</f>
        <v>36</v>
      </c>
      <c r="V158" t="str">
        <f t="shared" si="14"/>
        <v>2,              56,     "Lodging - Lobbies/pre-function"</v>
      </c>
    </row>
    <row r="159" spans="1:22">
      <c r="A159" s="54" t="s">
        <v>79</v>
      </c>
      <c r="B159" s="90" t="s">
        <v>292</v>
      </c>
      <c r="C159" s="53">
        <f>VLOOKUP($B159,'2022 Ventilation List SORT'!$A$6:$I$101,2)</f>
        <v>0.5</v>
      </c>
      <c r="D159" s="53">
        <f>VLOOKUP($B159,'2022 Ventilation List SORT'!$A$6:$I$101,3)</f>
        <v>0.5</v>
      </c>
      <c r="E159" s="58">
        <f>VLOOKUP($B159,'2022 Ventilation List SORT'!$A$6:$I$101,4)</f>
        <v>0</v>
      </c>
      <c r="F159" s="58">
        <f>VLOOKUP($B159,'2022 Ventilation List SORT'!$A$6:$I$101,5)</f>
        <v>0</v>
      </c>
      <c r="G159" s="53">
        <f>VLOOKUP($B159,'2022 Ventilation List SORT'!$A$6:$I$101,6)</f>
        <v>0</v>
      </c>
      <c r="H159" s="58">
        <f>VLOOKUP($B159,'2022 Ventilation List SORT'!$A$6:$I$101,7)</f>
        <v>1</v>
      </c>
      <c r="I159" s="53" t="str">
        <f>VLOOKUP($B159,'2022 Ventilation List SORT'!$A$6:$I$101,8)</f>
        <v>F</v>
      </c>
      <c r="J159" s="84" t="str">
        <f>VLOOKUP($B159,'2022 Ventilation List SORT'!$A$6:$I$101,9)</f>
        <v>No</v>
      </c>
      <c r="K159" s="154">
        <f>INDEX('For CSV - 2022 SpcFuncData'!$D$5:$D$88,MATCH($A159,'For CSV - 2022 SpcFuncData'!$B$5:$B$87,0))*0.5</f>
        <v>71.430000000000007</v>
      </c>
      <c r="L159" s="154">
        <f>INDEX('For CSV - 2022 VentSpcFuncData'!$K$6:$K$101,MATCH($B159,'For CSV - 2022 VentSpcFuncData'!$B$6:$B$101,0))</f>
        <v>33.333333333333336</v>
      </c>
      <c r="M159" s="154">
        <f t="shared" si="15"/>
        <v>33.333333333333336</v>
      </c>
      <c r="N159" s="154">
        <f>INDEX('For CSV - 2022 VentSpcFuncData'!$J$6:$J$101,MATCH($B159,'For CSV - 2022 VentSpcFuncData'!$B$6:$B$101,0))</f>
        <v>15</v>
      </c>
      <c r="O159" s="154">
        <f t="shared" si="16"/>
        <v>6.9998600027999442</v>
      </c>
      <c r="P159" s="156">
        <f t="shared" si="12"/>
        <v>0.50000000000000011</v>
      </c>
      <c r="Q159" s="41" t="str">
        <f t="shared" si="13"/>
        <v>Hotel Function Area,Lodging - Multipurpose assembly</v>
      </c>
      <c r="R159" s="41">
        <f>INDEX('For CSV - 2022 SpcFuncData'!$AN$5:$AN$89,MATCH($A159,'For CSV - 2022 SpcFuncData'!$B$5:$B$88,0))</f>
        <v>337</v>
      </c>
      <c r="S159" s="41">
        <f>INDEX('For CSV - 2022 VentSpcFuncData'!$L$6:$L$101,MATCH($B159,'For CSV - 2022 VentSpcFuncData'!$B$6:$B$101,0))</f>
        <v>57</v>
      </c>
      <c r="T159" s="41">
        <f>MATCH($A159,'For CSV - 2022 SpcFuncData'!$B$5:$B$87,0)</f>
        <v>36</v>
      </c>
      <c r="V159" t="str">
        <f t="shared" si="14"/>
        <v>2,              57,     "Lodging - Multipurpose assembly"</v>
      </c>
    </row>
    <row r="160" spans="1:22">
      <c r="A160" s="54" t="s">
        <v>79</v>
      </c>
      <c r="B160" s="90" t="s">
        <v>631</v>
      </c>
      <c r="C160" s="53">
        <f>VLOOKUP($B160,'2022 Ventilation List SORT'!$A$6:$I$101,2)</f>
        <v>0.68</v>
      </c>
      <c r="D160" s="53">
        <f>VLOOKUP($B160,'2022 Ventilation List SORT'!$A$6:$I$101,3)</f>
        <v>0.15</v>
      </c>
      <c r="E160" s="58">
        <f>VLOOKUP($B160,'2022 Ventilation List SORT'!$A$6:$I$101,4)</f>
        <v>0</v>
      </c>
      <c r="F160" s="58">
        <f>VLOOKUP($B160,'2022 Ventilation List SORT'!$A$6:$I$101,5)</f>
        <v>0</v>
      </c>
      <c r="G160" s="53">
        <f>VLOOKUP($B160,'2022 Ventilation List SORT'!$A$6:$I$101,6)</f>
        <v>0</v>
      </c>
      <c r="H160" s="58">
        <f>VLOOKUP($B160,'2022 Ventilation List SORT'!$A$6:$I$101,7)</f>
        <v>1</v>
      </c>
      <c r="I160" s="53" t="str">
        <f>VLOOKUP($B160,'2022 Ventilation List SORT'!$A$6:$I$101,8)</f>
        <v/>
      </c>
      <c r="J160" s="84" t="str">
        <f>VLOOKUP($B160,'2022 Ventilation List SORT'!$A$6:$I$101,9)</f>
        <v>No</v>
      </c>
      <c r="K160" s="154">
        <f>INDEX('For CSV - 2022 SpcFuncData'!$D$5:$D$88,MATCH($A160,'For CSV - 2022 SpcFuncData'!$B$5:$B$87,0))*0.5</f>
        <v>71.430000000000007</v>
      </c>
      <c r="L160" s="154">
        <f>INDEX('For CSV - 2022 VentSpcFuncData'!$K$6:$K$101,MATCH($B160,'For CSV - 2022 VentSpcFuncData'!$B$6:$B$101,0))</f>
        <v>45.333333333333336</v>
      </c>
      <c r="M160" s="154">
        <f t="shared" si="15"/>
        <v>45.333333333333336</v>
      </c>
      <c r="N160" s="154">
        <f>INDEX('For CSV - 2022 VentSpcFuncData'!$J$6:$J$101,MATCH($B160,'For CSV - 2022 VentSpcFuncData'!$B$6:$B$101,0))</f>
        <v>15</v>
      </c>
      <c r="O160" s="154">
        <f t="shared" si="16"/>
        <v>9.5198096038079232</v>
      </c>
      <c r="P160" s="156">
        <f t="shared" si="12"/>
        <v>0.68</v>
      </c>
      <c r="Q160" s="41" t="str">
        <f t="shared" si="13"/>
        <v>Hotel Function Area,Sports/Entertainment - Gambling casinos</v>
      </c>
      <c r="R160" s="41">
        <f>INDEX('For CSV - 2022 SpcFuncData'!$AN$5:$AN$89,MATCH($A160,'For CSV - 2022 SpcFuncData'!$B$5:$B$88,0))</f>
        <v>337</v>
      </c>
      <c r="S160" s="41">
        <f>INDEX('For CSV - 2022 VentSpcFuncData'!$L$6:$L$101,MATCH($B160,'For CSV - 2022 VentSpcFuncData'!$B$6:$B$101,0))</f>
        <v>87</v>
      </c>
      <c r="T160" s="41">
        <f>MATCH($A160,'For CSV - 2022 SpcFuncData'!$B$5:$B$87,0)</f>
        <v>36</v>
      </c>
      <c r="V160" t="str">
        <f t="shared" si="14"/>
        <v>2,              87,     "Sports/Entertainment - Gambling casinos"</v>
      </c>
    </row>
    <row r="161" spans="1:22">
      <c r="A161" s="54" t="s">
        <v>158</v>
      </c>
      <c r="B161" s="90" t="s">
        <v>294</v>
      </c>
      <c r="C161" s="53">
        <f>VLOOKUP($B161,'2022 Ventilation List SORT'!$A$6:$I$101,2)</f>
        <v>0.15</v>
      </c>
      <c r="D161" s="53">
        <f>VLOOKUP($B161,'2022 Ventilation List SORT'!$A$6:$I$101,3)</f>
        <v>0.15</v>
      </c>
      <c r="E161" s="58">
        <f>VLOOKUP($B161,'2022 Ventilation List SORT'!$A$6:$I$101,4)</f>
        <v>0</v>
      </c>
      <c r="F161" s="58">
        <f>VLOOKUP($B161,'2022 Ventilation List SORT'!$A$6:$I$101,5)</f>
        <v>0</v>
      </c>
      <c r="G161" s="53">
        <f>VLOOKUP($B161,'2022 Ventilation List SORT'!$A$6:$I$101,6)</f>
        <v>0</v>
      </c>
      <c r="H161" s="58">
        <f>VLOOKUP($B161,'2022 Ventilation List SORT'!$A$6:$I$101,7)</f>
        <v>1</v>
      </c>
      <c r="I161" s="53" t="str">
        <f>VLOOKUP($B161,'2022 Ventilation List SORT'!$A$6:$I$101,8)</f>
        <v>F</v>
      </c>
      <c r="J161" s="84" t="str">
        <f>VLOOKUP($B161,'2022 Ventilation List SORT'!$A$6:$I$101,9)</f>
        <v>No</v>
      </c>
      <c r="K161" s="154">
        <f>INDEX('For CSV - 2022 SpcFuncData'!$D$5:$D$88,MATCH($A161,'For CSV - 2022 SpcFuncData'!$B$5:$B$87,0))*0.5</f>
        <v>2.5</v>
      </c>
      <c r="L161" s="154">
        <f>INDEX('For CSV - 2022 VentSpcFuncData'!$K$6:$K$101,MATCH($B161,'For CSV - 2022 VentSpcFuncData'!$B$6:$B$101,0))</f>
        <v>0</v>
      </c>
      <c r="M161" s="154">
        <f t="shared" si="15"/>
        <v>2.5</v>
      </c>
      <c r="N161" s="154">
        <f>INDEX('For CSV - 2022 VentSpcFuncData'!$J$6:$J$101,MATCH($B161,'For CSV - 2022 VentSpcFuncData'!$B$6:$B$101,0))</f>
        <v>15</v>
      </c>
      <c r="O161" s="154">
        <f t="shared" si="16"/>
        <v>15</v>
      </c>
      <c r="P161" s="156">
        <f t="shared" si="12"/>
        <v>3.7499999999999999E-2</v>
      </c>
      <c r="Q161" s="41" t="str">
        <f t="shared" si="13"/>
        <v>Hotel/Motel Guest Room,Lodging - Bedroom/living room</v>
      </c>
      <c r="R161" s="41">
        <f>INDEX('For CSV - 2022 SpcFuncData'!$AN$5:$AN$89,MATCH($A161,'For CSV - 2022 SpcFuncData'!$B$5:$B$88,0))</f>
        <v>338</v>
      </c>
      <c r="S161" s="41">
        <f>INDEX('For CSV - 2022 VentSpcFuncData'!$L$6:$L$101,MATCH($B161,'For CSV - 2022 VentSpcFuncData'!$B$6:$B$101,0))</f>
        <v>53</v>
      </c>
      <c r="T161" s="41">
        <f>MATCH($A161,'For CSV - 2022 SpcFuncData'!$B$5:$B$87,0)</f>
        <v>37</v>
      </c>
      <c r="V161" t="str">
        <f t="shared" si="14"/>
        <v>1, Spc:SpcFunc,        338,  53  ;  Hotel/Motel Guest Room</v>
      </c>
    </row>
    <row r="162" spans="1:22">
      <c r="A162" s="54" t="s">
        <v>158</v>
      </c>
      <c r="B162" s="90" t="s">
        <v>632</v>
      </c>
      <c r="C162" s="53">
        <f>VLOOKUP($B162,'2022 Ventilation List SORT'!$A$6:$I$101,2)</f>
        <v>0.15</v>
      </c>
      <c r="D162" s="53">
        <f>VLOOKUP($B162,'2022 Ventilation List SORT'!$A$6:$I$101,3)</f>
        <v>0.15</v>
      </c>
      <c r="E162" s="58">
        <f>VLOOKUP($B162,'2022 Ventilation List SORT'!$A$6:$I$101,4)</f>
        <v>0</v>
      </c>
      <c r="F162" s="58">
        <f>VLOOKUP($B162,'2022 Ventilation List SORT'!$A$6:$I$101,5)</f>
        <v>0</v>
      </c>
      <c r="G162" s="53">
        <f>VLOOKUP($B162,'2022 Ventilation List SORT'!$A$6:$I$101,6)</f>
        <v>0</v>
      </c>
      <c r="H162" s="58">
        <f>VLOOKUP($B162,'2022 Ventilation List SORT'!$A$6:$I$101,7)</f>
        <v>1</v>
      </c>
      <c r="I162" s="53" t="str">
        <f>VLOOKUP($B162,'2022 Ventilation List SORT'!$A$6:$I$101,8)</f>
        <v>F</v>
      </c>
      <c r="J162" s="84" t="str">
        <f>VLOOKUP($B162,'2022 Ventilation List SORT'!$A$6:$I$101,9)</f>
        <v>No</v>
      </c>
      <c r="K162" s="154">
        <f>INDEX('For CSV - 2022 SpcFuncData'!$D$5:$D$88,MATCH($A162,'For CSV - 2022 SpcFuncData'!$B$5:$B$87,0))*0.5</f>
        <v>2.5</v>
      </c>
      <c r="L162" s="154">
        <f>INDEX('For CSV - 2022 VentSpcFuncData'!$K$6:$K$101,MATCH($B162,'For CSV - 2022 VentSpcFuncData'!$B$6:$B$101,0))</f>
        <v>0</v>
      </c>
      <c r="M162" s="154">
        <f t="shared" si="15"/>
        <v>2.5</v>
      </c>
      <c r="N162" s="154">
        <f>INDEX('For CSV - 2022 VentSpcFuncData'!$J$6:$J$101,MATCH($B162,'For CSV - 2022 VentSpcFuncData'!$B$6:$B$101,0))</f>
        <v>15</v>
      </c>
      <c r="O162" s="154">
        <f t="shared" si="16"/>
        <v>15</v>
      </c>
      <c r="P162" s="156">
        <f t="shared" si="12"/>
        <v>3.7499999999999999E-2</v>
      </c>
      <c r="Q162" s="41" t="str">
        <f t="shared" si="13"/>
        <v>Hotel/Motel Guest Room,Lodging - Barracks sleeping areas</v>
      </c>
      <c r="R162" s="41">
        <f>INDEX('For CSV - 2022 SpcFuncData'!$AN$5:$AN$89,MATCH($A162,'For CSV - 2022 SpcFuncData'!$B$5:$B$88,0))</f>
        <v>338</v>
      </c>
      <c r="S162" s="41">
        <f>INDEX('For CSV - 2022 VentSpcFuncData'!$L$6:$L$101,MATCH($B162,'For CSV - 2022 VentSpcFuncData'!$B$6:$B$101,0))</f>
        <v>52</v>
      </c>
      <c r="T162" s="41">
        <f>MATCH($A162,'For CSV - 2022 SpcFuncData'!$B$5:$B$87,0)</f>
        <v>37</v>
      </c>
      <c r="V162" t="str">
        <f t="shared" si="14"/>
        <v>2,              52,     "Lodging - Barracks sleeping areas"</v>
      </c>
    </row>
    <row r="163" spans="1:22">
      <c r="A163" s="54" t="s">
        <v>158</v>
      </c>
      <c r="B163" s="90" t="s">
        <v>294</v>
      </c>
      <c r="C163" s="53">
        <f>VLOOKUP($B163,'2022 Ventilation List SORT'!$A$6:$I$101,2)</f>
        <v>0.15</v>
      </c>
      <c r="D163" s="53">
        <f>VLOOKUP($B163,'2022 Ventilation List SORT'!$A$6:$I$101,3)</f>
        <v>0.15</v>
      </c>
      <c r="E163" s="58">
        <f>VLOOKUP($B163,'2022 Ventilation List SORT'!$A$6:$I$101,4)</f>
        <v>0</v>
      </c>
      <c r="F163" s="58">
        <f>VLOOKUP($B163,'2022 Ventilation List SORT'!$A$6:$I$101,5)</f>
        <v>0</v>
      </c>
      <c r="G163" s="53">
        <f>VLOOKUP($B163,'2022 Ventilation List SORT'!$A$6:$I$101,6)</f>
        <v>0</v>
      </c>
      <c r="H163" s="58">
        <f>VLOOKUP($B163,'2022 Ventilation List SORT'!$A$6:$I$101,7)</f>
        <v>1</v>
      </c>
      <c r="I163" s="53" t="str">
        <f>VLOOKUP($B163,'2022 Ventilation List SORT'!$A$6:$I$101,8)</f>
        <v>F</v>
      </c>
      <c r="J163" s="84" t="str">
        <f>VLOOKUP($B163,'2022 Ventilation List SORT'!$A$6:$I$101,9)</f>
        <v>No</v>
      </c>
      <c r="K163" s="154">
        <f>INDEX('For CSV - 2022 SpcFuncData'!$D$5:$D$88,MATCH($A163,'For CSV - 2022 SpcFuncData'!$B$5:$B$87,0))*0.5</f>
        <v>2.5</v>
      </c>
      <c r="L163" s="154">
        <f>INDEX('For CSV - 2022 VentSpcFuncData'!$K$6:$K$101,MATCH($B163,'For CSV - 2022 VentSpcFuncData'!$B$6:$B$101,0))</f>
        <v>0</v>
      </c>
      <c r="M163" s="154">
        <f t="shared" si="15"/>
        <v>2.5</v>
      </c>
      <c r="N163" s="154">
        <f>INDEX('For CSV - 2022 VentSpcFuncData'!$J$6:$J$101,MATCH($B163,'For CSV - 2022 VentSpcFuncData'!$B$6:$B$101,0))</f>
        <v>15</v>
      </c>
      <c r="O163" s="154">
        <f t="shared" si="16"/>
        <v>15</v>
      </c>
      <c r="P163" s="156">
        <f t="shared" si="12"/>
        <v>3.7499999999999999E-2</v>
      </c>
      <c r="Q163" s="41" t="str">
        <f t="shared" si="13"/>
        <v>Hotel/Motel Guest Room,Lodging - Bedroom/living room</v>
      </c>
      <c r="R163" s="41">
        <f>INDEX('For CSV - 2022 SpcFuncData'!$AN$5:$AN$89,MATCH($A163,'For CSV - 2022 SpcFuncData'!$B$5:$B$88,0))</f>
        <v>338</v>
      </c>
      <c r="S163" s="41">
        <f>INDEX('For CSV - 2022 VentSpcFuncData'!$L$6:$L$101,MATCH($B163,'For CSV - 2022 VentSpcFuncData'!$B$6:$B$101,0))</f>
        <v>53</v>
      </c>
      <c r="T163" s="41">
        <f>MATCH($A163,'For CSV - 2022 SpcFuncData'!$B$5:$B$87,0)</f>
        <v>37</v>
      </c>
      <c r="V163" t="str">
        <f t="shared" si="14"/>
        <v>2,              53,     "Lodging - Bedroom/living room"</v>
      </c>
    </row>
    <row r="164" spans="1:22">
      <c r="A164" s="54" t="s">
        <v>114</v>
      </c>
      <c r="B164" s="90" t="s">
        <v>295</v>
      </c>
      <c r="C164" s="53">
        <f>VLOOKUP($B164,'2022 Ventilation List SORT'!$A$6:$I$101,2)</f>
        <v>0.15</v>
      </c>
      <c r="D164" s="53">
        <f>VLOOKUP($B164,'2022 Ventilation List SORT'!$A$6:$I$101,3)</f>
        <v>0.15</v>
      </c>
      <c r="E164" s="58">
        <f>VLOOKUP($B164,'2022 Ventilation List SORT'!$A$6:$I$101,4)</f>
        <v>0</v>
      </c>
      <c r="F164" s="58">
        <f>VLOOKUP($B164,'2022 Ventilation List SORT'!$A$6:$I$101,5)</f>
        <v>0</v>
      </c>
      <c r="G164" s="53">
        <f>VLOOKUP($B164,'2022 Ventilation List SORT'!$A$6:$I$101,6)</f>
        <v>0.7</v>
      </c>
      <c r="H164" s="58">
        <f>VLOOKUP($B164,'2022 Ventilation List SORT'!$A$6:$I$101,7)</f>
        <v>2</v>
      </c>
      <c r="I164" s="53" t="str">
        <f>VLOOKUP($B164,'2022 Ventilation List SORT'!$A$6:$I$101,8)</f>
        <v/>
      </c>
      <c r="J164" s="84" t="str">
        <f>VLOOKUP($B164,'2022 Ventilation List SORT'!$A$6:$I$101,9)</f>
        <v>Yes</v>
      </c>
      <c r="K164" s="154">
        <f>INDEX('For CSV - 2022 SpcFuncData'!$D$5:$D$88,MATCH($A164,'For CSV - 2022 SpcFuncData'!$B$5:$B$87,0))*0.5</f>
        <v>2.5</v>
      </c>
      <c r="L164" s="154">
        <f>INDEX('For CSV - 2022 VentSpcFuncData'!$K$6:$K$101,MATCH($B164,'For CSV - 2022 VentSpcFuncData'!$B$6:$B$101,0))</f>
        <v>0</v>
      </c>
      <c r="M164" s="154">
        <f t="shared" si="15"/>
        <v>2.5</v>
      </c>
      <c r="N164" s="154">
        <f>INDEX('For CSV - 2022 VentSpcFuncData'!$J$6:$J$101,MATCH($B164,'For CSV - 2022 VentSpcFuncData'!$B$6:$B$101,0))</f>
        <v>15</v>
      </c>
      <c r="O164" s="154">
        <f t="shared" si="16"/>
        <v>15</v>
      </c>
      <c r="P164" s="156">
        <f t="shared" si="12"/>
        <v>3.7499999999999999E-2</v>
      </c>
      <c r="Q164" s="41" t="str">
        <f t="shared" si="13"/>
        <v>Kitchen/Food Preparation Area,Food Service - Kitchen (cooking)</v>
      </c>
      <c r="R164" s="41">
        <f>INDEX('For CSV - 2022 SpcFuncData'!$AN$5:$AN$89,MATCH($A164,'For CSV - 2022 SpcFuncData'!$B$5:$B$88,0))</f>
        <v>339</v>
      </c>
      <c r="S164" s="41">
        <f>INDEX('For CSV - 2022 VentSpcFuncData'!$L$6:$L$101,MATCH($B164,'For CSV - 2022 VentSpcFuncData'!$B$6:$B$101,0))</f>
        <v>44</v>
      </c>
      <c r="T164" s="41">
        <f>MATCH($A164,'For CSV - 2022 SpcFuncData'!$B$5:$B$87,0)</f>
        <v>38</v>
      </c>
      <c r="V164" t="str">
        <f t="shared" si="14"/>
        <v>1, Spc:SpcFunc,        339,  44  ;  Kitchen/Food Preparation Area</v>
      </c>
    </row>
    <row r="165" spans="1:22">
      <c r="A165" s="54" t="s">
        <v>114</v>
      </c>
      <c r="B165" s="90" t="s">
        <v>295</v>
      </c>
      <c r="C165" s="53">
        <f>VLOOKUP($B165,'2022 Ventilation List SORT'!$A$6:$I$101,2)</f>
        <v>0.15</v>
      </c>
      <c r="D165" s="53">
        <f>VLOOKUP($B165,'2022 Ventilation List SORT'!$A$6:$I$101,3)</f>
        <v>0.15</v>
      </c>
      <c r="E165" s="58">
        <f>VLOOKUP($B165,'2022 Ventilation List SORT'!$A$6:$I$101,4)</f>
        <v>0</v>
      </c>
      <c r="F165" s="58">
        <f>VLOOKUP($B165,'2022 Ventilation List SORT'!$A$6:$I$101,5)</f>
        <v>0</v>
      </c>
      <c r="G165" s="53">
        <f>VLOOKUP($B165,'2022 Ventilation List SORT'!$A$6:$I$101,6)</f>
        <v>0.7</v>
      </c>
      <c r="H165" s="58">
        <f>VLOOKUP($B165,'2022 Ventilation List SORT'!$A$6:$I$101,7)</f>
        <v>2</v>
      </c>
      <c r="I165" s="53" t="str">
        <f>VLOOKUP($B165,'2022 Ventilation List SORT'!$A$6:$I$101,8)</f>
        <v/>
      </c>
      <c r="J165" s="84" t="str">
        <f>VLOOKUP($B165,'2022 Ventilation List SORT'!$A$6:$I$101,9)</f>
        <v>Yes</v>
      </c>
      <c r="K165" s="154">
        <f>INDEX('For CSV - 2022 SpcFuncData'!$D$5:$D$88,MATCH($A165,'For CSV - 2022 SpcFuncData'!$B$5:$B$87,0))*0.5</f>
        <v>2.5</v>
      </c>
      <c r="L165" s="154">
        <f>INDEX('For CSV - 2022 VentSpcFuncData'!$K$6:$K$101,MATCH($B165,'For CSV - 2022 VentSpcFuncData'!$B$6:$B$101,0))</f>
        <v>0</v>
      </c>
      <c r="M165" s="154">
        <f t="shared" si="15"/>
        <v>2.5</v>
      </c>
      <c r="N165" s="154">
        <f>INDEX('For CSV - 2022 VentSpcFuncData'!$J$6:$J$101,MATCH($B165,'For CSV - 2022 VentSpcFuncData'!$B$6:$B$101,0))</f>
        <v>15</v>
      </c>
      <c r="O165" s="154">
        <f t="shared" si="16"/>
        <v>15</v>
      </c>
      <c r="P165" s="156">
        <f t="shared" si="12"/>
        <v>3.7499999999999999E-2</v>
      </c>
      <c r="Q165" s="41" t="str">
        <f t="shared" si="13"/>
        <v>Kitchen/Food Preparation Area,Food Service - Kitchen (cooking)</v>
      </c>
      <c r="R165" s="41">
        <f>INDEX('For CSV - 2022 SpcFuncData'!$AN$5:$AN$89,MATCH($A165,'For CSV - 2022 SpcFuncData'!$B$5:$B$88,0))</f>
        <v>339</v>
      </c>
      <c r="S165" s="41">
        <f>INDEX('For CSV - 2022 VentSpcFuncData'!$L$6:$L$101,MATCH($B165,'For CSV - 2022 VentSpcFuncData'!$B$6:$B$101,0))</f>
        <v>44</v>
      </c>
      <c r="T165" s="41">
        <f>MATCH($A165,'For CSV - 2022 SpcFuncData'!$B$5:$B$87,0)</f>
        <v>38</v>
      </c>
      <c r="V165" t="str">
        <f t="shared" si="14"/>
        <v>2,              44,     "Food Service - Kitchen (cooking)"</v>
      </c>
    </row>
    <row r="166" spans="1:22">
      <c r="A166" s="54" t="s">
        <v>159</v>
      </c>
      <c r="B166" s="90" t="s">
        <v>298</v>
      </c>
      <c r="C166" s="53">
        <f>VLOOKUP($B166,'2022 Ventilation List SORT'!$A$6:$I$101,2)</f>
        <v>0</v>
      </c>
      <c r="D166" s="53">
        <f>VLOOKUP($B166,'2022 Ventilation List SORT'!$A$6:$I$101,3)</f>
        <v>0</v>
      </c>
      <c r="E166" s="58">
        <f>VLOOKUP($B166,'2022 Ventilation List SORT'!$A$6:$I$101,4)</f>
        <v>0</v>
      </c>
      <c r="F166" s="58">
        <f>VLOOKUP($B166,'2022 Ventilation List SORT'!$A$6:$I$101,5)</f>
        <v>0</v>
      </c>
      <c r="G166" s="53">
        <f>VLOOKUP($B166,'2022 Ventilation List SORT'!$A$6:$I$101,6)</f>
        <v>0.3</v>
      </c>
      <c r="H166" s="58">
        <f>VLOOKUP($B166,'2022 Ventilation List SORT'!$A$6:$I$101,7)</f>
        <v>2</v>
      </c>
      <c r="I166" s="53" t="str">
        <f>VLOOKUP($B166,'2022 Ventilation List SORT'!$A$6:$I$101,8)</f>
        <v/>
      </c>
      <c r="J166" s="84" t="str">
        <f>VLOOKUP($B166,'2022 Ventilation List SORT'!$A$6:$I$101,9)</f>
        <v>No</v>
      </c>
      <c r="K166" s="154">
        <f>INDEX('For CSV - 2022 SpcFuncData'!$D$5:$D$88,MATCH($A166,'For CSV - 2022 SpcFuncData'!$B$5:$B$87,0))*0.5</f>
        <v>2.5</v>
      </c>
      <c r="L166" s="154">
        <f>INDEX('For CSV - 2022 VentSpcFuncData'!$K$6:$K$101,MATCH($B166,'For CSV - 2022 VentSpcFuncData'!$B$6:$B$101,0))</f>
        <v>0</v>
      </c>
      <c r="M166" s="154">
        <f t="shared" si="15"/>
        <v>2.5</v>
      </c>
      <c r="N166" s="154">
        <f>INDEX('For CSV - 2022 VentSpcFuncData'!$J$6:$J$101,MATCH($B166,'For CSV - 2022 VentSpcFuncData'!$B$6:$B$101,0))</f>
        <v>0</v>
      </c>
      <c r="O166" s="154">
        <f t="shared" si="16"/>
        <v>0</v>
      </c>
      <c r="P166" s="156">
        <f t="shared" si="12"/>
        <v>0</v>
      </c>
      <c r="Q166" s="41" t="str">
        <f t="shared" si="13"/>
        <v>Kitchenette or Residential Kitchen,Exhaust - Kitchenettes</v>
      </c>
      <c r="R166" s="41">
        <f>INDEX('For CSV - 2022 SpcFuncData'!$AN$5:$AN$89,MATCH($A166,'For CSV - 2022 SpcFuncData'!$B$5:$B$88,0))</f>
        <v>340</v>
      </c>
      <c r="S166" s="41">
        <f>INDEX('For CSV - 2022 VentSpcFuncData'!$L$6:$L$101,MATCH($B166,'For CSV - 2022 VentSpcFuncData'!$B$6:$B$101,0))</f>
        <v>31</v>
      </c>
      <c r="T166" s="41">
        <f>MATCH($A166,'For CSV - 2022 SpcFuncData'!$B$5:$B$87,0)</f>
        <v>39</v>
      </c>
      <c r="V166" t="str">
        <f t="shared" si="14"/>
        <v>1, Spc:SpcFunc,        340,  31  ;  Kitchenette or Residential Kitchen</v>
      </c>
    </row>
    <row r="167" spans="1:22">
      <c r="A167" s="54" t="s">
        <v>159</v>
      </c>
      <c r="B167" s="90" t="s">
        <v>298</v>
      </c>
      <c r="C167" s="53">
        <f>VLOOKUP($B167,'2022 Ventilation List SORT'!$A$6:$I$101,2)</f>
        <v>0</v>
      </c>
      <c r="D167" s="53">
        <f>VLOOKUP($B167,'2022 Ventilation List SORT'!$A$6:$I$101,3)</f>
        <v>0</v>
      </c>
      <c r="E167" s="58">
        <f>VLOOKUP($B167,'2022 Ventilation List SORT'!$A$6:$I$101,4)</f>
        <v>0</v>
      </c>
      <c r="F167" s="58">
        <f>VLOOKUP($B167,'2022 Ventilation List SORT'!$A$6:$I$101,5)</f>
        <v>0</v>
      </c>
      <c r="G167" s="53">
        <f>VLOOKUP($B167,'2022 Ventilation List SORT'!$A$6:$I$101,6)</f>
        <v>0.3</v>
      </c>
      <c r="H167" s="58">
        <f>VLOOKUP($B167,'2022 Ventilation List SORT'!$A$6:$I$101,7)</f>
        <v>2</v>
      </c>
      <c r="I167" s="53" t="str">
        <f>VLOOKUP($B167,'2022 Ventilation List SORT'!$A$6:$I$101,8)</f>
        <v/>
      </c>
      <c r="J167" s="84" t="str">
        <f>VLOOKUP($B167,'2022 Ventilation List SORT'!$A$6:$I$101,9)</f>
        <v>No</v>
      </c>
      <c r="K167" s="154">
        <f>INDEX('For CSV - 2022 SpcFuncData'!$D$5:$D$88,MATCH($A167,'For CSV - 2022 SpcFuncData'!$B$5:$B$87,0))*0.5</f>
        <v>2.5</v>
      </c>
      <c r="L167" s="154">
        <f>INDEX('For CSV - 2022 VentSpcFuncData'!$K$6:$K$101,MATCH($B167,'For CSV - 2022 VentSpcFuncData'!$B$6:$B$101,0))</f>
        <v>0</v>
      </c>
      <c r="M167" s="154">
        <f t="shared" si="15"/>
        <v>2.5</v>
      </c>
      <c r="N167" s="154">
        <f>INDEX('For CSV - 2022 VentSpcFuncData'!$J$6:$J$101,MATCH($B167,'For CSV - 2022 VentSpcFuncData'!$B$6:$B$101,0))</f>
        <v>0</v>
      </c>
      <c r="O167" s="154">
        <f t="shared" si="16"/>
        <v>0</v>
      </c>
      <c r="P167" s="156">
        <f t="shared" si="12"/>
        <v>0</v>
      </c>
      <c r="Q167" s="41" t="str">
        <f t="shared" si="13"/>
        <v>Kitchenette or Residential Kitchen,Exhaust - Kitchenettes</v>
      </c>
      <c r="R167" s="41">
        <f>INDEX('For CSV - 2022 SpcFuncData'!$AN$5:$AN$89,MATCH($A167,'For CSV - 2022 SpcFuncData'!$B$5:$B$88,0))</f>
        <v>340</v>
      </c>
      <c r="S167" s="41">
        <f>INDEX('For CSV - 2022 VentSpcFuncData'!$L$6:$L$101,MATCH($B167,'For CSV - 2022 VentSpcFuncData'!$B$6:$B$101,0))</f>
        <v>31</v>
      </c>
      <c r="T167" s="41">
        <f>MATCH($A167,'For CSV - 2022 SpcFuncData'!$B$5:$B$87,0)</f>
        <v>39</v>
      </c>
      <c r="V167" t="str">
        <f t="shared" si="14"/>
        <v>2,              31,     "Exhaust - Kitchenettes"</v>
      </c>
    </row>
    <row r="168" spans="1:22">
      <c r="A168" s="54" t="s">
        <v>196</v>
      </c>
      <c r="B168" s="90" t="s">
        <v>328</v>
      </c>
      <c r="C168" s="53">
        <f>VLOOKUP($B168,'2022 Ventilation List SORT'!$A$6:$I$101,2)</f>
        <v>0.15</v>
      </c>
      <c r="D168" s="53">
        <f>VLOOKUP($B168,'2022 Ventilation List SORT'!$A$6:$I$101,3)</f>
        <v>0.15</v>
      </c>
      <c r="E168" s="58">
        <f>VLOOKUP($B168,'2022 Ventilation List SORT'!$A$6:$I$101,4)</f>
        <v>0</v>
      </c>
      <c r="F168" s="58">
        <f>VLOOKUP($B168,'2022 Ventilation List SORT'!$A$6:$I$101,5)</f>
        <v>0</v>
      </c>
      <c r="G168" s="53">
        <f>VLOOKUP($B168,'2022 Ventilation List SORT'!$A$6:$I$101,6)</f>
        <v>1</v>
      </c>
      <c r="H168" s="58">
        <f>VLOOKUP($B168,'2022 Ventilation List SORT'!$A$6:$I$101,7)</f>
        <v>2</v>
      </c>
      <c r="I168" s="53" t="str">
        <f>VLOOKUP($B168,'2022 Ventilation List SORT'!$A$6:$I$101,8)</f>
        <v/>
      </c>
      <c r="J168" s="84" t="str">
        <f>VLOOKUP($B168,'2022 Ventilation List SORT'!$A$6:$I$101,9)</f>
        <v>Yes</v>
      </c>
      <c r="K168" s="154">
        <f>INDEX('For CSV - 2022 SpcFuncData'!$D$5:$D$88,MATCH($A168,'For CSV - 2022 SpcFuncData'!$B$5:$B$87,0))*0.5</f>
        <v>5</v>
      </c>
      <c r="L168" s="154">
        <f>INDEX('For CSV - 2022 VentSpcFuncData'!$K$6:$K$101,MATCH($B168,'For CSV - 2022 VentSpcFuncData'!$B$6:$B$101,0))</f>
        <v>0</v>
      </c>
      <c r="M168" s="154">
        <f t="shared" si="15"/>
        <v>5</v>
      </c>
      <c r="N168" s="154">
        <f>INDEX('For CSV - 2022 VentSpcFuncData'!$J$6:$J$101,MATCH($B168,'For CSV - 2022 VentSpcFuncData'!$B$6:$B$101,0))</f>
        <v>15</v>
      </c>
      <c r="O168" s="154">
        <f t="shared" si="16"/>
        <v>15</v>
      </c>
      <c r="P168" s="156">
        <f t="shared" si="12"/>
        <v>7.4999999999999997E-2</v>
      </c>
      <c r="Q168" s="41" t="str">
        <f t="shared" ref="Q168:Q176" si="17">_xlfn.CONCAT(A168,",",B168)</f>
        <v>Laboratory, Scientific,Education - University/college laboratories</v>
      </c>
      <c r="R168" s="41">
        <f>INDEX('For CSV - 2022 SpcFuncData'!$AN$5:$AN$89,MATCH($A168,'For CSV - 2022 SpcFuncData'!$B$5:$B$88,0))</f>
        <v>341</v>
      </c>
      <c r="S168" s="41">
        <f>INDEX('For CSV - 2022 VentSpcFuncData'!$L$6:$L$101,MATCH($B168,'For CSV - 2022 VentSpcFuncData'!$B$6:$B$101,0))</f>
        <v>22</v>
      </c>
      <c r="T168" s="41">
        <f>MATCH($A168,'For CSV - 2022 SpcFuncData'!$B$5:$B$87,0)</f>
        <v>40</v>
      </c>
      <c r="V168" t="str">
        <f t="shared" si="14"/>
        <v>1, Spc:SpcFunc,        341,  22  ;  Laboratory, Scientific</v>
      </c>
    </row>
    <row r="169" spans="1:22">
      <c r="A169" s="54" t="s">
        <v>196</v>
      </c>
      <c r="B169" s="90" t="s">
        <v>607</v>
      </c>
      <c r="C169" s="53">
        <f>VLOOKUP($B169,'2022 Ventilation List SORT'!$A$6:$I$101,2)</f>
        <v>0.15</v>
      </c>
      <c r="D169" s="53">
        <f>VLOOKUP($B169,'2022 Ventilation List SORT'!$A$6:$I$101,3)</f>
        <v>0.15</v>
      </c>
      <c r="E169" s="58">
        <f>VLOOKUP($B169,'2022 Ventilation List SORT'!$A$6:$I$101,4)</f>
        <v>0</v>
      </c>
      <c r="F169" s="58">
        <f>VLOOKUP($B169,'2022 Ventilation List SORT'!$A$6:$I$101,5)</f>
        <v>0</v>
      </c>
      <c r="G169" s="53">
        <f>VLOOKUP($B169,'2022 Ventilation List SORT'!$A$6:$I$101,6)</f>
        <v>1</v>
      </c>
      <c r="H169" s="58">
        <f>VLOOKUP($B169,'2022 Ventilation List SORT'!$A$6:$I$101,7)</f>
        <v>2</v>
      </c>
      <c r="I169" s="53" t="str">
        <f>VLOOKUP($B169,'2022 Ventilation List SORT'!$A$6:$I$101,8)</f>
        <v/>
      </c>
      <c r="J169" s="84" t="str">
        <f>VLOOKUP($B169,'2022 Ventilation List SORT'!$A$6:$I$101,9)</f>
        <v>Yes</v>
      </c>
      <c r="K169" s="154">
        <f>INDEX('For CSV - 2022 SpcFuncData'!$D$5:$D$88,MATCH($A169,'For CSV - 2022 SpcFuncData'!$B$5:$B$87,0))*0.5</f>
        <v>5</v>
      </c>
      <c r="L169" s="154">
        <f>INDEX('For CSV - 2022 VentSpcFuncData'!$K$6:$K$101,MATCH($B169,'For CSV - 2022 VentSpcFuncData'!$B$6:$B$101,0))</f>
        <v>0</v>
      </c>
      <c r="M169" s="154">
        <f t="shared" si="15"/>
        <v>5</v>
      </c>
      <c r="N169" s="154">
        <f>INDEX('For CSV - 2022 VentSpcFuncData'!$J$6:$J$101,MATCH($B169,'For CSV - 2022 VentSpcFuncData'!$B$6:$B$101,0))</f>
        <v>15</v>
      </c>
      <c r="O169" s="154">
        <f t="shared" si="16"/>
        <v>15</v>
      </c>
      <c r="P169" s="156">
        <f t="shared" si="12"/>
        <v>7.4999999999999997E-2</v>
      </c>
      <c r="Q169" s="41" t="str">
        <f t="shared" si="17"/>
        <v>Laboratory, Scientific,Education - Science laboratories</v>
      </c>
      <c r="R169" s="41">
        <f>INDEX('For CSV - 2022 SpcFuncData'!$AN$5:$AN$89,MATCH($A169,'For CSV - 2022 SpcFuncData'!$B$5:$B$88,0))</f>
        <v>341</v>
      </c>
      <c r="S169" s="41">
        <f>INDEX('For CSV - 2022 VentSpcFuncData'!$L$6:$L$101,MATCH($B169,'For CSV - 2022 VentSpcFuncData'!$B$6:$B$101,0))</f>
        <v>21</v>
      </c>
      <c r="T169" s="41">
        <f>MATCH($A169,'For CSV - 2022 SpcFuncData'!$B$5:$B$87,0)</f>
        <v>40</v>
      </c>
      <c r="V169" t="str">
        <f t="shared" si="14"/>
        <v>2,              21,     "Education - Science laboratories"</v>
      </c>
    </row>
    <row r="170" spans="1:22">
      <c r="A170" s="54" t="s">
        <v>196</v>
      </c>
      <c r="B170" s="90" t="s">
        <v>328</v>
      </c>
      <c r="C170" s="53">
        <f>VLOOKUP($B170,'2022 Ventilation List SORT'!$A$6:$I$101,2)</f>
        <v>0.15</v>
      </c>
      <c r="D170" s="53">
        <f>VLOOKUP($B170,'2022 Ventilation List SORT'!$A$6:$I$101,3)</f>
        <v>0.15</v>
      </c>
      <c r="E170" s="58">
        <f>VLOOKUP($B170,'2022 Ventilation List SORT'!$A$6:$I$101,4)</f>
        <v>0</v>
      </c>
      <c r="F170" s="58">
        <f>VLOOKUP($B170,'2022 Ventilation List SORT'!$A$6:$I$101,5)</f>
        <v>0</v>
      </c>
      <c r="G170" s="53">
        <f>VLOOKUP($B170,'2022 Ventilation List SORT'!$A$6:$I$101,6)</f>
        <v>1</v>
      </c>
      <c r="H170" s="58">
        <f>VLOOKUP($B170,'2022 Ventilation List SORT'!$A$6:$I$101,7)</f>
        <v>2</v>
      </c>
      <c r="I170" s="53" t="str">
        <f>VLOOKUP($B170,'2022 Ventilation List SORT'!$A$6:$I$101,8)</f>
        <v/>
      </c>
      <c r="J170" s="84" t="str">
        <f>VLOOKUP($B170,'2022 Ventilation List SORT'!$A$6:$I$101,9)</f>
        <v>Yes</v>
      </c>
      <c r="K170" s="154">
        <f>INDEX('For CSV - 2022 SpcFuncData'!$D$5:$D$88,MATCH($A170,'For CSV - 2022 SpcFuncData'!$B$5:$B$87,0))*0.5</f>
        <v>5</v>
      </c>
      <c r="L170" s="154">
        <f>INDEX('For CSV - 2022 VentSpcFuncData'!$K$6:$K$101,MATCH($B170,'For CSV - 2022 VentSpcFuncData'!$B$6:$B$101,0))</f>
        <v>0</v>
      </c>
      <c r="M170" s="154">
        <f t="shared" si="15"/>
        <v>5</v>
      </c>
      <c r="N170" s="154">
        <f>INDEX('For CSV - 2022 VentSpcFuncData'!$J$6:$J$101,MATCH($B170,'For CSV - 2022 VentSpcFuncData'!$B$6:$B$101,0))</f>
        <v>15</v>
      </c>
      <c r="O170" s="154">
        <f t="shared" si="16"/>
        <v>15</v>
      </c>
      <c r="P170" s="156">
        <f t="shared" si="12"/>
        <v>7.4999999999999997E-2</v>
      </c>
      <c r="Q170" s="41" t="str">
        <f t="shared" si="17"/>
        <v>Laboratory, Scientific,Education - University/college laboratories</v>
      </c>
      <c r="R170" s="41">
        <f>INDEX('For CSV - 2022 SpcFuncData'!$AN$5:$AN$89,MATCH($A170,'For CSV - 2022 SpcFuncData'!$B$5:$B$88,0))</f>
        <v>341</v>
      </c>
      <c r="S170" s="41">
        <f>INDEX('For CSV - 2022 VentSpcFuncData'!$L$6:$L$101,MATCH($B170,'For CSV - 2022 VentSpcFuncData'!$B$6:$B$101,0))</f>
        <v>22</v>
      </c>
      <c r="T170" s="41">
        <f>MATCH($A170,'For CSV - 2022 SpcFuncData'!$B$5:$B$87,0)</f>
        <v>40</v>
      </c>
      <c r="V170" t="str">
        <f t="shared" si="14"/>
        <v>2,              22,     "Education - University/college laboratories"</v>
      </c>
    </row>
    <row r="171" spans="1:22">
      <c r="A171" s="54" t="s">
        <v>196</v>
      </c>
      <c r="B171" s="90" t="s">
        <v>282</v>
      </c>
      <c r="C171" s="53">
        <f>VLOOKUP($B171,'2022 Ventilation List SORT'!$A$6:$I$101,2)</f>
        <v>0.15</v>
      </c>
      <c r="D171" s="53">
        <f>VLOOKUP($B171,'2022 Ventilation List SORT'!$A$6:$I$101,3)</f>
        <v>0.15</v>
      </c>
      <c r="E171" s="58">
        <f>VLOOKUP($B171,'2022 Ventilation List SORT'!$A$6:$I$101,4)</f>
        <v>0</v>
      </c>
      <c r="F171" s="58">
        <f>VLOOKUP($B171,'2022 Ventilation List SORT'!$A$6:$I$101,5)</f>
        <v>0</v>
      </c>
      <c r="G171" s="53">
        <f>VLOOKUP($B171,'2022 Ventilation List SORT'!$A$6:$I$101,6)</f>
        <v>0</v>
      </c>
      <c r="H171" s="58">
        <f>VLOOKUP($B171,'2022 Ventilation List SORT'!$A$6:$I$101,7)</f>
        <v>3</v>
      </c>
      <c r="I171" s="53" t="str">
        <f>VLOOKUP($B171,'2022 Ventilation List SORT'!$A$6:$I$101,8)</f>
        <v/>
      </c>
      <c r="J171" s="84" t="str">
        <f>VLOOKUP($B171,'2022 Ventilation List SORT'!$A$6:$I$101,9)</f>
        <v>Yes</v>
      </c>
      <c r="K171" s="154">
        <f>INDEX('For CSV - 2022 SpcFuncData'!$D$5:$D$88,MATCH($A171,'For CSV - 2022 SpcFuncData'!$B$5:$B$87,0))*0.5</f>
        <v>5</v>
      </c>
      <c r="L171" s="154">
        <f>INDEX('For CSV - 2022 VentSpcFuncData'!$K$6:$K$101,MATCH($B171,'For CSV - 2022 VentSpcFuncData'!$B$6:$B$101,0))</f>
        <v>0</v>
      </c>
      <c r="M171" s="154">
        <f t="shared" si="15"/>
        <v>5</v>
      </c>
      <c r="N171" s="154">
        <f>INDEX('For CSV - 2022 VentSpcFuncData'!$J$6:$J$101,MATCH($B171,'For CSV - 2022 VentSpcFuncData'!$B$6:$B$101,0))</f>
        <v>15</v>
      </c>
      <c r="O171" s="154">
        <f t="shared" si="16"/>
        <v>15</v>
      </c>
      <c r="P171" s="156">
        <f t="shared" si="12"/>
        <v>7.4999999999999997E-2</v>
      </c>
      <c r="Q171" s="41" t="str">
        <f t="shared" si="17"/>
        <v>Laboratory, Scientific,Misc - General manufacturing (excludes heavy industrial and process using chemicals)</v>
      </c>
      <c r="R171" s="41">
        <f>INDEX('For CSV - 2022 SpcFuncData'!$AN$5:$AN$89,MATCH($A171,'For CSV - 2022 SpcFuncData'!$B$5:$B$88,0))</f>
        <v>341</v>
      </c>
      <c r="S171" s="41">
        <f>INDEX('For CSV - 2022 VentSpcFuncData'!$L$6:$L$101,MATCH($B171,'For CSV - 2022 VentSpcFuncData'!$B$6:$B$101,0))</f>
        <v>63</v>
      </c>
      <c r="T171" s="41">
        <f>MATCH($A171,'For CSV - 2022 SpcFuncData'!$B$5:$B$87,0)</f>
        <v>40</v>
      </c>
      <c r="V171" t="str">
        <f t="shared" si="14"/>
        <v>2,              63,     "Misc - General manufacturing (excludes heavy industrial and process using chemicals)"</v>
      </c>
    </row>
    <row r="172" spans="1:22">
      <c r="A172" s="54" t="s">
        <v>196</v>
      </c>
      <c r="B172" s="90" t="s">
        <v>322</v>
      </c>
      <c r="C172" s="53">
        <f>VLOOKUP($B172,'2022 Ventilation List SORT'!$A$6:$I$101,2)</f>
        <v>0.15</v>
      </c>
      <c r="D172" s="53">
        <f>VLOOKUP($B172,'2022 Ventilation List SORT'!$A$6:$I$101,3)</f>
        <v>0.15</v>
      </c>
      <c r="E172" s="58">
        <f>VLOOKUP($B172,'2022 Ventilation List SORT'!$A$6:$I$101,4)</f>
        <v>0</v>
      </c>
      <c r="F172" s="58">
        <f>VLOOKUP($B172,'2022 Ventilation List SORT'!$A$6:$I$101,5)</f>
        <v>0</v>
      </c>
      <c r="G172" s="53">
        <f>VLOOKUP($B172,'2022 Ventilation List SORT'!$A$6:$I$101,6)</f>
        <v>0</v>
      </c>
      <c r="H172" s="58">
        <f>VLOOKUP($B172,'2022 Ventilation List SORT'!$A$6:$I$101,7)</f>
        <v>2</v>
      </c>
      <c r="I172" s="53" t="str">
        <f>VLOOKUP($B172,'2022 Ventilation List SORT'!$A$6:$I$101,8)</f>
        <v/>
      </c>
      <c r="J172" s="84" t="str">
        <f>VLOOKUP($B172,'2022 Ventilation List SORT'!$A$6:$I$101,9)</f>
        <v>No</v>
      </c>
      <c r="K172" s="154">
        <f>INDEX('For CSV - 2022 SpcFuncData'!$D$5:$D$88,MATCH($A172,'For CSV - 2022 SpcFuncData'!$B$5:$B$87,0))*0.5</f>
        <v>5</v>
      </c>
      <c r="L172" s="154">
        <f>INDEX('For CSV - 2022 VentSpcFuncData'!$K$6:$K$101,MATCH($B172,'For CSV - 2022 VentSpcFuncData'!$B$6:$B$101,0))</f>
        <v>0</v>
      </c>
      <c r="M172" s="154">
        <f t="shared" si="15"/>
        <v>5</v>
      </c>
      <c r="N172" s="154">
        <f>INDEX('For CSV - 2022 VentSpcFuncData'!$J$6:$J$101,MATCH($B172,'For CSV - 2022 VentSpcFuncData'!$B$6:$B$101,0))</f>
        <v>15</v>
      </c>
      <c r="O172" s="154">
        <f t="shared" si="16"/>
        <v>15</v>
      </c>
      <c r="P172" s="156">
        <f t="shared" si="12"/>
        <v>7.4999999999999997E-2</v>
      </c>
      <c r="Q172" s="41" t="str">
        <f t="shared" si="17"/>
        <v>Laboratory, Scientific,Misc - Pharmacy (preparation area)</v>
      </c>
      <c r="R172" s="41">
        <f>INDEX('For CSV - 2022 SpcFuncData'!$AN$5:$AN$89,MATCH($A172,'For CSV - 2022 SpcFuncData'!$B$5:$B$88,0))</f>
        <v>341</v>
      </c>
      <c r="S172" s="41">
        <f>INDEX('For CSV - 2022 VentSpcFuncData'!$L$6:$L$101,MATCH($B172,'For CSV - 2022 VentSpcFuncData'!$B$6:$B$101,0))</f>
        <v>64</v>
      </c>
      <c r="T172" s="41">
        <f>MATCH($A172,'For CSV - 2022 SpcFuncData'!$B$5:$B$87,0)</f>
        <v>40</v>
      </c>
      <c r="V172" t="str">
        <f t="shared" si="14"/>
        <v>2,              64,     "Misc - Pharmacy (preparation area)"</v>
      </c>
    </row>
    <row r="173" spans="1:22">
      <c r="A173" s="54" t="s">
        <v>196</v>
      </c>
      <c r="B173" s="90" t="s">
        <v>286</v>
      </c>
      <c r="C173" s="53">
        <f>VLOOKUP($B173,'2022 Ventilation List SORT'!$A$6:$I$101,2)</f>
        <v>0.15</v>
      </c>
      <c r="D173" s="53">
        <f>VLOOKUP($B173,'2022 Ventilation List SORT'!$A$6:$I$101,3)</f>
        <v>0.15</v>
      </c>
      <c r="E173" s="58">
        <f>VLOOKUP($B173,'2022 Ventilation List SORT'!$A$6:$I$101,4)</f>
        <v>0</v>
      </c>
      <c r="F173" s="58">
        <f>VLOOKUP($B173,'2022 Ventilation List SORT'!$A$6:$I$101,5)</f>
        <v>0</v>
      </c>
      <c r="G173" s="53">
        <f>VLOOKUP($B173,'2022 Ventilation List SORT'!$A$6:$I$101,6)</f>
        <v>0</v>
      </c>
      <c r="H173" s="58">
        <f>VLOOKUP($B173,'2022 Ventilation List SORT'!$A$6:$I$101,7)</f>
        <v>2</v>
      </c>
      <c r="I173" s="53" t="str">
        <f>VLOOKUP($B173,'2022 Ventilation List SORT'!$A$6:$I$101,8)</f>
        <v/>
      </c>
      <c r="J173" s="84" t="str">
        <f>VLOOKUP($B173,'2022 Ventilation List SORT'!$A$6:$I$101,9)</f>
        <v>No</v>
      </c>
      <c r="K173" s="154">
        <f>INDEX('For CSV - 2022 SpcFuncData'!$D$5:$D$88,MATCH($A173,'For CSV - 2022 SpcFuncData'!$B$5:$B$87,0))*0.5</f>
        <v>5</v>
      </c>
      <c r="L173" s="154">
        <f>INDEX('For CSV - 2022 VentSpcFuncData'!$K$6:$K$101,MATCH($B173,'For CSV - 2022 VentSpcFuncData'!$B$6:$B$101,0))</f>
        <v>0</v>
      </c>
      <c r="M173" s="154">
        <f t="shared" si="15"/>
        <v>5</v>
      </c>
      <c r="N173" s="154">
        <f>INDEX('For CSV - 2022 VentSpcFuncData'!$J$6:$J$101,MATCH($B173,'For CSV - 2022 VentSpcFuncData'!$B$6:$B$101,0))</f>
        <v>15</v>
      </c>
      <c r="O173" s="154">
        <f t="shared" si="16"/>
        <v>15</v>
      </c>
      <c r="P173" s="156">
        <f t="shared" si="12"/>
        <v>7.4999999999999997E-2</v>
      </c>
      <c r="Q173" s="41" t="str">
        <f t="shared" si="17"/>
        <v>Laboratory, Scientific,Misc - All others</v>
      </c>
      <c r="R173" s="41">
        <f>INDEX('For CSV - 2022 SpcFuncData'!$AN$5:$AN$89,MATCH($A173,'For CSV - 2022 SpcFuncData'!$B$5:$B$88,0))</f>
        <v>341</v>
      </c>
      <c r="S173" s="41">
        <f>INDEX('For CSV - 2022 VentSpcFuncData'!$L$6:$L$101,MATCH($B173,'For CSV - 2022 VentSpcFuncData'!$B$6:$B$101,0))</f>
        <v>58</v>
      </c>
      <c r="T173" s="41">
        <f>MATCH($A173,'For CSV - 2022 SpcFuncData'!$B$5:$B$87,0)</f>
        <v>40</v>
      </c>
      <c r="V173" t="str">
        <f t="shared" si="14"/>
        <v>2,              58,     "Misc - All others"</v>
      </c>
    </row>
    <row r="174" spans="1:22">
      <c r="A174" s="54" t="s">
        <v>633</v>
      </c>
      <c r="B174" s="90" t="s">
        <v>299</v>
      </c>
      <c r="C174" s="53">
        <f>VLOOKUP($B174,'2022 Ventilation List SORT'!$A$6:$I$101,2)</f>
        <v>0.15</v>
      </c>
      <c r="D174" s="53">
        <f>VLOOKUP($B174,'2022 Ventilation List SORT'!$A$6:$I$101,3)</f>
        <v>0.15</v>
      </c>
      <c r="E174" s="58">
        <f>VLOOKUP($B174,'2022 Ventilation List SORT'!$A$6:$I$101,4)</f>
        <v>0</v>
      </c>
      <c r="F174" s="58">
        <f>VLOOKUP($B174,'2022 Ventilation List SORT'!$A$6:$I$101,5)</f>
        <v>0</v>
      </c>
      <c r="G174" s="53">
        <f>VLOOKUP($B174,'2022 Ventilation List SORT'!$A$6:$I$101,6)</f>
        <v>0</v>
      </c>
      <c r="H174" s="58">
        <f>VLOOKUP($B174,'2022 Ventilation List SORT'!$A$6:$I$101,7)</f>
        <v>2</v>
      </c>
      <c r="I174" s="53" t="str">
        <f>VLOOKUP($B174,'2022 Ventilation List SORT'!$A$6:$I$101,8)</f>
        <v/>
      </c>
      <c r="J174" s="84" t="str">
        <f>VLOOKUP($B174,'2022 Ventilation List SORT'!$A$6:$I$101,9)</f>
        <v>No</v>
      </c>
      <c r="K174" s="154">
        <f>INDEX('For CSV - 2022 SpcFuncData'!$D$5:$D$88,MATCH($A174,'For CSV - 2022 SpcFuncData'!$B$5:$B$87,0))*0.5</f>
        <v>5</v>
      </c>
      <c r="L174" s="154">
        <f>INDEX('For CSV - 2022 VentSpcFuncData'!$K$6:$K$101,MATCH($B174,'For CSV - 2022 VentSpcFuncData'!$B$6:$B$101,0))</f>
        <v>0</v>
      </c>
      <c r="M174" s="154">
        <f t="shared" si="15"/>
        <v>5</v>
      </c>
      <c r="N174" s="154">
        <f>INDEX('For CSV - 2022 VentSpcFuncData'!$J$6:$J$101,MATCH($B174,'For CSV - 2022 VentSpcFuncData'!$B$6:$B$101,0))</f>
        <v>15</v>
      </c>
      <c r="O174" s="154">
        <f t="shared" si="16"/>
        <v>15</v>
      </c>
      <c r="P174" s="156">
        <f t="shared" si="12"/>
        <v>7.4999999999999997E-2</v>
      </c>
      <c r="Q174" s="41" t="str">
        <f t="shared" si="17"/>
        <v>Laundry Area,Lodging - Laundry rooms, central</v>
      </c>
      <c r="R174" s="41">
        <f>INDEX('For CSV - 2022 SpcFuncData'!$AN$5:$AN$89,MATCH($A174,'For CSV - 2022 SpcFuncData'!$B$5:$B$88,0))</f>
        <v>342</v>
      </c>
      <c r="S174" s="41">
        <f>INDEX('For CSV - 2022 VentSpcFuncData'!$L$6:$L$101,MATCH($B174,'For CSV - 2022 VentSpcFuncData'!$B$6:$B$101,0))</f>
        <v>55</v>
      </c>
      <c r="T174" s="41">
        <f>MATCH($A174,'For CSV - 2022 SpcFuncData'!$B$5:$B$87,0)</f>
        <v>41</v>
      </c>
      <c r="V174" t="str">
        <f t="shared" si="14"/>
        <v>1, Spc:SpcFunc,        342,  55  ;  Laundry Area</v>
      </c>
    </row>
    <row r="175" spans="1:22">
      <c r="A175" s="54" t="s">
        <v>633</v>
      </c>
      <c r="B175" s="90" t="s">
        <v>634</v>
      </c>
      <c r="C175" s="53">
        <f>VLOOKUP($B175,'2022 Ventilation List SORT'!$A$6:$I$101,2)</f>
        <v>0</v>
      </c>
      <c r="D175" s="53">
        <f>VLOOKUP($B175,'2022 Ventilation List SORT'!$A$6:$I$101,3)</f>
        <v>0</v>
      </c>
      <c r="E175" s="58">
        <f>VLOOKUP($B175,'2022 Ventilation List SORT'!$A$6:$I$101,4)</f>
        <v>0</v>
      </c>
      <c r="F175" s="58">
        <f>VLOOKUP($B175,'2022 Ventilation List SORT'!$A$6:$I$101,5)</f>
        <v>0</v>
      </c>
      <c r="G175" s="53">
        <f>VLOOKUP($B175,'2022 Ventilation List SORT'!$A$6:$I$101,6)</f>
        <v>1</v>
      </c>
      <c r="H175" s="58">
        <f>VLOOKUP($B175,'2022 Ventilation List SORT'!$A$6:$I$101,7)</f>
        <v>3</v>
      </c>
      <c r="I175" s="53" t="str">
        <f>VLOOKUP($B175,'2022 Ventilation List SORT'!$A$6:$I$101,8)</f>
        <v>Exh. Note F</v>
      </c>
      <c r="J175" s="84" t="str">
        <f>VLOOKUP($B175,'2022 Ventilation List SORT'!$A$6:$I$101,9)</f>
        <v>No</v>
      </c>
      <c r="K175" s="154">
        <f>INDEX('For CSV - 2022 SpcFuncData'!$D$5:$D$88,MATCH($A175,'For CSV - 2022 SpcFuncData'!$B$5:$B$87,0))*0.5</f>
        <v>5</v>
      </c>
      <c r="L175" s="154">
        <f>INDEX('For CSV - 2022 VentSpcFuncData'!$K$6:$K$101,MATCH($B175,'For CSV - 2022 VentSpcFuncData'!$B$6:$B$101,0))</f>
        <v>0</v>
      </c>
      <c r="M175" s="154">
        <f t="shared" si="15"/>
        <v>5</v>
      </c>
      <c r="N175" s="154">
        <f>INDEX('For CSV - 2022 VentSpcFuncData'!$J$6:$J$101,MATCH($B175,'For CSV - 2022 VentSpcFuncData'!$B$6:$B$101,0))</f>
        <v>0</v>
      </c>
      <c r="O175" s="154">
        <f t="shared" si="16"/>
        <v>0</v>
      </c>
      <c r="P175" s="156">
        <f t="shared" si="12"/>
        <v>0</v>
      </c>
      <c r="Q175" s="41" t="str">
        <f t="shared" si="17"/>
        <v>Laundry Area,Exhaust - Soiled laundry storage rooms</v>
      </c>
      <c r="R175" s="41">
        <f>INDEX('For CSV - 2022 SpcFuncData'!$AN$5:$AN$89,MATCH($A175,'For CSV - 2022 SpcFuncData'!$B$5:$B$88,0))</f>
        <v>342</v>
      </c>
      <c r="S175" s="41">
        <f>INDEX('For CSV - 2022 VentSpcFuncData'!$L$6:$L$101,MATCH($B175,'For CSV - 2022 VentSpcFuncData'!$B$6:$B$101,0))</f>
        <v>37</v>
      </c>
      <c r="T175" s="41">
        <f>MATCH($A175,'For CSV - 2022 SpcFuncData'!$B$5:$B$87,0)</f>
        <v>41</v>
      </c>
      <c r="V175" t="str">
        <f t="shared" si="14"/>
        <v>2,              37,     "Exhaust - Soiled laundry storage rooms"</v>
      </c>
    </row>
    <row r="176" spans="1:22">
      <c r="A176" s="41" t="s">
        <v>633</v>
      </c>
      <c r="B176" s="90" t="s">
        <v>635</v>
      </c>
      <c r="C176" s="53">
        <f>VLOOKUP($B176,'2022 Ventilation List SORT'!$A$6:$I$101,2)</f>
        <v>0.15</v>
      </c>
      <c r="D176" s="53">
        <f>VLOOKUP($B176,'2022 Ventilation List SORT'!$A$6:$I$101,3)</f>
        <v>0.15</v>
      </c>
      <c r="E176" s="58">
        <f>VLOOKUP($B176,'2022 Ventilation List SORT'!$A$6:$I$101,4)</f>
        <v>0</v>
      </c>
      <c r="F176" s="58">
        <f>VLOOKUP($B176,'2022 Ventilation List SORT'!$A$6:$I$101,5)</f>
        <v>0</v>
      </c>
      <c r="G176" s="53">
        <f>VLOOKUP($B176,'2022 Ventilation List SORT'!$A$6:$I$101,6)</f>
        <v>0</v>
      </c>
      <c r="H176" s="58">
        <f>VLOOKUP($B176,'2022 Ventilation List SORT'!$A$6:$I$101,7)</f>
        <v>1</v>
      </c>
      <c r="I176" s="53" t="str">
        <f>VLOOKUP($B176,'2022 Ventilation List SORT'!$A$6:$I$101,8)</f>
        <v/>
      </c>
      <c r="J176" s="84" t="str">
        <f>VLOOKUP($B176,'2022 Ventilation List SORT'!$A$6:$I$101,9)</f>
        <v>No</v>
      </c>
      <c r="K176" s="154">
        <f>INDEX('For CSV - 2022 SpcFuncData'!$D$5:$D$88,MATCH($A176,'For CSV - 2022 SpcFuncData'!$B$5:$B$87,0))*0.5</f>
        <v>5</v>
      </c>
      <c r="L176" s="154">
        <f>INDEX('For CSV - 2022 VentSpcFuncData'!$K$6:$K$101,MATCH($B176,'For CSV - 2022 VentSpcFuncData'!$B$6:$B$101,0))</f>
        <v>0</v>
      </c>
      <c r="M176" s="154">
        <f t="shared" si="15"/>
        <v>5</v>
      </c>
      <c r="N176" s="154">
        <f>INDEX('For CSV - 2022 VentSpcFuncData'!$J$6:$J$101,MATCH($B176,'For CSV - 2022 VentSpcFuncData'!$B$6:$B$101,0))</f>
        <v>15</v>
      </c>
      <c r="O176" s="154">
        <f t="shared" si="16"/>
        <v>15</v>
      </c>
      <c r="P176" s="156">
        <f t="shared" si="12"/>
        <v>7.4999999999999997E-2</v>
      </c>
      <c r="Q176" s="41" t="str">
        <f t="shared" si="17"/>
        <v>Laundry Area,Lodging - Laundry rooms within dwelling units</v>
      </c>
      <c r="R176" s="41">
        <f>INDEX('For CSV - 2022 SpcFuncData'!$AN$5:$AN$89,MATCH($A176,'For CSV - 2022 SpcFuncData'!$B$5:$B$88,0))</f>
        <v>342</v>
      </c>
      <c r="S176" s="41">
        <f>INDEX('For CSV - 2022 VentSpcFuncData'!$L$6:$L$101,MATCH($B176,'For CSV - 2022 VentSpcFuncData'!$B$6:$B$101,0))</f>
        <v>54</v>
      </c>
      <c r="T176" s="41">
        <f>MATCH($A176,'For CSV - 2022 SpcFuncData'!$B$5:$B$87,0)</f>
        <v>41</v>
      </c>
      <c r="V176" t="str">
        <f t="shared" si="14"/>
        <v>2,              54,     "Lodging - Laundry rooms within dwelling units"</v>
      </c>
    </row>
    <row r="177" spans="1:22">
      <c r="A177" s="41" t="s">
        <v>633</v>
      </c>
      <c r="B177" s="90" t="s">
        <v>299</v>
      </c>
      <c r="C177" s="53">
        <f>VLOOKUP($B177,'2022 Ventilation List SORT'!$A$6:$I$101,2)</f>
        <v>0.15</v>
      </c>
      <c r="D177" s="53">
        <f>VLOOKUP($B177,'2022 Ventilation List SORT'!$A$6:$I$101,3)</f>
        <v>0.15</v>
      </c>
      <c r="E177" s="58">
        <f>VLOOKUP($B177,'2022 Ventilation List SORT'!$A$6:$I$101,4)</f>
        <v>0</v>
      </c>
      <c r="F177" s="58">
        <f>VLOOKUP($B177,'2022 Ventilation List SORT'!$A$6:$I$101,5)</f>
        <v>0</v>
      </c>
      <c r="G177" s="53">
        <f>VLOOKUP($B177,'2022 Ventilation List SORT'!$A$6:$I$101,6)</f>
        <v>0</v>
      </c>
      <c r="H177" s="58">
        <f>VLOOKUP($B177,'2022 Ventilation List SORT'!$A$6:$I$101,7)</f>
        <v>2</v>
      </c>
      <c r="I177" s="53" t="str">
        <f>VLOOKUP($B177,'2022 Ventilation List SORT'!$A$6:$I$101,8)</f>
        <v/>
      </c>
      <c r="J177" s="84" t="str">
        <f>VLOOKUP($B177,'2022 Ventilation List SORT'!$A$6:$I$101,9)</f>
        <v>No</v>
      </c>
      <c r="K177" s="154">
        <f>INDEX('For CSV - 2022 SpcFuncData'!$D$5:$D$88,MATCH($A177,'For CSV - 2022 SpcFuncData'!$B$5:$B$87,0))*0.5</f>
        <v>5</v>
      </c>
      <c r="L177" s="154">
        <f>INDEX('For CSV - 2022 VentSpcFuncData'!$K$6:$K$101,MATCH($B177,'For CSV - 2022 VentSpcFuncData'!$B$6:$B$101,0))</f>
        <v>0</v>
      </c>
      <c r="M177" s="154">
        <f t="shared" si="15"/>
        <v>5</v>
      </c>
      <c r="N177" s="154">
        <f>INDEX('For CSV - 2022 VentSpcFuncData'!$J$6:$J$101,MATCH($B177,'For CSV - 2022 VentSpcFuncData'!$B$6:$B$101,0))</f>
        <v>15</v>
      </c>
      <c r="O177" s="154">
        <f t="shared" si="16"/>
        <v>15</v>
      </c>
      <c r="P177" s="156">
        <f t="shared" si="12"/>
        <v>7.4999999999999997E-2</v>
      </c>
      <c r="Q177" s="41" t="s">
        <v>630</v>
      </c>
      <c r="R177" s="41">
        <f>INDEX('For CSV - 2022 SpcFuncData'!$AN$5:$AN$89,MATCH($A177,'For CSV - 2022 SpcFuncData'!$B$5:$B$88,0))</f>
        <v>342</v>
      </c>
      <c r="S177" s="41">
        <f>INDEX('For CSV - 2022 VentSpcFuncData'!$L$6:$L$101,MATCH($B177,'For CSV - 2022 VentSpcFuncData'!$B$6:$B$101,0))</f>
        <v>55</v>
      </c>
      <c r="T177" s="41">
        <f>MATCH($A177,'For CSV - 2022 SpcFuncData'!$B$5:$B$87,0)</f>
        <v>41</v>
      </c>
      <c r="V177" t="str">
        <f t="shared" si="14"/>
        <v>2,              55,     "Lodging - Laundry rooms, central"</v>
      </c>
    </row>
    <row r="178" spans="1:22">
      <c r="A178" s="41" t="s">
        <v>633</v>
      </c>
      <c r="B178" s="90" t="s">
        <v>636</v>
      </c>
      <c r="C178" s="53">
        <f>VLOOKUP($B178,'2022 Ventilation List SORT'!$A$6:$I$101,2)</f>
        <v>0.3</v>
      </c>
      <c r="D178" s="53">
        <f>VLOOKUP($B178,'2022 Ventilation List SORT'!$A$6:$I$101,3)</f>
        <v>0.3</v>
      </c>
      <c r="E178" s="58">
        <f>VLOOKUP($B178,'2022 Ventilation List SORT'!$A$6:$I$101,4)</f>
        <v>0</v>
      </c>
      <c r="F178" s="58">
        <f>VLOOKUP($B178,'2022 Ventilation List SORT'!$A$6:$I$101,5)</f>
        <v>0</v>
      </c>
      <c r="G178" s="53">
        <f>VLOOKUP($B178,'2022 Ventilation List SORT'!$A$6:$I$101,6)</f>
        <v>0</v>
      </c>
      <c r="H178" s="58">
        <f>VLOOKUP($B178,'2022 Ventilation List SORT'!$A$6:$I$101,7)</f>
        <v>2</v>
      </c>
      <c r="I178" s="53" t="str">
        <f>VLOOKUP($B178,'2022 Ventilation List SORT'!$A$6:$I$101,8)</f>
        <v/>
      </c>
      <c r="J178" s="84" t="str">
        <f>VLOOKUP($B178,'2022 Ventilation List SORT'!$A$6:$I$101,9)</f>
        <v>No</v>
      </c>
      <c r="K178" s="154">
        <f>INDEX('For CSV - 2022 SpcFuncData'!$D$5:$D$88,MATCH($A178,'For CSV - 2022 SpcFuncData'!$B$5:$B$87,0))*0.5</f>
        <v>5</v>
      </c>
      <c r="L178" s="154">
        <f>INDEX('For CSV - 2022 VentSpcFuncData'!$K$6:$K$101,MATCH($B178,'For CSV - 2022 VentSpcFuncData'!$B$6:$B$101,0))</f>
        <v>0</v>
      </c>
      <c r="M178" s="154">
        <f t="shared" si="15"/>
        <v>5</v>
      </c>
      <c r="N178" s="154">
        <f>INDEX('For CSV - 2022 VentSpcFuncData'!$J$6:$J$101,MATCH($B178,'For CSV - 2022 VentSpcFuncData'!$B$6:$B$101,0))</f>
        <v>15</v>
      </c>
      <c r="O178" s="154">
        <f t="shared" si="16"/>
        <v>15</v>
      </c>
      <c r="P178" s="156">
        <f t="shared" si="12"/>
        <v>7.4999999999999997E-2</v>
      </c>
      <c r="Q178" s="41" t="str">
        <f t="shared" ref="Q178:Q209" si="18">_xlfn.CONCAT(A178,",",B178)</f>
        <v>Laundry Area,Retail - Coin-operated laundries</v>
      </c>
      <c r="R178" s="41">
        <f>INDEX('For CSV - 2022 SpcFuncData'!$AN$5:$AN$89,MATCH($A178,'For CSV - 2022 SpcFuncData'!$B$5:$B$88,0))</f>
        <v>342</v>
      </c>
      <c r="S178" s="41">
        <f>INDEX('For CSV - 2022 VentSpcFuncData'!$L$6:$L$101,MATCH($B178,'For CSV - 2022 VentSpcFuncData'!$B$6:$B$101,0))</f>
        <v>80</v>
      </c>
      <c r="T178" s="41">
        <f>MATCH($A178,'For CSV - 2022 SpcFuncData'!$B$5:$B$87,0)</f>
        <v>41</v>
      </c>
      <c r="V178" t="str">
        <f t="shared" si="14"/>
        <v>2,              80,     "Retail - Coin-operated laundries"</v>
      </c>
    </row>
    <row r="179" spans="1:22">
      <c r="A179" s="41" t="s">
        <v>89</v>
      </c>
      <c r="B179" s="90" t="s">
        <v>302</v>
      </c>
      <c r="C179" s="53">
        <f>VLOOKUP($B179,'2022 Ventilation List SORT'!$A$6:$I$101,2)</f>
        <v>0.15</v>
      </c>
      <c r="D179" s="53">
        <f>VLOOKUP($B179,'2022 Ventilation List SORT'!$A$6:$I$101,3)</f>
        <v>0.15</v>
      </c>
      <c r="E179" s="58">
        <f>VLOOKUP($B179,'2022 Ventilation List SORT'!$A$6:$I$101,4)</f>
        <v>0</v>
      </c>
      <c r="F179" s="58">
        <f>VLOOKUP($B179,'2022 Ventilation List SORT'!$A$6:$I$101,5)</f>
        <v>0</v>
      </c>
      <c r="G179" s="53">
        <f>VLOOKUP($B179,'2022 Ventilation List SORT'!$A$6:$I$101,6)</f>
        <v>0</v>
      </c>
      <c r="H179" s="58">
        <f>VLOOKUP($B179,'2022 Ventilation List SORT'!$A$6:$I$101,7)</f>
        <v>1</v>
      </c>
      <c r="I179" s="53" t="str">
        <f>VLOOKUP($B179,'2022 Ventilation List SORT'!$A$6:$I$101,8)</f>
        <v/>
      </c>
      <c r="J179" s="84" t="str">
        <f>VLOOKUP($B179,'2022 Ventilation List SORT'!$A$6:$I$101,9)</f>
        <v>No</v>
      </c>
      <c r="K179" s="154">
        <f>INDEX('For CSV - 2022 SpcFuncData'!$D$5:$D$88,MATCH($A179,'For CSV - 2022 SpcFuncData'!$B$5:$B$87,0))*0.5</f>
        <v>10</v>
      </c>
      <c r="L179" s="154">
        <f>INDEX('For CSV - 2022 VentSpcFuncData'!$K$6:$K$101,MATCH($B179,'For CSV - 2022 VentSpcFuncData'!$B$6:$B$101,0))</f>
        <v>0</v>
      </c>
      <c r="M179" s="154">
        <f t="shared" si="15"/>
        <v>10</v>
      </c>
      <c r="N179" s="154">
        <f>INDEX('For CSV - 2022 VentSpcFuncData'!$J$6:$J$101,MATCH($B179,'For CSV - 2022 VentSpcFuncData'!$B$6:$B$101,0))</f>
        <v>15</v>
      </c>
      <c r="O179" s="154">
        <f t="shared" si="16"/>
        <v>15</v>
      </c>
      <c r="P179" s="156">
        <f t="shared" si="12"/>
        <v>0.15</v>
      </c>
      <c r="Q179" s="41" t="str">
        <f t="shared" si="18"/>
        <v>Library (Reading Area),Assembly - Libraries (reading rooms and stack areas)</v>
      </c>
      <c r="R179" s="41">
        <f>INDEX('For CSV - 2022 SpcFuncData'!$AN$5:$AN$89,MATCH($A179,'For CSV - 2022 SpcFuncData'!$B$5:$B$88,0))</f>
        <v>343</v>
      </c>
      <c r="S179" s="41">
        <f>INDEX('For CSV - 2022 VentSpcFuncData'!$L$6:$L$101,MATCH($B179,'For CSV - 2022 VentSpcFuncData'!$B$6:$B$101,0))</f>
        <v>4</v>
      </c>
      <c r="T179" s="41">
        <f>MATCH($A179,'For CSV - 2022 SpcFuncData'!$B$5:$B$87,0)</f>
        <v>42</v>
      </c>
      <c r="V179" t="str">
        <f t="shared" si="14"/>
        <v>1, Spc:SpcFunc,        343,  4  ;  Library (Reading Area)</v>
      </c>
    </row>
    <row r="180" spans="1:22">
      <c r="A180" s="41" t="s">
        <v>89</v>
      </c>
      <c r="B180" s="90" t="s">
        <v>302</v>
      </c>
      <c r="C180" s="53">
        <f>VLOOKUP($B180,'2022 Ventilation List SORT'!$A$6:$I$101,2)</f>
        <v>0.15</v>
      </c>
      <c r="D180" s="53">
        <f>VLOOKUP($B180,'2022 Ventilation List SORT'!$A$6:$I$101,3)</f>
        <v>0.15</v>
      </c>
      <c r="E180" s="58">
        <f>VLOOKUP($B180,'2022 Ventilation List SORT'!$A$6:$I$101,4)</f>
        <v>0</v>
      </c>
      <c r="F180" s="58">
        <f>VLOOKUP($B180,'2022 Ventilation List SORT'!$A$6:$I$101,5)</f>
        <v>0</v>
      </c>
      <c r="G180" s="53">
        <f>VLOOKUP($B180,'2022 Ventilation List SORT'!$A$6:$I$101,6)</f>
        <v>0</v>
      </c>
      <c r="H180" s="58">
        <f>VLOOKUP($B180,'2022 Ventilation List SORT'!$A$6:$I$101,7)</f>
        <v>1</v>
      </c>
      <c r="I180" s="53" t="str">
        <f>VLOOKUP($B180,'2022 Ventilation List SORT'!$A$6:$I$101,8)</f>
        <v/>
      </c>
      <c r="J180" s="84" t="str">
        <f>VLOOKUP($B180,'2022 Ventilation List SORT'!$A$6:$I$101,9)</f>
        <v>No</v>
      </c>
      <c r="K180" s="154">
        <f>INDEX('For CSV - 2022 SpcFuncData'!$D$5:$D$88,MATCH($A180,'For CSV - 2022 SpcFuncData'!$B$5:$B$87,0))*0.5</f>
        <v>10</v>
      </c>
      <c r="L180" s="154">
        <f>INDEX('For CSV - 2022 VentSpcFuncData'!$K$6:$K$101,MATCH($B180,'For CSV - 2022 VentSpcFuncData'!$B$6:$B$101,0))</f>
        <v>0</v>
      </c>
      <c r="M180" s="154">
        <f t="shared" si="15"/>
        <v>10</v>
      </c>
      <c r="N180" s="154">
        <f>INDEX('For CSV - 2022 VentSpcFuncData'!$J$6:$J$101,MATCH($B180,'For CSV - 2022 VentSpcFuncData'!$B$6:$B$101,0))</f>
        <v>15</v>
      </c>
      <c r="O180" s="154">
        <f t="shared" si="16"/>
        <v>15</v>
      </c>
      <c r="P180" s="156">
        <f t="shared" si="12"/>
        <v>0.15</v>
      </c>
      <c r="Q180" s="41" t="str">
        <f t="shared" si="18"/>
        <v>Library (Reading Area),Assembly - Libraries (reading rooms and stack areas)</v>
      </c>
      <c r="R180" s="41">
        <f>INDEX('For CSV - 2022 SpcFuncData'!$AN$5:$AN$89,MATCH($A180,'For CSV - 2022 SpcFuncData'!$B$5:$B$88,0))</f>
        <v>343</v>
      </c>
      <c r="S180" s="41">
        <f>INDEX('For CSV - 2022 VentSpcFuncData'!$L$6:$L$101,MATCH($B180,'For CSV - 2022 VentSpcFuncData'!$B$6:$B$101,0))</f>
        <v>4</v>
      </c>
      <c r="T180" s="41">
        <f>MATCH($A180,'For CSV - 2022 SpcFuncData'!$B$5:$B$87,0)</f>
        <v>42</v>
      </c>
      <c r="V180" t="str">
        <f t="shared" si="14"/>
        <v>2,              4,     "Assembly - Libraries (reading rooms and stack areas)"</v>
      </c>
    </row>
    <row r="181" spans="1:22">
      <c r="A181" s="41" t="s">
        <v>90</v>
      </c>
      <c r="B181" s="90" t="s">
        <v>302</v>
      </c>
      <c r="C181" s="53">
        <f>VLOOKUP($B181,'2022 Ventilation List SORT'!$A$6:$I$101,2)</f>
        <v>0.15</v>
      </c>
      <c r="D181" s="53">
        <f>VLOOKUP($B181,'2022 Ventilation List SORT'!$A$6:$I$101,3)</f>
        <v>0.15</v>
      </c>
      <c r="E181" s="58">
        <f>VLOOKUP($B181,'2022 Ventilation List SORT'!$A$6:$I$101,4)</f>
        <v>0</v>
      </c>
      <c r="F181" s="58">
        <f>VLOOKUP($B181,'2022 Ventilation List SORT'!$A$6:$I$101,5)</f>
        <v>0</v>
      </c>
      <c r="G181" s="53">
        <f>VLOOKUP($B181,'2022 Ventilation List SORT'!$A$6:$I$101,6)</f>
        <v>0</v>
      </c>
      <c r="H181" s="58">
        <f>VLOOKUP($B181,'2022 Ventilation List SORT'!$A$6:$I$101,7)</f>
        <v>1</v>
      </c>
      <c r="I181" s="53" t="str">
        <f>VLOOKUP($B181,'2022 Ventilation List SORT'!$A$6:$I$101,8)</f>
        <v/>
      </c>
      <c r="J181" s="84" t="str">
        <f>VLOOKUP($B181,'2022 Ventilation List SORT'!$A$6:$I$101,9)</f>
        <v>No</v>
      </c>
      <c r="K181" s="154">
        <f>INDEX('For CSV - 2022 SpcFuncData'!$D$5:$D$88,MATCH($A181,'For CSV - 2022 SpcFuncData'!$B$5:$B$87,0))*0.5</f>
        <v>5</v>
      </c>
      <c r="L181" s="154">
        <f>INDEX('For CSV - 2022 VentSpcFuncData'!$K$6:$K$101,MATCH($B181,'For CSV - 2022 VentSpcFuncData'!$B$6:$B$101,0))</f>
        <v>0</v>
      </c>
      <c r="M181" s="154">
        <f t="shared" si="15"/>
        <v>5</v>
      </c>
      <c r="N181" s="154">
        <f>INDEX('For CSV - 2022 VentSpcFuncData'!$J$6:$J$101,MATCH($B181,'For CSV - 2022 VentSpcFuncData'!$B$6:$B$101,0))</f>
        <v>15</v>
      </c>
      <c r="O181" s="154">
        <f t="shared" si="16"/>
        <v>15</v>
      </c>
      <c r="P181" s="156">
        <f t="shared" si="12"/>
        <v>7.4999999999999997E-2</v>
      </c>
      <c r="Q181" s="41" t="str">
        <f t="shared" si="18"/>
        <v>Library (Stacks Area),Assembly - Libraries (reading rooms and stack areas)</v>
      </c>
      <c r="R181" s="41">
        <f>INDEX('For CSV - 2022 SpcFuncData'!$AN$5:$AN$89,MATCH($A181,'For CSV - 2022 SpcFuncData'!$B$5:$B$88,0))</f>
        <v>344</v>
      </c>
      <c r="S181" s="41">
        <f>INDEX('For CSV - 2022 VentSpcFuncData'!$L$6:$L$101,MATCH($B181,'For CSV - 2022 VentSpcFuncData'!$B$6:$B$101,0))</f>
        <v>4</v>
      </c>
      <c r="T181" s="41">
        <f>MATCH($A181,'For CSV - 2022 SpcFuncData'!$B$5:$B$87,0)</f>
        <v>43</v>
      </c>
      <c r="V181" t="str">
        <f t="shared" si="14"/>
        <v>1, Spc:SpcFunc,        344,  4  ;  Library (Stacks Area)</v>
      </c>
    </row>
    <row r="182" spans="1:22">
      <c r="A182" s="41" t="s">
        <v>90</v>
      </c>
      <c r="B182" s="90" t="s">
        <v>302</v>
      </c>
      <c r="C182" s="53">
        <f>VLOOKUP($B182,'2022 Ventilation List SORT'!$A$6:$I$101,2)</f>
        <v>0.15</v>
      </c>
      <c r="D182" s="53">
        <f>VLOOKUP($B182,'2022 Ventilation List SORT'!$A$6:$I$101,3)</f>
        <v>0.15</v>
      </c>
      <c r="E182" s="58">
        <f>VLOOKUP($B182,'2022 Ventilation List SORT'!$A$6:$I$101,4)</f>
        <v>0</v>
      </c>
      <c r="F182" s="58">
        <f>VLOOKUP($B182,'2022 Ventilation List SORT'!$A$6:$I$101,5)</f>
        <v>0</v>
      </c>
      <c r="G182" s="53">
        <f>VLOOKUP($B182,'2022 Ventilation List SORT'!$A$6:$I$101,6)</f>
        <v>0</v>
      </c>
      <c r="H182" s="58">
        <f>VLOOKUP($B182,'2022 Ventilation List SORT'!$A$6:$I$101,7)</f>
        <v>1</v>
      </c>
      <c r="I182" s="53" t="str">
        <f>VLOOKUP($B182,'2022 Ventilation List SORT'!$A$6:$I$101,8)</f>
        <v/>
      </c>
      <c r="J182" s="84" t="str">
        <f>VLOOKUP($B182,'2022 Ventilation List SORT'!$A$6:$I$101,9)</f>
        <v>No</v>
      </c>
      <c r="K182" s="154">
        <f>INDEX('For CSV - 2022 SpcFuncData'!$D$5:$D$88,MATCH($A182,'For CSV - 2022 SpcFuncData'!$B$5:$B$87,0))*0.5</f>
        <v>5</v>
      </c>
      <c r="L182" s="154">
        <f>INDEX('For CSV - 2022 VentSpcFuncData'!$K$6:$K$101,MATCH($B182,'For CSV - 2022 VentSpcFuncData'!$B$6:$B$101,0))</f>
        <v>0</v>
      </c>
      <c r="M182" s="154">
        <f t="shared" si="15"/>
        <v>5</v>
      </c>
      <c r="N182" s="154">
        <f>INDEX('For CSV - 2022 VentSpcFuncData'!$J$6:$J$101,MATCH($B182,'For CSV - 2022 VentSpcFuncData'!$B$6:$B$101,0))</f>
        <v>15</v>
      </c>
      <c r="O182" s="154">
        <f t="shared" si="16"/>
        <v>15</v>
      </c>
      <c r="P182" s="156">
        <f t="shared" si="12"/>
        <v>7.4999999999999997E-2</v>
      </c>
      <c r="Q182" s="41" t="str">
        <f t="shared" si="18"/>
        <v>Library (Stacks Area),Assembly - Libraries (reading rooms and stack areas)</v>
      </c>
      <c r="R182" s="41">
        <f>INDEX('For CSV - 2022 SpcFuncData'!$AN$5:$AN$89,MATCH($A182,'For CSV - 2022 SpcFuncData'!$B$5:$B$88,0))</f>
        <v>344</v>
      </c>
      <c r="S182" s="41">
        <f>INDEX('For CSV - 2022 VentSpcFuncData'!$L$6:$L$101,MATCH($B182,'For CSV - 2022 VentSpcFuncData'!$B$6:$B$101,0))</f>
        <v>4</v>
      </c>
      <c r="T182" s="41">
        <f>MATCH($A182,'For CSV - 2022 SpcFuncData'!$B$5:$B$87,0)</f>
        <v>43</v>
      </c>
      <c r="V182" t="str">
        <f t="shared" si="14"/>
        <v>2,              4,     "Assembly - Libraries (reading rooms and stack areas)"</v>
      </c>
    </row>
    <row r="183" spans="1:22">
      <c r="A183" s="54" t="s">
        <v>198</v>
      </c>
      <c r="B183" s="90" t="s">
        <v>309</v>
      </c>
      <c r="C183" s="53">
        <f>VLOOKUP($B183,'2022 Ventilation List SORT'!$A$6:$I$101,2)</f>
        <v>0.5</v>
      </c>
      <c r="D183" s="53">
        <f>VLOOKUP($B183,'2022 Ventilation List SORT'!$A$6:$I$101,3)</f>
        <v>0.15</v>
      </c>
      <c r="E183" s="58">
        <f>VLOOKUP($B183,'2022 Ventilation List SORT'!$A$6:$I$101,4)</f>
        <v>0</v>
      </c>
      <c r="F183" s="58">
        <f>VLOOKUP($B183,'2022 Ventilation List SORT'!$A$6:$I$101,5)</f>
        <v>0</v>
      </c>
      <c r="G183" s="53">
        <f>VLOOKUP($B183,'2022 Ventilation List SORT'!$A$6:$I$101,6)</f>
        <v>0</v>
      </c>
      <c r="H183" s="58">
        <f>VLOOKUP($B183,'2022 Ventilation List SORT'!$A$6:$I$101,7)</f>
        <v>1</v>
      </c>
      <c r="I183" s="53" t="str">
        <f>VLOOKUP($B183,'2022 Ventilation List SORT'!$A$6:$I$101,8)</f>
        <v>F</v>
      </c>
      <c r="J183" s="84" t="str">
        <f>VLOOKUP($B183,'2022 Ventilation List SORT'!$A$6:$I$101,9)</f>
        <v>No</v>
      </c>
      <c r="K183" s="154">
        <f>INDEX('For CSV - 2022 SpcFuncData'!$D$5:$D$88,MATCH($A183,'For CSV - 2022 SpcFuncData'!$B$5:$B$87,0))*0.5</f>
        <v>33.335000000000001</v>
      </c>
      <c r="L183" s="154">
        <f>INDEX('For CSV - 2022 VentSpcFuncData'!$K$6:$K$101,MATCH($B183,'For CSV - 2022 VentSpcFuncData'!$B$6:$B$101,0))</f>
        <v>33.333333333333336</v>
      </c>
      <c r="M183" s="154">
        <f t="shared" si="15"/>
        <v>33.333333333333336</v>
      </c>
      <c r="N183" s="154">
        <f>INDEX('For CSV - 2022 VentSpcFuncData'!$J$6:$J$101,MATCH($B183,'For CSV - 2022 VentSpcFuncData'!$B$6:$B$101,0))</f>
        <v>15</v>
      </c>
      <c r="O183" s="154">
        <f t="shared" si="16"/>
        <v>14.999250037498125</v>
      </c>
      <c r="P183" s="156">
        <f t="shared" si="12"/>
        <v>0.5</v>
      </c>
      <c r="Q183" s="41" t="str">
        <f t="shared" si="18"/>
        <v>Lobby, Main Entry,Office - Main entry lobbies</v>
      </c>
      <c r="R183" s="41">
        <f>INDEX('For CSV - 2022 SpcFuncData'!$AN$5:$AN$89,MATCH($A183,'For CSV - 2022 SpcFuncData'!$B$5:$B$88,0))</f>
        <v>345</v>
      </c>
      <c r="S183" s="41">
        <f>INDEX('For CSV - 2022 VentSpcFuncData'!$L$6:$L$101,MATCH($B183,'For CSV - 2022 VentSpcFuncData'!$B$6:$B$101,0))</f>
        <v>72</v>
      </c>
      <c r="T183" s="41">
        <f>MATCH($A183,'For CSV - 2022 SpcFuncData'!$B$5:$B$87,0)</f>
        <v>44</v>
      </c>
      <c r="V183" t="str">
        <f t="shared" si="14"/>
        <v>1, Spc:SpcFunc,        345,  72  ;  Lobby, Main Entry</v>
      </c>
    </row>
    <row r="184" spans="1:22">
      <c r="A184" s="41" t="s">
        <v>198</v>
      </c>
      <c r="B184" s="90" t="s">
        <v>616</v>
      </c>
      <c r="C184" s="53">
        <f>VLOOKUP($B184,'2022 Ventilation List SORT'!$A$6:$I$101,2)</f>
        <v>0.5</v>
      </c>
      <c r="D184" s="53">
        <f>VLOOKUP($B184,'2022 Ventilation List SORT'!$A$6:$I$101,3)</f>
        <v>0.15</v>
      </c>
      <c r="E184" s="58">
        <f>VLOOKUP($B184,'2022 Ventilation List SORT'!$A$6:$I$101,4)</f>
        <v>0</v>
      </c>
      <c r="F184" s="58">
        <f>VLOOKUP($B184,'2022 Ventilation List SORT'!$A$6:$I$101,5)</f>
        <v>0</v>
      </c>
      <c r="G184" s="53">
        <f>VLOOKUP($B184,'2022 Ventilation List SORT'!$A$6:$I$101,6)</f>
        <v>0</v>
      </c>
      <c r="H184" s="58">
        <f>VLOOKUP($B184,'2022 Ventilation List SORT'!$A$6:$I$101,7)</f>
        <v>1</v>
      </c>
      <c r="I184" s="53" t="str">
        <f>VLOOKUP($B184,'2022 Ventilation List SORT'!$A$6:$I$101,8)</f>
        <v>F</v>
      </c>
      <c r="J184" s="84" t="str">
        <f>VLOOKUP($B184,'2022 Ventilation List SORT'!$A$6:$I$101,9)</f>
        <v>No</v>
      </c>
      <c r="K184" s="154">
        <f>INDEX('For CSV - 2022 SpcFuncData'!$D$5:$D$88,MATCH($A184,'For CSV - 2022 SpcFuncData'!$B$5:$B$87,0))*0.5</f>
        <v>33.335000000000001</v>
      </c>
      <c r="L184" s="154">
        <f>INDEX('For CSV - 2022 VentSpcFuncData'!$K$6:$K$101,MATCH($B184,'For CSV - 2022 VentSpcFuncData'!$B$6:$B$101,0))</f>
        <v>33.333333333333336</v>
      </c>
      <c r="M184" s="154">
        <f t="shared" si="15"/>
        <v>33.333333333333336</v>
      </c>
      <c r="N184" s="154">
        <f>INDEX('For CSV - 2022 VentSpcFuncData'!$J$6:$J$101,MATCH($B184,'For CSV - 2022 VentSpcFuncData'!$B$6:$B$101,0))</f>
        <v>15</v>
      </c>
      <c r="O184" s="154">
        <f t="shared" si="16"/>
        <v>14.999250037498125</v>
      </c>
      <c r="P184" s="156">
        <f t="shared" si="12"/>
        <v>0.5</v>
      </c>
      <c r="Q184" s="41" t="str">
        <f t="shared" si="18"/>
        <v>Lobby, Main Entry,Assembly - Lobbies</v>
      </c>
      <c r="R184" s="41">
        <f>INDEX('For CSV - 2022 SpcFuncData'!$AN$5:$AN$89,MATCH($A184,'For CSV - 2022 SpcFuncData'!$B$5:$B$88,0))</f>
        <v>345</v>
      </c>
      <c r="S184" s="41">
        <f>INDEX('For CSV - 2022 VentSpcFuncData'!$L$6:$L$101,MATCH($B184,'For CSV - 2022 VentSpcFuncData'!$B$6:$B$101,0))</f>
        <v>5</v>
      </c>
      <c r="T184" s="41">
        <f>MATCH($A184,'For CSV - 2022 SpcFuncData'!$B$5:$B$87,0)</f>
        <v>44</v>
      </c>
      <c r="V184" t="str">
        <f t="shared" si="14"/>
        <v>2,              5,     "Assembly - Lobbies"</v>
      </c>
    </row>
    <row r="185" spans="1:22">
      <c r="A185" s="41" t="s">
        <v>198</v>
      </c>
      <c r="B185" s="90" t="s">
        <v>617</v>
      </c>
      <c r="C185" s="53">
        <f>VLOOKUP($B185,'2022 Ventilation List SORT'!$A$6:$I$101,2)</f>
        <v>0.5</v>
      </c>
      <c r="D185" s="53">
        <f>VLOOKUP($B185,'2022 Ventilation List SORT'!$A$6:$I$101,3)</f>
        <v>0.15</v>
      </c>
      <c r="E185" s="58">
        <f>VLOOKUP($B185,'2022 Ventilation List SORT'!$A$6:$I$101,4)</f>
        <v>0</v>
      </c>
      <c r="F185" s="58">
        <f>VLOOKUP($B185,'2022 Ventilation List SORT'!$A$6:$I$101,5)</f>
        <v>0</v>
      </c>
      <c r="G185" s="53">
        <f>VLOOKUP($B185,'2022 Ventilation List SORT'!$A$6:$I$101,6)</f>
        <v>0</v>
      </c>
      <c r="H185" s="58">
        <f>VLOOKUP($B185,'2022 Ventilation List SORT'!$A$6:$I$101,7)</f>
        <v>1</v>
      </c>
      <c r="I185" s="53" t="str">
        <f>VLOOKUP($B185,'2022 Ventilation List SORT'!$A$6:$I$101,8)</f>
        <v>F</v>
      </c>
      <c r="J185" s="84" t="str">
        <f>VLOOKUP($B185,'2022 Ventilation List SORT'!$A$6:$I$101,9)</f>
        <v>No</v>
      </c>
      <c r="K185" s="154">
        <f>INDEX('For CSV - 2022 SpcFuncData'!$D$5:$D$88,MATCH($A185,'For CSV - 2022 SpcFuncData'!$B$5:$B$87,0))*0.5</f>
        <v>33.335000000000001</v>
      </c>
      <c r="L185" s="154">
        <f>INDEX('For CSV - 2022 VentSpcFuncData'!$K$6:$K$101,MATCH($B185,'For CSV - 2022 VentSpcFuncData'!$B$6:$B$101,0))</f>
        <v>33.333333333333336</v>
      </c>
      <c r="M185" s="154">
        <f t="shared" si="15"/>
        <v>33.333333333333336</v>
      </c>
      <c r="N185" s="154">
        <f>INDEX('For CSV - 2022 VentSpcFuncData'!$J$6:$J$101,MATCH($B185,'For CSV - 2022 VentSpcFuncData'!$B$6:$B$101,0))</f>
        <v>15</v>
      </c>
      <c r="O185" s="154">
        <f t="shared" si="16"/>
        <v>14.999250037498125</v>
      </c>
      <c r="P185" s="156">
        <f t="shared" si="12"/>
        <v>0.5</v>
      </c>
      <c r="Q185" s="41" t="str">
        <f t="shared" si="18"/>
        <v>Lobby, Main Entry,Lodging - Lobbies/pre-function</v>
      </c>
      <c r="R185" s="41">
        <f>INDEX('For CSV - 2022 SpcFuncData'!$AN$5:$AN$89,MATCH($A185,'For CSV - 2022 SpcFuncData'!$B$5:$B$88,0))</f>
        <v>345</v>
      </c>
      <c r="S185" s="41">
        <f>INDEX('For CSV - 2022 VentSpcFuncData'!$L$6:$L$101,MATCH($B185,'For CSV - 2022 VentSpcFuncData'!$B$6:$B$101,0))</f>
        <v>56</v>
      </c>
      <c r="T185" s="41">
        <f>MATCH($A185,'For CSV - 2022 SpcFuncData'!$B$5:$B$87,0)</f>
        <v>44</v>
      </c>
      <c r="V185" t="str">
        <f t="shared" si="14"/>
        <v>2,              56,     "Lodging - Lobbies/pre-function"</v>
      </c>
    </row>
    <row r="186" spans="1:22">
      <c r="A186" s="41" t="s">
        <v>198</v>
      </c>
      <c r="B186" s="90" t="s">
        <v>281</v>
      </c>
      <c r="C186" s="53">
        <f>VLOOKUP($B186,'2022 Ventilation List SORT'!$A$6:$I$101,2)</f>
        <v>0.15</v>
      </c>
      <c r="D186" s="53">
        <f>VLOOKUP($B186,'2022 Ventilation List SORT'!$A$6:$I$101,3)</f>
        <v>0.15</v>
      </c>
      <c r="E186" s="58">
        <f>VLOOKUP($B186,'2022 Ventilation List SORT'!$A$6:$I$101,4)</f>
        <v>0</v>
      </c>
      <c r="F186" s="58">
        <f>VLOOKUP($B186,'2022 Ventilation List SORT'!$A$6:$I$101,5)</f>
        <v>0</v>
      </c>
      <c r="G186" s="53">
        <f>VLOOKUP($B186,'2022 Ventilation List SORT'!$A$6:$I$101,6)</f>
        <v>0</v>
      </c>
      <c r="H186" s="58">
        <f>VLOOKUP($B186,'2022 Ventilation List SORT'!$A$6:$I$101,7)</f>
        <v>1</v>
      </c>
      <c r="I186" s="53" t="str">
        <f>VLOOKUP($B186,'2022 Ventilation List SORT'!$A$6:$I$101,8)</f>
        <v>F</v>
      </c>
      <c r="J186" s="84" t="str">
        <f>VLOOKUP($B186,'2022 Ventilation List SORT'!$A$6:$I$101,9)</f>
        <v>No</v>
      </c>
      <c r="K186" s="154">
        <f>INDEX('For CSV - 2022 SpcFuncData'!$D$5:$D$88,MATCH($A186,'For CSV - 2022 SpcFuncData'!$B$5:$B$87,0))*0.5</f>
        <v>33.335000000000001</v>
      </c>
      <c r="L186" s="154">
        <f>INDEX('For CSV - 2022 VentSpcFuncData'!$K$6:$K$101,MATCH($B186,'For CSV - 2022 VentSpcFuncData'!$B$6:$B$101,0))</f>
        <v>0</v>
      </c>
      <c r="M186" s="154">
        <f t="shared" si="15"/>
        <v>33.335000000000001</v>
      </c>
      <c r="N186" s="154">
        <f>INDEX('For CSV - 2022 VentSpcFuncData'!$J$6:$J$101,MATCH($B186,'For CSV - 2022 VentSpcFuncData'!$B$6:$B$101,0))</f>
        <v>15</v>
      </c>
      <c r="O186" s="154">
        <f t="shared" si="16"/>
        <v>15</v>
      </c>
      <c r="P186" s="156">
        <f t="shared" si="12"/>
        <v>0.50002500000000005</v>
      </c>
      <c r="Q186" s="41" t="str">
        <f t="shared" si="18"/>
        <v>Lobby, Main Entry,Misc - Banks or bank lobbies</v>
      </c>
      <c r="R186" s="41">
        <f>INDEX('For CSV - 2022 SpcFuncData'!$AN$5:$AN$89,MATCH($A186,'For CSV - 2022 SpcFuncData'!$B$5:$B$88,0))</f>
        <v>345</v>
      </c>
      <c r="S186" s="41">
        <f>INDEX('For CSV - 2022 VentSpcFuncData'!$L$6:$L$101,MATCH($B186,'For CSV - 2022 VentSpcFuncData'!$B$6:$B$101,0))</f>
        <v>60</v>
      </c>
      <c r="T186" s="41">
        <f>MATCH($A186,'For CSV - 2022 SpcFuncData'!$B$5:$B$87,0)</f>
        <v>44</v>
      </c>
      <c r="V186" t="str">
        <f t="shared" si="14"/>
        <v>2,              60,     "Misc - Banks or bank lobbies"</v>
      </c>
    </row>
    <row r="187" spans="1:22">
      <c r="A187" s="41" t="s">
        <v>198</v>
      </c>
      <c r="B187" s="90" t="s">
        <v>309</v>
      </c>
      <c r="C187" s="53">
        <f>VLOOKUP($B187,'2022 Ventilation List SORT'!$A$6:$I$101,2)</f>
        <v>0.5</v>
      </c>
      <c r="D187" s="53">
        <f>VLOOKUP($B187,'2022 Ventilation List SORT'!$A$6:$I$101,3)</f>
        <v>0.15</v>
      </c>
      <c r="E187" s="58">
        <f>VLOOKUP($B187,'2022 Ventilation List SORT'!$A$6:$I$101,4)</f>
        <v>0</v>
      </c>
      <c r="F187" s="58">
        <f>VLOOKUP($B187,'2022 Ventilation List SORT'!$A$6:$I$101,5)</f>
        <v>0</v>
      </c>
      <c r="G187" s="53">
        <f>VLOOKUP($B187,'2022 Ventilation List SORT'!$A$6:$I$101,6)</f>
        <v>0</v>
      </c>
      <c r="H187" s="58">
        <f>VLOOKUP($B187,'2022 Ventilation List SORT'!$A$6:$I$101,7)</f>
        <v>1</v>
      </c>
      <c r="I187" s="53" t="str">
        <f>VLOOKUP($B187,'2022 Ventilation List SORT'!$A$6:$I$101,8)</f>
        <v>F</v>
      </c>
      <c r="J187" s="84" t="str">
        <f>VLOOKUP($B187,'2022 Ventilation List SORT'!$A$6:$I$101,9)</f>
        <v>No</v>
      </c>
      <c r="K187" s="154">
        <f>INDEX('For CSV - 2022 SpcFuncData'!$D$5:$D$88,MATCH($A187,'For CSV - 2022 SpcFuncData'!$B$5:$B$87,0))*0.5</f>
        <v>33.335000000000001</v>
      </c>
      <c r="L187" s="154">
        <f>INDEX('For CSV - 2022 VentSpcFuncData'!$K$6:$K$101,MATCH($B187,'For CSV - 2022 VentSpcFuncData'!$B$6:$B$101,0))</f>
        <v>33.333333333333336</v>
      </c>
      <c r="M187" s="154">
        <f t="shared" si="15"/>
        <v>33.333333333333336</v>
      </c>
      <c r="N187" s="154">
        <f>INDEX('For CSV - 2022 VentSpcFuncData'!$J$6:$J$101,MATCH($B187,'For CSV - 2022 VentSpcFuncData'!$B$6:$B$101,0))</f>
        <v>15</v>
      </c>
      <c r="O187" s="154">
        <f t="shared" si="16"/>
        <v>14.999250037498125</v>
      </c>
      <c r="P187" s="156">
        <f t="shared" si="12"/>
        <v>0.5</v>
      </c>
      <c r="Q187" s="41" t="str">
        <f t="shared" si="18"/>
        <v>Lobby, Main Entry,Office - Main entry lobbies</v>
      </c>
      <c r="R187" s="41">
        <f>INDEX('For CSV - 2022 SpcFuncData'!$AN$5:$AN$89,MATCH($A187,'For CSV - 2022 SpcFuncData'!$B$5:$B$88,0))</f>
        <v>345</v>
      </c>
      <c r="S187" s="41">
        <f>INDEX('For CSV - 2022 VentSpcFuncData'!$L$6:$L$101,MATCH($B187,'For CSV - 2022 VentSpcFuncData'!$B$6:$B$101,0))</f>
        <v>72</v>
      </c>
      <c r="T187" s="41">
        <f>MATCH($A187,'For CSV - 2022 SpcFuncData'!$B$5:$B$87,0)</f>
        <v>44</v>
      </c>
      <c r="V187" t="str">
        <f t="shared" si="14"/>
        <v>2,              72,     "Office - Main entry lobbies"</v>
      </c>
    </row>
    <row r="188" spans="1:22">
      <c r="A188" s="54" t="s">
        <v>92</v>
      </c>
      <c r="B188" s="90" t="s">
        <v>305</v>
      </c>
      <c r="C188" s="53">
        <f>VLOOKUP($B188,'2022 Ventilation List SORT'!$A$6:$I$101,2)</f>
        <v>0</v>
      </c>
      <c r="D188" s="53">
        <f>VLOOKUP($B188,'2022 Ventilation List SORT'!$A$6:$I$101,3)</f>
        <v>0</v>
      </c>
      <c r="E188" s="58">
        <f>VLOOKUP($B188,'2022 Ventilation List SORT'!$A$6:$I$101,4)</f>
        <v>0</v>
      </c>
      <c r="F188" s="58">
        <f>VLOOKUP($B188,'2022 Ventilation List SORT'!$A$6:$I$101,5)</f>
        <v>0</v>
      </c>
      <c r="G188" s="53">
        <f>VLOOKUP($B188,'2022 Ventilation List SORT'!$A$6:$I$101,6)</f>
        <v>0.5</v>
      </c>
      <c r="H188" s="58">
        <f>VLOOKUP($B188,'2022 Ventilation List SORT'!$A$6:$I$101,7)</f>
        <v>2</v>
      </c>
      <c r="I188" s="53" t="str">
        <f>VLOOKUP($B188,'2022 Ventilation List SORT'!$A$6:$I$101,8)</f>
        <v/>
      </c>
      <c r="J188" s="84" t="str">
        <f>VLOOKUP($B188,'2022 Ventilation List SORT'!$A$6:$I$101,9)</f>
        <v>No</v>
      </c>
      <c r="K188" s="154">
        <f>INDEX('For CSV - 2022 SpcFuncData'!$D$5:$D$88,MATCH($A188,'For CSV - 2022 SpcFuncData'!$B$5:$B$87,0))*0.5</f>
        <v>10</v>
      </c>
      <c r="L188" s="154">
        <f>INDEX('For CSV - 2022 VentSpcFuncData'!$K$6:$K$101,MATCH($B188,'For CSV - 2022 VentSpcFuncData'!$B$6:$B$101,0))</f>
        <v>0</v>
      </c>
      <c r="M188" s="154">
        <f t="shared" si="15"/>
        <v>10</v>
      </c>
      <c r="N188" s="154">
        <f>INDEX('For CSV - 2022 VentSpcFuncData'!$J$6:$J$101,MATCH($B188,'For CSV - 2022 VentSpcFuncData'!$B$6:$B$101,0))</f>
        <v>0</v>
      </c>
      <c r="O188" s="154">
        <f t="shared" si="16"/>
        <v>0</v>
      </c>
      <c r="P188" s="156">
        <f t="shared" si="12"/>
        <v>0</v>
      </c>
      <c r="Q188" s="41" t="str">
        <f t="shared" si="18"/>
        <v>Locker Room,Exhaust - Locker rooms for athletic or industrial facilities</v>
      </c>
      <c r="R188" s="41">
        <f>INDEX('For CSV - 2022 SpcFuncData'!$AN$5:$AN$89,MATCH($A188,'For CSV - 2022 SpcFuncData'!$B$5:$B$88,0))</f>
        <v>346</v>
      </c>
      <c r="S188" s="41">
        <f>INDEX('For CSV - 2022 VentSpcFuncData'!$L$6:$L$101,MATCH($B188,'For CSV - 2022 VentSpcFuncData'!$B$6:$B$101,0))</f>
        <v>32</v>
      </c>
      <c r="T188" s="41">
        <f>MATCH($A188,'For CSV - 2022 SpcFuncData'!$B$5:$B$87,0)</f>
        <v>45</v>
      </c>
      <c r="V188" t="str">
        <f t="shared" si="14"/>
        <v>1, Spc:SpcFunc,        346,  32  ;  Locker Room</v>
      </c>
    </row>
    <row r="189" spans="1:22">
      <c r="A189" s="54" t="s">
        <v>92</v>
      </c>
      <c r="B189" s="90" t="s">
        <v>637</v>
      </c>
      <c r="C189" s="53">
        <f>VLOOKUP($B189,'2022 Ventilation List SORT'!$A$6:$I$101,2)</f>
        <v>0</v>
      </c>
      <c r="D189" s="53">
        <f>VLOOKUP($B189,'2022 Ventilation List SORT'!$A$6:$I$101,3)</f>
        <v>0</v>
      </c>
      <c r="E189" s="58">
        <f>VLOOKUP($B189,'2022 Ventilation List SORT'!$A$6:$I$101,4)</f>
        <v>0</v>
      </c>
      <c r="F189" s="58">
        <f>VLOOKUP($B189,'2022 Ventilation List SORT'!$A$6:$I$101,5)</f>
        <v>0</v>
      </c>
      <c r="G189" s="53">
        <f>VLOOKUP($B189,'2022 Ventilation List SORT'!$A$6:$I$101,6)</f>
        <v>0.25</v>
      </c>
      <c r="H189" s="58">
        <f>VLOOKUP($B189,'2022 Ventilation List SORT'!$A$6:$I$101,7)</f>
        <v>2</v>
      </c>
      <c r="I189" s="53" t="str">
        <f>VLOOKUP($B189,'2022 Ventilation List SORT'!$A$6:$I$101,8)</f>
        <v/>
      </c>
      <c r="J189" s="84" t="str">
        <f>VLOOKUP($B189,'2022 Ventilation List SORT'!$A$6:$I$101,9)</f>
        <v>No</v>
      </c>
      <c r="K189" s="154">
        <f>INDEX('For CSV - 2022 SpcFuncData'!$D$5:$D$88,MATCH($A189,'For CSV - 2022 SpcFuncData'!$B$5:$B$87,0))*0.5</f>
        <v>10</v>
      </c>
      <c r="L189" s="154">
        <f>INDEX('For CSV - 2022 VentSpcFuncData'!$K$6:$K$101,MATCH($B189,'For CSV - 2022 VentSpcFuncData'!$B$6:$B$101,0))</f>
        <v>0</v>
      </c>
      <c r="M189" s="154">
        <f t="shared" si="15"/>
        <v>10</v>
      </c>
      <c r="N189" s="154">
        <f>INDEX('For CSV - 2022 VentSpcFuncData'!$J$6:$J$101,MATCH($B189,'For CSV - 2022 VentSpcFuncData'!$B$6:$B$101,0))</f>
        <v>0</v>
      </c>
      <c r="O189" s="154">
        <f t="shared" si="16"/>
        <v>0</v>
      </c>
      <c r="P189" s="156">
        <f t="shared" si="12"/>
        <v>0</v>
      </c>
      <c r="Q189" s="41" t="str">
        <f t="shared" si="18"/>
        <v>Locker Room,Exhaust - All other locker rooms</v>
      </c>
      <c r="R189" s="41">
        <f>INDEX('For CSV - 2022 SpcFuncData'!$AN$5:$AN$89,MATCH($A189,'For CSV - 2022 SpcFuncData'!$B$5:$B$88,0))</f>
        <v>346</v>
      </c>
      <c r="S189" s="41">
        <f>INDEX('For CSV - 2022 VentSpcFuncData'!$L$6:$L$101,MATCH($B189,'For CSV - 2022 VentSpcFuncData'!$B$6:$B$101,0))</f>
        <v>24</v>
      </c>
      <c r="T189" s="41">
        <f>MATCH($A189,'For CSV - 2022 SpcFuncData'!$B$5:$B$87,0)</f>
        <v>45</v>
      </c>
      <c r="V189" t="str">
        <f t="shared" si="14"/>
        <v>2,              24,     "Exhaust - All other locker rooms"</v>
      </c>
    </row>
    <row r="190" spans="1:22">
      <c r="A190" s="41" t="s">
        <v>92</v>
      </c>
      <c r="B190" s="90" t="s">
        <v>305</v>
      </c>
      <c r="C190" s="53">
        <f>VLOOKUP($B190,'2022 Ventilation List SORT'!$A$6:$I$101,2)</f>
        <v>0</v>
      </c>
      <c r="D190" s="53">
        <f>VLOOKUP($B190,'2022 Ventilation List SORT'!$A$6:$I$101,3)</f>
        <v>0</v>
      </c>
      <c r="E190" s="58">
        <f>VLOOKUP($B190,'2022 Ventilation List SORT'!$A$6:$I$101,4)</f>
        <v>0</v>
      </c>
      <c r="F190" s="58">
        <f>VLOOKUP($B190,'2022 Ventilation List SORT'!$A$6:$I$101,5)</f>
        <v>0</v>
      </c>
      <c r="G190" s="53">
        <f>VLOOKUP($B190,'2022 Ventilation List SORT'!$A$6:$I$101,6)</f>
        <v>0.5</v>
      </c>
      <c r="H190" s="58">
        <f>VLOOKUP($B190,'2022 Ventilation List SORT'!$A$6:$I$101,7)</f>
        <v>2</v>
      </c>
      <c r="I190" s="53" t="str">
        <f>VLOOKUP($B190,'2022 Ventilation List SORT'!$A$6:$I$101,8)</f>
        <v/>
      </c>
      <c r="J190" s="84" t="str">
        <f>VLOOKUP($B190,'2022 Ventilation List SORT'!$A$6:$I$101,9)</f>
        <v>No</v>
      </c>
      <c r="K190" s="154">
        <f>INDEX('For CSV - 2022 SpcFuncData'!$D$5:$D$88,MATCH($A190,'For CSV - 2022 SpcFuncData'!$B$5:$B$87,0))*0.5</f>
        <v>10</v>
      </c>
      <c r="L190" s="154">
        <f>INDEX('For CSV - 2022 VentSpcFuncData'!$K$6:$K$101,MATCH($B190,'For CSV - 2022 VentSpcFuncData'!$B$6:$B$101,0))</f>
        <v>0</v>
      </c>
      <c r="M190" s="154">
        <f t="shared" si="15"/>
        <v>10</v>
      </c>
      <c r="N190" s="154">
        <f>INDEX('For CSV - 2022 VentSpcFuncData'!$J$6:$J$101,MATCH($B190,'For CSV - 2022 VentSpcFuncData'!$B$6:$B$101,0))</f>
        <v>0</v>
      </c>
      <c r="O190" s="154">
        <f t="shared" si="16"/>
        <v>0</v>
      </c>
      <c r="P190" s="156">
        <f t="shared" si="12"/>
        <v>0</v>
      </c>
      <c r="Q190" s="41" t="str">
        <f t="shared" si="18"/>
        <v>Locker Room,Exhaust - Locker rooms for athletic or industrial facilities</v>
      </c>
      <c r="R190" s="41">
        <f>INDEX('For CSV - 2022 SpcFuncData'!$AN$5:$AN$89,MATCH($A190,'For CSV - 2022 SpcFuncData'!$B$5:$B$88,0))</f>
        <v>346</v>
      </c>
      <c r="S190" s="41">
        <f>INDEX('For CSV - 2022 VentSpcFuncData'!$L$6:$L$101,MATCH($B190,'For CSV - 2022 VentSpcFuncData'!$B$6:$B$101,0))</f>
        <v>32</v>
      </c>
      <c r="T190" s="41">
        <f>MATCH($A190,'For CSV - 2022 SpcFuncData'!$B$5:$B$87,0)</f>
        <v>45</v>
      </c>
      <c r="V190" t="str">
        <f t="shared" si="14"/>
        <v>2,              32,     "Exhaust - Locker rooms for athletic or industrial facilities"</v>
      </c>
    </row>
    <row r="191" spans="1:22">
      <c r="A191" s="41" t="s">
        <v>92</v>
      </c>
      <c r="B191" s="90" t="s">
        <v>638</v>
      </c>
      <c r="C191" s="53">
        <f>VLOOKUP($B191,'2022 Ventilation List SORT'!$A$6:$I$101,2)</f>
        <v>0</v>
      </c>
      <c r="D191" s="53">
        <f>VLOOKUP($B191,'2022 Ventilation List SORT'!$A$6:$I$101,3)</f>
        <v>0</v>
      </c>
      <c r="E191" s="58">
        <f>VLOOKUP($B191,'2022 Ventilation List SORT'!$A$6:$I$101,4)</f>
        <v>20</v>
      </c>
      <c r="F191" s="58">
        <f>VLOOKUP($B191,'2022 Ventilation List SORT'!$A$6:$I$101,5)</f>
        <v>50</v>
      </c>
      <c r="G191" s="53">
        <f>VLOOKUP($B191,'2022 Ventilation List SORT'!$A$6:$I$101,6)</f>
        <v>0</v>
      </c>
      <c r="H191" s="58">
        <f>VLOOKUP($B191,'2022 Ventilation List SORT'!$A$6:$I$101,7)</f>
        <v>2</v>
      </c>
      <c r="I191" s="53" t="str">
        <f>VLOOKUP($B191,'2022 Ventilation List SORT'!$A$6:$I$101,8)</f>
        <v>Exh. Note G,H</v>
      </c>
      <c r="J191" s="84" t="str">
        <f>VLOOKUP($B191,'2022 Ventilation List SORT'!$A$6:$I$101,9)</f>
        <v>No</v>
      </c>
      <c r="K191" s="154">
        <f>INDEX('For CSV - 2022 SpcFuncData'!$D$5:$D$88,MATCH($A191,'For CSV - 2022 SpcFuncData'!$B$5:$B$87,0))*0.5</f>
        <v>10</v>
      </c>
      <c r="L191" s="154">
        <f>INDEX('For CSV - 2022 VentSpcFuncData'!$K$6:$K$101,MATCH($B191,'For CSV - 2022 VentSpcFuncData'!$B$6:$B$101,0))</f>
        <v>0</v>
      </c>
      <c r="M191" s="154">
        <f t="shared" si="15"/>
        <v>10</v>
      </c>
      <c r="N191" s="154">
        <f>INDEX('For CSV - 2022 VentSpcFuncData'!$J$6:$J$101,MATCH($B191,'For CSV - 2022 VentSpcFuncData'!$B$6:$B$101,0))</f>
        <v>0</v>
      </c>
      <c r="O191" s="154">
        <f t="shared" si="16"/>
        <v>0</v>
      </c>
      <c r="P191" s="156">
        <f t="shared" si="12"/>
        <v>0</v>
      </c>
      <c r="Q191" s="41" t="str">
        <f t="shared" si="18"/>
        <v>Locker Room,Exhaust - Shower rooms</v>
      </c>
      <c r="R191" s="41">
        <f>INDEX('For CSV - 2022 SpcFuncData'!$AN$5:$AN$89,MATCH($A191,'For CSV - 2022 SpcFuncData'!$B$5:$B$88,0))</f>
        <v>346</v>
      </c>
      <c r="S191" s="41">
        <f>INDEX('For CSV - 2022 VentSpcFuncData'!$L$6:$L$101,MATCH($B191,'For CSV - 2022 VentSpcFuncData'!$B$6:$B$101,0))</f>
        <v>36</v>
      </c>
      <c r="T191" s="41">
        <f>MATCH($A191,'For CSV - 2022 SpcFuncData'!$B$5:$B$87,0)</f>
        <v>45</v>
      </c>
      <c r="V191" t="str">
        <f t="shared" si="14"/>
        <v>2,              36,     "Exhaust - Shower rooms"</v>
      </c>
    </row>
    <row r="192" spans="1:22">
      <c r="A192" s="41" t="s">
        <v>93</v>
      </c>
      <c r="B192" s="90" t="s">
        <v>307</v>
      </c>
      <c r="C192" s="53">
        <f>VLOOKUP($B192,'2022 Ventilation List SORT'!$A$6:$I$101,2)</f>
        <v>0.5</v>
      </c>
      <c r="D192" s="53">
        <f>VLOOKUP($B192,'2022 Ventilation List SORT'!$A$6:$I$101,3)</f>
        <v>0.15</v>
      </c>
      <c r="E192" s="58">
        <f>VLOOKUP($B192,'2022 Ventilation List SORT'!$A$6:$I$101,4)</f>
        <v>0</v>
      </c>
      <c r="F192" s="58">
        <f>VLOOKUP($B192,'2022 Ventilation List SORT'!$A$6:$I$101,5)</f>
        <v>0</v>
      </c>
      <c r="G192" s="53">
        <f>VLOOKUP($B192,'2022 Ventilation List SORT'!$A$6:$I$101,6)</f>
        <v>0</v>
      </c>
      <c r="H192" s="58">
        <f>VLOOKUP($B192,'2022 Ventilation List SORT'!$A$6:$I$101,7)</f>
        <v>1</v>
      </c>
      <c r="I192" s="53" t="str">
        <f>VLOOKUP($B192,'2022 Ventilation List SORT'!$A$6:$I$101,8)</f>
        <v>F</v>
      </c>
      <c r="J192" s="84" t="str">
        <f>VLOOKUP($B192,'2022 Ventilation List SORT'!$A$6:$I$101,9)</f>
        <v>No</v>
      </c>
      <c r="K192" s="154">
        <f>INDEX('For CSV - 2022 SpcFuncData'!$D$5:$D$88,MATCH($A192,'For CSV - 2022 SpcFuncData'!$B$5:$B$87,0))*0.5</f>
        <v>33.335000000000001</v>
      </c>
      <c r="L192" s="154">
        <f>INDEX('For CSV - 2022 VentSpcFuncData'!$K$6:$K$101,MATCH($B192,'For CSV - 2022 VentSpcFuncData'!$B$6:$B$101,0))</f>
        <v>33.333333333333336</v>
      </c>
      <c r="M192" s="154">
        <f t="shared" si="15"/>
        <v>33.333333333333336</v>
      </c>
      <c r="N192" s="154">
        <f>INDEX('For CSV - 2022 VentSpcFuncData'!$J$6:$J$101,MATCH($B192,'For CSV - 2022 VentSpcFuncData'!$B$6:$B$101,0))</f>
        <v>15</v>
      </c>
      <c r="O192" s="154">
        <f t="shared" si="16"/>
        <v>14.999250037498125</v>
      </c>
      <c r="P192" s="156">
        <f t="shared" si="12"/>
        <v>0.5</v>
      </c>
      <c r="Q192" s="41" t="str">
        <f t="shared" si="18"/>
        <v>Lounge, Breakroom, or Waiting Area,General - Break rooms</v>
      </c>
      <c r="R192" s="41">
        <f>INDEX('For CSV - 2022 SpcFuncData'!$AN$5:$AN$89,MATCH($A192,'For CSV - 2022 SpcFuncData'!$B$5:$B$88,0))</f>
        <v>347</v>
      </c>
      <c r="S192" s="41">
        <f>INDEX('For CSV - 2022 VentSpcFuncData'!$L$6:$L$101,MATCH($B192,'For CSV - 2022 VentSpcFuncData'!$B$6:$B$101,0))</f>
        <v>46</v>
      </c>
      <c r="T192" s="41">
        <f>MATCH($A192,'For CSV - 2022 SpcFuncData'!$B$5:$B$87,0)</f>
        <v>46</v>
      </c>
      <c r="V192" t="str">
        <f t="shared" si="14"/>
        <v>1, Spc:SpcFunc,        347,  46  ;  Lounge, Breakroom, or Waiting Area</v>
      </c>
    </row>
    <row r="193" spans="1:22">
      <c r="A193" s="41" t="s">
        <v>93</v>
      </c>
      <c r="B193" s="90" t="s">
        <v>307</v>
      </c>
      <c r="C193" s="53">
        <f>VLOOKUP($B193,'2022 Ventilation List SORT'!$A$6:$I$101,2)</f>
        <v>0.5</v>
      </c>
      <c r="D193" s="53">
        <f>VLOOKUP($B193,'2022 Ventilation List SORT'!$A$6:$I$101,3)</f>
        <v>0.15</v>
      </c>
      <c r="E193" s="58">
        <f>VLOOKUP($B193,'2022 Ventilation List SORT'!$A$6:$I$101,4)</f>
        <v>0</v>
      </c>
      <c r="F193" s="58">
        <f>VLOOKUP($B193,'2022 Ventilation List SORT'!$A$6:$I$101,5)</f>
        <v>0</v>
      </c>
      <c r="G193" s="53">
        <f>VLOOKUP($B193,'2022 Ventilation List SORT'!$A$6:$I$101,6)</f>
        <v>0</v>
      </c>
      <c r="H193" s="58">
        <f>VLOOKUP($B193,'2022 Ventilation List SORT'!$A$6:$I$101,7)</f>
        <v>1</v>
      </c>
      <c r="I193" s="53" t="str">
        <f>VLOOKUP($B193,'2022 Ventilation List SORT'!$A$6:$I$101,8)</f>
        <v>F</v>
      </c>
      <c r="J193" s="84" t="str">
        <f>VLOOKUP($B193,'2022 Ventilation List SORT'!$A$6:$I$101,9)</f>
        <v>No</v>
      </c>
      <c r="K193" s="154">
        <f>INDEX('For CSV - 2022 SpcFuncData'!$D$5:$D$88,MATCH($A193,'For CSV - 2022 SpcFuncData'!$B$5:$B$87,0))*0.5</f>
        <v>33.335000000000001</v>
      </c>
      <c r="L193" s="154">
        <f>INDEX('For CSV - 2022 VentSpcFuncData'!$K$6:$K$101,MATCH($B193,'For CSV - 2022 VentSpcFuncData'!$B$6:$B$101,0))</f>
        <v>33.333333333333336</v>
      </c>
      <c r="M193" s="154">
        <f t="shared" si="15"/>
        <v>33.333333333333336</v>
      </c>
      <c r="N193" s="154">
        <f>INDEX('For CSV - 2022 VentSpcFuncData'!$J$6:$J$101,MATCH($B193,'For CSV - 2022 VentSpcFuncData'!$B$6:$B$101,0))</f>
        <v>15</v>
      </c>
      <c r="O193" s="154">
        <f t="shared" si="16"/>
        <v>14.999250037498125</v>
      </c>
      <c r="P193" s="156">
        <f t="shared" si="12"/>
        <v>0.5</v>
      </c>
      <c r="Q193" s="41" t="str">
        <f t="shared" si="18"/>
        <v>Lounge, Breakroom, or Waiting Area,General - Break rooms</v>
      </c>
      <c r="R193" s="41">
        <f>INDEX('For CSV - 2022 SpcFuncData'!$AN$5:$AN$89,MATCH($A193,'For CSV - 2022 SpcFuncData'!$B$5:$B$88,0))</f>
        <v>347</v>
      </c>
      <c r="S193" s="41">
        <f>INDEX('For CSV - 2022 VentSpcFuncData'!$L$6:$L$101,MATCH($B193,'For CSV - 2022 VentSpcFuncData'!$B$6:$B$101,0))</f>
        <v>46</v>
      </c>
      <c r="T193" s="41">
        <f>MATCH($A193,'For CSV - 2022 SpcFuncData'!$B$5:$B$87,0)</f>
        <v>46</v>
      </c>
      <c r="V193" t="str">
        <f t="shared" si="14"/>
        <v>2,              46,     "General - Break rooms"</v>
      </c>
    </row>
    <row r="194" spans="1:22">
      <c r="A194" s="41" t="s">
        <v>93</v>
      </c>
      <c r="B194" s="90" t="s">
        <v>639</v>
      </c>
      <c r="C194" s="53">
        <f>VLOOKUP($B194,'2022 Ventilation List SORT'!$A$6:$I$101,2)</f>
        <v>0.5</v>
      </c>
      <c r="D194" s="53">
        <f>VLOOKUP($B194,'2022 Ventilation List SORT'!$A$6:$I$101,3)</f>
        <v>0.15</v>
      </c>
      <c r="E194" s="58">
        <f>VLOOKUP($B194,'2022 Ventilation List SORT'!$A$6:$I$101,4)</f>
        <v>0</v>
      </c>
      <c r="F194" s="58">
        <f>VLOOKUP($B194,'2022 Ventilation List SORT'!$A$6:$I$101,5)</f>
        <v>0</v>
      </c>
      <c r="G194" s="53">
        <f>VLOOKUP($B194,'2022 Ventilation List SORT'!$A$6:$I$101,6)</f>
        <v>0</v>
      </c>
      <c r="H194" s="58">
        <f>VLOOKUP($B194,'2022 Ventilation List SORT'!$A$6:$I$101,7)</f>
        <v>1</v>
      </c>
      <c r="I194" s="53" t="str">
        <f>VLOOKUP($B194,'2022 Ventilation List SORT'!$A$6:$I$101,8)</f>
        <v>F</v>
      </c>
      <c r="J194" s="84" t="str">
        <f>VLOOKUP($B194,'2022 Ventilation List SORT'!$A$6:$I$101,9)</f>
        <v>No</v>
      </c>
      <c r="K194" s="154">
        <f>INDEX('For CSV - 2022 SpcFuncData'!$D$5:$D$88,MATCH($A194,'For CSV - 2022 SpcFuncData'!$B$5:$B$87,0))*0.5</f>
        <v>33.335000000000001</v>
      </c>
      <c r="L194" s="154">
        <f>INDEX('For CSV - 2022 VentSpcFuncData'!$K$6:$K$101,MATCH($B194,'For CSV - 2022 VentSpcFuncData'!$B$6:$B$101,0))</f>
        <v>33.333333333333336</v>
      </c>
      <c r="M194" s="154">
        <f t="shared" si="15"/>
        <v>33.333333333333336</v>
      </c>
      <c r="N194" s="154">
        <f>INDEX('For CSV - 2022 VentSpcFuncData'!$J$6:$J$101,MATCH($B194,'For CSV - 2022 VentSpcFuncData'!$B$6:$B$101,0))</f>
        <v>15</v>
      </c>
      <c r="O194" s="154">
        <f t="shared" si="16"/>
        <v>14.999250037498125</v>
      </c>
      <c r="P194" s="156">
        <f t="shared" si="12"/>
        <v>0.5</v>
      </c>
      <c r="Q194" s="41" t="str">
        <f t="shared" si="18"/>
        <v>Lounge, Breakroom, or Waiting Area,General - Coffee Stations</v>
      </c>
      <c r="R194" s="41">
        <f>INDEX('For CSV - 2022 SpcFuncData'!$AN$5:$AN$89,MATCH($A194,'For CSV - 2022 SpcFuncData'!$B$5:$B$88,0))</f>
        <v>347</v>
      </c>
      <c r="S194" s="41">
        <f>INDEX('For CSV - 2022 VentSpcFuncData'!$L$6:$L$101,MATCH($B194,'For CSV - 2022 VentSpcFuncData'!$B$6:$B$101,0))</f>
        <v>47</v>
      </c>
      <c r="T194" s="41">
        <f>MATCH($A194,'For CSV - 2022 SpcFuncData'!$B$5:$B$87,0)</f>
        <v>46</v>
      </c>
      <c r="V194" t="str">
        <f t="shared" si="14"/>
        <v>2,              47,     "General - Coffee Stations"</v>
      </c>
    </row>
    <row r="195" spans="1:22">
      <c r="A195" s="41" t="s">
        <v>93</v>
      </c>
      <c r="B195" s="90" t="s">
        <v>286</v>
      </c>
      <c r="C195" s="53">
        <f>VLOOKUP($B195,'2022 Ventilation List SORT'!$A$6:$I$101,2)</f>
        <v>0.15</v>
      </c>
      <c r="D195" s="53">
        <f>VLOOKUP($B195,'2022 Ventilation List SORT'!$A$6:$I$101,3)</f>
        <v>0.15</v>
      </c>
      <c r="E195" s="58">
        <f>VLOOKUP($B195,'2022 Ventilation List SORT'!$A$6:$I$101,4)</f>
        <v>0</v>
      </c>
      <c r="F195" s="58">
        <f>VLOOKUP($B195,'2022 Ventilation List SORT'!$A$6:$I$101,5)</f>
        <v>0</v>
      </c>
      <c r="G195" s="53">
        <f>VLOOKUP($B195,'2022 Ventilation List SORT'!$A$6:$I$101,6)</f>
        <v>0</v>
      </c>
      <c r="H195" s="58">
        <f>VLOOKUP($B195,'2022 Ventilation List SORT'!$A$6:$I$101,7)</f>
        <v>2</v>
      </c>
      <c r="I195" s="53" t="str">
        <f>VLOOKUP($B195,'2022 Ventilation List SORT'!$A$6:$I$101,8)</f>
        <v/>
      </c>
      <c r="J195" s="84" t="str">
        <f>VLOOKUP($B195,'2022 Ventilation List SORT'!$A$6:$I$101,9)</f>
        <v>No</v>
      </c>
      <c r="K195" s="154">
        <f>INDEX('For CSV - 2022 SpcFuncData'!$D$5:$D$88,MATCH($A195,'For CSV - 2022 SpcFuncData'!$B$5:$B$87,0))*0.5</f>
        <v>33.335000000000001</v>
      </c>
      <c r="L195" s="154">
        <f>INDEX('For CSV - 2022 VentSpcFuncData'!$K$6:$K$101,MATCH($B195,'For CSV - 2022 VentSpcFuncData'!$B$6:$B$101,0))</f>
        <v>0</v>
      </c>
      <c r="M195" s="154">
        <f t="shared" si="15"/>
        <v>33.335000000000001</v>
      </c>
      <c r="N195" s="154">
        <f>INDEX('For CSV - 2022 VentSpcFuncData'!$J$6:$J$101,MATCH($B195,'For CSV - 2022 VentSpcFuncData'!$B$6:$B$101,0))</f>
        <v>15</v>
      </c>
      <c r="O195" s="154">
        <f t="shared" si="16"/>
        <v>15</v>
      </c>
      <c r="P195" s="156">
        <f t="shared" si="12"/>
        <v>0.50002500000000005</v>
      </c>
      <c r="Q195" s="41" t="str">
        <f t="shared" si="18"/>
        <v>Lounge, Breakroom, or Waiting Area,Misc - All others</v>
      </c>
      <c r="R195" s="41">
        <f>INDEX('For CSV - 2022 SpcFuncData'!$AN$5:$AN$89,MATCH($A195,'For CSV - 2022 SpcFuncData'!$B$5:$B$88,0))</f>
        <v>347</v>
      </c>
      <c r="S195" s="41">
        <f>INDEX('For CSV - 2022 VentSpcFuncData'!$L$6:$L$101,MATCH($B195,'For CSV - 2022 VentSpcFuncData'!$B$6:$B$101,0))</f>
        <v>58</v>
      </c>
      <c r="T195" s="41">
        <f>MATCH($A195,'For CSV - 2022 SpcFuncData'!$B$5:$B$87,0)</f>
        <v>46</v>
      </c>
      <c r="V195" t="str">
        <f t="shared" si="14"/>
        <v>2,              58,     "Misc - All others"</v>
      </c>
    </row>
    <row r="196" spans="1:22">
      <c r="A196" s="41" t="s">
        <v>93</v>
      </c>
      <c r="B196" s="90" t="s">
        <v>334</v>
      </c>
      <c r="C196" s="53">
        <f>VLOOKUP($B196,'2022 Ventilation List SORT'!$A$6:$I$101,2)</f>
        <v>0.5</v>
      </c>
      <c r="D196" s="53">
        <f>VLOOKUP($B196,'2022 Ventilation List SORT'!$A$6:$I$101,3)</f>
        <v>0.15</v>
      </c>
      <c r="E196" s="58">
        <f>VLOOKUP($B196,'2022 Ventilation List SORT'!$A$6:$I$101,4)</f>
        <v>0</v>
      </c>
      <c r="F196" s="58">
        <f>VLOOKUP($B196,'2022 Ventilation List SORT'!$A$6:$I$101,5)</f>
        <v>0</v>
      </c>
      <c r="G196" s="53">
        <f>VLOOKUP($B196,'2022 Ventilation List SORT'!$A$6:$I$101,6)</f>
        <v>0</v>
      </c>
      <c r="H196" s="58">
        <f>VLOOKUP($B196,'2022 Ventilation List SORT'!$A$6:$I$101,7)</f>
        <v>1</v>
      </c>
      <c r="I196" s="53" t="str">
        <f>VLOOKUP($B196,'2022 Ventilation List SORT'!$A$6:$I$101,8)</f>
        <v>F</v>
      </c>
      <c r="J196" s="84" t="str">
        <f>VLOOKUP($B196,'2022 Ventilation List SORT'!$A$6:$I$101,9)</f>
        <v>No</v>
      </c>
      <c r="K196" s="154">
        <f>INDEX('For CSV - 2022 SpcFuncData'!$D$5:$D$88,MATCH($A196,'For CSV - 2022 SpcFuncData'!$B$5:$B$87,0))*0.5</f>
        <v>33.335000000000001</v>
      </c>
      <c r="L196" s="154">
        <f>INDEX('For CSV - 2022 VentSpcFuncData'!$K$6:$K$101,MATCH($B196,'For CSV - 2022 VentSpcFuncData'!$B$6:$B$101,0))</f>
        <v>33.333333333333336</v>
      </c>
      <c r="M196" s="154">
        <f t="shared" si="15"/>
        <v>33.333333333333336</v>
      </c>
      <c r="N196" s="154">
        <f>INDEX('For CSV - 2022 VentSpcFuncData'!$J$6:$J$101,MATCH($B196,'For CSV - 2022 VentSpcFuncData'!$B$6:$B$101,0))</f>
        <v>15</v>
      </c>
      <c r="O196" s="154">
        <f t="shared" si="16"/>
        <v>14.999250037498125</v>
      </c>
      <c r="P196" s="156">
        <f t="shared" si="12"/>
        <v>0.5</v>
      </c>
      <c r="Q196" s="41" t="str">
        <f t="shared" si="18"/>
        <v>Lounge, Breakroom, or Waiting Area,Misc - Transportation waiting</v>
      </c>
      <c r="R196" s="41">
        <f>INDEX('For CSV - 2022 SpcFuncData'!$AN$5:$AN$89,MATCH($A196,'For CSV - 2022 SpcFuncData'!$B$5:$B$88,0))</f>
        <v>347</v>
      </c>
      <c r="S196" s="41">
        <f>INDEX('For CSV - 2022 VentSpcFuncData'!$L$6:$L$101,MATCH($B196,'For CSV - 2022 VentSpcFuncData'!$B$6:$B$101,0))</f>
        <v>69</v>
      </c>
      <c r="T196" s="41">
        <f>MATCH($A196,'For CSV - 2022 SpcFuncData'!$B$5:$B$87,0)</f>
        <v>46</v>
      </c>
      <c r="V196" t="str">
        <f t="shared" si="14"/>
        <v>2,              69,     "Misc - Transportation waiting"</v>
      </c>
    </row>
    <row r="197" spans="1:22">
      <c r="A197" s="54" t="s">
        <v>93</v>
      </c>
      <c r="B197" s="90" t="s">
        <v>640</v>
      </c>
      <c r="C197" s="53">
        <f>VLOOKUP($B197,'2022 Ventilation List SORT'!$A$6:$I$101,2)</f>
        <v>0.5</v>
      </c>
      <c r="D197" s="53">
        <f>VLOOKUP($B197,'2022 Ventilation List SORT'!$A$6:$I$101,3)</f>
        <v>0.15</v>
      </c>
      <c r="E197" s="58">
        <f>VLOOKUP($B197,'2022 Ventilation List SORT'!$A$6:$I$101,4)</f>
        <v>0</v>
      </c>
      <c r="F197" s="58">
        <f>VLOOKUP($B197,'2022 Ventilation List SORT'!$A$6:$I$101,5)</f>
        <v>0</v>
      </c>
      <c r="G197" s="53">
        <f>VLOOKUP($B197,'2022 Ventilation List SORT'!$A$6:$I$101,6)</f>
        <v>0</v>
      </c>
      <c r="H197" s="58">
        <f>VLOOKUP($B197,'2022 Ventilation List SORT'!$A$6:$I$101,7)</f>
        <v>1</v>
      </c>
      <c r="I197" s="53" t="str">
        <f>VLOOKUP($B197,'2022 Ventilation List SORT'!$A$6:$I$101,8)</f>
        <v/>
      </c>
      <c r="J197" s="84" t="str">
        <f>VLOOKUP($B197,'2022 Ventilation List SORT'!$A$6:$I$101,9)</f>
        <v>No</v>
      </c>
      <c r="K197" s="154">
        <f>INDEX('For CSV - 2022 SpcFuncData'!$D$5:$D$88,MATCH($A197,'For CSV - 2022 SpcFuncData'!$B$5:$B$87,0))*0.5</f>
        <v>33.335000000000001</v>
      </c>
      <c r="L197" s="154">
        <f>INDEX('For CSV - 2022 VentSpcFuncData'!$K$6:$K$101,MATCH($B197,'For CSV - 2022 VentSpcFuncData'!$B$6:$B$101,0))</f>
        <v>33.333333333333336</v>
      </c>
      <c r="M197" s="154">
        <f t="shared" si="15"/>
        <v>33.333333333333336</v>
      </c>
      <c r="N197" s="154">
        <f>INDEX('For CSV - 2022 VentSpcFuncData'!$J$6:$J$101,MATCH($B197,'For CSV - 2022 VentSpcFuncData'!$B$6:$B$101,0))</f>
        <v>15</v>
      </c>
      <c r="O197" s="154">
        <f t="shared" si="16"/>
        <v>14.999250037498125</v>
      </c>
      <c r="P197" s="156">
        <f t="shared" si="12"/>
        <v>0.5</v>
      </c>
      <c r="Q197" s="41" t="str">
        <f t="shared" si="18"/>
        <v>Lounge, Breakroom, or Waiting Area,Office - Breakrooms</v>
      </c>
      <c r="R197" s="41">
        <f>INDEX('For CSV - 2022 SpcFuncData'!$AN$5:$AN$89,MATCH($A197,'For CSV - 2022 SpcFuncData'!$B$5:$B$88,0))</f>
        <v>347</v>
      </c>
      <c r="S197" s="41">
        <f>INDEX('For CSV - 2022 VentSpcFuncData'!$L$6:$L$101,MATCH($B197,'For CSV - 2022 VentSpcFuncData'!$B$6:$B$101,0))</f>
        <v>71</v>
      </c>
      <c r="T197" s="41">
        <f>MATCH($A197,'For CSV - 2022 SpcFuncData'!$B$5:$B$87,0)</f>
        <v>46</v>
      </c>
      <c r="V197" t="str">
        <f t="shared" si="14"/>
        <v>2,              71,     "Office - Breakrooms"</v>
      </c>
    </row>
    <row r="198" spans="1:22">
      <c r="A198" s="54" t="s">
        <v>93</v>
      </c>
      <c r="B198" s="90" t="s">
        <v>641</v>
      </c>
      <c r="C198" s="53">
        <f>VLOOKUP($B198,'2022 Ventilation List SORT'!$A$6:$I$101,2)</f>
        <v>0.15</v>
      </c>
      <c r="D198" s="53">
        <f>VLOOKUP($B198,'2022 Ventilation List SORT'!$A$6:$I$101,3)</f>
        <v>0.15</v>
      </c>
      <c r="E198" s="58">
        <f>VLOOKUP($B198,'2022 Ventilation List SORT'!$A$6:$I$101,4)</f>
        <v>0</v>
      </c>
      <c r="F198" s="58">
        <f>VLOOKUP($B198,'2022 Ventilation List SORT'!$A$6:$I$101,5)</f>
        <v>0</v>
      </c>
      <c r="G198" s="53">
        <f>VLOOKUP($B198,'2022 Ventilation List SORT'!$A$6:$I$101,6)</f>
        <v>0</v>
      </c>
      <c r="H198" s="58">
        <f>VLOOKUP($B198,'2022 Ventilation List SORT'!$A$6:$I$101,7)</f>
        <v>1</v>
      </c>
      <c r="I198" s="53" t="str">
        <f>VLOOKUP($B198,'2022 Ventilation List SORT'!$A$6:$I$101,8)</f>
        <v>F</v>
      </c>
      <c r="J198" s="84" t="str">
        <f>VLOOKUP($B198,'2022 Ventilation List SORT'!$A$6:$I$101,9)</f>
        <v>No</v>
      </c>
      <c r="K198" s="154">
        <f>INDEX('For CSV - 2022 SpcFuncData'!$D$5:$D$88,MATCH($A198,'For CSV - 2022 SpcFuncData'!$B$5:$B$87,0))*0.5</f>
        <v>33.335000000000001</v>
      </c>
      <c r="L198" s="154">
        <f>INDEX('For CSV - 2022 VentSpcFuncData'!$K$6:$K$101,MATCH($B198,'For CSV - 2022 VentSpcFuncData'!$B$6:$B$101,0))</f>
        <v>0</v>
      </c>
      <c r="M198" s="154">
        <f t="shared" si="15"/>
        <v>33.335000000000001</v>
      </c>
      <c r="N198" s="154">
        <f>INDEX('For CSV - 2022 VentSpcFuncData'!$J$6:$J$101,MATCH($B198,'For CSV - 2022 VentSpcFuncData'!$B$6:$B$101,0))</f>
        <v>15</v>
      </c>
      <c r="O198" s="154">
        <f t="shared" si="16"/>
        <v>15</v>
      </c>
      <c r="P198" s="156">
        <f t="shared" si="12"/>
        <v>0.50002500000000005</v>
      </c>
      <c r="Q198" s="41" t="str">
        <f t="shared" si="18"/>
        <v>Lounge, Breakroom, or Waiting Area,Office - Reception areas</v>
      </c>
      <c r="R198" s="41">
        <f>INDEX('For CSV - 2022 SpcFuncData'!$AN$5:$AN$89,MATCH($A198,'For CSV - 2022 SpcFuncData'!$B$5:$B$88,0))</f>
        <v>347</v>
      </c>
      <c r="S198" s="41">
        <f>INDEX('For CSV - 2022 VentSpcFuncData'!$L$6:$L$101,MATCH($B198,'For CSV - 2022 VentSpcFuncData'!$B$6:$B$101,0))</f>
        <v>75</v>
      </c>
      <c r="T198" s="41">
        <f>MATCH($A198,'For CSV - 2022 SpcFuncData'!$B$5:$B$87,0)</f>
        <v>46</v>
      </c>
      <c r="V198" t="str">
        <f t="shared" si="14"/>
        <v>2,              75,     "Office - Reception areas"</v>
      </c>
    </row>
    <row r="199" spans="1:22">
      <c r="A199" s="54" t="s">
        <v>199</v>
      </c>
      <c r="B199" s="90" t="s">
        <v>282</v>
      </c>
      <c r="C199" s="53">
        <f>VLOOKUP($B199,'2022 Ventilation List SORT'!$A$6:$I$101,2)</f>
        <v>0.15</v>
      </c>
      <c r="D199" s="53">
        <f>VLOOKUP($B199,'2022 Ventilation List SORT'!$A$6:$I$101,3)</f>
        <v>0.15</v>
      </c>
      <c r="E199" s="58">
        <f>VLOOKUP($B199,'2022 Ventilation List SORT'!$A$6:$I$101,4)</f>
        <v>0</v>
      </c>
      <c r="F199" s="58">
        <f>VLOOKUP($B199,'2022 Ventilation List SORT'!$A$6:$I$101,5)</f>
        <v>0</v>
      </c>
      <c r="G199" s="53">
        <f>VLOOKUP($B199,'2022 Ventilation List SORT'!$A$6:$I$101,6)</f>
        <v>0</v>
      </c>
      <c r="H199" s="58">
        <f>VLOOKUP($B199,'2022 Ventilation List SORT'!$A$6:$I$101,7)</f>
        <v>3</v>
      </c>
      <c r="I199" s="53" t="str">
        <f>VLOOKUP($B199,'2022 Ventilation List SORT'!$A$6:$I$101,8)</f>
        <v/>
      </c>
      <c r="J199" s="84" t="str">
        <f>VLOOKUP($B199,'2022 Ventilation List SORT'!$A$6:$I$101,9)</f>
        <v>Yes</v>
      </c>
      <c r="K199" s="154">
        <f>INDEX('For CSV - 2022 SpcFuncData'!$D$5:$D$88,MATCH($A199,'For CSV - 2022 SpcFuncData'!$B$5:$B$87,0))*0.5</f>
        <v>5</v>
      </c>
      <c r="L199" s="154">
        <f>INDEX('For CSV - 2022 VentSpcFuncData'!$K$6:$K$101,MATCH($B199,'For CSV - 2022 VentSpcFuncData'!$B$6:$B$101,0))</f>
        <v>0</v>
      </c>
      <c r="M199" s="154">
        <f t="shared" si="15"/>
        <v>5</v>
      </c>
      <c r="N199" s="154">
        <f>INDEX('For CSV - 2022 VentSpcFuncData'!$J$6:$J$101,MATCH($B199,'For CSV - 2022 VentSpcFuncData'!$B$6:$B$101,0))</f>
        <v>15</v>
      </c>
      <c r="O199" s="154">
        <f t="shared" si="16"/>
        <v>15</v>
      </c>
      <c r="P199" s="156">
        <f t="shared" si="12"/>
        <v>7.4999999999999997E-2</v>
      </c>
      <c r="Q199" s="41" t="str">
        <f t="shared" si="18"/>
        <v>Manufacturing, Commercial &amp; Industrial Work Area (Low Bay),Misc - General manufacturing (excludes heavy industrial and process using chemicals)</v>
      </c>
      <c r="R199" s="41">
        <f>INDEX('For CSV - 2022 SpcFuncData'!$AN$5:$AN$89,MATCH($A199,'For CSV - 2022 SpcFuncData'!$B$5:$B$88,0))</f>
        <v>348</v>
      </c>
      <c r="S199" s="41">
        <f>INDEX('For CSV - 2022 VentSpcFuncData'!$L$6:$L$101,MATCH($B199,'For CSV - 2022 VentSpcFuncData'!$B$6:$B$101,0))</f>
        <v>63</v>
      </c>
      <c r="T199" s="41">
        <f>MATCH($A199,'For CSV - 2022 SpcFuncData'!$B$5:$B$87,0)</f>
        <v>47</v>
      </c>
      <c r="V199" t="str">
        <f t="shared" si="14"/>
        <v>1, Spc:SpcFunc,        348,  63  ;  Manufacturing, Commercial &amp; Industrial Work Area (Low Bay)</v>
      </c>
    </row>
    <row r="200" spans="1:22">
      <c r="A200" s="54" t="s">
        <v>199</v>
      </c>
      <c r="B200" s="90" t="s">
        <v>271</v>
      </c>
      <c r="C200" s="53">
        <f>VLOOKUP($B200,'2022 Ventilation List SORT'!$A$6:$I$101,2)</f>
        <v>0</v>
      </c>
      <c r="D200" s="53">
        <f>VLOOKUP($B200,'2022 Ventilation List SORT'!$A$6:$I$101,3)</f>
        <v>0</v>
      </c>
      <c r="E200" s="58">
        <f>VLOOKUP($B200,'2022 Ventilation List SORT'!$A$6:$I$101,4)</f>
        <v>0</v>
      </c>
      <c r="F200" s="58">
        <f>VLOOKUP($B200,'2022 Ventilation List SORT'!$A$6:$I$101,5)</f>
        <v>0</v>
      </c>
      <c r="G200" s="53">
        <f>VLOOKUP($B200,'2022 Ventilation List SORT'!$A$6:$I$101,6)</f>
        <v>0.5</v>
      </c>
      <c r="H200" s="58">
        <f>VLOOKUP($B200,'2022 Ventilation List SORT'!$A$6:$I$101,7)</f>
        <v>2</v>
      </c>
      <c r="I200" s="53" t="str">
        <f>VLOOKUP($B200,'2022 Ventilation List SORT'!$A$6:$I$101,8)</f>
        <v/>
      </c>
      <c r="J200" s="84" t="str">
        <f>VLOOKUP($B200,'2022 Ventilation List SORT'!$A$6:$I$101,9)</f>
        <v>No</v>
      </c>
      <c r="K200" s="154">
        <f>INDEX('For CSV - 2022 SpcFuncData'!$D$5:$D$88,MATCH($A200,'For CSV - 2022 SpcFuncData'!$B$5:$B$87,0))*0.5</f>
        <v>5</v>
      </c>
      <c r="L200" s="154">
        <f>INDEX('For CSV - 2022 VentSpcFuncData'!$K$6:$K$101,MATCH($B200,'For CSV - 2022 VentSpcFuncData'!$B$6:$B$101,0))</f>
        <v>0</v>
      </c>
      <c r="M200" s="154">
        <f t="shared" si="15"/>
        <v>5</v>
      </c>
      <c r="N200" s="154">
        <f>INDEX('For CSV - 2022 VentSpcFuncData'!$J$6:$J$101,MATCH($B200,'For CSV - 2022 VentSpcFuncData'!$B$6:$B$101,0))</f>
        <v>0</v>
      </c>
      <c r="O200" s="154">
        <f t="shared" si="16"/>
        <v>0</v>
      </c>
      <c r="P200" s="156">
        <f t="shared" ref="P200:P263" si="19">K200*O200/1000</f>
        <v>0</v>
      </c>
      <c r="Q200" s="41" t="str">
        <f t="shared" si="18"/>
        <v>Manufacturing, Commercial &amp; Industrial Work Area (Low Bay),Exhaust - Copy, printing rooms</v>
      </c>
      <c r="R200" s="41">
        <f>INDEX('For CSV - 2022 SpcFuncData'!$AN$5:$AN$89,MATCH($A200,'For CSV - 2022 SpcFuncData'!$B$5:$B$88,0))</f>
        <v>348</v>
      </c>
      <c r="S200" s="41">
        <f>INDEX('For CSV - 2022 VentSpcFuncData'!$L$6:$L$101,MATCH($B200,'For CSV - 2022 VentSpcFuncData'!$B$6:$B$101,0))</f>
        <v>28</v>
      </c>
      <c r="T200" s="41">
        <f>MATCH($A200,'For CSV - 2022 SpcFuncData'!$B$5:$B$87,0)</f>
        <v>47</v>
      </c>
      <c r="V200" t="str">
        <f t="shared" ref="V200:V264" si="20">IF($A199&lt;&gt;$A200,$V$3&amp;$R200&amp;$W$3&amp;$S200&amp;$X$3&amp;TEXT($A200,0),IF($A200=$A199,$V$4&amp;$S200&amp;$W$4&amp;$X$4&amp;$B200&amp;""""))</f>
        <v>2,              28,     "Exhaust - Copy, printing rooms"</v>
      </c>
    </row>
    <row r="201" spans="1:22">
      <c r="A201" s="54" t="s">
        <v>199</v>
      </c>
      <c r="B201" s="90" t="s">
        <v>626</v>
      </c>
      <c r="C201" s="53">
        <f>VLOOKUP($B201,'2022 Ventilation List SORT'!$A$6:$I$101,2)</f>
        <v>0</v>
      </c>
      <c r="D201" s="53">
        <f>VLOOKUP($B201,'2022 Ventilation List SORT'!$A$6:$I$101,3)</f>
        <v>0</v>
      </c>
      <c r="E201" s="58">
        <f>VLOOKUP($B201,'2022 Ventilation List SORT'!$A$6:$I$101,4)</f>
        <v>0</v>
      </c>
      <c r="F201" s="58">
        <f>VLOOKUP($B201,'2022 Ventilation List SORT'!$A$6:$I$101,5)</f>
        <v>0</v>
      </c>
      <c r="G201" s="53">
        <f>VLOOKUP($B201,'2022 Ventilation List SORT'!$A$6:$I$101,6)</f>
        <v>1</v>
      </c>
      <c r="H201" s="58">
        <f>VLOOKUP($B201,'2022 Ventilation List SORT'!$A$6:$I$101,7)</f>
        <v>2</v>
      </c>
      <c r="I201" s="53" t="str">
        <f>VLOOKUP($B201,'2022 Ventilation List SORT'!$A$6:$I$101,8)</f>
        <v/>
      </c>
      <c r="J201" s="84" t="str">
        <f>VLOOKUP($B201,'2022 Ventilation List SORT'!$A$6:$I$101,9)</f>
        <v>No</v>
      </c>
      <c r="K201" s="154">
        <f>INDEX('For CSV - 2022 SpcFuncData'!$D$5:$D$88,MATCH($A201,'For CSV - 2022 SpcFuncData'!$B$5:$B$87,0))*0.5</f>
        <v>5</v>
      </c>
      <c r="L201" s="154">
        <f>INDEX('For CSV - 2022 VentSpcFuncData'!$K$6:$K$101,MATCH($B201,'For CSV - 2022 VentSpcFuncData'!$B$6:$B$101,0))</f>
        <v>0</v>
      </c>
      <c r="M201" s="154">
        <f t="shared" ref="M201:M265" si="21">IF(L201=0,K201,L201)</f>
        <v>5</v>
      </c>
      <c r="N201" s="154">
        <f>INDEX('For CSV - 2022 VentSpcFuncData'!$J$6:$J$101,MATCH($B201,'For CSV - 2022 VentSpcFuncData'!$B$6:$B$101,0))</f>
        <v>0</v>
      </c>
      <c r="O201" s="154">
        <f t="shared" ref="O201:O264" si="22">IF(SUM(K201,M201)=0,0,M201/K201*N201)</f>
        <v>0</v>
      </c>
      <c r="P201" s="156">
        <f t="shared" si="19"/>
        <v>0</v>
      </c>
      <c r="Q201" s="41" t="str">
        <f t="shared" si="18"/>
        <v>Manufacturing, Commercial &amp; Industrial Work Area (Low Bay),Exhaust - Darkrooms</v>
      </c>
      <c r="R201" s="41">
        <f>INDEX('For CSV - 2022 SpcFuncData'!$AN$5:$AN$89,MATCH($A201,'For CSV - 2022 SpcFuncData'!$B$5:$B$88,0))</f>
        <v>348</v>
      </c>
      <c r="S201" s="41">
        <f>INDEX('For CSV - 2022 VentSpcFuncData'!$L$6:$L$101,MATCH($B201,'For CSV - 2022 VentSpcFuncData'!$B$6:$B$101,0))</f>
        <v>29</v>
      </c>
      <c r="T201" s="41">
        <f>MATCH($A201,'For CSV - 2022 SpcFuncData'!$B$5:$B$87,0)</f>
        <v>47</v>
      </c>
      <c r="V201" t="str">
        <f t="shared" si="20"/>
        <v>2,              29,     "Exhaust - Darkrooms"</v>
      </c>
    </row>
    <row r="202" spans="1:22">
      <c r="A202" s="54" t="s">
        <v>199</v>
      </c>
      <c r="B202" s="90" t="s">
        <v>629</v>
      </c>
      <c r="C202" s="53">
        <f>VLOOKUP($B202,'2022 Ventilation List SORT'!$A$6:$I$101,2)</f>
        <v>0</v>
      </c>
      <c r="D202" s="53">
        <f>VLOOKUP($B202,'2022 Ventilation List SORT'!$A$6:$I$101,3)</f>
        <v>0</v>
      </c>
      <c r="E202" s="58">
        <f>VLOOKUP($B202,'2022 Ventilation List SORT'!$A$6:$I$101,4)</f>
        <v>0</v>
      </c>
      <c r="F202" s="58">
        <f>VLOOKUP($B202,'2022 Ventilation List SORT'!$A$6:$I$101,5)</f>
        <v>0</v>
      </c>
      <c r="G202" s="53">
        <f>VLOOKUP($B202,'2022 Ventilation List SORT'!$A$6:$I$101,6)</f>
        <v>1</v>
      </c>
      <c r="H202" s="58">
        <f>VLOOKUP($B202,'2022 Ventilation List SORT'!$A$6:$I$101,7)</f>
        <v>3</v>
      </c>
      <c r="I202" s="53" t="str">
        <f>VLOOKUP($B202,'2022 Ventilation List SORT'!$A$6:$I$101,8)</f>
        <v/>
      </c>
      <c r="J202" s="84" t="str">
        <f>VLOOKUP($B202,'2022 Ventilation List SORT'!$A$6:$I$101,9)</f>
        <v>No</v>
      </c>
      <c r="K202" s="154">
        <f>INDEX('For CSV - 2022 SpcFuncData'!$D$5:$D$88,MATCH($A202,'For CSV - 2022 SpcFuncData'!$B$5:$B$87,0))*0.5</f>
        <v>5</v>
      </c>
      <c r="L202" s="154">
        <f>INDEX('For CSV - 2022 VentSpcFuncData'!$K$6:$K$101,MATCH($B202,'For CSV - 2022 VentSpcFuncData'!$B$6:$B$101,0))</f>
        <v>0</v>
      </c>
      <c r="M202" s="154">
        <f t="shared" si="21"/>
        <v>5</v>
      </c>
      <c r="N202" s="154">
        <f>INDEX('For CSV - 2022 VentSpcFuncData'!$J$6:$J$101,MATCH($B202,'For CSV - 2022 VentSpcFuncData'!$B$6:$B$101,0))</f>
        <v>0</v>
      </c>
      <c r="O202" s="154">
        <f t="shared" si="22"/>
        <v>0</v>
      </c>
      <c r="P202" s="156">
        <f t="shared" si="19"/>
        <v>0</v>
      </c>
      <c r="Q202" s="41" t="str">
        <f t="shared" si="18"/>
        <v>Manufacturing, Commercial &amp; Industrial Work Area (Low Bay),Exhaust - Janitor closets, trash rooms, recycling</v>
      </c>
      <c r="R202" s="41">
        <f>INDEX('For CSV - 2022 SpcFuncData'!$AN$5:$AN$89,MATCH($A202,'For CSV - 2022 SpcFuncData'!$B$5:$B$88,0))</f>
        <v>348</v>
      </c>
      <c r="S202" s="41">
        <f>INDEX('For CSV - 2022 VentSpcFuncData'!$L$6:$L$101,MATCH($B202,'For CSV - 2022 VentSpcFuncData'!$B$6:$B$101,0))</f>
        <v>30</v>
      </c>
      <c r="T202" s="41">
        <f>MATCH($A202,'For CSV - 2022 SpcFuncData'!$B$5:$B$87,0)</f>
        <v>47</v>
      </c>
      <c r="V202" t="str">
        <f t="shared" si="20"/>
        <v>2,              30,     "Exhaust - Janitor closets, trash rooms, recycling"</v>
      </c>
    </row>
    <row r="203" spans="1:22">
      <c r="A203" s="41" t="s">
        <v>199</v>
      </c>
      <c r="B203" s="90" t="s">
        <v>627</v>
      </c>
      <c r="C203" s="53">
        <f>VLOOKUP($B203,'2022 Ventilation List SORT'!$A$6:$I$101,2)</f>
        <v>0</v>
      </c>
      <c r="D203" s="53">
        <f>VLOOKUP($B203,'2022 Ventilation List SORT'!$A$6:$I$101,3)</f>
        <v>0</v>
      </c>
      <c r="E203" s="58">
        <f>VLOOKUP($B203,'2022 Ventilation List SORT'!$A$6:$I$101,4)</f>
        <v>0</v>
      </c>
      <c r="F203" s="58">
        <f>VLOOKUP($B203,'2022 Ventilation List SORT'!$A$6:$I$101,5)</f>
        <v>0</v>
      </c>
      <c r="G203" s="53">
        <f>VLOOKUP($B203,'2022 Ventilation List SORT'!$A$6:$I$101,6)</f>
        <v>0</v>
      </c>
      <c r="H203" s="58">
        <f>VLOOKUP($B203,'2022 Ventilation List SORT'!$A$6:$I$101,7)</f>
        <v>4</v>
      </c>
      <c r="I203" s="53" t="str">
        <f>VLOOKUP($B203,'2022 Ventilation List SORT'!$A$6:$I$101,8)</f>
        <v>Exh. Note F</v>
      </c>
      <c r="J203" s="84" t="str">
        <f>VLOOKUP($B203,'2022 Ventilation List SORT'!$A$6:$I$101,9)</f>
        <v>No</v>
      </c>
      <c r="K203" s="154">
        <f>INDEX('For CSV - 2022 SpcFuncData'!$D$5:$D$88,MATCH($A203,'For CSV - 2022 SpcFuncData'!$B$5:$B$87,0))*0.5</f>
        <v>5</v>
      </c>
      <c r="L203" s="154">
        <f>INDEX('For CSV - 2022 VentSpcFuncData'!$K$6:$K$101,MATCH($B203,'For CSV - 2022 VentSpcFuncData'!$B$6:$B$101,0))</f>
        <v>0</v>
      </c>
      <c r="M203" s="154">
        <f t="shared" si="21"/>
        <v>5</v>
      </c>
      <c r="N203" s="154">
        <f>INDEX('For CSV - 2022 VentSpcFuncData'!$J$6:$J$101,MATCH($B203,'For CSV - 2022 VentSpcFuncData'!$B$6:$B$101,0))</f>
        <v>0</v>
      </c>
      <c r="O203" s="154">
        <f t="shared" si="22"/>
        <v>0</v>
      </c>
      <c r="P203" s="156">
        <f t="shared" si="19"/>
        <v>0</v>
      </c>
      <c r="Q203" s="41" t="str">
        <f t="shared" si="18"/>
        <v>Manufacturing, Commercial &amp; Industrial Work Area (Low Bay),Exhaust - Paint spray booths</v>
      </c>
      <c r="R203" s="41">
        <f>INDEX('For CSV - 2022 SpcFuncData'!$AN$5:$AN$89,MATCH($A203,'For CSV - 2022 SpcFuncData'!$B$5:$B$88,0))</f>
        <v>348</v>
      </c>
      <c r="S203" s="41">
        <f>INDEX('For CSV - 2022 VentSpcFuncData'!$L$6:$L$101,MATCH($B203,'For CSV - 2022 VentSpcFuncData'!$B$6:$B$101,0))</f>
        <v>33</v>
      </c>
      <c r="T203" s="41">
        <f>MATCH($A203,'For CSV - 2022 SpcFuncData'!$B$5:$B$87,0)</f>
        <v>47</v>
      </c>
      <c r="V203" t="str">
        <f t="shared" si="20"/>
        <v>2,              33,     "Exhaust - Paint spray booths"</v>
      </c>
    </row>
    <row r="204" spans="1:22">
      <c r="A204" s="41" t="s">
        <v>199</v>
      </c>
      <c r="B204" s="90" t="s">
        <v>610</v>
      </c>
      <c r="C204" s="53">
        <f>VLOOKUP($B204,'2022 Ventilation List SORT'!$A$6:$I$101,2)</f>
        <v>0</v>
      </c>
      <c r="D204" s="53">
        <f>VLOOKUP($B204,'2022 Ventilation List SORT'!$A$6:$I$101,3)</f>
        <v>0</v>
      </c>
      <c r="E204" s="58">
        <f>VLOOKUP($B204,'2022 Ventilation List SORT'!$A$6:$I$101,4)</f>
        <v>0</v>
      </c>
      <c r="F204" s="58">
        <f>VLOOKUP($B204,'2022 Ventilation List SORT'!$A$6:$I$101,5)</f>
        <v>0</v>
      </c>
      <c r="G204" s="53">
        <f>VLOOKUP($B204,'2022 Ventilation List SORT'!$A$6:$I$101,6)</f>
        <v>0.5</v>
      </c>
      <c r="H204" s="58">
        <f>VLOOKUP($B204,'2022 Ventilation List SORT'!$A$6:$I$101,7)</f>
        <v>2</v>
      </c>
      <c r="I204" s="53">
        <f>VLOOKUP($B204,'2022 Ventilation List SORT'!$A$6:$I$101,8)</f>
        <v>0</v>
      </c>
      <c r="J204" s="84" t="str">
        <f>VLOOKUP($B204,'2022 Ventilation List SORT'!$A$6:$I$101,9)</f>
        <v>No</v>
      </c>
      <c r="K204" s="154">
        <f>INDEX('For CSV - 2022 SpcFuncData'!$D$5:$D$88,MATCH($A204,'For CSV - 2022 SpcFuncData'!$B$5:$B$87,0))*0.5</f>
        <v>5</v>
      </c>
      <c r="L204" s="154">
        <f>INDEX('For CSV - 2022 VentSpcFuncData'!$K$6:$K$101,MATCH($B204,'For CSV - 2022 VentSpcFuncData'!$B$6:$B$101,0))</f>
        <v>0</v>
      </c>
      <c r="M204" s="154">
        <f t="shared" si="21"/>
        <v>5</v>
      </c>
      <c r="N204" s="154">
        <f>INDEX('For CSV - 2022 VentSpcFuncData'!$J$6:$J$101,MATCH($B204,'For CSV - 2022 VentSpcFuncData'!$B$6:$B$101,0))</f>
        <v>0</v>
      </c>
      <c r="O204" s="154">
        <f t="shared" si="22"/>
        <v>0</v>
      </c>
      <c r="P204" s="156">
        <f t="shared" si="19"/>
        <v>0</v>
      </c>
      <c r="Q204" s="41" t="str">
        <f t="shared" si="18"/>
        <v>Manufacturing, Commercial &amp; Industrial Work Area (Low Bay),Exhaust - Woodwork shop/classrooms</v>
      </c>
      <c r="R204" s="41">
        <f>INDEX('For CSV - 2022 SpcFuncData'!$AN$5:$AN$89,MATCH($A204,'For CSV - 2022 SpcFuncData'!$B$5:$B$88,0))</f>
        <v>348</v>
      </c>
      <c r="S204" s="41">
        <f>INDEX('For CSV - 2022 VentSpcFuncData'!$L$6:$L$101,MATCH($B204,'For CSV - 2022 VentSpcFuncData'!$B$6:$B$101,0))</f>
        <v>41</v>
      </c>
      <c r="T204" s="41">
        <f>MATCH($A204,'For CSV - 2022 SpcFuncData'!$B$5:$B$87,0)</f>
        <v>47</v>
      </c>
      <c r="V204" t="str">
        <f t="shared" si="20"/>
        <v>2,              41,     "Exhaust - Woodwork shop/classrooms"</v>
      </c>
    </row>
    <row r="205" spans="1:22">
      <c r="A205" s="41" t="s">
        <v>199</v>
      </c>
      <c r="B205" s="90" t="s">
        <v>299</v>
      </c>
      <c r="C205" s="53">
        <f>VLOOKUP($B205,'2022 Ventilation List SORT'!$A$6:$I$101,2)</f>
        <v>0.15</v>
      </c>
      <c r="D205" s="53">
        <f>VLOOKUP($B205,'2022 Ventilation List SORT'!$A$6:$I$101,3)</f>
        <v>0.15</v>
      </c>
      <c r="E205" s="58">
        <f>VLOOKUP($B205,'2022 Ventilation List SORT'!$A$6:$I$101,4)</f>
        <v>0</v>
      </c>
      <c r="F205" s="58">
        <f>VLOOKUP($B205,'2022 Ventilation List SORT'!$A$6:$I$101,5)</f>
        <v>0</v>
      </c>
      <c r="G205" s="53">
        <f>VLOOKUP($B205,'2022 Ventilation List SORT'!$A$6:$I$101,6)</f>
        <v>0</v>
      </c>
      <c r="H205" s="58">
        <f>VLOOKUP($B205,'2022 Ventilation List SORT'!$A$6:$I$101,7)</f>
        <v>2</v>
      </c>
      <c r="I205" s="53" t="str">
        <f>VLOOKUP($B205,'2022 Ventilation List SORT'!$A$6:$I$101,8)</f>
        <v/>
      </c>
      <c r="J205" s="84" t="str">
        <f>VLOOKUP($B205,'2022 Ventilation List SORT'!$A$6:$I$101,9)</f>
        <v>No</v>
      </c>
      <c r="K205" s="154">
        <f>INDEX('For CSV - 2022 SpcFuncData'!$D$5:$D$88,MATCH($A205,'For CSV - 2022 SpcFuncData'!$B$5:$B$87,0))*0.5</f>
        <v>5</v>
      </c>
      <c r="L205" s="154">
        <f>INDEX('For CSV - 2022 VentSpcFuncData'!$K$6:$K$101,MATCH($B205,'For CSV - 2022 VentSpcFuncData'!$B$6:$B$101,0))</f>
        <v>0</v>
      </c>
      <c r="M205" s="154">
        <f t="shared" si="21"/>
        <v>5</v>
      </c>
      <c r="N205" s="154">
        <f>INDEX('For CSV - 2022 VentSpcFuncData'!$J$6:$J$101,MATCH($B205,'For CSV - 2022 VentSpcFuncData'!$B$6:$B$101,0))</f>
        <v>15</v>
      </c>
      <c r="O205" s="154">
        <f t="shared" si="22"/>
        <v>15</v>
      </c>
      <c r="P205" s="156">
        <f t="shared" si="19"/>
        <v>7.4999999999999997E-2</v>
      </c>
      <c r="Q205" s="41" t="str">
        <f t="shared" si="18"/>
        <v>Manufacturing, Commercial &amp; Industrial Work Area (Low Bay),Lodging - Laundry rooms, central</v>
      </c>
      <c r="R205" s="41">
        <f>INDEX('For CSV - 2022 SpcFuncData'!$AN$5:$AN$89,MATCH($A205,'For CSV - 2022 SpcFuncData'!$B$5:$B$88,0))</f>
        <v>348</v>
      </c>
      <c r="S205" s="41">
        <f>INDEX('For CSV - 2022 VentSpcFuncData'!$L$6:$L$101,MATCH($B205,'For CSV - 2022 VentSpcFuncData'!$B$6:$B$101,0))</f>
        <v>55</v>
      </c>
      <c r="T205" s="41">
        <f>MATCH($A205,'For CSV - 2022 SpcFuncData'!$B$5:$B$87,0)</f>
        <v>47</v>
      </c>
      <c r="V205" t="str">
        <f t="shared" si="20"/>
        <v>2,              55,     "Lodging - Laundry rooms, central"</v>
      </c>
    </row>
    <row r="206" spans="1:22">
      <c r="A206" s="41" t="s">
        <v>199</v>
      </c>
      <c r="B206" s="90" t="s">
        <v>286</v>
      </c>
      <c r="C206" s="53">
        <f>VLOOKUP($B206,'2022 Ventilation List SORT'!$A$6:$I$101,2)</f>
        <v>0.15</v>
      </c>
      <c r="D206" s="53">
        <f>VLOOKUP($B206,'2022 Ventilation List SORT'!$A$6:$I$101,3)</f>
        <v>0.15</v>
      </c>
      <c r="E206" s="58">
        <f>VLOOKUP($B206,'2022 Ventilation List SORT'!$A$6:$I$101,4)</f>
        <v>0</v>
      </c>
      <c r="F206" s="58">
        <f>VLOOKUP($B206,'2022 Ventilation List SORT'!$A$6:$I$101,5)</f>
        <v>0</v>
      </c>
      <c r="G206" s="53">
        <f>VLOOKUP($B206,'2022 Ventilation List SORT'!$A$6:$I$101,6)</f>
        <v>0</v>
      </c>
      <c r="H206" s="58">
        <f>VLOOKUP($B206,'2022 Ventilation List SORT'!$A$6:$I$101,7)</f>
        <v>2</v>
      </c>
      <c r="I206" s="53" t="str">
        <f>VLOOKUP($B206,'2022 Ventilation List SORT'!$A$6:$I$101,8)</f>
        <v/>
      </c>
      <c r="J206" s="84" t="str">
        <f>VLOOKUP($B206,'2022 Ventilation List SORT'!$A$6:$I$101,9)</f>
        <v>No</v>
      </c>
      <c r="K206" s="154">
        <f>INDEX('For CSV - 2022 SpcFuncData'!$D$5:$D$88,MATCH($A206,'For CSV - 2022 SpcFuncData'!$B$5:$B$87,0))*0.5</f>
        <v>5</v>
      </c>
      <c r="L206" s="154">
        <f>INDEX('For CSV - 2022 VentSpcFuncData'!$K$6:$K$101,MATCH($B206,'For CSV - 2022 VentSpcFuncData'!$B$6:$B$101,0))</f>
        <v>0</v>
      </c>
      <c r="M206" s="154">
        <f t="shared" si="21"/>
        <v>5</v>
      </c>
      <c r="N206" s="154">
        <f>INDEX('For CSV - 2022 VentSpcFuncData'!$J$6:$J$101,MATCH($B206,'For CSV - 2022 VentSpcFuncData'!$B$6:$B$101,0))</f>
        <v>15</v>
      </c>
      <c r="O206" s="154">
        <f t="shared" si="22"/>
        <v>15</v>
      </c>
      <c r="P206" s="156">
        <f t="shared" si="19"/>
        <v>7.4999999999999997E-2</v>
      </c>
      <c r="Q206" s="41" t="str">
        <f t="shared" si="18"/>
        <v>Manufacturing, Commercial &amp; Industrial Work Area (Low Bay),Misc - All others</v>
      </c>
      <c r="R206" s="41">
        <f>INDEX('For CSV - 2022 SpcFuncData'!$AN$5:$AN$89,MATCH($A206,'For CSV - 2022 SpcFuncData'!$B$5:$B$88,0))</f>
        <v>348</v>
      </c>
      <c r="S206" s="41">
        <f>INDEX('For CSV - 2022 VentSpcFuncData'!$L$6:$L$101,MATCH($B206,'For CSV - 2022 VentSpcFuncData'!$B$6:$B$101,0))</f>
        <v>58</v>
      </c>
      <c r="T206" s="41">
        <f>MATCH($A206,'For CSV - 2022 SpcFuncData'!$B$5:$B$87,0)</f>
        <v>47</v>
      </c>
      <c r="V206" t="str">
        <f t="shared" si="20"/>
        <v>2,              58,     "Misc - All others"</v>
      </c>
    </row>
    <row r="207" spans="1:22">
      <c r="A207" s="41" t="s">
        <v>199</v>
      </c>
      <c r="B207" s="90" t="s">
        <v>282</v>
      </c>
      <c r="C207" s="53">
        <f>VLOOKUP($B207,'2022 Ventilation List SORT'!$A$6:$I$101,2)</f>
        <v>0.15</v>
      </c>
      <c r="D207" s="53">
        <f>VLOOKUP($B207,'2022 Ventilation List SORT'!$A$6:$I$101,3)</f>
        <v>0.15</v>
      </c>
      <c r="E207" s="58">
        <f>VLOOKUP($B207,'2022 Ventilation List SORT'!$A$6:$I$101,4)</f>
        <v>0</v>
      </c>
      <c r="F207" s="58">
        <f>VLOOKUP($B207,'2022 Ventilation List SORT'!$A$6:$I$101,5)</f>
        <v>0</v>
      </c>
      <c r="G207" s="53">
        <f>VLOOKUP($B207,'2022 Ventilation List SORT'!$A$6:$I$101,6)</f>
        <v>0</v>
      </c>
      <c r="H207" s="58">
        <f>VLOOKUP($B207,'2022 Ventilation List SORT'!$A$6:$I$101,7)</f>
        <v>3</v>
      </c>
      <c r="I207" s="53" t="str">
        <f>VLOOKUP($B207,'2022 Ventilation List SORT'!$A$6:$I$101,8)</f>
        <v/>
      </c>
      <c r="J207" s="84" t="str">
        <f>VLOOKUP($B207,'2022 Ventilation List SORT'!$A$6:$I$101,9)</f>
        <v>Yes</v>
      </c>
      <c r="K207" s="154">
        <f>INDEX('For CSV - 2022 SpcFuncData'!$D$5:$D$88,MATCH($A207,'For CSV - 2022 SpcFuncData'!$B$5:$B$87,0))*0.5</f>
        <v>5</v>
      </c>
      <c r="L207" s="154">
        <f>INDEX('For CSV - 2022 VentSpcFuncData'!$K$6:$K$101,MATCH($B207,'For CSV - 2022 VentSpcFuncData'!$B$6:$B$101,0))</f>
        <v>0</v>
      </c>
      <c r="M207" s="154">
        <f t="shared" si="21"/>
        <v>5</v>
      </c>
      <c r="N207" s="154">
        <f>INDEX('For CSV - 2022 VentSpcFuncData'!$J$6:$J$101,MATCH($B207,'For CSV - 2022 VentSpcFuncData'!$B$6:$B$101,0))</f>
        <v>15</v>
      </c>
      <c r="O207" s="154">
        <f t="shared" si="22"/>
        <v>15</v>
      </c>
      <c r="P207" s="156">
        <f t="shared" si="19"/>
        <v>7.4999999999999997E-2</v>
      </c>
      <c r="Q207" s="41" t="str">
        <f t="shared" si="18"/>
        <v>Manufacturing, Commercial &amp; Industrial Work Area (Low Bay),Misc - General manufacturing (excludes heavy industrial and process using chemicals)</v>
      </c>
      <c r="R207" s="41">
        <f>INDEX('For CSV - 2022 SpcFuncData'!$AN$5:$AN$89,MATCH($A207,'For CSV - 2022 SpcFuncData'!$B$5:$B$88,0))</f>
        <v>348</v>
      </c>
      <c r="S207" s="41">
        <f>INDEX('For CSV - 2022 VentSpcFuncData'!$L$6:$L$101,MATCH($B207,'For CSV - 2022 VentSpcFuncData'!$B$6:$B$101,0))</f>
        <v>63</v>
      </c>
      <c r="T207" s="41">
        <f>MATCH($A207,'For CSV - 2022 SpcFuncData'!$B$5:$B$87,0)</f>
        <v>47</v>
      </c>
      <c r="V207" t="str">
        <f t="shared" si="20"/>
        <v>2,              63,     "Misc - General manufacturing (excludes heavy industrial and process using chemicals)"</v>
      </c>
    </row>
    <row r="208" spans="1:22">
      <c r="A208" s="41" t="s">
        <v>199</v>
      </c>
      <c r="B208" s="90" t="s">
        <v>628</v>
      </c>
      <c r="C208" s="53">
        <f>VLOOKUP($B208,'2022 Ventilation List SORT'!$A$6:$I$101,2)</f>
        <v>0.15</v>
      </c>
      <c r="D208" s="53">
        <f>VLOOKUP($B208,'2022 Ventilation List SORT'!$A$6:$I$101,3)</f>
        <v>0.15</v>
      </c>
      <c r="E208" s="58">
        <f>VLOOKUP($B208,'2022 Ventilation List SORT'!$A$6:$I$101,4)</f>
        <v>0</v>
      </c>
      <c r="F208" s="58">
        <f>VLOOKUP($B208,'2022 Ventilation List SORT'!$A$6:$I$101,5)</f>
        <v>0</v>
      </c>
      <c r="G208" s="53">
        <f>VLOOKUP($B208,'2022 Ventilation List SORT'!$A$6:$I$101,6)</f>
        <v>0</v>
      </c>
      <c r="H208" s="58">
        <f>VLOOKUP($B208,'2022 Ventilation List SORT'!$A$6:$I$101,7)</f>
        <v>2</v>
      </c>
      <c r="I208" s="53" t="str">
        <f>VLOOKUP($B208,'2022 Ventilation List SORT'!$A$6:$I$101,8)</f>
        <v/>
      </c>
      <c r="J208" s="84" t="str">
        <f>VLOOKUP($B208,'2022 Ventilation List SORT'!$A$6:$I$101,9)</f>
        <v>No</v>
      </c>
      <c r="K208" s="154">
        <f>INDEX('For CSV - 2022 SpcFuncData'!$D$5:$D$88,MATCH($A208,'For CSV - 2022 SpcFuncData'!$B$5:$B$87,0))*0.5</f>
        <v>5</v>
      </c>
      <c r="L208" s="154">
        <f>INDEX('For CSV - 2022 VentSpcFuncData'!$K$6:$K$101,MATCH($B208,'For CSV - 2022 VentSpcFuncData'!$B$6:$B$101,0))</f>
        <v>0</v>
      </c>
      <c r="M208" s="154">
        <f t="shared" si="21"/>
        <v>5</v>
      </c>
      <c r="N208" s="154">
        <f>INDEX('For CSV - 2022 VentSpcFuncData'!$J$6:$J$101,MATCH($B208,'For CSV - 2022 VentSpcFuncData'!$B$6:$B$101,0))</f>
        <v>15</v>
      </c>
      <c r="O208" s="154">
        <f t="shared" si="22"/>
        <v>15</v>
      </c>
      <c r="P208" s="156">
        <f t="shared" si="19"/>
        <v>7.4999999999999997E-2</v>
      </c>
      <c r="Q208" s="41" t="str">
        <f t="shared" si="18"/>
        <v>Manufacturing, Commercial &amp; Industrial Work Area (Low Bay),Misc - Sorting, packing, light assembly</v>
      </c>
      <c r="R208" s="41">
        <f>INDEX('For CSV - 2022 SpcFuncData'!$AN$5:$AN$89,MATCH($A208,'For CSV - 2022 SpcFuncData'!$B$5:$B$88,0))</f>
        <v>348</v>
      </c>
      <c r="S208" s="41">
        <f>INDEX('For CSV - 2022 VentSpcFuncData'!$L$6:$L$101,MATCH($B208,'For CSV - 2022 VentSpcFuncData'!$B$6:$B$101,0))</f>
        <v>67</v>
      </c>
      <c r="T208" s="41">
        <f>MATCH($A208,'For CSV - 2022 SpcFuncData'!$B$5:$B$87,0)</f>
        <v>47</v>
      </c>
      <c r="V208" t="str">
        <f t="shared" si="20"/>
        <v>2,              67,     "Misc - Sorting, packing, light assembly"</v>
      </c>
    </row>
    <row r="209" spans="1:22">
      <c r="A209" s="41" t="s">
        <v>200</v>
      </c>
      <c r="B209" s="90" t="s">
        <v>282</v>
      </c>
      <c r="C209" s="53">
        <f>VLOOKUP($B209,'2022 Ventilation List SORT'!$A$6:$I$101,2)</f>
        <v>0.15</v>
      </c>
      <c r="D209" s="53">
        <f>VLOOKUP($B209,'2022 Ventilation List SORT'!$A$6:$I$101,3)</f>
        <v>0.15</v>
      </c>
      <c r="E209" s="58">
        <f>VLOOKUP($B209,'2022 Ventilation List SORT'!$A$6:$I$101,4)</f>
        <v>0</v>
      </c>
      <c r="F209" s="58">
        <f>VLOOKUP($B209,'2022 Ventilation List SORT'!$A$6:$I$101,5)</f>
        <v>0</v>
      </c>
      <c r="G209" s="53">
        <f>VLOOKUP($B209,'2022 Ventilation List SORT'!$A$6:$I$101,6)</f>
        <v>0</v>
      </c>
      <c r="H209" s="58">
        <f>VLOOKUP($B209,'2022 Ventilation List SORT'!$A$6:$I$101,7)</f>
        <v>3</v>
      </c>
      <c r="I209" s="53" t="str">
        <f>VLOOKUP($B209,'2022 Ventilation List SORT'!$A$6:$I$101,8)</f>
        <v/>
      </c>
      <c r="J209" s="84" t="str">
        <f>VLOOKUP($B209,'2022 Ventilation List SORT'!$A$6:$I$101,9)</f>
        <v>Yes</v>
      </c>
      <c r="K209" s="154">
        <f>INDEX('For CSV - 2022 SpcFuncData'!$D$5:$D$88,MATCH($A209,'For CSV - 2022 SpcFuncData'!$B$5:$B$87,0))*0.5</f>
        <v>5</v>
      </c>
      <c r="L209" s="154">
        <f>INDEX('For CSV - 2022 VentSpcFuncData'!$K$6:$K$101,MATCH($B209,'For CSV - 2022 VentSpcFuncData'!$B$6:$B$101,0))</f>
        <v>0</v>
      </c>
      <c r="M209" s="154">
        <f t="shared" si="21"/>
        <v>5</v>
      </c>
      <c r="N209" s="154">
        <f>INDEX('For CSV - 2022 VentSpcFuncData'!$J$6:$J$101,MATCH($B209,'For CSV - 2022 VentSpcFuncData'!$B$6:$B$101,0))</f>
        <v>15</v>
      </c>
      <c r="O209" s="154">
        <f t="shared" si="22"/>
        <v>15</v>
      </c>
      <c r="P209" s="156">
        <f t="shared" si="19"/>
        <v>7.4999999999999997E-2</v>
      </c>
      <c r="Q209" s="41" t="str">
        <f t="shared" si="18"/>
        <v>Manufacturing, Commercial &amp; Industrial Work Area (High Bay),Misc - General manufacturing (excludes heavy industrial and process using chemicals)</v>
      </c>
      <c r="R209" s="41">
        <f>INDEX('For CSV - 2022 SpcFuncData'!$AN$5:$AN$89,MATCH($A209,'For CSV - 2022 SpcFuncData'!$B$5:$B$88,0))</f>
        <v>349</v>
      </c>
      <c r="S209" s="41">
        <f>INDEX('For CSV - 2022 VentSpcFuncData'!$L$6:$L$101,MATCH($B209,'For CSV - 2022 VentSpcFuncData'!$B$6:$B$101,0))</f>
        <v>63</v>
      </c>
      <c r="T209" s="41">
        <f>MATCH($A209,'For CSV - 2022 SpcFuncData'!$B$5:$B$87,0)</f>
        <v>48</v>
      </c>
      <c r="V209" t="str">
        <f t="shared" si="20"/>
        <v>1, Spc:SpcFunc,        349,  63  ;  Manufacturing, Commercial &amp; Industrial Work Area (High Bay)</v>
      </c>
    </row>
    <row r="210" spans="1:22">
      <c r="A210" s="41" t="s">
        <v>200</v>
      </c>
      <c r="B210" s="90" t="s">
        <v>271</v>
      </c>
      <c r="C210" s="53">
        <f>VLOOKUP($B210,'2022 Ventilation List SORT'!$A$6:$I$101,2)</f>
        <v>0</v>
      </c>
      <c r="D210" s="53">
        <f>VLOOKUP($B210,'2022 Ventilation List SORT'!$A$6:$I$101,3)</f>
        <v>0</v>
      </c>
      <c r="E210" s="58">
        <f>VLOOKUP($B210,'2022 Ventilation List SORT'!$A$6:$I$101,4)</f>
        <v>0</v>
      </c>
      <c r="F210" s="58">
        <f>VLOOKUP($B210,'2022 Ventilation List SORT'!$A$6:$I$101,5)</f>
        <v>0</v>
      </c>
      <c r="G210" s="53">
        <f>VLOOKUP($B210,'2022 Ventilation List SORT'!$A$6:$I$101,6)</f>
        <v>0.5</v>
      </c>
      <c r="H210" s="58">
        <f>VLOOKUP($B210,'2022 Ventilation List SORT'!$A$6:$I$101,7)</f>
        <v>2</v>
      </c>
      <c r="I210" s="53" t="str">
        <f>VLOOKUP($B210,'2022 Ventilation List SORT'!$A$6:$I$101,8)</f>
        <v/>
      </c>
      <c r="J210" s="84" t="str">
        <f>VLOOKUP($B210,'2022 Ventilation List SORT'!$A$6:$I$101,9)</f>
        <v>No</v>
      </c>
      <c r="K210" s="154">
        <f>INDEX('For CSV - 2022 SpcFuncData'!$D$5:$D$88,MATCH($A210,'For CSV - 2022 SpcFuncData'!$B$5:$B$87,0))*0.5</f>
        <v>5</v>
      </c>
      <c r="L210" s="154">
        <f>INDEX('For CSV - 2022 VentSpcFuncData'!$K$6:$K$101,MATCH($B210,'For CSV - 2022 VentSpcFuncData'!$B$6:$B$101,0))</f>
        <v>0</v>
      </c>
      <c r="M210" s="154">
        <f t="shared" si="21"/>
        <v>5</v>
      </c>
      <c r="N210" s="154">
        <f>INDEX('For CSV - 2022 VentSpcFuncData'!$J$6:$J$101,MATCH($B210,'For CSV - 2022 VentSpcFuncData'!$B$6:$B$101,0))</f>
        <v>0</v>
      </c>
      <c r="O210" s="154">
        <f t="shared" si="22"/>
        <v>0</v>
      </c>
      <c r="P210" s="156">
        <f t="shared" si="19"/>
        <v>0</v>
      </c>
      <c r="Q210" s="41" t="str">
        <f t="shared" ref="Q210:Q241" si="23">_xlfn.CONCAT(A210,",",B210)</f>
        <v>Manufacturing, Commercial &amp; Industrial Work Area (High Bay),Exhaust - Copy, printing rooms</v>
      </c>
      <c r="R210" s="41">
        <f>INDEX('For CSV - 2022 SpcFuncData'!$AN$5:$AN$89,MATCH($A210,'For CSV - 2022 SpcFuncData'!$B$5:$B$88,0))</f>
        <v>349</v>
      </c>
      <c r="S210" s="41">
        <f>INDEX('For CSV - 2022 VentSpcFuncData'!$L$6:$L$101,MATCH($B210,'For CSV - 2022 VentSpcFuncData'!$B$6:$B$101,0))</f>
        <v>28</v>
      </c>
      <c r="T210" s="41">
        <f>MATCH($A210,'For CSV - 2022 SpcFuncData'!$B$5:$B$87,0)</f>
        <v>48</v>
      </c>
      <c r="V210" t="str">
        <f t="shared" si="20"/>
        <v>2,              28,     "Exhaust - Copy, printing rooms"</v>
      </c>
    </row>
    <row r="211" spans="1:22">
      <c r="A211" s="41" t="s">
        <v>200</v>
      </c>
      <c r="B211" s="90" t="s">
        <v>626</v>
      </c>
      <c r="C211" s="53">
        <f>VLOOKUP($B211,'2022 Ventilation List SORT'!$A$6:$I$101,2)</f>
        <v>0</v>
      </c>
      <c r="D211" s="53">
        <f>VLOOKUP($B211,'2022 Ventilation List SORT'!$A$6:$I$101,3)</f>
        <v>0</v>
      </c>
      <c r="E211" s="58">
        <f>VLOOKUP($B211,'2022 Ventilation List SORT'!$A$6:$I$101,4)</f>
        <v>0</v>
      </c>
      <c r="F211" s="58">
        <f>VLOOKUP($B211,'2022 Ventilation List SORT'!$A$6:$I$101,5)</f>
        <v>0</v>
      </c>
      <c r="G211" s="53">
        <f>VLOOKUP($B211,'2022 Ventilation List SORT'!$A$6:$I$101,6)</f>
        <v>1</v>
      </c>
      <c r="H211" s="58">
        <f>VLOOKUP($B211,'2022 Ventilation List SORT'!$A$6:$I$101,7)</f>
        <v>2</v>
      </c>
      <c r="I211" s="53" t="str">
        <f>VLOOKUP($B211,'2022 Ventilation List SORT'!$A$6:$I$101,8)</f>
        <v/>
      </c>
      <c r="J211" s="84" t="str">
        <f>VLOOKUP($B211,'2022 Ventilation List SORT'!$A$6:$I$101,9)</f>
        <v>No</v>
      </c>
      <c r="K211" s="154">
        <f>INDEX('For CSV - 2022 SpcFuncData'!$D$5:$D$88,MATCH($A211,'For CSV - 2022 SpcFuncData'!$B$5:$B$87,0))*0.5</f>
        <v>5</v>
      </c>
      <c r="L211" s="154">
        <f>INDEX('For CSV - 2022 VentSpcFuncData'!$K$6:$K$101,MATCH($B211,'For CSV - 2022 VentSpcFuncData'!$B$6:$B$101,0))</f>
        <v>0</v>
      </c>
      <c r="M211" s="154">
        <f t="shared" si="21"/>
        <v>5</v>
      </c>
      <c r="N211" s="154">
        <f>INDEX('For CSV - 2022 VentSpcFuncData'!$J$6:$J$101,MATCH($B211,'For CSV - 2022 VentSpcFuncData'!$B$6:$B$101,0))</f>
        <v>0</v>
      </c>
      <c r="O211" s="154">
        <f t="shared" si="22"/>
        <v>0</v>
      </c>
      <c r="P211" s="156">
        <f t="shared" si="19"/>
        <v>0</v>
      </c>
      <c r="Q211" s="41" t="str">
        <f t="shared" si="23"/>
        <v>Manufacturing, Commercial &amp; Industrial Work Area (High Bay),Exhaust - Darkrooms</v>
      </c>
      <c r="R211" s="41">
        <f>INDEX('For CSV - 2022 SpcFuncData'!$AN$5:$AN$89,MATCH($A211,'For CSV - 2022 SpcFuncData'!$B$5:$B$88,0))</f>
        <v>349</v>
      </c>
      <c r="S211" s="41">
        <f>INDEX('For CSV - 2022 VentSpcFuncData'!$L$6:$L$101,MATCH($B211,'For CSV - 2022 VentSpcFuncData'!$B$6:$B$101,0))</f>
        <v>29</v>
      </c>
      <c r="T211" s="41">
        <f>MATCH($A211,'For CSV - 2022 SpcFuncData'!$B$5:$B$87,0)</f>
        <v>48</v>
      </c>
      <c r="V211" t="str">
        <f t="shared" si="20"/>
        <v>2,              29,     "Exhaust - Darkrooms"</v>
      </c>
    </row>
    <row r="212" spans="1:22">
      <c r="A212" s="41" t="s">
        <v>200</v>
      </c>
      <c r="B212" s="90" t="s">
        <v>627</v>
      </c>
      <c r="C212" s="53">
        <f>VLOOKUP($B212,'2022 Ventilation List SORT'!$A$6:$I$101,2)</f>
        <v>0</v>
      </c>
      <c r="D212" s="53">
        <f>VLOOKUP($B212,'2022 Ventilation List SORT'!$A$6:$I$101,3)</f>
        <v>0</v>
      </c>
      <c r="E212" s="58">
        <f>VLOOKUP($B212,'2022 Ventilation List SORT'!$A$6:$I$101,4)</f>
        <v>0</v>
      </c>
      <c r="F212" s="58">
        <f>VLOOKUP($B212,'2022 Ventilation List SORT'!$A$6:$I$101,5)</f>
        <v>0</v>
      </c>
      <c r="G212" s="53">
        <f>VLOOKUP($B212,'2022 Ventilation List SORT'!$A$6:$I$101,6)</f>
        <v>0</v>
      </c>
      <c r="H212" s="58">
        <f>VLOOKUP($B212,'2022 Ventilation List SORT'!$A$6:$I$101,7)</f>
        <v>4</v>
      </c>
      <c r="I212" s="53" t="str">
        <f>VLOOKUP($B212,'2022 Ventilation List SORT'!$A$6:$I$101,8)</f>
        <v>Exh. Note F</v>
      </c>
      <c r="J212" s="84" t="str">
        <f>VLOOKUP($B212,'2022 Ventilation List SORT'!$A$6:$I$101,9)</f>
        <v>No</v>
      </c>
      <c r="K212" s="154">
        <f>INDEX('For CSV - 2022 SpcFuncData'!$D$5:$D$88,MATCH($A212,'For CSV - 2022 SpcFuncData'!$B$5:$B$87,0))*0.5</f>
        <v>5</v>
      </c>
      <c r="L212" s="154">
        <f>INDEX('For CSV - 2022 VentSpcFuncData'!$K$6:$K$101,MATCH($B212,'For CSV - 2022 VentSpcFuncData'!$B$6:$B$101,0))</f>
        <v>0</v>
      </c>
      <c r="M212" s="154">
        <f t="shared" si="21"/>
        <v>5</v>
      </c>
      <c r="N212" s="154">
        <f>INDEX('For CSV - 2022 VentSpcFuncData'!$J$6:$J$101,MATCH($B212,'For CSV - 2022 VentSpcFuncData'!$B$6:$B$101,0))</f>
        <v>0</v>
      </c>
      <c r="O212" s="154">
        <f t="shared" si="22"/>
        <v>0</v>
      </c>
      <c r="P212" s="156">
        <f t="shared" si="19"/>
        <v>0</v>
      </c>
      <c r="Q212" s="41" t="str">
        <f t="shared" si="23"/>
        <v>Manufacturing, Commercial &amp; Industrial Work Area (High Bay),Exhaust - Paint spray booths</v>
      </c>
      <c r="R212" s="41">
        <f>INDEX('For CSV - 2022 SpcFuncData'!$AN$5:$AN$89,MATCH($A212,'For CSV - 2022 SpcFuncData'!$B$5:$B$88,0))</f>
        <v>349</v>
      </c>
      <c r="S212" s="41">
        <f>INDEX('For CSV - 2022 VentSpcFuncData'!$L$6:$L$101,MATCH($B212,'For CSV - 2022 VentSpcFuncData'!$B$6:$B$101,0))</f>
        <v>33</v>
      </c>
      <c r="T212" s="41">
        <f>MATCH($A212,'For CSV - 2022 SpcFuncData'!$B$5:$B$87,0)</f>
        <v>48</v>
      </c>
      <c r="V212" t="str">
        <f t="shared" si="20"/>
        <v>2,              33,     "Exhaust - Paint spray booths"</v>
      </c>
    </row>
    <row r="213" spans="1:22">
      <c r="A213" s="41" t="s">
        <v>200</v>
      </c>
      <c r="B213" s="90" t="s">
        <v>610</v>
      </c>
      <c r="C213" s="53">
        <f>VLOOKUP($B213,'2022 Ventilation List SORT'!$A$6:$I$101,2)</f>
        <v>0</v>
      </c>
      <c r="D213" s="53">
        <f>VLOOKUP($B213,'2022 Ventilation List SORT'!$A$6:$I$101,3)</f>
        <v>0</v>
      </c>
      <c r="E213" s="58">
        <f>VLOOKUP($B213,'2022 Ventilation List SORT'!$A$6:$I$101,4)</f>
        <v>0</v>
      </c>
      <c r="F213" s="58">
        <f>VLOOKUP($B213,'2022 Ventilation List SORT'!$A$6:$I$101,5)</f>
        <v>0</v>
      </c>
      <c r="G213" s="53">
        <f>VLOOKUP($B213,'2022 Ventilation List SORT'!$A$6:$I$101,6)</f>
        <v>0.5</v>
      </c>
      <c r="H213" s="58">
        <f>VLOOKUP($B213,'2022 Ventilation List SORT'!$A$6:$I$101,7)</f>
        <v>2</v>
      </c>
      <c r="I213" s="53">
        <f>VLOOKUP($B213,'2022 Ventilation List SORT'!$A$6:$I$101,8)</f>
        <v>0</v>
      </c>
      <c r="J213" s="84" t="str">
        <f>VLOOKUP($B213,'2022 Ventilation List SORT'!$A$6:$I$101,9)</f>
        <v>No</v>
      </c>
      <c r="K213" s="154">
        <f>INDEX('For CSV - 2022 SpcFuncData'!$D$5:$D$88,MATCH($A213,'For CSV - 2022 SpcFuncData'!$B$5:$B$87,0))*0.5</f>
        <v>5</v>
      </c>
      <c r="L213" s="154">
        <f>INDEX('For CSV - 2022 VentSpcFuncData'!$K$6:$K$101,MATCH($B213,'For CSV - 2022 VentSpcFuncData'!$B$6:$B$101,0))</f>
        <v>0</v>
      </c>
      <c r="M213" s="154">
        <f t="shared" si="21"/>
        <v>5</v>
      </c>
      <c r="N213" s="154">
        <f>INDEX('For CSV - 2022 VentSpcFuncData'!$J$6:$J$101,MATCH($B213,'For CSV - 2022 VentSpcFuncData'!$B$6:$B$101,0))</f>
        <v>0</v>
      </c>
      <c r="O213" s="154">
        <f t="shared" si="22"/>
        <v>0</v>
      </c>
      <c r="P213" s="156">
        <f t="shared" si="19"/>
        <v>0</v>
      </c>
      <c r="Q213" s="41" t="str">
        <f t="shared" si="23"/>
        <v>Manufacturing, Commercial &amp; Industrial Work Area (High Bay),Exhaust - Woodwork shop/classrooms</v>
      </c>
      <c r="R213" s="41">
        <f>INDEX('For CSV - 2022 SpcFuncData'!$AN$5:$AN$89,MATCH($A213,'For CSV - 2022 SpcFuncData'!$B$5:$B$88,0))</f>
        <v>349</v>
      </c>
      <c r="S213" s="41">
        <f>INDEX('For CSV - 2022 VentSpcFuncData'!$L$6:$L$101,MATCH($B213,'For CSV - 2022 VentSpcFuncData'!$B$6:$B$101,0))</f>
        <v>41</v>
      </c>
      <c r="T213" s="41">
        <f>MATCH($A213,'For CSV - 2022 SpcFuncData'!$B$5:$B$87,0)</f>
        <v>48</v>
      </c>
      <c r="V213" t="str">
        <f t="shared" si="20"/>
        <v>2,              41,     "Exhaust - Woodwork shop/classrooms"</v>
      </c>
    </row>
    <row r="214" spans="1:22">
      <c r="A214" s="41" t="s">
        <v>200</v>
      </c>
      <c r="B214" s="90" t="s">
        <v>286</v>
      </c>
      <c r="C214" s="53">
        <f>VLOOKUP($B214,'2022 Ventilation List SORT'!$A$6:$I$101,2)</f>
        <v>0.15</v>
      </c>
      <c r="D214" s="53">
        <f>VLOOKUP($B214,'2022 Ventilation List SORT'!$A$6:$I$101,3)</f>
        <v>0.15</v>
      </c>
      <c r="E214" s="58">
        <f>VLOOKUP($B214,'2022 Ventilation List SORT'!$A$6:$I$101,4)</f>
        <v>0</v>
      </c>
      <c r="F214" s="58">
        <f>VLOOKUP($B214,'2022 Ventilation List SORT'!$A$6:$I$101,5)</f>
        <v>0</v>
      </c>
      <c r="G214" s="53">
        <f>VLOOKUP($B214,'2022 Ventilation List SORT'!$A$6:$I$101,6)</f>
        <v>0</v>
      </c>
      <c r="H214" s="58">
        <f>VLOOKUP($B214,'2022 Ventilation List SORT'!$A$6:$I$101,7)</f>
        <v>2</v>
      </c>
      <c r="I214" s="53" t="str">
        <f>VLOOKUP($B214,'2022 Ventilation List SORT'!$A$6:$I$101,8)</f>
        <v/>
      </c>
      <c r="J214" s="84" t="str">
        <f>VLOOKUP($B214,'2022 Ventilation List SORT'!$A$6:$I$101,9)</f>
        <v>No</v>
      </c>
      <c r="K214" s="154">
        <f>INDEX('For CSV - 2022 SpcFuncData'!$D$5:$D$88,MATCH($A214,'For CSV - 2022 SpcFuncData'!$B$5:$B$87,0))*0.5</f>
        <v>5</v>
      </c>
      <c r="L214" s="154">
        <f>INDEX('For CSV - 2022 VentSpcFuncData'!$K$6:$K$101,MATCH($B214,'For CSV - 2022 VentSpcFuncData'!$B$6:$B$101,0))</f>
        <v>0</v>
      </c>
      <c r="M214" s="154">
        <f t="shared" si="21"/>
        <v>5</v>
      </c>
      <c r="N214" s="154">
        <f>INDEX('For CSV - 2022 VentSpcFuncData'!$J$6:$J$101,MATCH($B214,'For CSV - 2022 VentSpcFuncData'!$B$6:$B$101,0))</f>
        <v>15</v>
      </c>
      <c r="O214" s="154">
        <f t="shared" si="22"/>
        <v>15</v>
      </c>
      <c r="P214" s="156">
        <f t="shared" si="19"/>
        <v>7.4999999999999997E-2</v>
      </c>
      <c r="Q214" s="41" t="str">
        <f t="shared" si="23"/>
        <v>Manufacturing, Commercial &amp; Industrial Work Area (High Bay),Misc - All others</v>
      </c>
      <c r="R214" s="41">
        <f>INDEX('For CSV - 2022 SpcFuncData'!$AN$5:$AN$89,MATCH($A214,'For CSV - 2022 SpcFuncData'!$B$5:$B$88,0))</f>
        <v>349</v>
      </c>
      <c r="S214" s="41">
        <f>INDEX('For CSV - 2022 VentSpcFuncData'!$L$6:$L$101,MATCH($B214,'For CSV - 2022 VentSpcFuncData'!$B$6:$B$101,0))</f>
        <v>58</v>
      </c>
      <c r="T214" s="41">
        <f>MATCH($A214,'For CSV - 2022 SpcFuncData'!$B$5:$B$87,0)</f>
        <v>48</v>
      </c>
      <c r="V214" t="str">
        <f t="shared" si="20"/>
        <v>2,              58,     "Misc - All others"</v>
      </c>
    </row>
    <row r="215" spans="1:22">
      <c r="A215" s="41" t="s">
        <v>200</v>
      </c>
      <c r="B215" s="90" t="s">
        <v>282</v>
      </c>
      <c r="C215" s="53">
        <f>VLOOKUP($B215,'2022 Ventilation List SORT'!$A$6:$I$101,2)</f>
        <v>0.15</v>
      </c>
      <c r="D215" s="53">
        <f>VLOOKUP($B215,'2022 Ventilation List SORT'!$A$6:$I$101,3)</f>
        <v>0.15</v>
      </c>
      <c r="E215" s="58">
        <f>VLOOKUP($B215,'2022 Ventilation List SORT'!$A$6:$I$101,4)</f>
        <v>0</v>
      </c>
      <c r="F215" s="58">
        <f>VLOOKUP($B215,'2022 Ventilation List SORT'!$A$6:$I$101,5)</f>
        <v>0</v>
      </c>
      <c r="G215" s="53">
        <f>VLOOKUP($B215,'2022 Ventilation List SORT'!$A$6:$I$101,6)</f>
        <v>0</v>
      </c>
      <c r="H215" s="58">
        <f>VLOOKUP($B215,'2022 Ventilation List SORT'!$A$6:$I$101,7)</f>
        <v>3</v>
      </c>
      <c r="I215" s="53" t="str">
        <f>VLOOKUP($B215,'2022 Ventilation List SORT'!$A$6:$I$101,8)</f>
        <v/>
      </c>
      <c r="J215" s="84" t="str">
        <f>VLOOKUP($B215,'2022 Ventilation List SORT'!$A$6:$I$101,9)</f>
        <v>Yes</v>
      </c>
      <c r="K215" s="154">
        <f>INDEX('For CSV - 2022 SpcFuncData'!$D$5:$D$88,MATCH($A215,'For CSV - 2022 SpcFuncData'!$B$5:$B$87,0))*0.5</f>
        <v>5</v>
      </c>
      <c r="L215" s="154">
        <f>INDEX('For CSV - 2022 VentSpcFuncData'!$K$6:$K$101,MATCH($B215,'For CSV - 2022 VentSpcFuncData'!$B$6:$B$101,0))</f>
        <v>0</v>
      </c>
      <c r="M215" s="154">
        <f t="shared" si="21"/>
        <v>5</v>
      </c>
      <c r="N215" s="154">
        <f>INDEX('For CSV - 2022 VentSpcFuncData'!$J$6:$J$101,MATCH($B215,'For CSV - 2022 VentSpcFuncData'!$B$6:$B$101,0))</f>
        <v>15</v>
      </c>
      <c r="O215" s="154">
        <f t="shared" si="22"/>
        <v>15</v>
      </c>
      <c r="P215" s="156">
        <f t="shared" si="19"/>
        <v>7.4999999999999997E-2</v>
      </c>
      <c r="Q215" s="41" t="str">
        <f t="shared" si="23"/>
        <v>Manufacturing, Commercial &amp; Industrial Work Area (High Bay),Misc - General manufacturing (excludes heavy industrial and process using chemicals)</v>
      </c>
      <c r="R215" s="41">
        <f>INDEX('For CSV - 2022 SpcFuncData'!$AN$5:$AN$89,MATCH($A215,'For CSV - 2022 SpcFuncData'!$B$5:$B$88,0))</f>
        <v>349</v>
      </c>
      <c r="S215" s="41">
        <f>INDEX('For CSV - 2022 VentSpcFuncData'!$L$6:$L$101,MATCH($B215,'For CSV - 2022 VentSpcFuncData'!$B$6:$B$101,0))</f>
        <v>63</v>
      </c>
      <c r="T215" s="41">
        <f>MATCH($A215,'For CSV - 2022 SpcFuncData'!$B$5:$B$87,0)</f>
        <v>48</v>
      </c>
      <c r="V215" t="str">
        <f t="shared" si="20"/>
        <v>2,              63,     "Misc - General manufacturing (excludes heavy industrial and process using chemicals)"</v>
      </c>
    </row>
    <row r="216" spans="1:22">
      <c r="A216" s="41" t="s">
        <v>200</v>
      </c>
      <c r="B216" s="90" t="s">
        <v>628</v>
      </c>
      <c r="C216" s="53">
        <f>VLOOKUP($B216,'2022 Ventilation List SORT'!$A$6:$I$101,2)</f>
        <v>0.15</v>
      </c>
      <c r="D216" s="53">
        <f>VLOOKUP($B216,'2022 Ventilation List SORT'!$A$6:$I$101,3)</f>
        <v>0.15</v>
      </c>
      <c r="E216" s="58">
        <f>VLOOKUP($B216,'2022 Ventilation List SORT'!$A$6:$I$101,4)</f>
        <v>0</v>
      </c>
      <c r="F216" s="58">
        <f>VLOOKUP($B216,'2022 Ventilation List SORT'!$A$6:$I$101,5)</f>
        <v>0</v>
      </c>
      <c r="G216" s="53">
        <f>VLOOKUP($B216,'2022 Ventilation List SORT'!$A$6:$I$101,6)</f>
        <v>0</v>
      </c>
      <c r="H216" s="58">
        <f>VLOOKUP($B216,'2022 Ventilation List SORT'!$A$6:$I$101,7)</f>
        <v>2</v>
      </c>
      <c r="I216" s="53" t="str">
        <f>VLOOKUP($B216,'2022 Ventilation List SORT'!$A$6:$I$101,8)</f>
        <v/>
      </c>
      <c r="J216" s="84" t="str">
        <f>VLOOKUP($B216,'2022 Ventilation List SORT'!$A$6:$I$101,9)</f>
        <v>No</v>
      </c>
      <c r="K216" s="154">
        <f>INDEX('For CSV - 2022 SpcFuncData'!$D$5:$D$88,MATCH($A216,'For CSV - 2022 SpcFuncData'!$B$5:$B$87,0))*0.5</f>
        <v>5</v>
      </c>
      <c r="L216" s="154">
        <f>INDEX('For CSV - 2022 VentSpcFuncData'!$K$6:$K$101,MATCH($B216,'For CSV - 2022 VentSpcFuncData'!$B$6:$B$101,0))</f>
        <v>0</v>
      </c>
      <c r="M216" s="154">
        <f t="shared" si="21"/>
        <v>5</v>
      </c>
      <c r="N216" s="154">
        <f>INDEX('For CSV - 2022 VentSpcFuncData'!$J$6:$J$101,MATCH($B216,'For CSV - 2022 VentSpcFuncData'!$B$6:$B$101,0))</f>
        <v>15</v>
      </c>
      <c r="O216" s="154">
        <f t="shared" si="22"/>
        <v>15</v>
      </c>
      <c r="P216" s="156">
        <f t="shared" si="19"/>
        <v>7.4999999999999997E-2</v>
      </c>
      <c r="Q216" s="41" t="str">
        <f t="shared" si="23"/>
        <v>Manufacturing, Commercial &amp; Industrial Work Area (High Bay),Misc - Sorting, packing, light assembly</v>
      </c>
      <c r="R216" s="41">
        <f>INDEX('For CSV - 2022 SpcFuncData'!$AN$5:$AN$89,MATCH($A216,'For CSV - 2022 SpcFuncData'!$B$5:$B$88,0))</f>
        <v>349</v>
      </c>
      <c r="S216" s="41">
        <f>INDEX('For CSV - 2022 VentSpcFuncData'!$L$6:$L$101,MATCH($B216,'For CSV - 2022 VentSpcFuncData'!$B$6:$B$101,0))</f>
        <v>67</v>
      </c>
      <c r="T216" s="41">
        <f>MATCH($A216,'For CSV - 2022 SpcFuncData'!$B$5:$B$87,0)</f>
        <v>48</v>
      </c>
      <c r="V216" t="str">
        <f t="shared" si="20"/>
        <v>2,              67,     "Misc - Sorting, packing, light assembly"</v>
      </c>
    </row>
    <row r="217" spans="1:22">
      <c r="A217" s="41" t="s">
        <v>201</v>
      </c>
      <c r="B217" s="90" t="s">
        <v>282</v>
      </c>
      <c r="C217" s="53">
        <f>VLOOKUP($B217,'2022 Ventilation List SORT'!$A$6:$I$101,2)</f>
        <v>0.15</v>
      </c>
      <c r="D217" s="53">
        <f>VLOOKUP($B217,'2022 Ventilation List SORT'!$A$6:$I$101,3)</f>
        <v>0.15</v>
      </c>
      <c r="E217" s="58">
        <f>VLOOKUP($B217,'2022 Ventilation List SORT'!$A$6:$I$101,4)</f>
        <v>0</v>
      </c>
      <c r="F217" s="58">
        <f>VLOOKUP($B217,'2022 Ventilation List SORT'!$A$6:$I$101,5)</f>
        <v>0</v>
      </c>
      <c r="G217" s="53">
        <f>VLOOKUP($B217,'2022 Ventilation List SORT'!$A$6:$I$101,6)</f>
        <v>0</v>
      </c>
      <c r="H217" s="58">
        <f>VLOOKUP($B217,'2022 Ventilation List SORT'!$A$6:$I$101,7)</f>
        <v>3</v>
      </c>
      <c r="I217" s="53" t="str">
        <f>VLOOKUP($B217,'2022 Ventilation List SORT'!$A$6:$I$101,8)</f>
        <v/>
      </c>
      <c r="J217" s="84" t="str">
        <f>VLOOKUP($B217,'2022 Ventilation List SORT'!$A$6:$I$101,9)</f>
        <v>Yes</v>
      </c>
      <c r="K217" s="154">
        <f>INDEX('For CSV - 2022 SpcFuncData'!$D$5:$D$88,MATCH($A217,'For CSV - 2022 SpcFuncData'!$B$5:$B$87,0))*0.5</f>
        <v>5</v>
      </c>
      <c r="L217" s="154">
        <f>INDEX('For CSV - 2022 VentSpcFuncData'!$K$6:$K$101,MATCH($B217,'For CSV - 2022 VentSpcFuncData'!$B$6:$B$101,0))</f>
        <v>0</v>
      </c>
      <c r="M217" s="154">
        <f t="shared" si="21"/>
        <v>5</v>
      </c>
      <c r="N217" s="154">
        <f>INDEX('For CSV - 2022 VentSpcFuncData'!$J$6:$J$101,MATCH($B217,'For CSV - 2022 VentSpcFuncData'!$B$6:$B$101,0))</f>
        <v>15</v>
      </c>
      <c r="O217" s="154">
        <f t="shared" si="22"/>
        <v>15</v>
      </c>
      <c r="P217" s="156">
        <f t="shared" si="19"/>
        <v>7.4999999999999997E-2</v>
      </c>
      <c r="Q217" s="41" t="str">
        <f t="shared" si="23"/>
        <v>Manufacturing, Commercial &amp; Industrial Work Area (Precision),Misc - General manufacturing (excludes heavy industrial and process using chemicals)</v>
      </c>
      <c r="R217" s="41">
        <f>INDEX('For CSV - 2022 SpcFuncData'!$AN$5:$AN$89,MATCH($A217,'For CSV - 2022 SpcFuncData'!$B$5:$B$88,0))</f>
        <v>350</v>
      </c>
      <c r="S217" s="41">
        <f>INDEX('For CSV - 2022 VentSpcFuncData'!$L$6:$L$101,MATCH($B217,'For CSV - 2022 VentSpcFuncData'!$B$6:$B$101,0))</f>
        <v>63</v>
      </c>
      <c r="T217" s="41">
        <f>MATCH($A217,'For CSV - 2022 SpcFuncData'!$B$5:$B$87,0)</f>
        <v>49</v>
      </c>
      <c r="V217" t="str">
        <f t="shared" si="20"/>
        <v>1, Spc:SpcFunc,        350,  63  ;  Manufacturing, Commercial &amp; Industrial Work Area (Precision)</v>
      </c>
    </row>
    <row r="218" spans="1:22">
      <c r="A218" s="41" t="s">
        <v>201</v>
      </c>
      <c r="B218" s="90" t="s">
        <v>271</v>
      </c>
      <c r="C218" s="53">
        <f>VLOOKUP($B218,'2022 Ventilation List SORT'!$A$6:$I$101,2)</f>
        <v>0</v>
      </c>
      <c r="D218" s="53">
        <f>VLOOKUP($B218,'2022 Ventilation List SORT'!$A$6:$I$101,3)</f>
        <v>0</v>
      </c>
      <c r="E218" s="58">
        <f>VLOOKUP($B218,'2022 Ventilation List SORT'!$A$6:$I$101,4)</f>
        <v>0</v>
      </c>
      <c r="F218" s="58">
        <f>VLOOKUP($B218,'2022 Ventilation List SORT'!$A$6:$I$101,5)</f>
        <v>0</v>
      </c>
      <c r="G218" s="53">
        <f>VLOOKUP($B218,'2022 Ventilation List SORT'!$A$6:$I$101,6)</f>
        <v>0.5</v>
      </c>
      <c r="H218" s="58">
        <f>VLOOKUP($B218,'2022 Ventilation List SORT'!$A$6:$I$101,7)</f>
        <v>2</v>
      </c>
      <c r="I218" s="53" t="str">
        <f>VLOOKUP($B218,'2022 Ventilation List SORT'!$A$6:$I$101,8)</f>
        <v/>
      </c>
      <c r="J218" s="84" t="str">
        <f>VLOOKUP($B218,'2022 Ventilation List SORT'!$A$6:$I$101,9)</f>
        <v>No</v>
      </c>
      <c r="K218" s="154">
        <f>INDEX('For CSV - 2022 SpcFuncData'!$D$5:$D$88,MATCH($A218,'For CSV - 2022 SpcFuncData'!$B$5:$B$87,0))*0.5</f>
        <v>5</v>
      </c>
      <c r="L218" s="154">
        <f>INDEX('For CSV - 2022 VentSpcFuncData'!$K$6:$K$101,MATCH($B218,'For CSV - 2022 VentSpcFuncData'!$B$6:$B$101,0))</f>
        <v>0</v>
      </c>
      <c r="M218" s="154">
        <f t="shared" si="21"/>
        <v>5</v>
      </c>
      <c r="N218" s="154">
        <f>INDEX('For CSV - 2022 VentSpcFuncData'!$J$6:$J$101,MATCH($B218,'For CSV - 2022 VentSpcFuncData'!$B$6:$B$101,0))</f>
        <v>0</v>
      </c>
      <c r="O218" s="154">
        <f t="shared" si="22"/>
        <v>0</v>
      </c>
      <c r="P218" s="156">
        <f t="shared" si="19"/>
        <v>0</v>
      </c>
      <c r="Q218" s="41" t="str">
        <f t="shared" si="23"/>
        <v>Manufacturing, Commercial &amp; Industrial Work Area (Precision),Exhaust - Copy, printing rooms</v>
      </c>
      <c r="R218" s="41">
        <f>INDEX('For CSV - 2022 SpcFuncData'!$AN$5:$AN$89,MATCH($A218,'For CSV - 2022 SpcFuncData'!$B$5:$B$88,0))</f>
        <v>350</v>
      </c>
      <c r="S218" s="41">
        <f>INDEX('For CSV - 2022 VentSpcFuncData'!$L$6:$L$101,MATCH($B218,'For CSV - 2022 VentSpcFuncData'!$B$6:$B$101,0))</f>
        <v>28</v>
      </c>
      <c r="T218" s="41">
        <f>MATCH($A218,'For CSV - 2022 SpcFuncData'!$B$5:$B$87,0)</f>
        <v>49</v>
      </c>
      <c r="V218" t="str">
        <f t="shared" si="20"/>
        <v>2,              28,     "Exhaust - Copy, printing rooms"</v>
      </c>
    </row>
    <row r="219" spans="1:22">
      <c r="A219" s="41" t="s">
        <v>201</v>
      </c>
      <c r="B219" s="90" t="s">
        <v>626</v>
      </c>
      <c r="C219" s="53">
        <f>VLOOKUP($B219,'2022 Ventilation List SORT'!$A$6:$I$101,2)</f>
        <v>0</v>
      </c>
      <c r="D219" s="53">
        <f>VLOOKUP($B219,'2022 Ventilation List SORT'!$A$6:$I$101,3)</f>
        <v>0</v>
      </c>
      <c r="E219" s="58">
        <f>VLOOKUP($B219,'2022 Ventilation List SORT'!$A$6:$I$101,4)</f>
        <v>0</v>
      </c>
      <c r="F219" s="58">
        <f>VLOOKUP($B219,'2022 Ventilation List SORT'!$A$6:$I$101,5)</f>
        <v>0</v>
      </c>
      <c r="G219" s="53">
        <f>VLOOKUP($B219,'2022 Ventilation List SORT'!$A$6:$I$101,6)</f>
        <v>1</v>
      </c>
      <c r="H219" s="58">
        <f>VLOOKUP($B219,'2022 Ventilation List SORT'!$A$6:$I$101,7)</f>
        <v>2</v>
      </c>
      <c r="I219" s="53" t="str">
        <f>VLOOKUP($B219,'2022 Ventilation List SORT'!$A$6:$I$101,8)</f>
        <v/>
      </c>
      <c r="J219" s="84" t="str">
        <f>VLOOKUP($B219,'2022 Ventilation List SORT'!$A$6:$I$101,9)</f>
        <v>No</v>
      </c>
      <c r="K219" s="154">
        <f>INDEX('For CSV - 2022 SpcFuncData'!$D$5:$D$88,MATCH($A219,'For CSV - 2022 SpcFuncData'!$B$5:$B$87,0))*0.5</f>
        <v>5</v>
      </c>
      <c r="L219" s="154">
        <f>INDEX('For CSV - 2022 VentSpcFuncData'!$K$6:$K$101,MATCH($B219,'For CSV - 2022 VentSpcFuncData'!$B$6:$B$101,0))</f>
        <v>0</v>
      </c>
      <c r="M219" s="154">
        <f t="shared" si="21"/>
        <v>5</v>
      </c>
      <c r="N219" s="154">
        <f>INDEX('For CSV - 2022 VentSpcFuncData'!$J$6:$J$101,MATCH($B219,'For CSV - 2022 VentSpcFuncData'!$B$6:$B$101,0))</f>
        <v>0</v>
      </c>
      <c r="O219" s="154">
        <f t="shared" si="22"/>
        <v>0</v>
      </c>
      <c r="P219" s="156">
        <f t="shared" si="19"/>
        <v>0</v>
      </c>
      <c r="Q219" s="41" t="str">
        <f t="shared" si="23"/>
        <v>Manufacturing, Commercial &amp; Industrial Work Area (Precision),Exhaust - Darkrooms</v>
      </c>
      <c r="R219" s="41">
        <f>INDEX('For CSV - 2022 SpcFuncData'!$AN$5:$AN$89,MATCH($A219,'For CSV - 2022 SpcFuncData'!$B$5:$B$88,0))</f>
        <v>350</v>
      </c>
      <c r="S219" s="41">
        <f>INDEX('For CSV - 2022 VentSpcFuncData'!$L$6:$L$101,MATCH($B219,'For CSV - 2022 VentSpcFuncData'!$B$6:$B$101,0))</f>
        <v>29</v>
      </c>
      <c r="T219" s="41">
        <f>MATCH($A219,'For CSV - 2022 SpcFuncData'!$B$5:$B$87,0)</f>
        <v>49</v>
      </c>
      <c r="V219" t="str">
        <f t="shared" si="20"/>
        <v>2,              29,     "Exhaust - Darkrooms"</v>
      </c>
    </row>
    <row r="220" spans="1:22">
      <c r="A220" s="41" t="s">
        <v>201</v>
      </c>
      <c r="B220" s="90" t="s">
        <v>627</v>
      </c>
      <c r="C220" s="53">
        <f>VLOOKUP($B220,'2022 Ventilation List SORT'!$A$6:$I$101,2)</f>
        <v>0</v>
      </c>
      <c r="D220" s="53">
        <f>VLOOKUP($B220,'2022 Ventilation List SORT'!$A$6:$I$101,3)</f>
        <v>0</v>
      </c>
      <c r="E220" s="58">
        <f>VLOOKUP($B220,'2022 Ventilation List SORT'!$A$6:$I$101,4)</f>
        <v>0</v>
      </c>
      <c r="F220" s="58">
        <f>VLOOKUP($B220,'2022 Ventilation List SORT'!$A$6:$I$101,5)</f>
        <v>0</v>
      </c>
      <c r="G220" s="53">
        <f>VLOOKUP($B220,'2022 Ventilation List SORT'!$A$6:$I$101,6)</f>
        <v>0</v>
      </c>
      <c r="H220" s="58">
        <f>VLOOKUP($B220,'2022 Ventilation List SORT'!$A$6:$I$101,7)</f>
        <v>4</v>
      </c>
      <c r="I220" s="53" t="str">
        <f>VLOOKUP($B220,'2022 Ventilation List SORT'!$A$6:$I$101,8)</f>
        <v>Exh. Note F</v>
      </c>
      <c r="J220" s="84" t="str">
        <f>VLOOKUP($B220,'2022 Ventilation List SORT'!$A$6:$I$101,9)</f>
        <v>No</v>
      </c>
      <c r="K220" s="154">
        <f>INDEX('For CSV - 2022 SpcFuncData'!$D$5:$D$88,MATCH($A220,'For CSV - 2022 SpcFuncData'!$B$5:$B$87,0))*0.5</f>
        <v>5</v>
      </c>
      <c r="L220" s="154">
        <f>INDEX('For CSV - 2022 VentSpcFuncData'!$K$6:$K$101,MATCH($B220,'For CSV - 2022 VentSpcFuncData'!$B$6:$B$101,0))</f>
        <v>0</v>
      </c>
      <c r="M220" s="154">
        <f t="shared" si="21"/>
        <v>5</v>
      </c>
      <c r="N220" s="154">
        <f>INDEX('For CSV - 2022 VentSpcFuncData'!$J$6:$J$101,MATCH($B220,'For CSV - 2022 VentSpcFuncData'!$B$6:$B$101,0))</f>
        <v>0</v>
      </c>
      <c r="O220" s="154">
        <f t="shared" si="22"/>
        <v>0</v>
      </c>
      <c r="P220" s="156">
        <f t="shared" si="19"/>
        <v>0</v>
      </c>
      <c r="Q220" s="41" t="str">
        <f t="shared" si="23"/>
        <v>Manufacturing, Commercial &amp; Industrial Work Area (Precision),Exhaust - Paint spray booths</v>
      </c>
      <c r="R220" s="41">
        <f>INDEX('For CSV - 2022 SpcFuncData'!$AN$5:$AN$89,MATCH($A220,'For CSV - 2022 SpcFuncData'!$B$5:$B$88,0))</f>
        <v>350</v>
      </c>
      <c r="S220" s="41">
        <f>INDEX('For CSV - 2022 VentSpcFuncData'!$L$6:$L$101,MATCH($B220,'For CSV - 2022 VentSpcFuncData'!$B$6:$B$101,0))</f>
        <v>33</v>
      </c>
      <c r="T220" s="41">
        <f>MATCH($A220,'For CSV - 2022 SpcFuncData'!$B$5:$B$87,0)</f>
        <v>49</v>
      </c>
      <c r="V220" t="str">
        <f t="shared" si="20"/>
        <v>2,              33,     "Exhaust - Paint spray booths"</v>
      </c>
    </row>
    <row r="221" spans="1:22">
      <c r="A221" s="41" t="s">
        <v>201</v>
      </c>
      <c r="B221" s="90" t="s">
        <v>610</v>
      </c>
      <c r="C221" s="53">
        <f>VLOOKUP($B221,'2022 Ventilation List SORT'!$A$6:$I$101,2)</f>
        <v>0</v>
      </c>
      <c r="D221" s="53">
        <f>VLOOKUP($B221,'2022 Ventilation List SORT'!$A$6:$I$101,3)</f>
        <v>0</v>
      </c>
      <c r="E221" s="58">
        <f>VLOOKUP($B221,'2022 Ventilation List SORT'!$A$6:$I$101,4)</f>
        <v>0</v>
      </c>
      <c r="F221" s="58">
        <f>VLOOKUP($B221,'2022 Ventilation List SORT'!$A$6:$I$101,5)</f>
        <v>0</v>
      </c>
      <c r="G221" s="53">
        <f>VLOOKUP($B221,'2022 Ventilation List SORT'!$A$6:$I$101,6)</f>
        <v>0.5</v>
      </c>
      <c r="H221" s="58">
        <f>VLOOKUP($B221,'2022 Ventilation List SORT'!$A$6:$I$101,7)</f>
        <v>2</v>
      </c>
      <c r="I221" s="53">
        <f>VLOOKUP($B221,'2022 Ventilation List SORT'!$A$6:$I$101,8)</f>
        <v>0</v>
      </c>
      <c r="J221" s="84" t="str">
        <f>VLOOKUP($B221,'2022 Ventilation List SORT'!$A$6:$I$101,9)</f>
        <v>No</v>
      </c>
      <c r="K221" s="154">
        <f>INDEX('For CSV - 2022 SpcFuncData'!$D$5:$D$88,MATCH($A221,'For CSV - 2022 SpcFuncData'!$B$5:$B$87,0))*0.5</f>
        <v>5</v>
      </c>
      <c r="L221" s="154">
        <f>INDEX('For CSV - 2022 VentSpcFuncData'!$K$6:$K$101,MATCH($B221,'For CSV - 2022 VentSpcFuncData'!$B$6:$B$101,0))</f>
        <v>0</v>
      </c>
      <c r="M221" s="154">
        <f t="shared" si="21"/>
        <v>5</v>
      </c>
      <c r="N221" s="154">
        <f>INDEX('For CSV - 2022 VentSpcFuncData'!$J$6:$J$101,MATCH($B221,'For CSV - 2022 VentSpcFuncData'!$B$6:$B$101,0))</f>
        <v>0</v>
      </c>
      <c r="O221" s="154">
        <f t="shared" si="22"/>
        <v>0</v>
      </c>
      <c r="P221" s="156">
        <f t="shared" si="19"/>
        <v>0</v>
      </c>
      <c r="Q221" s="41" t="str">
        <f t="shared" si="23"/>
        <v>Manufacturing, Commercial &amp; Industrial Work Area (Precision),Exhaust - Woodwork shop/classrooms</v>
      </c>
      <c r="R221" s="41">
        <f>INDEX('For CSV - 2022 SpcFuncData'!$AN$5:$AN$89,MATCH($A221,'For CSV - 2022 SpcFuncData'!$B$5:$B$88,0))</f>
        <v>350</v>
      </c>
      <c r="S221" s="41">
        <f>INDEX('For CSV - 2022 VentSpcFuncData'!$L$6:$L$101,MATCH($B221,'For CSV - 2022 VentSpcFuncData'!$B$6:$B$101,0))</f>
        <v>41</v>
      </c>
      <c r="T221" s="41">
        <f>MATCH($A221,'For CSV - 2022 SpcFuncData'!$B$5:$B$87,0)</f>
        <v>49</v>
      </c>
      <c r="V221" t="str">
        <f t="shared" si="20"/>
        <v>2,              41,     "Exhaust - Woodwork shop/classrooms"</v>
      </c>
    </row>
    <row r="222" spans="1:22">
      <c r="A222" s="41" t="s">
        <v>201</v>
      </c>
      <c r="B222" s="90" t="s">
        <v>286</v>
      </c>
      <c r="C222" s="53">
        <f>VLOOKUP($B222,'2022 Ventilation List SORT'!$A$6:$I$101,2)</f>
        <v>0.15</v>
      </c>
      <c r="D222" s="53">
        <f>VLOOKUP($B222,'2022 Ventilation List SORT'!$A$6:$I$101,3)</f>
        <v>0.15</v>
      </c>
      <c r="E222" s="58">
        <f>VLOOKUP($B222,'2022 Ventilation List SORT'!$A$6:$I$101,4)</f>
        <v>0</v>
      </c>
      <c r="F222" s="58">
        <f>VLOOKUP($B222,'2022 Ventilation List SORT'!$A$6:$I$101,5)</f>
        <v>0</v>
      </c>
      <c r="G222" s="53">
        <f>VLOOKUP($B222,'2022 Ventilation List SORT'!$A$6:$I$101,6)</f>
        <v>0</v>
      </c>
      <c r="H222" s="58">
        <f>VLOOKUP($B222,'2022 Ventilation List SORT'!$A$6:$I$101,7)</f>
        <v>2</v>
      </c>
      <c r="I222" s="53" t="str">
        <f>VLOOKUP($B222,'2022 Ventilation List SORT'!$A$6:$I$101,8)</f>
        <v/>
      </c>
      <c r="J222" s="84" t="str">
        <f>VLOOKUP($B222,'2022 Ventilation List SORT'!$A$6:$I$101,9)</f>
        <v>No</v>
      </c>
      <c r="K222" s="154">
        <f>INDEX('For CSV - 2022 SpcFuncData'!$D$5:$D$88,MATCH($A222,'For CSV - 2022 SpcFuncData'!$B$5:$B$87,0))*0.5</f>
        <v>5</v>
      </c>
      <c r="L222" s="154">
        <f>INDEX('For CSV - 2022 VentSpcFuncData'!$K$6:$K$101,MATCH($B222,'For CSV - 2022 VentSpcFuncData'!$B$6:$B$101,0))</f>
        <v>0</v>
      </c>
      <c r="M222" s="154">
        <f t="shared" si="21"/>
        <v>5</v>
      </c>
      <c r="N222" s="154">
        <f>INDEX('For CSV - 2022 VentSpcFuncData'!$J$6:$J$101,MATCH($B222,'For CSV - 2022 VentSpcFuncData'!$B$6:$B$101,0))</f>
        <v>15</v>
      </c>
      <c r="O222" s="154">
        <f t="shared" si="22"/>
        <v>15</v>
      </c>
      <c r="P222" s="156">
        <f t="shared" si="19"/>
        <v>7.4999999999999997E-2</v>
      </c>
      <c r="Q222" s="41" t="str">
        <f t="shared" si="23"/>
        <v>Manufacturing, Commercial &amp; Industrial Work Area (Precision),Misc - All others</v>
      </c>
      <c r="R222" s="41">
        <f>INDEX('For CSV - 2022 SpcFuncData'!$AN$5:$AN$89,MATCH($A222,'For CSV - 2022 SpcFuncData'!$B$5:$B$88,0))</f>
        <v>350</v>
      </c>
      <c r="S222" s="41">
        <f>INDEX('For CSV - 2022 VentSpcFuncData'!$L$6:$L$101,MATCH($B222,'For CSV - 2022 VentSpcFuncData'!$B$6:$B$101,0))</f>
        <v>58</v>
      </c>
      <c r="T222" s="41">
        <f>MATCH($A222,'For CSV - 2022 SpcFuncData'!$B$5:$B$87,0)</f>
        <v>49</v>
      </c>
      <c r="V222" t="str">
        <f t="shared" si="20"/>
        <v>2,              58,     "Misc - All others"</v>
      </c>
    </row>
    <row r="223" spans="1:22">
      <c r="A223" s="41" t="s">
        <v>201</v>
      </c>
      <c r="B223" s="90" t="s">
        <v>282</v>
      </c>
      <c r="C223" s="53">
        <f>VLOOKUP($B223,'2022 Ventilation List SORT'!$A$6:$I$101,2)</f>
        <v>0.15</v>
      </c>
      <c r="D223" s="53">
        <f>VLOOKUP($B223,'2022 Ventilation List SORT'!$A$6:$I$101,3)</f>
        <v>0.15</v>
      </c>
      <c r="E223" s="58">
        <f>VLOOKUP($B223,'2022 Ventilation List SORT'!$A$6:$I$101,4)</f>
        <v>0</v>
      </c>
      <c r="F223" s="58">
        <f>VLOOKUP($B223,'2022 Ventilation List SORT'!$A$6:$I$101,5)</f>
        <v>0</v>
      </c>
      <c r="G223" s="53">
        <f>VLOOKUP($B223,'2022 Ventilation List SORT'!$A$6:$I$101,6)</f>
        <v>0</v>
      </c>
      <c r="H223" s="58">
        <f>VLOOKUP($B223,'2022 Ventilation List SORT'!$A$6:$I$101,7)</f>
        <v>3</v>
      </c>
      <c r="I223" s="53" t="str">
        <f>VLOOKUP($B223,'2022 Ventilation List SORT'!$A$6:$I$101,8)</f>
        <v/>
      </c>
      <c r="J223" s="84" t="str">
        <f>VLOOKUP($B223,'2022 Ventilation List SORT'!$A$6:$I$101,9)</f>
        <v>Yes</v>
      </c>
      <c r="K223" s="154">
        <f>INDEX('For CSV - 2022 SpcFuncData'!$D$5:$D$88,MATCH($A223,'For CSV - 2022 SpcFuncData'!$B$5:$B$87,0))*0.5</f>
        <v>5</v>
      </c>
      <c r="L223" s="154">
        <f>INDEX('For CSV - 2022 VentSpcFuncData'!$K$6:$K$101,MATCH($B223,'For CSV - 2022 VentSpcFuncData'!$B$6:$B$101,0))</f>
        <v>0</v>
      </c>
      <c r="M223" s="154">
        <f t="shared" si="21"/>
        <v>5</v>
      </c>
      <c r="N223" s="154">
        <f>INDEX('For CSV - 2022 VentSpcFuncData'!$J$6:$J$101,MATCH($B223,'For CSV - 2022 VentSpcFuncData'!$B$6:$B$101,0))</f>
        <v>15</v>
      </c>
      <c r="O223" s="154">
        <f t="shared" si="22"/>
        <v>15</v>
      </c>
      <c r="P223" s="156">
        <f t="shared" si="19"/>
        <v>7.4999999999999997E-2</v>
      </c>
      <c r="Q223" s="41" t="str">
        <f t="shared" si="23"/>
        <v>Manufacturing, Commercial &amp; Industrial Work Area (Precision),Misc - General manufacturing (excludes heavy industrial and process using chemicals)</v>
      </c>
      <c r="R223" s="41">
        <f>INDEX('For CSV - 2022 SpcFuncData'!$AN$5:$AN$89,MATCH($A223,'For CSV - 2022 SpcFuncData'!$B$5:$B$88,0))</f>
        <v>350</v>
      </c>
      <c r="S223" s="41">
        <f>INDEX('For CSV - 2022 VentSpcFuncData'!$L$6:$L$101,MATCH($B223,'For CSV - 2022 VentSpcFuncData'!$B$6:$B$101,0))</f>
        <v>63</v>
      </c>
      <c r="T223" s="41">
        <f>MATCH($A223,'For CSV - 2022 SpcFuncData'!$B$5:$B$87,0)</f>
        <v>49</v>
      </c>
      <c r="V223" t="str">
        <f t="shared" si="20"/>
        <v>2,              63,     "Misc - General manufacturing (excludes heavy industrial and process using chemicals)"</v>
      </c>
    </row>
    <row r="224" spans="1:22">
      <c r="A224" s="41" t="s">
        <v>201</v>
      </c>
      <c r="B224" s="90" t="s">
        <v>628</v>
      </c>
      <c r="C224" s="53">
        <f>VLOOKUP($B224,'2022 Ventilation List SORT'!$A$6:$I$101,2)</f>
        <v>0.15</v>
      </c>
      <c r="D224" s="53">
        <f>VLOOKUP($B224,'2022 Ventilation List SORT'!$A$6:$I$101,3)</f>
        <v>0.15</v>
      </c>
      <c r="E224" s="58">
        <f>VLOOKUP($B224,'2022 Ventilation List SORT'!$A$6:$I$101,4)</f>
        <v>0</v>
      </c>
      <c r="F224" s="58">
        <f>VLOOKUP($B224,'2022 Ventilation List SORT'!$A$6:$I$101,5)</f>
        <v>0</v>
      </c>
      <c r="G224" s="53">
        <f>VLOOKUP($B224,'2022 Ventilation List SORT'!$A$6:$I$101,6)</f>
        <v>0</v>
      </c>
      <c r="H224" s="58">
        <f>VLOOKUP($B224,'2022 Ventilation List SORT'!$A$6:$I$101,7)</f>
        <v>2</v>
      </c>
      <c r="I224" s="53" t="str">
        <f>VLOOKUP($B224,'2022 Ventilation List SORT'!$A$6:$I$101,8)</f>
        <v/>
      </c>
      <c r="J224" s="84" t="str">
        <f>VLOOKUP($B224,'2022 Ventilation List SORT'!$A$6:$I$101,9)</f>
        <v>No</v>
      </c>
      <c r="K224" s="154">
        <f>INDEX('For CSV - 2022 SpcFuncData'!$D$5:$D$88,MATCH($A224,'For CSV - 2022 SpcFuncData'!$B$5:$B$87,0))*0.5</f>
        <v>5</v>
      </c>
      <c r="L224" s="154">
        <f>INDEX('For CSV - 2022 VentSpcFuncData'!$K$6:$K$101,MATCH($B224,'For CSV - 2022 VentSpcFuncData'!$B$6:$B$101,0))</f>
        <v>0</v>
      </c>
      <c r="M224" s="154">
        <f t="shared" si="21"/>
        <v>5</v>
      </c>
      <c r="N224" s="154">
        <f>INDEX('For CSV - 2022 VentSpcFuncData'!$J$6:$J$101,MATCH($B224,'For CSV - 2022 VentSpcFuncData'!$B$6:$B$101,0))</f>
        <v>15</v>
      </c>
      <c r="O224" s="154">
        <f t="shared" si="22"/>
        <v>15</v>
      </c>
      <c r="P224" s="156">
        <f t="shared" si="19"/>
        <v>7.4999999999999997E-2</v>
      </c>
      <c r="Q224" s="41" t="str">
        <f t="shared" si="23"/>
        <v>Manufacturing, Commercial &amp; Industrial Work Area (Precision),Misc - Sorting, packing, light assembly</v>
      </c>
      <c r="R224" s="41">
        <f>INDEX('For CSV - 2022 SpcFuncData'!$AN$5:$AN$89,MATCH($A224,'For CSV - 2022 SpcFuncData'!$B$5:$B$88,0))</f>
        <v>350</v>
      </c>
      <c r="S224" s="41">
        <f>INDEX('For CSV - 2022 VentSpcFuncData'!$L$6:$L$101,MATCH($B224,'For CSV - 2022 VentSpcFuncData'!$B$6:$B$101,0))</f>
        <v>67</v>
      </c>
      <c r="T224" s="41">
        <f>MATCH($A224,'For CSV - 2022 SpcFuncData'!$B$5:$B$87,0)</f>
        <v>49</v>
      </c>
      <c r="V224" t="str">
        <f t="shared" si="20"/>
        <v>2,              67,     "Misc - Sorting, packing, light assembly"</v>
      </c>
    </row>
    <row r="225" spans="1:22">
      <c r="A225" s="41" t="s">
        <v>81</v>
      </c>
      <c r="B225" s="90" t="s">
        <v>311</v>
      </c>
      <c r="C225" s="53">
        <f>VLOOKUP($B225,'2022 Ventilation List SORT'!$A$6:$I$101,2)</f>
        <v>0.25</v>
      </c>
      <c r="D225" s="53">
        <f>VLOOKUP($B225,'2022 Ventilation List SORT'!$A$6:$I$101,3)</f>
        <v>0.15</v>
      </c>
      <c r="E225" s="58">
        <f>VLOOKUP($B225,'2022 Ventilation List SORT'!$A$6:$I$101,4)</f>
        <v>0</v>
      </c>
      <c r="F225" s="58">
        <f>VLOOKUP($B225,'2022 Ventilation List SORT'!$A$6:$I$101,5)</f>
        <v>0</v>
      </c>
      <c r="G225" s="53">
        <f>VLOOKUP($B225,'2022 Ventilation List SORT'!$A$6:$I$101,6)</f>
        <v>0</v>
      </c>
      <c r="H225" s="58">
        <f>VLOOKUP($B225,'2022 Ventilation List SORT'!$A$6:$I$101,7)</f>
        <v>1</v>
      </c>
      <c r="I225" s="53" t="str">
        <f>VLOOKUP($B225,'2022 Ventilation List SORT'!$A$6:$I$101,8)</f>
        <v>F</v>
      </c>
      <c r="J225" s="84" t="str">
        <f>VLOOKUP($B225,'2022 Ventilation List SORT'!$A$6:$I$101,9)</f>
        <v>No</v>
      </c>
      <c r="K225" s="154">
        <f>INDEX('For CSV - 2022 SpcFuncData'!$D$5:$D$88,MATCH($A225,'For CSV - 2022 SpcFuncData'!$B$5:$B$87,0))*0.5</f>
        <v>33.335000000000001</v>
      </c>
      <c r="L225" s="154">
        <f>INDEX('For CSV - 2022 VentSpcFuncData'!$K$6:$K$101,MATCH($B225,'For CSV - 2022 VentSpcFuncData'!$B$6:$B$101,0))</f>
        <v>16.666666666666668</v>
      </c>
      <c r="M225" s="154">
        <f t="shared" si="21"/>
        <v>16.666666666666668</v>
      </c>
      <c r="N225" s="154">
        <f>INDEX('For CSV - 2022 VentSpcFuncData'!$J$6:$J$101,MATCH($B225,'For CSV - 2022 VentSpcFuncData'!$B$6:$B$101,0))</f>
        <v>15</v>
      </c>
      <c r="O225" s="154">
        <f t="shared" si="22"/>
        <v>7.4996250187490627</v>
      </c>
      <c r="P225" s="156">
        <f t="shared" si="19"/>
        <v>0.25</v>
      </c>
      <c r="Q225" s="41" t="str">
        <f t="shared" si="23"/>
        <v>Museum Area (Exhibition/Display),Assembly - Museums/galleries</v>
      </c>
      <c r="R225" s="41">
        <f>INDEX('For CSV - 2022 SpcFuncData'!$AN$5:$AN$89,MATCH($A225,'For CSV - 2022 SpcFuncData'!$B$5:$B$88,0))</f>
        <v>351</v>
      </c>
      <c r="S225" s="41">
        <f>INDEX('For CSV - 2022 VentSpcFuncData'!$L$6:$L$101,MATCH($B225,'For CSV - 2022 VentSpcFuncData'!$B$6:$B$101,0))</f>
        <v>7</v>
      </c>
      <c r="T225" s="41">
        <f>MATCH($A225,'For CSV - 2022 SpcFuncData'!$B$5:$B$87,0)</f>
        <v>50</v>
      </c>
      <c r="V225" t="str">
        <f t="shared" si="20"/>
        <v>1, Spc:SpcFunc,        351,  7  ;  Museum Area (Exhibition/Display)</v>
      </c>
    </row>
    <row r="226" spans="1:22">
      <c r="A226" s="41" t="s">
        <v>81</v>
      </c>
      <c r="B226" s="90" t="s">
        <v>642</v>
      </c>
      <c r="C226" s="53">
        <f>VLOOKUP($B226,'2022 Ventilation List SORT'!$A$6:$I$101,2)</f>
        <v>0.25</v>
      </c>
      <c r="D226" s="53">
        <f>VLOOKUP($B226,'2022 Ventilation List SORT'!$A$6:$I$101,3)</f>
        <v>0.15</v>
      </c>
      <c r="E226" s="58">
        <f>VLOOKUP($B226,'2022 Ventilation List SORT'!$A$6:$I$101,4)</f>
        <v>0</v>
      </c>
      <c r="F226" s="58">
        <f>VLOOKUP($B226,'2022 Ventilation List SORT'!$A$6:$I$101,5)</f>
        <v>0</v>
      </c>
      <c r="G226" s="53">
        <f>VLOOKUP($B226,'2022 Ventilation List SORT'!$A$6:$I$101,6)</f>
        <v>0</v>
      </c>
      <c r="H226" s="58">
        <f>VLOOKUP($B226,'2022 Ventilation List SORT'!$A$6:$I$101,7)</f>
        <v>1</v>
      </c>
      <c r="I226" s="53" t="str">
        <f>VLOOKUP($B226,'2022 Ventilation List SORT'!$A$6:$I$101,8)</f>
        <v/>
      </c>
      <c r="J226" s="84" t="str">
        <f>VLOOKUP($B226,'2022 Ventilation List SORT'!$A$6:$I$101,9)</f>
        <v>No</v>
      </c>
      <c r="K226" s="154">
        <f>INDEX('For CSV - 2022 SpcFuncData'!$D$5:$D$88,MATCH($A226,'For CSV - 2022 SpcFuncData'!$B$5:$B$87,0))*0.5</f>
        <v>33.335000000000001</v>
      </c>
      <c r="L226" s="154">
        <f>INDEX('For CSV - 2022 VentSpcFuncData'!$K$6:$K$101,MATCH($B226,'For CSV - 2022 VentSpcFuncData'!$B$6:$B$101,0))</f>
        <v>16.666666666666668</v>
      </c>
      <c r="M226" s="154">
        <f t="shared" si="21"/>
        <v>16.666666666666668</v>
      </c>
      <c r="N226" s="154">
        <f>INDEX('For CSV - 2022 VentSpcFuncData'!$J$6:$J$101,MATCH($B226,'For CSV - 2022 VentSpcFuncData'!$B$6:$B$101,0))</f>
        <v>15</v>
      </c>
      <c r="O226" s="154">
        <f t="shared" si="22"/>
        <v>7.4996250187490627</v>
      </c>
      <c r="P226" s="156">
        <f t="shared" si="19"/>
        <v>0.25</v>
      </c>
      <c r="Q226" s="41" t="str">
        <f t="shared" si="23"/>
        <v>Museum Area (Exhibition/Display),Assembly - Museums (childrens)</v>
      </c>
      <c r="R226" s="41">
        <f>INDEX('For CSV - 2022 SpcFuncData'!$AN$5:$AN$89,MATCH($A226,'For CSV - 2022 SpcFuncData'!$B$5:$B$88,0))</f>
        <v>351</v>
      </c>
      <c r="S226" s="41">
        <f>INDEX('For CSV - 2022 VentSpcFuncData'!$L$6:$L$101,MATCH($B226,'For CSV - 2022 VentSpcFuncData'!$B$6:$B$101,0))</f>
        <v>6</v>
      </c>
      <c r="T226" s="41">
        <f>MATCH($A226,'For CSV - 2022 SpcFuncData'!$B$5:$B$87,0)</f>
        <v>50</v>
      </c>
      <c r="V226" t="str">
        <f t="shared" si="20"/>
        <v>2,              6,     "Assembly - Museums (childrens)"</v>
      </c>
    </row>
    <row r="227" spans="1:22">
      <c r="A227" s="41" t="s">
        <v>81</v>
      </c>
      <c r="B227" s="90" t="s">
        <v>311</v>
      </c>
      <c r="C227" s="53">
        <f>VLOOKUP($B227,'2022 Ventilation List SORT'!$A$6:$I$101,2)</f>
        <v>0.25</v>
      </c>
      <c r="D227" s="53">
        <f>VLOOKUP($B227,'2022 Ventilation List SORT'!$A$6:$I$101,3)</f>
        <v>0.15</v>
      </c>
      <c r="E227" s="58">
        <f>VLOOKUP($B227,'2022 Ventilation List SORT'!$A$6:$I$101,4)</f>
        <v>0</v>
      </c>
      <c r="F227" s="58">
        <f>VLOOKUP($B227,'2022 Ventilation List SORT'!$A$6:$I$101,5)</f>
        <v>0</v>
      </c>
      <c r="G227" s="53">
        <f>VLOOKUP($B227,'2022 Ventilation List SORT'!$A$6:$I$101,6)</f>
        <v>0</v>
      </c>
      <c r="H227" s="58">
        <f>VLOOKUP($B227,'2022 Ventilation List SORT'!$A$6:$I$101,7)</f>
        <v>1</v>
      </c>
      <c r="I227" s="53" t="str">
        <f>VLOOKUP($B227,'2022 Ventilation List SORT'!$A$6:$I$101,8)</f>
        <v>F</v>
      </c>
      <c r="J227" s="84" t="str">
        <f>VLOOKUP($B227,'2022 Ventilation List SORT'!$A$6:$I$101,9)</f>
        <v>No</v>
      </c>
      <c r="K227" s="154">
        <f>INDEX('For CSV - 2022 SpcFuncData'!$D$5:$D$88,MATCH($A227,'For CSV - 2022 SpcFuncData'!$B$5:$B$87,0))*0.5</f>
        <v>33.335000000000001</v>
      </c>
      <c r="L227" s="154">
        <f>INDEX('For CSV - 2022 VentSpcFuncData'!$K$6:$K$101,MATCH($B227,'For CSV - 2022 VentSpcFuncData'!$B$6:$B$101,0))</f>
        <v>16.666666666666668</v>
      </c>
      <c r="M227" s="154">
        <f t="shared" si="21"/>
        <v>16.666666666666668</v>
      </c>
      <c r="N227" s="154">
        <f>INDEX('For CSV - 2022 VentSpcFuncData'!$J$6:$J$101,MATCH($B227,'For CSV - 2022 VentSpcFuncData'!$B$6:$B$101,0))</f>
        <v>15</v>
      </c>
      <c r="O227" s="154">
        <f t="shared" si="22"/>
        <v>7.4996250187490627</v>
      </c>
      <c r="P227" s="156">
        <f t="shared" si="19"/>
        <v>0.25</v>
      </c>
      <c r="Q227" s="41" t="str">
        <f t="shared" si="23"/>
        <v>Museum Area (Exhibition/Display),Assembly - Museums/galleries</v>
      </c>
      <c r="R227" s="41">
        <f>INDEX('For CSV - 2022 SpcFuncData'!$AN$5:$AN$89,MATCH($A227,'For CSV - 2022 SpcFuncData'!$B$5:$B$88,0))</f>
        <v>351</v>
      </c>
      <c r="S227" s="41">
        <f>INDEX('For CSV - 2022 VentSpcFuncData'!$L$6:$L$101,MATCH($B227,'For CSV - 2022 VentSpcFuncData'!$B$6:$B$101,0))</f>
        <v>7</v>
      </c>
      <c r="T227" s="41">
        <f>MATCH($A227,'For CSV - 2022 SpcFuncData'!$B$5:$B$87,0)</f>
        <v>50</v>
      </c>
      <c r="V227" t="str">
        <f t="shared" si="20"/>
        <v>2,              7,     "Assembly - Museums/galleries"</v>
      </c>
    </row>
    <row r="228" spans="1:22">
      <c r="A228" s="41" t="s">
        <v>83</v>
      </c>
      <c r="B228" s="90" t="s">
        <v>282</v>
      </c>
      <c r="C228" s="53">
        <f>VLOOKUP($B228,'2022 Ventilation List SORT'!$A$6:$I$101,2)</f>
        <v>0.15</v>
      </c>
      <c r="D228" s="53">
        <f>VLOOKUP($B228,'2022 Ventilation List SORT'!$A$6:$I$101,3)</f>
        <v>0.15</v>
      </c>
      <c r="E228" s="58">
        <f>VLOOKUP($B228,'2022 Ventilation List SORT'!$A$6:$I$101,4)</f>
        <v>0</v>
      </c>
      <c r="F228" s="58">
        <f>VLOOKUP($B228,'2022 Ventilation List SORT'!$A$6:$I$101,5)</f>
        <v>0</v>
      </c>
      <c r="G228" s="53">
        <f>VLOOKUP($B228,'2022 Ventilation List SORT'!$A$6:$I$101,6)</f>
        <v>0</v>
      </c>
      <c r="H228" s="58">
        <f>VLOOKUP($B228,'2022 Ventilation List SORT'!$A$6:$I$101,7)</f>
        <v>3</v>
      </c>
      <c r="I228" s="53" t="str">
        <f>VLOOKUP($B228,'2022 Ventilation List SORT'!$A$6:$I$101,8)</f>
        <v/>
      </c>
      <c r="J228" s="84" t="str">
        <f>VLOOKUP($B228,'2022 Ventilation List SORT'!$A$6:$I$101,9)</f>
        <v>Yes</v>
      </c>
      <c r="K228" s="154">
        <f>INDEX('For CSV - 2022 SpcFuncData'!$D$5:$D$88,MATCH($A228,'For CSV - 2022 SpcFuncData'!$B$5:$B$87,0))*0.5</f>
        <v>5</v>
      </c>
      <c r="L228" s="154">
        <f>INDEX('For CSV - 2022 VentSpcFuncData'!$K$6:$K$101,MATCH($B228,'For CSV - 2022 VentSpcFuncData'!$B$6:$B$101,0))</f>
        <v>0</v>
      </c>
      <c r="M228" s="154">
        <f t="shared" si="21"/>
        <v>5</v>
      </c>
      <c r="N228" s="154">
        <f>INDEX('For CSV - 2022 VentSpcFuncData'!$J$6:$J$101,MATCH($B228,'For CSV - 2022 VentSpcFuncData'!$B$6:$B$101,0))</f>
        <v>15</v>
      </c>
      <c r="O228" s="154">
        <f t="shared" si="22"/>
        <v>15</v>
      </c>
      <c r="P228" s="156">
        <f t="shared" si="19"/>
        <v>7.4999999999999997E-2</v>
      </c>
      <c r="Q228" s="41" t="str">
        <f t="shared" si="23"/>
        <v>Museum Area (Restoration Room),Misc - General manufacturing (excludes heavy industrial and process using chemicals)</v>
      </c>
      <c r="R228" s="41">
        <f>INDEX('For CSV - 2022 SpcFuncData'!$AN$5:$AN$89,MATCH($A228,'For CSV - 2022 SpcFuncData'!$B$5:$B$88,0))</f>
        <v>352</v>
      </c>
      <c r="S228" s="41">
        <f>INDEX('For CSV - 2022 VentSpcFuncData'!$L$6:$L$101,MATCH($B228,'For CSV - 2022 VentSpcFuncData'!$B$6:$B$101,0))</f>
        <v>63</v>
      </c>
      <c r="T228" s="41">
        <f>MATCH($A228,'For CSV - 2022 SpcFuncData'!$B$5:$B$87,0)</f>
        <v>51</v>
      </c>
      <c r="V228" t="str">
        <f t="shared" si="20"/>
        <v>1, Spc:SpcFunc,        352,  63  ;  Museum Area (Restoration Room)</v>
      </c>
    </row>
    <row r="229" spans="1:22">
      <c r="A229" s="41" t="s">
        <v>83</v>
      </c>
      <c r="B229" s="90" t="s">
        <v>597</v>
      </c>
      <c r="C229" s="53">
        <f>VLOOKUP($B229,'2022 Ventilation List SORT'!$A$6:$I$101,2)</f>
        <v>0.15</v>
      </c>
      <c r="D229" s="53">
        <f>VLOOKUP($B229,'2022 Ventilation List SORT'!$A$6:$I$101,3)</f>
        <v>0.15</v>
      </c>
      <c r="E229" s="58">
        <f>VLOOKUP($B229,'2022 Ventilation List SORT'!$A$6:$I$101,4)</f>
        <v>0</v>
      </c>
      <c r="F229" s="58">
        <f>VLOOKUP($B229,'2022 Ventilation List SORT'!$A$6:$I$101,5)</f>
        <v>0</v>
      </c>
      <c r="G229" s="53">
        <f>VLOOKUP($B229,'2022 Ventilation List SORT'!$A$6:$I$101,6)</f>
        <v>0.7</v>
      </c>
      <c r="H229" s="58">
        <f>VLOOKUP($B229,'2022 Ventilation List SORT'!$A$6:$I$101,7)</f>
        <v>2</v>
      </c>
      <c r="I229" s="53" t="str">
        <f>VLOOKUP($B229,'2022 Ventilation List SORT'!$A$6:$I$101,8)</f>
        <v/>
      </c>
      <c r="J229" s="84" t="str">
        <f>VLOOKUP($B229,'2022 Ventilation List SORT'!$A$6:$I$101,9)</f>
        <v>No</v>
      </c>
      <c r="K229" s="154">
        <f>INDEX('For CSV - 2022 SpcFuncData'!$D$5:$D$88,MATCH($A229,'For CSV - 2022 SpcFuncData'!$B$5:$B$87,0))*0.5</f>
        <v>5</v>
      </c>
      <c r="L229" s="154">
        <f>INDEX('For CSV - 2022 VentSpcFuncData'!$K$6:$K$101,MATCH($B229,'For CSV - 2022 VentSpcFuncData'!$B$6:$B$101,0))</f>
        <v>0</v>
      </c>
      <c r="M229" s="154">
        <f t="shared" si="21"/>
        <v>5</v>
      </c>
      <c r="N229" s="154">
        <f>INDEX('For CSV - 2022 VentSpcFuncData'!$J$6:$J$101,MATCH($B229,'For CSV - 2022 VentSpcFuncData'!$B$6:$B$101,0))</f>
        <v>15</v>
      </c>
      <c r="O229" s="154">
        <f t="shared" si="22"/>
        <v>15</v>
      </c>
      <c r="P229" s="156">
        <f t="shared" si="19"/>
        <v>7.4999999999999997E-2</v>
      </c>
      <c r="Q229" s="41" t="str">
        <f t="shared" si="23"/>
        <v>Museum Area (Restoration Room),Education - Art classroom</v>
      </c>
      <c r="R229" s="41">
        <f>INDEX('For CSV - 2022 SpcFuncData'!$AN$5:$AN$89,MATCH($A229,'For CSV - 2022 SpcFuncData'!$B$5:$B$88,0))</f>
        <v>352</v>
      </c>
      <c r="S229" s="41">
        <f>INDEX('For CSV - 2022 VentSpcFuncData'!$L$6:$L$101,MATCH($B229,'For CSV - 2022 VentSpcFuncData'!$B$6:$B$101,0))</f>
        <v>9</v>
      </c>
      <c r="T229" s="41">
        <f>MATCH($A229,'For CSV - 2022 SpcFuncData'!$B$5:$B$87,0)</f>
        <v>51</v>
      </c>
      <c r="V229" t="str">
        <f t="shared" si="20"/>
        <v>2,              9,     "Education - Art classroom"</v>
      </c>
    </row>
    <row r="230" spans="1:22">
      <c r="A230" s="41" t="s">
        <v>83</v>
      </c>
      <c r="B230" s="90" t="s">
        <v>607</v>
      </c>
      <c r="C230" s="53">
        <f>VLOOKUP($B230,'2022 Ventilation List SORT'!$A$6:$I$101,2)</f>
        <v>0.15</v>
      </c>
      <c r="D230" s="53">
        <f>VLOOKUP($B230,'2022 Ventilation List SORT'!$A$6:$I$101,3)</f>
        <v>0.15</v>
      </c>
      <c r="E230" s="58">
        <f>VLOOKUP($B230,'2022 Ventilation List SORT'!$A$6:$I$101,4)</f>
        <v>0</v>
      </c>
      <c r="F230" s="58">
        <f>VLOOKUP($B230,'2022 Ventilation List SORT'!$A$6:$I$101,5)</f>
        <v>0</v>
      </c>
      <c r="G230" s="53">
        <f>VLOOKUP($B230,'2022 Ventilation List SORT'!$A$6:$I$101,6)</f>
        <v>1</v>
      </c>
      <c r="H230" s="58">
        <f>VLOOKUP($B230,'2022 Ventilation List SORT'!$A$6:$I$101,7)</f>
        <v>2</v>
      </c>
      <c r="I230" s="53" t="str">
        <f>VLOOKUP($B230,'2022 Ventilation List SORT'!$A$6:$I$101,8)</f>
        <v/>
      </c>
      <c r="J230" s="84" t="str">
        <f>VLOOKUP($B230,'2022 Ventilation List SORT'!$A$6:$I$101,9)</f>
        <v>Yes</v>
      </c>
      <c r="K230" s="154">
        <f>INDEX('For CSV - 2022 SpcFuncData'!$D$5:$D$88,MATCH($A230,'For CSV - 2022 SpcFuncData'!$B$5:$B$87,0))*0.5</f>
        <v>5</v>
      </c>
      <c r="L230" s="154">
        <f>INDEX('For CSV - 2022 VentSpcFuncData'!$K$6:$K$101,MATCH($B230,'For CSV - 2022 VentSpcFuncData'!$B$6:$B$101,0))</f>
        <v>0</v>
      </c>
      <c r="M230" s="154">
        <f t="shared" si="21"/>
        <v>5</v>
      </c>
      <c r="N230" s="154">
        <f>INDEX('For CSV - 2022 VentSpcFuncData'!$J$6:$J$101,MATCH($B230,'For CSV - 2022 VentSpcFuncData'!$B$6:$B$101,0))</f>
        <v>15</v>
      </c>
      <c r="O230" s="154">
        <f t="shared" si="22"/>
        <v>15</v>
      </c>
      <c r="P230" s="156">
        <f t="shared" si="19"/>
        <v>7.4999999999999997E-2</v>
      </c>
      <c r="Q230" s="41" t="str">
        <f t="shared" si="23"/>
        <v>Museum Area (Restoration Room),Education - Science laboratories</v>
      </c>
      <c r="R230" s="41">
        <f>INDEX('For CSV - 2022 SpcFuncData'!$AN$5:$AN$89,MATCH($A230,'For CSV - 2022 SpcFuncData'!$B$5:$B$88,0))</f>
        <v>352</v>
      </c>
      <c r="S230" s="41">
        <f>INDEX('For CSV - 2022 VentSpcFuncData'!$L$6:$L$101,MATCH($B230,'For CSV - 2022 VentSpcFuncData'!$B$6:$B$101,0))</f>
        <v>21</v>
      </c>
      <c r="T230" s="41">
        <f>MATCH($A230,'For CSV - 2022 SpcFuncData'!$B$5:$B$87,0)</f>
        <v>51</v>
      </c>
      <c r="V230" t="str">
        <f t="shared" si="20"/>
        <v>2,              21,     "Education - Science laboratories"</v>
      </c>
    </row>
    <row r="231" spans="1:22">
      <c r="A231" s="54" t="s">
        <v>83</v>
      </c>
      <c r="B231" s="90" t="s">
        <v>328</v>
      </c>
      <c r="C231" s="53">
        <f>VLOOKUP($B231,'2022 Ventilation List SORT'!$A$6:$I$101,2)</f>
        <v>0.15</v>
      </c>
      <c r="D231" s="53">
        <f>VLOOKUP($B231,'2022 Ventilation List SORT'!$A$6:$I$101,3)</f>
        <v>0.15</v>
      </c>
      <c r="E231" s="58">
        <f>VLOOKUP($B231,'2022 Ventilation List SORT'!$A$6:$I$101,4)</f>
        <v>0</v>
      </c>
      <c r="F231" s="58">
        <f>VLOOKUP($B231,'2022 Ventilation List SORT'!$A$6:$I$101,5)</f>
        <v>0</v>
      </c>
      <c r="G231" s="53">
        <f>VLOOKUP($B231,'2022 Ventilation List SORT'!$A$6:$I$101,6)</f>
        <v>1</v>
      </c>
      <c r="H231" s="58">
        <f>VLOOKUP($B231,'2022 Ventilation List SORT'!$A$6:$I$101,7)</f>
        <v>2</v>
      </c>
      <c r="I231" s="53" t="str">
        <f>VLOOKUP($B231,'2022 Ventilation List SORT'!$A$6:$I$101,8)</f>
        <v/>
      </c>
      <c r="J231" s="84" t="str">
        <f>VLOOKUP($B231,'2022 Ventilation List SORT'!$A$6:$I$101,9)</f>
        <v>Yes</v>
      </c>
      <c r="K231" s="154">
        <f>INDEX('For CSV - 2022 SpcFuncData'!$D$5:$D$88,MATCH($A231,'For CSV - 2022 SpcFuncData'!$B$5:$B$87,0))*0.5</f>
        <v>5</v>
      </c>
      <c r="L231" s="154">
        <f>INDEX('For CSV - 2022 VentSpcFuncData'!$K$6:$K$101,MATCH($B231,'For CSV - 2022 VentSpcFuncData'!$B$6:$B$101,0))</f>
        <v>0</v>
      </c>
      <c r="M231" s="154">
        <f t="shared" si="21"/>
        <v>5</v>
      </c>
      <c r="N231" s="154">
        <f>INDEX('For CSV - 2022 VentSpcFuncData'!$J$6:$J$101,MATCH($B231,'For CSV - 2022 VentSpcFuncData'!$B$6:$B$101,0))</f>
        <v>15</v>
      </c>
      <c r="O231" s="154">
        <f t="shared" si="22"/>
        <v>15</v>
      </c>
      <c r="P231" s="156">
        <f t="shared" si="19"/>
        <v>7.4999999999999997E-2</v>
      </c>
      <c r="Q231" s="41" t="str">
        <f t="shared" si="23"/>
        <v>Museum Area (Restoration Room),Education - University/college laboratories</v>
      </c>
      <c r="R231" s="41">
        <f>INDEX('For CSV - 2022 SpcFuncData'!$AN$5:$AN$89,MATCH($A231,'For CSV - 2022 SpcFuncData'!$B$5:$B$88,0))</f>
        <v>352</v>
      </c>
      <c r="S231" s="41">
        <f>INDEX('For CSV - 2022 VentSpcFuncData'!$L$6:$L$101,MATCH($B231,'For CSV - 2022 VentSpcFuncData'!$B$6:$B$101,0))</f>
        <v>22</v>
      </c>
      <c r="T231" s="41">
        <f>MATCH($A231,'For CSV - 2022 SpcFuncData'!$B$5:$B$87,0)</f>
        <v>51</v>
      </c>
      <c r="V231" t="str">
        <f t="shared" si="20"/>
        <v>2,              22,     "Education - University/college laboratories"</v>
      </c>
    </row>
    <row r="232" spans="1:22">
      <c r="A232" s="54" t="s">
        <v>83</v>
      </c>
      <c r="B232" s="90" t="s">
        <v>608</v>
      </c>
      <c r="C232" s="53">
        <f>VLOOKUP($B232,'2022 Ventilation List SORT'!$A$6:$I$101,2)</f>
        <v>0.15</v>
      </c>
      <c r="D232" s="53">
        <f>VLOOKUP($B232,'2022 Ventilation List SORT'!$A$6:$I$101,3)</f>
        <v>0.15</v>
      </c>
      <c r="E232" s="58">
        <f>VLOOKUP($B232,'2022 Ventilation List SORT'!$A$6:$I$101,4)</f>
        <v>0</v>
      </c>
      <c r="F232" s="58">
        <f>VLOOKUP($B232,'2022 Ventilation List SORT'!$A$6:$I$101,5)</f>
        <v>0</v>
      </c>
      <c r="G232" s="53">
        <f>VLOOKUP($B232,'2022 Ventilation List SORT'!$A$6:$I$101,6)</f>
        <v>0.5</v>
      </c>
      <c r="H232" s="58">
        <f>VLOOKUP($B232,'2022 Ventilation List SORT'!$A$6:$I$101,7)</f>
        <v>2</v>
      </c>
      <c r="I232" s="53" t="str">
        <f>VLOOKUP($B232,'2022 Ventilation List SORT'!$A$6:$I$101,8)</f>
        <v/>
      </c>
      <c r="J232" s="84" t="str">
        <f>VLOOKUP($B232,'2022 Ventilation List SORT'!$A$6:$I$101,9)</f>
        <v>No</v>
      </c>
      <c r="K232" s="154">
        <f>INDEX('For CSV - 2022 SpcFuncData'!$D$5:$D$88,MATCH($A232,'For CSV - 2022 SpcFuncData'!$B$5:$B$87,0))*0.5</f>
        <v>5</v>
      </c>
      <c r="L232" s="154">
        <f>INDEX('For CSV - 2022 VentSpcFuncData'!$K$6:$K$101,MATCH($B232,'For CSV - 2022 VentSpcFuncData'!$B$6:$B$101,0))</f>
        <v>0</v>
      </c>
      <c r="M232" s="154">
        <f t="shared" si="21"/>
        <v>5</v>
      </c>
      <c r="N232" s="154">
        <f>INDEX('For CSV - 2022 VentSpcFuncData'!$J$6:$J$101,MATCH($B232,'For CSV - 2022 VentSpcFuncData'!$B$6:$B$101,0))</f>
        <v>15</v>
      </c>
      <c r="O232" s="154">
        <f t="shared" si="22"/>
        <v>15</v>
      </c>
      <c r="P232" s="156">
        <f t="shared" si="19"/>
        <v>7.4999999999999997E-2</v>
      </c>
      <c r="Q232" s="41" t="str">
        <f t="shared" si="23"/>
        <v>Museum Area (Restoration Room),Education - Wood shop</v>
      </c>
      <c r="R232" s="41">
        <f>INDEX('For CSV - 2022 SpcFuncData'!$AN$5:$AN$89,MATCH($A232,'For CSV - 2022 SpcFuncData'!$B$5:$B$88,0))</f>
        <v>352</v>
      </c>
      <c r="S232" s="41">
        <f>INDEX('For CSV - 2022 VentSpcFuncData'!$L$6:$L$101,MATCH($B232,'For CSV - 2022 VentSpcFuncData'!$B$6:$B$101,0))</f>
        <v>23</v>
      </c>
      <c r="T232" s="41">
        <f>MATCH($A232,'For CSV - 2022 SpcFuncData'!$B$5:$B$87,0)</f>
        <v>51</v>
      </c>
      <c r="V232" t="str">
        <f t="shared" si="20"/>
        <v>2,              23,     "Education - Wood shop"</v>
      </c>
    </row>
    <row r="233" spans="1:22">
      <c r="A233" s="54" t="s">
        <v>83</v>
      </c>
      <c r="B233" s="90" t="s">
        <v>271</v>
      </c>
      <c r="C233" s="53">
        <f>VLOOKUP($B233,'2022 Ventilation List SORT'!$A$6:$I$101,2)</f>
        <v>0</v>
      </c>
      <c r="D233" s="53">
        <f>VLOOKUP($B233,'2022 Ventilation List SORT'!$A$6:$I$101,3)</f>
        <v>0</v>
      </c>
      <c r="E233" s="58">
        <f>VLOOKUP($B233,'2022 Ventilation List SORT'!$A$6:$I$101,4)</f>
        <v>0</v>
      </c>
      <c r="F233" s="58">
        <f>VLOOKUP($B233,'2022 Ventilation List SORT'!$A$6:$I$101,5)</f>
        <v>0</v>
      </c>
      <c r="G233" s="53">
        <f>VLOOKUP($B233,'2022 Ventilation List SORT'!$A$6:$I$101,6)</f>
        <v>0.5</v>
      </c>
      <c r="H233" s="58">
        <f>VLOOKUP($B233,'2022 Ventilation List SORT'!$A$6:$I$101,7)</f>
        <v>2</v>
      </c>
      <c r="I233" s="53" t="str">
        <f>VLOOKUP($B233,'2022 Ventilation List SORT'!$A$6:$I$101,8)</f>
        <v/>
      </c>
      <c r="J233" s="84" t="str">
        <f>VLOOKUP($B233,'2022 Ventilation List SORT'!$A$6:$I$101,9)</f>
        <v>No</v>
      </c>
      <c r="K233" s="154">
        <f>INDEX('For CSV - 2022 SpcFuncData'!$D$5:$D$88,MATCH($A233,'For CSV - 2022 SpcFuncData'!$B$5:$B$87,0))*0.5</f>
        <v>5</v>
      </c>
      <c r="L233" s="154">
        <f>INDEX('For CSV - 2022 VentSpcFuncData'!$K$6:$K$101,MATCH($B233,'For CSV - 2022 VentSpcFuncData'!$B$6:$B$101,0))</f>
        <v>0</v>
      </c>
      <c r="M233" s="154">
        <f t="shared" si="21"/>
        <v>5</v>
      </c>
      <c r="N233" s="154">
        <f>INDEX('For CSV - 2022 VentSpcFuncData'!$J$6:$J$101,MATCH($B233,'For CSV - 2022 VentSpcFuncData'!$B$6:$B$101,0))</f>
        <v>0</v>
      </c>
      <c r="O233" s="154">
        <f t="shared" si="22"/>
        <v>0</v>
      </c>
      <c r="P233" s="156">
        <f t="shared" si="19"/>
        <v>0</v>
      </c>
      <c r="Q233" s="41" t="str">
        <f t="shared" si="23"/>
        <v>Museum Area (Restoration Room),Exhaust - Copy, printing rooms</v>
      </c>
      <c r="R233" s="41">
        <f>INDEX('For CSV - 2022 SpcFuncData'!$AN$5:$AN$89,MATCH($A233,'For CSV - 2022 SpcFuncData'!$B$5:$B$88,0))</f>
        <v>352</v>
      </c>
      <c r="S233" s="41">
        <f>INDEX('For CSV - 2022 VentSpcFuncData'!$L$6:$L$101,MATCH($B233,'For CSV - 2022 VentSpcFuncData'!$B$6:$B$101,0))</f>
        <v>28</v>
      </c>
      <c r="T233" s="41">
        <f>MATCH($A233,'For CSV - 2022 SpcFuncData'!$B$5:$B$87,0)</f>
        <v>51</v>
      </c>
      <c r="V233" t="str">
        <f t="shared" si="20"/>
        <v>2,              28,     "Exhaust - Copy, printing rooms"</v>
      </c>
    </row>
    <row r="234" spans="1:22">
      <c r="A234" s="54" t="s">
        <v>83</v>
      </c>
      <c r="B234" s="90" t="s">
        <v>626</v>
      </c>
      <c r="C234" s="53">
        <f>VLOOKUP($B234,'2022 Ventilation List SORT'!$A$6:$I$101,2)</f>
        <v>0</v>
      </c>
      <c r="D234" s="53">
        <f>VLOOKUP($B234,'2022 Ventilation List SORT'!$A$6:$I$101,3)</f>
        <v>0</v>
      </c>
      <c r="E234" s="58">
        <f>VLOOKUP($B234,'2022 Ventilation List SORT'!$A$6:$I$101,4)</f>
        <v>0</v>
      </c>
      <c r="F234" s="58">
        <f>VLOOKUP($B234,'2022 Ventilation List SORT'!$A$6:$I$101,5)</f>
        <v>0</v>
      </c>
      <c r="G234" s="53">
        <f>VLOOKUP($B234,'2022 Ventilation List SORT'!$A$6:$I$101,6)</f>
        <v>1</v>
      </c>
      <c r="H234" s="58">
        <f>VLOOKUP($B234,'2022 Ventilation List SORT'!$A$6:$I$101,7)</f>
        <v>2</v>
      </c>
      <c r="I234" s="53" t="str">
        <f>VLOOKUP($B234,'2022 Ventilation List SORT'!$A$6:$I$101,8)</f>
        <v/>
      </c>
      <c r="J234" s="84" t="str">
        <f>VLOOKUP($B234,'2022 Ventilation List SORT'!$A$6:$I$101,9)</f>
        <v>No</v>
      </c>
      <c r="K234" s="154">
        <f>INDEX('For CSV - 2022 SpcFuncData'!$D$5:$D$88,MATCH($A234,'For CSV - 2022 SpcFuncData'!$B$5:$B$87,0))*0.5</f>
        <v>5</v>
      </c>
      <c r="L234" s="154">
        <f>INDEX('For CSV - 2022 VentSpcFuncData'!$K$6:$K$101,MATCH($B234,'For CSV - 2022 VentSpcFuncData'!$B$6:$B$101,0))</f>
        <v>0</v>
      </c>
      <c r="M234" s="154">
        <f t="shared" si="21"/>
        <v>5</v>
      </c>
      <c r="N234" s="154">
        <f>INDEX('For CSV - 2022 VentSpcFuncData'!$J$6:$J$101,MATCH($B234,'For CSV - 2022 VentSpcFuncData'!$B$6:$B$101,0))</f>
        <v>0</v>
      </c>
      <c r="O234" s="154">
        <f t="shared" si="22"/>
        <v>0</v>
      </c>
      <c r="P234" s="156">
        <f t="shared" si="19"/>
        <v>0</v>
      </c>
      <c r="Q234" s="41" t="str">
        <f t="shared" si="23"/>
        <v>Museum Area (Restoration Room),Exhaust - Darkrooms</v>
      </c>
      <c r="R234" s="41">
        <f>INDEX('For CSV - 2022 SpcFuncData'!$AN$5:$AN$89,MATCH($A234,'For CSV - 2022 SpcFuncData'!$B$5:$B$88,0))</f>
        <v>352</v>
      </c>
      <c r="S234" s="41">
        <f>INDEX('For CSV - 2022 VentSpcFuncData'!$L$6:$L$101,MATCH($B234,'For CSV - 2022 VentSpcFuncData'!$B$6:$B$101,0))</f>
        <v>29</v>
      </c>
      <c r="T234" s="41">
        <f>MATCH($A234,'For CSV - 2022 SpcFuncData'!$B$5:$B$87,0)</f>
        <v>51</v>
      </c>
      <c r="V234" t="str">
        <f t="shared" si="20"/>
        <v>2,              29,     "Exhaust - Darkrooms"</v>
      </c>
    </row>
    <row r="235" spans="1:22">
      <c r="A235" s="54" t="s">
        <v>83</v>
      </c>
      <c r="B235" s="90" t="s">
        <v>610</v>
      </c>
      <c r="C235" s="53">
        <f>VLOOKUP($B235,'2022 Ventilation List SORT'!$A$6:$I$101,2)</f>
        <v>0</v>
      </c>
      <c r="D235" s="53">
        <f>VLOOKUP($B235,'2022 Ventilation List SORT'!$A$6:$I$101,3)</f>
        <v>0</v>
      </c>
      <c r="E235" s="58">
        <f>VLOOKUP($B235,'2022 Ventilation List SORT'!$A$6:$I$101,4)</f>
        <v>0</v>
      </c>
      <c r="F235" s="58">
        <f>VLOOKUP($B235,'2022 Ventilation List SORT'!$A$6:$I$101,5)</f>
        <v>0</v>
      </c>
      <c r="G235" s="53">
        <f>VLOOKUP($B235,'2022 Ventilation List SORT'!$A$6:$I$101,6)</f>
        <v>0.5</v>
      </c>
      <c r="H235" s="58">
        <f>VLOOKUP($B235,'2022 Ventilation List SORT'!$A$6:$I$101,7)</f>
        <v>2</v>
      </c>
      <c r="I235" s="53">
        <f>VLOOKUP($B235,'2022 Ventilation List SORT'!$A$6:$I$101,8)</f>
        <v>0</v>
      </c>
      <c r="J235" s="84" t="str">
        <f>VLOOKUP($B235,'2022 Ventilation List SORT'!$A$6:$I$101,9)</f>
        <v>No</v>
      </c>
      <c r="K235" s="154">
        <f>INDEX('For CSV - 2022 SpcFuncData'!$D$5:$D$88,MATCH($A235,'For CSV - 2022 SpcFuncData'!$B$5:$B$87,0))*0.5</f>
        <v>5</v>
      </c>
      <c r="L235" s="154">
        <f>INDEX('For CSV - 2022 VentSpcFuncData'!$K$6:$K$101,MATCH($B235,'For CSV - 2022 VentSpcFuncData'!$B$6:$B$101,0))</f>
        <v>0</v>
      </c>
      <c r="M235" s="154">
        <f t="shared" si="21"/>
        <v>5</v>
      </c>
      <c r="N235" s="154">
        <f>INDEX('For CSV - 2022 VentSpcFuncData'!$J$6:$J$101,MATCH($B235,'For CSV - 2022 VentSpcFuncData'!$B$6:$B$101,0))</f>
        <v>0</v>
      </c>
      <c r="O235" s="154">
        <f t="shared" si="22"/>
        <v>0</v>
      </c>
      <c r="P235" s="156">
        <f t="shared" si="19"/>
        <v>0</v>
      </c>
      <c r="Q235" s="41" t="str">
        <f t="shared" si="23"/>
        <v>Museum Area (Restoration Room),Exhaust - Woodwork shop/classrooms</v>
      </c>
      <c r="R235" s="41">
        <f>INDEX('For CSV - 2022 SpcFuncData'!$AN$5:$AN$89,MATCH($A235,'For CSV - 2022 SpcFuncData'!$B$5:$B$88,0))</f>
        <v>352</v>
      </c>
      <c r="S235" s="41">
        <f>INDEX('For CSV - 2022 VentSpcFuncData'!$L$6:$L$101,MATCH($B235,'For CSV - 2022 VentSpcFuncData'!$B$6:$B$101,0))</f>
        <v>41</v>
      </c>
      <c r="T235" s="41">
        <f>MATCH($A235,'For CSV - 2022 SpcFuncData'!$B$5:$B$87,0)</f>
        <v>51</v>
      </c>
      <c r="V235" t="str">
        <f t="shared" si="20"/>
        <v>2,              41,     "Exhaust - Woodwork shop/classrooms"</v>
      </c>
    </row>
    <row r="236" spans="1:22">
      <c r="A236" s="54" t="s">
        <v>83</v>
      </c>
      <c r="B236" s="90" t="s">
        <v>613</v>
      </c>
      <c r="C236" s="53">
        <f>VLOOKUP($B236,'2022 Ventilation List SORT'!$A$6:$I$101,2)</f>
        <v>0.15</v>
      </c>
      <c r="D236" s="53">
        <f>VLOOKUP($B236,'2022 Ventilation List SORT'!$A$6:$I$101,3)</f>
        <v>0.15</v>
      </c>
      <c r="E236" s="58">
        <f>VLOOKUP($B236,'2022 Ventilation List SORT'!$A$6:$I$101,4)</f>
        <v>0</v>
      </c>
      <c r="F236" s="58">
        <f>VLOOKUP($B236,'2022 Ventilation List SORT'!$A$6:$I$101,5)</f>
        <v>0</v>
      </c>
      <c r="G236" s="53">
        <f>VLOOKUP($B236,'2022 Ventilation List SORT'!$A$6:$I$101,6)</f>
        <v>0</v>
      </c>
      <c r="H236" s="58">
        <f>VLOOKUP($B236,'2022 Ventilation List SORT'!$A$6:$I$101,7)</f>
        <v>2</v>
      </c>
      <c r="I236" s="53" t="str">
        <f>VLOOKUP($B236,'2022 Ventilation List SORT'!$A$6:$I$101,8)</f>
        <v>B</v>
      </c>
      <c r="J236" s="84" t="str">
        <f>VLOOKUP($B236,'2022 Ventilation List SORT'!$A$6:$I$101,9)</f>
        <v>Yes</v>
      </c>
      <c r="K236" s="154">
        <f>INDEX('For CSV - 2022 SpcFuncData'!$D$5:$D$88,MATCH($A236,'For CSV - 2022 SpcFuncData'!$B$5:$B$87,0))*0.5</f>
        <v>5</v>
      </c>
      <c r="L236" s="154">
        <f>INDEX('For CSV - 2022 VentSpcFuncData'!$K$6:$K$101,MATCH($B236,'For CSV - 2022 VentSpcFuncData'!$B$6:$B$101,0))</f>
        <v>0</v>
      </c>
      <c r="M236" s="154">
        <f t="shared" si="21"/>
        <v>5</v>
      </c>
      <c r="N236" s="154">
        <f>INDEX('For CSV - 2022 VentSpcFuncData'!$J$6:$J$101,MATCH($B236,'For CSV - 2022 VentSpcFuncData'!$B$6:$B$101,0))</f>
        <v>15</v>
      </c>
      <c r="O236" s="154">
        <f t="shared" si="22"/>
        <v>15</v>
      </c>
      <c r="P236" s="156">
        <f t="shared" si="19"/>
        <v>7.4999999999999997E-2</v>
      </c>
      <c r="Q236" s="41" t="str">
        <f t="shared" si="23"/>
        <v>Museum Area (Restoration Room),General - Occupiable storage rooms for liquids or gels</v>
      </c>
      <c r="R236" s="41">
        <f>INDEX('For CSV - 2022 SpcFuncData'!$AN$5:$AN$89,MATCH($A236,'For CSV - 2022 SpcFuncData'!$B$5:$B$88,0))</f>
        <v>352</v>
      </c>
      <c r="S236" s="41">
        <f>INDEX('For CSV - 2022 VentSpcFuncData'!$L$6:$L$101,MATCH($B236,'For CSV - 2022 VentSpcFuncData'!$B$6:$B$101,0))</f>
        <v>50</v>
      </c>
      <c r="T236" s="41">
        <f>MATCH($A236,'For CSV - 2022 SpcFuncData'!$B$5:$B$87,0)</f>
        <v>51</v>
      </c>
      <c r="V236" t="str">
        <f t="shared" si="20"/>
        <v>2,              50,     "General - Occupiable storage rooms for liquids or gels"</v>
      </c>
    </row>
    <row r="237" spans="1:22">
      <c r="A237" s="54" t="s">
        <v>83</v>
      </c>
      <c r="B237" s="90" t="s">
        <v>286</v>
      </c>
      <c r="C237" s="53">
        <f>VLOOKUP($B237,'2022 Ventilation List SORT'!$A$6:$I$101,2)</f>
        <v>0.15</v>
      </c>
      <c r="D237" s="53">
        <f>VLOOKUP($B237,'2022 Ventilation List SORT'!$A$6:$I$101,3)</f>
        <v>0.15</v>
      </c>
      <c r="E237" s="58">
        <f>VLOOKUP($B237,'2022 Ventilation List SORT'!$A$6:$I$101,4)</f>
        <v>0</v>
      </c>
      <c r="F237" s="58">
        <f>VLOOKUP($B237,'2022 Ventilation List SORT'!$A$6:$I$101,5)</f>
        <v>0</v>
      </c>
      <c r="G237" s="53">
        <f>VLOOKUP($B237,'2022 Ventilation List SORT'!$A$6:$I$101,6)</f>
        <v>0</v>
      </c>
      <c r="H237" s="58">
        <f>VLOOKUP($B237,'2022 Ventilation List SORT'!$A$6:$I$101,7)</f>
        <v>2</v>
      </c>
      <c r="I237" s="53" t="str">
        <f>VLOOKUP($B237,'2022 Ventilation List SORT'!$A$6:$I$101,8)</f>
        <v/>
      </c>
      <c r="J237" s="84" t="str">
        <f>VLOOKUP($B237,'2022 Ventilation List SORT'!$A$6:$I$101,9)</f>
        <v>No</v>
      </c>
      <c r="K237" s="154">
        <f>INDEX('For CSV - 2022 SpcFuncData'!$D$5:$D$88,MATCH($A237,'For CSV - 2022 SpcFuncData'!$B$5:$B$87,0))*0.5</f>
        <v>5</v>
      </c>
      <c r="L237" s="154">
        <f>INDEX('For CSV - 2022 VentSpcFuncData'!$K$6:$K$101,MATCH($B237,'For CSV - 2022 VentSpcFuncData'!$B$6:$B$101,0))</f>
        <v>0</v>
      </c>
      <c r="M237" s="154">
        <f t="shared" si="21"/>
        <v>5</v>
      </c>
      <c r="N237" s="154">
        <f>INDEX('For CSV - 2022 VentSpcFuncData'!$J$6:$J$101,MATCH($B237,'For CSV - 2022 VentSpcFuncData'!$B$6:$B$101,0))</f>
        <v>15</v>
      </c>
      <c r="O237" s="154">
        <f t="shared" si="22"/>
        <v>15</v>
      </c>
      <c r="P237" s="156">
        <f t="shared" si="19"/>
        <v>7.4999999999999997E-2</v>
      </c>
      <c r="Q237" s="41" t="str">
        <f t="shared" si="23"/>
        <v>Museum Area (Restoration Room),Misc - All others</v>
      </c>
      <c r="R237" s="41">
        <f>INDEX('For CSV - 2022 SpcFuncData'!$AN$5:$AN$89,MATCH($A237,'For CSV - 2022 SpcFuncData'!$B$5:$B$88,0))</f>
        <v>352</v>
      </c>
      <c r="S237" s="41">
        <f>INDEX('For CSV - 2022 VentSpcFuncData'!$L$6:$L$101,MATCH($B237,'For CSV - 2022 VentSpcFuncData'!$B$6:$B$101,0))</f>
        <v>58</v>
      </c>
      <c r="T237" s="41">
        <f>MATCH($A237,'For CSV - 2022 SpcFuncData'!$B$5:$B$87,0)</f>
        <v>51</v>
      </c>
      <c r="V237" t="str">
        <f t="shared" si="20"/>
        <v>2,              58,     "Misc - All others"</v>
      </c>
    </row>
    <row r="238" spans="1:22">
      <c r="A238" s="54" t="s">
        <v>83</v>
      </c>
      <c r="B238" s="90" t="s">
        <v>282</v>
      </c>
      <c r="C238" s="53">
        <f>VLOOKUP($B238,'2022 Ventilation List SORT'!$A$6:$I$101,2)</f>
        <v>0.15</v>
      </c>
      <c r="D238" s="53">
        <f>VLOOKUP($B238,'2022 Ventilation List SORT'!$A$6:$I$101,3)</f>
        <v>0.15</v>
      </c>
      <c r="E238" s="58">
        <f>VLOOKUP($B238,'2022 Ventilation List SORT'!$A$6:$I$101,4)</f>
        <v>0</v>
      </c>
      <c r="F238" s="58">
        <f>VLOOKUP($B238,'2022 Ventilation List SORT'!$A$6:$I$101,5)</f>
        <v>0</v>
      </c>
      <c r="G238" s="53">
        <f>VLOOKUP($B238,'2022 Ventilation List SORT'!$A$6:$I$101,6)</f>
        <v>0</v>
      </c>
      <c r="H238" s="58">
        <f>VLOOKUP($B238,'2022 Ventilation List SORT'!$A$6:$I$101,7)</f>
        <v>3</v>
      </c>
      <c r="I238" s="53" t="str">
        <f>VLOOKUP($B238,'2022 Ventilation List SORT'!$A$6:$I$101,8)</f>
        <v/>
      </c>
      <c r="J238" s="84" t="str">
        <f>VLOOKUP($B238,'2022 Ventilation List SORT'!$A$6:$I$101,9)</f>
        <v>Yes</v>
      </c>
      <c r="K238" s="154">
        <f>INDEX('For CSV - 2022 SpcFuncData'!$D$5:$D$88,MATCH($A238,'For CSV - 2022 SpcFuncData'!$B$5:$B$87,0))*0.5</f>
        <v>5</v>
      </c>
      <c r="L238" s="154">
        <f>INDEX('For CSV - 2022 VentSpcFuncData'!$K$6:$K$101,MATCH($B238,'For CSV - 2022 VentSpcFuncData'!$B$6:$B$101,0))</f>
        <v>0</v>
      </c>
      <c r="M238" s="154">
        <f t="shared" si="21"/>
        <v>5</v>
      </c>
      <c r="N238" s="154">
        <f>INDEX('For CSV - 2022 VentSpcFuncData'!$J$6:$J$101,MATCH($B238,'For CSV - 2022 VentSpcFuncData'!$B$6:$B$101,0))</f>
        <v>15</v>
      </c>
      <c r="O238" s="154">
        <f t="shared" si="22"/>
        <v>15</v>
      </c>
      <c r="P238" s="156">
        <f t="shared" si="19"/>
        <v>7.4999999999999997E-2</v>
      </c>
      <c r="Q238" s="41" t="str">
        <f t="shared" si="23"/>
        <v>Museum Area (Restoration Room),Misc - General manufacturing (excludes heavy industrial and process using chemicals)</v>
      </c>
      <c r="R238" s="41">
        <f>INDEX('For CSV - 2022 SpcFuncData'!$AN$5:$AN$89,MATCH($A238,'For CSV - 2022 SpcFuncData'!$B$5:$B$88,0))</f>
        <v>352</v>
      </c>
      <c r="S238" s="41">
        <f>INDEX('For CSV - 2022 VentSpcFuncData'!$L$6:$L$101,MATCH($B238,'For CSV - 2022 VentSpcFuncData'!$B$6:$B$101,0))</f>
        <v>63</v>
      </c>
      <c r="T238" s="41">
        <f>MATCH($A238,'For CSV - 2022 SpcFuncData'!$B$5:$B$87,0)</f>
        <v>51</v>
      </c>
      <c r="V238" t="str">
        <f t="shared" si="20"/>
        <v>2,              63,     "Misc - General manufacturing (excludes heavy industrial and process using chemicals)"</v>
      </c>
    </row>
    <row r="239" spans="1:22">
      <c r="A239" s="54" t="s">
        <v>83</v>
      </c>
      <c r="B239" s="90" t="s">
        <v>643</v>
      </c>
      <c r="C239" s="53">
        <f>VLOOKUP($B239,'2022 Ventilation List SORT'!$A$6:$I$101,2)</f>
        <v>0.15</v>
      </c>
      <c r="D239" s="53">
        <f>VLOOKUP($B239,'2022 Ventilation List SORT'!$A$6:$I$101,3)</f>
        <v>0.15</v>
      </c>
      <c r="E239" s="58">
        <f>VLOOKUP($B239,'2022 Ventilation List SORT'!$A$6:$I$101,4)</f>
        <v>0</v>
      </c>
      <c r="F239" s="58">
        <f>VLOOKUP($B239,'2022 Ventilation List SORT'!$A$6:$I$101,5)</f>
        <v>0</v>
      </c>
      <c r="G239" s="53">
        <f>VLOOKUP($B239,'2022 Ventilation List SORT'!$A$6:$I$101,6)</f>
        <v>0</v>
      </c>
      <c r="H239" s="58">
        <f>VLOOKUP($B239,'2022 Ventilation List SORT'!$A$6:$I$101,7)</f>
        <v>1</v>
      </c>
      <c r="I239" s="53" t="str">
        <f>VLOOKUP($B239,'2022 Ventilation List SORT'!$A$6:$I$101,8)</f>
        <v/>
      </c>
      <c r="J239" s="84" t="str">
        <f>VLOOKUP($B239,'2022 Ventilation List SORT'!$A$6:$I$101,9)</f>
        <v>No</v>
      </c>
      <c r="K239" s="154">
        <f>INDEX('For CSV - 2022 SpcFuncData'!$D$5:$D$88,MATCH($A239,'For CSV - 2022 SpcFuncData'!$B$5:$B$87,0))*0.5</f>
        <v>5</v>
      </c>
      <c r="L239" s="154">
        <f>INDEX('For CSV - 2022 VentSpcFuncData'!$K$6:$K$101,MATCH($B239,'For CSV - 2022 VentSpcFuncData'!$B$6:$B$101,0))</f>
        <v>0</v>
      </c>
      <c r="M239" s="154">
        <f t="shared" si="21"/>
        <v>5</v>
      </c>
      <c r="N239" s="154">
        <f>INDEX('For CSV - 2022 VentSpcFuncData'!$J$6:$J$101,MATCH($B239,'For CSV - 2022 VentSpcFuncData'!$B$6:$B$101,0))</f>
        <v>15</v>
      </c>
      <c r="O239" s="154">
        <f t="shared" si="22"/>
        <v>15</v>
      </c>
      <c r="P239" s="156">
        <f t="shared" si="19"/>
        <v>7.4999999999999997E-2</v>
      </c>
      <c r="Q239" s="41" t="str">
        <f t="shared" si="23"/>
        <v>Museum Area (Restoration Room),Misc - Photo studios</v>
      </c>
      <c r="R239" s="41">
        <f>INDEX('For CSV - 2022 SpcFuncData'!$AN$5:$AN$89,MATCH($A239,'For CSV - 2022 SpcFuncData'!$B$5:$B$88,0))</f>
        <v>352</v>
      </c>
      <c r="S239" s="41">
        <f>INDEX('For CSV - 2022 VentSpcFuncData'!$L$6:$L$101,MATCH($B239,'For CSV - 2022 VentSpcFuncData'!$B$6:$B$101,0))</f>
        <v>65</v>
      </c>
      <c r="T239" s="41">
        <f>MATCH($A239,'For CSV - 2022 SpcFuncData'!$B$5:$B$87,0)</f>
        <v>51</v>
      </c>
      <c r="V239" t="str">
        <f t="shared" si="20"/>
        <v>2,              65,     "Misc - Photo studios"</v>
      </c>
    </row>
    <row r="240" spans="1:22">
      <c r="A240" s="54" t="s">
        <v>83</v>
      </c>
      <c r="B240" s="90" t="s">
        <v>628</v>
      </c>
      <c r="C240" s="53">
        <f>VLOOKUP($B240,'2022 Ventilation List SORT'!$A$6:$I$101,2)</f>
        <v>0.15</v>
      </c>
      <c r="D240" s="53">
        <f>VLOOKUP($B240,'2022 Ventilation List SORT'!$A$6:$I$101,3)</f>
        <v>0.15</v>
      </c>
      <c r="E240" s="58">
        <f>VLOOKUP($B240,'2022 Ventilation List SORT'!$A$6:$I$101,4)</f>
        <v>0</v>
      </c>
      <c r="F240" s="58">
        <f>VLOOKUP($B240,'2022 Ventilation List SORT'!$A$6:$I$101,5)</f>
        <v>0</v>
      </c>
      <c r="G240" s="53">
        <f>VLOOKUP($B240,'2022 Ventilation List SORT'!$A$6:$I$101,6)</f>
        <v>0</v>
      </c>
      <c r="H240" s="58">
        <f>VLOOKUP($B240,'2022 Ventilation List SORT'!$A$6:$I$101,7)</f>
        <v>2</v>
      </c>
      <c r="I240" s="53" t="str">
        <f>VLOOKUP($B240,'2022 Ventilation List SORT'!$A$6:$I$101,8)</f>
        <v/>
      </c>
      <c r="J240" s="84" t="str">
        <f>VLOOKUP($B240,'2022 Ventilation List SORT'!$A$6:$I$101,9)</f>
        <v>No</v>
      </c>
      <c r="K240" s="154">
        <f>INDEX('For CSV - 2022 SpcFuncData'!$D$5:$D$88,MATCH($A240,'For CSV - 2022 SpcFuncData'!$B$5:$B$87,0))*0.5</f>
        <v>5</v>
      </c>
      <c r="L240" s="154">
        <f>INDEX('For CSV - 2022 VentSpcFuncData'!$K$6:$K$101,MATCH($B240,'For CSV - 2022 VentSpcFuncData'!$B$6:$B$101,0))</f>
        <v>0</v>
      </c>
      <c r="M240" s="154">
        <f t="shared" si="21"/>
        <v>5</v>
      </c>
      <c r="N240" s="154">
        <f>INDEX('For CSV - 2022 VentSpcFuncData'!$J$6:$J$101,MATCH($B240,'For CSV - 2022 VentSpcFuncData'!$B$6:$B$101,0))</f>
        <v>15</v>
      </c>
      <c r="O240" s="154">
        <f t="shared" si="22"/>
        <v>15</v>
      </c>
      <c r="P240" s="156">
        <f t="shared" si="19"/>
        <v>7.4999999999999997E-2</v>
      </c>
      <c r="Q240" s="41" t="str">
        <f t="shared" si="23"/>
        <v>Museum Area (Restoration Room),Misc - Sorting, packing, light assembly</v>
      </c>
      <c r="R240" s="41">
        <f>INDEX('For CSV - 2022 SpcFuncData'!$AN$5:$AN$89,MATCH($A240,'For CSV - 2022 SpcFuncData'!$B$5:$B$88,0))</f>
        <v>352</v>
      </c>
      <c r="S240" s="41">
        <f>INDEX('For CSV - 2022 VentSpcFuncData'!$L$6:$L$101,MATCH($B240,'For CSV - 2022 VentSpcFuncData'!$B$6:$B$101,0))</f>
        <v>67</v>
      </c>
      <c r="T240" s="41">
        <f>MATCH($A240,'For CSV - 2022 SpcFuncData'!$B$5:$B$87,0)</f>
        <v>51</v>
      </c>
      <c r="V240" t="str">
        <f t="shared" si="20"/>
        <v>2,              67,     "Misc - Sorting, packing, light assembly"</v>
      </c>
    </row>
    <row r="241" spans="1:22">
      <c r="A241" s="54" t="s">
        <v>97</v>
      </c>
      <c r="B241" s="90" t="s">
        <v>313</v>
      </c>
      <c r="C241" s="53">
        <f>VLOOKUP($B241,'2022 Ventilation List SORT'!$A$6:$I$101,2)</f>
        <v>0.15</v>
      </c>
      <c r="D241" s="53">
        <f>VLOOKUP($B241,'2022 Ventilation List SORT'!$A$6:$I$101,3)</f>
        <v>0.15</v>
      </c>
      <c r="E241" s="58">
        <f>VLOOKUP($B241,'2022 Ventilation List SORT'!$A$6:$I$101,4)</f>
        <v>0</v>
      </c>
      <c r="F241" s="58">
        <f>VLOOKUP($B241,'2022 Ventilation List SORT'!$A$6:$I$101,5)</f>
        <v>0</v>
      </c>
      <c r="G241" s="53">
        <f>VLOOKUP($B241,'2022 Ventilation List SORT'!$A$6:$I$101,6)</f>
        <v>0</v>
      </c>
      <c r="H241" s="58">
        <f>VLOOKUP($B241,'2022 Ventilation List SORT'!$A$6:$I$101,7)</f>
        <v>1</v>
      </c>
      <c r="I241" s="53" t="str">
        <f>VLOOKUP($B241,'2022 Ventilation List SORT'!$A$6:$I$101,8)</f>
        <v>F</v>
      </c>
      <c r="J241" s="84" t="str">
        <f>VLOOKUP($B241,'2022 Ventilation List SORT'!$A$6:$I$101,9)</f>
        <v>No</v>
      </c>
      <c r="K241" s="154">
        <f>INDEX('For CSV - 2022 SpcFuncData'!$D$5:$D$88,MATCH($A241,'For CSV - 2022 SpcFuncData'!$B$5:$B$87,0))*0.5</f>
        <v>5</v>
      </c>
      <c r="L241" s="154">
        <f>INDEX('For CSV - 2022 VentSpcFuncData'!$K$6:$K$101,MATCH($B241,'For CSV - 2022 VentSpcFuncData'!$B$6:$B$101,0))</f>
        <v>0</v>
      </c>
      <c r="M241" s="154">
        <f t="shared" si="21"/>
        <v>5</v>
      </c>
      <c r="N241" s="154">
        <f>INDEX('For CSV - 2022 VentSpcFuncData'!$J$6:$J$101,MATCH($B241,'For CSV - 2022 VentSpcFuncData'!$B$6:$B$101,0))</f>
        <v>15</v>
      </c>
      <c r="O241" s="154">
        <f t="shared" si="22"/>
        <v>15</v>
      </c>
      <c r="P241" s="156">
        <f t="shared" si="19"/>
        <v>7.4999999999999997E-2</v>
      </c>
      <c r="Q241" s="41" t="str">
        <f t="shared" si="23"/>
        <v>Office Area (&lt;250 square feet),Office - Office space</v>
      </c>
      <c r="R241" s="41">
        <f>INDEX('For CSV - 2022 SpcFuncData'!$AN$5:$AN$89,MATCH($A241,'For CSV - 2022 SpcFuncData'!$B$5:$B$88,0))</f>
        <v>354</v>
      </c>
      <c r="S241" s="41">
        <f>INDEX('For CSV - 2022 VentSpcFuncData'!$L$6:$L$101,MATCH($B241,'For CSV - 2022 VentSpcFuncData'!$B$6:$B$101,0))</f>
        <v>74</v>
      </c>
      <c r="T241" s="41">
        <f>MATCH($A241,'For CSV - 2022 SpcFuncData'!$B$5:$B$87,0)</f>
        <v>53</v>
      </c>
      <c r="V241" t="str">
        <f t="shared" si="20"/>
        <v>1, Spc:SpcFunc,        354,  74  ;  Office Area (&lt;250 square feet)</v>
      </c>
    </row>
    <row r="242" spans="1:22">
      <c r="A242" s="54" t="s">
        <v>97</v>
      </c>
      <c r="B242" s="90" t="s">
        <v>313</v>
      </c>
      <c r="C242" s="53">
        <f>VLOOKUP($B242,'2022 Ventilation List SORT'!$A$6:$I$101,2)</f>
        <v>0.15</v>
      </c>
      <c r="D242" s="53">
        <f>VLOOKUP($B242,'2022 Ventilation List SORT'!$A$6:$I$101,3)</f>
        <v>0.15</v>
      </c>
      <c r="E242" s="58">
        <f>VLOOKUP($B242,'2022 Ventilation List SORT'!$A$6:$I$101,4)</f>
        <v>0</v>
      </c>
      <c r="F242" s="58">
        <f>VLOOKUP($B242,'2022 Ventilation List SORT'!$A$6:$I$101,5)</f>
        <v>0</v>
      </c>
      <c r="G242" s="53">
        <f>VLOOKUP($B242,'2022 Ventilation List SORT'!$A$6:$I$101,6)</f>
        <v>0</v>
      </c>
      <c r="H242" s="58">
        <f>VLOOKUP($B242,'2022 Ventilation List SORT'!$A$6:$I$101,7)</f>
        <v>1</v>
      </c>
      <c r="I242" s="53" t="str">
        <f>VLOOKUP($B242,'2022 Ventilation List SORT'!$A$6:$I$101,8)</f>
        <v>F</v>
      </c>
      <c r="J242" s="84" t="str">
        <f>VLOOKUP($B242,'2022 Ventilation List SORT'!$A$6:$I$101,9)</f>
        <v>No</v>
      </c>
      <c r="K242" s="154">
        <f>INDEX('For CSV - 2022 SpcFuncData'!$D$5:$D$88,MATCH($A242,'For CSV - 2022 SpcFuncData'!$B$5:$B$87,0))*0.5</f>
        <v>5</v>
      </c>
      <c r="L242" s="154">
        <f>INDEX('For CSV - 2022 VentSpcFuncData'!$K$6:$K$101,MATCH($B242,'For CSV - 2022 VentSpcFuncData'!$B$6:$B$101,0))</f>
        <v>0</v>
      </c>
      <c r="M242" s="154">
        <f t="shared" si="21"/>
        <v>5</v>
      </c>
      <c r="N242" s="154">
        <f>INDEX('For CSV - 2022 VentSpcFuncData'!$J$6:$J$101,MATCH($B242,'For CSV - 2022 VentSpcFuncData'!$B$6:$B$101,0))</f>
        <v>15</v>
      </c>
      <c r="O242" s="154">
        <f t="shared" si="22"/>
        <v>15</v>
      </c>
      <c r="P242" s="156">
        <f t="shared" si="19"/>
        <v>7.4999999999999997E-2</v>
      </c>
      <c r="Q242" s="41" t="str">
        <f t="shared" ref="Q242:Q273" si="24">_xlfn.CONCAT(A242,",",B242)</f>
        <v>Office Area (&lt;250 square feet),Office - Office space</v>
      </c>
      <c r="R242" s="41">
        <f>INDEX('For CSV - 2022 SpcFuncData'!$AN$5:$AN$89,MATCH($A242,'For CSV - 2022 SpcFuncData'!$B$5:$B$88,0))</f>
        <v>354</v>
      </c>
      <c r="S242" s="41">
        <f>INDEX('For CSV - 2022 VentSpcFuncData'!$L$6:$L$101,MATCH($B242,'For CSV - 2022 VentSpcFuncData'!$B$6:$B$101,0))</f>
        <v>74</v>
      </c>
      <c r="T242" s="41">
        <f>MATCH($A242,'For CSV - 2022 SpcFuncData'!$B$5:$B$87,0)</f>
        <v>53</v>
      </c>
      <c r="V242" t="str">
        <f t="shared" si="20"/>
        <v>2,              74,     "Office - Office space"</v>
      </c>
    </row>
    <row r="243" spans="1:22">
      <c r="A243" s="41" t="s">
        <v>95</v>
      </c>
      <c r="B243" s="90" t="s">
        <v>313</v>
      </c>
      <c r="C243" s="53">
        <f>VLOOKUP($B243,'2022 Ventilation List SORT'!$A$6:$I$101,2)</f>
        <v>0.15</v>
      </c>
      <c r="D243" s="53">
        <f>VLOOKUP($B243,'2022 Ventilation List SORT'!$A$6:$I$101,3)</f>
        <v>0.15</v>
      </c>
      <c r="E243" s="58">
        <f>VLOOKUP($B243,'2022 Ventilation List SORT'!$A$6:$I$101,4)</f>
        <v>0</v>
      </c>
      <c r="F243" s="58">
        <f>VLOOKUP($B243,'2022 Ventilation List SORT'!$A$6:$I$101,5)</f>
        <v>0</v>
      </c>
      <c r="G243" s="53">
        <f>VLOOKUP($B243,'2022 Ventilation List SORT'!$A$6:$I$101,6)</f>
        <v>0</v>
      </c>
      <c r="H243" s="58">
        <f>VLOOKUP($B243,'2022 Ventilation List SORT'!$A$6:$I$101,7)</f>
        <v>1</v>
      </c>
      <c r="I243" s="53" t="str">
        <f>VLOOKUP($B243,'2022 Ventilation List SORT'!$A$6:$I$101,8)</f>
        <v>F</v>
      </c>
      <c r="J243" s="84" t="str">
        <f>VLOOKUP($B243,'2022 Ventilation List SORT'!$A$6:$I$101,9)</f>
        <v>No</v>
      </c>
      <c r="K243" s="154">
        <f>INDEX('For CSV - 2022 SpcFuncData'!$D$5:$D$88,MATCH($A243,'For CSV - 2022 SpcFuncData'!$B$5:$B$87,0))*0.5</f>
        <v>5</v>
      </c>
      <c r="L243" s="154">
        <f>INDEX('For CSV - 2022 VentSpcFuncData'!$K$6:$K$101,MATCH($B243,'For CSV - 2022 VentSpcFuncData'!$B$6:$B$101,0))</f>
        <v>0</v>
      </c>
      <c r="M243" s="154">
        <f t="shared" si="21"/>
        <v>5</v>
      </c>
      <c r="N243" s="154">
        <f>INDEX('For CSV - 2022 VentSpcFuncData'!$J$6:$J$101,MATCH($B243,'For CSV - 2022 VentSpcFuncData'!$B$6:$B$101,0))</f>
        <v>15</v>
      </c>
      <c r="O243" s="154">
        <f t="shared" si="22"/>
        <v>15</v>
      </c>
      <c r="P243" s="156">
        <f t="shared" si="19"/>
        <v>7.4999999999999997E-2</v>
      </c>
      <c r="Q243" s="41" t="str">
        <f t="shared" si="24"/>
        <v>Office Area (&gt;250 square feet),Office - Office space</v>
      </c>
      <c r="R243" s="41">
        <f>INDEX('For CSV - 2022 SpcFuncData'!$AN$5:$AN$89,MATCH($A243,'For CSV - 2022 SpcFuncData'!$B$5:$B$88,0))</f>
        <v>353</v>
      </c>
      <c r="S243" s="41">
        <f>INDEX('For CSV - 2022 VentSpcFuncData'!$L$6:$L$101,MATCH($B243,'For CSV - 2022 VentSpcFuncData'!$B$6:$B$101,0))</f>
        <v>74</v>
      </c>
      <c r="T243" s="41">
        <f>MATCH($A243,'For CSV - 2022 SpcFuncData'!$B$5:$B$87,0)</f>
        <v>52</v>
      </c>
      <c r="V243" t="str">
        <f t="shared" si="20"/>
        <v>1, Spc:SpcFunc,        353,  74  ;  Office Area (&gt;250 square feet)</v>
      </c>
    </row>
    <row r="244" spans="1:22">
      <c r="A244" s="41" t="s">
        <v>95</v>
      </c>
      <c r="B244" s="90" t="s">
        <v>313</v>
      </c>
      <c r="C244" s="53">
        <f>VLOOKUP($B244,'2022 Ventilation List SORT'!$A$6:$I$101,2)</f>
        <v>0.15</v>
      </c>
      <c r="D244" s="53">
        <f>VLOOKUP($B244,'2022 Ventilation List SORT'!$A$6:$I$101,3)</f>
        <v>0.15</v>
      </c>
      <c r="E244" s="58">
        <f>VLOOKUP($B244,'2022 Ventilation List SORT'!$A$6:$I$101,4)</f>
        <v>0</v>
      </c>
      <c r="F244" s="58">
        <f>VLOOKUP($B244,'2022 Ventilation List SORT'!$A$6:$I$101,5)</f>
        <v>0</v>
      </c>
      <c r="G244" s="53">
        <f>VLOOKUP($B244,'2022 Ventilation List SORT'!$A$6:$I$101,6)</f>
        <v>0</v>
      </c>
      <c r="H244" s="58">
        <f>VLOOKUP($B244,'2022 Ventilation List SORT'!$A$6:$I$101,7)</f>
        <v>1</v>
      </c>
      <c r="I244" s="53" t="str">
        <f>VLOOKUP($B244,'2022 Ventilation List SORT'!$A$6:$I$101,8)</f>
        <v>F</v>
      </c>
      <c r="J244" s="84" t="str">
        <f>VLOOKUP($B244,'2022 Ventilation List SORT'!$A$6:$I$101,9)</f>
        <v>No</v>
      </c>
      <c r="K244" s="154">
        <f>INDEX('For CSV - 2022 SpcFuncData'!$D$5:$D$88,MATCH($A244,'For CSV - 2022 SpcFuncData'!$B$5:$B$87,0))*0.5</f>
        <v>5</v>
      </c>
      <c r="L244" s="154">
        <f>INDEX('For CSV - 2022 VentSpcFuncData'!$K$6:$K$101,MATCH($B244,'For CSV - 2022 VentSpcFuncData'!$B$6:$B$101,0))</f>
        <v>0</v>
      </c>
      <c r="M244" s="154">
        <f t="shared" si="21"/>
        <v>5</v>
      </c>
      <c r="N244" s="154">
        <f>INDEX('For CSV - 2022 VentSpcFuncData'!$J$6:$J$101,MATCH($B244,'For CSV - 2022 VentSpcFuncData'!$B$6:$B$101,0))</f>
        <v>15</v>
      </c>
      <c r="O244" s="154">
        <f t="shared" si="22"/>
        <v>15</v>
      </c>
      <c r="P244" s="156">
        <f t="shared" si="19"/>
        <v>7.4999999999999997E-2</v>
      </c>
      <c r="Q244" s="41" t="str">
        <f t="shared" si="24"/>
        <v>Office Area (&gt;250 square feet),Office - Office space</v>
      </c>
      <c r="R244" s="41">
        <f>INDEX('For CSV - 2022 SpcFuncData'!$AN$5:$AN$89,MATCH($A244,'For CSV - 2022 SpcFuncData'!$B$5:$B$88,0))</f>
        <v>353</v>
      </c>
      <c r="S244" s="41">
        <f>INDEX('For CSV - 2022 VentSpcFuncData'!$L$6:$L$101,MATCH($B244,'For CSV - 2022 VentSpcFuncData'!$B$6:$B$101,0))</f>
        <v>74</v>
      </c>
      <c r="T244" s="41">
        <f>MATCH($A244,'For CSV - 2022 SpcFuncData'!$B$5:$B$87,0)</f>
        <v>52</v>
      </c>
      <c r="V244" t="str">
        <f t="shared" si="20"/>
        <v>2,              74,     "Office - Office space"</v>
      </c>
    </row>
    <row r="245" spans="1:22">
      <c r="A245" s="41" t="s">
        <v>204</v>
      </c>
      <c r="B245" s="90" t="s">
        <v>316</v>
      </c>
      <c r="C245" s="53">
        <f>VLOOKUP($B245,'2022 Ventilation List SORT'!$A$6:$I$101,2)</f>
        <v>0</v>
      </c>
      <c r="D245" s="53">
        <f>VLOOKUP($B245,'2022 Ventilation List SORT'!$A$6:$I$101,3)</f>
        <v>0</v>
      </c>
      <c r="E245" s="58">
        <f>VLOOKUP($B245,'2022 Ventilation List SORT'!$A$6:$I$101,4)</f>
        <v>0</v>
      </c>
      <c r="F245" s="58">
        <f>VLOOKUP($B245,'2022 Ventilation List SORT'!$A$6:$I$101,5)</f>
        <v>0</v>
      </c>
      <c r="G245" s="53">
        <f>VLOOKUP($B245,'2022 Ventilation List SORT'!$A$6:$I$101,6)</f>
        <v>0.75</v>
      </c>
      <c r="H245" s="58">
        <f>VLOOKUP($B245,'2022 Ventilation List SORT'!$A$6:$I$101,7)</f>
        <v>2</v>
      </c>
      <c r="I245" s="53" t="str">
        <f>VLOOKUP($B245,'2022 Ventilation List SORT'!$A$6:$I$101,8)</f>
        <v>Exh. Note C</v>
      </c>
      <c r="J245" s="84" t="str">
        <f>VLOOKUP($B245,'2022 Ventilation List SORT'!$A$6:$I$101,9)</f>
        <v>Yes</v>
      </c>
      <c r="K245" s="154">
        <f>INDEX('For CSV - 2022 SpcFuncData'!$D$5:$D$88,MATCH($A245,'For CSV - 2022 SpcFuncData'!$B$5:$B$87,0))*0.5</f>
        <v>2.5</v>
      </c>
      <c r="L245" s="154">
        <f>INDEX('For CSV - 2022 VentSpcFuncData'!$K$6:$K$101,MATCH($B245,'For CSV - 2022 VentSpcFuncData'!$B$6:$B$101,0))</f>
        <v>0</v>
      </c>
      <c r="M245" s="154">
        <f t="shared" si="21"/>
        <v>2.5</v>
      </c>
      <c r="N245" s="154">
        <f>INDEX('For CSV - 2022 VentSpcFuncData'!$J$6:$J$101,MATCH($B245,'For CSV - 2022 VentSpcFuncData'!$B$6:$B$101,0))</f>
        <v>0</v>
      </c>
      <c r="O245" s="154">
        <f t="shared" si="22"/>
        <v>0</v>
      </c>
      <c r="P245" s="156">
        <f t="shared" si="19"/>
        <v>0</v>
      </c>
      <c r="Q245" s="41" t="str">
        <f t="shared" si="24"/>
        <v>Parking Garage Area (Parking Zone and Ramps),Exhaust - Parking garages</v>
      </c>
      <c r="R245" s="41">
        <f>INDEX('For CSV - 2022 SpcFuncData'!$AN$5:$AN$89,MATCH($A245,'For CSV - 2022 SpcFuncData'!$B$5:$B$88,0))</f>
        <v>355</v>
      </c>
      <c r="S245" s="41">
        <f>INDEX('For CSV - 2022 VentSpcFuncData'!$L$6:$L$101,MATCH($B245,'For CSV - 2022 VentSpcFuncData'!$B$6:$B$101,0))</f>
        <v>34</v>
      </c>
      <c r="T245" s="41">
        <f>MATCH($A245,'For CSV - 2022 SpcFuncData'!$B$5:$B$87,0)</f>
        <v>54</v>
      </c>
      <c r="V245" t="str">
        <f t="shared" si="20"/>
        <v>1, Spc:SpcFunc,        355,  34  ;  Parking Garage Area (Parking Zone and Ramps)</v>
      </c>
    </row>
    <row r="246" spans="1:22">
      <c r="A246" s="41" t="s">
        <v>204</v>
      </c>
      <c r="B246" s="90" t="s">
        <v>316</v>
      </c>
      <c r="C246" s="53">
        <f>VLOOKUP($B246,'2022 Ventilation List SORT'!$A$6:$I$101,2)</f>
        <v>0</v>
      </c>
      <c r="D246" s="53">
        <f>VLOOKUP($B246,'2022 Ventilation List SORT'!$A$6:$I$101,3)</f>
        <v>0</v>
      </c>
      <c r="E246" s="58">
        <f>VLOOKUP($B246,'2022 Ventilation List SORT'!$A$6:$I$101,4)</f>
        <v>0</v>
      </c>
      <c r="F246" s="58">
        <f>VLOOKUP($B246,'2022 Ventilation List SORT'!$A$6:$I$101,5)</f>
        <v>0</v>
      </c>
      <c r="G246" s="53">
        <f>VLOOKUP($B246,'2022 Ventilation List SORT'!$A$6:$I$101,6)</f>
        <v>0.75</v>
      </c>
      <c r="H246" s="58">
        <f>VLOOKUP($B246,'2022 Ventilation List SORT'!$A$6:$I$101,7)</f>
        <v>2</v>
      </c>
      <c r="I246" s="53" t="str">
        <f>VLOOKUP($B246,'2022 Ventilation List SORT'!$A$6:$I$101,8)</f>
        <v>Exh. Note C</v>
      </c>
      <c r="J246" s="84" t="str">
        <f>VLOOKUP($B246,'2022 Ventilation List SORT'!$A$6:$I$101,9)</f>
        <v>Yes</v>
      </c>
      <c r="K246" s="154">
        <f>INDEX('For CSV - 2022 SpcFuncData'!$D$5:$D$88,MATCH($A246,'For CSV - 2022 SpcFuncData'!$B$5:$B$87,0))*0.5</f>
        <v>2.5</v>
      </c>
      <c r="L246" s="154">
        <f>INDEX('For CSV - 2022 VentSpcFuncData'!$K$6:$K$101,MATCH($B246,'For CSV - 2022 VentSpcFuncData'!$B$6:$B$101,0))</f>
        <v>0</v>
      </c>
      <c r="M246" s="154">
        <f t="shared" si="21"/>
        <v>2.5</v>
      </c>
      <c r="N246" s="154">
        <f>INDEX('For CSV - 2022 VentSpcFuncData'!$J$6:$J$101,MATCH($B246,'For CSV - 2022 VentSpcFuncData'!$B$6:$B$101,0))</f>
        <v>0</v>
      </c>
      <c r="O246" s="154">
        <f t="shared" si="22"/>
        <v>0</v>
      </c>
      <c r="P246" s="156">
        <f t="shared" si="19"/>
        <v>0</v>
      </c>
      <c r="Q246" s="41" t="str">
        <f t="shared" si="24"/>
        <v>Parking Garage Area (Parking Zone and Ramps),Exhaust - Parking garages</v>
      </c>
      <c r="R246" s="41">
        <f>INDEX('For CSV - 2022 SpcFuncData'!$AN$5:$AN$89,MATCH($A246,'For CSV - 2022 SpcFuncData'!$B$5:$B$88,0))</f>
        <v>355</v>
      </c>
      <c r="S246" s="41">
        <f>INDEX('For CSV - 2022 VentSpcFuncData'!$L$6:$L$101,MATCH($B246,'For CSV - 2022 VentSpcFuncData'!$B$6:$B$101,0))</f>
        <v>34</v>
      </c>
      <c r="T246" s="41">
        <f>MATCH($A246,'For CSV - 2022 SpcFuncData'!$B$5:$B$87,0)</f>
        <v>54</v>
      </c>
      <c r="V246" t="str">
        <f t="shared" si="20"/>
        <v>2,              34,     "Exhaust - Parking garages"</v>
      </c>
    </row>
    <row r="247" spans="1:22">
      <c r="A247" s="41" t="s">
        <v>644</v>
      </c>
      <c r="B247" s="90" t="s">
        <v>316</v>
      </c>
      <c r="C247" s="53">
        <f>VLOOKUP($B247,'2022 Ventilation List SORT'!$A$6:$I$101,2)</f>
        <v>0</v>
      </c>
      <c r="D247" s="53">
        <f>VLOOKUP($B247,'2022 Ventilation List SORT'!$A$6:$I$101,3)</f>
        <v>0</v>
      </c>
      <c r="E247" s="58">
        <f>VLOOKUP($B247,'2022 Ventilation List SORT'!$A$6:$I$101,4)</f>
        <v>0</v>
      </c>
      <c r="F247" s="58">
        <f>VLOOKUP($B247,'2022 Ventilation List SORT'!$A$6:$I$101,5)</f>
        <v>0</v>
      </c>
      <c r="G247" s="53">
        <f>VLOOKUP($B247,'2022 Ventilation List SORT'!$A$6:$I$101,6)</f>
        <v>0.75</v>
      </c>
      <c r="H247" s="58">
        <f>VLOOKUP($B247,'2022 Ventilation List SORT'!$A$6:$I$101,7)</f>
        <v>2</v>
      </c>
      <c r="I247" s="53" t="str">
        <f>VLOOKUP($B247,'2022 Ventilation List SORT'!$A$6:$I$101,8)</f>
        <v>Exh. Note C</v>
      </c>
      <c r="J247" s="84" t="str">
        <f>VLOOKUP($B247,'2022 Ventilation List SORT'!$A$6:$I$101,9)</f>
        <v>Yes</v>
      </c>
      <c r="K247" s="154">
        <f>INDEX('For CSV - 2022 SpcFuncData'!$D$5:$D$88,MATCH($A247,'For CSV - 2022 SpcFuncData'!$B$5:$B$87,0))*0.5</f>
        <v>2.5</v>
      </c>
      <c r="L247" s="154">
        <f>INDEX('For CSV - 2022 VentSpcFuncData'!$K$6:$K$101,MATCH($B247,'For CSV - 2022 VentSpcFuncData'!$B$6:$B$101,0))</f>
        <v>0</v>
      </c>
      <c r="M247" s="154">
        <f t="shared" si="21"/>
        <v>2.5</v>
      </c>
      <c r="N247" s="154">
        <f>INDEX('For CSV - 2022 VentSpcFuncData'!$J$6:$J$101,MATCH($B247,'For CSV - 2022 VentSpcFuncData'!$B$6:$B$101,0))</f>
        <v>0</v>
      </c>
      <c r="O247" s="154">
        <f t="shared" si="22"/>
        <v>0</v>
      </c>
      <c r="P247" s="156">
        <f t="shared" si="19"/>
        <v>0</v>
      </c>
      <c r="Q247" s="41" t="str">
        <f t="shared" si="24"/>
        <v>Parking Garage Area (Daylight Adaptation Zones),Exhaust - Parking garages</v>
      </c>
      <c r="R247" s="41">
        <f>INDEX('For CSV - 2022 SpcFuncData'!$AN$5:$AN$89,MATCH($A247,'For CSV - 2022 SpcFuncData'!$B$5:$B$88,0))</f>
        <v>356</v>
      </c>
      <c r="S247" s="41">
        <f>INDEX('For CSV - 2022 VentSpcFuncData'!$L$6:$L$101,MATCH($B247,'For CSV - 2022 VentSpcFuncData'!$B$6:$B$101,0))</f>
        <v>34</v>
      </c>
      <c r="T247" s="41">
        <f>MATCH($A247,'For CSV - 2022 SpcFuncData'!$B$5:$B$87,0)</f>
        <v>55</v>
      </c>
      <c r="V247" t="str">
        <f t="shared" si="20"/>
        <v>1, Spc:SpcFunc,        356,  34  ;  Parking Garage Area (Daylight Adaptation Zones)</v>
      </c>
    </row>
    <row r="248" spans="1:22">
      <c r="A248" s="41" t="s">
        <v>644</v>
      </c>
      <c r="B248" s="90" t="s">
        <v>316</v>
      </c>
      <c r="C248" s="53">
        <f>VLOOKUP($B248,'2022 Ventilation List SORT'!$A$6:$I$101,2)</f>
        <v>0</v>
      </c>
      <c r="D248" s="53">
        <f>VLOOKUP($B248,'2022 Ventilation List SORT'!$A$6:$I$101,3)</f>
        <v>0</v>
      </c>
      <c r="E248" s="58">
        <f>VLOOKUP($B248,'2022 Ventilation List SORT'!$A$6:$I$101,4)</f>
        <v>0</v>
      </c>
      <c r="F248" s="58">
        <f>VLOOKUP($B248,'2022 Ventilation List SORT'!$A$6:$I$101,5)</f>
        <v>0</v>
      </c>
      <c r="G248" s="53">
        <f>VLOOKUP($B248,'2022 Ventilation List SORT'!$A$6:$I$101,6)</f>
        <v>0.75</v>
      </c>
      <c r="H248" s="58">
        <f>VLOOKUP($B248,'2022 Ventilation List SORT'!$A$6:$I$101,7)</f>
        <v>2</v>
      </c>
      <c r="I248" s="53" t="str">
        <f>VLOOKUP($B248,'2022 Ventilation List SORT'!$A$6:$I$101,8)</f>
        <v>Exh. Note C</v>
      </c>
      <c r="J248" s="84" t="str">
        <f>VLOOKUP($B248,'2022 Ventilation List SORT'!$A$6:$I$101,9)</f>
        <v>Yes</v>
      </c>
      <c r="K248" s="154">
        <f>INDEX('For CSV - 2022 SpcFuncData'!$D$5:$D$88,MATCH($A248,'For CSV - 2022 SpcFuncData'!$B$5:$B$87,0))*0.5</f>
        <v>2.5</v>
      </c>
      <c r="L248" s="154">
        <f>INDEX('For CSV - 2022 VentSpcFuncData'!$K$6:$K$101,MATCH($B248,'For CSV - 2022 VentSpcFuncData'!$B$6:$B$101,0))</f>
        <v>0</v>
      </c>
      <c r="M248" s="154">
        <f t="shared" si="21"/>
        <v>2.5</v>
      </c>
      <c r="N248" s="154">
        <f>INDEX('For CSV - 2022 VentSpcFuncData'!$J$6:$J$101,MATCH($B248,'For CSV - 2022 VentSpcFuncData'!$B$6:$B$101,0))</f>
        <v>0</v>
      </c>
      <c r="O248" s="154">
        <f t="shared" si="22"/>
        <v>0</v>
      </c>
      <c r="P248" s="156">
        <f t="shared" si="19"/>
        <v>0</v>
      </c>
      <c r="Q248" s="41" t="str">
        <f t="shared" si="24"/>
        <v>Parking Garage Area (Daylight Adaptation Zones),Exhaust - Parking garages</v>
      </c>
      <c r="R248" s="41">
        <f>INDEX('For CSV - 2022 SpcFuncData'!$AN$5:$AN$89,MATCH($A248,'For CSV - 2022 SpcFuncData'!$B$5:$B$88,0))</f>
        <v>356</v>
      </c>
      <c r="S248" s="41">
        <f>INDEX('For CSV - 2022 VentSpcFuncData'!$L$6:$L$101,MATCH($B248,'For CSV - 2022 VentSpcFuncData'!$B$6:$B$101,0))</f>
        <v>34</v>
      </c>
      <c r="T248" s="41">
        <f>MATCH($A248,'For CSV - 2022 SpcFuncData'!$B$5:$B$87,0)</f>
        <v>55</v>
      </c>
      <c r="V248" t="str">
        <f t="shared" si="20"/>
        <v>2,              34,     "Exhaust - Parking garages"</v>
      </c>
    </row>
    <row r="249" spans="1:22">
      <c r="A249" s="41" t="s">
        <v>104</v>
      </c>
      <c r="B249" s="90" t="s">
        <v>322</v>
      </c>
      <c r="C249" s="53">
        <f>VLOOKUP($B249,'2022 Ventilation List SORT'!$A$6:$I$101,2)</f>
        <v>0.15</v>
      </c>
      <c r="D249" s="53">
        <f>VLOOKUP($B249,'2022 Ventilation List SORT'!$A$6:$I$101,3)</f>
        <v>0.15</v>
      </c>
      <c r="E249" s="58">
        <f>VLOOKUP($B249,'2022 Ventilation List SORT'!$A$6:$I$101,4)</f>
        <v>0</v>
      </c>
      <c r="F249" s="58">
        <f>VLOOKUP($B249,'2022 Ventilation List SORT'!$A$6:$I$101,5)</f>
        <v>0</v>
      </c>
      <c r="G249" s="53">
        <f>VLOOKUP($B249,'2022 Ventilation List SORT'!$A$6:$I$101,6)</f>
        <v>0</v>
      </c>
      <c r="H249" s="58">
        <f>VLOOKUP($B249,'2022 Ventilation List SORT'!$A$6:$I$101,7)</f>
        <v>2</v>
      </c>
      <c r="I249" s="53" t="str">
        <f>VLOOKUP($B249,'2022 Ventilation List SORT'!$A$6:$I$101,8)</f>
        <v/>
      </c>
      <c r="J249" s="84" t="str">
        <f>VLOOKUP($B249,'2022 Ventilation List SORT'!$A$6:$I$101,9)</f>
        <v>No</v>
      </c>
      <c r="K249" s="154">
        <f>INDEX('For CSV - 2022 SpcFuncData'!$D$5:$D$88,MATCH($A249,'For CSV - 2022 SpcFuncData'!$B$5:$B$87,0))*0.5</f>
        <v>5</v>
      </c>
      <c r="L249" s="154">
        <f>INDEX('For CSV - 2022 VentSpcFuncData'!$K$6:$K$101,MATCH($B249,'For CSV - 2022 VentSpcFuncData'!$B$6:$B$101,0))</f>
        <v>0</v>
      </c>
      <c r="M249" s="154">
        <f t="shared" si="21"/>
        <v>5</v>
      </c>
      <c r="N249" s="154">
        <f>INDEX('For CSV - 2022 VentSpcFuncData'!$J$6:$J$101,MATCH($B249,'For CSV - 2022 VentSpcFuncData'!$B$6:$B$101,0))</f>
        <v>15</v>
      </c>
      <c r="O249" s="154">
        <f t="shared" si="22"/>
        <v>15</v>
      </c>
      <c r="P249" s="156">
        <f t="shared" si="19"/>
        <v>7.4999999999999997E-2</v>
      </c>
      <c r="Q249" s="41" t="str">
        <f t="shared" si="24"/>
        <v>Pharmacy Area,Misc - Pharmacy (preparation area)</v>
      </c>
      <c r="R249" s="41">
        <f>INDEX('For CSV - 2022 SpcFuncData'!$AN$5:$AN$89,MATCH($A249,'For CSV - 2022 SpcFuncData'!$B$5:$B$88,0))</f>
        <v>357</v>
      </c>
      <c r="S249" s="41">
        <f>INDEX('For CSV - 2022 VentSpcFuncData'!$L$6:$L$101,MATCH($B249,'For CSV - 2022 VentSpcFuncData'!$B$6:$B$101,0))</f>
        <v>64</v>
      </c>
      <c r="T249" s="41">
        <f>MATCH($A249,'For CSV - 2022 SpcFuncData'!$B$5:$B$87,0)</f>
        <v>56</v>
      </c>
      <c r="V249" t="str">
        <f t="shared" si="20"/>
        <v>1, Spc:SpcFunc,        357,  64  ;  Pharmacy Area</v>
      </c>
    </row>
    <row r="250" spans="1:22">
      <c r="A250" s="41" t="s">
        <v>104</v>
      </c>
      <c r="B250" s="90" t="s">
        <v>322</v>
      </c>
      <c r="C250" s="53">
        <f>VLOOKUP($B250,'2022 Ventilation List SORT'!$A$6:$I$101,2)</f>
        <v>0.15</v>
      </c>
      <c r="D250" s="53">
        <f>VLOOKUP($B250,'2022 Ventilation List SORT'!$A$6:$I$101,3)</f>
        <v>0.15</v>
      </c>
      <c r="E250" s="58">
        <f>VLOOKUP($B250,'2022 Ventilation List SORT'!$A$6:$I$101,4)</f>
        <v>0</v>
      </c>
      <c r="F250" s="58">
        <f>VLOOKUP($B250,'2022 Ventilation List SORT'!$A$6:$I$101,5)</f>
        <v>0</v>
      </c>
      <c r="G250" s="53">
        <f>VLOOKUP($B250,'2022 Ventilation List SORT'!$A$6:$I$101,6)</f>
        <v>0</v>
      </c>
      <c r="H250" s="58">
        <f>VLOOKUP($B250,'2022 Ventilation List SORT'!$A$6:$I$101,7)</f>
        <v>2</v>
      </c>
      <c r="I250" s="53" t="str">
        <f>VLOOKUP($B250,'2022 Ventilation List SORT'!$A$6:$I$101,8)</f>
        <v/>
      </c>
      <c r="J250" s="84" t="str">
        <f>VLOOKUP($B250,'2022 Ventilation List SORT'!$A$6:$I$101,9)</f>
        <v>No</v>
      </c>
      <c r="K250" s="154">
        <f>INDEX('For CSV - 2022 SpcFuncData'!$D$5:$D$88,MATCH($A250,'For CSV - 2022 SpcFuncData'!$B$5:$B$87,0))*0.5</f>
        <v>5</v>
      </c>
      <c r="L250" s="154">
        <f>INDEX('For CSV - 2022 VentSpcFuncData'!$K$6:$K$101,MATCH($B250,'For CSV - 2022 VentSpcFuncData'!$B$6:$B$101,0))</f>
        <v>0</v>
      </c>
      <c r="M250" s="154">
        <f t="shared" si="21"/>
        <v>5</v>
      </c>
      <c r="N250" s="154">
        <f>INDEX('For CSV - 2022 VentSpcFuncData'!$J$6:$J$101,MATCH($B250,'For CSV - 2022 VentSpcFuncData'!$B$6:$B$101,0))</f>
        <v>15</v>
      </c>
      <c r="O250" s="154">
        <f t="shared" si="22"/>
        <v>15</v>
      </c>
      <c r="P250" s="156">
        <f t="shared" si="19"/>
        <v>7.4999999999999997E-2</v>
      </c>
      <c r="Q250" s="41" t="str">
        <f t="shared" si="24"/>
        <v>Pharmacy Area,Misc - Pharmacy (preparation area)</v>
      </c>
      <c r="R250" s="41">
        <f>INDEX('For CSV - 2022 SpcFuncData'!$AN$5:$AN$89,MATCH($A250,'For CSV - 2022 SpcFuncData'!$B$5:$B$88,0))</f>
        <v>357</v>
      </c>
      <c r="S250" s="41">
        <f>INDEX('For CSV - 2022 VentSpcFuncData'!$L$6:$L$101,MATCH($B250,'For CSV - 2022 VentSpcFuncData'!$B$6:$B$101,0))</f>
        <v>64</v>
      </c>
      <c r="T250" s="41">
        <f>MATCH($A250,'For CSV - 2022 SpcFuncData'!$B$5:$B$87,0)</f>
        <v>56</v>
      </c>
      <c r="V250" t="str">
        <f t="shared" si="20"/>
        <v>2,              64,     "Misc - Pharmacy (preparation area)"</v>
      </c>
    </row>
    <row r="251" spans="1:22">
      <c r="A251" s="41" t="s">
        <v>106</v>
      </c>
      <c r="B251" s="90" t="s">
        <v>327</v>
      </c>
      <c r="C251" s="53">
        <f>VLOOKUP($B251,'2022 Ventilation List SORT'!$A$6:$I$101,2)</f>
        <v>0.25</v>
      </c>
      <c r="D251" s="53">
        <f>VLOOKUP($B251,'2022 Ventilation List SORT'!$A$6:$I$101,3)</f>
        <v>0.2</v>
      </c>
      <c r="E251" s="58">
        <f>VLOOKUP($B251,'2022 Ventilation List SORT'!$A$6:$I$101,4)</f>
        <v>0</v>
      </c>
      <c r="F251" s="58">
        <f>VLOOKUP($B251,'2022 Ventilation List SORT'!$A$6:$I$101,5)</f>
        <v>0</v>
      </c>
      <c r="G251" s="53">
        <f>VLOOKUP($B251,'2022 Ventilation List SORT'!$A$6:$I$101,6)</f>
        <v>0</v>
      </c>
      <c r="H251" s="58">
        <f>VLOOKUP($B251,'2022 Ventilation List SORT'!$A$6:$I$101,7)</f>
        <v>1</v>
      </c>
      <c r="I251" s="53" t="str">
        <f>VLOOKUP($B251,'2022 Ventilation List SORT'!$A$6:$I$101,8)</f>
        <v>F</v>
      </c>
      <c r="J251" s="84" t="str">
        <f>VLOOKUP($B251,'2022 Ventilation List SORT'!$A$6:$I$101,9)</f>
        <v>No</v>
      </c>
      <c r="K251" s="154">
        <f>INDEX('For CSV - 2022 SpcFuncData'!$D$5:$D$88,MATCH($A251,'For CSV - 2022 SpcFuncData'!$B$5:$B$87,0))*0.5</f>
        <v>8.3350000000000009</v>
      </c>
      <c r="L251" s="154">
        <f>INDEX('For CSV - 2022 VentSpcFuncData'!$K$6:$K$101,MATCH($B251,'For CSV - 2022 VentSpcFuncData'!$B$6:$B$101,0))</f>
        <v>16.666666666666668</v>
      </c>
      <c r="M251" s="154">
        <f t="shared" si="21"/>
        <v>16.666666666666668</v>
      </c>
      <c r="N251" s="154">
        <f>INDEX('For CSV - 2022 VentSpcFuncData'!$J$6:$J$101,MATCH($B251,'For CSV - 2022 VentSpcFuncData'!$B$6:$B$101,0))</f>
        <v>15</v>
      </c>
      <c r="O251" s="154">
        <f t="shared" si="22"/>
        <v>29.994001199760049</v>
      </c>
      <c r="P251" s="156">
        <f t="shared" si="19"/>
        <v>0.25000000000000006</v>
      </c>
      <c r="Q251" s="41" t="str">
        <f t="shared" si="24"/>
        <v>Retail Sales Area (Grocery Sales),Retail - Supermarket</v>
      </c>
      <c r="R251" s="41">
        <f>INDEX('For CSV - 2022 SpcFuncData'!$AN$5:$AN$89,MATCH($A251,'For CSV - 2022 SpcFuncData'!$B$5:$B$88,0))</f>
        <v>358</v>
      </c>
      <c r="S251" s="41">
        <f>INDEX('For CSV - 2022 VentSpcFuncData'!$L$6:$L$101,MATCH($B251,'For CSV - 2022 VentSpcFuncData'!$B$6:$B$101,0))</f>
        <v>84</v>
      </c>
      <c r="T251" s="41">
        <f>MATCH($A251,'For CSV - 2022 SpcFuncData'!$B$5:$B$87,0)</f>
        <v>57</v>
      </c>
      <c r="V251" t="str">
        <f t="shared" si="20"/>
        <v>1, Spc:SpcFunc,        358,  84  ;  Retail Sales Area (Grocery Sales)</v>
      </c>
    </row>
    <row r="252" spans="1:22">
      <c r="A252" s="41" t="s">
        <v>106</v>
      </c>
      <c r="B252" s="90" t="s">
        <v>327</v>
      </c>
      <c r="C252" s="53">
        <f>VLOOKUP($B252,'2022 Ventilation List SORT'!$A$6:$I$101,2)</f>
        <v>0.25</v>
      </c>
      <c r="D252" s="53">
        <f>VLOOKUP($B252,'2022 Ventilation List SORT'!$A$6:$I$101,3)</f>
        <v>0.2</v>
      </c>
      <c r="E252" s="58">
        <f>VLOOKUP($B252,'2022 Ventilation List SORT'!$A$6:$I$101,4)</f>
        <v>0</v>
      </c>
      <c r="F252" s="58">
        <f>VLOOKUP($B252,'2022 Ventilation List SORT'!$A$6:$I$101,5)</f>
        <v>0</v>
      </c>
      <c r="G252" s="53">
        <f>VLOOKUP($B252,'2022 Ventilation List SORT'!$A$6:$I$101,6)</f>
        <v>0</v>
      </c>
      <c r="H252" s="58">
        <f>VLOOKUP($B252,'2022 Ventilation List SORT'!$A$6:$I$101,7)</f>
        <v>1</v>
      </c>
      <c r="I252" s="53" t="str">
        <f>VLOOKUP($B252,'2022 Ventilation List SORT'!$A$6:$I$101,8)</f>
        <v>F</v>
      </c>
      <c r="J252" s="84" t="str">
        <f>VLOOKUP($B252,'2022 Ventilation List SORT'!$A$6:$I$101,9)</f>
        <v>No</v>
      </c>
      <c r="K252" s="154">
        <f>INDEX('For CSV - 2022 SpcFuncData'!$D$5:$D$88,MATCH($A252,'For CSV - 2022 SpcFuncData'!$B$5:$B$87,0))*0.5</f>
        <v>8.3350000000000009</v>
      </c>
      <c r="L252" s="154">
        <f>INDEX('For CSV - 2022 VentSpcFuncData'!$K$6:$K$101,MATCH($B252,'For CSV - 2022 VentSpcFuncData'!$B$6:$B$101,0))</f>
        <v>16.666666666666668</v>
      </c>
      <c r="M252" s="154">
        <f t="shared" si="21"/>
        <v>16.666666666666668</v>
      </c>
      <c r="N252" s="154">
        <f>INDEX('For CSV - 2022 VentSpcFuncData'!$J$6:$J$101,MATCH($B252,'For CSV - 2022 VentSpcFuncData'!$B$6:$B$101,0))</f>
        <v>15</v>
      </c>
      <c r="O252" s="154">
        <f t="shared" si="22"/>
        <v>29.994001199760049</v>
      </c>
      <c r="P252" s="156">
        <f t="shared" si="19"/>
        <v>0.25000000000000006</v>
      </c>
      <c r="Q252" s="41" t="str">
        <f t="shared" si="24"/>
        <v>Retail Sales Area (Grocery Sales),Retail - Supermarket</v>
      </c>
      <c r="R252" s="41">
        <f>INDEX('For CSV - 2022 SpcFuncData'!$AN$5:$AN$89,MATCH($A252,'For CSV - 2022 SpcFuncData'!$B$5:$B$88,0))</f>
        <v>358</v>
      </c>
      <c r="S252" s="41">
        <f>INDEX('For CSV - 2022 VentSpcFuncData'!$L$6:$L$101,MATCH($B252,'For CSV - 2022 VentSpcFuncData'!$B$6:$B$101,0))</f>
        <v>84</v>
      </c>
      <c r="T252" s="41">
        <f>MATCH($A252,'For CSV - 2022 SpcFuncData'!$B$5:$B$87,0)</f>
        <v>57</v>
      </c>
      <c r="V252" t="str">
        <f t="shared" si="20"/>
        <v>2,              84,     "Retail - Supermarket"</v>
      </c>
    </row>
    <row r="253" spans="1:22">
      <c r="A253" s="41" t="s">
        <v>108</v>
      </c>
      <c r="B253" s="90" t="s">
        <v>325</v>
      </c>
      <c r="C253" s="53">
        <f>VLOOKUP($B253,'2022 Ventilation List SORT'!$A$6:$I$101,2)</f>
        <v>0.25</v>
      </c>
      <c r="D253" s="53">
        <f>VLOOKUP($B253,'2022 Ventilation List SORT'!$A$6:$I$101,3)</f>
        <v>0.2</v>
      </c>
      <c r="E253" s="58">
        <f>VLOOKUP($B253,'2022 Ventilation List SORT'!$A$6:$I$101,4)</f>
        <v>0</v>
      </c>
      <c r="F253" s="58">
        <f>VLOOKUP($B253,'2022 Ventilation List SORT'!$A$6:$I$101,5)</f>
        <v>0</v>
      </c>
      <c r="G253" s="53">
        <f>VLOOKUP($B253,'2022 Ventilation List SORT'!$A$6:$I$101,6)</f>
        <v>0</v>
      </c>
      <c r="H253" s="58">
        <f>VLOOKUP($B253,'2022 Ventilation List SORT'!$A$6:$I$101,7)</f>
        <v>2</v>
      </c>
      <c r="I253" s="53" t="str">
        <f>VLOOKUP($B253,'2022 Ventilation List SORT'!$A$6:$I$101,8)</f>
        <v/>
      </c>
      <c r="J253" s="84" t="str">
        <f>VLOOKUP($B253,'2022 Ventilation List SORT'!$A$6:$I$101,9)</f>
        <v>No</v>
      </c>
      <c r="K253" s="154">
        <f>INDEX('For CSV - 2022 SpcFuncData'!$D$5:$D$88,MATCH($A253,'For CSV - 2022 SpcFuncData'!$B$5:$B$87,0))*0.5</f>
        <v>8.3350000000000009</v>
      </c>
      <c r="L253" s="154">
        <f>INDEX('For CSV - 2022 VentSpcFuncData'!$K$6:$K$101,MATCH($B253,'For CSV - 2022 VentSpcFuncData'!$B$6:$B$101,0))</f>
        <v>16.666666666666668</v>
      </c>
      <c r="M253" s="154">
        <f t="shared" si="21"/>
        <v>16.666666666666668</v>
      </c>
      <c r="N253" s="154">
        <f>INDEX('For CSV - 2022 VentSpcFuncData'!$J$6:$J$101,MATCH($B253,'For CSV - 2022 VentSpcFuncData'!$B$6:$B$101,0))</f>
        <v>15</v>
      </c>
      <c r="O253" s="154">
        <f t="shared" si="22"/>
        <v>29.994001199760049</v>
      </c>
      <c r="P253" s="156">
        <f t="shared" si="19"/>
        <v>0.25000000000000006</v>
      </c>
      <c r="Q253" s="41" t="str">
        <f t="shared" si="24"/>
        <v>Retail Sales Area (Retail Merchandise Sales),Retail - Sales</v>
      </c>
      <c r="R253" s="41">
        <f>INDEX('For CSV - 2022 SpcFuncData'!$AN$5:$AN$89,MATCH($A253,'For CSV - 2022 SpcFuncData'!$B$5:$B$88,0))</f>
        <v>359</v>
      </c>
      <c r="S253" s="41">
        <f>INDEX('For CSV - 2022 VentSpcFuncData'!$L$6:$L$101,MATCH($B253,'For CSV - 2022 VentSpcFuncData'!$B$6:$B$101,0))</f>
        <v>83</v>
      </c>
      <c r="T253" s="41">
        <f>MATCH($A253,'For CSV - 2022 SpcFuncData'!$B$5:$B$87,0)</f>
        <v>58</v>
      </c>
      <c r="V253" t="str">
        <f t="shared" si="20"/>
        <v>1, Spc:SpcFunc,        359,  83  ;  Retail Sales Area (Retail Merchandise Sales)</v>
      </c>
    </row>
    <row r="254" spans="1:22">
      <c r="A254" s="41" t="s">
        <v>108</v>
      </c>
      <c r="B254" s="90" t="s">
        <v>325</v>
      </c>
      <c r="C254" s="53">
        <f>VLOOKUP($B254,'2022 Ventilation List SORT'!$A$6:$I$101,2)</f>
        <v>0.25</v>
      </c>
      <c r="D254" s="53">
        <f>VLOOKUP($B254,'2022 Ventilation List SORT'!$A$6:$I$101,3)</f>
        <v>0.2</v>
      </c>
      <c r="E254" s="58">
        <f>VLOOKUP($B254,'2022 Ventilation List SORT'!$A$6:$I$101,4)</f>
        <v>0</v>
      </c>
      <c r="F254" s="58">
        <f>VLOOKUP($B254,'2022 Ventilation List SORT'!$A$6:$I$101,5)</f>
        <v>0</v>
      </c>
      <c r="G254" s="53">
        <f>VLOOKUP($B254,'2022 Ventilation List SORT'!$A$6:$I$101,6)</f>
        <v>0</v>
      </c>
      <c r="H254" s="58">
        <f>VLOOKUP($B254,'2022 Ventilation List SORT'!$A$6:$I$101,7)</f>
        <v>2</v>
      </c>
      <c r="I254" s="53" t="str">
        <f>VLOOKUP($B254,'2022 Ventilation List SORT'!$A$6:$I$101,8)</f>
        <v/>
      </c>
      <c r="J254" s="84" t="str">
        <f>VLOOKUP($B254,'2022 Ventilation List SORT'!$A$6:$I$101,9)</f>
        <v>No</v>
      </c>
      <c r="K254" s="154">
        <f>INDEX('For CSV - 2022 SpcFuncData'!$D$5:$D$88,MATCH($A254,'For CSV - 2022 SpcFuncData'!$B$5:$B$87,0))*0.5</f>
        <v>8.3350000000000009</v>
      </c>
      <c r="L254" s="154">
        <f>INDEX('For CSV - 2022 VentSpcFuncData'!$K$6:$K$101,MATCH($B254,'For CSV - 2022 VentSpcFuncData'!$B$6:$B$101,0))</f>
        <v>16.666666666666668</v>
      </c>
      <c r="M254" s="154">
        <f t="shared" si="21"/>
        <v>16.666666666666668</v>
      </c>
      <c r="N254" s="154">
        <f>INDEX('For CSV - 2022 VentSpcFuncData'!$J$6:$J$101,MATCH($B254,'For CSV - 2022 VentSpcFuncData'!$B$6:$B$101,0))</f>
        <v>15</v>
      </c>
      <c r="O254" s="154">
        <f t="shared" si="22"/>
        <v>29.994001199760049</v>
      </c>
      <c r="P254" s="156">
        <f t="shared" si="19"/>
        <v>0.25000000000000006</v>
      </c>
      <c r="Q254" s="41" t="str">
        <f t="shared" si="24"/>
        <v>Retail Sales Area (Retail Merchandise Sales),Retail - Sales</v>
      </c>
      <c r="R254" s="41">
        <f>INDEX('For CSV - 2022 SpcFuncData'!$AN$5:$AN$89,MATCH($A254,'For CSV - 2022 SpcFuncData'!$B$5:$B$88,0))</f>
        <v>359</v>
      </c>
      <c r="S254" s="41">
        <f>INDEX('For CSV - 2022 VentSpcFuncData'!$L$6:$L$101,MATCH($B254,'For CSV - 2022 VentSpcFuncData'!$B$6:$B$101,0))</f>
        <v>83</v>
      </c>
      <c r="T254" s="41">
        <f>MATCH($A254,'For CSV - 2022 SpcFuncData'!$B$5:$B$87,0)</f>
        <v>58</v>
      </c>
      <c r="V254" t="str">
        <f t="shared" si="20"/>
        <v>2,              83,     "Retail - Sales"</v>
      </c>
    </row>
    <row r="255" spans="1:22">
      <c r="A255" s="41" t="s">
        <v>108</v>
      </c>
      <c r="B255" s="90" t="s">
        <v>646</v>
      </c>
      <c r="C255" s="53">
        <f>VLOOKUP($B255,'2022 Ventilation List SORT'!$A$6:$I$101,2)</f>
        <v>0.25</v>
      </c>
      <c r="D255" s="53">
        <f>VLOOKUP($B255,'2022 Ventilation List SORT'!$A$6:$I$101,3)</f>
        <v>0.15</v>
      </c>
      <c r="E255" s="58">
        <f>VLOOKUP($B255,'2022 Ventilation List SORT'!$A$6:$I$101,4)</f>
        <v>0</v>
      </c>
      <c r="F255" s="58">
        <f>VLOOKUP($B255,'2022 Ventilation List SORT'!$A$6:$I$101,5)</f>
        <v>0</v>
      </c>
      <c r="G255" s="53">
        <f>VLOOKUP($B255,'2022 Ventilation List SORT'!$A$6:$I$101,6)</f>
        <v>0.9</v>
      </c>
      <c r="H255" s="58">
        <f>VLOOKUP($B255,'2022 Ventilation List SORT'!$A$6:$I$101,7)</f>
        <v>2</v>
      </c>
      <c r="I255" s="53" t="str">
        <f>VLOOKUP($B255,'2022 Ventilation List SORT'!$A$6:$I$101,8)</f>
        <v/>
      </c>
      <c r="J255" s="84" t="str">
        <f>VLOOKUP($B255,'2022 Ventilation List SORT'!$A$6:$I$101,9)</f>
        <v>No</v>
      </c>
      <c r="K255" s="154">
        <f>INDEX('For CSV - 2022 SpcFuncData'!$D$5:$D$88,MATCH($A255,'For CSV - 2022 SpcFuncData'!$B$5:$B$87,0))*0.5</f>
        <v>8.3350000000000009</v>
      </c>
      <c r="L255" s="154">
        <f>INDEX('For CSV - 2022 VentSpcFuncData'!$K$6:$K$101,MATCH($B255,'For CSV - 2022 VentSpcFuncData'!$B$6:$B$101,0))</f>
        <v>16.666666666666668</v>
      </c>
      <c r="M255" s="154">
        <f t="shared" si="21"/>
        <v>16.666666666666668</v>
      </c>
      <c r="N255" s="154">
        <f>INDEX('For CSV - 2022 VentSpcFuncData'!$J$6:$J$101,MATCH($B255,'For CSV - 2022 VentSpcFuncData'!$B$6:$B$101,0))</f>
        <v>15</v>
      </c>
      <c r="O255" s="154">
        <f t="shared" si="22"/>
        <v>29.994001199760049</v>
      </c>
      <c r="P255" s="156">
        <f t="shared" si="19"/>
        <v>0.25000000000000006</v>
      </c>
      <c r="Q255" s="41" t="str">
        <f t="shared" si="24"/>
        <v>Retail Sales Area (Retail Merchandise Sales),Retail - Pet shops (animal areas)</v>
      </c>
      <c r="R255" s="41">
        <f>INDEX('For CSV - 2022 SpcFuncData'!$AN$5:$AN$89,MATCH($A255,'For CSV - 2022 SpcFuncData'!$B$5:$B$88,0))</f>
        <v>359</v>
      </c>
      <c r="S255" s="41">
        <f>INDEX('For CSV - 2022 VentSpcFuncData'!$L$6:$L$101,MATCH($B255,'For CSV - 2022 VentSpcFuncData'!$B$6:$B$101,0))</f>
        <v>82</v>
      </c>
      <c r="T255" s="41">
        <f>MATCH($A255,'For CSV - 2022 SpcFuncData'!$B$5:$B$87,0)</f>
        <v>58</v>
      </c>
      <c r="V255" t="str">
        <f t="shared" si="20"/>
        <v>2,              82,     "Retail - Pet shops (animal areas)"</v>
      </c>
    </row>
    <row r="256" spans="1:22">
      <c r="A256" s="41" t="s">
        <v>109</v>
      </c>
      <c r="B256" s="90" t="s">
        <v>325</v>
      </c>
      <c r="C256" s="53">
        <f>VLOOKUP($B256,'2022 Ventilation List SORT'!$A$6:$I$101,2)</f>
        <v>0.25</v>
      </c>
      <c r="D256" s="53">
        <f>VLOOKUP($B256,'2022 Ventilation List SORT'!$A$6:$I$101,3)</f>
        <v>0.2</v>
      </c>
      <c r="E256" s="58">
        <f>VLOOKUP($B256,'2022 Ventilation List SORT'!$A$6:$I$101,4)</f>
        <v>0</v>
      </c>
      <c r="F256" s="58">
        <f>VLOOKUP($B256,'2022 Ventilation List SORT'!$A$6:$I$101,5)</f>
        <v>0</v>
      </c>
      <c r="G256" s="53">
        <f>VLOOKUP($B256,'2022 Ventilation List SORT'!$A$6:$I$101,6)</f>
        <v>0</v>
      </c>
      <c r="H256" s="58">
        <f>VLOOKUP($B256,'2022 Ventilation List SORT'!$A$6:$I$101,7)</f>
        <v>2</v>
      </c>
      <c r="I256" s="53" t="str">
        <f>VLOOKUP($B256,'2022 Ventilation List SORT'!$A$6:$I$101,8)</f>
        <v/>
      </c>
      <c r="J256" s="84" t="str">
        <f>VLOOKUP($B256,'2022 Ventilation List SORT'!$A$6:$I$101,9)</f>
        <v>No</v>
      </c>
      <c r="K256" s="154">
        <f>INDEX('For CSV - 2022 SpcFuncData'!$D$5:$D$88,MATCH($A256,'For CSV - 2022 SpcFuncData'!$B$5:$B$87,0))*0.5</f>
        <v>8.3350000000000009</v>
      </c>
      <c r="L256" s="154">
        <f>INDEX('For CSV - 2022 VentSpcFuncData'!$K$6:$K$101,MATCH($B256,'For CSV - 2022 VentSpcFuncData'!$B$6:$B$101,0))</f>
        <v>16.666666666666668</v>
      </c>
      <c r="M256" s="154">
        <f t="shared" si="21"/>
        <v>16.666666666666668</v>
      </c>
      <c r="N256" s="154">
        <f>INDEX('For CSV - 2022 VentSpcFuncData'!$J$6:$J$101,MATCH($B256,'For CSV - 2022 VentSpcFuncData'!$B$6:$B$101,0))</f>
        <v>15</v>
      </c>
      <c r="O256" s="154">
        <f t="shared" si="22"/>
        <v>29.994001199760049</v>
      </c>
      <c r="P256" s="156">
        <f t="shared" si="19"/>
        <v>0.25000000000000006</v>
      </c>
      <c r="Q256" s="41" t="str">
        <f t="shared" si="24"/>
        <v>Retail Sales Area (Fitting Room),Retail - Sales</v>
      </c>
      <c r="R256" s="41">
        <f>INDEX('For CSV - 2022 SpcFuncData'!$AN$5:$AN$89,MATCH($A256,'For CSV - 2022 SpcFuncData'!$B$5:$B$88,0))</f>
        <v>360</v>
      </c>
      <c r="S256" s="41">
        <f>INDEX('For CSV - 2022 VentSpcFuncData'!$L$6:$L$101,MATCH($B256,'For CSV - 2022 VentSpcFuncData'!$B$6:$B$101,0))</f>
        <v>83</v>
      </c>
      <c r="T256" s="41">
        <f>MATCH($A256,'For CSV - 2022 SpcFuncData'!$B$5:$B$87,0)</f>
        <v>59</v>
      </c>
      <c r="V256" t="str">
        <f t="shared" si="20"/>
        <v>1, Spc:SpcFunc,        360,  83  ;  Retail Sales Area (Fitting Room)</v>
      </c>
    </row>
    <row r="257" spans="1:22">
      <c r="A257" s="41" t="s">
        <v>109</v>
      </c>
      <c r="B257" s="90" t="s">
        <v>325</v>
      </c>
      <c r="C257" s="53">
        <f>VLOOKUP($B257,'2022 Ventilation List SORT'!$A$6:$I$101,2)</f>
        <v>0.25</v>
      </c>
      <c r="D257" s="53">
        <f>VLOOKUP($B257,'2022 Ventilation List SORT'!$A$6:$I$101,3)</f>
        <v>0.2</v>
      </c>
      <c r="E257" s="58">
        <f>VLOOKUP($B257,'2022 Ventilation List SORT'!$A$6:$I$101,4)</f>
        <v>0</v>
      </c>
      <c r="F257" s="58">
        <f>VLOOKUP($B257,'2022 Ventilation List SORT'!$A$6:$I$101,5)</f>
        <v>0</v>
      </c>
      <c r="G257" s="53">
        <f>VLOOKUP($B257,'2022 Ventilation List SORT'!$A$6:$I$101,6)</f>
        <v>0</v>
      </c>
      <c r="H257" s="58">
        <f>VLOOKUP($B257,'2022 Ventilation List SORT'!$A$6:$I$101,7)</f>
        <v>2</v>
      </c>
      <c r="I257" s="53" t="str">
        <f>VLOOKUP($B257,'2022 Ventilation List SORT'!$A$6:$I$101,8)</f>
        <v/>
      </c>
      <c r="J257" s="84" t="str">
        <f>VLOOKUP($B257,'2022 Ventilation List SORT'!$A$6:$I$101,9)</f>
        <v>No</v>
      </c>
      <c r="K257" s="154">
        <f>INDEX('For CSV - 2022 SpcFuncData'!$D$5:$D$88,MATCH($A257,'For CSV - 2022 SpcFuncData'!$B$5:$B$87,0))*0.5</f>
        <v>8.3350000000000009</v>
      </c>
      <c r="L257" s="154">
        <f>INDEX('For CSV - 2022 VentSpcFuncData'!$K$6:$K$101,MATCH($B257,'For CSV - 2022 VentSpcFuncData'!$B$6:$B$101,0))</f>
        <v>16.666666666666668</v>
      </c>
      <c r="M257" s="154">
        <f t="shared" si="21"/>
        <v>16.666666666666668</v>
      </c>
      <c r="N257" s="154">
        <f>INDEX('For CSV - 2022 VentSpcFuncData'!$J$6:$J$101,MATCH($B257,'For CSV - 2022 VentSpcFuncData'!$B$6:$B$101,0))</f>
        <v>15</v>
      </c>
      <c r="O257" s="154">
        <f t="shared" si="22"/>
        <v>29.994001199760049</v>
      </c>
      <c r="P257" s="156">
        <f t="shared" si="19"/>
        <v>0.25000000000000006</v>
      </c>
      <c r="Q257" s="41" t="str">
        <f t="shared" si="24"/>
        <v>Retail Sales Area (Fitting Room),Retail - Sales</v>
      </c>
      <c r="R257" s="41">
        <f>INDEX('For CSV - 2022 SpcFuncData'!$AN$5:$AN$89,MATCH($A257,'For CSV - 2022 SpcFuncData'!$B$5:$B$88,0))</f>
        <v>360</v>
      </c>
      <c r="S257" s="41">
        <f>INDEX('For CSV - 2022 VentSpcFuncData'!$L$6:$L$101,MATCH($B257,'For CSV - 2022 VentSpcFuncData'!$B$6:$B$101,0))</f>
        <v>83</v>
      </c>
      <c r="T257" s="41">
        <f>MATCH($A257,'For CSV - 2022 SpcFuncData'!$B$5:$B$87,0)</f>
        <v>59</v>
      </c>
      <c r="V257" t="str">
        <f t="shared" si="20"/>
        <v>2,              83,     "Retail - Sales"</v>
      </c>
    </row>
    <row r="258" spans="1:22">
      <c r="A258" s="54" t="s">
        <v>109</v>
      </c>
      <c r="B258" s="90" t="s">
        <v>286</v>
      </c>
      <c r="C258" s="53">
        <f>VLOOKUP($B258,'2022 Ventilation List SORT'!$A$6:$I$101,2)</f>
        <v>0.15</v>
      </c>
      <c r="D258" s="53">
        <f>VLOOKUP($B258,'2022 Ventilation List SORT'!$A$6:$I$101,3)</f>
        <v>0.15</v>
      </c>
      <c r="E258" s="58">
        <f>VLOOKUP($B258,'2022 Ventilation List SORT'!$A$6:$I$101,4)</f>
        <v>0</v>
      </c>
      <c r="F258" s="58">
        <f>VLOOKUP($B258,'2022 Ventilation List SORT'!$A$6:$I$101,5)</f>
        <v>0</v>
      </c>
      <c r="G258" s="53">
        <f>VLOOKUP($B258,'2022 Ventilation List SORT'!$A$6:$I$101,6)</f>
        <v>0</v>
      </c>
      <c r="H258" s="58">
        <f>VLOOKUP($B258,'2022 Ventilation List SORT'!$A$6:$I$101,7)</f>
        <v>2</v>
      </c>
      <c r="I258" s="53" t="str">
        <f>VLOOKUP($B258,'2022 Ventilation List SORT'!$A$6:$I$101,8)</f>
        <v/>
      </c>
      <c r="J258" s="84" t="str">
        <f>VLOOKUP($B258,'2022 Ventilation List SORT'!$A$6:$I$101,9)</f>
        <v>No</v>
      </c>
      <c r="K258" s="154">
        <f>INDEX('For CSV - 2022 SpcFuncData'!$D$5:$D$88,MATCH($A258,'For CSV - 2022 SpcFuncData'!$B$5:$B$87,0))*0.5</f>
        <v>8.3350000000000009</v>
      </c>
      <c r="L258" s="154">
        <f>INDEX('For CSV - 2022 VentSpcFuncData'!$K$6:$K$101,MATCH($B258,'For CSV - 2022 VentSpcFuncData'!$B$6:$B$101,0))</f>
        <v>0</v>
      </c>
      <c r="M258" s="154">
        <f t="shared" si="21"/>
        <v>8.3350000000000009</v>
      </c>
      <c r="N258" s="154">
        <f>INDEX('For CSV - 2022 VentSpcFuncData'!$J$6:$J$101,MATCH($B258,'For CSV - 2022 VentSpcFuncData'!$B$6:$B$101,0))</f>
        <v>15</v>
      </c>
      <c r="O258" s="154">
        <f t="shared" si="22"/>
        <v>15</v>
      </c>
      <c r="P258" s="156">
        <f t="shared" si="19"/>
        <v>0.125025</v>
      </c>
      <c r="Q258" s="41" t="str">
        <f t="shared" si="24"/>
        <v>Retail Sales Area (Fitting Room),Misc - All others</v>
      </c>
      <c r="R258" s="41">
        <f>INDEX('For CSV - 2022 SpcFuncData'!$AN$5:$AN$89,MATCH($A258,'For CSV - 2022 SpcFuncData'!$B$5:$B$88,0))</f>
        <v>360</v>
      </c>
      <c r="S258" s="41">
        <f>INDEX('For CSV - 2022 VentSpcFuncData'!$L$6:$L$101,MATCH($B258,'For CSV - 2022 VentSpcFuncData'!$B$6:$B$101,0))</f>
        <v>58</v>
      </c>
      <c r="T258" s="41">
        <f>MATCH($A258,'For CSV - 2022 SpcFuncData'!$B$5:$B$87,0)</f>
        <v>59</v>
      </c>
      <c r="V258" t="str">
        <f t="shared" si="20"/>
        <v>2,              58,     "Misc - All others"</v>
      </c>
    </row>
    <row r="259" spans="1:22">
      <c r="A259" s="41" t="s">
        <v>127</v>
      </c>
      <c r="B259" s="90" t="s">
        <v>323</v>
      </c>
      <c r="C259" s="53">
        <f>VLOOKUP($B259,'2022 Ventilation List SORT'!$A$6:$I$101,2)</f>
        <v>1.07</v>
      </c>
      <c r="D259" s="53">
        <f>VLOOKUP($B259,'2022 Ventilation List SORT'!$A$6:$I$101,3)</f>
        <v>0.15</v>
      </c>
      <c r="E259" s="58">
        <f>VLOOKUP($B259,'2022 Ventilation List SORT'!$A$6:$I$101,4)</f>
        <v>0</v>
      </c>
      <c r="F259" s="58">
        <f>VLOOKUP($B259,'2022 Ventilation List SORT'!$A$6:$I$101,5)</f>
        <v>0</v>
      </c>
      <c r="G259" s="53">
        <f>VLOOKUP($B259,'2022 Ventilation List SORT'!$A$6:$I$101,6)</f>
        <v>0</v>
      </c>
      <c r="H259" s="58">
        <f>VLOOKUP($B259,'2022 Ventilation List SORT'!$A$6:$I$101,7)</f>
        <v>1</v>
      </c>
      <c r="I259" s="53" t="str">
        <f>VLOOKUP($B259,'2022 Ventilation List SORT'!$A$6:$I$101,8)</f>
        <v>F</v>
      </c>
      <c r="J259" s="84" t="str">
        <f>VLOOKUP($B259,'2022 Ventilation List SORT'!$A$6:$I$101,9)</f>
        <v>No</v>
      </c>
      <c r="K259" s="154">
        <f>INDEX('For CSV - 2022 SpcFuncData'!$D$5:$D$88,MATCH($A259,'For CSV - 2022 SpcFuncData'!$B$5:$B$87,0))*0.5</f>
        <v>71.430000000000007</v>
      </c>
      <c r="L259" s="154">
        <f>INDEX('For CSV - 2022 VentSpcFuncData'!$K$6:$K$101,MATCH($B259,'For CSV - 2022 VentSpcFuncData'!$B$6:$B$101,0))</f>
        <v>71.333333333333329</v>
      </c>
      <c r="M259" s="154">
        <f t="shared" si="21"/>
        <v>71.333333333333329</v>
      </c>
      <c r="N259" s="154">
        <f>INDEX('For CSV - 2022 VentSpcFuncData'!$J$6:$J$101,MATCH($B259,'For CSV - 2022 VentSpcFuncData'!$B$6:$B$101,0))</f>
        <v>15</v>
      </c>
      <c r="O259" s="154">
        <f t="shared" si="22"/>
        <v>14.979700405991878</v>
      </c>
      <c r="P259" s="156">
        <f t="shared" si="19"/>
        <v>1.07</v>
      </c>
      <c r="Q259" s="41" t="str">
        <f t="shared" si="24"/>
        <v>Religious Worship Area,Assembly - Places of religious worship</v>
      </c>
      <c r="R259" s="41">
        <f>INDEX('For CSV - 2022 SpcFuncData'!$AN$5:$AN$89,MATCH($A259,'For CSV - 2022 SpcFuncData'!$B$5:$B$88,0))</f>
        <v>361</v>
      </c>
      <c r="S259" s="41">
        <f>INDEX('For CSV - 2022 VentSpcFuncData'!$L$6:$L$101,MATCH($B259,'For CSV - 2022 VentSpcFuncData'!$B$6:$B$101,0))</f>
        <v>8</v>
      </c>
      <c r="T259" s="41">
        <f>MATCH($A259,'For CSV - 2022 SpcFuncData'!$B$5:$B$87,0)</f>
        <v>60</v>
      </c>
      <c r="V259" t="str">
        <f t="shared" si="20"/>
        <v>1, Spc:SpcFunc,        361,  8  ;  Religious Worship Area</v>
      </c>
    </row>
    <row r="260" spans="1:22">
      <c r="A260" s="41" t="s">
        <v>127</v>
      </c>
      <c r="B260" s="90" t="s">
        <v>323</v>
      </c>
      <c r="C260" s="53">
        <f>VLOOKUP($B260,'2022 Ventilation List SORT'!$A$6:$I$101,2)</f>
        <v>1.07</v>
      </c>
      <c r="D260" s="53">
        <f>VLOOKUP($B260,'2022 Ventilation List SORT'!$A$6:$I$101,3)</f>
        <v>0.15</v>
      </c>
      <c r="E260" s="58">
        <f>VLOOKUP($B260,'2022 Ventilation List SORT'!$A$6:$I$101,4)</f>
        <v>0</v>
      </c>
      <c r="F260" s="58">
        <f>VLOOKUP($B260,'2022 Ventilation List SORT'!$A$6:$I$101,5)</f>
        <v>0</v>
      </c>
      <c r="G260" s="53">
        <f>VLOOKUP($B260,'2022 Ventilation List SORT'!$A$6:$I$101,6)</f>
        <v>0</v>
      </c>
      <c r="H260" s="58">
        <f>VLOOKUP($B260,'2022 Ventilation List SORT'!$A$6:$I$101,7)</f>
        <v>1</v>
      </c>
      <c r="I260" s="53" t="str">
        <f>VLOOKUP($B260,'2022 Ventilation List SORT'!$A$6:$I$101,8)</f>
        <v>F</v>
      </c>
      <c r="J260" s="84" t="str">
        <f>VLOOKUP($B260,'2022 Ventilation List SORT'!$A$6:$I$101,9)</f>
        <v>No</v>
      </c>
      <c r="K260" s="154">
        <f>INDEX('For CSV - 2022 SpcFuncData'!$D$5:$D$88,MATCH($A260,'For CSV - 2022 SpcFuncData'!$B$5:$B$87,0))*0.5</f>
        <v>71.430000000000007</v>
      </c>
      <c r="L260" s="154">
        <f>INDEX('For CSV - 2022 VentSpcFuncData'!$K$6:$K$101,MATCH($B260,'For CSV - 2022 VentSpcFuncData'!$B$6:$B$101,0))</f>
        <v>71.333333333333329</v>
      </c>
      <c r="M260" s="154">
        <f t="shared" si="21"/>
        <v>71.333333333333329</v>
      </c>
      <c r="N260" s="154">
        <f>INDEX('For CSV - 2022 VentSpcFuncData'!$J$6:$J$101,MATCH($B260,'For CSV - 2022 VentSpcFuncData'!$B$6:$B$101,0))</f>
        <v>15</v>
      </c>
      <c r="O260" s="154">
        <f t="shared" si="22"/>
        <v>14.979700405991878</v>
      </c>
      <c r="P260" s="156">
        <f t="shared" si="19"/>
        <v>1.07</v>
      </c>
      <c r="Q260" s="41" t="str">
        <f t="shared" si="24"/>
        <v>Religious Worship Area,Assembly - Places of religious worship</v>
      </c>
      <c r="R260" s="41">
        <f>INDEX('For CSV - 2022 SpcFuncData'!$AN$5:$AN$89,MATCH($A260,'For CSV - 2022 SpcFuncData'!$B$5:$B$88,0))</f>
        <v>361</v>
      </c>
      <c r="S260" s="41">
        <f>INDEX('For CSV - 2022 VentSpcFuncData'!$L$6:$L$101,MATCH($B260,'For CSV - 2022 VentSpcFuncData'!$B$6:$B$101,0))</f>
        <v>8</v>
      </c>
      <c r="T260" s="41">
        <f>MATCH($A260,'For CSV - 2022 SpcFuncData'!$B$5:$B$87,0)</f>
        <v>60</v>
      </c>
      <c r="V260" t="str">
        <f t="shared" si="20"/>
        <v>2,              8,     "Assembly - Places of religious worship"</v>
      </c>
    </row>
    <row r="261" spans="1:22">
      <c r="A261" s="41" t="s">
        <v>128</v>
      </c>
      <c r="B261" s="90" t="s">
        <v>324</v>
      </c>
      <c r="C261" s="53">
        <f>VLOOKUP($B261,'2022 Ventilation List SORT'!$A$6:$I$101,2)</f>
        <v>0</v>
      </c>
      <c r="D261" s="53">
        <f>VLOOKUP($B261,'2022 Ventilation List SORT'!$A$6:$I$101,3)</f>
        <v>0</v>
      </c>
      <c r="E261" s="58">
        <f>VLOOKUP($B261,'2022 Ventilation List SORT'!$A$6:$I$101,4)</f>
        <v>50</v>
      </c>
      <c r="F261" s="58">
        <f>VLOOKUP($B261,'2022 Ventilation List SORT'!$A$6:$I$101,5)</f>
        <v>70</v>
      </c>
      <c r="G261" s="53">
        <f>VLOOKUP($B261,'2022 Ventilation List SORT'!$A$6:$I$101,6)</f>
        <v>0</v>
      </c>
      <c r="H261" s="58">
        <f>VLOOKUP($B261,'2022 Ventilation List SORT'!$A$6:$I$101,7)</f>
        <v>2</v>
      </c>
      <c r="I261" s="53" t="str">
        <f>VLOOKUP($B261,'2022 Ventilation List SORT'!$A$6:$I$101,8)</f>
        <v>Exh. Note D</v>
      </c>
      <c r="J261" s="84" t="str">
        <f>VLOOKUP($B261,'2022 Ventilation List SORT'!$A$6:$I$101,9)</f>
        <v>No</v>
      </c>
      <c r="K261" s="154">
        <f>INDEX('For CSV - 2022 SpcFuncData'!$D$5:$D$88,MATCH($A261,'For CSV - 2022 SpcFuncData'!$B$5:$B$87,0))*0.5</f>
        <v>5</v>
      </c>
      <c r="L261" s="154">
        <f>INDEX('For CSV - 2022 VentSpcFuncData'!$K$6:$K$101,MATCH($B261,'For CSV - 2022 VentSpcFuncData'!$B$6:$B$101,0))</f>
        <v>0</v>
      </c>
      <c r="M261" s="154">
        <f t="shared" si="21"/>
        <v>5</v>
      </c>
      <c r="N261" s="154">
        <f>INDEX('For CSV - 2022 VentSpcFuncData'!$J$6:$J$101,MATCH($B261,'For CSV - 2022 VentSpcFuncData'!$B$6:$B$101,0))</f>
        <v>0</v>
      </c>
      <c r="O261" s="154">
        <f t="shared" si="22"/>
        <v>0</v>
      </c>
      <c r="P261" s="156">
        <f t="shared" si="19"/>
        <v>0</v>
      </c>
      <c r="Q261" s="41" t="str">
        <f t="shared" si="24"/>
        <v>Restrooms,Exhaust - Toilets, public</v>
      </c>
      <c r="R261" s="41">
        <f>INDEX('For CSV - 2022 SpcFuncData'!$AN$5:$AN$89,MATCH($A261,'For CSV - 2022 SpcFuncData'!$B$5:$B$88,0))</f>
        <v>362</v>
      </c>
      <c r="S261" s="41">
        <f>INDEX('For CSV - 2022 VentSpcFuncData'!$L$6:$L$101,MATCH($B261,'For CSV - 2022 VentSpcFuncData'!$B$6:$B$101,0))</f>
        <v>40</v>
      </c>
      <c r="T261" s="41">
        <f>MATCH($A261,'For CSV - 2022 SpcFuncData'!$B$5:$B$87,0)</f>
        <v>61</v>
      </c>
      <c r="V261" t="str">
        <f t="shared" si="20"/>
        <v>1, Spc:SpcFunc,        362,  40  ;  Restrooms</v>
      </c>
    </row>
    <row r="262" spans="1:22">
      <c r="A262" s="41" t="s">
        <v>128</v>
      </c>
      <c r="B262" s="90" t="s">
        <v>638</v>
      </c>
      <c r="C262" s="53">
        <f>VLOOKUP($B262,'2022 Ventilation List SORT'!$A$6:$I$101,2)</f>
        <v>0</v>
      </c>
      <c r="D262" s="53">
        <f>VLOOKUP($B262,'2022 Ventilation List SORT'!$A$6:$I$101,3)</f>
        <v>0</v>
      </c>
      <c r="E262" s="58">
        <f>VLOOKUP($B262,'2022 Ventilation List SORT'!$A$6:$I$101,4)</f>
        <v>20</v>
      </c>
      <c r="F262" s="58">
        <f>VLOOKUP($B262,'2022 Ventilation List SORT'!$A$6:$I$101,5)</f>
        <v>50</v>
      </c>
      <c r="G262" s="53">
        <f>VLOOKUP($B262,'2022 Ventilation List SORT'!$A$6:$I$101,6)</f>
        <v>0</v>
      </c>
      <c r="H262" s="58">
        <f>VLOOKUP($B262,'2022 Ventilation List SORT'!$A$6:$I$101,7)</f>
        <v>2</v>
      </c>
      <c r="I262" s="53" t="str">
        <f>VLOOKUP($B262,'2022 Ventilation List SORT'!$A$6:$I$101,8)</f>
        <v>Exh. Note G,H</v>
      </c>
      <c r="J262" s="84" t="str">
        <f>VLOOKUP($B262,'2022 Ventilation List SORT'!$A$6:$I$101,9)</f>
        <v>No</v>
      </c>
      <c r="K262" s="154">
        <f>INDEX('For CSV - 2022 SpcFuncData'!$D$5:$D$88,MATCH($A262,'For CSV - 2022 SpcFuncData'!$B$5:$B$87,0))*0.5</f>
        <v>5</v>
      </c>
      <c r="L262" s="154">
        <f>INDEX('For CSV - 2022 VentSpcFuncData'!$K$6:$K$101,MATCH($B262,'For CSV - 2022 VentSpcFuncData'!$B$6:$B$101,0))</f>
        <v>0</v>
      </c>
      <c r="M262" s="154">
        <f t="shared" si="21"/>
        <v>5</v>
      </c>
      <c r="N262" s="154">
        <f>INDEX('For CSV - 2022 VentSpcFuncData'!$J$6:$J$101,MATCH($B262,'For CSV - 2022 VentSpcFuncData'!$B$6:$B$101,0))</f>
        <v>0</v>
      </c>
      <c r="O262" s="154">
        <f t="shared" si="22"/>
        <v>0</v>
      </c>
      <c r="P262" s="156">
        <f t="shared" si="19"/>
        <v>0</v>
      </c>
      <c r="Q262" s="41" t="str">
        <f t="shared" si="24"/>
        <v>Restrooms,Exhaust - Shower rooms</v>
      </c>
      <c r="R262" s="41">
        <f>INDEX('For CSV - 2022 SpcFuncData'!$AN$5:$AN$89,MATCH($A262,'For CSV - 2022 SpcFuncData'!$B$5:$B$88,0))</f>
        <v>362</v>
      </c>
      <c r="S262" s="41">
        <f>INDEX('For CSV - 2022 VentSpcFuncData'!$L$6:$L$101,MATCH($B262,'For CSV - 2022 VentSpcFuncData'!$B$6:$B$101,0))</f>
        <v>36</v>
      </c>
      <c r="T262" s="41">
        <f>MATCH($A262,'For CSV - 2022 SpcFuncData'!$B$5:$B$87,0)</f>
        <v>61</v>
      </c>
      <c r="V262" t="str">
        <f t="shared" si="20"/>
        <v>2,              36,     "Exhaust - Shower rooms"</v>
      </c>
    </row>
    <row r="263" spans="1:22">
      <c r="A263" s="41" t="s">
        <v>128</v>
      </c>
      <c r="B263" s="90" t="s">
        <v>645</v>
      </c>
      <c r="C263" s="53">
        <f>VLOOKUP($B263,'2022 Ventilation List SORT'!$A$6:$I$101,2)</f>
        <v>0</v>
      </c>
      <c r="D263" s="53">
        <f>VLOOKUP($B263,'2022 Ventilation List SORT'!$A$6:$I$101,3)</f>
        <v>0</v>
      </c>
      <c r="E263" s="58">
        <f>VLOOKUP($B263,'2022 Ventilation List SORT'!$A$6:$I$101,4)</f>
        <v>25</v>
      </c>
      <c r="F263" s="58">
        <f>VLOOKUP($B263,'2022 Ventilation List SORT'!$A$6:$I$101,5)</f>
        <v>50</v>
      </c>
      <c r="G263" s="53">
        <f>VLOOKUP($B263,'2022 Ventilation List SORT'!$A$6:$I$101,6)</f>
        <v>0</v>
      </c>
      <c r="H263" s="58">
        <f>VLOOKUP($B263,'2022 Ventilation List SORT'!$A$6:$I$101,7)</f>
        <v>2</v>
      </c>
      <c r="I263" s="53" t="str">
        <f>VLOOKUP($B263,'2022 Ventilation List SORT'!$A$6:$I$101,8)</f>
        <v>Exh. Note E</v>
      </c>
      <c r="J263" s="84" t="str">
        <f>VLOOKUP($B263,'2022 Ventilation List SORT'!$A$6:$I$101,9)</f>
        <v>No</v>
      </c>
      <c r="K263" s="154">
        <f>INDEX('For CSV - 2022 SpcFuncData'!$D$5:$D$88,MATCH($A263,'For CSV - 2022 SpcFuncData'!$B$5:$B$87,0))*0.5</f>
        <v>5</v>
      </c>
      <c r="L263" s="154">
        <f>INDEX('For CSV - 2022 VentSpcFuncData'!$K$6:$K$101,MATCH($B263,'For CSV - 2022 VentSpcFuncData'!$B$6:$B$101,0))</f>
        <v>0</v>
      </c>
      <c r="M263" s="154">
        <f t="shared" si="21"/>
        <v>5</v>
      </c>
      <c r="N263" s="154">
        <f>INDEX('For CSV - 2022 VentSpcFuncData'!$J$6:$J$101,MATCH($B263,'For CSV - 2022 VentSpcFuncData'!$B$6:$B$101,0))</f>
        <v>0</v>
      </c>
      <c r="O263" s="154">
        <f t="shared" si="22"/>
        <v>0</v>
      </c>
      <c r="P263" s="156">
        <f t="shared" si="19"/>
        <v>0</v>
      </c>
      <c r="Q263" s="41" t="str">
        <f t="shared" si="24"/>
        <v>Restrooms,Exhaust - Toilets, private</v>
      </c>
      <c r="R263" s="41">
        <f>INDEX('For CSV - 2022 SpcFuncData'!$AN$5:$AN$89,MATCH($A263,'For CSV - 2022 SpcFuncData'!$B$5:$B$88,0))</f>
        <v>362</v>
      </c>
      <c r="S263" s="41">
        <f>INDEX('For CSV - 2022 VentSpcFuncData'!$L$6:$L$101,MATCH($B263,'For CSV - 2022 VentSpcFuncData'!$B$6:$B$101,0))</f>
        <v>39</v>
      </c>
      <c r="T263" s="41">
        <f>MATCH($A263,'For CSV - 2022 SpcFuncData'!$B$5:$B$87,0)</f>
        <v>61</v>
      </c>
      <c r="V263" t="str">
        <f t="shared" si="20"/>
        <v>2,              39,     "Exhaust - Toilets, private"</v>
      </c>
    </row>
    <row r="264" spans="1:22">
      <c r="A264" s="41" t="s">
        <v>128</v>
      </c>
      <c r="B264" s="90" t="s">
        <v>324</v>
      </c>
      <c r="C264" s="53">
        <f>VLOOKUP($B264,'2022 Ventilation List SORT'!$A$6:$I$101,2)</f>
        <v>0</v>
      </c>
      <c r="D264" s="53">
        <f>VLOOKUP($B264,'2022 Ventilation List SORT'!$A$6:$I$101,3)</f>
        <v>0</v>
      </c>
      <c r="E264" s="58">
        <f>VLOOKUP($B264,'2022 Ventilation List SORT'!$A$6:$I$101,4)</f>
        <v>50</v>
      </c>
      <c r="F264" s="58">
        <f>VLOOKUP($B264,'2022 Ventilation List SORT'!$A$6:$I$101,5)</f>
        <v>70</v>
      </c>
      <c r="G264" s="53">
        <f>VLOOKUP($B264,'2022 Ventilation List SORT'!$A$6:$I$101,6)</f>
        <v>0</v>
      </c>
      <c r="H264" s="58">
        <f>VLOOKUP($B264,'2022 Ventilation List SORT'!$A$6:$I$101,7)</f>
        <v>2</v>
      </c>
      <c r="I264" s="53" t="str">
        <f>VLOOKUP($B264,'2022 Ventilation List SORT'!$A$6:$I$101,8)</f>
        <v>Exh. Note D</v>
      </c>
      <c r="J264" s="84" t="str">
        <f>VLOOKUP($B264,'2022 Ventilation List SORT'!$A$6:$I$101,9)</f>
        <v>No</v>
      </c>
      <c r="K264" s="154">
        <f>INDEX('For CSV - 2022 SpcFuncData'!$D$5:$D$88,MATCH($A264,'For CSV - 2022 SpcFuncData'!$B$5:$B$87,0))*0.5</f>
        <v>5</v>
      </c>
      <c r="L264" s="154">
        <f>INDEX('For CSV - 2022 VentSpcFuncData'!$K$6:$K$101,MATCH($B264,'For CSV - 2022 VentSpcFuncData'!$B$6:$B$101,0))</f>
        <v>0</v>
      </c>
      <c r="M264" s="154">
        <f t="shared" si="21"/>
        <v>5</v>
      </c>
      <c r="N264" s="154">
        <f>INDEX('For CSV - 2022 VentSpcFuncData'!$J$6:$J$101,MATCH($B264,'For CSV - 2022 VentSpcFuncData'!$B$6:$B$101,0))</f>
        <v>0</v>
      </c>
      <c r="O264" s="154">
        <f t="shared" si="22"/>
        <v>0</v>
      </c>
      <c r="P264" s="156">
        <f t="shared" ref="P264:P335" si="25">K264*O264/1000</f>
        <v>0</v>
      </c>
      <c r="Q264" s="41" t="str">
        <f t="shared" si="24"/>
        <v>Restrooms,Exhaust - Toilets, public</v>
      </c>
      <c r="R264" s="41">
        <f>INDEX('For CSV - 2022 SpcFuncData'!$AN$5:$AN$89,MATCH($A264,'For CSV - 2022 SpcFuncData'!$B$5:$B$88,0))</f>
        <v>362</v>
      </c>
      <c r="S264" s="41">
        <f>INDEX('For CSV - 2022 VentSpcFuncData'!$L$6:$L$101,MATCH($B264,'For CSV - 2022 VentSpcFuncData'!$B$6:$B$101,0))</f>
        <v>40</v>
      </c>
      <c r="T264" s="41">
        <f>MATCH($A264,'For CSV - 2022 SpcFuncData'!$B$5:$B$87,0)</f>
        <v>61</v>
      </c>
      <c r="V264" t="str">
        <f t="shared" si="20"/>
        <v>2,              40,     "Exhaust - Toilets, public"</v>
      </c>
    </row>
    <row r="265" spans="1:22">
      <c r="A265" s="54" t="s">
        <v>140</v>
      </c>
      <c r="B265" s="90" t="s">
        <v>274</v>
      </c>
      <c r="C265" s="53">
        <f>VLOOKUP($B265,'2022 Ventilation List SORT'!$A$6:$I$101,2)</f>
        <v>0.15</v>
      </c>
      <c r="D265" s="53">
        <f>VLOOKUP($B265,'2022 Ventilation List SORT'!$A$6:$I$101,3)</f>
        <v>0.15</v>
      </c>
      <c r="E265" s="58">
        <f>VLOOKUP($B265,'2022 Ventilation List SORT'!$A$6:$I$101,4)</f>
        <v>0</v>
      </c>
      <c r="F265" s="58">
        <f>VLOOKUP($B265,'2022 Ventilation List SORT'!$A$6:$I$101,5)</f>
        <v>0</v>
      </c>
      <c r="G265" s="53">
        <f>VLOOKUP($B265,'2022 Ventilation List SORT'!$A$6:$I$101,6)</f>
        <v>0</v>
      </c>
      <c r="H265" s="58">
        <f>VLOOKUP($B265,'2022 Ventilation List SORT'!$A$6:$I$101,7)</f>
        <v>1</v>
      </c>
      <c r="I265" s="53" t="str">
        <f>VLOOKUP($B265,'2022 Ventilation List SORT'!$A$6:$I$101,8)</f>
        <v>F</v>
      </c>
      <c r="J265" s="84" t="str">
        <f>VLOOKUP($B265,'2022 Ventilation List SORT'!$A$6:$I$101,9)</f>
        <v>No</v>
      </c>
      <c r="K265" s="154">
        <f>INDEX('For CSV - 2022 SpcFuncData'!$D$5:$D$88,MATCH($A265,'For CSV - 2022 SpcFuncData'!$B$5:$B$87,0))*0.5</f>
        <v>5</v>
      </c>
      <c r="L265" s="154">
        <f>INDEX('For CSV - 2022 VentSpcFuncData'!$K$6:$K$101,MATCH($B265,'For CSV - 2022 VentSpcFuncData'!$B$6:$B$101,0))</f>
        <v>0</v>
      </c>
      <c r="M265" s="154">
        <f t="shared" si="21"/>
        <v>5</v>
      </c>
      <c r="N265" s="154">
        <f>INDEX('For CSV - 2022 VentSpcFuncData'!$J$6:$J$101,MATCH($B265,'For CSV - 2022 VentSpcFuncData'!$B$6:$B$101,0))</f>
        <v>15</v>
      </c>
      <c r="O265" s="154">
        <f t="shared" ref="O265:O328" si="26">IF(SUM(K265,M265)=0,0,M265/K265*N265)</f>
        <v>15</v>
      </c>
      <c r="P265" s="156">
        <f t="shared" si="25"/>
        <v>7.4999999999999997E-2</v>
      </c>
      <c r="Q265" s="41" t="str">
        <f t="shared" si="24"/>
        <v>Stairwell,General - Corridors</v>
      </c>
      <c r="R265" s="41">
        <f>INDEX('For CSV - 2022 SpcFuncData'!$AN$5:$AN$89,MATCH($A265,'For CSV - 2022 SpcFuncData'!$B$5:$B$88,0))</f>
        <v>363</v>
      </c>
      <c r="S265" s="41">
        <f>INDEX('For CSV - 2022 VentSpcFuncData'!$L$6:$L$101,MATCH($B265,'For CSV - 2022 VentSpcFuncData'!$B$6:$B$101,0))</f>
        <v>49</v>
      </c>
      <c r="T265" s="41">
        <f>MATCH($A265,'For CSV - 2022 SpcFuncData'!$B$5:$B$87,0)</f>
        <v>62</v>
      </c>
      <c r="V265" t="str">
        <f>IF($A263&lt;&gt;$A265,$V$3&amp;$R265&amp;$W$3&amp;$S265&amp;$X$3&amp;TEXT($A265,0),IF($A265=$A263,$V$4&amp;$S265&amp;$W$4&amp;$X$4&amp;$B265&amp;""""))</f>
        <v>1, Spc:SpcFunc,        363,  49  ;  Stairwell</v>
      </c>
    </row>
    <row r="266" spans="1:22">
      <c r="A266" s="54" t="s">
        <v>140</v>
      </c>
      <c r="B266" s="90" t="s">
        <v>274</v>
      </c>
      <c r="C266" s="53">
        <f>VLOOKUP($B266,'2022 Ventilation List SORT'!$A$6:$I$101,2)</f>
        <v>0.15</v>
      </c>
      <c r="D266" s="53">
        <f>VLOOKUP($B266,'2022 Ventilation List SORT'!$A$6:$I$101,3)</f>
        <v>0.15</v>
      </c>
      <c r="E266" s="58">
        <f>VLOOKUP($B266,'2022 Ventilation List SORT'!$A$6:$I$101,4)</f>
        <v>0</v>
      </c>
      <c r="F266" s="58">
        <f>VLOOKUP($B266,'2022 Ventilation List SORT'!$A$6:$I$101,5)</f>
        <v>0</v>
      </c>
      <c r="G266" s="53">
        <f>VLOOKUP($B266,'2022 Ventilation List SORT'!$A$6:$I$101,6)</f>
        <v>0</v>
      </c>
      <c r="H266" s="58">
        <f>VLOOKUP($B266,'2022 Ventilation List SORT'!$A$6:$I$101,7)</f>
        <v>1</v>
      </c>
      <c r="I266" s="53" t="str">
        <f>VLOOKUP($B266,'2022 Ventilation List SORT'!$A$6:$I$101,8)</f>
        <v>F</v>
      </c>
      <c r="J266" s="84" t="str">
        <f>VLOOKUP($B266,'2022 Ventilation List SORT'!$A$6:$I$101,9)</f>
        <v>No</v>
      </c>
      <c r="K266" s="154">
        <f>INDEX('For CSV - 2022 SpcFuncData'!$D$5:$D$88,MATCH($A266,'For CSV - 2022 SpcFuncData'!$B$5:$B$87,0))*0.5</f>
        <v>5</v>
      </c>
      <c r="L266" s="154">
        <f>INDEX('For CSV - 2022 VentSpcFuncData'!$K$6:$K$101,MATCH($B266,'For CSV - 2022 VentSpcFuncData'!$B$6:$B$101,0))</f>
        <v>0</v>
      </c>
      <c r="M266" s="154">
        <f t="shared" ref="M266:M337" si="27">IF(L266=0,K266,L266)</f>
        <v>5</v>
      </c>
      <c r="N266" s="154">
        <f>INDEX('For CSV - 2022 VentSpcFuncData'!$J$6:$J$101,MATCH($B266,'For CSV - 2022 VentSpcFuncData'!$B$6:$B$101,0))</f>
        <v>15</v>
      </c>
      <c r="O266" s="154">
        <f t="shared" si="26"/>
        <v>15</v>
      </c>
      <c r="P266" s="156">
        <f t="shared" si="25"/>
        <v>7.4999999999999997E-2</v>
      </c>
      <c r="Q266" s="41" t="str">
        <f t="shared" si="24"/>
        <v>Stairwell,General - Corridors</v>
      </c>
      <c r="R266" s="41">
        <f>INDEX('For CSV - 2022 SpcFuncData'!$AN$5:$AN$89,MATCH($A266,'For CSV - 2022 SpcFuncData'!$B$5:$B$88,0))</f>
        <v>363</v>
      </c>
      <c r="S266" s="41">
        <f>INDEX('For CSV - 2022 VentSpcFuncData'!$L$6:$L$101,MATCH($B266,'For CSV - 2022 VentSpcFuncData'!$B$6:$B$101,0))</f>
        <v>49</v>
      </c>
      <c r="T266" s="41">
        <f>MATCH($A266,'For CSV - 2022 SpcFuncData'!$B$5:$B$87,0)</f>
        <v>62</v>
      </c>
      <c r="V266" t="str">
        <f t="shared" ref="V266:V284" si="28">IF($A265&lt;&gt;$A266,$V$3&amp;$R266&amp;$W$3&amp;$S266&amp;$X$3&amp;TEXT($A266,0),IF($A266=$A265,$V$4&amp;$S266&amp;$W$4&amp;$X$4&amp;$B266&amp;""""))</f>
        <v>2,              49,     "General - Corridors"</v>
      </c>
    </row>
    <row r="267" spans="1:22">
      <c r="A267" s="54" t="s">
        <v>140</v>
      </c>
      <c r="B267" s="90" t="s">
        <v>589</v>
      </c>
      <c r="C267" s="53">
        <f>VLOOKUP($B267,'2022 Ventilation List SORT'!$A$6:$I$101,2)</f>
        <v>0</v>
      </c>
      <c r="D267" s="53">
        <f>VLOOKUP($B267,'2022 Ventilation List SORT'!$A$6:$I$101,3)</f>
        <v>0</v>
      </c>
      <c r="E267" s="58">
        <f>VLOOKUP($B267,'2022 Ventilation List SORT'!$A$6:$I$101,4)</f>
        <v>0</v>
      </c>
      <c r="F267" s="58">
        <f>VLOOKUP($B267,'2022 Ventilation List SORT'!$A$6:$I$101,5)</f>
        <v>0</v>
      </c>
      <c r="G267" s="53">
        <f>VLOOKUP($B267,'2022 Ventilation List SORT'!$A$6:$I$101,6)</f>
        <v>0</v>
      </c>
      <c r="H267" s="58">
        <f>VLOOKUP($B267,'2022 Ventilation List SORT'!$A$6:$I$101,7)</f>
        <v>1</v>
      </c>
      <c r="I267" s="53" t="str">
        <f>VLOOKUP($B267,'2022 Ventilation List SORT'!$A$6:$I$101,8)</f>
        <v/>
      </c>
      <c r="J267" s="84" t="str">
        <f>VLOOKUP($B267,'2022 Ventilation List SORT'!$A$6:$I$101,9)</f>
        <v>No</v>
      </c>
      <c r="K267" s="154">
        <f>INDEX('For CSV - 2022 SpcFuncData'!$D$5:$D$88,MATCH($A267,'For CSV - 2022 SpcFuncData'!$B$5:$B$87,0))*0.5</f>
        <v>5</v>
      </c>
      <c r="L267" s="154">
        <f>INDEX('For CSV - 2022 VentSpcFuncData'!$K$6:$K$101,MATCH($B267,'For CSV - 2022 VentSpcFuncData'!$B$6:$B$101,0))</f>
        <v>0</v>
      </c>
      <c r="M267" s="154">
        <f t="shared" si="27"/>
        <v>5</v>
      </c>
      <c r="N267" s="154">
        <f>INDEX('For CSV - 2022 VentSpcFuncData'!$J$6:$J$101,MATCH($B267,'For CSV - 2022 VentSpcFuncData'!$B$6:$B$101,0))</f>
        <v>0</v>
      </c>
      <c r="O267" s="154">
        <f t="shared" si="26"/>
        <v>0</v>
      </c>
      <c r="P267" s="156">
        <f t="shared" si="25"/>
        <v>0</v>
      </c>
      <c r="Q267" s="41" t="str">
        <f t="shared" si="24"/>
        <v>Stairwell,General - Unoccupied</v>
      </c>
      <c r="R267" s="41">
        <f>INDEX('For CSV - 2022 SpcFuncData'!$AN$5:$AN$89,MATCH($A267,'For CSV - 2022 SpcFuncData'!$B$5:$B$88,0))</f>
        <v>363</v>
      </c>
      <c r="S267" s="41">
        <f>INDEX('For CSV - 2022 VentSpcFuncData'!$L$6:$L$101,MATCH($B267,'For CSV - 2022 VentSpcFuncData'!$B$6:$B$101,0))</f>
        <v>51</v>
      </c>
      <c r="T267" s="41">
        <f>MATCH($A267,'For CSV - 2022 SpcFuncData'!$B$5:$B$87,0)</f>
        <v>62</v>
      </c>
      <c r="V267" t="str">
        <f t="shared" si="28"/>
        <v>2,              51,     "General - Unoccupied"</v>
      </c>
    </row>
    <row r="268" spans="1:22">
      <c r="A268" s="54" t="s">
        <v>140</v>
      </c>
      <c r="B268" s="90" t="s">
        <v>618</v>
      </c>
      <c r="C268" s="53">
        <f>VLOOKUP($B268,'2022 Ventilation List SORT'!$A$6:$I$101,2)</f>
        <v>0.15</v>
      </c>
      <c r="D268" s="53">
        <f>VLOOKUP($B268,'2022 Ventilation List SORT'!$A$6:$I$101,3)</f>
        <v>0.15</v>
      </c>
      <c r="E268" s="58">
        <f>VLOOKUP($B268,'2022 Ventilation List SORT'!$A$6:$I$101,4)</f>
        <v>0</v>
      </c>
      <c r="F268" s="58">
        <f>VLOOKUP($B268,'2022 Ventilation List SORT'!$A$6:$I$101,5)</f>
        <v>0</v>
      </c>
      <c r="G268" s="53">
        <f>VLOOKUP($B268,'2022 Ventilation List SORT'!$A$6:$I$101,6)</f>
        <v>0</v>
      </c>
      <c r="H268" s="58">
        <f>VLOOKUP($B268,'2022 Ventilation List SORT'!$A$6:$I$101,7)</f>
        <v>1</v>
      </c>
      <c r="I268" s="53" t="str">
        <f>VLOOKUP($B268,'2022 Ventilation List SORT'!$A$6:$I$101,8)</f>
        <v>F</v>
      </c>
      <c r="J268" s="84" t="str">
        <f>VLOOKUP($B268,'2022 Ventilation List SORT'!$A$6:$I$101,9)</f>
        <v>No</v>
      </c>
      <c r="K268" s="154">
        <f>INDEX('For CSV - 2022 SpcFuncData'!$D$5:$D$88,MATCH($A268,'For CSV - 2022 SpcFuncData'!$B$5:$B$87,0))*0.5</f>
        <v>5</v>
      </c>
      <c r="L268" s="154">
        <f>INDEX('For CSV - 2022 VentSpcFuncData'!$K$6:$K$101,MATCH($B268,'For CSV - 2022 VentSpcFuncData'!$B$6:$B$101,0))</f>
        <v>0</v>
      </c>
      <c r="M268" s="154">
        <f t="shared" si="27"/>
        <v>5</v>
      </c>
      <c r="N268" s="154">
        <f>INDEX('For CSV - 2022 VentSpcFuncData'!$J$6:$J$101,MATCH($B268,'For CSV - 2022 VentSpcFuncData'!$B$6:$B$101,0))</f>
        <v>15</v>
      </c>
      <c r="O268" s="154">
        <f t="shared" si="26"/>
        <v>15</v>
      </c>
      <c r="P268" s="156">
        <f t="shared" si="25"/>
        <v>7.4999999999999997E-2</v>
      </c>
      <c r="Q268" s="41" t="str">
        <f t="shared" si="24"/>
        <v>Stairwell,Residential - Common corridors</v>
      </c>
      <c r="R268" s="41">
        <f>INDEX('For CSV - 2022 SpcFuncData'!$AN$5:$AN$89,MATCH($A268,'For CSV - 2022 SpcFuncData'!$B$5:$B$88,0))</f>
        <v>363</v>
      </c>
      <c r="S268" s="41">
        <f>INDEX('For CSV - 2022 VentSpcFuncData'!$L$6:$L$101,MATCH($B268,'For CSV - 2022 VentSpcFuncData'!$B$6:$B$101,0))</f>
        <v>77</v>
      </c>
      <c r="T268" s="41">
        <f>MATCH($A268,'For CSV - 2022 SpcFuncData'!$B$5:$B$87,0)</f>
        <v>62</v>
      </c>
      <c r="V268" t="str">
        <f t="shared" si="28"/>
        <v>2,              77,     "Residential - Common corridors"</v>
      </c>
    </row>
    <row r="269" spans="1:22">
      <c r="A269" s="54" t="s">
        <v>209</v>
      </c>
      <c r="B269" s="90" t="s">
        <v>261</v>
      </c>
      <c r="C269" s="53">
        <f>VLOOKUP($B269,'2022 Ventilation List SORT'!$A$6:$I$101,2)</f>
        <v>0.15</v>
      </c>
      <c r="D269" s="53">
        <f>VLOOKUP($B269,'2022 Ventilation List SORT'!$A$6:$I$101,3)</f>
        <v>0.15</v>
      </c>
      <c r="E269" s="58">
        <f>VLOOKUP($B269,'2022 Ventilation List SORT'!$A$6:$I$101,4)</f>
        <v>0</v>
      </c>
      <c r="F269" s="58">
        <f>VLOOKUP($B269,'2022 Ventilation List SORT'!$A$6:$I$101,5)</f>
        <v>0</v>
      </c>
      <c r="G269" s="53">
        <f>VLOOKUP($B269,'2022 Ventilation List SORT'!$A$6:$I$101,6)</f>
        <v>0</v>
      </c>
      <c r="H269" s="58">
        <f>VLOOKUP($B269,'2022 Ventilation List SORT'!$A$6:$I$101,7)</f>
        <v>2</v>
      </c>
      <c r="I269" s="53" t="str">
        <f>VLOOKUP($B269,'2022 Ventilation List SORT'!$A$6:$I$101,8)</f>
        <v>B</v>
      </c>
      <c r="J269" s="84" t="str">
        <f>VLOOKUP($B269,'2022 Ventilation List SORT'!$A$6:$I$101,9)</f>
        <v>No</v>
      </c>
      <c r="K269" s="154">
        <f>INDEX('For CSV - 2022 SpcFuncData'!$D$5:$D$88,MATCH($A269,'For CSV - 2022 SpcFuncData'!$B$5:$B$87,0))*0.5</f>
        <v>1</v>
      </c>
      <c r="L269" s="154">
        <f>INDEX('For CSV - 2022 VentSpcFuncData'!$K$6:$K$101,MATCH($B269,'For CSV - 2022 VentSpcFuncData'!$B$6:$B$101,0))</f>
        <v>0</v>
      </c>
      <c r="M269" s="154">
        <f t="shared" si="27"/>
        <v>1</v>
      </c>
      <c r="N269" s="154">
        <f>INDEX('For CSV - 2022 VentSpcFuncData'!$J$6:$J$101,MATCH($B269,'For CSV - 2022 VentSpcFuncData'!$B$6:$B$101,0))</f>
        <v>15</v>
      </c>
      <c r="O269" s="154">
        <f t="shared" si="26"/>
        <v>15</v>
      </c>
      <c r="P269" s="156">
        <f t="shared" si="25"/>
        <v>1.4999999999999999E-2</v>
      </c>
      <c r="Q269" s="41" t="str">
        <f t="shared" si="24"/>
        <v>Storage, Commercial/Industrial (Warehouse),Misc - Warehouses</v>
      </c>
      <c r="R269" s="41">
        <f>INDEX('For CSV - 2022 SpcFuncData'!$AN$5:$AN$89,MATCH($A269,'For CSV - 2022 SpcFuncData'!$B$5:$B$88,0))</f>
        <v>364</v>
      </c>
      <c r="S269" s="41">
        <f>INDEX('For CSV - 2022 VentSpcFuncData'!$L$6:$L$101,MATCH($B269,'For CSV - 2022 VentSpcFuncData'!$B$6:$B$101,0))</f>
        <v>70</v>
      </c>
      <c r="T269" s="41">
        <f>MATCH($A269,'For CSV - 2022 SpcFuncData'!$B$5:$B$87,0)</f>
        <v>63</v>
      </c>
      <c r="V269" t="str">
        <f t="shared" si="28"/>
        <v>1, Spc:SpcFunc,        364,  70  ;  Storage, Commercial/Industrial (Warehouse)</v>
      </c>
    </row>
    <row r="270" spans="1:22">
      <c r="A270" s="54" t="s">
        <v>209</v>
      </c>
      <c r="B270" s="90" t="s">
        <v>612</v>
      </c>
      <c r="C270" s="53">
        <f>VLOOKUP($B270,'2022 Ventilation List SORT'!$A$6:$I$101,2)</f>
        <v>0</v>
      </c>
      <c r="D270" s="53">
        <f>VLOOKUP($B270,'2022 Ventilation List SORT'!$A$6:$I$101,3)</f>
        <v>0</v>
      </c>
      <c r="E270" s="58">
        <f>VLOOKUP($B270,'2022 Ventilation List SORT'!$A$6:$I$101,4)</f>
        <v>0</v>
      </c>
      <c r="F270" s="58">
        <f>VLOOKUP($B270,'2022 Ventilation List SORT'!$A$6:$I$101,5)</f>
        <v>0</v>
      </c>
      <c r="G270" s="53">
        <f>VLOOKUP($B270,'2022 Ventilation List SORT'!$A$6:$I$101,6)</f>
        <v>1.5</v>
      </c>
      <c r="H270" s="58">
        <f>VLOOKUP($B270,'2022 Ventilation List SORT'!$A$6:$I$101,7)</f>
        <v>4</v>
      </c>
      <c r="I270" s="53" t="str">
        <f>VLOOKUP($B270,'2022 Ventilation List SORT'!$A$6:$I$101,8)</f>
        <v>Exh. Note F</v>
      </c>
      <c r="J270" s="84" t="str">
        <f>VLOOKUP($B270,'2022 Ventilation List SORT'!$A$6:$I$101,9)</f>
        <v>Yes</v>
      </c>
      <c r="K270" s="154">
        <f>INDEX('For CSV - 2022 SpcFuncData'!$D$5:$D$88,MATCH($A270,'For CSV - 2022 SpcFuncData'!$B$5:$B$87,0))*0.5</f>
        <v>1</v>
      </c>
      <c r="L270" s="154">
        <f>INDEX('For CSV - 2022 VentSpcFuncData'!$K$6:$K$101,MATCH($B270,'For CSV - 2022 VentSpcFuncData'!$B$6:$B$101,0))</f>
        <v>0</v>
      </c>
      <c r="M270" s="154">
        <f t="shared" si="27"/>
        <v>1</v>
      </c>
      <c r="N270" s="154">
        <f>INDEX('For CSV - 2022 VentSpcFuncData'!$J$6:$J$101,MATCH($B270,'For CSV - 2022 VentSpcFuncData'!$B$6:$B$101,0))</f>
        <v>0</v>
      </c>
      <c r="O270" s="154">
        <f t="shared" si="26"/>
        <v>0</v>
      </c>
      <c r="P270" s="156">
        <f t="shared" si="25"/>
        <v>0</v>
      </c>
      <c r="Q270" s="41" t="str">
        <f t="shared" si="24"/>
        <v>Storage, Commercial/Industrial (Warehouse),Exhaust - Storage rooms, chemical</v>
      </c>
      <c r="R270" s="41">
        <f>INDEX('For CSV - 2022 SpcFuncData'!$AN$5:$AN$89,MATCH($A270,'For CSV - 2022 SpcFuncData'!$B$5:$B$88,0))</f>
        <v>364</v>
      </c>
      <c r="S270" s="41">
        <f>INDEX('For CSV - 2022 VentSpcFuncData'!$L$6:$L$101,MATCH($B270,'For CSV - 2022 VentSpcFuncData'!$B$6:$B$101,0))</f>
        <v>38</v>
      </c>
      <c r="T270" s="41">
        <f>MATCH($A270,'For CSV - 2022 SpcFuncData'!$B$5:$B$87,0)</f>
        <v>63</v>
      </c>
      <c r="V270" t="str">
        <f t="shared" si="28"/>
        <v>2,              38,     "Exhaust - Storage rooms, chemical"</v>
      </c>
    </row>
    <row r="271" spans="1:22">
      <c r="A271" s="54" t="s">
        <v>209</v>
      </c>
      <c r="B271" s="90" t="s">
        <v>613</v>
      </c>
      <c r="C271" s="53">
        <f>VLOOKUP($B271,'2022 Ventilation List SORT'!$A$6:$I$101,2)</f>
        <v>0.15</v>
      </c>
      <c r="D271" s="53">
        <f>VLOOKUP($B271,'2022 Ventilation List SORT'!$A$6:$I$101,3)</f>
        <v>0.15</v>
      </c>
      <c r="E271" s="58">
        <f>VLOOKUP($B271,'2022 Ventilation List SORT'!$A$6:$I$101,4)</f>
        <v>0</v>
      </c>
      <c r="F271" s="58">
        <f>VLOOKUP($B271,'2022 Ventilation List SORT'!$A$6:$I$101,5)</f>
        <v>0</v>
      </c>
      <c r="G271" s="53">
        <f>VLOOKUP($B271,'2022 Ventilation List SORT'!$A$6:$I$101,6)</f>
        <v>0</v>
      </c>
      <c r="H271" s="58">
        <f>VLOOKUP($B271,'2022 Ventilation List SORT'!$A$6:$I$101,7)</f>
        <v>2</v>
      </c>
      <c r="I271" s="53" t="str">
        <f>VLOOKUP($B271,'2022 Ventilation List SORT'!$A$6:$I$101,8)</f>
        <v>B</v>
      </c>
      <c r="J271" s="84" t="str">
        <f>VLOOKUP($B271,'2022 Ventilation List SORT'!$A$6:$I$101,9)</f>
        <v>Yes</v>
      </c>
      <c r="K271" s="154">
        <f>INDEX('For CSV - 2022 SpcFuncData'!$D$5:$D$88,MATCH($A271,'For CSV - 2022 SpcFuncData'!$B$5:$B$87,0))*0.5</f>
        <v>1</v>
      </c>
      <c r="L271" s="154">
        <f>INDEX('For CSV - 2022 VentSpcFuncData'!$K$6:$K$101,MATCH($B271,'For CSV - 2022 VentSpcFuncData'!$B$6:$B$101,0))</f>
        <v>0</v>
      </c>
      <c r="M271" s="154">
        <f t="shared" si="27"/>
        <v>1</v>
      </c>
      <c r="N271" s="154">
        <f>INDEX('For CSV - 2022 VentSpcFuncData'!$J$6:$J$101,MATCH($B271,'For CSV - 2022 VentSpcFuncData'!$B$6:$B$101,0))</f>
        <v>15</v>
      </c>
      <c r="O271" s="154">
        <f t="shared" si="26"/>
        <v>15</v>
      </c>
      <c r="P271" s="156">
        <f t="shared" si="25"/>
        <v>1.4999999999999999E-2</v>
      </c>
      <c r="Q271" s="41" t="str">
        <f t="shared" si="24"/>
        <v>Storage, Commercial/Industrial (Warehouse),General - Occupiable storage rooms for liquids or gels</v>
      </c>
      <c r="R271" s="41">
        <f>INDEX('For CSV - 2022 SpcFuncData'!$AN$5:$AN$89,MATCH($A271,'For CSV - 2022 SpcFuncData'!$B$5:$B$88,0))</f>
        <v>364</v>
      </c>
      <c r="S271" s="41">
        <f>INDEX('For CSV - 2022 VentSpcFuncData'!$L$6:$L$101,MATCH($B271,'For CSV - 2022 VentSpcFuncData'!$B$6:$B$101,0))</f>
        <v>50</v>
      </c>
      <c r="T271" s="41">
        <f>MATCH($A271,'For CSV - 2022 SpcFuncData'!$B$5:$B$87,0)</f>
        <v>63</v>
      </c>
      <c r="V271" t="str">
        <f t="shared" si="28"/>
        <v>2,              50,     "General - Occupiable storage rooms for liquids or gels"</v>
      </c>
    </row>
    <row r="272" spans="1:22">
      <c r="A272" s="54" t="s">
        <v>209</v>
      </c>
      <c r="B272" s="90" t="s">
        <v>286</v>
      </c>
      <c r="C272" s="53">
        <f>VLOOKUP($B272,'2022 Ventilation List SORT'!$A$6:$I$101,2)</f>
        <v>0.15</v>
      </c>
      <c r="D272" s="53">
        <f>VLOOKUP($B272,'2022 Ventilation List SORT'!$A$6:$I$101,3)</f>
        <v>0.15</v>
      </c>
      <c r="E272" s="58">
        <f>VLOOKUP($B272,'2022 Ventilation List SORT'!$A$6:$I$101,4)</f>
        <v>0</v>
      </c>
      <c r="F272" s="58">
        <f>VLOOKUP($B272,'2022 Ventilation List SORT'!$A$6:$I$101,5)</f>
        <v>0</v>
      </c>
      <c r="G272" s="53">
        <f>VLOOKUP($B272,'2022 Ventilation List SORT'!$A$6:$I$101,6)</f>
        <v>0</v>
      </c>
      <c r="H272" s="58">
        <f>VLOOKUP($B272,'2022 Ventilation List SORT'!$A$6:$I$101,7)</f>
        <v>2</v>
      </c>
      <c r="I272" s="53" t="str">
        <f>VLOOKUP($B272,'2022 Ventilation List SORT'!$A$6:$I$101,8)</f>
        <v/>
      </c>
      <c r="J272" s="84" t="str">
        <f>VLOOKUP($B272,'2022 Ventilation List SORT'!$A$6:$I$101,9)</f>
        <v>No</v>
      </c>
      <c r="K272" s="154">
        <f>INDEX('For CSV - 2022 SpcFuncData'!$D$5:$D$88,MATCH($A272,'For CSV - 2022 SpcFuncData'!$B$5:$B$87,0))*0.5</f>
        <v>1</v>
      </c>
      <c r="L272" s="154">
        <f>INDEX('For CSV - 2022 VentSpcFuncData'!$K$6:$K$101,MATCH($B272,'For CSV - 2022 VentSpcFuncData'!$B$6:$B$101,0))</f>
        <v>0</v>
      </c>
      <c r="M272" s="154">
        <f t="shared" si="27"/>
        <v>1</v>
      </c>
      <c r="N272" s="154">
        <f>INDEX('For CSV - 2022 VentSpcFuncData'!$J$6:$J$101,MATCH($B272,'For CSV - 2022 VentSpcFuncData'!$B$6:$B$101,0))</f>
        <v>15</v>
      </c>
      <c r="O272" s="154">
        <f t="shared" si="26"/>
        <v>15</v>
      </c>
      <c r="P272" s="156">
        <f t="shared" si="25"/>
        <v>1.4999999999999999E-2</v>
      </c>
      <c r="Q272" s="41" t="str">
        <f t="shared" si="24"/>
        <v>Storage, Commercial/Industrial (Warehouse),Misc - All others</v>
      </c>
      <c r="R272" s="41">
        <f>INDEX('For CSV - 2022 SpcFuncData'!$AN$5:$AN$89,MATCH($A272,'For CSV - 2022 SpcFuncData'!$B$5:$B$88,0))</f>
        <v>364</v>
      </c>
      <c r="S272" s="41">
        <f>INDEX('For CSV - 2022 VentSpcFuncData'!$L$6:$L$101,MATCH($B272,'For CSV - 2022 VentSpcFuncData'!$B$6:$B$101,0))</f>
        <v>58</v>
      </c>
      <c r="T272" s="41">
        <f>MATCH($A272,'For CSV - 2022 SpcFuncData'!$B$5:$B$87,0)</f>
        <v>63</v>
      </c>
      <c r="V272" t="str">
        <f t="shared" si="28"/>
        <v>2,              58,     "Misc - All others"</v>
      </c>
    </row>
    <row r="273" spans="1:22">
      <c r="A273" s="54" t="s">
        <v>209</v>
      </c>
      <c r="B273" s="90" t="s">
        <v>261</v>
      </c>
      <c r="C273" s="53">
        <f>VLOOKUP($B273,'2022 Ventilation List SORT'!$A$6:$I$101,2)</f>
        <v>0.15</v>
      </c>
      <c r="D273" s="53">
        <f>VLOOKUP($B273,'2022 Ventilation List SORT'!$A$6:$I$101,3)</f>
        <v>0.15</v>
      </c>
      <c r="E273" s="58">
        <f>VLOOKUP($B273,'2022 Ventilation List SORT'!$A$6:$I$101,4)</f>
        <v>0</v>
      </c>
      <c r="F273" s="58">
        <f>VLOOKUP($B273,'2022 Ventilation List SORT'!$A$6:$I$101,5)</f>
        <v>0</v>
      </c>
      <c r="G273" s="53">
        <f>VLOOKUP($B273,'2022 Ventilation List SORT'!$A$6:$I$101,6)</f>
        <v>0</v>
      </c>
      <c r="H273" s="58">
        <f>VLOOKUP($B273,'2022 Ventilation List SORT'!$A$6:$I$101,7)</f>
        <v>2</v>
      </c>
      <c r="I273" s="53" t="str">
        <f>VLOOKUP($B273,'2022 Ventilation List SORT'!$A$6:$I$101,8)</f>
        <v>B</v>
      </c>
      <c r="J273" s="84" t="str">
        <f>VLOOKUP($B273,'2022 Ventilation List SORT'!$A$6:$I$101,9)</f>
        <v>No</v>
      </c>
      <c r="K273" s="154">
        <f>INDEX('For CSV - 2022 SpcFuncData'!$D$5:$D$88,MATCH($A273,'For CSV - 2022 SpcFuncData'!$B$5:$B$87,0))*0.5</f>
        <v>1</v>
      </c>
      <c r="L273" s="154">
        <f>INDEX('For CSV - 2022 VentSpcFuncData'!$K$6:$K$101,MATCH($B273,'For CSV - 2022 VentSpcFuncData'!$B$6:$B$101,0))</f>
        <v>0</v>
      </c>
      <c r="M273" s="154">
        <f t="shared" si="27"/>
        <v>1</v>
      </c>
      <c r="N273" s="154">
        <f>INDEX('For CSV - 2022 VentSpcFuncData'!$J$6:$J$101,MATCH($B273,'For CSV - 2022 VentSpcFuncData'!$B$6:$B$101,0))</f>
        <v>15</v>
      </c>
      <c r="O273" s="154">
        <f t="shared" si="26"/>
        <v>15</v>
      </c>
      <c r="P273" s="156">
        <f t="shared" si="25"/>
        <v>1.4999999999999999E-2</v>
      </c>
      <c r="Q273" s="41" t="str">
        <f t="shared" si="24"/>
        <v>Storage, Commercial/Industrial (Warehouse),Misc - Warehouses</v>
      </c>
      <c r="R273" s="41">
        <f>INDEX('For CSV - 2022 SpcFuncData'!$AN$5:$AN$89,MATCH($A273,'For CSV - 2022 SpcFuncData'!$B$5:$B$88,0))</f>
        <v>364</v>
      </c>
      <c r="S273" s="41">
        <f>INDEX('For CSV - 2022 VentSpcFuncData'!$L$6:$L$101,MATCH($B273,'For CSV - 2022 VentSpcFuncData'!$B$6:$B$101,0))</f>
        <v>70</v>
      </c>
      <c r="T273" s="41">
        <f>MATCH($A273,'For CSV - 2022 SpcFuncData'!$B$5:$B$87,0)</f>
        <v>63</v>
      </c>
      <c r="V273" t="str">
        <f t="shared" si="28"/>
        <v>2,              70,     "Misc - Warehouses"</v>
      </c>
    </row>
    <row r="274" spans="1:22">
      <c r="A274" s="54" t="s">
        <v>209</v>
      </c>
      <c r="B274" s="90" t="s">
        <v>614</v>
      </c>
      <c r="C274" s="53">
        <f>VLOOKUP($B274,'2022 Ventilation List SORT'!$A$6:$I$101,2)</f>
        <v>0.15</v>
      </c>
      <c r="D274" s="53">
        <f>VLOOKUP($B274,'2022 Ventilation List SORT'!$A$6:$I$101,3)</f>
        <v>0.15</v>
      </c>
      <c r="E274" s="58">
        <f>VLOOKUP($B274,'2022 Ventilation List SORT'!$A$6:$I$101,4)</f>
        <v>0</v>
      </c>
      <c r="F274" s="58">
        <f>VLOOKUP($B274,'2022 Ventilation List SORT'!$A$6:$I$101,5)</f>
        <v>0</v>
      </c>
      <c r="G274" s="53">
        <f>VLOOKUP($B274,'2022 Ventilation List SORT'!$A$6:$I$101,6)</f>
        <v>0</v>
      </c>
      <c r="H274" s="58">
        <f>VLOOKUP($B274,'2022 Ventilation List SORT'!$A$6:$I$101,7)</f>
        <v>1</v>
      </c>
      <c r="I274" s="53" t="str">
        <f>VLOOKUP($B274,'2022 Ventilation List SORT'!$A$6:$I$101,8)</f>
        <v/>
      </c>
      <c r="J274" s="84" t="str">
        <f>VLOOKUP($B274,'2022 Ventilation List SORT'!$A$6:$I$101,9)</f>
        <v>No</v>
      </c>
      <c r="K274" s="154">
        <f>INDEX('For CSV - 2022 SpcFuncData'!$D$5:$D$88,MATCH($A274,'For CSV - 2022 SpcFuncData'!$B$5:$B$87,0))*0.5</f>
        <v>1</v>
      </c>
      <c r="L274" s="154">
        <f>INDEX('For CSV - 2022 VentSpcFuncData'!$K$6:$K$101,MATCH($B274,'For CSV - 2022 VentSpcFuncData'!$B$6:$B$101,0))</f>
        <v>0</v>
      </c>
      <c r="M274" s="154">
        <f t="shared" si="27"/>
        <v>1</v>
      </c>
      <c r="N274" s="154">
        <f>INDEX('For CSV - 2022 VentSpcFuncData'!$J$6:$J$101,MATCH($B274,'For CSV - 2022 VentSpcFuncData'!$B$6:$B$101,0))</f>
        <v>15</v>
      </c>
      <c r="O274" s="154">
        <f t="shared" si="26"/>
        <v>15</v>
      </c>
      <c r="P274" s="156">
        <f t="shared" si="25"/>
        <v>1.4999999999999999E-2</v>
      </c>
      <c r="Q274" s="41" t="str">
        <f t="shared" ref="Q274:Q305" si="29">_xlfn.CONCAT(A274,",",B274)</f>
        <v>Storage, Commercial/Industrial (Warehouse),Office - Occupiable storage rooms for dry materials</v>
      </c>
      <c r="R274" s="41">
        <f>INDEX('For CSV - 2022 SpcFuncData'!$AN$5:$AN$89,MATCH($A274,'For CSV - 2022 SpcFuncData'!$B$5:$B$88,0))</f>
        <v>364</v>
      </c>
      <c r="S274" s="41">
        <f>INDEX('For CSV - 2022 VentSpcFuncData'!$L$6:$L$101,MATCH($B274,'For CSV - 2022 VentSpcFuncData'!$B$6:$B$101,0))</f>
        <v>73</v>
      </c>
      <c r="T274" s="41">
        <f>MATCH($A274,'For CSV - 2022 SpcFuncData'!$B$5:$B$87,0)</f>
        <v>63</v>
      </c>
      <c r="V274" t="str">
        <f t="shared" si="28"/>
        <v>2,              73,     "Office - Occupiable storage rooms for dry materials"</v>
      </c>
    </row>
    <row r="275" spans="1:22">
      <c r="A275" s="54" t="s">
        <v>213</v>
      </c>
      <c r="B275" s="90" t="s">
        <v>257</v>
      </c>
      <c r="C275" s="53">
        <f>VLOOKUP($B275,'2022 Ventilation List SORT'!$A$6:$I$101,2)</f>
        <v>0</v>
      </c>
      <c r="D275" s="53">
        <f>VLOOKUP($B275,'2022 Ventilation List SORT'!$A$6:$I$101,3)</f>
        <v>0</v>
      </c>
      <c r="E275" s="58">
        <f>VLOOKUP($B275,'2022 Ventilation List SORT'!$A$6:$I$101,4)</f>
        <v>0</v>
      </c>
      <c r="F275" s="58">
        <f>VLOOKUP($B275,'2022 Ventilation List SORT'!$A$6:$I$101,5)</f>
        <v>0</v>
      </c>
      <c r="G275" s="53">
        <f>VLOOKUP($B275,'2022 Ventilation List SORT'!$A$6:$I$101,6)</f>
        <v>0</v>
      </c>
      <c r="H275" s="58">
        <f>VLOOKUP($B275,'2022 Ventilation List SORT'!$A$6:$I$101,7)</f>
        <v>2</v>
      </c>
      <c r="I275" s="53" t="str">
        <f>VLOOKUP($B275,'2022 Ventilation List SORT'!$A$6:$I$101,8)</f>
        <v>E</v>
      </c>
      <c r="J275" s="84" t="str">
        <f>VLOOKUP($B275,'2022 Ventilation List SORT'!$A$6:$I$101,9)</f>
        <v>No</v>
      </c>
      <c r="K275" s="154">
        <f>INDEX('For CSV - 2022 SpcFuncData'!$D$5:$D$88,MATCH($A275,'For CSV - 2022 SpcFuncData'!$B$5:$B$87,0))*0.5</f>
        <v>0</v>
      </c>
      <c r="L275" s="154">
        <f>INDEX('For CSV - 2022 VentSpcFuncData'!$K$6:$K$101,MATCH($B275,'For CSV - 2022 VentSpcFuncData'!$B$6:$B$101,0))</f>
        <v>0</v>
      </c>
      <c r="M275" s="154">
        <f t="shared" si="27"/>
        <v>0</v>
      </c>
      <c r="N275" s="154">
        <f>INDEX('For CSV - 2022 VentSpcFuncData'!$J$6:$J$101,MATCH($B275,'For CSV - 2022 VentSpcFuncData'!$B$6:$B$101,0))</f>
        <v>0</v>
      </c>
      <c r="O275" s="154">
        <f t="shared" si="26"/>
        <v>0</v>
      </c>
      <c r="P275" s="156">
        <f t="shared" si="25"/>
        <v>0</v>
      </c>
      <c r="Q275" s="41" t="str">
        <f t="shared" si="29"/>
        <v>Storage, Commercial/Industrial (Refrigerated),Misc - Freezer and refrigerated spaces (&lt;50F)</v>
      </c>
      <c r="R275" s="41">
        <f>INDEX('For CSV - 2022 SpcFuncData'!$AN$5:$AN$89,MATCH($A275,'For CSV - 2022 SpcFuncData'!$B$5:$B$88,0))</f>
        <v>365</v>
      </c>
      <c r="S275" s="41">
        <f>INDEX('For CSV - 2022 VentSpcFuncData'!$L$6:$L$101,MATCH($B275,'For CSV - 2022 VentSpcFuncData'!$B$6:$B$101,0))</f>
        <v>62</v>
      </c>
      <c r="T275" s="41">
        <f>MATCH($A275,'For CSV - 2022 SpcFuncData'!$B$5:$B$87,0)</f>
        <v>64</v>
      </c>
      <c r="V275" t="str">
        <f t="shared" si="28"/>
        <v>1, Spc:SpcFunc,        365,  62  ;  Storage, Commercial/Industrial (Refrigerated)</v>
      </c>
    </row>
    <row r="276" spans="1:22">
      <c r="A276" s="54" t="s">
        <v>213</v>
      </c>
      <c r="B276" s="90" t="s">
        <v>611</v>
      </c>
      <c r="C276" s="53">
        <f>VLOOKUP($B276,'2022 Ventilation List SORT'!$A$6:$I$101,2)</f>
        <v>0</v>
      </c>
      <c r="D276" s="53">
        <f>VLOOKUP($B276,'2022 Ventilation List SORT'!$A$6:$I$101,3)</f>
        <v>0</v>
      </c>
      <c r="E276" s="58">
        <f>VLOOKUP($B276,'2022 Ventilation List SORT'!$A$6:$I$101,4)</f>
        <v>0</v>
      </c>
      <c r="F276" s="58">
        <f>VLOOKUP($B276,'2022 Ventilation List SORT'!$A$6:$I$101,5)</f>
        <v>0</v>
      </c>
      <c r="G276" s="53">
        <f>VLOOKUP($B276,'2022 Ventilation List SORT'!$A$6:$I$101,6)</f>
        <v>0</v>
      </c>
      <c r="H276" s="58">
        <f>VLOOKUP($B276,'2022 Ventilation List SORT'!$A$6:$I$101,7)</f>
        <v>3</v>
      </c>
      <c r="I276" s="53" t="str">
        <f>VLOOKUP($B276,'2022 Ventilation List SORT'!$A$6:$I$101,8)</f>
        <v>Exh. Note F</v>
      </c>
      <c r="J276" s="84" t="str">
        <f>VLOOKUP($B276,'2022 Ventilation List SORT'!$A$6:$I$101,9)</f>
        <v>Yes</v>
      </c>
      <c r="K276" s="154">
        <f>INDEX('For CSV - 2022 SpcFuncData'!$D$5:$D$88,MATCH($A276,'For CSV - 2022 SpcFuncData'!$B$5:$B$87,0))*0.5</f>
        <v>0</v>
      </c>
      <c r="L276" s="154">
        <f>INDEX('For CSV - 2022 VentSpcFuncData'!$K$6:$K$101,MATCH($B276,'For CSV - 2022 VentSpcFuncData'!$B$6:$B$101,0))</f>
        <v>0</v>
      </c>
      <c r="M276" s="154">
        <f t="shared" si="27"/>
        <v>0</v>
      </c>
      <c r="N276" s="154">
        <f>INDEX('For CSV - 2022 VentSpcFuncData'!$J$6:$J$101,MATCH($B276,'For CSV - 2022 VentSpcFuncData'!$B$6:$B$101,0))</f>
        <v>0</v>
      </c>
      <c r="O276" s="154">
        <f t="shared" si="26"/>
        <v>0</v>
      </c>
      <c r="P276" s="156">
        <f t="shared" si="25"/>
        <v>0</v>
      </c>
      <c r="Q276" s="41" t="str">
        <f t="shared" si="29"/>
        <v>Storage, Commercial/Industrial (Refrigerated),Exhaust - Refrigerating machinery rooms</v>
      </c>
      <c r="R276" s="41">
        <f>INDEX('For CSV - 2022 SpcFuncData'!$AN$5:$AN$89,MATCH($A276,'For CSV - 2022 SpcFuncData'!$B$5:$B$88,0))</f>
        <v>365</v>
      </c>
      <c r="S276" s="41">
        <f>INDEX('For CSV - 2022 VentSpcFuncData'!$L$6:$L$101,MATCH($B276,'For CSV - 2022 VentSpcFuncData'!$B$6:$B$101,0))</f>
        <v>35</v>
      </c>
      <c r="T276" s="41">
        <f>MATCH($A276,'For CSV - 2022 SpcFuncData'!$B$5:$B$87,0)</f>
        <v>64</v>
      </c>
      <c r="V276" t="str">
        <f t="shared" si="28"/>
        <v>2,              35,     "Exhaust - Refrigerating machinery rooms"</v>
      </c>
    </row>
    <row r="277" spans="1:22">
      <c r="A277" s="54" t="s">
        <v>213</v>
      </c>
      <c r="B277" s="90" t="s">
        <v>286</v>
      </c>
      <c r="C277" s="53">
        <f>VLOOKUP($B277,'2022 Ventilation List SORT'!$A$6:$I$101,2)</f>
        <v>0.15</v>
      </c>
      <c r="D277" s="53">
        <f>VLOOKUP($B277,'2022 Ventilation List SORT'!$A$6:$I$101,3)</f>
        <v>0.15</v>
      </c>
      <c r="E277" s="58">
        <f>VLOOKUP($B277,'2022 Ventilation List SORT'!$A$6:$I$101,4)</f>
        <v>0</v>
      </c>
      <c r="F277" s="58">
        <f>VLOOKUP($B277,'2022 Ventilation List SORT'!$A$6:$I$101,5)</f>
        <v>0</v>
      </c>
      <c r="G277" s="53">
        <f>VLOOKUP($B277,'2022 Ventilation List SORT'!$A$6:$I$101,6)</f>
        <v>0</v>
      </c>
      <c r="H277" s="58">
        <f>VLOOKUP($B277,'2022 Ventilation List SORT'!$A$6:$I$101,7)</f>
        <v>2</v>
      </c>
      <c r="I277" s="53" t="str">
        <f>VLOOKUP($B277,'2022 Ventilation List SORT'!$A$6:$I$101,8)</f>
        <v/>
      </c>
      <c r="J277" s="84" t="str">
        <f>VLOOKUP($B277,'2022 Ventilation List SORT'!$A$6:$I$101,9)</f>
        <v>No</v>
      </c>
      <c r="K277" s="154">
        <f>INDEX('For CSV - 2022 SpcFuncData'!$D$5:$D$88,MATCH($A277,'For CSV - 2022 SpcFuncData'!$B$5:$B$87,0))*0.5</f>
        <v>0</v>
      </c>
      <c r="L277" s="154">
        <f>INDEX('For CSV - 2022 VentSpcFuncData'!$K$6:$K$101,MATCH($B277,'For CSV - 2022 VentSpcFuncData'!$B$6:$B$101,0))</f>
        <v>0</v>
      </c>
      <c r="M277" s="154">
        <f t="shared" si="27"/>
        <v>0</v>
      </c>
      <c r="N277" s="154">
        <f>INDEX('For CSV - 2022 VentSpcFuncData'!$J$6:$J$101,MATCH($B277,'For CSV - 2022 VentSpcFuncData'!$B$6:$B$101,0))</f>
        <v>15</v>
      </c>
      <c r="O277" s="154">
        <f t="shared" si="26"/>
        <v>0</v>
      </c>
      <c r="P277" s="156">
        <f t="shared" si="25"/>
        <v>0</v>
      </c>
      <c r="Q277" s="41" t="str">
        <f t="shared" si="29"/>
        <v>Storage, Commercial/Industrial (Refrigerated),Misc - All others</v>
      </c>
      <c r="R277" s="41">
        <f>INDEX('For CSV - 2022 SpcFuncData'!$AN$5:$AN$89,MATCH($A277,'For CSV - 2022 SpcFuncData'!$B$5:$B$88,0))</f>
        <v>365</v>
      </c>
      <c r="S277" s="41">
        <f>INDEX('For CSV - 2022 VentSpcFuncData'!$L$6:$L$101,MATCH($B277,'For CSV - 2022 VentSpcFuncData'!$B$6:$B$101,0))</f>
        <v>58</v>
      </c>
      <c r="T277" s="41">
        <f>MATCH($A277,'For CSV - 2022 SpcFuncData'!$B$5:$B$87,0)</f>
        <v>64</v>
      </c>
      <c r="V277" t="str">
        <f t="shared" si="28"/>
        <v>2,              58,     "Misc - All others"</v>
      </c>
    </row>
    <row r="278" spans="1:22">
      <c r="A278" s="54" t="s">
        <v>213</v>
      </c>
      <c r="B278" s="90" t="s">
        <v>257</v>
      </c>
      <c r="C278" s="53">
        <f>VLOOKUP($B278,'2022 Ventilation List SORT'!$A$6:$I$101,2)</f>
        <v>0</v>
      </c>
      <c r="D278" s="53">
        <f>VLOOKUP($B278,'2022 Ventilation List SORT'!$A$6:$I$101,3)</f>
        <v>0</v>
      </c>
      <c r="E278" s="58">
        <f>VLOOKUP($B278,'2022 Ventilation List SORT'!$A$6:$I$101,4)</f>
        <v>0</v>
      </c>
      <c r="F278" s="58">
        <f>VLOOKUP($B278,'2022 Ventilation List SORT'!$A$6:$I$101,5)</f>
        <v>0</v>
      </c>
      <c r="G278" s="53">
        <f>VLOOKUP($B278,'2022 Ventilation List SORT'!$A$6:$I$101,6)</f>
        <v>0</v>
      </c>
      <c r="H278" s="58">
        <f>VLOOKUP($B278,'2022 Ventilation List SORT'!$A$6:$I$101,7)</f>
        <v>2</v>
      </c>
      <c r="I278" s="53" t="str">
        <f>VLOOKUP($B278,'2022 Ventilation List SORT'!$A$6:$I$101,8)</f>
        <v>E</v>
      </c>
      <c r="J278" s="84" t="str">
        <f>VLOOKUP($B278,'2022 Ventilation List SORT'!$A$6:$I$101,9)</f>
        <v>No</v>
      </c>
      <c r="K278" s="154">
        <f>INDEX('For CSV - 2022 SpcFuncData'!$D$5:$D$88,MATCH($A278,'For CSV - 2022 SpcFuncData'!$B$5:$B$87,0))*0.5</f>
        <v>0</v>
      </c>
      <c r="L278" s="154">
        <f>INDEX('For CSV - 2022 VentSpcFuncData'!$K$6:$K$101,MATCH($B278,'For CSV - 2022 VentSpcFuncData'!$B$6:$B$101,0))</f>
        <v>0</v>
      </c>
      <c r="M278" s="154">
        <f t="shared" si="27"/>
        <v>0</v>
      </c>
      <c r="N278" s="154">
        <f>INDEX('For CSV - 2022 VentSpcFuncData'!$J$6:$J$101,MATCH($B278,'For CSV - 2022 VentSpcFuncData'!$B$6:$B$101,0))</f>
        <v>0</v>
      </c>
      <c r="O278" s="154">
        <f t="shared" si="26"/>
        <v>0</v>
      </c>
      <c r="P278" s="156">
        <f t="shared" si="25"/>
        <v>0</v>
      </c>
      <c r="Q278" s="41" t="str">
        <f t="shared" si="29"/>
        <v>Storage, Commercial/Industrial (Refrigerated),Misc - Freezer and refrigerated spaces (&lt;50F)</v>
      </c>
      <c r="R278" s="41">
        <f>INDEX('For CSV - 2022 SpcFuncData'!$AN$5:$AN$89,MATCH($A278,'For CSV - 2022 SpcFuncData'!$B$5:$B$88,0))</f>
        <v>365</v>
      </c>
      <c r="S278" s="41">
        <f>INDEX('For CSV - 2022 VentSpcFuncData'!$L$6:$L$101,MATCH($B278,'For CSV - 2022 VentSpcFuncData'!$B$6:$B$101,0))</f>
        <v>62</v>
      </c>
      <c r="T278" s="41">
        <f>MATCH($A278,'For CSV - 2022 SpcFuncData'!$B$5:$B$87,0)</f>
        <v>64</v>
      </c>
      <c r="V278" t="str">
        <f t="shared" si="28"/>
        <v>2,              62,     "Misc - Freezer and refrigerated spaces (&lt;50F)"</v>
      </c>
    </row>
    <row r="279" spans="1:22">
      <c r="A279" s="54" t="s">
        <v>210</v>
      </c>
      <c r="B279" s="90" t="s">
        <v>260</v>
      </c>
      <c r="C279" s="53">
        <f>VLOOKUP($B279,'2022 Ventilation List SORT'!$A$6:$I$101,2)</f>
        <v>0.15</v>
      </c>
      <c r="D279" s="53">
        <f>VLOOKUP($B279,'2022 Ventilation List SORT'!$A$6:$I$101,3)</f>
        <v>0.15</v>
      </c>
      <c r="E279" s="58">
        <f>VLOOKUP($B279,'2022 Ventilation List SORT'!$A$6:$I$101,4)</f>
        <v>0</v>
      </c>
      <c r="F279" s="58">
        <f>VLOOKUP($B279,'2022 Ventilation List SORT'!$A$6:$I$101,5)</f>
        <v>0</v>
      </c>
      <c r="G279" s="53">
        <f>VLOOKUP($B279,'2022 Ventilation List SORT'!$A$6:$I$101,6)</f>
        <v>0</v>
      </c>
      <c r="H279" s="58">
        <f>VLOOKUP($B279,'2022 Ventilation List SORT'!$A$6:$I$101,7)</f>
        <v>2</v>
      </c>
      <c r="I279" s="53" t="str">
        <f>VLOOKUP($B279,'2022 Ventilation List SORT'!$A$6:$I$101,8)</f>
        <v>B</v>
      </c>
      <c r="J279" s="84" t="str">
        <f>VLOOKUP($B279,'2022 Ventilation List SORT'!$A$6:$I$101,9)</f>
        <v>No</v>
      </c>
      <c r="K279" s="154">
        <f>INDEX('For CSV - 2022 SpcFuncData'!$D$5:$D$88,MATCH($A279,'For CSV - 2022 SpcFuncData'!$B$5:$B$87,0))*0.5</f>
        <v>2.5</v>
      </c>
      <c r="L279" s="154">
        <f>INDEX('For CSV - 2022 VentSpcFuncData'!$K$6:$K$101,MATCH($B279,'For CSV - 2022 VentSpcFuncData'!$B$6:$B$101,0))</f>
        <v>0</v>
      </c>
      <c r="M279" s="154">
        <f t="shared" si="27"/>
        <v>2.5</v>
      </c>
      <c r="N279" s="154">
        <f>INDEX('For CSV - 2022 VentSpcFuncData'!$J$6:$J$101,MATCH($B279,'For CSV - 2022 VentSpcFuncData'!$B$6:$B$101,0))</f>
        <v>15</v>
      </c>
      <c r="O279" s="154">
        <f t="shared" si="26"/>
        <v>15</v>
      </c>
      <c r="P279" s="156">
        <f t="shared" si="25"/>
        <v>3.7499999999999999E-2</v>
      </c>
      <c r="Q279" s="41" t="str">
        <f t="shared" si="29"/>
        <v>Storage, Commercial/Industrial (Shipping &amp; Handling),Misc - Shipping/receiving</v>
      </c>
      <c r="R279" s="41">
        <f>INDEX('For CSV - 2022 SpcFuncData'!$AN$5:$AN$89,MATCH($A279,'For CSV - 2022 SpcFuncData'!$B$5:$B$88,0))</f>
        <v>366</v>
      </c>
      <c r="S279" s="41">
        <f>INDEX('For CSV - 2022 VentSpcFuncData'!$L$6:$L$101,MATCH($B279,'For CSV - 2022 VentSpcFuncData'!$B$6:$B$101,0))</f>
        <v>66</v>
      </c>
      <c r="T279" s="41">
        <f>MATCH($A279,'For CSV - 2022 SpcFuncData'!$B$5:$B$87,0)</f>
        <v>65</v>
      </c>
      <c r="V279" t="str">
        <f t="shared" si="28"/>
        <v>1, Spc:SpcFunc,        366,  66  ;  Storage, Commercial/Industrial (Shipping &amp; Handling)</v>
      </c>
    </row>
    <row r="280" spans="1:22">
      <c r="A280" s="54" t="s">
        <v>210</v>
      </c>
      <c r="B280" s="90" t="s">
        <v>260</v>
      </c>
      <c r="C280" s="53">
        <f>VLOOKUP($B280,'2022 Ventilation List SORT'!$A$6:$I$101,2)</f>
        <v>0.15</v>
      </c>
      <c r="D280" s="53">
        <f>VLOOKUP($B280,'2022 Ventilation List SORT'!$A$6:$I$101,3)</f>
        <v>0.15</v>
      </c>
      <c r="E280" s="58">
        <f>VLOOKUP($B280,'2022 Ventilation List SORT'!$A$6:$I$101,4)</f>
        <v>0</v>
      </c>
      <c r="F280" s="58">
        <f>VLOOKUP($B280,'2022 Ventilation List SORT'!$A$6:$I$101,5)</f>
        <v>0</v>
      </c>
      <c r="G280" s="53">
        <f>VLOOKUP($B280,'2022 Ventilation List SORT'!$A$6:$I$101,6)</f>
        <v>0</v>
      </c>
      <c r="H280" s="58">
        <f>VLOOKUP($B280,'2022 Ventilation List SORT'!$A$6:$I$101,7)</f>
        <v>2</v>
      </c>
      <c r="I280" s="53" t="str">
        <f>VLOOKUP($B280,'2022 Ventilation List SORT'!$A$6:$I$101,8)</f>
        <v>B</v>
      </c>
      <c r="J280" s="84" t="str">
        <f>VLOOKUP($B280,'2022 Ventilation List SORT'!$A$6:$I$101,9)</f>
        <v>No</v>
      </c>
      <c r="K280" s="154">
        <f>INDEX('For CSV - 2022 SpcFuncData'!$D$5:$D$88,MATCH($A280,'For CSV - 2022 SpcFuncData'!$B$5:$B$87,0))*0.5</f>
        <v>2.5</v>
      </c>
      <c r="L280" s="154">
        <f>INDEX('For CSV - 2022 VentSpcFuncData'!$K$6:$K$101,MATCH($B280,'For CSV - 2022 VentSpcFuncData'!$B$6:$B$101,0))</f>
        <v>0</v>
      </c>
      <c r="M280" s="154">
        <f t="shared" si="27"/>
        <v>2.5</v>
      </c>
      <c r="N280" s="154">
        <f>INDEX('For CSV - 2022 VentSpcFuncData'!$J$6:$J$101,MATCH($B280,'For CSV - 2022 VentSpcFuncData'!$B$6:$B$101,0))</f>
        <v>15</v>
      </c>
      <c r="O280" s="154">
        <f t="shared" si="26"/>
        <v>15</v>
      </c>
      <c r="P280" s="156">
        <f t="shared" si="25"/>
        <v>3.7499999999999999E-2</v>
      </c>
      <c r="Q280" s="41" t="str">
        <f t="shared" si="29"/>
        <v>Storage, Commercial/Industrial (Shipping &amp; Handling),Misc - Shipping/receiving</v>
      </c>
      <c r="R280" s="41">
        <f>INDEX('For CSV - 2022 SpcFuncData'!$AN$5:$AN$89,MATCH($A280,'For CSV - 2022 SpcFuncData'!$B$5:$B$88,0))</f>
        <v>366</v>
      </c>
      <c r="S280" s="41">
        <f>INDEX('For CSV - 2022 VentSpcFuncData'!$L$6:$L$101,MATCH($B280,'For CSV - 2022 VentSpcFuncData'!$B$6:$B$101,0))</f>
        <v>66</v>
      </c>
      <c r="T280" s="41">
        <f>MATCH($A280,'For CSV - 2022 SpcFuncData'!$B$5:$B$87,0)</f>
        <v>65</v>
      </c>
      <c r="V280" t="str">
        <f t="shared" si="28"/>
        <v>2,              66,     "Misc - Shipping/receiving"</v>
      </c>
    </row>
    <row r="281" spans="1:22">
      <c r="A281" s="54" t="str">
        <f>'For CSV - 2022 SpcFuncData'!B70</f>
        <v>Storage, General</v>
      </c>
      <c r="B281" s="90" t="str">
        <f>B335</f>
        <v>Misc - All others</v>
      </c>
      <c r="C281" s="53">
        <f>VLOOKUP($B281,'2022 Ventilation List SORT'!$A$6:$I$101,2)</f>
        <v>0.15</v>
      </c>
      <c r="D281" s="53">
        <f>VLOOKUP($B281,'2022 Ventilation List SORT'!$A$6:$I$101,3)</f>
        <v>0.15</v>
      </c>
      <c r="E281" s="58">
        <f>VLOOKUP($B281,'2022 Ventilation List SORT'!$A$6:$I$101,4)</f>
        <v>0</v>
      </c>
      <c r="F281" s="58">
        <f>VLOOKUP($B281,'2022 Ventilation List SORT'!$A$6:$I$101,5)</f>
        <v>0</v>
      </c>
      <c r="G281" s="53">
        <f>VLOOKUP($B281,'2022 Ventilation List SORT'!$A$6:$I$101,6)</f>
        <v>0</v>
      </c>
      <c r="H281" s="58">
        <f>VLOOKUP($B281,'2022 Ventilation List SORT'!$A$6:$I$101,7)</f>
        <v>2</v>
      </c>
      <c r="I281" s="53" t="str">
        <f>VLOOKUP($B281,'2022 Ventilation List SORT'!$A$6:$I$101,8)</f>
        <v/>
      </c>
      <c r="J281" s="84" t="str">
        <f>VLOOKUP($B281,'2022 Ventilation List SORT'!$A$6:$I$101,9)</f>
        <v>No</v>
      </c>
      <c r="K281" s="154">
        <f>INDEX('For CSV - 2022 SpcFuncData'!$D$5:$D$88,MATCH($A281,'For CSV - 2022 SpcFuncData'!$B$5:$B$87,0))*0.5</f>
        <v>0</v>
      </c>
      <c r="L281" s="154">
        <f>INDEX('For CSV - 2022 VentSpcFuncData'!$K$6:$K$101,MATCH($B281,'For CSV - 2022 VentSpcFuncData'!$B$6:$B$101,0))</f>
        <v>0</v>
      </c>
      <c r="M281" s="154">
        <f t="shared" ref="M281:M284" si="30">IF(L281=0,K281,L281)</f>
        <v>0</v>
      </c>
      <c r="N281" s="154">
        <f>INDEX('For CSV - 2022 VentSpcFuncData'!$J$6:$J$101,MATCH($B281,'For CSV - 2022 VentSpcFuncData'!$B$6:$B$101,0))</f>
        <v>15</v>
      </c>
      <c r="O281" s="154">
        <f t="shared" si="26"/>
        <v>0</v>
      </c>
      <c r="P281" s="156">
        <f t="shared" ref="P281:P284" si="31">K281*O281/1000</f>
        <v>0</v>
      </c>
      <c r="Q281" s="41" t="str">
        <f t="shared" si="29"/>
        <v>Storage, General,Misc - All others</v>
      </c>
      <c r="R281" s="41">
        <f>INDEX('For CSV - 2022 SpcFuncData'!$AN$5:$AN$89,MATCH($A281,'For CSV - 2022 SpcFuncData'!$B$5:$B$88,0))</f>
        <v>380</v>
      </c>
      <c r="S281" s="41">
        <f>INDEX('For CSV - 2022 VentSpcFuncData'!$L$6:$L$101,MATCH($B281,'For CSV - 2022 VentSpcFuncData'!$B$6:$B$101,0))</f>
        <v>58</v>
      </c>
      <c r="T281" s="41">
        <f>MATCH($A281,'For CSV - 2022 SpcFuncData'!$B$5:$B$87,0)</f>
        <v>66</v>
      </c>
      <c r="V281" t="str">
        <f t="shared" si="28"/>
        <v>1, Spc:SpcFunc,        380,  58  ;  Storage, General</v>
      </c>
    </row>
    <row r="282" spans="1:22">
      <c r="A282" s="54" t="str">
        <f>A281</f>
        <v>Storage, General</v>
      </c>
      <c r="B282" s="90" t="str">
        <f t="shared" ref="B282:B284" si="32">B336</f>
        <v>Exhaust - Storage rooms, chemical</v>
      </c>
      <c r="C282" s="53">
        <f>VLOOKUP($B282,'2022 Ventilation List SORT'!$A$6:$I$101,2)</f>
        <v>0</v>
      </c>
      <c r="D282" s="53">
        <f>VLOOKUP($B282,'2022 Ventilation List SORT'!$A$6:$I$101,3)</f>
        <v>0</v>
      </c>
      <c r="E282" s="58">
        <f>VLOOKUP($B282,'2022 Ventilation List SORT'!$A$6:$I$101,4)</f>
        <v>0</v>
      </c>
      <c r="F282" s="58">
        <f>VLOOKUP($B282,'2022 Ventilation List SORT'!$A$6:$I$101,5)</f>
        <v>0</v>
      </c>
      <c r="G282" s="53">
        <f>VLOOKUP($B282,'2022 Ventilation List SORT'!$A$6:$I$101,6)</f>
        <v>1.5</v>
      </c>
      <c r="H282" s="58">
        <f>VLOOKUP($B282,'2022 Ventilation List SORT'!$A$6:$I$101,7)</f>
        <v>4</v>
      </c>
      <c r="I282" s="53" t="str">
        <f>VLOOKUP($B282,'2022 Ventilation List SORT'!$A$6:$I$101,8)</f>
        <v>Exh. Note F</v>
      </c>
      <c r="J282" s="84" t="str">
        <f>VLOOKUP($B282,'2022 Ventilation List SORT'!$A$6:$I$101,9)</f>
        <v>Yes</v>
      </c>
      <c r="K282" s="154">
        <f>INDEX('For CSV - 2022 SpcFuncData'!$D$5:$D$88,MATCH($A282,'For CSV - 2022 SpcFuncData'!$B$5:$B$87,0))*0.5</f>
        <v>0</v>
      </c>
      <c r="L282" s="154">
        <f>INDEX('For CSV - 2022 VentSpcFuncData'!$K$6:$K$101,MATCH($B282,'For CSV - 2022 VentSpcFuncData'!$B$6:$B$101,0))</f>
        <v>0</v>
      </c>
      <c r="M282" s="154">
        <f t="shared" si="30"/>
        <v>0</v>
      </c>
      <c r="N282" s="154">
        <f>INDEX('For CSV - 2022 VentSpcFuncData'!$J$6:$J$101,MATCH($B282,'For CSV - 2022 VentSpcFuncData'!$B$6:$B$101,0))</f>
        <v>0</v>
      </c>
      <c r="O282" s="154">
        <f t="shared" si="26"/>
        <v>0</v>
      </c>
      <c r="P282" s="156">
        <f t="shared" si="31"/>
        <v>0</v>
      </c>
      <c r="Q282" s="41" t="str">
        <f t="shared" si="29"/>
        <v>Storage, General,Exhaust - Storage rooms, chemical</v>
      </c>
      <c r="R282" s="41">
        <f>INDEX('For CSV - 2022 SpcFuncData'!$AN$5:$AN$89,MATCH($A282,'For CSV - 2022 SpcFuncData'!$B$5:$B$88,0))</f>
        <v>380</v>
      </c>
      <c r="S282" s="41">
        <f>INDEX('For CSV - 2022 VentSpcFuncData'!$L$6:$L$101,MATCH($B282,'For CSV - 2022 VentSpcFuncData'!$B$6:$B$101,0))</f>
        <v>38</v>
      </c>
      <c r="T282" s="41">
        <f>MATCH($A282,'For CSV - 2022 SpcFuncData'!$B$5:$B$87,0)</f>
        <v>66</v>
      </c>
      <c r="V282" t="str">
        <f t="shared" si="28"/>
        <v>2,              38,     "Exhaust - Storage rooms, chemical"</v>
      </c>
    </row>
    <row r="283" spans="1:22">
      <c r="A283" s="54" t="str">
        <f>A282</f>
        <v>Storage, General</v>
      </c>
      <c r="B283" s="90" t="str">
        <f t="shared" si="32"/>
        <v>General - Occupiable storage rooms for liquids or gels</v>
      </c>
      <c r="C283" s="53">
        <f>VLOOKUP($B283,'2022 Ventilation List SORT'!$A$6:$I$101,2)</f>
        <v>0.15</v>
      </c>
      <c r="D283" s="53">
        <f>VLOOKUP($B283,'2022 Ventilation List SORT'!$A$6:$I$101,3)</f>
        <v>0.15</v>
      </c>
      <c r="E283" s="58">
        <f>VLOOKUP($B283,'2022 Ventilation List SORT'!$A$6:$I$101,4)</f>
        <v>0</v>
      </c>
      <c r="F283" s="58">
        <f>VLOOKUP($B283,'2022 Ventilation List SORT'!$A$6:$I$101,5)</f>
        <v>0</v>
      </c>
      <c r="G283" s="53">
        <f>VLOOKUP($B283,'2022 Ventilation List SORT'!$A$6:$I$101,6)</f>
        <v>0</v>
      </c>
      <c r="H283" s="58">
        <f>VLOOKUP($B283,'2022 Ventilation List SORT'!$A$6:$I$101,7)</f>
        <v>2</v>
      </c>
      <c r="I283" s="53" t="str">
        <f>VLOOKUP($B283,'2022 Ventilation List SORT'!$A$6:$I$101,8)</f>
        <v>B</v>
      </c>
      <c r="J283" s="84" t="str">
        <f>VLOOKUP($B283,'2022 Ventilation List SORT'!$A$6:$I$101,9)</f>
        <v>Yes</v>
      </c>
      <c r="K283" s="154">
        <f>INDEX('For CSV - 2022 SpcFuncData'!$D$5:$D$88,MATCH($A283,'For CSV - 2022 SpcFuncData'!$B$5:$B$87,0))*0.5</f>
        <v>0</v>
      </c>
      <c r="L283" s="154">
        <f>INDEX('For CSV - 2022 VentSpcFuncData'!$K$6:$K$101,MATCH($B283,'For CSV - 2022 VentSpcFuncData'!$B$6:$B$101,0))</f>
        <v>0</v>
      </c>
      <c r="M283" s="154">
        <f t="shared" si="30"/>
        <v>0</v>
      </c>
      <c r="N283" s="154">
        <f>INDEX('For CSV - 2022 VentSpcFuncData'!$J$6:$J$101,MATCH($B283,'For CSV - 2022 VentSpcFuncData'!$B$6:$B$101,0))</f>
        <v>15</v>
      </c>
      <c r="O283" s="154">
        <f t="shared" si="26"/>
        <v>0</v>
      </c>
      <c r="P283" s="156">
        <f t="shared" si="31"/>
        <v>0</v>
      </c>
      <c r="Q283" s="41" t="str">
        <f t="shared" si="29"/>
        <v>Storage, General,General - Occupiable storage rooms for liquids or gels</v>
      </c>
      <c r="R283" s="41">
        <f>INDEX('For CSV - 2022 SpcFuncData'!$AN$5:$AN$89,MATCH($A283,'For CSV - 2022 SpcFuncData'!$B$5:$B$88,0))</f>
        <v>380</v>
      </c>
      <c r="S283" s="41">
        <f>INDEX('For CSV - 2022 VentSpcFuncData'!$L$6:$L$101,MATCH($B283,'For CSV - 2022 VentSpcFuncData'!$B$6:$B$101,0))</f>
        <v>50</v>
      </c>
      <c r="T283" s="41">
        <f>MATCH($A283,'For CSV - 2022 SpcFuncData'!$B$5:$B$87,0)</f>
        <v>66</v>
      </c>
      <c r="V283" t="str">
        <f t="shared" si="28"/>
        <v>2,              50,     "General - Occupiable storage rooms for liquids or gels"</v>
      </c>
    </row>
    <row r="284" spans="1:22">
      <c r="A284" s="54" t="str">
        <f>A283</f>
        <v>Storage, General</v>
      </c>
      <c r="B284" s="90" t="str">
        <f t="shared" si="32"/>
        <v>Misc - All others</v>
      </c>
      <c r="C284" s="53">
        <f>VLOOKUP($B284,'2022 Ventilation List SORT'!$A$6:$I$101,2)</f>
        <v>0.15</v>
      </c>
      <c r="D284" s="53">
        <f>VLOOKUP($B284,'2022 Ventilation List SORT'!$A$6:$I$101,3)</f>
        <v>0.15</v>
      </c>
      <c r="E284" s="58">
        <f>VLOOKUP($B284,'2022 Ventilation List SORT'!$A$6:$I$101,4)</f>
        <v>0</v>
      </c>
      <c r="F284" s="58">
        <f>VLOOKUP($B284,'2022 Ventilation List SORT'!$A$6:$I$101,5)</f>
        <v>0</v>
      </c>
      <c r="G284" s="53">
        <f>VLOOKUP($B284,'2022 Ventilation List SORT'!$A$6:$I$101,6)</f>
        <v>0</v>
      </c>
      <c r="H284" s="58">
        <f>VLOOKUP($B284,'2022 Ventilation List SORT'!$A$6:$I$101,7)</f>
        <v>2</v>
      </c>
      <c r="I284" s="53" t="str">
        <f>VLOOKUP($B284,'2022 Ventilation List SORT'!$A$6:$I$101,8)</f>
        <v/>
      </c>
      <c r="J284" s="84" t="str">
        <f>VLOOKUP($B284,'2022 Ventilation List SORT'!$A$6:$I$101,9)</f>
        <v>No</v>
      </c>
      <c r="K284" s="154">
        <f>INDEX('For CSV - 2022 SpcFuncData'!$D$5:$D$88,MATCH($A284,'For CSV - 2022 SpcFuncData'!$B$5:$B$87,0))*0.5</f>
        <v>0</v>
      </c>
      <c r="L284" s="154">
        <f>INDEX('For CSV - 2022 VentSpcFuncData'!$K$6:$K$101,MATCH($B284,'For CSV - 2022 VentSpcFuncData'!$B$6:$B$101,0))</f>
        <v>0</v>
      </c>
      <c r="M284" s="154">
        <f t="shared" si="30"/>
        <v>0</v>
      </c>
      <c r="N284" s="154">
        <f>INDEX('For CSV - 2022 VentSpcFuncData'!$J$6:$J$101,MATCH($B284,'For CSV - 2022 VentSpcFuncData'!$B$6:$B$101,0))</f>
        <v>15</v>
      </c>
      <c r="O284" s="154">
        <f t="shared" si="26"/>
        <v>0</v>
      </c>
      <c r="P284" s="156">
        <f t="shared" si="31"/>
        <v>0</v>
      </c>
      <c r="Q284" s="41" t="str">
        <f t="shared" si="29"/>
        <v>Storage, General,Misc - All others</v>
      </c>
      <c r="R284" s="41">
        <f>INDEX('For CSV - 2022 SpcFuncData'!$AN$5:$AN$89,MATCH($A284,'For CSV - 2022 SpcFuncData'!$B$5:$B$88,0))</f>
        <v>380</v>
      </c>
      <c r="S284" s="41">
        <f>INDEX('For CSV - 2022 VentSpcFuncData'!$L$6:$L$101,MATCH($B284,'For CSV - 2022 VentSpcFuncData'!$B$6:$B$101,0))</f>
        <v>58</v>
      </c>
      <c r="T284" s="41">
        <f>MATCH($A284,'For CSV - 2022 SpcFuncData'!$B$5:$B$87,0)</f>
        <v>66</v>
      </c>
      <c r="V284" t="str">
        <f t="shared" si="28"/>
        <v>2,              58,     "Misc - All others"</v>
      </c>
    </row>
    <row r="285" spans="1:22">
      <c r="A285" s="54" t="s">
        <v>132</v>
      </c>
      <c r="B285" s="90" t="s">
        <v>279</v>
      </c>
      <c r="C285" s="53">
        <f>VLOOKUP($B285,'2022 Ventilation List SORT'!$A$6:$I$101,2)</f>
        <v>0.5</v>
      </c>
      <c r="D285" s="53">
        <f>VLOOKUP($B285,'2022 Ventilation List SORT'!$A$6:$I$101,3)</f>
        <v>0.15</v>
      </c>
      <c r="E285" s="58">
        <f>VLOOKUP($B285,'2022 Ventilation List SORT'!$A$6:$I$101,4)</f>
        <v>0</v>
      </c>
      <c r="F285" s="58">
        <f>VLOOKUP($B285,'2022 Ventilation List SORT'!$A$6:$I$101,5)</f>
        <v>0</v>
      </c>
      <c r="G285" s="53">
        <f>VLOOKUP($B285,'2022 Ventilation List SORT'!$A$6:$I$101,6)</f>
        <v>0</v>
      </c>
      <c r="H285" s="58">
        <f>VLOOKUP($B285,'2022 Ventilation List SORT'!$A$6:$I$101,7)</f>
        <v>2</v>
      </c>
      <c r="I285" s="53" t="str">
        <f>VLOOKUP($B285,'2022 Ventilation List SORT'!$A$6:$I$101,8)</f>
        <v>E</v>
      </c>
      <c r="J285" s="84" t="str">
        <f>VLOOKUP($B285,'2022 Ventilation List SORT'!$A$6:$I$101,9)</f>
        <v>No</v>
      </c>
      <c r="K285" s="154">
        <f>INDEX('For CSV - 2022 SpcFuncData'!$D$5:$D$88,MATCH($A285,'For CSV - 2022 SpcFuncData'!$B$5:$B$87,0))*0.5</f>
        <v>40</v>
      </c>
      <c r="L285" s="154">
        <f>INDEX('For CSV - 2022 VentSpcFuncData'!$K$6:$K$101,MATCH($B285,'For CSV - 2022 VentSpcFuncData'!$B$6:$B$101,0))</f>
        <v>33.333333333333336</v>
      </c>
      <c r="M285" s="154">
        <f t="shared" si="27"/>
        <v>33.333333333333336</v>
      </c>
      <c r="N285" s="154">
        <f>INDEX('For CSV - 2022 VentSpcFuncData'!$J$6:$J$101,MATCH($B285,'For CSV - 2022 VentSpcFuncData'!$B$6:$B$101,0))</f>
        <v>15</v>
      </c>
      <c r="O285" s="154">
        <f t="shared" si="26"/>
        <v>12.5</v>
      </c>
      <c r="P285" s="156">
        <f t="shared" si="25"/>
        <v>0.5</v>
      </c>
      <c r="Q285" s="41" t="str">
        <f t="shared" si="29"/>
        <v>Sports Arena - Playing Area (&gt; 5,000 Spectators),Sports/Entertainment - Gym, sports arena (play area)</v>
      </c>
      <c r="R285" s="41">
        <f>INDEX('For CSV - 2022 SpcFuncData'!$AN$5:$AN$89,MATCH($A285,'For CSV - 2022 SpcFuncData'!$B$5:$B$88,0))</f>
        <v>367</v>
      </c>
      <c r="S285" s="41">
        <f>INDEX('For CSV - 2022 VentSpcFuncData'!$L$6:$L$101,MATCH($B285,'For CSV - 2022 VentSpcFuncData'!$B$6:$B$101,0))</f>
        <v>89</v>
      </c>
      <c r="T285" s="41">
        <f>MATCH($A285,'For CSV - 2022 SpcFuncData'!$B$5:$B$87,0)</f>
        <v>67</v>
      </c>
      <c r="V285" t="str">
        <f>IF($A280&lt;&gt;$A285,$V$3&amp;$R285&amp;$W$3&amp;$S285&amp;$X$3&amp;TEXT($A285,0),IF($A285=$A280,$V$4&amp;$S285&amp;$W$4&amp;$X$4&amp;$B285&amp;""""))</f>
        <v>1, Spc:SpcFunc,        367,  89  ;  Sports Arena - Playing Area (&gt; 5,000 Spectators)</v>
      </c>
    </row>
    <row r="286" spans="1:22">
      <c r="A286" s="54" t="s">
        <v>132</v>
      </c>
      <c r="B286" s="90" t="s">
        <v>593</v>
      </c>
      <c r="C286" s="53">
        <f>VLOOKUP($B286,'2022 Ventilation List SORT'!$A$6:$I$101,2)</f>
        <v>0</v>
      </c>
      <c r="D286" s="53">
        <f>VLOOKUP($B286,'2022 Ventilation List SORT'!$A$6:$I$101,3)</f>
        <v>0</v>
      </c>
      <c r="E286" s="58">
        <f>VLOOKUP($B286,'2022 Ventilation List SORT'!$A$6:$I$101,4)</f>
        <v>0</v>
      </c>
      <c r="F286" s="58">
        <f>VLOOKUP($B286,'2022 Ventilation List SORT'!$A$6:$I$101,5)</f>
        <v>0</v>
      </c>
      <c r="G286" s="53">
        <f>VLOOKUP($B286,'2022 Ventilation List SORT'!$A$6:$I$101,6)</f>
        <v>0.5</v>
      </c>
      <c r="H286" s="58">
        <f>VLOOKUP($B286,'2022 Ventilation List SORT'!$A$6:$I$101,7)</f>
        <v>1</v>
      </c>
      <c r="I286" s="53" t="str">
        <f>VLOOKUP($B286,'2022 Ventilation List SORT'!$A$6:$I$101,8)</f>
        <v>Exh. Note B</v>
      </c>
      <c r="J286" s="84" t="str">
        <f>VLOOKUP($B286,'2022 Ventilation List SORT'!$A$6:$I$101,9)</f>
        <v>No</v>
      </c>
      <c r="K286" s="154">
        <f>INDEX('For CSV - 2022 SpcFuncData'!$D$5:$D$88,MATCH($A286,'For CSV - 2022 SpcFuncData'!$B$5:$B$87,0))*0.5</f>
        <v>40</v>
      </c>
      <c r="L286" s="154">
        <f>INDEX('For CSV - 2022 VentSpcFuncData'!$K$6:$K$101,MATCH($B286,'For CSV - 2022 VentSpcFuncData'!$B$6:$B$101,0))</f>
        <v>0</v>
      </c>
      <c r="M286" s="154">
        <f t="shared" si="27"/>
        <v>40</v>
      </c>
      <c r="N286" s="154">
        <f>INDEX('For CSV - 2022 VentSpcFuncData'!$J$6:$J$101,MATCH($B286,'For CSV - 2022 VentSpcFuncData'!$B$6:$B$101,0))</f>
        <v>0</v>
      </c>
      <c r="O286" s="154">
        <f t="shared" si="26"/>
        <v>0</v>
      </c>
      <c r="P286" s="156">
        <f t="shared" si="25"/>
        <v>0</v>
      </c>
      <c r="Q286" s="41" t="str">
        <f t="shared" si="29"/>
        <v>Sports Arena - Playing Area (&gt; 5,000 Spectators),Exhaust - Arenas</v>
      </c>
      <c r="R286" s="41">
        <f>INDEX('For CSV - 2022 SpcFuncData'!$AN$5:$AN$89,MATCH($A286,'For CSV - 2022 SpcFuncData'!$B$5:$B$88,0))</f>
        <v>367</v>
      </c>
      <c r="S286" s="41">
        <f>INDEX('For CSV - 2022 VentSpcFuncData'!$L$6:$L$101,MATCH($B286,'For CSV - 2022 VentSpcFuncData'!$B$6:$B$101,0))</f>
        <v>25</v>
      </c>
      <c r="T286" s="41">
        <f>MATCH($A286,'For CSV - 2022 SpcFuncData'!$B$5:$B$87,0)</f>
        <v>67</v>
      </c>
      <c r="V286" t="str">
        <f t="shared" ref="V286:V317" si="33">IF($A285&lt;&gt;$A286,$V$3&amp;$R286&amp;$W$3&amp;$S286&amp;$X$3&amp;TEXT($A286,0),IF($A286=$A285,$V$4&amp;$S286&amp;$W$4&amp;$X$4&amp;$B286&amp;""""))</f>
        <v>2,              25,     "Exhaust - Arenas"</v>
      </c>
    </row>
    <row r="287" spans="1:22">
      <c r="A287" s="54" t="s">
        <v>132</v>
      </c>
      <c r="B287" s="90" t="s">
        <v>279</v>
      </c>
      <c r="C287" s="53">
        <f>VLOOKUP($B287,'2022 Ventilation List SORT'!$A$6:$I$101,2)</f>
        <v>0.5</v>
      </c>
      <c r="D287" s="53">
        <f>VLOOKUP($B287,'2022 Ventilation List SORT'!$A$6:$I$101,3)</f>
        <v>0.15</v>
      </c>
      <c r="E287" s="58">
        <f>VLOOKUP($B287,'2022 Ventilation List SORT'!$A$6:$I$101,4)</f>
        <v>0</v>
      </c>
      <c r="F287" s="58">
        <f>VLOOKUP($B287,'2022 Ventilation List SORT'!$A$6:$I$101,5)</f>
        <v>0</v>
      </c>
      <c r="G287" s="53">
        <f>VLOOKUP($B287,'2022 Ventilation List SORT'!$A$6:$I$101,6)</f>
        <v>0</v>
      </c>
      <c r="H287" s="58">
        <f>VLOOKUP($B287,'2022 Ventilation List SORT'!$A$6:$I$101,7)</f>
        <v>2</v>
      </c>
      <c r="I287" s="53" t="str">
        <f>VLOOKUP($B287,'2022 Ventilation List SORT'!$A$6:$I$101,8)</f>
        <v>E</v>
      </c>
      <c r="J287" s="84" t="str">
        <f>VLOOKUP($B287,'2022 Ventilation List SORT'!$A$6:$I$101,9)</f>
        <v>No</v>
      </c>
      <c r="K287" s="154">
        <f>INDEX('For CSV - 2022 SpcFuncData'!$D$5:$D$88,MATCH($A287,'For CSV - 2022 SpcFuncData'!$B$5:$B$87,0))*0.5</f>
        <v>40</v>
      </c>
      <c r="L287" s="154">
        <f>INDEX('For CSV - 2022 VentSpcFuncData'!$K$6:$K$101,MATCH($B287,'For CSV - 2022 VentSpcFuncData'!$B$6:$B$101,0))</f>
        <v>33.333333333333336</v>
      </c>
      <c r="M287" s="154">
        <f t="shared" si="27"/>
        <v>33.333333333333336</v>
      </c>
      <c r="N287" s="154">
        <f>INDEX('For CSV - 2022 VentSpcFuncData'!$J$6:$J$101,MATCH($B287,'For CSV - 2022 VentSpcFuncData'!$B$6:$B$101,0))</f>
        <v>15</v>
      </c>
      <c r="O287" s="154">
        <f t="shared" si="26"/>
        <v>12.5</v>
      </c>
      <c r="P287" s="156">
        <f t="shared" si="25"/>
        <v>0.5</v>
      </c>
      <c r="Q287" s="41" t="str">
        <f t="shared" si="29"/>
        <v>Sports Arena - Playing Area (&gt; 5,000 Spectators),Sports/Entertainment - Gym, sports arena (play area)</v>
      </c>
      <c r="R287" s="41">
        <f>INDEX('For CSV - 2022 SpcFuncData'!$AN$5:$AN$89,MATCH($A287,'For CSV - 2022 SpcFuncData'!$B$5:$B$88,0))</f>
        <v>367</v>
      </c>
      <c r="S287" s="41">
        <f>INDEX('For CSV - 2022 VentSpcFuncData'!$L$6:$L$101,MATCH($B287,'For CSV - 2022 VentSpcFuncData'!$B$6:$B$101,0))</f>
        <v>89</v>
      </c>
      <c r="T287" s="41">
        <f>MATCH($A287,'For CSV - 2022 SpcFuncData'!$B$5:$B$87,0)</f>
        <v>67</v>
      </c>
      <c r="V287" t="str">
        <f t="shared" si="33"/>
        <v>2,              89,     "Sports/Entertainment - Gym, sports arena (play area)"</v>
      </c>
    </row>
    <row r="288" spans="1:22">
      <c r="A288" s="54" t="s">
        <v>132</v>
      </c>
      <c r="B288" s="90" t="s">
        <v>623</v>
      </c>
      <c r="C288" s="53">
        <f>VLOOKUP($B288,'2022 Ventilation List SORT'!$A$6:$I$101,2)</f>
        <v>0.5</v>
      </c>
      <c r="D288" s="53">
        <f>VLOOKUP($B288,'2022 Ventilation List SORT'!$A$6:$I$101,3)</f>
        <v>0.15</v>
      </c>
      <c r="E288" s="58">
        <f>VLOOKUP($B288,'2022 Ventilation List SORT'!$A$6:$I$101,4)</f>
        <v>0</v>
      </c>
      <c r="F288" s="58">
        <f>VLOOKUP($B288,'2022 Ventilation List SORT'!$A$6:$I$101,5)</f>
        <v>0</v>
      </c>
      <c r="G288" s="53">
        <f>VLOOKUP($B288,'2022 Ventilation List SORT'!$A$6:$I$101,6)</f>
        <v>0</v>
      </c>
      <c r="H288" s="58">
        <f>VLOOKUP($B288,'2022 Ventilation List SORT'!$A$6:$I$101,7)</f>
        <v>2</v>
      </c>
      <c r="I288" s="53" t="str">
        <f>VLOOKUP($B288,'2022 Ventilation List SORT'!$A$6:$I$101,8)</f>
        <v>C</v>
      </c>
      <c r="J288" s="84" t="str">
        <f>VLOOKUP($B288,'2022 Ventilation List SORT'!$A$6:$I$101,9)</f>
        <v>No</v>
      </c>
      <c r="K288" s="154">
        <f>INDEX('For CSV - 2022 SpcFuncData'!$D$5:$D$88,MATCH($A288,'For CSV - 2022 SpcFuncData'!$B$5:$B$87,0))*0.5</f>
        <v>40</v>
      </c>
      <c r="L288" s="154">
        <f>INDEX('For CSV - 2022 VentSpcFuncData'!$K$6:$K$101,MATCH($B288,'For CSV - 2022 VentSpcFuncData'!$B$6:$B$101,0))</f>
        <v>33.333333333333336</v>
      </c>
      <c r="M288" s="154">
        <f t="shared" si="27"/>
        <v>33.333333333333336</v>
      </c>
      <c r="N288" s="154">
        <f>INDEX('For CSV - 2022 VentSpcFuncData'!$J$6:$J$101,MATCH($B288,'For CSV - 2022 VentSpcFuncData'!$B$6:$B$101,0))</f>
        <v>15</v>
      </c>
      <c r="O288" s="154">
        <f t="shared" si="26"/>
        <v>12.5</v>
      </c>
      <c r="P288" s="156">
        <f t="shared" si="25"/>
        <v>0.5</v>
      </c>
      <c r="Q288" s="41" t="str">
        <f t="shared" si="29"/>
        <v>Sports Arena - Playing Area (&gt; 5,000 Spectators),Sports/Entertainment - Swimming (deck)</v>
      </c>
      <c r="R288" s="41">
        <f>INDEX('For CSV - 2022 SpcFuncData'!$AN$5:$AN$89,MATCH($A288,'For CSV - 2022 SpcFuncData'!$B$5:$B$88,0))</f>
        <v>367</v>
      </c>
      <c r="S288" s="41">
        <f>INDEX('For CSV - 2022 VentSpcFuncData'!$L$6:$L$101,MATCH($B288,'For CSV - 2022 VentSpcFuncData'!$B$6:$B$101,0))</f>
        <v>94</v>
      </c>
      <c r="T288" s="41">
        <f>MATCH($A288,'For CSV - 2022 SpcFuncData'!$B$5:$B$87,0)</f>
        <v>67</v>
      </c>
      <c r="V288" t="str">
        <f t="shared" si="33"/>
        <v>2,              94,     "Sports/Entertainment - Swimming (deck)"</v>
      </c>
    </row>
    <row r="289" spans="1:22">
      <c r="A289" s="54" t="s">
        <v>132</v>
      </c>
      <c r="B289" s="90" t="s">
        <v>624</v>
      </c>
      <c r="C289" s="53">
        <f>VLOOKUP($B289,'2022 Ventilation List SORT'!$A$6:$I$101,2)</f>
        <v>0.15</v>
      </c>
      <c r="D289" s="53">
        <f>VLOOKUP($B289,'2022 Ventilation List SORT'!$A$6:$I$101,3)</f>
        <v>0.15</v>
      </c>
      <c r="E289" s="58">
        <f>VLOOKUP($B289,'2022 Ventilation List SORT'!$A$6:$I$101,4)</f>
        <v>0</v>
      </c>
      <c r="F289" s="58">
        <f>VLOOKUP($B289,'2022 Ventilation List SORT'!$A$6:$I$101,5)</f>
        <v>0</v>
      </c>
      <c r="G289" s="53">
        <f>VLOOKUP($B289,'2022 Ventilation List SORT'!$A$6:$I$101,6)</f>
        <v>0</v>
      </c>
      <c r="H289" s="58">
        <f>VLOOKUP($B289,'2022 Ventilation List SORT'!$A$6:$I$101,7)</f>
        <v>2</v>
      </c>
      <c r="I289" s="53" t="str">
        <f>VLOOKUP($B289,'2022 Ventilation List SORT'!$A$6:$I$101,8)</f>
        <v>C</v>
      </c>
      <c r="J289" s="84" t="str">
        <f>VLOOKUP($B289,'2022 Ventilation List SORT'!$A$6:$I$101,9)</f>
        <v>No</v>
      </c>
      <c r="K289" s="154">
        <f>INDEX('For CSV - 2022 SpcFuncData'!$D$5:$D$88,MATCH($A289,'For CSV - 2022 SpcFuncData'!$B$5:$B$87,0))*0.5</f>
        <v>40</v>
      </c>
      <c r="L289" s="154">
        <f>INDEX('For CSV - 2022 VentSpcFuncData'!$K$6:$K$101,MATCH($B289,'For CSV - 2022 VentSpcFuncData'!$B$6:$B$101,0))</f>
        <v>0</v>
      </c>
      <c r="M289" s="154">
        <f t="shared" si="27"/>
        <v>40</v>
      </c>
      <c r="N289" s="154">
        <f>INDEX('For CSV - 2022 VentSpcFuncData'!$J$6:$J$101,MATCH($B289,'For CSV - 2022 VentSpcFuncData'!$B$6:$B$101,0))</f>
        <v>15</v>
      </c>
      <c r="O289" s="154">
        <f t="shared" si="26"/>
        <v>15</v>
      </c>
      <c r="P289" s="156">
        <f t="shared" si="25"/>
        <v>0.6</v>
      </c>
      <c r="Q289" s="41" t="str">
        <f t="shared" si="29"/>
        <v>Sports Arena - Playing Area (&gt; 5,000 Spectators),Sports/Entertainment - Swimming (pool)</v>
      </c>
      <c r="R289" s="41">
        <f>INDEX('For CSV - 2022 SpcFuncData'!$AN$5:$AN$89,MATCH($A289,'For CSV - 2022 SpcFuncData'!$B$5:$B$88,0))</f>
        <v>367</v>
      </c>
      <c r="S289" s="41">
        <f>INDEX('For CSV - 2022 VentSpcFuncData'!$L$6:$L$101,MATCH($B289,'For CSV - 2022 VentSpcFuncData'!$B$6:$B$101,0))</f>
        <v>95</v>
      </c>
      <c r="T289" s="41">
        <f>MATCH($A289,'For CSV - 2022 SpcFuncData'!$B$5:$B$87,0)</f>
        <v>67</v>
      </c>
      <c r="V289" t="str">
        <f t="shared" si="33"/>
        <v>2,              95,     "Sports/Entertainment - Swimming (pool)"</v>
      </c>
    </row>
    <row r="290" spans="1:22">
      <c r="A290" s="41" t="s">
        <v>134</v>
      </c>
      <c r="B290" s="90" t="s">
        <v>279</v>
      </c>
      <c r="C290" s="53">
        <f>VLOOKUP($B290,'2022 Ventilation List SORT'!$A$6:$I$101,2)</f>
        <v>0.5</v>
      </c>
      <c r="D290" s="53">
        <f>VLOOKUP($B290,'2022 Ventilation List SORT'!$A$6:$I$101,3)</f>
        <v>0.15</v>
      </c>
      <c r="E290" s="58">
        <f>VLOOKUP($B290,'2022 Ventilation List SORT'!$A$6:$I$101,4)</f>
        <v>0</v>
      </c>
      <c r="F290" s="58">
        <f>VLOOKUP($B290,'2022 Ventilation List SORT'!$A$6:$I$101,5)</f>
        <v>0</v>
      </c>
      <c r="G290" s="53">
        <f>VLOOKUP($B290,'2022 Ventilation List SORT'!$A$6:$I$101,6)</f>
        <v>0</v>
      </c>
      <c r="H290" s="58">
        <f>VLOOKUP($B290,'2022 Ventilation List SORT'!$A$6:$I$101,7)</f>
        <v>2</v>
      </c>
      <c r="I290" s="53" t="str">
        <f>VLOOKUP($B290,'2022 Ventilation List SORT'!$A$6:$I$101,8)</f>
        <v>E</v>
      </c>
      <c r="J290" s="84" t="str">
        <f>VLOOKUP($B290,'2022 Ventilation List SORT'!$A$6:$I$101,9)</f>
        <v>No</v>
      </c>
      <c r="K290" s="154">
        <f>INDEX('For CSV - 2022 SpcFuncData'!$D$5:$D$88,MATCH($A290,'For CSV - 2022 SpcFuncData'!$B$5:$B$87,0))*0.5</f>
        <v>33.335000000000001</v>
      </c>
      <c r="L290" s="154">
        <f>INDEX('For CSV - 2022 VentSpcFuncData'!$K$6:$K$101,MATCH($B290,'For CSV - 2022 VentSpcFuncData'!$B$6:$B$101,0))</f>
        <v>33.333333333333336</v>
      </c>
      <c r="M290" s="154">
        <f t="shared" si="27"/>
        <v>33.333333333333336</v>
      </c>
      <c r="N290" s="154">
        <f>INDEX('For CSV - 2022 VentSpcFuncData'!$J$6:$J$101,MATCH($B290,'For CSV - 2022 VentSpcFuncData'!$B$6:$B$101,0))</f>
        <v>15</v>
      </c>
      <c r="O290" s="154">
        <f t="shared" si="26"/>
        <v>14.999250037498125</v>
      </c>
      <c r="P290" s="156">
        <f t="shared" si="25"/>
        <v>0.5</v>
      </c>
      <c r="Q290" s="41" t="str">
        <f t="shared" si="29"/>
        <v>Sports Arena - Playing Area (2,000 - 5,000 Spectators),Sports/Entertainment - Gym, sports arena (play area)</v>
      </c>
      <c r="R290" s="41">
        <f>INDEX('For CSV - 2022 SpcFuncData'!$AN$5:$AN$89,MATCH($A290,'For CSV - 2022 SpcFuncData'!$B$5:$B$88,0))</f>
        <v>368</v>
      </c>
      <c r="S290" s="41">
        <f>INDEX('For CSV - 2022 VentSpcFuncData'!$L$6:$L$101,MATCH($B290,'For CSV - 2022 VentSpcFuncData'!$B$6:$B$101,0))</f>
        <v>89</v>
      </c>
      <c r="T290" s="41">
        <f>MATCH($A290,'For CSV - 2022 SpcFuncData'!$B$5:$B$87,0)</f>
        <v>68</v>
      </c>
      <c r="V290" t="str">
        <f t="shared" si="33"/>
        <v>1, Spc:SpcFunc,        368,  89  ;  Sports Arena - Playing Area (2,000 - 5,000 Spectators)</v>
      </c>
    </row>
    <row r="291" spans="1:22">
      <c r="A291" s="41" t="s">
        <v>134</v>
      </c>
      <c r="B291" s="90" t="s">
        <v>593</v>
      </c>
      <c r="C291" s="53">
        <f>VLOOKUP($B291,'2022 Ventilation List SORT'!$A$6:$I$101,2)</f>
        <v>0</v>
      </c>
      <c r="D291" s="53">
        <f>VLOOKUP($B291,'2022 Ventilation List SORT'!$A$6:$I$101,3)</f>
        <v>0</v>
      </c>
      <c r="E291" s="58">
        <f>VLOOKUP($B291,'2022 Ventilation List SORT'!$A$6:$I$101,4)</f>
        <v>0</v>
      </c>
      <c r="F291" s="58">
        <f>VLOOKUP($B291,'2022 Ventilation List SORT'!$A$6:$I$101,5)</f>
        <v>0</v>
      </c>
      <c r="G291" s="53">
        <f>VLOOKUP($B291,'2022 Ventilation List SORT'!$A$6:$I$101,6)</f>
        <v>0.5</v>
      </c>
      <c r="H291" s="58">
        <f>VLOOKUP($B291,'2022 Ventilation List SORT'!$A$6:$I$101,7)</f>
        <v>1</v>
      </c>
      <c r="I291" s="53" t="str">
        <f>VLOOKUP($B291,'2022 Ventilation List SORT'!$A$6:$I$101,8)</f>
        <v>Exh. Note B</v>
      </c>
      <c r="J291" s="84" t="str">
        <f>VLOOKUP($B291,'2022 Ventilation List SORT'!$A$6:$I$101,9)</f>
        <v>No</v>
      </c>
      <c r="K291" s="154">
        <f>INDEX('For CSV - 2022 SpcFuncData'!$D$5:$D$88,MATCH($A291,'For CSV - 2022 SpcFuncData'!$B$5:$B$87,0))*0.5</f>
        <v>33.335000000000001</v>
      </c>
      <c r="L291" s="154">
        <f>INDEX('For CSV - 2022 VentSpcFuncData'!$K$6:$K$101,MATCH($B291,'For CSV - 2022 VentSpcFuncData'!$B$6:$B$101,0))</f>
        <v>0</v>
      </c>
      <c r="M291" s="154">
        <f t="shared" si="27"/>
        <v>33.335000000000001</v>
      </c>
      <c r="N291" s="154">
        <f>INDEX('For CSV - 2022 VentSpcFuncData'!$J$6:$J$101,MATCH($B291,'For CSV - 2022 VentSpcFuncData'!$B$6:$B$101,0))</f>
        <v>0</v>
      </c>
      <c r="O291" s="154">
        <f t="shared" si="26"/>
        <v>0</v>
      </c>
      <c r="P291" s="156">
        <f t="shared" si="25"/>
        <v>0</v>
      </c>
      <c r="Q291" s="41" t="str">
        <f t="shared" si="29"/>
        <v>Sports Arena - Playing Area (2,000 - 5,000 Spectators),Exhaust - Arenas</v>
      </c>
      <c r="R291" s="41">
        <f>INDEX('For CSV - 2022 SpcFuncData'!$AN$5:$AN$89,MATCH($A291,'For CSV - 2022 SpcFuncData'!$B$5:$B$88,0))</f>
        <v>368</v>
      </c>
      <c r="S291" s="41">
        <f>INDEX('For CSV - 2022 VentSpcFuncData'!$L$6:$L$101,MATCH($B291,'For CSV - 2022 VentSpcFuncData'!$B$6:$B$101,0))</f>
        <v>25</v>
      </c>
      <c r="T291" s="41">
        <f>MATCH($A291,'For CSV - 2022 SpcFuncData'!$B$5:$B$87,0)</f>
        <v>68</v>
      </c>
      <c r="V291" t="str">
        <f t="shared" si="33"/>
        <v>2,              25,     "Exhaust - Arenas"</v>
      </c>
    </row>
    <row r="292" spans="1:22">
      <c r="A292" s="41" t="s">
        <v>134</v>
      </c>
      <c r="B292" s="90" t="s">
        <v>279</v>
      </c>
      <c r="C292" s="53">
        <f>VLOOKUP($B292,'2022 Ventilation List SORT'!$A$6:$I$101,2)</f>
        <v>0.5</v>
      </c>
      <c r="D292" s="53">
        <f>VLOOKUP($B292,'2022 Ventilation List SORT'!$A$6:$I$101,3)</f>
        <v>0.15</v>
      </c>
      <c r="E292" s="58">
        <f>VLOOKUP($B292,'2022 Ventilation List SORT'!$A$6:$I$101,4)</f>
        <v>0</v>
      </c>
      <c r="F292" s="58">
        <f>VLOOKUP($B292,'2022 Ventilation List SORT'!$A$6:$I$101,5)</f>
        <v>0</v>
      </c>
      <c r="G292" s="53">
        <f>VLOOKUP($B292,'2022 Ventilation List SORT'!$A$6:$I$101,6)</f>
        <v>0</v>
      </c>
      <c r="H292" s="58">
        <f>VLOOKUP($B292,'2022 Ventilation List SORT'!$A$6:$I$101,7)</f>
        <v>2</v>
      </c>
      <c r="I292" s="53" t="str">
        <f>VLOOKUP($B292,'2022 Ventilation List SORT'!$A$6:$I$101,8)</f>
        <v>E</v>
      </c>
      <c r="J292" s="84" t="str">
        <f>VLOOKUP($B292,'2022 Ventilation List SORT'!$A$6:$I$101,9)</f>
        <v>No</v>
      </c>
      <c r="K292" s="154">
        <f>INDEX('For CSV - 2022 SpcFuncData'!$D$5:$D$88,MATCH($A292,'For CSV - 2022 SpcFuncData'!$B$5:$B$87,0))*0.5</f>
        <v>33.335000000000001</v>
      </c>
      <c r="L292" s="154">
        <f>INDEX('For CSV - 2022 VentSpcFuncData'!$K$6:$K$101,MATCH($B292,'For CSV - 2022 VentSpcFuncData'!$B$6:$B$101,0))</f>
        <v>33.333333333333336</v>
      </c>
      <c r="M292" s="154">
        <f t="shared" si="27"/>
        <v>33.333333333333336</v>
      </c>
      <c r="N292" s="154">
        <f>INDEX('For CSV - 2022 VentSpcFuncData'!$J$6:$J$101,MATCH($B292,'For CSV - 2022 VentSpcFuncData'!$B$6:$B$101,0))</f>
        <v>15</v>
      </c>
      <c r="O292" s="154">
        <f t="shared" si="26"/>
        <v>14.999250037498125</v>
      </c>
      <c r="P292" s="156">
        <f t="shared" si="25"/>
        <v>0.5</v>
      </c>
      <c r="Q292" s="41" t="str">
        <f t="shared" si="29"/>
        <v>Sports Arena - Playing Area (2,000 - 5,000 Spectators),Sports/Entertainment - Gym, sports arena (play area)</v>
      </c>
      <c r="R292" s="41">
        <f>INDEX('For CSV - 2022 SpcFuncData'!$AN$5:$AN$89,MATCH($A292,'For CSV - 2022 SpcFuncData'!$B$5:$B$88,0))</f>
        <v>368</v>
      </c>
      <c r="S292" s="41">
        <f>INDEX('For CSV - 2022 VentSpcFuncData'!$L$6:$L$101,MATCH($B292,'For CSV - 2022 VentSpcFuncData'!$B$6:$B$101,0))</f>
        <v>89</v>
      </c>
      <c r="T292" s="41">
        <f>MATCH($A292,'For CSV - 2022 SpcFuncData'!$B$5:$B$87,0)</f>
        <v>68</v>
      </c>
      <c r="V292" t="str">
        <f t="shared" si="33"/>
        <v>2,              89,     "Sports/Entertainment - Gym, sports arena (play area)"</v>
      </c>
    </row>
    <row r="293" spans="1:22">
      <c r="A293" s="41" t="s">
        <v>134</v>
      </c>
      <c r="B293" s="90" t="s">
        <v>623</v>
      </c>
      <c r="C293" s="53">
        <f>VLOOKUP($B293,'2022 Ventilation List SORT'!$A$6:$I$101,2)</f>
        <v>0.5</v>
      </c>
      <c r="D293" s="53">
        <f>VLOOKUP($B293,'2022 Ventilation List SORT'!$A$6:$I$101,3)</f>
        <v>0.15</v>
      </c>
      <c r="E293" s="58">
        <f>VLOOKUP($B293,'2022 Ventilation List SORT'!$A$6:$I$101,4)</f>
        <v>0</v>
      </c>
      <c r="F293" s="58">
        <f>VLOOKUP($B293,'2022 Ventilation List SORT'!$A$6:$I$101,5)</f>
        <v>0</v>
      </c>
      <c r="G293" s="53">
        <f>VLOOKUP($B293,'2022 Ventilation List SORT'!$A$6:$I$101,6)</f>
        <v>0</v>
      </c>
      <c r="H293" s="58">
        <f>VLOOKUP($B293,'2022 Ventilation List SORT'!$A$6:$I$101,7)</f>
        <v>2</v>
      </c>
      <c r="I293" s="53" t="str">
        <f>VLOOKUP($B293,'2022 Ventilation List SORT'!$A$6:$I$101,8)</f>
        <v>C</v>
      </c>
      <c r="J293" s="84" t="str">
        <f>VLOOKUP($B293,'2022 Ventilation List SORT'!$A$6:$I$101,9)</f>
        <v>No</v>
      </c>
      <c r="K293" s="154">
        <f>INDEX('For CSV - 2022 SpcFuncData'!$D$5:$D$88,MATCH($A293,'For CSV - 2022 SpcFuncData'!$B$5:$B$87,0))*0.5</f>
        <v>33.335000000000001</v>
      </c>
      <c r="L293" s="154">
        <f>INDEX('For CSV - 2022 VentSpcFuncData'!$K$6:$K$101,MATCH($B293,'For CSV - 2022 VentSpcFuncData'!$B$6:$B$101,0))</f>
        <v>33.333333333333336</v>
      </c>
      <c r="M293" s="154">
        <f t="shared" si="27"/>
        <v>33.333333333333336</v>
      </c>
      <c r="N293" s="154">
        <f>INDEX('For CSV - 2022 VentSpcFuncData'!$J$6:$J$101,MATCH($B293,'For CSV - 2022 VentSpcFuncData'!$B$6:$B$101,0))</f>
        <v>15</v>
      </c>
      <c r="O293" s="154">
        <f t="shared" si="26"/>
        <v>14.999250037498125</v>
      </c>
      <c r="P293" s="156">
        <f t="shared" si="25"/>
        <v>0.5</v>
      </c>
      <c r="Q293" s="41" t="str">
        <f t="shared" si="29"/>
        <v>Sports Arena - Playing Area (2,000 - 5,000 Spectators),Sports/Entertainment - Swimming (deck)</v>
      </c>
      <c r="R293" s="41">
        <f>INDEX('For CSV - 2022 SpcFuncData'!$AN$5:$AN$89,MATCH($A293,'For CSV - 2022 SpcFuncData'!$B$5:$B$88,0))</f>
        <v>368</v>
      </c>
      <c r="S293" s="41">
        <f>INDEX('For CSV - 2022 VentSpcFuncData'!$L$6:$L$101,MATCH($B293,'For CSV - 2022 VentSpcFuncData'!$B$6:$B$101,0))</f>
        <v>94</v>
      </c>
      <c r="T293" s="41">
        <f>MATCH($A293,'For CSV - 2022 SpcFuncData'!$B$5:$B$87,0)</f>
        <v>68</v>
      </c>
      <c r="V293" t="str">
        <f t="shared" si="33"/>
        <v>2,              94,     "Sports/Entertainment - Swimming (deck)"</v>
      </c>
    </row>
    <row r="294" spans="1:22">
      <c r="A294" s="54" t="s">
        <v>134</v>
      </c>
      <c r="B294" s="90" t="s">
        <v>624</v>
      </c>
      <c r="C294" s="53">
        <f>VLOOKUP($B294,'2022 Ventilation List SORT'!$A$6:$I$101,2)</f>
        <v>0.15</v>
      </c>
      <c r="D294" s="53">
        <f>VLOOKUP($B294,'2022 Ventilation List SORT'!$A$6:$I$101,3)</f>
        <v>0.15</v>
      </c>
      <c r="E294" s="58">
        <f>VLOOKUP($B294,'2022 Ventilation List SORT'!$A$6:$I$101,4)</f>
        <v>0</v>
      </c>
      <c r="F294" s="58">
        <f>VLOOKUP($B294,'2022 Ventilation List SORT'!$A$6:$I$101,5)</f>
        <v>0</v>
      </c>
      <c r="G294" s="53">
        <f>VLOOKUP($B294,'2022 Ventilation List SORT'!$A$6:$I$101,6)</f>
        <v>0</v>
      </c>
      <c r="H294" s="58">
        <f>VLOOKUP($B294,'2022 Ventilation List SORT'!$A$6:$I$101,7)</f>
        <v>2</v>
      </c>
      <c r="I294" s="53" t="str">
        <f>VLOOKUP($B294,'2022 Ventilation List SORT'!$A$6:$I$101,8)</f>
        <v>C</v>
      </c>
      <c r="J294" s="84" t="str">
        <f>VLOOKUP($B294,'2022 Ventilation List SORT'!$A$6:$I$101,9)</f>
        <v>No</v>
      </c>
      <c r="K294" s="154">
        <f>INDEX('For CSV - 2022 SpcFuncData'!$D$5:$D$88,MATCH($A294,'For CSV - 2022 SpcFuncData'!$B$5:$B$87,0))*0.5</f>
        <v>33.335000000000001</v>
      </c>
      <c r="L294" s="154">
        <f>INDEX('For CSV - 2022 VentSpcFuncData'!$K$6:$K$101,MATCH($B294,'For CSV - 2022 VentSpcFuncData'!$B$6:$B$101,0))</f>
        <v>0</v>
      </c>
      <c r="M294" s="154">
        <f t="shared" si="27"/>
        <v>33.335000000000001</v>
      </c>
      <c r="N294" s="154">
        <f>INDEX('For CSV - 2022 VentSpcFuncData'!$J$6:$J$101,MATCH($B294,'For CSV - 2022 VentSpcFuncData'!$B$6:$B$101,0))</f>
        <v>15</v>
      </c>
      <c r="O294" s="154">
        <f t="shared" si="26"/>
        <v>15</v>
      </c>
      <c r="P294" s="156">
        <f t="shared" si="25"/>
        <v>0.50002500000000005</v>
      </c>
      <c r="Q294" s="41" t="str">
        <f t="shared" si="29"/>
        <v>Sports Arena - Playing Area (2,000 - 5,000 Spectators),Sports/Entertainment - Swimming (pool)</v>
      </c>
      <c r="R294" s="41">
        <f>INDEX('For CSV - 2022 SpcFuncData'!$AN$5:$AN$89,MATCH($A294,'For CSV - 2022 SpcFuncData'!$B$5:$B$88,0))</f>
        <v>368</v>
      </c>
      <c r="S294" s="41">
        <f>INDEX('For CSV - 2022 VentSpcFuncData'!$L$6:$L$101,MATCH($B294,'For CSV - 2022 VentSpcFuncData'!$B$6:$B$101,0))</f>
        <v>95</v>
      </c>
      <c r="T294" s="41">
        <f>MATCH($A294,'For CSV - 2022 SpcFuncData'!$B$5:$B$87,0)</f>
        <v>68</v>
      </c>
      <c r="V294" t="str">
        <f t="shared" si="33"/>
        <v>2,              95,     "Sports/Entertainment - Swimming (pool)"</v>
      </c>
    </row>
    <row r="295" spans="1:22">
      <c r="A295" s="54" t="s">
        <v>136</v>
      </c>
      <c r="B295" s="90" t="s">
        <v>279</v>
      </c>
      <c r="C295" s="53">
        <f>VLOOKUP($B295,'2022 Ventilation List SORT'!$A$6:$I$101,2)</f>
        <v>0.5</v>
      </c>
      <c r="D295" s="53">
        <f>VLOOKUP($B295,'2022 Ventilation List SORT'!$A$6:$I$101,3)</f>
        <v>0.15</v>
      </c>
      <c r="E295" s="58">
        <f>VLOOKUP($B295,'2022 Ventilation List SORT'!$A$6:$I$101,4)</f>
        <v>0</v>
      </c>
      <c r="F295" s="58">
        <f>VLOOKUP($B295,'2022 Ventilation List SORT'!$A$6:$I$101,5)</f>
        <v>0</v>
      </c>
      <c r="G295" s="53">
        <f>VLOOKUP($B295,'2022 Ventilation List SORT'!$A$6:$I$101,6)</f>
        <v>0</v>
      </c>
      <c r="H295" s="58">
        <f>VLOOKUP($B295,'2022 Ventilation List SORT'!$A$6:$I$101,7)</f>
        <v>2</v>
      </c>
      <c r="I295" s="53" t="str">
        <f>VLOOKUP($B295,'2022 Ventilation List SORT'!$A$6:$I$101,8)</f>
        <v>E</v>
      </c>
      <c r="J295" s="84" t="str">
        <f>VLOOKUP($B295,'2022 Ventilation List SORT'!$A$6:$I$101,9)</f>
        <v>No</v>
      </c>
      <c r="K295" s="154">
        <f>INDEX('For CSV - 2022 SpcFuncData'!$D$5:$D$88,MATCH($A295,'For CSV - 2022 SpcFuncData'!$B$5:$B$87,0))*0.5</f>
        <v>25</v>
      </c>
      <c r="L295" s="154">
        <f>INDEX('For CSV - 2022 VentSpcFuncData'!$K$6:$K$101,MATCH($B295,'For CSV - 2022 VentSpcFuncData'!$B$6:$B$101,0))</f>
        <v>33.333333333333336</v>
      </c>
      <c r="M295" s="154">
        <f t="shared" si="27"/>
        <v>33.333333333333336</v>
      </c>
      <c r="N295" s="154">
        <f>INDEX('For CSV - 2022 VentSpcFuncData'!$J$6:$J$101,MATCH($B295,'For CSV - 2022 VentSpcFuncData'!$B$6:$B$101,0))</f>
        <v>15</v>
      </c>
      <c r="O295" s="154">
        <f t="shared" si="26"/>
        <v>20.000000000000004</v>
      </c>
      <c r="P295" s="156">
        <f t="shared" si="25"/>
        <v>0.50000000000000011</v>
      </c>
      <c r="Q295" s="41" t="str">
        <f t="shared" si="29"/>
        <v>Sports Arena - Playing Area (&lt; 2,000 Spectators),Sports/Entertainment - Gym, sports arena (play area)</v>
      </c>
      <c r="R295" s="41">
        <f>INDEX('For CSV - 2022 SpcFuncData'!$AN$5:$AN$89,MATCH($A295,'For CSV - 2022 SpcFuncData'!$B$5:$B$88,0))</f>
        <v>369</v>
      </c>
      <c r="S295" s="41">
        <f>INDEX('For CSV - 2022 VentSpcFuncData'!$L$6:$L$101,MATCH($B295,'For CSV - 2022 VentSpcFuncData'!$B$6:$B$101,0))</f>
        <v>89</v>
      </c>
      <c r="T295" s="41">
        <f>MATCH($A295,'For CSV - 2022 SpcFuncData'!$B$5:$B$87,0)</f>
        <v>69</v>
      </c>
      <c r="V295" t="str">
        <f t="shared" si="33"/>
        <v>1, Spc:SpcFunc,        369,  89  ;  Sports Arena - Playing Area (&lt; 2,000 Spectators)</v>
      </c>
    </row>
    <row r="296" spans="1:22">
      <c r="A296" s="54" t="s">
        <v>136</v>
      </c>
      <c r="B296" s="90" t="s">
        <v>593</v>
      </c>
      <c r="C296" s="53">
        <f>VLOOKUP($B296,'2022 Ventilation List SORT'!$A$6:$I$101,2)</f>
        <v>0</v>
      </c>
      <c r="D296" s="53">
        <f>VLOOKUP($B296,'2022 Ventilation List SORT'!$A$6:$I$101,3)</f>
        <v>0</v>
      </c>
      <c r="E296" s="58">
        <f>VLOOKUP($B296,'2022 Ventilation List SORT'!$A$6:$I$101,4)</f>
        <v>0</v>
      </c>
      <c r="F296" s="58">
        <f>VLOOKUP($B296,'2022 Ventilation List SORT'!$A$6:$I$101,5)</f>
        <v>0</v>
      </c>
      <c r="G296" s="53">
        <f>VLOOKUP($B296,'2022 Ventilation List SORT'!$A$6:$I$101,6)</f>
        <v>0.5</v>
      </c>
      <c r="H296" s="58">
        <f>VLOOKUP($B296,'2022 Ventilation List SORT'!$A$6:$I$101,7)</f>
        <v>1</v>
      </c>
      <c r="I296" s="53" t="str">
        <f>VLOOKUP($B296,'2022 Ventilation List SORT'!$A$6:$I$101,8)</f>
        <v>Exh. Note B</v>
      </c>
      <c r="J296" s="84" t="str">
        <f>VLOOKUP($B296,'2022 Ventilation List SORT'!$A$6:$I$101,9)</f>
        <v>No</v>
      </c>
      <c r="K296" s="154">
        <f>INDEX('For CSV - 2022 SpcFuncData'!$D$5:$D$88,MATCH($A296,'For CSV - 2022 SpcFuncData'!$B$5:$B$87,0))*0.5</f>
        <v>25</v>
      </c>
      <c r="L296" s="154">
        <f>INDEX('For CSV - 2022 VentSpcFuncData'!$K$6:$K$101,MATCH($B296,'For CSV - 2022 VentSpcFuncData'!$B$6:$B$101,0))</f>
        <v>0</v>
      </c>
      <c r="M296" s="154">
        <f t="shared" si="27"/>
        <v>25</v>
      </c>
      <c r="N296" s="154">
        <f>INDEX('For CSV - 2022 VentSpcFuncData'!$J$6:$J$101,MATCH($B296,'For CSV - 2022 VentSpcFuncData'!$B$6:$B$101,0))</f>
        <v>0</v>
      </c>
      <c r="O296" s="154">
        <f t="shared" si="26"/>
        <v>0</v>
      </c>
      <c r="P296" s="156">
        <f t="shared" si="25"/>
        <v>0</v>
      </c>
      <c r="Q296" s="41" t="str">
        <f t="shared" si="29"/>
        <v>Sports Arena - Playing Area (&lt; 2,000 Spectators),Exhaust - Arenas</v>
      </c>
      <c r="R296" s="41">
        <f>INDEX('For CSV - 2022 SpcFuncData'!$AN$5:$AN$89,MATCH($A296,'For CSV - 2022 SpcFuncData'!$B$5:$B$88,0))</f>
        <v>369</v>
      </c>
      <c r="S296" s="41">
        <f>INDEX('For CSV - 2022 VentSpcFuncData'!$L$6:$L$101,MATCH($B296,'For CSV - 2022 VentSpcFuncData'!$B$6:$B$101,0))</f>
        <v>25</v>
      </c>
      <c r="T296" s="41">
        <f>MATCH($A296,'For CSV - 2022 SpcFuncData'!$B$5:$B$87,0)</f>
        <v>69</v>
      </c>
      <c r="V296" t="str">
        <f t="shared" si="33"/>
        <v>2,              25,     "Exhaust - Arenas"</v>
      </c>
    </row>
    <row r="297" spans="1:22">
      <c r="A297" s="54" t="s">
        <v>136</v>
      </c>
      <c r="B297" s="90" t="s">
        <v>279</v>
      </c>
      <c r="C297" s="53">
        <f>VLOOKUP($B297,'2022 Ventilation List SORT'!$A$6:$I$101,2)</f>
        <v>0.5</v>
      </c>
      <c r="D297" s="53">
        <f>VLOOKUP($B297,'2022 Ventilation List SORT'!$A$6:$I$101,3)</f>
        <v>0.15</v>
      </c>
      <c r="E297" s="58">
        <f>VLOOKUP($B297,'2022 Ventilation List SORT'!$A$6:$I$101,4)</f>
        <v>0</v>
      </c>
      <c r="F297" s="58">
        <f>VLOOKUP($B297,'2022 Ventilation List SORT'!$A$6:$I$101,5)</f>
        <v>0</v>
      </c>
      <c r="G297" s="53">
        <f>VLOOKUP($B297,'2022 Ventilation List SORT'!$A$6:$I$101,6)</f>
        <v>0</v>
      </c>
      <c r="H297" s="58">
        <f>VLOOKUP($B297,'2022 Ventilation List SORT'!$A$6:$I$101,7)</f>
        <v>2</v>
      </c>
      <c r="I297" s="53" t="str">
        <f>VLOOKUP($B297,'2022 Ventilation List SORT'!$A$6:$I$101,8)</f>
        <v>E</v>
      </c>
      <c r="J297" s="84" t="str">
        <f>VLOOKUP($B297,'2022 Ventilation List SORT'!$A$6:$I$101,9)</f>
        <v>No</v>
      </c>
      <c r="K297" s="154">
        <f>INDEX('For CSV - 2022 SpcFuncData'!$D$5:$D$88,MATCH($A297,'For CSV - 2022 SpcFuncData'!$B$5:$B$87,0))*0.5</f>
        <v>25</v>
      </c>
      <c r="L297" s="154">
        <f>INDEX('For CSV - 2022 VentSpcFuncData'!$K$6:$K$101,MATCH($B297,'For CSV - 2022 VentSpcFuncData'!$B$6:$B$101,0))</f>
        <v>33.333333333333336</v>
      </c>
      <c r="M297" s="154">
        <f t="shared" si="27"/>
        <v>33.333333333333336</v>
      </c>
      <c r="N297" s="154">
        <f>INDEX('For CSV - 2022 VentSpcFuncData'!$J$6:$J$101,MATCH($B297,'For CSV - 2022 VentSpcFuncData'!$B$6:$B$101,0))</f>
        <v>15</v>
      </c>
      <c r="O297" s="154">
        <f t="shared" si="26"/>
        <v>20.000000000000004</v>
      </c>
      <c r="P297" s="156">
        <f t="shared" si="25"/>
        <v>0.50000000000000011</v>
      </c>
      <c r="Q297" s="41" t="str">
        <f t="shared" si="29"/>
        <v>Sports Arena - Playing Area (&lt; 2,000 Spectators),Sports/Entertainment - Gym, sports arena (play area)</v>
      </c>
      <c r="R297" s="41">
        <f>INDEX('For CSV - 2022 SpcFuncData'!$AN$5:$AN$89,MATCH($A297,'For CSV - 2022 SpcFuncData'!$B$5:$B$88,0))</f>
        <v>369</v>
      </c>
      <c r="S297" s="41">
        <f>INDEX('For CSV - 2022 VentSpcFuncData'!$L$6:$L$101,MATCH($B297,'For CSV - 2022 VentSpcFuncData'!$B$6:$B$101,0))</f>
        <v>89</v>
      </c>
      <c r="T297" s="41">
        <f>MATCH($A297,'For CSV - 2022 SpcFuncData'!$B$5:$B$87,0)</f>
        <v>69</v>
      </c>
      <c r="V297" t="str">
        <f t="shared" si="33"/>
        <v>2,              89,     "Sports/Entertainment - Gym, sports arena (play area)"</v>
      </c>
    </row>
    <row r="298" spans="1:22">
      <c r="A298" s="54" t="s">
        <v>136</v>
      </c>
      <c r="B298" s="90" t="s">
        <v>623</v>
      </c>
      <c r="C298" s="53">
        <f>VLOOKUP($B298,'2022 Ventilation List SORT'!$A$6:$I$101,2)</f>
        <v>0.5</v>
      </c>
      <c r="D298" s="53">
        <f>VLOOKUP($B298,'2022 Ventilation List SORT'!$A$6:$I$101,3)</f>
        <v>0.15</v>
      </c>
      <c r="E298" s="58">
        <f>VLOOKUP($B298,'2022 Ventilation List SORT'!$A$6:$I$101,4)</f>
        <v>0</v>
      </c>
      <c r="F298" s="58">
        <f>VLOOKUP($B298,'2022 Ventilation List SORT'!$A$6:$I$101,5)</f>
        <v>0</v>
      </c>
      <c r="G298" s="53">
        <f>VLOOKUP($B298,'2022 Ventilation List SORT'!$A$6:$I$101,6)</f>
        <v>0</v>
      </c>
      <c r="H298" s="58">
        <f>VLOOKUP($B298,'2022 Ventilation List SORT'!$A$6:$I$101,7)</f>
        <v>2</v>
      </c>
      <c r="I298" s="53" t="str">
        <f>VLOOKUP($B298,'2022 Ventilation List SORT'!$A$6:$I$101,8)</f>
        <v>C</v>
      </c>
      <c r="J298" s="84" t="str">
        <f>VLOOKUP($B298,'2022 Ventilation List SORT'!$A$6:$I$101,9)</f>
        <v>No</v>
      </c>
      <c r="K298" s="154">
        <f>INDEX('For CSV - 2022 SpcFuncData'!$D$5:$D$88,MATCH($A298,'For CSV - 2022 SpcFuncData'!$B$5:$B$87,0))*0.5</f>
        <v>25</v>
      </c>
      <c r="L298" s="154">
        <f>INDEX('For CSV - 2022 VentSpcFuncData'!$K$6:$K$101,MATCH($B298,'For CSV - 2022 VentSpcFuncData'!$B$6:$B$101,0))</f>
        <v>33.333333333333336</v>
      </c>
      <c r="M298" s="154">
        <f t="shared" si="27"/>
        <v>33.333333333333336</v>
      </c>
      <c r="N298" s="154">
        <f>INDEX('For CSV - 2022 VentSpcFuncData'!$J$6:$J$101,MATCH($B298,'For CSV - 2022 VentSpcFuncData'!$B$6:$B$101,0))</f>
        <v>15</v>
      </c>
      <c r="O298" s="154">
        <f t="shared" si="26"/>
        <v>20.000000000000004</v>
      </c>
      <c r="P298" s="156">
        <f t="shared" si="25"/>
        <v>0.50000000000000011</v>
      </c>
      <c r="Q298" s="41" t="str">
        <f t="shared" si="29"/>
        <v>Sports Arena - Playing Area (&lt; 2,000 Spectators),Sports/Entertainment - Swimming (deck)</v>
      </c>
      <c r="R298" s="41">
        <f>INDEX('For CSV - 2022 SpcFuncData'!$AN$5:$AN$89,MATCH($A298,'For CSV - 2022 SpcFuncData'!$B$5:$B$88,0))</f>
        <v>369</v>
      </c>
      <c r="S298" s="41">
        <f>INDEX('For CSV - 2022 VentSpcFuncData'!$L$6:$L$101,MATCH($B298,'For CSV - 2022 VentSpcFuncData'!$B$6:$B$101,0))</f>
        <v>94</v>
      </c>
      <c r="T298" s="41">
        <f>MATCH($A298,'For CSV - 2022 SpcFuncData'!$B$5:$B$87,0)</f>
        <v>69</v>
      </c>
      <c r="V298" t="str">
        <f t="shared" si="33"/>
        <v>2,              94,     "Sports/Entertainment - Swimming (deck)"</v>
      </c>
    </row>
    <row r="299" spans="1:22">
      <c r="A299" s="54" t="s">
        <v>136</v>
      </c>
      <c r="B299" s="90" t="s">
        <v>624</v>
      </c>
      <c r="C299" s="53">
        <f>VLOOKUP($B299,'2022 Ventilation List SORT'!$A$6:$I$101,2)</f>
        <v>0.15</v>
      </c>
      <c r="D299" s="53">
        <f>VLOOKUP($B299,'2022 Ventilation List SORT'!$A$6:$I$101,3)</f>
        <v>0.15</v>
      </c>
      <c r="E299" s="58">
        <f>VLOOKUP($B299,'2022 Ventilation List SORT'!$A$6:$I$101,4)</f>
        <v>0</v>
      </c>
      <c r="F299" s="58">
        <f>VLOOKUP($B299,'2022 Ventilation List SORT'!$A$6:$I$101,5)</f>
        <v>0</v>
      </c>
      <c r="G299" s="53">
        <f>VLOOKUP($B299,'2022 Ventilation List SORT'!$A$6:$I$101,6)</f>
        <v>0</v>
      </c>
      <c r="H299" s="58">
        <f>VLOOKUP($B299,'2022 Ventilation List SORT'!$A$6:$I$101,7)</f>
        <v>2</v>
      </c>
      <c r="I299" s="53" t="str">
        <f>VLOOKUP($B299,'2022 Ventilation List SORT'!$A$6:$I$101,8)</f>
        <v>C</v>
      </c>
      <c r="J299" s="84" t="str">
        <f>VLOOKUP($B299,'2022 Ventilation List SORT'!$A$6:$I$101,9)</f>
        <v>No</v>
      </c>
      <c r="K299" s="154">
        <f>INDEX('For CSV - 2022 SpcFuncData'!$D$5:$D$88,MATCH($A299,'For CSV - 2022 SpcFuncData'!$B$5:$B$87,0))*0.5</f>
        <v>25</v>
      </c>
      <c r="L299" s="154">
        <f>INDEX('For CSV - 2022 VentSpcFuncData'!$K$6:$K$101,MATCH($B299,'For CSV - 2022 VentSpcFuncData'!$B$6:$B$101,0))</f>
        <v>0</v>
      </c>
      <c r="M299" s="154">
        <f t="shared" si="27"/>
        <v>25</v>
      </c>
      <c r="N299" s="154">
        <f>INDEX('For CSV - 2022 VentSpcFuncData'!$J$6:$J$101,MATCH($B299,'For CSV - 2022 VentSpcFuncData'!$B$6:$B$101,0))</f>
        <v>15</v>
      </c>
      <c r="O299" s="154">
        <f t="shared" si="26"/>
        <v>15</v>
      </c>
      <c r="P299" s="156">
        <f t="shared" si="25"/>
        <v>0.375</v>
      </c>
      <c r="Q299" s="41" t="str">
        <f t="shared" si="29"/>
        <v>Sports Arena - Playing Area (&lt; 2,000 Spectators),Sports/Entertainment - Swimming (pool)</v>
      </c>
      <c r="R299" s="41">
        <f>INDEX('For CSV - 2022 SpcFuncData'!$AN$5:$AN$89,MATCH($A299,'For CSV - 2022 SpcFuncData'!$B$5:$B$88,0))</f>
        <v>369</v>
      </c>
      <c r="S299" s="41">
        <f>INDEX('For CSV - 2022 VentSpcFuncData'!$L$6:$L$101,MATCH($B299,'For CSV - 2022 VentSpcFuncData'!$B$6:$B$101,0))</f>
        <v>95</v>
      </c>
      <c r="T299" s="41">
        <f>MATCH($A299,'For CSV - 2022 SpcFuncData'!$B$5:$B$87,0)</f>
        <v>69</v>
      </c>
      <c r="V299" t="str">
        <f t="shared" si="33"/>
        <v>2,              95,     "Sports/Entertainment - Swimming (pool)"</v>
      </c>
    </row>
    <row r="300" spans="1:22">
      <c r="A300" s="41" t="s">
        <v>138</v>
      </c>
      <c r="B300" s="90" t="s">
        <v>279</v>
      </c>
      <c r="C300" s="53">
        <f>VLOOKUP($B300,'2022 Ventilation List SORT'!$A$6:$I$101,2)</f>
        <v>0.5</v>
      </c>
      <c r="D300" s="53">
        <f>VLOOKUP($B300,'2022 Ventilation List SORT'!$A$6:$I$101,3)</f>
        <v>0.15</v>
      </c>
      <c r="E300" s="58">
        <f>VLOOKUP($B300,'2022 Ventilation List SORT'!$A$6:$I$101,4)</f>
        <v>0</v>
      </c>
      <c r="F300" s="58">
        <f>VLOOKUP($B300,'2022 Ventilation List SORT'!$A$6:$I$101,5)</f>
        <v>0</v>
      </c>
      <c r="G300" s="53">
        <f>VLOOKUP($B300,'2022 Ventilation List SORT'!$A$6:$I$101,6)</f>
        <v>0</v>
      </c>
      <c r="H300" s="58">
        <f>VLOOKUP($B300,'2022 Ventilation List SORT'!$A$6:$I$101,7)</f>
        <v>2</v>
      </c>
      <c r="I300" s="53" t="str">
        <f>VLOOKUP($B300,'2022 Ventilation List SORT'!$A$6:$I$101,8)</f>
        <v>E</v>
      </c>
      <c r="J300" s="84" t="str">
        <f>VLOOKUP($B300,'2022 Ventilation List SORT'!$A$6:$I$101,9)</f>
        <v>No</v>
      </c>
      <c r="K300" s="154">
        <f>INDEX('For CSV - 2022 SpcFuncData'!$D$5:$D$88,MATCH($A300,'For CSV - 2022 SpcFuncData'!$B$5:$B$87,0))*0.5</f>
        <v>10</v>
      </c>
      <c r="L300" s="154">
        <f>INDEX('For CSV - 2022 VentSpcFuncData'!$K$6:$K$101,MATCH($B300,'For CSV - 2022 VentSpcFuncData'!$B$6:$B$101,0))</f>
        <v>33.333333333333336</v>
      </c>
      <c r="M300" s="154">
        <f t="shared" si="27"/>
        <v>33.333333333333336</v>
      </c>
      <c r="N300" s="154">
        <f>INDEX('For CSV - 2022 VentSpcFuncData'!$J$6:$J$101,MATCH($B300,'For CSV - 2022 VentSpcFuncData'!$B$6:$B$101,0))</f>
        <v>15</v>
      </c>
      <c r="O300" s="154">
        <f t="shared" si="26"/>
        <v>50</v>
      </c>
      <c r="P300" s="156">
        <f t="shared" si="25"/>
        <v>0.5</v>
      </c>
      <c r="Q300" s="41" t="str">
        <f t="shared" si="29"/>
        <v>Sports Arena - Playing Area (Recreational),Sports/Entertainment - Gym, sports arena (play area)</v>
      </c>
      <c r="R300" s="41">
        <f>INDEX('For CSV - 2022 SpcFuncData'!$AN$5:$AN$89,MATCH($A300,'For CSV - 2022 SpcFuncData'!$B$5:$B$88,0))</f>
        <v>370</v>
      </c>
      <c r="S300" s="41">
        <f>INDEX('For CSV - 2022 VentSpcFuncData'!$L$6:$L$101,MATCH($B300,'For CSV - 2022 VentSpcFuncData'!$B$6:$B$101,0))</f>
        <v>89</v>
      </c>
      <c r="T300" s="41">
        <f>MATCH($A300,'For CSV - 2022 SpcFuncData'!$B$5:$B$87,0)</f>
        <v>70</v>
      </c>
      <c r="V300" t="str">
        <f t="shared" si="33"/>
        <v>1, Spc:SpcFunc,        370,  89  ;  Sports Arena - Playing Area (Recreational)</v>
      </c>
    </row>
    <row r="301" spans="1:22">
      <c r="A301" s="41" t="s">
        <v>138</v>
      </c>
      <c r="B301" s="90" t="s">
        <v>279</v>
      </c>
      <c r="C301" s="53">
        <f>VLOOKUP($B301,'2022 Ventilation List SORT'!$A$6:$I$101,2)</f>
        <v>0.5</v>
      </c>
      <c r="D301" s="53">
        <f>VLOOKUP($B301,'2022 Ventilation List SORT'!$A$6:$I$101,3)</f>
        <v>0.15</v>
      </c>
      <c r="E301" s="58">
        <f>VLOOKUP($B301,'2022 Ventilation List SORT'!$A$6:$I$101,4)</f>
        <v>0</v>
      </c>
      <c r="F301" s="58">
        <f>VLOOKUP($B301,'2022 Ventilation List SORT'!$A$6:$I$101,5)</f>
        <v>0</v>
      </c>
      <c r="G301" s="53">
        <f>VLOOKUP($B301,'2022 Ventilation List SORT'!$A$6:$I$101,6)</f>
        <v>0</v>
      </c>
      <c r="H301" s="58">
        <f>VLOOKUP($B301,'2022 Ventilation List SORT'!$A$6:$I$101,7)</f>
        <v>2</v>
      </c>
      <c r="I301" s="53" t="str">
        <f>VLOOKUP($B301,'2022 Ventilation List SORT'!$A$6:$I$101,8)</f>
        <v>E</v>
      </c>
      <c r="J301" s="84" t="str">
        <f>VLOOKUP($B301,'2022 Ventilation List SORT'!$A$6:$I$101,9)</f>
        <v>No</v>
      </c>
      <c r="K301" s="154">
        <f>INDEX('For CSV - 2022 SpcFuncData'!$D$5:$D$88,MATCH($A301,'For CSV - 2022 SpcFuncData'!$B$5:$B$87,0))*0.5</f>
        <v>10</v>
      </c>
      <c r="L301" s="154">
        <f>INDEX('For CSV - 2022 VentSpcFuncData'!$K$6:$K$101,MATCH($B301,'For CSV - 2022 VentSpcFuncData'!$B$6:$B$101,0))</f>
        <v>33.333333333333336</v>
      </c>
      <c r="M301" s="154">
        <f t="shared" si="27"/>
        <v>33.333333333333336</v>
      </c>
      <c r="N301" s="154">
        <f>INDEX('For CSV - 2022 VentSpcFuncData'!$J$6:$J$101,MATCH($B301,'For CSV - 2022 VentSpcFuncData'!$B$6:$B$101,0))</f>
        <v>15</v>
      </c>
      <c r="O301" s="154">
        <f t="shared" si="26"/>
        <v>50</v>
      </c>
      <c r="P301" s="156">
        <f t="shared" si="25"/>
        <v>0.5</v>
      </c>
      <c r="Q301" s="41" t="str">
        <f t="shared" si="29"/>
        <v>Sports Arena - Playing Area (Recreational),Sports/Entertainment - Gym, sports arena (play area)</v>
      </c>
      <c r="R301" s="41">
        <f>INDEX('For CSV - 2022 SpcFuncData'!$AN$5:$AN$89,MATCH($A301,'For CSV - 2022 SpcFuncData'!$B$5:$B$88,0))</f>
        <v>370</v>
      </c>
      <c r="S301" s="41">
        <f>INDEX('For CSV - 2022 VentSpcFuncData'!$L$6:$L$101,MATCH($B301,'For CSV - 2022 VentSpcFuncData'!$B$6:$B$101,0))</f>
        <v>89</v>
      </c>
      <c r="T301" s="41">
        <f>MATCH($A301,'For CSV - 2022 SpcFuncData'!$B$5:$B$87,0)</f>
        <v>70</v>
      </c>
      <c r="V301" t="str">
        <f t="shared" si="33"/>
        <v>2,              89,     "Sports/Entertainment - Gym, sports arena (play area)"</v>
      </c>
    </row>
    <row r="302" spans="1:22">
      <c r="A302" s="41" t="s">
        <v>138</v>
      </c>
      <c r="B302" s="90" t="s">
        <v>621</v>
      </c>
      <c r="C302" s="53">
        <f>VLOOKUP($B302,'2022 Ventilation List SORT'!$A$6:$I$101,2)</f>
        <v>0.15</v>
      </c>
      <c r="D302" s="53">
        <f>VLOOKUP($B302,'2022 Ventilation List SORT'!$A$6:$I$101,3)</f>
        <v>0.15</v>
      </c>
      <c r="E302" s="58">
        <f>VLOOKUP($B302,'2022 Ventilation List SORT'!$A$6:$I$101,4)</f>
        <v>0</v>
      </c>
      <c r="F302" s="58">
        <f>VLOOKUP($B302,'2022 Ventilation List SORT'!$A$6:$I$101,5)</f>
        <v>0</v>
      </c>
      <c r="G302" s="53">
        <f>VLOOKUP($B302,'2022 Ventilation List SORT'!$A$6:$I$101,6)</f>
        <v>0</v>
      </c>
      <c r="H302" s="58">
        <f>VLOOKUP($B302,'2022 Ventilation List SORT'!$A$6:$I$101,7)</f>
        <v>2</v>
      </c>
      <c r="I302" s="53" t="str">
        <f>VLOOKUP($B302,'2022 Ventilation List SORT'!$A$6:$I$101,8)</f>
        <v/>
      </c>
      <c r="J302" s="84" t="str">
        <f>VLOOKUP($B302,'2022 Ventilation List SORT'!$A$6:$I$101,9)</f>
        <v>No</v>
      </c>
      <c r="K302" s="154">
        <f>INDEX('For CSV - 2022 SpcFuncData'!$D$5:$D$88,MATCH($A302,'For CSV - 2022 SpcFuncData'!$B$5:$B$87,0))*0.5</f>
        <v>10</v>
      </c>
      <c r="L302" s="154">
        <f>INDEX('For CSV - 2022 VentSpcFuncData'!$K$6:$K$101,MATCH($B302,'For CSV - 2022 VentSpcFuncData'!$B$6:$B$101,0))</f>
        <v>0</v>
      </c>
      <c r="M302" s="154">
        <f t="shared" si="27"/>
        <v>10</v>
      </c>
      <c r="N302" s="154">
        <f>INDEX('For CSV - 2022 VentSpcFuncData'!$J$6:$J$101,MATCH($B302,'For CSV - 2022 VentSpcFuncData'!$B$6:$B$101,0))</f>
        <v>15</v>
      </c>
      <c r="O302" s="154">
        <f t="shared" si="26"/>
        <v>15</v>
      </c>
      <c r="P302" s="156">
        <f t="shared" si="25"/>
        <v>0.15</v>
      </c>
      <c r="Q302" s="41" t="str">
        <f t="shared" si="29"/>
        <v>Sports Arena - Playing Area (Recreational),Sports/Entertainment - Health club/aerobics room</v>
      </c>
      <c r="R302" s="41">
        <f>INDEX('For CSV - 2022 SpcFuncData'!$AN$5:$AN$89,MATCH($A302,'For CSV - 2022 SpcFuncData'!$B$5:$B$88,0))</f>
        <v>370</v>
      </c>
      <c r="S302" s="41">
        <f>INDEX('For CSV - 2022 VentSpcFuncData'!$L$6:$L$101,MATCH($B302,'For CSV - 2022 VentSpcFuncData'!$B$6:$B$101,0))</f>
        <v>90</v>
      </c>
      <c r="T302" s="41">
        <f>MATCH($A302,'For CSV - 2022 SpcFuncData'!$B$5:$B$87,0)</f>
        <v>70</v>
      </c>
      <c r="V302" t="str">
        <f t="shared" si="33"/>
        <v>2,              90,     "Sports/Entertainment - Health club/aerobics room"</v>
      </c>
    </row>
    <row r="303" spans="1:22">
      <c r="A303" s="41" t="s">
        <v>138</v>
      </c>
      <c r="B303" s="90" t="s">
        <v>622</v>
      </c>
      <c r="C303" s="53">
        <f>VLOOKUP($B303,'2022 Ventilation List SORT'!$A$6:$I$101,2)</f>
        <v>0.15</v>
      </c>
      <c r="D303" s="53">
        <f>VLOOKUP($B303,'2022 Ventilation List SORT'!$A$6:$I$101,3)</f>
        <v>0.15</v>
      </c>
      <c r="E303" s="58">
        <f>VLOOKUP($B303,'2022 Ventilation List SORT'!$A$6:$I$101,4)</f>
        <v>0</v>
      </c>
      <c r="F303" s="58">
        <f>VLOOKUP($B303,'2022 Ventilation List SORT'!$A$6:$I$101,5)</f>
        <v>0</v>
      </c>
      <c r="G303" s="53">
        <f>VLOOKUP($B303,'2022 Ventilation List SORT'!$A$6:$I$101,6)</f>
        <v>0</v>
      </c>
      <c r="H303" s="58">
        <f>VLOOKUP($B303,'2022 Ventilation List SORT'!$A$6:$I$101,7)</f>
        <v>2</v>
      </c>
      <c r="I303" s="53" t="str">
        <f>VLOOKUP($B303,'2022 Ventilation List SORT'!$A$6:$I$101,8)</f>
        <v/>
      </c>
      <c r="J303" s="84" t="str">
        <f>VLOOKUP($B303,'2022 Ventilation List SORT'!$A$6:$I$101,9)</f>
        <v>No</v>
      </c>
      <c r="K303" s="154">
        <f>INDEX('For CSV - 2022 SpcFuncData'!$D$5:$D$88,MATCH($A303,'For CSV - 2022 SpcFuncData'!$B$5:$B$87,0))*0.5</f>
        <v>10</v>
      </c>
      <c r="L303" s="154">
        <f>INDEX('For CSV - 2022 VentSpcFuncData'!$K$6:$K$101,MATCH($B303,'For CSV - 2022 VentSpcFuncData'!$B$6:$B$101,0))</f>
        <v>0</v>
      </c>
      <c r="M303" s="154">
        <f t="shared" si="27"/>
        <v>10</v>
      </c>
      <c r="N303" s="154">
        <f>INDEX('For CSV - 2022 VentSpcFuncData'!$J$6:$J$101,MATCH($B303,'For CSV - 2022 VentSpcFuncData'!$B$6:$B$101,0))</f>
        <v>15</v>
      </c>
      <c r="O303" s="154">
        <f t="shared" si="26"/>
        <v>15</v>
      </c>
      <c r="P303" s="156">
        <f t="shared" si="25"/>
        <v>0.15</v>
      </c>
      <c r="Q303" s="41" t="str">
        <f t="shared" si="29"/>
        <v>Sports Arena - Playing Area (Recreational),Sports/Entertainment - Health club/weight rooms</v>
      </c>
      <c r="R303" s="41">
        <f>INDEX('For CSV - 2022 SpcFuncData'!$AN$5:$AN$89,MATCH($A303,'For CSV - 2022 SpcFuncData'!$B$5:$B$88,0))</f>
        <v>370</v>
      </c>
      <c r="S303" s="41">
        <f>INDEX('For CSV - 2022 VentSpcFuncData'!$L$6:$L$101,MATCH($B303,'For CSV - 2022 VentSpcFuncData'!$B$6:$B$101,0))</f>
        <v>91</v>
      </c>
      <c r="T303" s="41">
        <f>MATCH($A303,'For CSV - 2022 SpcFuncData'!$B$5:$B$87,0)</f>
        <v>70</v>
      </c>
      <c r="V303" t="str">
        <f t="shared" si="33"/>
        <v>2,              91,     "Sports/Entertainment - Health club/weight rooms"</v>
      </c>
    </row>
    <row r="304" spans="1:22">
      <c r="A304" s="41" t="s">
        <v>138</v>
      </c>
      <c r="B304" s="90" t="s">
        <v>623</v>
      </c>
      <c r="C304" s="53">
        <f>VLOOKUP($B304,'2022 Ventilation List SORT'!$A$6:$I$101,2)</f>
        <v>0.5</v>
      </c>
      <c r="D304" s="53">
        <f>VLOOKUP($B304,'2022 Ventilation List SORT'!$A$6:$I$101,3)</f>
        <v>0.15</v>
      </c>
      <c r="E304" s="58">
        <f>VLOOKUP($B304,'2022 Ventilation List SORT'!$A$6:$I$101,4)</f>
        <v>0</v>
      </c>
      <c r="F304" s="58">
        <f>VLOOKUP($B304,'2022 Ventilation List SORT'!$A$6:$I$101,5)</f>
        <v>0</v>
      </c>
      <c r="G304" s="53">
        <f>VLOOKUP($B304,'2022 Ventilation List SORT'!$A$6:$I$101,6)</f>
        <v>0</v>
      </c>
      <c r="H304" s="58">
        <f>VLOOKUP($B304,'2022 Ventilation List SORT'!$A$6:$I$101,7)</f>
        <v>2</v>
      </c>
      <c r="I304" s="53" t="str">
        <f>VLOOKUP($B304,'2022 Ventilation List SORT'!$A$6:$I$101,8)</f>
        <v>C</v>
      </c>
      <c r="J304" s="84" t="str">
        <f>VLOOKUP($B304,'2022 Ventilation List SORT'!$A$6:$I$101,9)</f>
        <v>No</v>
      </c>
      <c r="K304" s="154">
        <f>INDEX('For CSV - 2022 SpcFuncData'!$D$5:$D$88,MATCH($A304,'For CSV - 2022 SpcFuncData'!$B$5:$B$87,0))*0.5</f>
        <v>10</v>
      </c>
      <c r="L304" s="154">
        <f>INDEX('For CSV - 2022 VentSpcFuncData'!$K$6:$K$101,MATCH($B304,'For CSV - 2022 VentSpcFuncData'!$B$6:$B$101,0))</f>
        <v>33.333333333333336</v>
      </c>
      <c r="M304" s="154">
        <f t="shared" si="27"/>
        <v>33.333333333333336</v>
      </c>
      <c r="N304" s="154">
        <f>INDEX('For CSV - 2022 VentSpcFuncData'!$J$6:$J$101,MATCH($B304,'For CSV - 2022 VentSpcFuncData'!$B$6:$B$101,0))</f>
        <v>15</v>
      </c>
      <c r="O304" s="154">
        <f t="shared" si="26"/>
        <v>50</v>
      </c>
      <c r="P304" s="156">
        <f t="shared" si="25"/>
        <v>0.5</v>
      </c>
      <c r="Q304" s="41" t="str">
        <f t="shared" si="29"/>
        <v>Sports Arena - Playing Area (Recreational),Sports/Entertainment - Swimming (deck)</v>
      </c>
      <c r="R304" s="41">
        <f>INDEX('For CSV - 2022 SpcFuncData'!$AN$5:$AN$89,MATCH($A304,'For CSV - 2022 SpcFuncData'!$B$5:$B$88,0))</f>
        <v>370</v>
      </c>
      <c r="S304" s="41">
        <f>INDEX('For CSV - 2022 VentSpcFuncData'!$L$6:$L$101,MATCH($B304,'For CSV - 2022 VentSpcFuncData'!$B$6:$B$101,0))</f>
        <v>94</v>
      </c>
      <c r="T304" s="41">
        <f>MATCH($A304,'For CSV - 2022 SpcFuncData'!$B$5:$B$87,0)</f>
        <v>70</v>
      </c>
      <c r="V304" t="str">
        <f t="shared" si="33"/>
        <v>2,              94,     "Sports/Entertainment - Swimming (deck)"</v>
      </c>
    </row>
    <row r="305" spans="1:22">
      <c r="A305" s="41" t="s">
        <v>138</v>
      </c>
      <c r="B305" s="90" t="s">
        <v>624</v>
      </c>
      <c r="C305" s="53">
        <f>VLOOKUP($B305,'2022 Ventilation List SORT'!$A$6:$I$101,2)</f>
        <v>0.15</v>
      </c>
      <c r="D305" s="53">
        <f>VLOOKUP($B305,'2022 Ventilation List SORT'!$A$6:$I$101,3)</f>
        <v>0.15</v>
      </c>
      <c r="E305" s="58">
        <f>VLOOKUP($B305,'2022 Ventilation List SORT'!$A$6:$I$101,4)</f>
        <v>0</v>
      </c>
      <c r="F305" s="58">
        <f>VLOOKUP($B305,'2022 Ventilation List SORT'!$A$6:$I$101,5)</f>
        <v>0</v>
      </c>
      <c r="G305" s="53">
        <f>VLOOKUP($B305,'2022 Ventilation List SORT'!$A$6:$I$101,6)</f>
        <v>0</v>
      </c>
      <c r="H305" s="58">
        <f>VLOOKUP($B305,'2022 Ventilation List SORT'!$A$6:$I$101,7)</f>
        <v>2</v>
      </c>
      <c r="I305" s="53" t="str">
        <f>VLOOKUP($B305,'2022 Ventilation List SORT'!$A$6:$I$101,8)</f>
        <v>C</v>
      </c>
      <c r="J305" s="84" t="str">
        <f>VLOOKUP($B305,'2022 Ventilation List SORT'!$A$6:$I$101,9)</f>
        <v>No</v>
      </c>
      <c r="K305" s="154">
        <f>INDEX('For CSV - 2022 SpcFuncData'!$D$5:$D$88,MATCH($A305,'For CSV - 2022 SpcFuncData'!$B$5:$B$87,0))*0.5</f>
        <v>10</v>
      </c>
      <c r="L305" s="154">
        <f>INDEX('For CSV - 2022 VentSpcFuncData'!$K$6:$K$101,MATCH($B305,'For CSV - 2022 VentSpcFuncData'!$B$6:$B$101,0))</f>
        <v>0</v>
      </c>
      <c r="M305" s="154">
        <f t="shared" si="27"/>
        <v>10</v>
      </c>
      <c r="N305" s="154">
        <f>INDEX('For CSV - 2022 VentSpcFuncData'!$J$6:$J$101,MATCH($B305,'For CSV - 2022 VentSpcFuncData'!$B$6:$B$101,0))</f>
        <v>15</v>
      </c>
      <c r="O305" s="154">
        <f t="shared" si="26"/>
        <v>15</v>
      </c>
      <c r="P305" s="156">
        <f t="shared" si="25"/>
        <v>0.15</v>
      </c>
      <c r="Q305" s="41" t="str">
        <f t="shared" si="29"/>
        <v>Sports Arena - Playing Area (Recreational),Sports/Entertainment - Swimming (pool)</v>
      </c>
      <c r="R305" s="41">
        <f>INDEX('For CSV - 2022 SpcFuncData'!$AN$5:$AN$89,MATCH($A305,'For CSV - 2022 SpcFuncData'!$B$5:$B$88,0))</f>
        <v>370</v>
      </c>
      <c r="S305" s="41">
        <f>INDEX('For CSV - 2022 VentSpcFuncData'!$L$6:$L$101,MATCH($B305,'For CSV - 2022 VentSpcFuncData'!$B$6:$B$101,0))</f>
        <v>95</v>
      </c>
      <c r="T305" s="41">
        <f>MATCH($A305,'For CSV - 2022 SpcFuncData'!$B$5:$B$87,0)</f>
        <v>70</v>
      </c>
      <c r="V305" t="str">
        <f t="shared" si="33"/>
        <v>2,              95,     "Sports/Entertainment - Swimming (pool)"</v>
      </c>
    </row>
    <row r="306" spans="1:22">
      <c r="A306" s="41" t="s">
        <v>112</v>
      </c>
      <c r="B306" s="90" t="s">
        <v>247</v>
      </c>
      <c r="C306" s="53">
        <f>VLOOKUP($B306,'2022 Ventilation List SORT'!$A$6:$I$101,2)</f>
        <v>1.07</v>
      </c>
      <c r="D306" s="53">
        <f>VLOOKUP($B306,'2022 Ventilation List SORT'!$A$6:$I$101,3)</f>
        <v>0.15</v>
      </c>
      <c r="E306" s="58">
        <f>VLOOKUP($B306,'2022 Ventilation List SORT'!$A$6:$I$101,4)</f>
        <v>0</v>
      </c>
      <c r="F306" s="58">
        <f>VLOOKUP($B306,'2022 Ventilation List SORT'!$A$6:$I$101,5)</f>
        <v>0</v>
      </c>
      <c r="G306" s="53">
        <f>VLOOKUP($B306,'2022 Ventilation List SORT'!$A$6:$I$101,6)</f>
        <v>0</v>
      </c>
      <c r="H306" s="58">
        <f>VLOOKUP($B306,'2022 Ventilation List SORT'!$A$6:$I$101,7)</f>
        <v>1</v>
      </c>
      <c r="I306" s="53" t="str">
        <f>VLOOKUP($B306,'2022 Ventilation List SORT'!$A$6:$I$101,8)</f>
        <v>F</v>
      </c>
      <c r="J306" s="84" t="str">
        <f>VLOOKUP($B306,'2022 Ventilation List SORT'!$A$6:$I$101,9)</f>
        <v>No</v>
      </c>
      <c r="K306" s="154">
        <f>INDEX('For CSV - 2022 SpcFuncData'!$D$5:$D$88,MATCH($A306,'For CSV - 2022 SpcFuncData'!$B$5:$B$87,0))*0.5</f>
        <v>71.430000000000007</v>
      </c>
      <c r="L306" s="154">
        <f>INDEX('For CSV - 2022 VentSpcFuncData'!$K$6:$K$101,MATCH($B306,'For CSV - 2022 VentSpcFuncData'!$B$6:$B$101,0))</f>
        <v>71.333333333333329</v>
      </c>
      <c r="M306" s="154">
        <f t="shared" si="27"/>
        <v>71.333333333333329</v>
      </c>
      <c r="N306" s="154">
        <f>INDEX('For CSV - 2022 VentSpcFuncData'!$J$6:$J$101,MATCH($B306,'For CSV - 2022 VentSpcFuncData'!$B$6:$B$101,0))</f>
        <v>15</v>
      </c>
      <c r="O306" s="154">
        <f t="shared" si="26"/>
        <v>14.979700405991878</v>
      </c>
      <c r="P306" s="156">
        <f t="shared" si="25"/>
        <v>1.07</v>
      </c>
      <c r="Q306" s="41" t="str">
        <f t="shared" ref="Q306:Q338" si="34">_xlfn.CONCAT(A306,",",B306)</f>
        <v>Theater Area (Motion Picture),Assembly - Auditorium seating area</v>
      </c>
      <c r="R306" s="41">
        <f>INDEX('For CSV - 2022 SpcFuncData'!$AN$5:$AN$89,MATCH($A306,'For CSV - 2022 SpcFuncData'!$B$5:$B$88,0))</f>
        <v>371</v>
      </c>
      <c r="S306" s="41">
        <f>INDEX('For CSV - 2022 VentSpcFuncData'!$L$6:$L$101,MATCH($B306,'For CSV - 2022 VentSpcFuncData'!$B$6:$B$101,0))</f>
        <v>1</v>
      </c>
      <c r="T306" s="41">
        <f>MATCH($A306,'For CSV - 2022 SpcFuncData'!$B$5:$B$87,0)</f>
        <v>71</v>
      </c>
      <c r="V306" t="str">
        <f t="shared" si="33"/>
        <v>1, Spc:SpcFunc,        371,  1  ;  Theater Area (Motion Picture)</v>
      </c>
    </row>
    <row r="307" spans="1:22">
      <c r="A307" s="41" t="s">
        <v>112</v>
      </c>
      <c r="B307" s="90" t="s">
        <v>247</v>
      </c>
      <c r="C307" s="53">
        <f>VLOOKUP($B307,'2022 Ventilation List SORT'!$A$6:$I$101,2)</f>
        <v>1.07</v>
      </c>
      <c r="D307" s="53">
        <f>VLOOKUP($B307,'2022 Ventilation List SORT'!$A$6:$I$101,3)</f>
        <v>0.15</v>
      </c>
      <c r="E307" s="58">
        <f>VLOOKUP($B307,'2022 Ventilation List SORT'!$A$6:$I$101,4)</f>
        <v>0</v>
      </c>
      <c r="F307" s="58">
        <f>VLOOKUP($B307,'2022 Ventilation List SORT'!$A$6:$I$101,5)</f>
        <v>0</v>
      </c>
      <c r="G307" s="53">
        <f>VLOOKUP($B307,'2022 Ventilation List SORT'!$A$6:$I$101,6)</f>
        <v>0</v>
      </c>
      <c r="H307" s="58">
        <f>VLOOKUP($B307,'2022 Ventilation List SORT'!$A$6:$I$101,7)</f>
        <v>1</v>
      </c>
      <c r="I307" s="53" t="str">
        <f>VLOOKUP($B307,'2022 Ventilation List SORT'!$A$6:$I$101,8)</f>
        <v>F</v>
      </c>
      <c r="J307" s="84" t="str">
        <f>VLOOKUP($B307,'2022 Ventilation List SORT'!$A$6:$I$101,9)</f>
        <v>No</v>
      </c>
      <c r="K307" s="154">
        <f>INDEX('For CSV - 2022 SpcFuncData'!$D$5:$D$88,MATCH($A307,'For CSV - 2022 SpcFuncData'!$B$5:$B$87,0))*0.5</f>
        <v>71.430000000000007</v>
      </c>
      <c r="L307" s="154">
        <f>INDEX('For CSV - 2022 VentSpcFuncData'!$K$6:$K$101,MATCH($B307,'For CSV - 2022 VentSpcFuncData'!$B$6:$B$101,0))</f>
        <v>71.333333333333329</v>
      </c>
      <c r="M307" s="154">
        <f t="shared" si="27"/>
        <v>71.333333333333329</v>
      </c>
      <c r="N307" s="154">
        <f>INDEX('For CSV - 2022 VentSpcFuncData'!$J$6:$J$101,MATCH($B307,'For CSV - 2022 VentSpcFuncData'!$B$6:$B$101,0))</f>
        <v>15</v>
      </c>
      <c r="O307" s="154">
        <f t="shared" si="26"/>
        <v>14.979700405991878</v>
      </c>
      <c r="P307" s="156">
        <f t="shared" si="25"/>
        <v>1.07</v>
      </c>
      <c r="Q307" s="41" t="str">
        <f t="shared" si="34"/>
        <v>Theater Area (Motion Picture),Assembly - Auditorium seating area</v>
      </c>
      <c r="R307" s="41">
        <f>INDEX('For CSV - 2022 SpcFuncData'!$AN$5:$AN$89,MATCH($A307,'For CSV - 2022 SpcFuncData'!$B$5:$B$88,0))</f>
        <v>371</v>
      </c>
      <c r="S307" s="41">
        <f>INDEX('For CSV - 2022 VentSpcFuncData'!$L$6:$L$101,MATCH($B307,'For CSV - 2022 VentSpcFuncData'!$B$6:$B$101,0))</f>
        <v>1</v>
      </c>
      <c r="T307" s="41">
        <f>MATCH($A307,'For CSV - 2022 SpcFuncData'!$B$5:$B$87,0)</f>
        <v>71</v>
      </c>
      <c r="V307" t="str">
        <f t="shared" si="33"/>
        <v>2,              1,     "Assembly - Auditorium seating area"</v>
      </c>
    </row>
    <row r="308" spans="1:22">
      <c r="A308" s="41" t="s">
        <v>113</v>
      </c>
      <c r="B308" s="90" t="s">
        <v>332</v>
      </c>
      <c r="C308" s="53">
        <f>VLOOKUP($B308,'2022 Ventilation List SORT'!$A$6:$I$101,2)</f>
        <v>0.5</v>
      </c>
      <c r="D308" s="53">
        <f>VLOOKUP($B308,'2022 Ventilation List SORT'!$A$6:$I$101,3)</f>
        <v>0.15</v>
      </c>
      <c r="E308" s="58">
        <f>VLOOKUP($B308,'2022 Ventilation List SORT'!$A$6:$I$101,4)</f>
        <v>0</v>
      </c>
      <c r="F308" s="58">
        <f>VLOOKUP($B308,'2022 Ventilation List SORT'!$A$6:$I$101,5)</f>
        <v>0</v>
      </c>
      <c r="G308" s="53">
        <f>VLOOKUP($B308,'2022 Ventilation List SORT'!$A$6:$I$101,6)</f>
        <v>0</v>
      </c>
      <c r="H308" s="58">
        <f>VLOOKUP($B308,'2022 Ventilation List SORT'!$A$6:$I$101,7)</f>
        <v>1</v>
      </c>
      <c r="I308" s="53" t="str">
        <f>VLOOKUP($B308,'2022 Ventilation List SORT'!$A$6:$I$101,8)</f>
        <v>D, F</v>
      </c>
      <c r="J308" s="84" t="str">
        <f>VLOOKUP($B308,'2022 Ventilation List SORT'!$A$6:$I$101,9)</f>
        <v>No</v>
      </c>
      <c r="K308" s="154">
        <f>INDEX('For CSV - 2022 SpcFuncData'!$D$5:$D$88,MATCH($A308,'For CSV - 2022 SpcFuncData'!$B$5:$B$87,0))*0.5</f>
        <v>71.430000000000007</v>
      </c>
      <c r="L308" s="154">
        <f>INDEX('For CSV - 2022 VentSpcFuncData'!$K$6:$K$101,MATCH($B308,'For CSV - 2022 VentSpcFuncData'!$B$6:$B$101,0))</f>
        <v>33.333333333333336</v>
      </c>
      <c r="M308" s="154">
        <f t="shared" si="27"/>
        <v>33.333333333333336</v>
      </c>
      <c r="N308" s="154">
        <f>INDEX('For CSV - 2022 VentSpcFuncData'!$J$6:$J$101,MATCH($B308,'For CSV - 2022 VentSpcFuncData'!$B$6:$B$101,0))</f>
        <v>15</v>
      </c>
      <c r="O308" s="154">
        <f t="shared" si="26"/>
        <v>6.9998600027999442</v>
      </c>
      <c r="P308" s="156">
        <f t="shared" si="25"/>
        <v>0.50000000000000011</v>
      </c>
      <c r="Q308" s="41" t="str">
        <f t="shared" si="34"/>
        <v>Theater Area (Performance),Sports/Entertainment - Stages, studios</v>
      </c>
      <c r="R308" s="41">
        <f>INDEX('For CSV - 2022 SpcFuncData'!$AN$5:$AN$89,MATCH($A308,'For CSV - 2022 SpcFuncData'!$B$5:$B$88,0))</f>
        <v>372</v>
      </c>
      <c r="S308" s="41">
        <f>INDEX('For CSV - 2022 VentSpcFuncData'!$L$6:$L$101,MATCH($B308,'For CSV - 2022 VentSpcFuncData'!$B$6:$B$101,0))</f>
        <v>93</v>
      </c>
      <c r="T308" s="41">
        <f>MATCH($A308,'For CSV - 2022 SpcFuncData'!$B$5:$B$87,0)</f>
        <v>72</v>
      </c>
      <c r="V308" t="str">
        <f t="shared" si="33"/>
        <v>1, Spc:SpcFunc,        372,  93  ;  Theater Area (Performance)</v>
      </c>
    </row>
    <row r="309" spans="1:22">
      <c r="A309" s="41" t="s">
        <v>113</v>
      </c>
      <c r="B309" s="90" t="s">
        <v>666</v>
      </c>
      <c r="C309" s="53">
        <f>VLOOKUP($B309,'2022 Ventilation List SORT'!$A$6:$I$101,2)</f>
        <v>1.07</v>
      </c>
      <c r="D309" s="53">
        <f>VLOOKUP($B309,'2022 Ventilation List SORT'!$A$6:$I$101,3)</f>
        <v>0.15</v>
      </c>
      <c r="E309" s="58">
        <f>VLOOKUP($B309,'2022 Ventilation List SORT'!$A$6:$I$101,4)</f>
        <v>0</v>
      </c>
      <c r="F309" s="58">
        <f>VLOOKUP($B309,'2022 Ventilation List SORT'!$A$6:$I$101,5)</f>
        <v>0</v>
      </c>
      <c r="G309" s="53">
        <f>VLOOKUP($B309,'2022 Ventilation List SORT'!$A$6:$I$101,6)</f>
        <v>0</v>
      </c>
      <c r="H309" s="58">
        <f>VLOOKUP($B309,'2022 Ventilation List SORT'!$A$6:$I$101,7)</f>
        <v>1</v>
      </c>
      <c r="I309" s="53" t="str">
        <f>VLOOKUP($B309,'2022 Ventilation List SORT'!$A$6:$I$101,8)</f>
        <v>F</v>
      </c>
      <c r="J309" s="84" t="str">
        <f>VLOOKUP($B309,'2022 Ventilation List SORT'!$A$6:$I$101,9)</f>
        <v>No</v>
      </c>
      <c r="K309" s="154">
        <f>INDEX('For CSV - 2022 SpcFuncData'!$D$5:$D$88,MATCH($A309,'For CSV - 2022 SpcFuncData'!$B$5:$B$87,0))*0.5</f>
        <v>71.430000000000007</v>
      </c>
      <c r="L309" s="154">
        <f>INDEX('For CSV - 2022 VentSpcFuncData'!$K$6:$K$101,MATCH($B309,'For CSV - 2022 VentSpcFuncData'!$B$6:$B$101,0))</f>
        <v>71.333333333333329</v>
      </c>
      <c r="M309" s="154">
        <f t="shared" si="27"/>
        <v>71.333333333333329</v>
      </c>
      <c r="N309" s="154">
        <f>INDEX('For CSV - 2022 VentSpcFuncData'!$J$6:$J$101,MATCH($B309,'For CSV - 2022 VentSpcFuncData'!$B$6:$B$101,0))</f>
        <v>15</v>
      </c>
      <c r="O309" s="154">
        <f t="shared" si="26"/>
        <v>14.979700405991878</v>
      </c>
      <c r="P309" s="156">
        <f t="shared" si="25"/>
        <v>1.07</v>
      </c>
      <c r="Q309" s="41" t="str">
        <f t="shared" si="34"/>
        <v>Theater Area (Performance),Education - Music/theater/dance</v>
      </c>
      <c r="R309" s="41">
        <f>INDEX('For CSV - 2022 SpcFuncData'!$AN$5:$AN$89,MATCH($A309,'For CSV - 2022 SpcFuncData'!$B$5:$B$88,0))</f>
        <v>372</v>
      </c>
      <c r="S309" s="41">
        <f>INDEX('For CSV - 2022 VentSpcFuncData'!$L$6:$L$101,MATCH($B309,'For CSV - 2022 VentSpcFuncData'!$B$6:$B$101,0))</f>
        <v>20</v>
      </c>
      <c r="T309" s="41">
        <f>MATCH($A309,'For CSV - 2022 SpcFuncData'!$B$5:$B$87,0)</f>
        <v>72</v>
      </c>
      <c r="V309" t="str">
        <f t="shared" si="33"/>
        <v>2,              20,     "Education - Music/theater/dance"</v>
      </c>
    </row>
    <row r="310" spans="1:22">
      <c r="A310" s="41" t="s">
        <v>113</v>
      </c>
      <c r="B310" s="90" t="s">
        <v>286</v>
      </c>
      <c r="C310" s="53">
        <f>VLOOKUP($B310,'2022 Ventilation List SORT'!$A$6:$I$101,2)</f>
        <v>0.15</v>
      </c>
      <c r="D310" s="53">
        <f>VLOOKUP($B310,'2022 Ventilation List SORT'!$A$6:$I$101,3)</f>
        <v>0.15</v>
      </c>
      <c r="E310" s="58">
        <f>VLOOKUP($B310,'2022 Ventilation List SORT'!$A$6:$I$101,4)</f>
        <v>0</v>
      </c>
      <c r="F310" s="58">
        <f>VLOOKUP($B310,'2022 Ventilation List SORT'!$A$6:$I$101,5)</f>
        <v>0</v>
      </c>
      <c r="G310" s="53">
        <f>VLOOKUP($B310,'2022 Ventilation List SORT'!$A$6:$I$101,6)</f>
        <v>0</v>
      </c>
      <c r="H310" s="58">
        <f>VLOOKUP($B310,'2022 Ventilation List SORT'!$A$6:$I$101,7)</f>
        <v>2</v>
      </c>
      <c r="I310" s="53" t="str">
        <f>VLOOKUP($B310,'2022 Ventilation List SORT'!$A$6:$I$101,8)</f>
        <v/>
      </c>
      <c r="J310" s="84" t="str">
        <f>VLOOKUP($B310,'2022 Ventilation List SORT'!$A$6:$I$101,9)</f>
        <v>No</v>
      </c>
      <c r="K310" s="154">
        <f>INDEX('For CSV - 2022 SpcFuncData'!$D$5:$D$88,MATCH($A310,'For CSV - 2022 SpcFuncData'!$B$5:$B$87,0))*0.5</f>
        <v>71.430000000000007</v>
      </c>
      <c r="L310" s="154">
        <f>INDEX('For CSV - 2022 VentSpcFuncData'!$K$6:$K$101,MATCH($B310,'For CSV - 2022 VentSpcFuncData'!$B$6:$B$101,0))</f>
        <v>0</v>
      </c>
      <c r="M310" s="154">
        <f t="shared" si="27"/>
        <v>71.430000000000007</v>
      </c>
      <c r="N310" s="154">
        <f>INDEX('For CSV - 2022 VentSpcFuncData'!$J$6:$J$101,MATCH($B310,'For CSV - 2022 VentSpcFuncData'!$B$6:$B$101,0))</f>
        <v>15</v>
      </c>
      <c r="O310" s="154">
        <f t="shared" si="26"/>
        <v>15</v>
      </c>
      <c r="P310" s="156">
        <f t="shared" si="25"/>
        <v>1.07145</v>
      </c>
      <c r="Q310" s="41" t="str">
        <f t="shared" si="34"/>
        <v>Theater Area (Performance),Misc - All others</v>
      </c>
      <c r="R310" s="41">
        <f>INDEX('For CSV - 2022 SpcFuncData'!$AN$5:$AN$89,MATCH($A310,'For CSV - 2022 SpcFuncData'!$B$5:$B$88,0))</f>
        <v>372</v>
      </c>
      <c r="S310" s="41">
        <f>INDEX('For CSV - 2022 VentSpcFuncData'!$L$6:$L$101,MATCH($B310,'For CSV - 2022 VentSpcFuncData'!$B$6:$B$101,0))</f>
        <v>58</v>
      </c>
      <c r="T310" s="41">
        <f>MATCH($A310,'For CSV - 2022 SpcFuncData'!$B$5:$B$87,0)</f>
        <v>72</v>
      </c>
      <c r="V310" t="str">
        <f t="shared" si="33"/>
        <v>2,              58,     "Misc - All others"</v>
      </c>
    </row>
    <row r="311" spans="1:22">
      <c r="A311" s="41" t="s">
        <v>113</v>
      </c>
      <c r="B311" s="90" t="s">
        <v>332</v>
      </c>
      <c r="C311" s="53">
        <f>VLOOKUP($B311,'2022 Ventilation List SORT'!$A$6:$I$101,2)</f>
        <v>0.5</v>
      </c>
      <c r="D311" s="53">
        <f>VLOOKUP($B311,'2022 Ventilation List SORT'!$A$6:$I$101,3)</f>
        <v>0.15</v>
      </c>
      <c r="E311" s="58">
        <f>VLOOKUP($B311,'2022 Ventilation List SORT'!$A$6:$I$101,4)</f>
        <v>0</v>
      </c>
      <c r="F311" s="58">
        <f>VLOOKUP($B311,'2022 Ventilation List SORT'!$A$6:$I$101,5)</f>
        <v>0</v>
      </c>
      <c r="G311" s="53">
        <f>VLOOKUP($B311,'2022 Ventilation List SORT'!$A$6:$I$101,6)</f>
        <v>0</v>
      </c>
      <c r="H311" s="58">
        <f>VLOOKUP($B311,'2022 Ventilation List SORT'!$A$6:$I$101,7)</f>
        <v>1</v>
      </c>
      <c r="I311" s="53" t="str">
        <f>VLOOKUP($B311,'2022 Ventilation List SORT'!$A$6:$I$101,8)</f>
        <v>D, F</v>
      </c>
      <c r="J311" s="84" t="str">
        <f>VLOOKUP($B311,'2022 Ventilation List SORT'!$A$6:$I$101,9)</f>
        <v>No</v>
      </c>
      <c r="K311" s="154">
        <f>INDEX('For CSV - 2022 SpcFuncData'!$D$5:$D$88,MATCH($A311,'For CSV - 2022 SpcFuncData'!$B$5:$B$87,0))*0.5</f>
        <v>71.430000000000007</v>
      </c>
      <c r="L311" s="154">
        <f>INDEX('For CSV - 2022 VentSpcFuncData'!$K$6:$K$101,MATCH($B311,'For CSV - 2022 VentSpcFuncData'!$B$6:$B$101,0))</f>
        <v>33.333333333333336</v>
      </c>
      <c r="M311" s="154">
        <f t="shared" si="27"/>
        <v>33.333333333333336</v>
      </c>
      <c r="N311" s="154">
        <f>INDEX('For CSV - 2022 VentSpcFuncData'!$J$6:$J$101,MATCH($B311,'For CSV - 2022 VentSpcFuncData'!$B$6:$B$101,0))</f>
        <v>15</v>
      </c>
      <c r="O311" s="154">
        <f t="shared" si="26"/>
        <v>6.9998600027999442</v>
      </c>
      <c r="P311" s="156">
        <f t="shared" si="25"/>
        <v>0.50000000000000011</v>
      </c>
      <c r="Q311" s="41" t="str">
        <f t="shared" si="34"/>
        <v>Theater Area (Performance),Sports/Entertainment - Stages, studios</v>
      </c>
      <c r="R311" s="41">
        <f>INDEX('For CSV - 2022 SpcFuncData'!$AN$5:$AN$89,MATCH($A311,'For CSV - 2022 SpcFuncData'!$B$5:$B$88,0))</f>
        <v>372</v>
      </c>
      <c r="S311" s="41">
        <f>INDEX('For CSV - 2022 VentSpcFuncData'!$L$6:$L$101,MATCH($B311,'For CSV - 2022 VentSpcFuncData'!$B$6:$B$101,0))</f>
        <v>93</v>
      </c>
      <c r="T311" s="41">
        <f>MATCH($A311,'For CSV - 2022 SpcFuncData'!$B$5:$B$87,0)</f>
        <v>72</v>
      </c>
      <c r="V311" t="str">
        <f t="shared" si="33"/>
        <v>2,              93,     "Sports/Entertainment - Stages, studios"</v>
      </c>
    </row>
    <row r="312" spans="1:22">
      <c r="A312" s="41" t="s">
        <v>129</v>
      </c>
      <c r="B312" s="90" t="s">
        <v>334</v>
      </c>
      <c r="C312" s="53">
        <f>VLOOKUP($B312,'2022 Ventilation List SORT'!$A$6:$I$101,2)</f>
        <v>0.5</v>
      </c>
      <c r="D312" s="53">
        <f>VLOOKUP($B312,'2022 Ventilation List SORT'!$A$6:$I$101,3)</f>
        <v>0.15</v>
      </c>
      <c r="E312" s="58">
        <f>VLOOKUP($B312,'2022 Ventilation List SORT'!$A$6:$I$101,4)</f>
        <v>0</v>
      </c>
      <c r="F312" s="58">
        <f>VLOOKUP($B312,'2022 Ventilation List SORT'!$A$6:$I$101,5)</f>
        <v>0</v>
      </c>
      <c r="G312" s="53">
        <f>VLOOKUP($B312,'2022 Ventilation List SORT'!$A$6:$I$101,6)</f>
        <v>0</v>
      </c>
      <c r="H312" s="58">
        <f>VLOOKUP($B312,'2022 Ventilation List SORT'!$A$6:$I$101,7)</f>
        <v>1</v>
      </c>
      <c r="I312" s="53" t="str">
        <f>VLOOKUP($B312,'2022 Ventilation List SORT'!$A$6:$I$101,8)</f>
        <v>F</v>
      </c>
      <c r="J312" s="84" t="str">
        <f>VLOOKUP($B312,'2022 Ventilation List SORT'!$A$6:$I$101,9)</f>
        <v>No</v>
      </c>
      <c r="K312" s="154">
        <f>INDEX('For CSV - 2022 SpcFuncData'!$D$5:$D$88,MATCH($A312,'For CSV - 2022 SpcFuncData'!$B$5:$B$87,0))*0.5</f>
        <v>16.664999999999999</v>
      </c>
      <c r="L312" s="154">
        <f>INDEX('For CSV - 2022 VentSpcFuncData'!$K$6:$K$101,MATCH($B312,'For CSV - 2022 VentSpcFuncData'!$B$6:$B$101,0))</f>
        <v>33.333333333333336</v>
      </c>
      <c r="M312" s="154">
        <f t="shared" si="27"/>
        <v>33.333333333333336</v>
      </c>
      <c r="N312" s="154">
        <f>INDEX('For CSV - 2022 VentSpcFuncData'!$J$6:$J$101,MATCH($B312,'For CSV - 2022 VentSpcFuncData'!$B$6:$B$101,0))</f>
        <v>15</v>
      </c>
      <c r="O312" s="154">
        <f t="shared" si="26"/>
        <v>30.003000300030006</v>
      </c>
      <c r="P312" s="156">
        <f t="shared" si="25"/>
        <v>0.50000000000000011</v>
      </c>
      <c r="Q312" s="41" t="str">
        <f t="shared" si="34"/>
        <v>Transportation Function (Baggage Area),Misc - Transportation waiting</v>
      </c>
      <c r="R312" s="41">
        <f>INDEX('For CSV - 2022 SpcFuncData'!$AN$5:$AN$89,MATCH($A312,'For CSV - 2022 SpcFuncData'!$B$5:$B$88,0))</f>
        <v>373</v>
      </c>
      <c r="S312" s="41">
        <f>INDEX('For CSV - 2022 VentSpcFuncData'!$L$6:$L$101,MATCH($B312,'For CSV - 2022 VentSpcFuncData'!$B$6:$B$101,0))</f>
        <v>69</v>
      </c>
      <c r="T312" s="41">
        <f>MATCH($A312,'For CSV - 2022 SpcFuncData'!$B$5:$B$87,0)</f>
        <v>73</v>
      </c>
      <c r="V312" t="str">
        <f t="shared" si="33"/>
        <v>1, Spc:SpcFunc,        373,  69  ;  Transportation Function (Baggage Area)</v>
      </c>
    </row>
    <row r="313" spans="1:22">
      <c r="A313" s="41" t="s">
        <v>129</v>
      </c>
      <c r="B313" s="90" t="s">
        <v>628</v>
      </c>
      <c r="C313" s="53">
        <f>VLOOKUP($B313,'2022 Ventilation List SORT'!$A$6:$I$101,2)</f>
        <v>0.15</v>
      </c>
      <c r="D313" s="53">
        <f>VLOOKUP($B313,'2022 Ventilation List SORT'!$A$6:$I$101,3)</f>
        <v>0.15</v>
      </c>
      <c r="E313" s="58">
        <f>VLOOKUP($B313,'2022 Ventilation List SORT'!$A$6:$I$101,4)</f>
        <v>0</v>
      </c>
      <c r="F313" s="58">
        <f>VLOOKUP($B313,'2022 Ventilation List SORT'!$A$6:$I$101,5)</f>
        <v>0</v>
      </c>
      <c r="G313" s="53">
        <f>VLOOKUP($B313,'2022 Ventilation List SORT'!$A$6:$I$101,6)</f>
        <v>0</v>
      </c>
      <c r="H313" s="58">
        <f>VLOOKUP($B313,'2022 Ventilation List SORT'!$A$6:$I$101,7)</f>
        <v>2</v>
      </c>
      <c r="I313" s="53" t="str">
        <f>VLOOKUP($B313,'2022 Ventilation List SORT'!$A$6:$I$101,8)</f>
        <v/>
      </c>
      <c r="J313" s="84" t="str">
        <f>VLOOKUP($B313,'2022 Ventilation List SORT'!$A$6:$I$101,9)</f>
        <v>No</v>
      </c>
      <c r="K313" s="154">
        <f>INDEX('For CSV - 2022 SpcFuncData'!$D$5:$D$88,MATCH($A313,'For CSV - 2022 SpcFuncData'!$B$5:$B$87,0))*0.5</f>
        <v>16.664999999999999</v>
      </c>
      <c r="L313" s="154">
        <f>INDEX('For CSV - 2022 VentSpcFuncData'!$K$6:$K$101,MATCH($B313,'For CSV - 2022 VentSpcFuncData'!$B$6:$B$101,0))</f>
        <v>0</v>
      </c>
      <c r="M313" s="154">
        <f t="shared" si="27"/>
        <v>16.664999999999999</v>
      </c>
      <c r="N313" s="154">
        <f>INDEX('For CSV - 2022 VentSpcFuncData'!$J$6:$J$101,MATCH($B313,'For CSV - 2022 VentSpcFuncData'!$B$6:$B$101,0))</f>
        <v>15</v>
      </c>
      <c r="O313" s="154">
        <f t="shared" si="26"/>
        <v>15</v>
      </c>
      <c r="P313" s="156">
        <f t="shared" si="25"/>
        <v>0.249975</v>
      </c>
      <c r="Q313" s="41" t="str">
        <f t="shared" si="34"/>
        <v>Transportation Function (Baggage Area),Misc - Sorting, packing, light assembly</v>
      </c>
      <c r="R313" s="41">
        <f>INDEX('For CSV - 2022 SpcFuncData'!$AN$5:$AN$89,MATCH($A313,'For CSV - 2022 SpcFuncData'!$B$5:$B$88,0))</f>
        <v>373</v>
      </c>
      <c r="S313" s="41">
        <f>INDEX('For CSV - 2022 VentSpcFuncData'!$L$6:$L$101,MATCH($B313,'For CSV - 2022 VentSpcFuncData'!$B$6:$B$101,0))</f>
        <v>67</v>
      </c>
      <c r="T313" s="41">
        <f>MATCH($A313,'For CSV - 2022 SpcFuncData'!$B$5:$B$87,0)</f>
        <v>73</v>
      </c>
      <c r="V313" t="str">
        <f t="shared" si="33"/>
        <v>2,              67,     "Misc - Sorting, packing, light assembly"</v>
      </c>
    </row>
    <row r="314" spans="1:22">
      <c r="A314" s="41" t="s">
        <v>129</v>
      </c>
      <c r="B314" s="90" t="s">
        <v>334</v>
      </c>
      <c r="C314" s="53">
        <f>VLOOKUP($B314,'2022 Ventilation List SORT'!$A$6:$I$101,2)</f>
        <v>0.5</v>
      </c>
      <c r="D314" s="53">
        <f>VLOOKUP($B314,'2022 Ventilation List SORT'!$A$6:$I$101,3)</f>
        <v>0.15</v>
      </c>
      <c r="E314" s="58">
        <f>VLOOKUP($B314,'2022 Ventilation List SORT'!$A$6:$I$101,4)</f>
        <v>0</v>
      </c>
      <c r="F314" s="58">
        <f>VLOOKUP($B314,'2022 Ventilation List SORT'!$A$6:$I$101,5)</f>
        <v>0</v>
      </c>
      <c r="G314" s="53">
        <f>VLOOKUP($B314,'2022 Ventilation List SORT'!$A$6:$I$101,6)</f>
        <v>0</v>
      </c>
      <c r="H314" s="58">
        <f>VLOOKUP($B314,'2022 Ventilation List SORT'!$A$6:$I$101,7)</f>
        <v>1</v>
      </c>
      <c r="I314" s="53" t="str">
        <f>VLOOKUP($B314,'2022 Ventilation List SORT'!$A$6:$I$101,8)</f>
        <v>F</v>
      </c>
      <c r="J314" s="84" t="str">
        <f>VLOOKUP($B314,'2022 Ventilation List SORT'!$A$6:$I$101,9)</f>
        <v>No</v>
      </c>
      <c r="K314" s="154">
        <f>INDEX('For CSV - 2022 SpcFuncData'!$D$5:$D$88,MATCH($A314,'For CSV - 2022 SpcFuncData'!$B$5:$B$87,0))*0.5</f>
        <v>16.664999999999999</v>
      </c>
      <c r="L314" s="154">
        <f>INDEX('For CSV - 2022 VentSpcFuncData'!$K$6:$K$101,MATCH($B314,'For CSV - 2022 VentSpcFuncData'!$B$6:$B$101,0))</f>
        <v>33.333333333333336</v>
      </c>
      <c r="M314" s="154">
        <f t="shared" si="27"/>
        <v>33.333333333333336</v>
      </c>
      <c r="N314" s="154">
        <f>INDEX('For CSV - 2022 VentSpcFuncData'!$J$6:$J$101,MATCH($B314,'For CSV - 2022 VentSpcFuncData'!$B$6:$B$101,0))</f>
        <v>15</v>
      </c>
      <c r="O314" s="154">
        <f t="shared" si="26"/>
        <v>30.003000300030006</v>
      </c>
      <c r="P314" s="156">
        <f t="shared" si="25"/>
        <v>0.50000000000000011</v>
      </c>
      <c r="Q314" s="41" t="str">
        <f t="shared" si="34"/>
        <v>Transportation Function (Baggage Area),Misc - Transportation waiting</v>
      </c>
      <c r="R314" s="41">
        <f>INDEX('For CSV - 2022 SpcFuncData'!$AN$5:$AN$89,MATCH($A314,'For CSV - 2022 SpcFuncData'!$B$5:$B$88,0))</f>
        <v>373</v>
      </c>
      <c r="S314" s="41">
        <f>INDEX('For CSV - 2022 VentSpcFuncData'!$L$6:$L$101,MATCH($B314,'For CSV - 2022 VentSpcFuncData'!$B$6:$B$101,0))</f>
        <v>69</v>
      </c>
      <c r="T314" s="41">
        <f>MATCH($A314,'For CSV - 2022 SpcFuncData'!$B$5:$B$87,0)</f>
        <v>73</v>
      </c>
      <c r="V314" t="str">
        <f t="shared" si="33"/>
        <v>2,              69,     "Misc - Transportation waiting"</v>
      </c>
    </row>
    <row r="315" spans="1:22">
      <c r="A315" s="54" t="s">
        <v>130</v>
      </c>
      <c r="B315" s="90" t="s">
        <v>334</v>
      </c>
      <c r="C315" s="53">
        <f>VLOOKUP($B315,'2022 Ventilation List SORT'!$A$6:$I$101,2)</f>
        <v>0.5</v>
      </c>
      <c r="D315" s="53">
        <f>VLOOKUP($B315,'2022 Ventilation List SORT'!$A$6:$I$101,3)</f>
        <v>0.15</v>
      </c>
      <c r="E315" s="58">
        <f>VLOOKUP($B315,'2022 Ventilation List SORT'!$A$6:$I$101,4)</f>
        <v>0</v>
      </c>
      <c r="F315" s="58">
        <f>VLOOKUP($B315,'2022 Ventilation List SORT'!$A$6:$I$101,5)</f>
        <v>0</v>
      </c>
      <c r="G315" s="53">
        <f>VLOOKUP($B315,'2022 Ventilation List SORT'!$A$6:$I$101,6)</f>
        <v>0</v>
      </c>
      <c r="H315" s="58">
        <f>VLOOKUP($B315,'2022 Ventilation List SORT'!$A$6:$I$101,7)</f>
        <v>1</v>
      </c>
      <c r="I315" s="53" t="str">
        <f>VLOOKUP($B315,'2022 Ventilation List SORT'!$A$6:$I$101,8)</f>
        <v>F</v>
      </c>
      <c r="J315" s="84" t="str">
        <f>VLOOKUP($B315,'2022 Ventilation List SORT'!$A$6:$I$101,9)</f>
        <v>No</v>
      </c>
      <c r="K315" s="154">
        <f>INDEX('For CSV - 2022 SpcFuncData'!$D$5:$D$88,MATCH($A315,'For CSV - 2022 SpcFuncData'!$B$5:$B$87,0))*0.5</f>
        <v>16.664999999999999</v>
      </c>
      <c r="L315" s="154">
        <f>INDEX('For CSV - 2022 VentSpcFuncData'!$K$6:$K$101,MATCH($B315,'For CSV - 2022 VentSpcFuncData'!$B$6:$B$101,0))</f>
        <v>33.333333333333336</v>
      </c>
      <c r="M315" s="154">
        <f t="shared" si="27"/>
        <v>33.333333333333336</v>
      </c>
      <c r="N315" s="154">
        <f>INDEX('For CSV - 2022 VentSpcFuncData'!$J$6:$J$101,MATCH($B315,'For CSV - 2022 VentSpcFuncData'!$B$6:$B$101,0))</f>
        <v>15</v>
      </c>
      <c r="O315" s="154">
        <f t="shared" si="26"/>
        <v>30.003000300030006</v>
      </c>
      <c r="P315" s="156">
        <f t="shared" si="25"/>
        <v>0.50000000000000011</v>
      </c>
      <c r="Q315" s="41" t="str">
        <f t="shared" si="34"/>
        <v>Transportation Function (Ticketing Area),Misc - Transportation waiting</v>
      </c>
      <c r="R315" s="41">
        <f>INDEX('For CSV - 2022 SpcFuncData'!$AN$5:$AN$89,MATCH($A315,'For CSV - 2022 SpcFuncData'!$B$5:$B$88,0))</f>
        <v>374</v>
      </c>
      <c r="S315" s="41">
        <f>INDEX('For CSV - 2022 VentSpcFuncData'!$L$6:$L$101,MATCH($B315,'For CSV - 2022 VentSpcFuncData'!$B$6:$B$101,0))</f>
        <v>69</v>
      </c>
      <c r="T315" s="41">
        <f>MATCH($A315,'For CSV - 2022 SpcFuncData'!$B$5:$B$87,0)</f>
        <v>74</v>
      </c>
      <c r="V315" t="str">
        <f t="shared" si="33"/>
        <v>1, Spc:SpcFunc,        374,  69  ;  Transportation Function (Ticketing Area)</v>
      </c>
    </row>
    <row r="316" spans="1:22">
      <c r="A316" s="54" t="s">
        <v>130</v>
      </c>
      <c r="B316" s="90" t="s">
        <v>616</v>
      </c>
      <c r="C316" s="53">
        <f>VLOOKUP($B316,'2022 Ventilation List SORT'!$A$6:$I$101,2)</f>
        <v>0.5</v>
      </c>
      <c r="D316" s="53">
        <f>VLOOKUP($B316,'2022 Ventilation List SORT'!$A$6:$I$101,3)</f>
        <v>0.15</v>
      </c>
      <c r="E316" s="58">
        <f>VLOOKUP($B316,'2022 Ventilation List SORT'!$A$6:$I$101,4)</f>
        <v>0</v>
      </c>
      <c r="F316" s="58">
        <f>VLOOKUP($B316,'2022 Ventilation List SORT'!$A$6:$I$101,5)</f>
        <v>0</v>
      </c>
      <c r="G316" s="53">
        <f>VLOOKUP($B316,'2022 Ventilation List SORT'!$A$6:$I$101,6)</f>
        <v>0</v>
      </c>
      <c r="H316" s="58">
        <f>VLOOKUP($B316,'2022 Ventilation List SORT'!$A$6:$I$101,7)</f>
        <v>1</v>
      </c>
      <c r="I316" s="53" t="str">
        <f>VLOOKUP($B316,'2022 Ventilation List SORT'!$A$6:$I$101,8)</f>
        <v>F</v>
      </c>
      <c r="J316" s="84" t="str">
        <f>VLOOKUP($B316,'2022 Ventilation List SORT'!$A$6:$I$101,9)</f>
        <v>No</v>
      </c>
      <c r="K316" s="154">
        <f>INDEX('For CSV - 2022 SpcFuncData'!$D$5:$D$88,MATCH($A316,'For CSV - 2022 SpcFuncData'!$B$5:$B$87,0))*0.5</f>
        <v>16.664999999999999</v>
      </c>
      <c r="L316" s="154">
        <f>INDEX('For CSV - 2022 VentSpcFuncData'!$K$6:$K$101,MATCH($B316,'For CSV - 2022 VentSpcFuncData'!$B$6:$B$101,0))</f>
        <v>33.333333333333336</v>
      </c>
      <c r="M316" s="154">
        <f t="shared" si="27"/>
        <v>33.333333333333336</v>
      </c>
      <c r="N316" s="154">
        <f>INDEX('For CSV - 2022 VentSpcFuncData'!$J$6:$J$101,MATCH($B316,'For CSV - 2022 VentSpcFuncData'!$B$6:$B$101,0))</f>
        <v>15</v>
      </c>
      <c r="O316" s="154">
        <f t="shared" si="26"/>
        <v>30.003000300030006</v>
      </c>
      <c r="P316" s="156">
        <f t="shared" si="25"/>
        <v>0.50000000000000011</v>
      </c>
      <c r="Q316" s="41" t="str">
        <f t="shared" si="34"/>
        <v>Transportation Function (Ticketing Area),Assembly - Lobbies</v>
      </c>
      <c r="R316" s="41">
        <f>INDEX('For CSV - 2022 SpcFuncData'!$AN$5:$AN$89,MATCH($A316,'For CSV - 2022 SpcFuncData'!$B$5:$B$88,0))</f>
        <v>374</v>
      </c>
      <c r="S316" s="41">
        <f>INDEX('For CSV - 2022 VentSpcFuncData'!$L$6:$L$101,MATCH($B316,'For CSV - 2022 VentSpcFuncData'!$B$6:$B$101,0))</f>
        <v>5</v>
      </c>
      <c r="T316" s="41">
        <f>MATCH($A316,'For CSV - 2022 SpcFuncData'!$B$5:$B$87,0)</f>
        <v>74</v>
      </c>
      <c r="V316" t="str">
        <f t="shared" si="33"/>
        <v>2,              5,     "Assembly - Lobbies"</v>
      </c>
    </row>
    <row r="317" spans="1:22">
      <c r="A317" s="54" t="s">
        <v>130</v>
      </c>
      <c r="B317" s="90" t="s">
        <v>334</v>
      </c>
      <c r="C317" s="53">
        <f>VLOOKUP($B317,'2022 Ventilation List SORT'!$A$6:$I$101,2)</f>
        <v>0.5</v>
      </c>
      <c r="D317" s="53">
        <f>VLOOKUP($B317,'2022 Ventilation List SORT'!$A$6:$I$101,3)</f>
        <v>0.15</v>
      </c>
      <c r="E317" s="58">
        <f>VLOOKUP($B317,'2022 Ventilation List SORT'!$A$6:$I$101,4)</f>
        <v>0</v>
      </c>
      <c r="F317" s="58">
        <f>VLOOKUP($B317,'2022 Ventilation List SORT'!$A$6:$I$101,5)</f>
        <v>0</v>
      </c>
      <c r="G317" s="53">
        <f>VLOOKUP($B317,'2022 Ventilation List SORT'!$A$6:$I$101,6)</f>
        <v>0</v>
      </c>
      <c r="H317" s="58">
        <f>VLOOKUP($B317,'2022 Ventilation List SORT'!$A$6:$I$101,7)</f>
        <v>1</v>
      </c>
      <c r="I317" s="53" t="str">
        <f>VLOOKUP($B317,'2022 Ventilation List SORT'!$A$6:$I$101,8)</f>
        <v>F</v>
      </c>
      <c r="J317" s="84" t="str">
        <f>VLOOKUP($B317,'2022 Ventilation List SORT'!$A$6:$I$101,9)</f>
        <v>No</v>
      </c>
      <c r="K317" s="154">
        <f>INDEX('For CSV - 2022 SpcFuncData'!$D$5:$D$88,MATCH($A317,'For CSV - 2022 SpcFuncData'!$B$5:$B$87,0))*0.5</f>
        <v>16.664999999999999</v>
      </c>
      <c r="L317" s="154">
        <f>INDEX('For CSV - 2022 VentSpcFuncData'!$K$6:$K$101,MATCH($B317,'For CSV - 2022 VentSpcFuncData'!$B$6:$B$101,0))</f>
        <v>33.333333333333336</v>
      </c>
      <c r="M317" s="154">
        <f t="shared" si="27"/>
        <v>33.333333333333336</v>
      </c>
      <c r="N317" s="154">
        <f>INDEX('For CSV - 2022 VentSpcFuncData'!$J$6:$J$101,MATCH($B317,'For CSV - 2022 VentSpcFuncData'!$B$6:$B$101,0))</f>
        <v>15</v>
      </c>
      <c r="O317" s="154">
        <f t="shared" si="26"/>
        <v>30.003000300030006</v>
      </c>
      <c r="P317" s="156">
        <f t="shared" si="25"/>
        <v>0.50000000000000011</v>
      </c>
      <c r="Q317" s="41" t="str">
        <f t="shared" si="34"/>
        <v>Transportation Function (Ticketing Area),Misc - Transportation waiting</v>
      </c>
      <c r="R317" s="41">
        <f>INDEX('For CSV - 2022 SpcFuncData'!$AN$5:$AN$89,MATCH($A317,'For CSV - 2022 SpcFuncData'!$B$5:$B$88,0))</f>
        <v>374</v>
      </c>
      <c r="S317" s="41">
        <f>INDEX('For CSV - 2022 VentSpcFuncData'!$L$6:$L$101,MATCH($B317,'For CSV - 2022 VentSpcFuncData'!$B$6:$B$101,0))</f>
        <v>69</v>
      </c>
      <c r="T317" s="41">
        <f>MATCH($A317,'For CSV - 2022 SpcFuncData'!$B$5:$B$87,0)</f>
        <v>74</v>
      </c>
      <c r="V317" t="str">
        <f t="shared" si="33"/>
        <v>2,              69,     "Misc - Transportation waiting"</v>
      </c>
    </row>
    <row r="318" spans="1:22">
      <c r="A318" s="54" t="s">
        <v>161</v>
      </c>
      <c r="B318" s="90" t="s">
        <v>313</v>
      </c>
      <c r="C318" s="53">
        <f>VLOOKUP($B318,'2022 Ventilation List SORT'!$A$6:$I$101,2)</f>
        <v>0.15</v>
      </c>
      <c r="D318" s="53">
        <f>VLOOKUP($B318,'2022 Ventilation List SORT'!$A$6:$I$101,3)</f>
        <v>0.15</v>
      </c>
      <c r="E318" s="58">
        <f>VLOOKUP($B318,'2022 Ventilation List SORT'!$A$6:$I$101,4)</f>
        <v>0</v>
      </c>
      <c r="F318" s="58">
        <f>VLOOKUP($B318,'2022 Ventilation List SORT'!$A$6:$I$101,5)</f>
        <v>0</v>
      </c>
      <c r="G318" s="53">
        <f>VLOOKUP($B318,'2022 Ventilation List SORT'!$A$6:$I$101,6)</f>
        <v>0</v>
      </c>
      <c r="H318" s="58">
        <f>VLOOKUP($B318,'2022 Ventilation List SORT'!$A$6:$I$101,7)</f>
        <v>1</v>
      </c>
      <c r="I318" s="53" t="str">
        <f>VLOOKUP($B318,'2022 Ventilation List SORT'!$A$6:$I$101,8)</f>
        <v>F</v>
      </c>
      <c r="J318" s="84" t="str">
        <f>VLOOKUP($B318,'2022 Ventilation List SORT'!$A$6:$I$101,9)</f>
        <v>No</v>
      </c>
      <c r="K318" s="154">
        <f>INDEX('For CSV - 2022 SpcFuncData'!$D$5:$D$88,MATCH($A318,'For CSV - 2022 SpcFuncData'!$B$5:$B$87,0))*0.5</f>
        <v>5</v>
      </c>
      <c r="L318" s="154">
        <f>INDEX('For CSV - 2022 VentSpcFuncData'!$K$6:$K$101,MATCH($B318,'For CSV - 2022 VentSpcFuncData'!$B$6:$B$101,0))</f>
        <v>0</v>
      </c>
      <c r="M318" s="154">
        <f t="shared" si="27"/>
        <v>5</v>
      </c>
      <c r="N318" s="154">
        <f>INDEX('For CSV - 2022 VentSpcFuncData'!$J$6:$J$101,MATCH($B318,'For CSV - 2022 VentSpcFuncData'!$B$6:$B$101,0))</f>
        <v>15</v>
      </c>
      <c r="O318" s="154">
        <f t="shared" si="26"/>
        <v>15</v>
      </c>
      <c r="P318" s="156">
        <f t="shared" si="25"/>
        <v>7.4999999999999997E-2</v>
      </c>
      <c r="Q318" s="41" t="str">
        <f t="shared" si="34"/>
        <v>Unleased Tenant Area,Office - Office space</v>
      </c>
      <c r="R318" s="41">
        <f>INDEX('For CSV - 2022 SpcFuncData'!$AN$5:$AN$89,MATCH($A318,'For CSV - 2022 SpcFuncData'!$B$5:$B$88,0))</f>
        <v>375</v>
      </c>
      <c r="S318" s="41">
        <f>INDEX('For CSV - 2022 VentSpcFuncData'!$L$6:$L$101,MATCH($B318,'For CSV - 2022 VentSpcFuncData'!$B$6:$B$101,0))</f>
        <v>74</v>
      </c>
      <c r="T318" s="41">
        <f>MATCH($A318,'For CSV - 2022 SpcFuncData'!$B$5:$B$87,0)</f>
        <v>75</v>
      </c>
      <c r="V318" t="str">
        <f t="shared" ref="V318:V334" si="35">IF($A317&lt;&gt;$A318,$V$3&amp;$R318&amp;$W$3&amp;$S318&amp;$X$3&amp;TEXT($A318,0),IF($A318=$A317,$V$4&amp;$S318&amp;$W$4&amp;$X$4&amp;$B318&amp;""""))</f>
        <v>1, Spc:SpcFunc,        375,  74  ;  Unleased Tenant Area</v>
      </c>
    </row>
    <row r="319" spans="1:22">
      <c r="A319" s="54" t="s">
        <v>161</v>
      </c>
      <c r="B319" s="90" t="s">
        <v>325</v>
      </c>
      <c r="C319" s="53">
        <f>VLOOKUP($B319,'2022 Ventilation List SORT'!$A$6:$I$101,2)</f>
        <v>0.25</v>
      </c>
      <c r="D319" s="53">
        <f>VLOOKUP($B319,'2022 Ventilation List SORT'!$A$6:$I$101,3)</f>
        <v>0.2</v>
      </c>
      <c r="E319" s="58">
        <f>VLOOKUP($B319,'2022 Ventilation List SORT'!$A$6:$I$101,4)</f>
        <v>0</v>
      </c>
      <c r="F319" s="58">
        <f>VLOOKUP($B319,'2022 Ventilation List SORT'!$A$6:$I$101,5)</f>
        <v>0</v>
      </c>
      <c r="G319" s="53">
        <f>VLOOKUP($B319,'2022 Ventilation List SORT'!$A$6:$I$101,6)</f>
        <v>0</v>
      </c>
      <c r="H319" s="58">
        <f>VLOOKUP($B319,'2022 Ventilation List SORT'!$A$6:$I$101,7)</f>
        <v>2</v>
      </c>
      <c r="I319" s="53" t="str">
        <f>VLOOKUP($B319,'2022 Ventilation List SORT'!$A$6:$I$101,8)</f>
        <v/>
      </c>
      <c r="J319" s="84" t="str">
        <f>VLOOKUP($B319,'2022 Ventilation List SORT'!$A$6:$I$101,9)</f>
        <v>No</v>
      </c>
      <c r="K319" s="154">
        <f>INDEX('For CSV - 2022 SpcFuncData'!$D$5:$D$88,MATCH($A319,'For CSV - 2022 SpcFuncData'!$B$5:$B$87,0))*0.5</f>
        <v>5</v>
      </c>
      <c r="L319" s="154">
        <f>INDEX('For CSV - 2022 VentSpcFuncData'!$K$6:$K$101,MATCH($B319,'For CSV - 2022 VentSpcFuncData'!$B$6:$B$101,0))</f>
        <v>16.666666666666668</v>
      </c>
      <c r="M319" s="154">
        <f t="shared" si="27"/>
        <v>16.666666666666668</v>
      </c>
      <c r="N319" s="154">
        <f>INDEX('For CSV - 2022 VentSpcFuncData'!$J$6:$J$101,MATCH($B319,'For CSV - 2022 VentSpcFuncData'!$B$6:$B$101,0))</f>
        <v>15</v>
      </c>
      <c r="O319" s="154">
        <f t="shared" si="26"/>
        <v>50</v>
      </c>
      <c r="P319" s="156">
        <f t="shared" si="25"/>
        <v>0.25</v>
      </c>
      <c r="Q319" s="41" t="str">
        <f t="shared" si="34"/>
        <v>Unleased Tenant Area,Retail - Sales</v>
      </c>
      <c r="R319" s="41">
        <f>INDEX('For CSV - 2022 SpcFuncData'!$AN$5:$AN$89,MATCH($A319,'For CSV - 2022 SpcFuncData'!$B$5:$B$88,0))</f>
        <v>375</v>
      </c>
      <c r="S319" s="41">
        <f>INDEX('For CSV - 2022 VentSpcFuncData'!$L$6:$L$101,MATCH($B319,'For CSV - 2022 VentSpcFuncData'!$B$6:$B$101,0))</f>
        <v>83</v>
      </c>
      <c r="T319" s="41">
        <f>MATCH($A319,'For CSV - 2022 SpcFuncData'!$B$5:$B$87,0)</f>
        <v>75</v>
      </c>
      <c r="V319" t="str">
        <f t="shared" si="35"/>
        <v>2,              83,     "Retail - Sales"</v>
      </c>
    </row>
    <row r="320" spans="1:22">
      <c r="A320" s="54" t="s">
        <v>161</v>
      </c>
      <c r="B320" s="90" t="s">
        <v>277</v>
      </c>
      <c r="C320" s="53">
        <f>VLOOKUP($B320,'2022 Ventilation List SORT'!$A$6:$I$101,2)</f>
        <v>0.5</v>
      </c>
      <c r="D320" s="53">
        <f>VLOOKUP($B320,'2022 Ventilation List SORT'!$A$6:$I$101,3)</f>
        <v>0.15</v>
      </c>
      <c r="E320" s="58">
        <f>VLOOKUP($B320,'2022 Ventilation List SORT'!$A$6:$I$101,4)</f>
        <v>0</v>
      </c>
      <c r="F320" s="58">
        <f>VLOOKUP($B320,'2022 Ventilation List SORT'!$A$6:$I$101,5)</f>
        <v>0</v>
      </c>
      <c r="G320" s="53">
        <f>VLOOKUP($B320,'2022 Ventilation List SORT'!$A$6:$I$101,6)</f>
        <v>0</v>
      </c>
      <c r="H320" s="58">
        <f>VLOOKUP($B320,'2022 Ventilation List SORT'!$A$6:$I$101,7)</f>
        <v>2</v>
      </c>
      <c r="I320" s="53" t="str">
        <f>VLOOKUP($B320,'2022 Ventilation List SORT'!$A$6:$I$101,8)</f>
        <v/>
      </c>
      <c r="J320" s="84" t="str">
        <f>VLOOKUP($B320,'2022 Ventilation List SORT'!$A$6:$I$101,9)</f>
        <v>No</v>
      </c>
      <c r="K320" s="154">
        <f>INDEX('For CSV - 2022 SpcFuncData'!$D$5:$D$88,MATCH($A320,'For CSV - 2022 SpcFuncData'!$B$5:$B$87,0))*0.5</f>
        <v>5</v>
      </c>
      <c r="L320" s="154">
        <f>INDEX('For CSV - 2022 VentSpcFuncData'!$K$6:$K$101,MATCH($B320,'For CSV - 2022 VentSpcFuncData'!$B$6:$B$101,0))</f>
        <v>33.333333333333336</v>
      </c>
      <c r="M320" s="154">
        <f t="shared" si="27"/>
        <v>33.333333333333336</v>
      </c>
      <c r="N320" s="154">
        <f>INDEX('For CSV - 2022 VentSpcFuncData'!$J$6:$J$101,MATCH($B320,'For CSV - 2022 VentSpcFuncData'!$B$6:$B$101,0))</f>
        <v>15</v>
      </c>
      <c r="O320" s="154">
        <f t="shared" si="26"/>
        <v>100</v>
      </c>
      <c r="P320" s="156">
        <f t="shared" si="25"/>
        <v>0.5</v>
      </c>
      <c r="Q320" s="41" t="str">
        <f t="shared" si="34"/>
        <v>Unleased Tenant Area,Food Service - Cafeteria/fast-food dining</v>
      </c>
      <c r="R320" s="41">
        <f>INDEX('For CSV - 2022 SpcFuncData'!$AN$5:$AN$89,MATCH($A320,'For CSV - 2022 SpcFuncData'!$B$5:$B$88,0))</f>
        <v>375</v>
      </c>
      <c r="S320" s="41">
        <f>INDEX('For CSV - 2022 VentSpcFuncData'!$L$6:$L$101,MATCH($B320,'For CSV - 2022 VentSpcFuncData'!$B$6:$B$101,0))</f>
        <v>43</v>
      </c>
      <c r="T320" s="41">
        <f>MATCH($A320,'For CSV - 2022 SpcFuncData'!$B$5:$B$87,0)</f>
        <v>75</v>
      </c>
      <c r="V320" t="str">
        <f t="shared" si="35"/>
        <v>2,              43,     "Food Service - Cafeteria/fast-food dining"</v>
      </c>
    </row>
    <row r="321" spans="1:22">
      <c r="A321" s="54" t="s">
        <v>161</v>
      </c>
      <c r="B321" s="90" t="s">
        <v>275</v>
      </c>
      <c r="C321" s="53">
        <f>VLOOKUP($B321,'2022 Ventilation List SORT'!$A$6:$I$101,2)</f>
        <v>0.5</v>
      </c>
      <c r="D321" s="53">
        <f>VLOOKUP($B321,'2022 Ventilation List SORT'!$A$6:$I$101,3)</f>
        <v>0.15</v>
      </c>
      <c r="E321" s="58">
        <f>VLOOKUP($B321,'2022 Ventilation List SORT'!$A$6:$I$101,4)</f>
        <v>0</v>
      </c>
      <c r="F321" s="58">
        <f>VLOOKUP($B321,'2022 Ventilation List SORT'!$A$6:$I$101,5)</f>
        <v>0</v>
      </c>
      <c r="G321" s="53">
        <f>VLOOKUP($B321,'2022 Ventilation List SORT'!$A$6:$I$101,6)</f>
        <v>0</v>
      </c>
      <c r="H321" s="58">
        <f>VLOOKUP($B321,'2022 Ventilation List SORT'!$A$6:$I$101,7)</f>
        <v>2</v>
      </c>
      <c r="I321" s="53" t="str">
        <f>VLOOKUP($B321,'2022 Ventilation List SORT'!$A$6:$I$101,8)</f>
        <v/>
      </c>
      <c r="J321" s="84" t="str">
        <f>VLOOKUP($B321,'2022 Ventilation List SORT'!$A$6:$I$101,9)</f>
        <v>No</v>
      </c>
      <c r="K321" s="154">
        <f>INDEX('For CSV - 2022 SpcFuncData'!$D$5:$D$88,MATCH($A321,'For CSV - 2022 SpcFuncData'!$B$5:$B$87,0))*0.5</f>
        <v>5</v>
      </c>
      <c r="L321" s="154">
        <f>INDEX('For CSV - 2022 VentSpcFuncData'!$K$6:$K$101,MATCH($B321,'For CSV - 2022 VentSpcFuncData'!$B$6:$B$101,0))</f>
        <v>33.333333333333336</v>
      </c>
      <c r="M321" s="154">
        <f t="shared" si="27"/>
        <v>33.333333333333336</v>
      </c>
      <c r="N321" s="154">
        <f>INDEX('For CSV - 2022 VentSpcFuncData'!$J$6:$J$101,MATCH($B321,'For CSV - 2022 VentSpcFuncData'!$B$6:$B$101,0))</f>
        <v>15</v>
      </c>
      <c r="O321" s="154">
        <f t="shared" si="26"/>
        <v>100</v>
      </c>
      <c r="P321" s="156">
        <f t="shared" si="25"/>
        <v>0.5</v>
      </c>
      <c r="Q321" s="41" t="str">
        <f t="shared" si="34"/>
        <v>Unleased Tenant Area,Food Service - Restaurant dining rooms</v>
      </c>
      <c r="R321" s="41">
        <f>INDEX('For CSV - 2022 SpcFuncData'!$AN$5:$AN$89,MATCH($A321,'For CSV - 2022 SpcFuncData'!$B$5:$B$88,0))</f>
        <v>375</v>
      </c>
      <c r="S321" s="41">
        <f>INDEX('For CSV - 2022 VentSpcFuncData'!$L$6:$L$101,MATCH($B321,'For CSV - 2022 VentSpcFuncData'!$B$6:$B$101,0))</f>
        <v>45</v>
      </c>
      <c r="T321" s="41">
        <f>MATCH($A321,'For CSV - 2022 SpcFuncData'!$B$5:$B$87,0)</f>
        <v>75</v>
      </c>
      <c r="V321" t="str">
        <f t="shared" si="35"/>
        <v>2,              45,     "Food Service - Restaurant dining rooms"</v>
      </c>
    </row>
    <row r="322" spans="1:22">
      <c r="A322" s="54" t="s">
        <v>161</v>
      </c>
      <c r="B322" s="90" t="s">
        <v>286</v>
      </c>
      <c r="C322" s="53">
        <f>VLOOKUP($B322,'2022 Ventilation List SORT'!$A$6:$I$101,2)</f>
        <v>0.15</v>
      </c>
      <c r="D322" s="53">
        <f>VLOOKUP($B322,'2022 Ventilation List SORT'!$A$6:$I$101,3)</f>
        <v>0.15</v>
      </c>
      <c r="E322" s="58">
        <f>VLOOKUP($B322,'2022 Ventilation List SORT'!$A$6:$I$101,4)</f>
        <v>0</v>
      </c>
      <c r="F322" s="58">
        <f>VLOOKUP($B322,'2022 Ventilation List SORT'!$A$6:$I$101,5)</f>
        <v>0</v>
      </c>
      <c r="G322" s="53">
        <f>VLOOKUP($B322,'2022 Ventilation List SORT'!$A$6:$I$101,6)</f>
        <v>0</v>
      </c>
      <c r="H322" s="58">
        <f>VLOOKUP($B322,'2022 Ventilation List SORT'!$A$6:$I$101,7)</f>
        <v>2</v>
      </c>
      <c r="I322" s="53" t="str">
        <f>VLOOKUP($B322,'2022 Ventilation List SORT'!$A$6:$I$101,8)</f>
        <v/>
      </c>
      <c r="J322" s="84" t="str">
        <f>VLOOKUP($B322,'2022 Ventilation List SORT'!$A$6:$I$101,9)</f>
        <v>No</v>
      </c>
      <c r="K322" s="154">
        <f>INDEX('For CSV - 2022 SpcFuncData'!$D$5:$D$88,MATCH($A322,'For CSV - 2022 SpcFuncData'!$B$5:$B$87,0))*0.5</f>
        <v>5</v>
      </c>
      <c r="L322" s="154">
        <f>INDEX('For CSV - 2022 VentSpcFuncData'!$K$6:$K$101,MATCH($B322,'For CSV - 2022 VentSpcFuncData'!$B$6:$B$101,0))</f>
        <v>0</v>
      </c>
      <c r="M322" s="154">
        <f t="shared" si="27"/>
        <v>5</v>
      </c>
      <c r="N322" s="154">
        <f>INDEX('For CSV - 2022 VentSpcFuncData'!$J$6:$J$101,MATCH($B322,'For CSV - 2022 VentSpcFuncData'!$B$6:$B$101,0))</f>
        <v>15</v>
      </c>
      <c r="O322" s="154">
        <f t="shared" si="26"/>
        <v>15</v>
      </c>
      <c r="P322" s="156">
        <f t="shared" si="25"/>
        <v>7.4999999999999997E-2</v>
      </c>
      <c r="Q322" s="41" t="str">
        <f t="shared" si="34"/>
        <v>Unleased Tenant Area,Misc - All others</v>
      </c>
      <c r="R322" s="41">
        <f>INDEX('For CSV - 2022 SpcFuncData'!$AN$5:$AN$89,MATCH($A322,'For CSV - 2022 SpcFuncData'!$B$5:$B$88,0))</f>
        <v>375</v>
      </c>
      <c r="S322" s="41">
        <f>INDEX('For CSV - 2022 VentSpcFuncData'!$L$6:$L$101,MATCH($B322,'For CSV - 2022 VentSpcFuncData'!$B$6:$B$101,0))</f>
        <v>58</v>
      </c>
      <c r="T322" s="41">
        <f>MATCH($A322,'For CSV - 2022 SpcFuncData'!$B$5:$B$87,0)</f>
        <v>75</v>
      </c>
      <c r="V322" t="str">
        <f t="shared" si="35"/>
        <v>2,              58,     "Misc - All others"</v>
      </c>
    </row>
    <row r="323" spans="1:22">
      <c r="A323" s="54" t="s">
        <v>161</v>
      </c>
      <c r="B323" s="90" t="s">
        <v>261</v>
      </c>
      <c r="C323" s="53">
        <f>VLOOKUP($B323,'2022 Ventilation List SORT'!$A$6:$I$101,2)</f>
        <v>0.15</v>
      </c>
      <c r="D323" s="53">
        <f>VLOOKUP($B323,'2022 Ventilation List SORT'!$A$6:$I$101,3)</f>
        <v>0.15</v>
      </c>
      <c r="E323" s="58">
        <f>VLOOKUP($B323,'2022 Ventilation List SORT'!$A$6:$I$101,4)</f>
        <v>0</v>
      </c>
      <c r="F323" s="58">
        <f>VLOOKUP($B323,'2022 Ventilation List SORT'!$A$6:$I$101,5)</f>
        <v>0</v>
      </c>
      <c r="G323" s="53">
        <f>VLOOKUP($B323,'2022 Ventilation List SORT'!$A$6:$I$101,6)</f>
        <v>0</v>
      </c>
      <c r="H323" s="58">
        <f>VLOOKUP($B323,'2022 Ventilation List SORT'!$A$6:$I$101,7)</f>
        <v>2</v>
      </c>
      <c r="I323" s="53" t="str">
        <f>VLOOKUP($B323,'2022 Ventilation List SORT'!$A$6:$I$101,8)</f>
        <v>B</v>
      </c>
      <c r="J323" s="84" t="str">
        <f>VLOOKUP($B323,'2022 Ventilation List SORT'!$A$6:$I$101,9)</f>
        <v>No</v>
      </c>
      <c r="K323" s="154">
        <f>INDEX('For CSV - 2022 SpcFuncData'!$D$5:$D$88,MATCH($A323,'For CSV - 2022 SpcFuncData'!$B$5:$B$87,0))*0.5</f>
        <v>5</v>
      </c>
      <c r="L323" s="154">
        <f>INDEX('For CSV - 2022 VentSpcFuncData'!$K$6:$K$101,MATCH($B323,'For CSV - 2022 VentSpcFuncData'!$B$6:$B$101,0))</f>
        <v>0</v>
      </c>
      <c r="M323" s="154">
        <f t="shared" si="27"/>
        <v>5</v>
      </c>
      <c r="N323" s="154">
        <f>INDEX('For CSV - 2022 VentSpcFuncData'!$J$6:$J$101,MATCH($B323,'For CSV - 2022 VentSpcFuncData'!$B$6:$B$101,0))</f>
        <v>15</v>
      </c>
      <c r="O323" s="154">
        <f t="shared" si="26"/>
        <v>15</v>
      </c>
      <c r="P323" s="156">
        <f t="shared" si="25"/>
        <v>7.4999999999999997E-2</v>
      </c>
      <c r="Q323" s="41" t="str">
        <f t="shared" si="34"/>
        <v>Unleased Tenant Area,Misc - Warehouses</v>
      </c>
      <c r="R323" s="41">
        <f>INDEX('For CSV - 2022 SpcFuncData'!$AN$5:$AN$89,MATCH($A323,'For CSV - 2022 SpcFuncData'!$B$5:$B$88,0))</f>
        <v>375</v>
      </c>
      <c r="S323" s="41">
        <f>INDEX('For CSV - 2022 VentSpcFuncData'!$L$6:$L$101,MATCH($B323,'For CSV - 2022 VentSpcFuncData'!$B$6:$B$101,0))</f>
        <v>70</v>
      </c>
      <c r="T323" s="41">
        <f>MATCH($A323,'For CSV - 2022 SpcFuncData'!$B$5:$B$87,0)</f>
        <v>75</v>
      </c>
      <c r="V323" t="str">
        <f t="shared" si="35"/>
        <v>2,              70,     "Misc - Warehouses"</v>
      </c>
    </row>
    <row r="324" spans="1:22">
      <c r="A324" s="54" t="s">
        <v>161</v>
      </c>
      <c r="B324" s="90" t="s">
        <v>313</v>
      </c>
      <c r="C324" s="53">
        <f>VLOOKUP($B324,'2022 Ventilation List SORT'!$A$6:$I$101,2)</f>
        <v>0.15</v>
      </c>
      <c r="D324" s="53">
        <f>VLOOKUP($B324,'2022 Ventilation List SORT'!$A$6:$I$101,3)</f>
        <v>0.15</v>
      </c>
      <c r="E324" s="58">
        <f>VLOOKUP($B324,'2022 Ventilation List SORT'!$A$6:$I$101,4)</f>
        <v>0</v>
      </c>
      <c r="F324" s="58">
        <f>VLOOKUP($B324,'2022 Ventilation List SORT'!$A$6:$I$101,5)</f>
        <v>0</v>
      </c>
      <c r="G324" s="53">
        <f>VLOOKUP($B324,'2022 Ventilation List SORT'!$A$6:$I$101,6)</f>
        <v>0</v>
      </c>
      <c r="H324" s="58">
        <f>VLOOKUP($B324,'2022 Ventilation List SORT'!$A$6:$I$101,7)</f>
        <v>1</v>
      </c>
      <c r="I324" s="53" t="str">
        <f>VLOOKUP($B324,'2022 Ventilation List SORT'!$A$6:$I$101,8)</f>
        <v>F</v>
      </c>
      <c r="J324" s="84" t="str">
        <f>VLOOKUP($B324,'2022 Ventilation List SORT'!$A$6:$I$101,9)</f>
        <v>No</v>
      </c>
      <c r="K324" s="154">
        <f>INDEX('For CSV - 2022 SpcFuncData'!$D$5:$D$88,MATCH($A324,'For CSV - 2022 SpcFuncData'!$B$5:$B$87,0))*0.5</f>
        <v>5</v>
      </c>
      <c r="L324" s="154">
        <f>INDEX('For CSV - 2022 VentSpcFuncData'!$K$6:$K$101,MATCH($B324,'For CSV - 2022 VentSpcFuncData'!$B$6:$B$101,0))</f>
        <v>0</v>
      </c>
      <c r="M324" s="154">
        <f t="shared" si="27"/>
        <v>5</v>
      </c>
      <c r="N324" s="154">
        <f>INDEX('For CSV - 2022 VentSpcFuncData'!$J$6:$J$101,MATCH($B324,'For CSV - 2022 VentSpcFuncData'!$B$6:$B$101,0))</f>
        <v>15</v>
      </c>
      <c r="O324" s="154">
        <f t="shared" si="26"/>
        <v>15</v>
      </c>
      <c r="P324" s="156">
        <f t="shared" si="25"/>
        <v>7.4999999999999997E-2</v>
      </c>
      <c r="Q324" s="41" t="str">
        <f t="shared" si="34"/>
        <v>Unleased Tenant Area,Office - Office space</v>
      </c>
      <c r="R324" s="41">
        <f>INDEX('For CSV - 2022 SpcFuncData'!$AN$5:$AN$89,MATCH($A324,'For CSV - 2022 SpcFuncData'!$B$5:$B$88,0))</f>
        <v>375</v>
      </c>
      <c r="S324" s="41">
        <f>INDEX('For CSV - 2022 VentSpcFuncData'!$L$6:$L$101,MATCH($B324,'For CSV - 2022 VentSpcFuncData'!$B$6:$B$101,0))</f>
        <v>74</v>
      </c>
      <c r="T324" s="41">
        <f>MATCH($A324,'For CSV - 2022 SpcFuncData'!$B$5:$B$87,0)</f>
        <v>75</v>
      </c>
      <c r="V324" t="str">
        <f t="shared" si="35"/>
        <v>2,              74,     "Office - Office space"</v>
      </c>
    </row>
    <row r="325" spans="1:22">
      <c r="A325" s="54" t="s">
        <v>163</v>
      </c>
      <c r="B325" s="90" t="s">
        <v>288</v>
      </c>
      <c r="C325" s="53">
        <f>VLOOKUP($B325,'2022 Ventilation List SORT'!$A$6:$I$101,2)</f>
        <v>0.15</v>
      </c>
      <c r="D325" s="53">
        <f>VLOOKUP($B325,'2022 Ventilation List SORT'!$A$6:$I$101,3)</f>
        <v>0.15</v>
      </c>
      <c r="E325" s="58">
        <f>VLOOKUP($B325,'2022 Ventilation List SORT'!$A$6:$I$101,4)</f>
        <v>0</v>
      </c>
      <c r="F325" s="58">
        <f>VLOOKUP($B325,'2022 Ventilation List SORT'!$A$6:$I$101,5)</f>
        <v>0</v>
      </c>
      <c r="G325" s="53">
        <f>VLOOKUP($B325,'2022 Ventilation List SORT'!$A$6:$I$101,6)</f>
        <v>0</v>
      </c>
      <c r="H325" s="58">
        <f>VLOOKUP($B325,'2022 Ventilation List SORT'!$A$6:$I$101,7)</f>
        <v>2</v>
      </c>
      <c r="I325" s="53" t="str">
        <f>VLOOKUP($B325,'2022 Ventilation List SORT'!$A$6:$I$101,8)</f>
        <v>B</v>
      </c>
      <c r="J325" s="84" t="str">
        <f>VLOOKUP($B325,'2022 Ventilation List SORT'!$A$6:$I$101,9)</f>
        <v>No</v>
      </c>
      <c r="K325" s="154">
        <f>INDEX('For CSV - 2022 SpcFuncData'!$D$5:$D$88,MATCH($A325,'For CSV - 2022 SpcFuncData'!$B$5:$B$87,0))*0.5</f>
        <v>0</v>
      </c>
      <c r="L325" s="154">
        <f>INDEX('For CSV - 2022 VentSpcFuncData'!$K$6:$K$101,MATCH($B325,'For CSV - 2022 VentSpcFuncData'!$B$6:$B$101,0))</f>
        <v>0</v>
      </c>
      <c r="M325" s="154">
        <f t="shared" si="27"/>
        <v>0</v>
      </c>
      <c r="N325" s="154">
        <f>INDEX('For CSV - 2022 VentSpcFuncData'!$J$6:$J$101,MATCH($B325,'For CSV - 2022 VentSpcFuncData'!$B$6:$B$101,0))</f>
        <v>0</v>
      </c>
      <c r="O325" s="154">
        <f t="shared" si="26"/>
        <v>0</v>
      </c>
      <c r="P325" s="156">
        <f t="shared" si="25"/>
        <v>0</v>
      </c>
      <c r="Q325" s="41" t="str">
        <f t="shared" si="34"/>
        <v>Unoccupied-Exclude from Gross Floor Area,NA</v>
      </c>
      <c r="R325" s="41">
        <f>INDEX('For CSV - 2022 SpcFuncData'!$AN$5:$AN$89,MATCH($A325,'For CSV - 2022 SpcFuncData'!$B$5:$B$88,0))</f>
        <v>376</v>
      </c>
      <c r="S325" s="41">
        <f>INDEX('For CSV - 2022 VentSpcFuncData'!$L$6:$L$101,MATCH($B325,'For CSV - 2022 VentSpcFuncData'!$B$6:$B$101,0))</f>
        <v>96</v>
      </c>
      <c r="T325" s="41">
        <f>MATCH($A325,'For CSV - 2022 SpcFuncData'!$B$5:$B$87,0)</f>
        <v>76</v>
      </c>
      <c r="V325" t="str">
        <f t="shared" si="35"/>
        <v>1, Spc:SpcFunc,        376,  96  ;  Unoccupied-Exclude from Gross Floor Area</v>
      </c>
    </row>
    <row r="326" spans="1:22">
      <c r="A326" s="54" t="s">
        <v>163</v>
      </c>
      <c r="B326" s="90" t="s">
        <v>288</v>
      </c>
      <c r="C326" s="53">
        <f>VLOOKUP($B326,'2022 Ventilation List SORT'!$A$6:$I$101,2)</f>
        <v>0.15</v>
      </c>
      <c r="D326" s="53">
        <f>VLOOKUP($B326,'2022 Ventilation List SORT'!$A$6:$I$101,3)</f>
        <v>0.15</v>
      </c>
      <c r="E326" s="58">
        <f>VLOOKUP($B326,'2022 Ventilation List SORT'!$A$6:$I$101,4)</f>
        <v>0</v>
      </c>
      <c r="F326" s="58">
        <f>VLOOKUP($B326,'2022 Ventilation List SORT'!$A$6:$I$101,5)</f>
        <v>0</v>
      </c>
      <c r="G326" s="53">
        <f>VLOOKUP($B326,'2022 Ventilation List SORT'!$A$6:$I$101,6)</f>
        <v>0</v>
      </c>
      <c r="H326" s="58">
        <f>VLOOKUP($B326,'2022 Ventilation List SORT'!$A$6:$I$101,7)</f>
        <v>2</v>
      </c>
      <c r="I326" s="53" t="str">
        <f>VLOOKUP($B326,'2022 Ventilation List SORT'!$A$6:$I$101,8)</f>
        <v>B</v>
      </c>
      <c r="J326" s="84" t="str">
        <f>VLOOKUP($B326,'2022 Ventilation List SORT'!$A$6:$I$101,9)</f>
        <v>No</v>
      </c>
      <c r="K326" s="154">
        <f>INDEX('For CSV - 2022 SpcFuncData'!$D$5:$D$88,MATCH($A326,'For CSV - 2022 SpcFuncData'!$B$5:$B$87,0))*0.5</f>
        <v>0</v>
      </c>
      <c r="L326" s="154">
        <f>INDEX('For CSV - 2022 VentSpcFuncData'!$K$6:$K$101,MATCH($B326,'For CSV - 2022 VentSpcFuncData'!$B$6:$B$101,0))</f>
        <v>0</v>
      </c>
      <c r="M326" s="154">
        <f t="shared" si="27"/>
        <v>0</v>
      </c>
      <c r="N326" s="154">
        <f>INDEX('For CSV - 2022 VentSpcFuncData'!$J$6:$J$101,MATCH($B326,'For CSV - 2022 VentSpcFuncData'!$B$6:$B$101,0))</f>
        <v>0</v>
      </c>
      <c r="O326" s="154">
        <f t="shared" si="26"/>
        <v>0</v>
      </c>
      <c r="P326" s="156">
        <f t="shared" si="25"/>
        <v>0</v>
      </c>
      <c r="Q326" s="41" t="str">
        <f t="shared" si="34"/>
        <v>Unoccupied-Exclude from Gross Floor Area,NA</v>
      </c>
      <c r="R326" s="41">
        <f>INDEX('For CSV - 2022 SpcFuncData'!$AN$5:$AN$89,MATCH($A326,'For CSV - 2022 SpcFuncData'!$B$5:$B$88,0))</f>
        <v>376</v>
      </c>
      <c r="S326" s="41">
        <f>INDEX('For CSV - 2022 VentSpcFuncData'!$L$6:$L$101,MATCH($B326,'For CSV - 2022 VentSpcFuncData'!$B$6:$B$101,0))</f>
        <v>96</v>
      </c>
      <c r="T326" s="41">
        <f>MATCH($A326,'For CSV - 2022 SpcFuncData'!$B$5:$B$87,0)</f>
        <v>76</v>
      </c>
      <c r="V326" t="str">
        <f t="shared" si="35"/>
        <v>2,              96,     "NA"</v>
      </c>
    </row>
    <row r="327" spans="1:22">
      <c r="A327" s="54" t="s">
        <v>164</v>
      </c>
      <c r="B327" s="90" t="s">
        <v>288</v>
      </c>
      <c r="C327" s="53">
        <f>VLOOKUP($B327,'2022 Ventilation List SORT'!$A$6:$I$101,2)</f>
        <v>0.15</v>
      </c>
      <c r="D327" s="53">
        <f>VLOOKUP($B327,'2022 Ventilation List SORT'!$A$6:$I$101,3)</f>
        <v>0.15</v>
      </c>
      <c r="E327" s="58">
        <f>VLOOKUP($B327,'2022 Ventilation List SORT'!$A$6:$I$101,4)</f>
        <v>0</v>
      </c>
      <c r="F327" s="58">
        <f>VLOOKUP($B327,'2022 Ventilation List SORT'!$A$6:$I$101,5)</f>
        <v>0</v>
      </c>
      <c r="G327" s="53">
        <f>VLOOKUP($B327,'2022 Ventilation List SORT'!$A$6:$I$101,6)</f>
        <v>0</v>
      </c>
      <c r="H327" s="58">
        <f>VLOOKUP($B327,'2022 Ventilation List SORT'!$A$6:$I$101,7)</f>
        <v>2</v>
      </c>
      <c r="I327" s="53" t="str">
        <f>VLOOKUP($B327,'2022 Ventilation List SORT'!$A$6:$I$101,8)</f>
        <v>B</v>
      </c>
      <c r="J327" s="84" t="str">
        <f>VLOOKUP($B327,'2022 Ventilation List SORT'!$A$6:$I$101,9)</f>
        <v>No</v>
      </c>
      <c r="K327" s="154">
        <f>INDEX('For CSV - 2022 SpcFuncData'!$D$5:$D$88,MATCH($A327,'For CSV - 2022 SpcFuncData'!$B$5:$B$87,0))*0.5</f>
        <v>0</v>
      </c>
      <c r="L327" s="154">
        <f>INDEX('For CSV - 2022 VentSpcFuncData'!$K$6:$K$101,MATCH($B327,'For CSV - 2022 VentSpcFuncData'!$B$6:$B$101,0))</f>
        <v>0</v>
      </c>
      <c r="M327" s="154">
        <f t="shared" si="27"/>
        <v>0</v>
      </c>
      <c r="N327" s="154">
        <f>INDEX('For CSV - 2022 VentSpcFuncData'!$J$6:$J$101,MATCH($B327,'For CSV - 2022 VentSpcFuncData'!$B$6:$B$101,0))</f>
        <v>0</v>
      </c>
      <c r="O327" s="154">
        <f t="shared" si="26"/>
        <v>0</v>
      </c>
      <c r="P327" s="156">
        <f t="shared" si="25"/>
        <v>0</v>
      </c>
      <c r="Q327" s="41" t="str">
        <f t="shared" si="34"/>
        <v>Unoccupied-Include in Gross Floor Area,NA</v>
      </c>
      <c r="R327" s="41">
        <f>INDEX('For CSV - 2022 SpcFuncData'!$AN$5:$AN$89,MATCH($A327,'For CSV - 2022 SpcFuncData'!$B$5:$B$88,0))</f>
        <v>377</v>
      </c>
      <c r="S327" s="41">
        <f>INDEX('For CSV - 2022 VentSpcFuncData'!$L$6:$L$101,MATCH($B327,'For CSV - 2022 VentSpcFuncData'!$B$6:$B$101,0))</f>
        <v>96</v>
      </c>
      <c r="T327" s="41">
        <f>MATCH($A327,'For CSV - 2022 SpcFuncData'!$B$5:$B$87,0)</f>
        <v>77</v>
      </c>
      <c r="V327" t="str">
        <f t="shared" si="35"/>
        <v>1, Spc:SpcFunc,        377,  96  ;  Unoccupied-Include in Gross Floor Area</v>
      </c>
    </row>
    <row r="328" spans="1:22">
      <c r="A328" s="54" t="s">
        <v>164</v>
      </c>
      <c r="B328" s="90" t="s">
        <v>288</v>
      </c>
      <c r="C328" s="53">
        <f>VLOOKUP($B328,'2022 Ventilation List SORT'!$A$6:$I$101,2)</f>
        <v>0.15</v>
      </c>
      <c r="D328" s="53">
        <f>VLOOKUP($B328,'2022 Ventilation List SORT'!$A$6:$I$101,3)</f>
        <v>0.15</v>
      </c>
      <c r="E328" s="58">
        <f>VLOOKUP($B328,'2022 Ventilation List SORT'!$A$6:$I$101,4)</f>
        <v>0</v>
      </c>
      <c r="F328" s="58">
        <f>VLOOKUP($B328,'2022 Ventilation List SORT'!$A$6:$I$101,5)</f>
        <v>0</v>
      </c>
      <c r="G328" s="53">
        <f>VLOOKUP($B328,'2022 Ventilation List SORT'!$A$6:$I$101,6)</f>
        <v>0</v>
      </c>
      <c r="H328" s="58">
        <f>VLOOKUP($B328,'2022 Ventilation List SORT'!$A$6:$I$101,7)</f>
        <v>2</v>
      </c>
      <c r="I328" s="53" t="str">
        <f>VLOOKUP($B328,'2022 Ventilation List SORT'!$A$6:$I$101,8)</f>
        <v>B</v>
      </c>
      <c r="J328" s="84" t="str">
        <f>VLOOKUP($B328,'2022 Ventilation List SORT'!$A$6:$I$101,9)</f>
        <v>No</v>
      </c>
      <c r="K328" s="154">
        <f>INDEX('For CSV - 2022 SpcFuncData'!$D$5:$D$88,MATCH($A328,'For CSV - 2022 SpcFuncData'!$B$5:$B$87,0))*0.5</f>
        <v>0</v>
      </c>
      <c r="L328" s="154">
        <f>INDEX('For CSV - 2022 VentSpcFuncData'!$K$6:$K$101,MATCH($B328,'For CSV - 2022 VentSpcFuncData'!$B$6:$B$101,0))</f>
        <v>0</v>
      </c>
      <c r="M328" s="154">
        <f t="shared" si="27"/>
        <v>0</v>
      </c>
      <c r="N328" s="154">
        <f>INDEX('For CSV - 2022 VentSpcFuncData'!$J$6:$J$101,MATCH($B328,'For CSV - 2022 VentSpcFuncData'!$B$6:$B$101,0))</f>
        <v>0</v>
      </c>
      <c r="O328" s="154">
        <f t="shared" si="26"/>
        <v>0</v>
      </c>
      <c r="P328" s="156">
        <f t="shared" si="25"/>
        <v>0</v>
      </c>
      <c r="Q328" s="41" t="str">
        <f t="shared" si="34"/>
        <v>Unoccupied-Include in Gross Floor Area,NA</v>
      </c>
      <c r="R328" s="41">
        <f>INDEX('For CSV - 2022 SpcFuncData'!$AN$5:$AN$89,MATCH($A328,'For CSV - 2022 SpcFuncData'!$B$5:$B$88,0))</f>
        <v>377</v>
      </c>
      <c r="S328" s="41">
        <f>INDEX('For CSV - 2022 VentSpcFuncData'!$L$6:$L$101,MATCH($B328,'For CSV - 2022 VentSpcFuncData'!$B$6:$B$101,0))</f>
        <v>96</v>
      </c>
      <c r="T328" s="41">
        <f>MATCH($A328,'For CSV - 2022 SpcFuncData'!$B$5:$B$87,0)</f>
        <v>77</v>
      </c>
      <c r="V328" t="str">
        <f t="shared" si="35"/>
        <v>2,              96,     "NA"</v>
      </c>
    </row>
    <row r="329" spans="1:22">
      <c r="A329" s="54" t="s">
        <v>142</v>
      </c>
      <c r="B329" s="90" t="s">
        <v>269</v>
      </c>
      <c r="C329" s="53">
        <f>VLOOKUP($B329,'2022 Ventilation List SORT'!$A$6:$I$101,2)</f>
        <v>0.5</v>
      </c>
      <c r="D329" s="53">
        <f>VLOOKUP($B329,'2022 Ventilation List SORT'!$A$6:$I$101,3)</f>
        <v>0.15</v>
      </c>
      <c r="E329" s="58">
        <f>VLOOKUP($B329,'2022 Ventilation List SORT'!$A$6:$I$101,4)</f>
        <v>0</v>
      </c>
      <c r="F329" s="58">
        <f>VLOOKUP($B329,'2022 Ventilation List SORT'!$A$6:$I$101,5)</f>
        <v>0</v>
      </c>
      <c r="G329" s="53">
        <f>VLOOKUP($B329,'2022 Ventilation List SORT'!$A$6:$I$101,6)</f>
        <v>0</v>
      </c>
      <c r="H329" s="58">
        <f>VLOOKUP($B329,'2022 Ventilation List SORT'!$A$6:$I$101,7)</f>
        <v>1</v>
      </c>
      <c r="I329" s="53" t="str">
        <f>VLOOKUP($B329,'2022 Ventilation List SORT'!$A$6:$I$101,8)</f>
        <v>F</v>
      </c>
      <c r="J329" s="84" t="str">
        <f>VLOOKUP($B329,'2022 Ventilation List SORT'!$A$6:$I$101,9)</f>
        <v>No</v>
      </c>
      <c r="K329" s="154">
        <f>INDEX('For CSV - 2022 SpcFuncData'!$D$5:$D$88,MATCH($A329,'For CSV - 2022 SpcFuncData'!$B$5:$B$87,0))*0.5</f>
        <v>5</v>
      </c>
      <c r="L329" s="154">
        <f>INDEX('For CSV - 2022 VentSpcFuncData'!$K$6:$K$101,MATCH($B329,'For CSV - 2022 VentSpcFuncData'!$B$6:$B$101,0))</f>
        <v>33.333333333333336</v>
      </c>
      <c r="M329" s="154">
        <f t="shared" si="27"/>
        <v>33.333333333333336</v>
      </c>
      <c r="N329" s="154">
        <f>INDEX('For CSV - 2022 VentSpcFuncData'!$J$6:$J$101,MATCH($B329,'For CSV - 2022 VentSpcFuncData'!$B$6:$B$101,0))</f>
        <v>15</v>
      </c>
      <c r="O329" s="154">
        <f t="shared" ref="O329:O342" si="36">IF(SUM(K329,M329)=0,0,M329/K329*N329)</f>
        <v>100</v>
      </c>
      <c r="P329" s="156">
        <f t="shared" si="25"/>
        <v>0.5</v>
      </c>
      <c r="Q329" s="41" t="str">
        <f t="shared" si="34"/>
        <v>Videoconferencing Studio,General - Conference/meeting</v>
      </c>
      <c r="R329" s="41">
        <f>INDEX('For CSV - 2022 SpcFuncData'!$AN$5:$AN$89,MATCH($A329,'For CSV - 2022 SpcFuncData'!$B$5:$B$88,0))</f>
        <v>378</v>
      </c>
      <c r="S329" s="41">
        <f>INDEX('For CSV - 2022 VentSpcFuncData'!$L$6:$L$101,MATCH($B329,'For CSV - 2022 VentSpcFuncData'!$B$6:$B$101,0))</f>
        <v>48</v>
      </c>
      <c r="T329" s="41">
        <f>MATCH($A329,'For CSV - 2022 SpcFuncData'!$B$5:$B$87,0)</f>
        <v>78</v>
      </c>
      <c r="V329" t="str">
        <f t="shared" si="35"/>
        <v>1, Spc:SpcFunc,        378,  48  ;  Videoconferencing Studio</v>
      </c>
    </row>
    <row r="330" spans="1:22">
      <c r="A330" s="54" t="s">
        <v>142</v>
      </c>
      <c r="B330" s="90" t="s">
        <v>269</v>
      </c>
      <c r="C330" s="53">
        <f>VLOOKUP($B330,'2022 Ventilation List SORT'!$A$6:$I$101,2)</f>
        <v>0.5</v>
      </c>
      <c r="D330" s="53">
        <f>VLOOKUP($B330,'2022 Ventilation List SORT'!$A$6:$I$101,3)</f>
        <v>0.15</v>
      </c>
      <c r="E330" s="58">
        <f>VLOOKUP($B330,'2022 Ventilation List SORT'!$A$6:$I$101,4)</f>
        <v>0</v>
      </c>
      <c r="F330" s="58">
        <f>VLOOKUP($B330,'2022 Ventilation List SORT'!$A$6:$I$101,5)</f>
        <v>0</v>
      </c>
      <c r="G330" s="53">
        <f>VLOOKUP($B330,'2022 Ventilation List SORT'!$A$6:$I$101,6)</f>
        <v>0</v>
      </c>
      <c r="H330" s="58">
        <f>VLOOKUP($B330,'2022 Ventilation List SORT'!$A$6:$I$101,7)</f>
        <v>1</v>
      </c>
      <c r="I330" s="53" t="str">
        <f>VLOOKUP($B330,'2022 Ventilation List SORT'!$A$6:$I$101,8)</f>
        <v>F</v>
      </c>
      <c r="J330" s="84" t="str">
        <f>VLOOKUP($B330,'2022 Ventilation List SORT'!$A$6:$I$101,9)</f>
        <v>No</v>
      </c>
      <c r="K330" s="154">
        <f>INDEX('For CSV - 2022 SpcFuncData'!$D$5:$D$88,MATCH($A330,'For CSV - 2022 SpcFuncData'!$B$5:$B$87,0))*0.5</f>
        <v>5</v>
      </c>
      <c r="L330" s="154">
        <f>INDEX('For CSV - 2022 VentSpcFuncData'!$K$6:$K$101,MATCH($B330,'For CSV - 2022 VentSpcFuncData'!$B$6:$B$101,0))</f>
        <v>33.333333333333336</v>
      </c>
      <c r="M330" s="154">
        <f t="shared" si="27"/>
        <v>33.333333333333336</v>
      </c>
      <c r="N330" s="154">
        <f>INDEX('For CSV - 2022 VentSpcFuncData'!$J$6:$J$101,MATCH($B330,'For CSV - 2022 VentSpcFuncData'!$B$6:$B$101,0))</f>
        <v>15</v>
      </c>
      <c r="O330" s="154">
        <f t="shared" si="36"/>
        <v>100</v>
      </c>
      <c r="P330" s="156">
        <f t="shared" si="25"/>
        <v>0.5</v>
      </c>
      <c r="Q330" s="41" t="str">
        <f t="shared" si="34"/>
        <v>Videoconferencing Studio,General - Conference/meeting</v>
      </c>
      <c r="R330" s="41">
        <f>INDEX('For CSV - 2022 SpcFuncData'!$AN$5:$AN$89,MATCH($A330,'For CSV - 2022 SpcFuncData'!$B$5:$B$88,0))</f>
        <v>378</v>
      </c>
      <c r="S330" s="41">
        <f>INDEX('For CSV - 2022 VentSpcFuncData'!$L$6:$L$101,MATCH($B330,'For CSV - 2022 VentSpcFuncData'!$B$6:$B$101,0))</f>
        <v>48</v>
      </c>
      <c r="T330" s="41">
        <f>MATCH($A330,'For CSV - 2022 SpcFuncData'!$B$5:$B$87,0)</f>
        <v>78</v>
      </c>
      <c r="V330" t="str">
        <f t="shared" si="35"/>
        <v>2,              48,     "General - Conference/meeting"</v>
      </c>
    </row>
    <row r="331" spans="1:22">
      <c r="A331" s="54" t="str">
        <f>'For CSV - 2022 SpcFuncData'!B84</f>
        <v>Conference, Multipurpose and Meeting Area</v>
      </c>
      <c r="B331" s="90" t="str">
        <f>B90</f>
        <v>General - Conference/meeting</v>
      </c>
      <c r="C331" s="53">
        <f>VLOOKUP($B331,'2022 Ventilation List SORT'!$A$6:$I$101,2)</f>
        <v>0.5</v>
      </c>
      <c r="D331" s="53">
        <f>VLOOKUP($B331,'2022 Ventilation List SORT'!$A$6:$I$101,3)</f>
        <v>0.15</v>
      </c>
      <c r="E331" s="58">
        <f>VLOOKUP($B331,'2022 Ventilation List SORT'!$A$6:$I$101,4)</f>
        <v>0</v>
      </c>
      <c r="F331" s="58">
        <f>VLOOKUP($B331,'2022 Ventilation List SORT'!$A$6:$I$101,5)</f>
        <v>0</v>
      </c>
      <c r="G331" s="53">
        <f>VLOOKUP($B331,'2022 Ventilation List SORT'!$A$6:$I$101,6)</f>
        <v>0</v>
      </c>
      <c r="H331" s="58">
        <f>VLOOKUP($B331,'2022 Ventilation List SORT'!$A$6:$I$101,7)</f>
        <v>1</v>
      </c>
      <c r="I331" s="53" t="str">
        <f>VLOOKUP($B331,'2022 Ventilation List SORT'!$A$6:$I$101,8)</f>
        <v>F</v>
      </c>
      <c r="J331" s="84" t="str">
        <f>VLOOKUP($B331,'2022 Ventilation List SORT'!$A$6:$I$101,9)</f>
        <v>No</v>
      </c>
      <c r="K331" s="154">
        <f>INDEX('For CSV - 2022 SpcFuncData'!$D$5:$D$88,MATCH($A331,'For CSV - 2022 SpcFuncData'!$B$5:$B$87,0))*0.5</f>
        <v>33.335000000000001</v>
      </c>
      <c r="L331" s="154">
        <f>INDEX('For CSV - 2022 VentSpcFuncData'!$K$6:$K$101,MATCH($B331,'For CSV - 2022 VentSpcFuncData'!$B$6:$B$101,0))</f>
        <v>33.333333333333336</v>
      </c>
      <c r="M331" s="154">
        <f t="shared" ref="M331:M334" si="37">IF(L331=0,K331,L331)</f>
        <v>33.333333333333336</v>
      </c>
      <c r="N331" s="154">
        <f>INDEX('For CSV - 2022 VentSpcFuncData'!$J$6:$J$101,MATCH($B331,'For CSV - 2022 VentSpcFuncData'!$B$6:$B$101,0))</f>
        <v>15</v>
      </c>
      <c r="O331" s="154">
        <f t="shared" si="36"/>
        <v>14.999250037498125</v>
      </c>
      <c r="P331" s="156">
        <f t="shared" ref="P331:P334" si="38">K331*O331/1000</f>
        <v>0.5</v>
      </c>
      <c r="Q331" s="41" t="str">
        <f t="shared" si="34"/>
        <v>Conference, Multipurpose and Meeting Area,General - Conference/meeting</v>
      </c>
      <c r="R331" s="41">
        <f>INDEX('For CSV - 2022 SpcFuncData'!$AN$5:$AN$89,MATCH($A331,'For CSV - 2022 SpcFuncData'!$B$5:$B$88,0))</f>
        <v>381</v>
      </c>
      <c r="S331" s="41">
        <f>INDEX('For CSV - 2022 VentSpcFuncData'!$L$6:$L$101,MATCH($B331,'For CSV - 2022 VentSpcFuncData'!$B$6:$B$101,0))</f>
        <v>48</v>
      </c>
      <c r="T331" s="41">
        <f>MATCH($A331,'For CSV - 2022 SpcFuncData'!$B$5:$B$87,0)</f>
        <v>80</v>
      </c>
      <c r="V331" t="str">
        <f t="shared" si="35"/>
        <v>1, Spc:SpcFunc,        381,  48  ;  Conference, Multipurpose and Meeting Area</v>
      </c>
    </row>
    <row r="332" spans="1:22">
      <c r="A332" s="54" t="str">
        <f>A331</f>
        <v>Conference, Multipurpose and Meeting Area</v>
      </c>
      <c r="B332" s="90" t="str">
        <f>B96</f>
        <v>General - Conference/meeting</v>
      </c>
      <c r="C332" s="53">
        <f>VLOOKUP($B332,'2022 Ventilation List SORT'!$A$6:$I$101,2)</f>
        <v>0.5</v>
      </c>
      <c r="D332" s="53">
        <f>VLOOKUP($B332,'2022 Ventilation List SORT'!$A$6:$I$101,3)</f>
        <v>0.15</v>
      </c>
      <c r="E332" s="58">
        <f>VLOOKUP($B332,'2022 Ventilation List SORT'!$A$6:$I$101,4)</f>
        <v>0</v>
      </c>
      <c r="F332" s="58">
        <f>VLOOKUP($B332,'2022 Ventilation List SORT'!$A$6:$I$101,5)</f>
        <v>0</v>
      </c>
      <c r="G332" s="53">
        <f>VLOOKUP($B332,'2022 Ventilation List SORT'!$A$6:$I$101,6)</f>
        <v>0</v>
      </c>
      <c r="H332" s="58">
        <f>VLOOKUP($B332,'2022 Ventilation List SORT'!$A$6:$I$101,7)</f>
        <v>1</v>
      </c>
      <c r="I332" s="53" t="str">
        <f>VLOOKUP($B332,'2022 Ventilation List SORT'!$A$6:$I$101,8)</f>
        <v>F</v>
      </c>
      <c r="J332" s="84" t="str">
        <f>VLOOKUP($B332,'2022 Ventilation List SORT'!$A$6:$I$101,9)</f>
        <v>No</v>
      </c>
      <c r="K332" s="154">
        <f>INDEX('For CSV - 2022 SpcFuncData'!$D$5:$D$88,MATCH($A332,'For CSV - 2022 SpcFuncData'!$B$5:$B$87,0))*0.5</f>
        <v>33.335000000000001</v>
      </c>
      <c r="L332" s="154">
        <f>INDEX('For CSV - 2022 VentSpcFuncData'!$K$6:$K$101,MATCH($B332,'For CSV - 2022 VentSpcFuncData'!$B$6:$B$101,0))</f>
        <v>33.333333333333336</v>
      </c>
      <c r="M332" s="154">
        <f t="shared" si="37"/>
        <v>33.333333333333336</v>
      </c>
      <c r="N332" s="154">
        <f>INDEX('For CSV - 2022 VentSpcFuncData'!$J$6:$J$101,MATCH($B332,'For CSV - 2022 VentSpcFuncData'!$B$6:$B$101,0))</f>
        <v>15</v>
      </c>
      <c r="O332" s="154">
        <f t="shared" si="36"/>
        <v>14.999250037498125</v>
      </c>
      <c r="P332" s="156">
        <f t="shared" si="38"/>
        <v>0.5</v>
      </c>
      <c r="Q332" s="41" t="str">
        <f t="shared" si="34"/>
        <v>Conference, Multipurpose and Meeting Area,General - Conference/meeting</v>
      </c>
      <c r="R332" s="41">
        <f>INDEX('For CSV - 2022 SpcFuncData'!$AN$5:$AN$89,MATCH($A332,'For CSV - 2022 SpcFuncData'!$B$5:$B$88,0))</f>
        <v>381</v>
      </c>
      <c r="S332" s="41">
        <f>INDEX('For CSV - 2022 VentSpcFuncData'!$L$6:$L$101,MATCH($B332,'For CSV - 2022 VentSpcFuncData'!$B$6:$B$101,0))</f>
        <v>48</v>
      </c>
      <c r="T332" s="41">
        <f>MATCH($A332,'For CSV - 2022 SpcFuncData'!$B$5:$B$87,0)</f>
        <v>80</v>
      </c>
      <c r="V332" t="str">
        <f t="shared" si="35"/>
        <v>2,              48,     "General - Conference/meeting"</v>
      </c>
    </row>
    <row r="333" spans="1:22">
      <c r="A333" s="54" t="str">
        <f>A332</f>
        <v>Conference, Multipurpose and Meeting Area</v>
      </c>
      <c r="B333" s="90" t="str">
        <f t="shared" ref="B333:B334" si="39">B97</f>
        <v>Lodging - Multipurpose assembly</v>
      </c>
      <c r="C333" s="53">
        <f>VLOOKUP($B333,'2022 Ventilation List SORT'!$A$6:$I$101,2)</f>
        <v>0.5</v>
      </c>
      <c r="D333" s="53">
        <f>VLOOKUP($B333,'2022 Ventilation List SORT'!$A$6:$I$101,3)</f>
        <v>0.5</v>
      </c>
      <c r="E333" s="58">
        <f>VLOOKUP($B333,'2022 Ventilation List SORT'!$A$6:$I$101,4)</f>
        <v>0</v>
      </c>
      <c r="F333" s="58">
        <f>VLOOKUP($B333,'2022 Ventilation List SORT'!$A$6:$I$101,5)</f>
        <v>0</v>
      </c>
      <c r="G333" s="53">
        <f>VLOOKUP($B333,'2022 Ventilation List SORT'!$A$6:$I$101,6)</f>
        <v>0</v>
      </c>
      <c r="H333" s="58">
        <f>VLOOKUP($B333,'2022 Ventilation List SORT'!$A$6:$I$101,7)</f>
        <v>1</v>
      </c>
      <c r="I333" s="53" t="str">
        <f>VLOOKUP($B333,'2022 Ventilation List SORT'!$A$6:$I$101,8)</f>
        <v>F</v>
      </c>
      <c r="J333" s="84" t="str">
        <f>VLOOKUP($B333,'2022 Ventilation List SORT'!$A$6:$I$101,9)</f>
        <v>No</v>
      </c>
      <c r="K333" s="154">
        <f>INDEX('For CSV - 2022 SpcFuncData'!$D$5:$D$88,MATCH($A333,'For CSV - 2022 SpcFuncData'!$B$5:$B$87,0))*0.5</f>
        <v>33.335000000000001</v>
      </c>
      <c r="L333" s="154">
        <f>INDEX('For CSV - 2022 VentSpcFuncData'!$K$6:$K$101,MATCH($B333,'For CSV - 2022 VentSpcFuncData'!$B$6:$B$101,0))</f>
        <v>33.333333333333336</v>
      </c>
      <c r="M333" s="154">
        <f t="shared" si="37"/>
        <v>33.333333333333336</v>
      </c>
      <c r="N333" s="154">
        <f>INDEX('For CSV - 2022 VentSpcFuncData'!$J$6:$J$101,MATCH($B333,'For CSV - 2022 VentSpcFuncData'!$B$6:$B$101,0))</f>
        <v>15</v>
      </c>
      <c r="O333" s="154">
        <f t="shared" si="36"/>
        <v>14.999250037498125</v>
      </c>
      <c r="P333" s="156">
        <f t="shared" si="38"/>
        <v>0.5</v>
      </c>
      <c r="Q333" s="41" t="str">
        <f t="shared" si="34"/>
        <v>Conference, Multipurpose and Meeting Area,Lodging - Multipurpose assembly</v>
      </c>
      <c r="R333" s="41">
        <f>INDEX('For CSV - 2022 SpcFuncData'!$AN$5:$AN$89,MATCH($A333,'For CSV - 2022 SpcFuncData'!$B$5:$B$88,0))</f>
        <v>381</v>
      </c>
      <c r="S333" s="41">
        <f>INDEX('For CSV - 2022 VentSpcFuncData'!$L$6:$L$101,MATCH($B333,'For CSV - 2022 VentSpcFuncData'!$B$6:$B$101,0))</f>
        <v>57</v>
      </c>
      <c r="T333" s="41">
        <f>MATCH($A333,'For CSV - 2022 SpcFuncData'!$B$5:$B$87,0)</f>
        <v>80</v>
      </c>
      <c r="V333" t="str">
        <f t="shared" si="35"/>
        <v>2,              57,     "Lodging - Multipurpose assembly"</v>
      </c>
    </row>
    <row r="334" spans="1:22">
      <c r="A334" s="54" t="str">
        <f>A333</f>
        <v>Conference, Multipurpose and Meeting Area</v>
      </c>
      <c r="B334" s="90" t="str">
        <f t="shared" si="39"/>
        <v>Misc - All others</v>
      </c>
      <c r="C334" s="53">
        <f>VLOOKUP($B334,'2022 Ventilation List SORT'!$A$6:$I$101,2)</f>
        <v>0.15</v>
      </c>
      <c r="D334" s="53">
        <f>VLOOKUP($B334,'2022 Ventilation List SORT'!$A$6:$I$101,3)</f>
        <v>0.15</v>
      </c>
      <c r="E334" s="58">
        <f>VLOOKUP($B334,'2022 Ventilation List SORT'!$A$6:$I$101,4)</f>
        <v>0</v>
      </c>
      <c r="F334" s="58">
        <f>VLOOKUP($B334,'2022 Ventilation List SORT'!$A$6:$I$101,5)</f>
        <v>0</v>
      </c>
      <c r="G334" s="53">
        <f>VLOOKUP($B334,'2022 Ventilation List SORT'!$A$6:$I$101,6)</f>
        <v>0</v>
      </c>
      <c r="H334" s="58">
        <f>VLOOKUP($B334,'2022 Ventilation List SORT'!$A$6:$I$101,7)</f>
        <v>2</v>
      </c>
      <c r="I334" s="53" t="str">
        <f>VLOOKUP($B334,'2022 Ventilation List SORT'!$A$6:$I$101,8)</f>
        <v/>
      </c>
      <c r="J334" s="84" t="str">
        <f>VLOOKUP($B334,'2022 Ventilation List SORT'!$A$6:$I$101,9)</f>
        <v>No</v>
      </c>
      <c r="K334" s="154">
        <f>INDEX('For CSV - 2022 SpcFuncData'!$D$5:$D$88,MATCH($A334,'For CSV - 2022 SpcFuncData'!$B$5:$B$87,0))*0.5</f>
        <v>33.335000000000001</v>
      </c>
      <c r="L334" s="154">
        <f>INDEX('For CSV - 2022 VentSpcFuncData'!$K$6:$K$101,MATCH($B334,'For CSV - 2022 VentSpcFuncData'!$B$6:$B$101,0))</f>
        <v>0</v>
      </c>
      <c r="M334" s="154">
        <f t="shared" si="37"/>
        <v>33.335000000000001</v>
      </c>
      <c r="N334" s="154">
        <f>INDEX('For CSV - 2022 VentSpcFuncData'!$J$6:$J$101,MATCH($B334,'For CSV - 2022 VentSpcFuncData'!$B$6:$B$101,0))</f>
        <v>15</v>
      </c>
      <c r="O334" s="154">
        <f t="shared" si="36"/>
        <v>15</v>
      </c>
      <c r="P334" s="156">
        <f t="shared" si="38"/>
        <v>0.50002500000000005</v>
      </c>
      <c r="Q334" s="41" t="str">
        <f t="shared" si="34"/>
        <v>Conference, Multipurpose and Meeting Area,Misc - All others</v>
      </c>
      <c r="R334" s="41">
        <f>INDEX('For CSV - 2022 SpcFuncData'!$AN$5:$AN$89,MATCH($A334,'For CSV - 2022 SpcFuncData'!$B$5:$B$88,0))</f>
        <v>381</v>
      </c>
      <c r="S334" s="41">
        <f>INDEX('For CSV - 2022 VentSpcFuncData'!$L$6:$L$101,MATCH($B334,'For CSV - 2022 VentSpcFuncData'!$B$6:$B$101,0))</f>
        <v>58</v>
      </c>
      <c r="T334" s="41">
        <f>MATCH($A334,'For CSV - 2022 SpcFuncData'!$B$5:$B$87,0)</f>
        <v>80</v>
      </c>
      <c r="V334" t="str">
        <f t="shared" si="35"/>
        <v>2,              58,     "Misc - All others"</v>
      </c>
    </row>
    <row r="335" spans="1:22">
      <c r="A335" s="54" t="s">
        <v>218</v>
      </c>
      <c r="B335" s="50" t="s">
        <v>286</v>
      </c>
      <c r="C335" s="53">
        <f>VLOOKUP($B335,'2022 Ventilation List SORT'!$A$6:$I$101,2)</f>
        <v>0.15</v>
      </c>
      <c r="D335" s="53">
        <f>VLOOKUP($B335,'2022 Ventilation List SORT'!$A$6:$I$101,3)</f>
        <v>0.15</v>
      </c>
      <c r="E335" s="58">
        <f>VLOOKUP($B335,'2022 Ventilation List SORT'!$A$6:$I$101,4)</f>
        <v>0</v>
      </c>
      <c r="F335" s="58">
        <f>VLOOKUP($B335,'2022 Ventilation List SORT'!$A$6:$I$101,5)</f>
        <v>0</v>
      </c>
      <c r="G335" s="53">
        <f>VLOOKUP($B335,'2022 Ventilation List SORT'!$A$6:$I$101,6)</f>
        <v>0</v>
      </c>
      <c r="H335" s="58">
        <f>VLOOKUP($B335,'2022 Ventilation List SORT'!$A$6:$I$101,7)</f>
        <v>2</v>
      </c>
      <c r="I335" s="53" t="str">
        <f>VLOOKUP($B335,'2022 Ventilation List SORT'!$A$6:$I$101,8)</f>
        <v/>
      </c>
      <c r="J335" s="84" t="str">
        <f>VLOOKUP($B335,'2022 Ventilation List SORT'!$A$6:$I$101,9)</f>
        <v>No</v>
      </c>
      <c r="K335" s="154">
        <f>INDEX('For CSV - 2022 SpcFuncData'!$D$5:$D$88,MATCH($A335,'For CSV - 2022 SpcFuncData'!$B$5:$B$87,0))*0.5</f>
        <v>0</v>
      </c>
      <c r="L335" s="154">
        <f>INDEX('For CSV - 2022 VentSpcFuncData'!$K$6:$K$101,MATCH($B335,'For CSV - 2022 VentSpcFuncData'!$B$6:$B$101,0))</f>
        <v>0</v>
      </c>
      <c r="M335" s="154">
        <f t="shared" si="27"/>
        <v>0</v>
      </c>
      <c r="N335" s="154">
        <f>INDEX('For CSV - 2022 VentSpcFuncData'!$J$6:$J$101,MATCH($B335,'For CSV - 2022 VentSpcFuncData'!$B$6:$B$101,0))</f>
        <v>15</v>
      </c>
      <c r="O335" s="154">
        <f t="shared" si="36"/>
        <v>0</v>
      </c>
      <c r="P335" s="156">
        <f t="shared" si="25"/>
        <v>0</v>
      </c>
      <c r="Q335" s="41" t="str">
        <f t="shared" si="34"/>
        <v>Storage,Misc - All others</v>
      </c>
      <c r="R335" s="41">
        <f>INDEX('For CSV - 2022 SpcFuncData'!$AN$5:$AN$89,MATCH($A335,'For CSV - 2022 SpcFuncData'!$B$5:$B$88,0))</f>
        <v>379</v>
      </c>
      <c r="S335" s="41">
        <f>INDEX('For CSV - 2022 VentSpcFuncData'!$L$6:$L$101,MATCH($B335,'For CSV - 2022 VentSpcFuncData'!$B$6:$B$101,0))</f>
        <v>58</v>
      </c>
      <c r="T335" s="41">
        <f>MATCH($A335,'For CSV - 2022 SpcFuncData'!$B$5:$B$87,0)</f>
        <v>81</v>
      </c>
      <c r="V335" t="str">
        <f>IF($A330&lt;&gt;$A335,$V$3&amp;$R335&amp;$W$3&amp;$S335&amp;$X$3&amp;TEXT($A335,0),IF($A335=$A330,$V$4&amp;$S335&amp;$W$4&amp;$X$4&amp;$B335&amp;""""))</f>
        <v>1, Spc:SpcFunc,        379,  58  ;  Storage</v>
      </c>
    </row>
    <row r="336" spans="1:22" ht="13.5" customHeight="1">
      <c r="A336" s="54" t="s">
        <v>218</v>
      </c>
      <c r="B336" s="50" t="s">
        <v>612</v>
      </c>
      <c r="C336" s="53">
        <f>VLOOKUP($B336,'2022 Ventilation List SORT'!$A$6:$I$101,2)</f>
        <v>0</v>
      </c>
      <c r="D336" s="53">
        <f>VLOOKUP($B336,'2022 Ventilation List SORT'!$A$6:$I$101,3)</f>
        <v>0</v>
      </c>
      <c r="E336" s="58">
        <f>VLOOKUP($B336,'2022 Ventilation List SORT'!$A$6:$I$101,4)</f>
        <v>0</v>
      </c>
      <c r="F336" s="58">
        <f>VLOOKUP($B336,'2022 Ventilation List SORT'!$A$6:$I$101,5)</f>
        <v>0</v>
      </c>
      <c r="G336" s="53">
        <f>VLOOKUP($B336,'2022 Ventilation List SORT'!$A$6:$I$101,6)</f>
        <v>1.5</v>
      </c>
      <c r="H336" s="58">
        <f>VLOOKUP($B336,'2022 Ventilation List SORT'!$A$6:$I$101,7)</f>
        <v>4</v>
      </c>
      <c r="I336" s="53" t="str">
        <f>VLOOKUP($B336,'2022 Ventilation List SORT'!$A$6:$I$101,8)</f>
        <v>Exh. Note F</v>
      </c>
      <c r="J336" s="84" t="str">
        <f>VLOOKUP($B336,'2022 Ventilation List SORT'!$A$6:$I$101,9)</f>
        <v>Yes</v>
      </c>
      <c r="K336" s="154">
        <f>INDEX('For CSV - 2022 SpcFuncData'!$D$5:$D$88,MATCH($A336,'For CSV - 2022 SpcFuncData'!$B$5:$B$87,0))*0.5</f>
        <v>0</v>
      </c>
      <c r="L336" s="154">
        <f>INDEX('For CSV - 2022 VentSpcFuncData'!$K$6:$K$101,MATCH($B336,'For CSV - 2022 VentSpcFuncData'!$B$6:$B$101,0))</f>
        <v>0</v>
      </c>
      <c r="M336" s="154">
        <f t="shared" si="27"/>
        <v>0</v>
      </c>
      <c r="N336" s="154">
        <f>INDEX('For CSV - 2022 VentSpcFuncData'!$J$6:$J$101,MATCH($B336,'For CSV - 2022 VentSpcFuncData'!$B$6:$B$101,0))</f>
        <v>0</v>
      </c>
      <c r="O336" s="154">
        <f t="shared" si="36"/>
        <v>0</v>
      </c>
      <c r="P336" s="156">
        <f t="shared" ref="P336:P338" si="40">K336*O336/1000</f>
        <v>0</v>
      </c>
      <c r="Q336" s="41" t="str">
        <f t="shared" si="34"/>
        <v>Storage,Exhaust - Storage rooms, chemical</v>
      </c>
      <c r="R336" s="41">
        <f>INDEX('For CSV - 2022 SpcFuncData'!$AN$5:$AN$89,MATCH($A336,'For CSV - 2022 SpcFuncData'!$B$5:$B$88,0))</f>
        <v>379</v>
      </c>
      <c r="S336" s="41">
        <f>INDEX('For CSV - 2022 VentSpcFuncData'!$L$6:$L$101,MATCH($B336,'For CSV - 2022 VentSpcFuncData'!$B$6:$B$101,0))</f>
        <v>38</v>
      </c>
      <c r="T336" s="41">
        <f>MATCH($A336,'For CSV - 2022 SpcFuncData'!$B$5:$B$87,0)</f>
        <v>81</v>
      </c>
      <c r="V336" t="str">
        <f t="shared" ref="V336:V342" si="41">IF($A335&lt;&gt;$A336,$V$3&amp;$R336&amp;$W$3&amp;$S336&amp;$X$3&amp;TEXT($A336,0),IF($A336=$A335,$V$4&amp;$S336&amp;$W$4&amp;$X$4&amp;$B336&amp;""""))</f>
        <v>2,              38,     "Exhaust - Storage rooms, chemical"</v>
      </c>
    </row>
    <row r="337" spans="1:22">
      <c r="A337" s="54" t="s">
        <v>218</v>
      </c>
      <c r="B337" s="50" t="s">
        <v>613</v>
      </c>
      <c r="C337" s="53">
        <f>VLOOKUP($B337,'2022 Ventilation List SORT'!$A$6:$I$101,2)</f>
        <v>0.15</v>
      </c>
      <c r="D337" s="53">
        <f>VLOOKUP($B337,'2022 Ventilation List SORT'!$A$6:$I$101,3)</f>
        <v>0.15</v>
      </c>
      <c r="E337" s="58">
        <f>VLOOKUP($B337,'2022 Ventilation List SORT'!$A$6:$I$101,4)</f>
        <v>0</v>
      </c>
      <c r="F337" s="58">
        <f>VLOOKUP($B337,'2022 Ventilation List SORT'!$A$6:$I$101,5)</f>
        <v>0</v>
      </c>
      <c r="G337" s="53">
        <f>VLOOKUP($B337,'2022 Ventilation List SORT'!$A$6:$I$101,6)</f>
        <v>0</v>
      </c>
      <c r="H337" s="58">
        <f>VLOOKUP($B337,'2022 Ventilation List SORT'!$A$6:$I$101,7)</f>
        <v>2</v>
      </c>
      <c r="I337" s="53" t="str">
        <f>VLOOKUP($B337,'2022 Ventilation List SORT'!$A$6:$I$101,8)</f>
        <v>B</v>
      </c>
      <c r="J337" s="84" t="str">
        <f>VLOOKUP($B337,'2022 Ventilation List SORT'!$A$6:$I$101,9)</f>
        <v>Yes</v>
      </c>
      <c r="K337" s="154">
        <f>INDEX('For CSV - 2022 SpcFuncData'!$D$5:$D$88,MATCH($A337,'For CSV - 2022 SpcFuncData'!$B$5:$B$87,0))*0.5</f>
        <v>0</v>
      </c>
      <c r="L337" s="154">
        <f>INDEX('For CSV - 2022 VentSpcFuncData'!$K$6:$K$101,MATCH($B337,'For CSV - 2022 VentSpcFuncData'!$B$6:$B$101,0))</f>
        <v>0</v>
      </c>
      <c r="M337" s="154">
        <f t="shared" si="27"/>
        <v>0</v>
      </c>
      <c r="N337" s="154">
        <f>INDEX('For CSV - 2022 VentSpcFuncData'!$J$6:$J$101,MATCH($B337,'For CSV - 2022 VentSpcFuncData'!$B$6:$B$101,0))</f>
        <v>15</v>
      </c>
      <c r="O337" s="154">
        <f t="shared" si="36"/>
        <v>0</v>
      </c>
      <c r="P337" s="156">
        <f t="shared" si="40"/>
        <v>0</v>
      </c>
      <c r="Q337" s="41" t="str">
        <f t="shared" si="34"/>
        <v>Storage,General - Occupiable storage rooms for liquids or gels</v>
      </c>
      <c r="R337" s="41">
        <f>INDEX('For CSV - 2022 SpcFuncData'!$AN$5:$AN$89,MATCH($A337,'For CSV - 2022 SpcFuncData'!$B$5:$B$88,0))</f>
        <v>379</v>
      </c>
      <c r="S337" s="41">
        <f>INDEX('For CSV - 2022 VentSpcFuncData'!$L$6:$L$101,MATCH($B337,'For CSV - 2022 VentSpcFuncData'!$B$6:$B$101,0))</f>
        <v>50</v>
      </c>
      <c r="T337" s="41">
        <f>MATCH($A337,'For CSV - 2022 SpcFuncData'!$B$5:$B$87,0)</f>
        <v>81</v>
      </c>
      <c r="V337" t="str">
        <f t="shared" si="41"/>
        <v>2,              50,     "General - Occupiable storage rooms for liquids or gels"</v>
      </c>
    </row>
    <row r="338" spans="1:22">
      <c r="A338" s="54" t="s">
        <v>218</v>
      </c>
      <c r="B338" s="50" t="s">
        <v>286</v>
      </c>
      <c r="C338" s="53">
        <f>VLOOKUP($B338,'2022 Ventilation List SORT'!$A$6:$I$101,2)</f>
        <v>0.15</v>
      </c>
      <c r="D338" s="53">
        <f>VLOOKUP($B338,'2022 Ventilation List SORT'!$A$6:$I$101,3)</f>
        <v>0.15</v>
      </c>
      <c r="E338" s="58">
        <f>VLOOKUP($B338,'2022 Ventilation List SORT'!$A$6:$I$101,4)</f>
        <v>0</v>
      </c>
      <c r="F338" s="58">
        <f>VLOOKUP($B338,'2022 Ventilation List SORT'!$A$6:$I$101,5)</f>
        <v>0</v>
      </c>
      <c r="G338" s="53">
        <f>VLOOKUP($B338,'2022 Ventilation List SORT'!$A$6:$I$101,6)</f>
        <v>0</v>
      </c>
      <c r="H338" s="58">
        <f>VLOOKUP($B338,'2022 Ventilation List SORT'!$A$6:$I$101,7)</f>
        <v>2</v>
      </c>
      <c r="I338" s="53" t="str">
        <f>VLOOKUP($B338,'2022 Ventilation List SORT'!$A$6:$I$101,8)</f>
        <v/>
      </c>
      <c r="J338" s="84" t="str">
        <f>VLOOKUP($B338,'2022 Ventilation List SORT'!$A$6:$I$101,9)</f>
        <v>No</v>
      </c>
      <c r="K338" s="154">
        <f>INDEX('For CSV - 2022 SpcFuncData'!$D$5:$D$88,MATCH($A338,'For CSV - 2022 SpcFuncData'!$B$5:$B$87,0))*0.5</f>
        <v>0</v>
      </c>
      <c r="L338" s="154">
        <f>INDEX('For CSV - 2022 VentSpcFuncData'!$K$6:$K$101,MATCH($B338,'For CSV - 2022 VentSpcFuncData'!$B$6:$B$101,0))</f>
        <v>0</v>
      </c>
      <c r="M338" s="154">
        <f>IF(L338=0,K338,L338)</f>
        <v>0</v>
      </c>
      <c r="N338" s="154">
        <f>INDEX('For CSV - 2022 VentSpcFuncData'!$J$6:$J$101,MATCH($B338,'For CSV - 2022 VentSpcFuncData'!$B$6:$B$101,0))</f>
        <v>15</v>
      </c>
      <c r="O338" s="154">
        <f t="shared" si="36"/>
        <v>0</v>
      </c>
      <c r="P338" s="156">
        <f t="shared" si="40"/>
        <v>0</v>
      </c>
      <c r="Q338" s="41" t="str">
        <f t="shared" si="34"/>
        <v>Storage,Misc - All others</v>
      </c>
      <c r="R338" s="41">
        <f>INDEX('For CSV - 2022 SpcFuncData'!$AN$5:$AN$89,MATCH($A338,'For CSV - 2022 SpcFuncData'!$B$5:$B$88,0))</f>
        <v>379</v>
      </c>
      <c r="S338" s="41">
        <f>INDEX('For CSV - 2022 VentSpcFuncData'!$L$6:$L$101,MATCH($B338,'For CSV - 2022 VentSpcFuncData'!$B$6:$B$101,0))</f>
        <v>58</v>
      </c>
      <c r="T338" s="41">
        <f>MATCH($A338,'For CSV - 2022 SpcFuncData'!$B$5:$B$87,0)</f>
        <v>81</v>
      </c>
      <c r="V338" t="str">
        <f t="shared" si="41"/>
        <v>2,              58,     "Misc - All others"</v>
      </c>
    </row>
    <row r="339" spans="1:22">
      <c r="A339" s="54" t="s">
        <v>219</v>
      </c>
      <c r="B339" s="50" t="s">
        <v>286</v>
      </c>
      <c r="C339" s="53">
        <f>VLOOKUP($B339,'2022 Ventilation List SORT'!$A$6:$I$101,2)</f>
        <v>0.15</v>
      </c>
      <c r="D339" s="53">
        <f>VLOOKUP($B339,'2022 Ventilation List SORT'!$A$6:$I$101,3)</f>
        <v>0.15</v>
      </c>
      <c r="E339" s="58">
        <f>VLOOKUP($B339,'2022 Ventilation List SORT'!$A$6:$I$101,4)</f>
        <v>0</v>
      </c>
      <c r="F339" s="58">
        <f>VLOOKUP($B339,'2022 Ventilation List SORT'!$A$6:$I$101,5)</f>
        <v>0</v>
      </c>
      <c r="G339" s="53">
        <f>VLOOKUP($B339,'2022 Ventilation List SORT'!$A$6:$I$101,6)</f>
        <v>0</v>
      </c>
      <c r="H339" s="58">
        <f>VLOOKUP($B339,'2022 Ventilation List SORT'!$A$6:$I$101,7)</f>
        <v>2</v>
      </c>
      <c r="I339" s="53" t="str">
        <f>VLOOKUP($B339,'2022 Ventilation List SORT'!$A$6:$I$101,8)</f>
        <v/>
      </c>
      <c r="J339" s="84" t="str">
        <f>VLOOKUP($B339,'2022 Ventilation List SORT'!$A$6:$I$101,9)</f>
        <v>No</v>
      </c>
      <c r="K339" s="154">
        <f>INDEX('For CSV - 2022 SpcFuncData'!$D$5:$D$88,MATCH($A339,'For CSV - 2022 SpcFuncData'!$B$5:$B$87,0))*0.5</f>
        <v>5</v>
      </c>
      <c r="L339" s="154">
        <f>INDEX('For CSV - 2022 VentSpcFuncData'!$K$6:$K$101,MATCH($B339,'For CSV - 2022 VentSpcFuncData'!$B$6:$B$101,0))</f>
        <v>0</v>
      </c>
      <c r="M339" s="154">
        <f t="shared" ref="M339:M342" si="42">IF(L339=0,K339,L339)</f>
        <v>5</v>
      </c>
      <c r="N339" s="154">
        <f>INDEX('For CSV - 2022 VentSpcFuncData'!$J$6:$J$101,MATCH($B339,'For CSV - 2022 VentSpcFuncData'!$B$6:$B$101,0))</f>
        <v>15</v>
      </c>
      <c r="O339" s="154">
        <f t="shared" si="36"/>
        <v>15</v>
      </c>
      <c r="P339" s="156">
        <f t="shared" ref="P339:P342" si="43">K339*O339/1000</f>
        <v>7.4999999999999997E-2</v>
      </c>
      <c r="Q339" s="41" t="str">
        <f t="shared" ref="Q339:Q342" si="44">_xlfn.CONCAT(A339,",",B339)</f>
        <v>Health Care / Assisted Living (Nurse's Station),Misc - All others</v>
      </c>
      <c r="R339" s="41">
        <f>INDEX('For CSV - 2022 SpcFuncData'!$AN$5:$AN$89,MATCH($A339,'For CSV - 2022 SpcFuncData'!$B$5:$B$88,0))</f>
        <v>382</v>
      </c>
      <c r="S339" s="41">
        <f>INDEX('For CSV - 2022 VentSpcFuncData'!$L$6:$L$101,MATCH($B339,'For CSV - 2022 VentSpcFuncData'!$B$6:$B$101,0))</f>
        <v>58</v>
      </c>
      <c r="T339" s="41">
        <f>MATCH($A339,'For CSV - 2022 SpcFuncData'!$B$5:$B$87,0)</f>
        <v>82</v>
      </c>
      <c r="V339" t="str">
        <f t="shared" si="41"/>
        <v>1, Spc:SpcFunc,        382,  58  ;  Health Care / Assisted Living (Nurse's Station)</v>
      </c>
    </row>
    <row r="340" spans="1:22">
      <c r="A340" s="54" t="s">
        <v>219</v>
      </c>
      <c r="B340" s="50" t="s">
        <v>286</v>
      </c>
      <c r="C340" s="53">
        <f>VLOOKUP($B340,'2022 Ventilation List SORT'!$A$6:$I$101,2)</f>
        <v>0.15</v>
      </c>
      <c r="D340" s="53">
        <f>VLOOKUP($B340,'2022 Ventilation List SORT'!$A$6:$I$101,3)</f>
        <v>0.15</v>
      </c>
      <c r="E340" s="58">
        <f>VLOOKUP($B340,'2022 Ventilation List SORT'!$A$6:$I$101,4)</f>
        <v>0</v>
      </c>
      <c r="F340" s="58">
        <f>VLOOKUP($B340,'2022 Ventilation List SORT'!$A$6:$I$101,5)</f>
        <v>0</v>
      </c>
      <c r="G340" s="53">
        <f>VLOOKUP($B340,'2022 Ventilation List SORT'!$A$6:$I$101,6)</f>
        <v>0</v>
      </c>
      <c r="H340" s="58">
        <f>VLOOKUP($B340,'2022 Ventilation List SORT'!$A$6:$I$101,7)</f>
        <v>2</v>
      </c>
      <c r="I340" s="53" t="str">
        <f>VLOOKUP($B340,'2022 Ventilation List SORT'!$A$6:$I$101,8)</f>
        <v/>
      </c>
      <c r="J340" s="84" t="str">
        <f>VLOOKUP($B340,'2022 Ventilation List SORT'!$A$6:$I$101,9)</f>
        <v>No</v>
      </c>
      <c r="K340" s="154">
        <f>INDEX('For CSV - 2022 SpcFuncData'!$D$5:$D$88,MATCH($A340,'For CSV - 2022 SpcFuncData'!$B$5:$B$87,0))*0.5</f>
        <v>5</v>
      </c>
      <c r="L340" s="154">
        <f>INDEX('For CSV - 2022 VentSpcFuncData'!$K$6:$K$101,MATCH($B340,'For CSV - 2022 VentSpcFuncData'!$B$6:$B$101,0))</f>
        <v>0</v>
      </c>
      <c r="M340" s="154">
        <f t="shared" si="42"/>
        <v>5</v>
      </c>
      <c r="N340" s="154">
        <f>INDEX('For CSV - 2022 VentSpcFuncData'!$J$6:$J$101,MATCH($B340,'For CSV - 2022 VentSpcFuncData'!$B$6:$B$101,0))</f>
        <v>15</v>
      </c>
      <c r="O340" s="154">
        <f t="shared" si="36"/>
        <v>15</v>
      </c>
      <c r="P340" s="156">
        <f t="shared" si="43"/>
        <v>7.4999999999999997E-2</v>
      </c>
      <c r="Q340" s="41" t="str">
        <f t="shared" si="44"/>
        <v>Health Care / Assisted Living (Nurse's Station),Misc - All others</v>
      </c>
      <c r="R340" s="41">
        <f>INDEX('For CSV - 2022 SpcFuncData'!$AN$5:$AN$89,MATCH($A340,'For CSV - 2022 SpcFuncData'!$B$5:$B$88,0))</f>
        <v>382</v>
      </c>
      <c r="S340" s="41">
        <f>INDEX('For CSV - 2022 VentSpcFuncData'!$L$6:$L$101,MATCH($B340,'For CSV - 2022 VentSpcFuncData'!$B$6:$B$101,0))</f>
        <v>58</v>
      </c>
      <c r="T340" s="41">
        <f>MATCH($A340,'For CSV - 2022 SpcFuncData'!$B$5:$B$87,0)</f>
        <v>82</v>
      </c>
      <c r="V340" t="str">
        <f t="shared" si="41"/>
        <v>2,              58,     "Misc - All others"</v>
      </c>
    </row>
    <row r="341" spans="1:22">
      <c r="A341" s="54" t="s">
        <v>220</v>
      </c>
      <c r="B341" s="50" t="s">
        <v>286</v>
      </c>
      <c r="C341" s="53">
        <f>VLOOKUP($B341,'2022 Ventilation List SORT'!$A$6:$I$101,2)</f>
        <v>0.15</v>
      </c>
      <c r="D341" s="53">
        <f>VLOOKUP($B341,'2022 Ventilation List SORT'!$A$6:$I$101,3)</f>
        <v>0.15</v>
      </c>
      <c r="E341" s="58">
        <f>VLOOKUP($B341,'2022 Ventilation List SORT'!$A$6:$I$101,4)</f>
        <v>0</v>
      </c>
      <c r="F341" s="58">
        <f>VLOOKUP($B341,'2022 Ventilation List SORT'!$A$6:$I$101,5)</f>
        <v>0</v>
      </c>
      <c r="G341" s="53">
        <f>VLOOKUP($B341,'2022 Ventilation List SORT'!$A$6:$I$101,6)</f>
        <v>0</v>
      </c>
      <c r="H341" s="58">
        <f>VLOOKUP($B341,'2022 Ventilation List SORT'!$A$6:$I$101,7)</f>
        <v>2</v>
      </c>
      <c r="I341" s="53" t="str">
        <f>VLOOKUP($B341,'2022 Ventilation List SORT'!$A$6:$I$101,8)</f>
        <v/>
      </c>
      <c r="J341" s="84" t="str">
        <f>VLOOKUP($B341,'2022 Ventilation List SORT'!$A$6:$I$101,9)</f>
        <v>No</v>
      </c>
      <c r="K341" s="154">
        <f>INDEX('For CSV - 2022 SpcFuncData'!$D$5:$D$88,MATCH($A341,'For CSV - 2022 SpcFuncData'!$B$5:$B$87,0))*0.5</f>
        <v>5</v>
      </c>
      <c r="L341" s="154">
        <f>INDEX('For CSV - 2022 VentSpcFuncData'!$K$6:$K$101,MATCH($B341,'For CSV - 2022 VentSpcFuncData'!$B$6:$B$101,0))</f>
        <v>0</v>
      </c>
      <c r="M341" s="154">
        <f t="shared" si="42"/>
        <v>5</v>
      </c>
      <c r="N341" s="154">
        <f>INDEX('For CSV - 2022 VentSpcFuncData'!$J$6:$J$101,MATCH($B341,'For CSV - 2022 VentSpcFuncData'!$B$6:$B$101,0))</f>
        <v>15</v>
      </c>
      <c r="O341" s="154">
        <f t="shared" si="36"/>
        <v>15</v>
      </c>
      <c r="P341" s="156">
        <f t="shared" si="43"/>
        <v>7.4999999999999997E-2</v>
      </c>
      <c r="Q341" s="41" t="str">
        <f t="shared" si="44"/>
        <v>Health Care / Assisted Living (Physical Therapy Room),Misc - All others</v>
      </c>
      <c r="R341" s="41">
        <f>INDEX('For CSV - 2022 SpcFuncData'!$AN$5:$AN$89,MATCH($A341,'For CSV - 2022 SpcFuncData'!$B$5:$B$88,0))</f>
        <v>383</v>
      </c>
      <c r="S341" s="41">
        <f>INDEX('For CSV - 2022 VentSpcFuncData'!$L$6:$L$101,MATCH($B341,'For CSV - 2022 VentSpcFuncData'!$B$6:$B$101,0))</f>
        <v>58</v>
      </c>
      <c r="T341" s="41">
        <f>MATCH($A341,'For CSV - 2022 SpcFuncData'!$B$5:$B$87,0)</f>
        <v>83</v>
      </c>
      <c r="V341" t="str">
        <f t="shared" si="41"/>
        <v>1, Spc:SpcFunc,        383,  58  ;  Health Care / Assisted Living (Physical Therapy Room)</v>
      </c>
    </row>
    <row r="342" spans="1:22">
      <c r="A342" s="54" t="s">
        <v>220</v>
      </c>
      <c r="B342" s="50" t="s">
        <v>286</v>
      </c>
      <c r="C342" s="53">
        <f>VLOOKUP($B342,'2022 Ventilation List SORT'!$A$6:$I$101,2)</f>
        <v>0.15</v>
      </c>
      <c r="D342" s="53">
        <f>VLOOKUP($B342,'2022 Ventilation List SORT'!$A$6:$I$101,3)</f>
        <v>0.15</v>
      </c>
      <c r="E342" s="58">
        <f>VLOOKUP($B342,'2022 Ventilation List SORT'!$A$6:$I$101,4)</f>
        <v>0</v>
      </c>
      <c r="F342" s="58">
        <f>VLOOKUP($B342,'2022 Ventilation List SORT'!$A$6:$I$101,5)</f>
        <v>0</v>
      </c>
      <c r="G342" s="53">
        <f>VLOOKUP($B342,'2022 Ventilation List SORT'!$A$6:$I$101,6)</f>
        <v>0</v>
      </c>
      <c r="H342" s="58">
        <f>VLOOKUP($B342,'2022 Ventilation List SORT'!$A$6:$I$101,7)</f>
        <v>2</v>
      </c>
      <c r="I342" s="53" t="str">
        <f>VLOOKUP($B342,'2022 Ventilation List SORT'!$A$6:$I$101,8)</f>
        <v/>
      </c>
      <c r="J342" s="84" t="str">
        <f>VLOOKUP($B342,'2022 Ventilation List SORT'!$A$6:$I$101,9)</f>
        <v>No</v>
      </c>
      <c r="K342" s="154">
        <f>INDEX('For CSV - 2022 SpcFuncData'!$D$5:$D$88,MATCH($A342,'For CSV - 2022 SpcFuncData'!$B$5:$B$87,0))*0.5</f>
        <v>5</v>
      </c>
      <c r="L342" s="154">
        <f>INDEX('For CSV - 2022 VentSpcFuncData'!$K$6:$K$101,MATCH($B342,'For CSV - 2022 VentSpcFuncData'!$B$6:$B$101,0))</f>
        <v>0</v>
      </c>
      <c r="M342" s="154">
        <f t="shared" si="42"/>
        <v>5</v>
      </c>
      <c r="N342" s="154">
        <f>INDEX('For CSV - 2022 VentSpcFuncData'!$J$6:$J$101,MATCH($B342,'For CSV - 2022 VentSpcFuncData'!$B$6:$B$101,0))</f>
        <v>15</v>
      </c>
      <c r="O342" s="154">
        <f t="shared" si="36"/>
        <v>15</v>
      </c>
      <c r="P342" s="156">
        <f t="shared" si="43"/>
        <v>7.4999999999999997E-2</v>
      </c>
      <c r="Q342" s="41" t="str">
        <f t="shared" si="44"/>
        <v>Health Care / Assisted Living (Physical Therapy Room),Misc - All others</v>
      </c>
      <c r="R342" s="41">
        <f>INDEX('For CSV - 2022 SpcFuncData'!$AN$5:$AN$89,MATCH($A342,'For CSV - 2022 SpcFuncData'!$B$5:$B$88,0))</f>
        <v>383</v>
      </c>
      <c r="S342" s="41">
        <f>INDEX('For CSV - 2022 VentSpcFuncData'!$L$6:$L$101,MATCH($B342,'For CSV - 2022 VentSpcFuncData'!$B$6:$B$101,0))</f>
        <v>58</v>
      </c>
      <c r="T342" s="41">
        <f>MATCH($A342,'For CSV - 2022 SpcFuncData'!$B$5:$B$87,0)</f>
        <v>83</v>
      </c>
      <c r="V342" t="str">
        <f t="shared" si="41"/>
        <v>2,              58,     "Misc - All others"</v>
      </c>
    </row>
    <row r="343" spans="1:22">
      <c r="A343" s="54"/>
      <c r="B343" s="106"/>
      <c r="C343" s="91"/>
      <c r="D343" s="92"/>
      <c r="E343" s="92"/>
      <c r="F343" s="92"/>
      <c r="G343" s="92"/>
      <c r="H343" s="58"/>
      <c r="I343" s="47"/>
      <c r="J343" s="84"/>
      <c r="K343" s="84"/>
      <c r="L343" s="84"/>
      <c r="M343" s="84"/>
      <c r="N343" s="84"/>
      <c r="O343" s="84"/>
      <c r="P343" s="84"/>
    </row>
    <row r="344" spans="1:22">
      <c r="H344" s="93"/>
    </row>
    <row r="345" spans="1:22">
      <c r="H345" s="93"/>
    </row>
    <row r="346" spans="1:22">
      <c r="A346" s="44" t="s">
        <v>655</v>
      </c>
      <c r="B346" s="54" t="s">
        <v>656</v>
      </c>
      <c r="C346" s="94" t="s">
        <v>657</v>
      </c>
      <c r="D346" s="95"/>
      <c r="E346" s="95"/>
      <c r="F346" s="95"/>
      <c r="G346" s="95"/>
      <c r="H346" s="96"/>
      <c r="I346" s="95"/>
    </row>
    <row r="347" spans="1:22">
      <c r="A347" s="41">
        <f t="shared" ref="A347:A378" si="45">COUNTIF($B$8:$B$318,B347)</f>
        <v>7</v>
      </c>
      <c r="B347" s="50" t="s">
        <v>247</v>
      </c>
      <c r="C347" s="98" t="s">
        <v>658</v>
      </c>
      <c r="D347" s="95"/>
      <c r="E347" s="95"/>
      <c r="F347" s="95"/>
      <c r="G347" s="95"/>
      <c r="H347" s="96"/>
      <c r="I347" s="95"/>
    </row>
    <row r="348" spans="1:22">
      <c r="A348" s="41">
        <f t="shared" si="45"/>
        <v>4</v>
      </c>
      <c r="B348" s="50" t="s">
        <v>592</v>
      </c>
      <c r="C348" s="94" t="s">
        <v>659</v>
      </c>
      <c r="D348" s="95"/>
      <c r="E348" s="95"/>
      <c r="F348" s="95"/>
      <c r="G348" s="95"/>
      <c r="H348" s="96"/>
      <c r="I348" s="95"/>
    </row>
    <row r="349" spans="1:22">
      <c r="A349" s="41">
        <f t="shared" si="45"/>
        <v>5</v>
      </c>
      <c r="B349" s="50" t="s">
        <v>253</v>
      </c>
      <c r="C349" s="97" t="s">
        <v>660</v>
      </c>
      <c r="D349" s="95"/>
      <c r="E349" s="95"/>
      <c r="F349" s="95"/>
      <c r="G349" s="95"/>
      <c r="H349" s="96"/>
      <c r="I349" s="95"/>
    </row>
    <row r="350" spans="1:22">
      <c r="A350" s="41">
        <f t="shared" si="45"/>
        <v>4</v>
      </c>
      <c r="B350" s="50" t="s">
        <v>302</v>
      </c>
      <c r="C350" s="97" t="s">
        <v>661</v>
      </c>
      <c r="D350" s="95"/>
      <c r="E350" s="95"/>
      <c r="F350" s="95"/>
      <c r="G350" s="95"/>
      <c r="H350" s="96"/>
      <c r="I350" s="95"/>
    </row>
    <row r="351" spans="1:22">
      <c r="A351" s="41">
        <f t="shared" si="45"/>
        <v>3</v>
      </c>
      <c r="B351" s="50" t="s">
        <v>616</v>
      </c>
      <c r="C351" s="97" t="s">
        <v>662</v>
      </c>
      <c r="D351" s="95"/>
      <c r="E351" s="95"/>
      <c r="F351" s="95"/>
      <c r="G351" s="95"/>
      <c r="H351" s="96"/>
      <c r="I351" s="95"/>
    </row>
    <row r="352" spans="1:22">
      <c r="A352" s="41">
        <f t="shared" si="45"/>
        <v>1</v>
      </c>
      <c r="B352" s="50" t="s">
        <v>642</v>
      </c>
      <c r="C352" s="97" t="s">
        <v>663</v>
      </c>
      <c r="D352" s="95"/>
      <c r="E352" s="95"/>
      <c r="F352" s="95"/>
      <c r="G352" s="95"/>
      <c r="H352" s="96"/>
      <c r="I352" s="95"/>
    </row>
    <row r="353" spans="1:8">
      <c r="A353" s="41">
        <f t="shared" si="45"/>
        <v>2</v>
      </c>
      <c r="B353" s="50" t="s">
        <v>311</v>
      </c>
      <c r="H353" s="93"/>
    </row>
    <row r="354" spans="1:8">
      <c r="A354" s="41">
        <f t="shared" si="45"/>
        <v>5</v>
      </c>
      <c r="B354" s="50" t="s">
        <v>323</v>
      </c>
      <c r="H354" s="93"/>
    </row>
    <row r="355" spans="1:8">
      <c r="A355" s="41">
        <f t="shared" si="45"/>
        <v>2</v>
      </c>
      <c r="B355" s="50" t="s">
        <v>597</v>
      </c>
      <c r="H355" s="93"/>
    </row>
    <row r="356" spans="1:8">
      <c r="A356" s="41">
        <f t="shared" si="45"/>
        <v>2</v>
      </c>
      <c r="B356" s="50" t="s">
        <v>255</v>
      </c>
    </row>
    <row r="357" spans="1:8">
      <c r="A357" s="41">
        <f t="shared" si="45"/>
        <v>1</v>
      </c>
      <c r="B357" s="50" t="s">
        <v>598</v>
      </c>
      <c r="H357" s="50"/>
    </row>
    <row r="358" spans="1:8">
      <c r="A358" s="41">
        <f t="shared" si="45"/>
        <v>2</v>
      </c>
      <c r="B358" s="50" t="s">
        <v>599</v>
      </c>
      <c r="H358" s="50"/>
    </row>
    <row r="359" spans="1:8">
      <c r="A359" s="41">
        <f t="shared" si="45"/>
        <v>1</v>
      </c>
      <c r="B359" s="50" t="s">
        <v>600</v>
      </c>
      <c r="H359" s="50"/>
    </row>
    <row r="360" spans="1:8">
      <c r="A360" s="41">
        <f t="shared" si="45"/>
        <v>1</v>
      </c>
      <c r="B360" s="50" t="s">
        <v>601</v>
      </c>
      <c r="H360" s="50"/>
    </row>
    <row r="361" spans="1:8">
      <c r="A361" s="41">
        <f t="shared" si="45"/>
        <v>2</v>
      </c>
      <c r="B361" s="50" t="s">
        <v>602</v>
      </c>
      <c r="H361" s="50"/>
    </row>
    <row r="362" spans="1:8">
      <c r="A362" s="41">
        <f t="shared" si="45"/>
        <v>1</v>
      </c>
      <c r="B362" s="50" t="s">
        <v>603</v>
      </c>
    </row>
    <row r="363" spans="1:8">
      <c r="A363" s="41">
        <f t="shared" si="45"/>
        <v>2</v>
      </c>
      <c r="B363" s="50" t="s">
        <v>604</v>
      </c>
    </row>
    <row r="364" spans="1:8">
      <c r="A364" s="41">
        <f t="shared" si="45"/>
        <v>3</v>
      </c>
      <c r="B364" s="50" t="s">
        <v>605</v>
      </c>
    </row>
    <row r="365" spans="1:8">
      <c r="A365" s="41">
        <f t="shared" si="45"/>
        <v>0</v>
      </c>
      <c r="B365" s="50" t="s">
        <v>606</v>
      </c>
    </row>
    <row r="366" spans="1:8">
      <c r="A366" s="41">
        <f t="shared" si="45"/>
        <v>3</v>
      </c>
      <c r="B366" s="50" t="s">
        <v>607</v>
      </c>
    </row>
    <row r="367" spans="1:8">
      <c r="A367" s="41">
        <f t="shared" si="45"/>
        <v>4</v>
      </c>
      <c r="B367" s="50" t="s">
        <v>328</v>
      </c>
    </row>
    <row r="368" spans="1:8">
      <c r="A368" s="41">
        <f t="shared" si="45"/>
        <v>2</v>
      </c>
      <c r="B368" s="50" t="s">
        <v>608</v>
      </c>
    </row>
    <row r="369" spans="1:41" s="54" customFormat="1">
      <c r="A369" s="41">
        <f t="shared" si="45"/>
        <v>1</v>
      </c>
      <c r="B369" s="50" t="s">
        <v>637</v>
      </c>
      <c r="C369" s="41"/>
      <c r="D369" s="41"/>
      <c r="E369" s="41"/>
      <c r="F369" s="41"/>
      <c r="G369" s="41"/>
      <c r="H369" s="41"/>
      <c r="I369" s="41"/>
      <c r="J369" s="120"/>
      <c r="K369" s="120"/>
      <c r="L369" s="120"/>
      <c r="M369" s="120"/>
      <c r="N369" s="120"/>
      <c r="O369" s="120"/>
      <c r="P369" s="120"/>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row>
    <row r="370" spans="1:41" s="54" customFormat="1">
      <c r="A370" s="41">
        <f t="shared" si="45"/>
        <v>5</v>
      </c>
      <c r="B370" s="50" t="s">
        <v>593</v>
      </c>
      <c r="C370" s="41"/>
      <c r="D370" s="41"/>
      <c r="E370" s="41"/>
      <c r="F370" s="41"/>
      <c r="G370" s="41"/>
      <c r="H370" s="41"/>
      <c r="I370" s="41"/>
      <c r="J370" s="120"/>
      <c r="K370" s="120"/>
      <c r="L370" s="120"/>
      <c r="M370" s="120"/>
      <c r="N370" s="120"/>
      <c r="O370" s="120"/>
      <c r="P370" s="120"/>
      <c r="Q370" s="41"/>
      <c r="R370" s="41"/>
      <c r="S370" s="41"/>
      <c r="T370" s="41"/>
      <c r="U370" s="41"/>
      <c r="V370" s="41"/>
      <c r="W370" s="41"/>
      <c r="X370" s="41"/>
      <c r="Y370" s="41"/>
      <c r="Z370" s="41"/>
      <c r="AA370" s="41"/>
      <c r="AB370" s="41"/>
      <c r="AC370" s="41"/>
      <c r="AD370" s="41"/>
      <c r="AE370" s="41"/>
      <c r="AF370" s="41"/>
      <c r="AG370" s="41"/>
      <c r="AH370" s="41"/>
      <c r="AI370" s="41"/>
      <c r="AJ370" s="41"/>
      <c r="AK370" s="41"/>
      <c r="AL370" s="41"/>
      <c r="AM370" s="41"/>
      <c r="AN370" s="41"/>
      <c r="AO370" s="41"/>
    </row>
    <row r="371" spans="1:41" s="54" customFormat="1">
      <c r="A371" s="41">
        <f t="shared" si="45"/>
        <v>3</v>
      </c>
      <c r="B371" s="50" t="s">
        <v>249</v>
      </c>
      <c r="C371" s="41"/>
      <c r="D371" s="41"/>
      <c r="E371" s="41"/>
      <c r="F371" s="41"/>
      <c r="G371" s="41"/>
      <c r="H371" s="41"/>
      <c r="I371" s="41"/>
      <c r="J371" s="120"/>
      <c r="K371" s="120"/>
      <c r="L371" s="120"/>
      <c r="M371" s="120"/>
      <c r="N371" s="120"/>
      <c r="O371" s="120"/>
      <c r="P371" s="120"/>
      <c r="Q371" s="41"/>
      <c r="R371" s="41"/>
      <c r="S371" s="41"/>
      <c r="T371" s="41"/>
      <c r="U371" s="41"/>
      <c r="V371" s="41"/>
      <c r="W371" s="41"/>
      <c r="X371" s="41"/>
      <c r="Y371" s="41"/>
      <c r="Z371" s="41"/>
      <c r="AA371" s="41"/>
      <c r="AB371" s="41"/>
      <c r="AC371" s="41"/>
      <c r="AD371" s="41"/>
      <c r="AE371" s="41"/>
      <c r="AF371" s="41"/>
      <c r="AG371" s="41"/>
      <c r="AH371" s="41"/>
      <c r="AI371" s="41"/>
      <c r="AJ371" s="41"/>
      <c r="AK371" s="41"/>
      <c r="AL371" s="41"/>
      <c r="AM371" s="41"/>
      <c r="AN371" s="41"/>
      <c r="AO371" s="41"/>
    </row>
    <row r="372" spans="1:41" s="54" customFormat="1">
      <c r="A372" s="83">
        <f t="shared" si="45"/>
        <v>1</v>
      </c>
      <c r="B372" s="90" t="s">
        <v>590</v>
      </c>
      <c r="C372" s="41"/>
      <c r="D372" s="41"/>
      <c r="E372" s="41"/>
      <c r="F372" s="41"/>
      <c r="G372" s="41"/>
      <c r="H372" s="41"/>
      <c r="I372" s="41"/>
      <c r="J372" s="120"/>
      <c r="K372" s="120"/>
      <c r="L372" s="120"/>
      <c r="M372" s="120"/>
      <c r="N372" s="120"/>
      <c r="O372" s="120"/>
      <c r="P372" s="120"/>
      <c r="Q372" s="41"/>
      <c r="R372" s="41"/>
      <c r="S372" s="41"/>
      <c r="T372" s="41"/>
      <c r="U372" s="41"/>
      <c r="V372" s="41"/>
      <c r="W372" s="41"/>
      <c r="X372" s="41"/>
      <c r="Y372" s="41"/>
      <c r="Z372" s="41"/>
      <c r="AA372" s="41"/>
      <c r="AB372" s="41"/>
      <c r="AC372" s="41"/>
      <c r="AD372" s="41"/>
      <c r="AE372" s="41"/>
      <c r="AF372" s="41"/>
      <c r="AG372" s="41"/>
      <c r="AH372" s="41"/>
      <c r="AI372" s="41"/>
      <c r="AJ372" s="41"/>
      <c r="AK372" s="41"/>
      <c r="AL372" s="41"/>
      <c r="AM372" s="41"/>
      <c r="AN372" s="41"/>
      <c r="AO372" s="41"/>
    </row>
    <row r="373" spans="1:41" s="54" customFormat="1">
      <c r="A373" s="41">
        <f t="shared" si="45"/>
        <v>6</v>
      </c>
      <c r="B373" s="50" t="s">
        <v>271</v>
      </c>
      <c r="C373" s="41"/>
      <c r="D373" s="41"/>
      <c r="E373" s="41"/>
      <c r="F373" s="41"/>
      <c r="G373" s="41"/>
      <c r="H373" s="41"/>
      <c r="I373" s="41"/>
      <c r="J373" s="120"/>
      <c r="K373" s="120"/>
      <c r="L373" s="120"/>
      <c r="M373" s="120"/>
      <c r="N373" s="120"/>
      <c r="O373" s="120"/>
      <c r="P373" s="120"/>
      <c r="Q373" s="41"/>
      <c r="R373" s="41"/>
      <c r="S373" s="41"/>
      <c r="T373" s="41"/>
      <c r="U373" s="41"/>
      <c r="V373" s="41"/>
      <c r="W373" s="41"/>
      <c r="X373" s="41"/>
      <c r="Y373" s="41"/>
      <c r="Z373" s="41"/>
      <c r="AA373" s="41"/>
      <c r="AB373" s="41"/>
      <c r="AC373" s="41"/>
      <c r="AD373" s="41"/>
      <c r="AE373" s="41"/>
      <c r="AF373" s="41"/>
      <c r="AG373" s="41"/>
      <c r="AH373" s="41"/>
      <c r="AI373" s="41"/>
      <c r="AJ373" s="41"/>
      <c r="AK373" s="41"/>
      <c r="AL373" s="41"/>
      <c r="AM373" s="41"/>
      <c r="AN373" s="41"/>
      <c r="AO373" s="41"/>
    </row>
    <row r="374" spans="1:41" s="54" customFormat="1">
      <c r="A374" s="41">
        <f t="shared" si="45"/>
        <v>4</v>
      </c>
      <c r="B374" s="50" t="s">
        <v>626</v>
      </c>
      <c r="C374" s="41"/>
      <c r="D374" s="41"/>
      <c r="E374" s="41"/>
      <c r="F374" s="41"/>
      <c r="G374" s="41"/>
      <c r="H374" s="41"/>
      <c r="I374" s="41"/>
      <c r="J374" s="120"/>
      <c r="K374" s="120"/>
      <c r="L374" s="120"/>
      <c r="M374" s="120"/>
      <c r="N374" s="120"/>
      <c r="O374" s="120"/>
      <c r="P374" s="120"/>
      <c r="Q374" s="41"/>
      <c r="R374" s="41"/>
      <c r="S374" s="41"/>
      <c r="T374" s="41"/>
      <c r="U374" s="41"/>
      <c r="V374" s="41"/>
      <c r="W374" s="41"/>
      <c r="X374" s="41"/>
      <c r="Y374" s="41"/>
      <c r="Z374" s="41"/>
      <c r="AA374" s="41"/>
      <c r="AB374" s="41"/>
      <c r="AC374" s="41"/>
      <c r="AD374" s="41"/>
      <c r="AE374" s="41"/>
      <c r="AF374" s="41"/>
      <c r="AG374" s="41"/>
      <c r="AH374" s="41"/>
      <c r="AI374" s="41"/>
      <c r="AJ374" s="41"/>
      <c r="AK374" s="41"/>
      <c r="AL374" s="41"/>
      <c r="AM374" s="41"/>
      <c r="AN374" s="41"/>
      <c r="AO374" s="41"/>
    </row>
    <row r="375" spans="1:41" s="54" customFormat="1">
      <c r="A375" s="41">
        <f t="shared" si="45"/>
        <v>1</v>
      </c>
      <c r="B375" s="50" t="s">
        <v>629</v>
      </c>
      <c r="C375" s="41"/>
      <c r="D375" s="41"/>
      <c r="E375" s="41"/>
      <c r="F375" s="41"/>
      <c r="G375" s="41"/>
      <c r="H375" s="41"/>
      <c r="I375" s="41"/>
      <c r="J375" s="120"/>
      <c r="K375" s="120"/>
      <c r="L375" s="120"/>
      <c r="M375" s="120"/>
      <c r="N375" s="120"/>
      <c r="O375" s="120"/>
      <c r="P375" s="120"/>
      <c r="Q375" s="41"/>
      <c r="R375" s="41"/>
      <c r="S375" s="41"/>
      <c r="T375" s="41"/>
      <c r="U375" s="41"/>
      <c r="V375" s="41"/>
      <c r="W375" s="41"/>
      <c r="X375" s="41"/>
      <c r="Y375" s="41"/>
      <c r="Z375" s="41"/>
      <c r="AA375" s="41"/>
      <c r="AB375" s="41"/>
      <c r="AC375" s="41"/>
      <c r="AD375" s="41"/>
      <c r="AE375" s="41"/>
      <c r="AF375" s="41"/>
      <c r="AG375" s="41"/>
      <c r="AH375" s="41"/>
      <c r="AI375" s="41"/>
      <c r="AJ375" s="41"/>
      <c r="AK375" s="41"/>
      <c r="AL375" s="41"/>
      <c r="AM375" s="41"/>
      <c r="AN375" s="41"/>
      <c r="AO375" s="41"/>
    </row>
    <row r="376" spans="1:41" s="54" customFormat="1">
      <c r="A376" s="41">
        <f t="shared" si="45"/>
        <v>2</v>
      </c>
      <c r="B376" s="50" t="s">
        <v>298</v>
      </c>
      <c r="C376" s="41"/>
      <c r="D376" s="41"/>
      <c r="E376" s="41"/>
      <c r="F376" s="41"/>
      <c r="G376" s="41"/>
      <c r="H376" s="41"/>
      <c r="I376" s="41"/>
      <c r="J376" s="120"/>
      <c r="K376" s="120"/>
      <c r="L376" s="120"/>
      <c r="M376" s="120"/>
      <c r="N376" s="120"/>
      <c r="O376" s="120"/>
      <c r="P376" s="120"/>
      <c r="Q376" s="41"/>
      <c r="R376" s="41"/>
      <c r="S376" s="41"/>
      <c r="T376" s="41"/>
      <c r="U376" s="41"/>
      <c r="V376" s="41"/>
      <c r="W376" s="41"/>
      <c r="X376" s="41"/>
      <c r="Y376" s="41"/>
      <c r="Z376" s="41"/>
      <c r="AA376" s="41"/>
      <c r="AB376" s="41"/>
      <c r="AC376" s="41"/>
      <c r="AD376" s="41"/>
      <c r="AE376" s="41"/>
      <c r="AF376" s="41"/>
      <c r="AG376" s="41"/>
      <c r="AH376" s="41"/>
      <c r="AI376" s="41"/>
      <c r="AJ376" s="41"/>
      <c r="AK376" s="41"/>
      <c r="AL376" s="41"/>
      <c r="AM376" s="41"/>
      <c r="AN376" s="41"/>
      <c r="AO376" s="41"/>
    </row>
    <row r="377" spans="1:41" s="54" customFormat="1">
      <c r="A377" s="41">
        <f t="shared" si="45"/>
        <v>2</v>
      </c>
      <c r="B377" s="50" t="s">
        <v>305</v>
      </c>
      <c r="C377" s="41"/>
      <c r="D377" s="41"/>
      <c r="E377" s="41"/>
      <c r="F377" s="41"/>
      <c r="G377" s="41"/>
      <c r="H377" s="41"/>
      <c r="I377" s="41"/>
      <c r="J377" s="120"/>
      <c r="K377" s="120"/>
      <c r="L377" s="120"/>
      <c r="M377" s="120"/>
      <c r="N377" s="120"/>
      <c r="O377" s="120"/>
      <c r="P377" s="120"/>
      <c r="Q377" s="41"/>
      <c r="R377" s="41"/>
      <c r="S377" s="41"/>
      <c r="T377" s="41"/>
      <c r="U377" s="41"/>
      <c r="V377" s="41"/>
      <c r="W377" s="41"/>
      <c r="X377" s="41"/>
      <c r="Y377" s="41"/>
      <c r="Z377" s="41"/>
      <c r="AA377" s="41"/>
      <c r="AB377" s="41"/>
      <c r="AC377" s="41"/>
      <c r="AD377" s="41"/>
      <c r="AE377" s="41"/>
      <c r="AF377" s="41"/>
      <c r="AG377" s="41"/>
      <c r="AH377" s="41"/>
      <c r="AI377" s="41"/>
      <c r="AJ377" s="41"/>
      <c r="AK377" s="41"/>
      <c r="AL377" s="41"/>
      <c r="AM377" s="41"/>
      <c r="AN377" s="41"/>
      <c r="AO377" s="41"/>
    </row>
    <row r="378" spans="1:41" s="54" customFormat="1">
      <c r="A378" s="41">
        <f t="shared" si="45"/>
        <v>3</v>
      </c>
      <c r="B378" s="50" t="s">
        <v>627</v>
      </c>
      <c r="C378" s="41"/>
      <c r="D378" s="41"/>
      <c r="E378" s="41"/>
      <c r="F378" s="41"/>
      <c r="G378" s="41"/>
      <c r="H378" s="41"/>
      <c r="I378" s="41"/>
      <c r="J378" s="120"/>
      <c r="K378" s="120"/>
      <c r="L378" s="120"/>
      <c r="M378" s="120"/>
      <c r="N378" s="120"/>
      <c r="O378" s="120"/>
      <c r="P378" s="120"/>
      <c r="Q378" s="41"/>
      <c r="R378" s="41"/>
      <c r="S378" s="41"/>
      <c r="T378" s="41"/>
      <c r="U378" s="41"/>
      <c r="V378" s="41"/>
      <c r="W378" s="41"/>
      <c r="X378" s="41"/>
      <c r="Y378" s="41"/>
      <c r="Z378" s="41"/>
      <c r="AA378" s="41"/>
      <c r="AB378" s="41"/>
      <c r="AC378" s="41"/>
      <c r="AD378" s="41"/>
      <c r="AE378" s="41"/>
      <c r="AF378" s="41"/>
      <c r="AG378" s="41"/>
      <c r="AH378" s="41"/>
      <c r="AI378" s="41"/>
      <c r="AJ378" s="41"/>
      <c r="AK378" s="41"/>
      <c r="AL378" s="41"/>
      <c r="AM378" s="41"/>
      <c r="AN378" s="41"/>
      <c r="AO378" s="41"/>
    </row>
    <row r="379" spans="1:41" s="54" customFormat="1">
      <c r="A379" s="41">
        <f t="shared" ref="A379:A410" si="46">COUNTIF($B$8:$B$318,B379)</f>
        <v>4</v>
      </c>
      <c r="B379" s="50" t="s">
        <v>316</v>
      </c>
      <c r="C379" s="41"/>
      <c r="D379" s="41"/>
      <c r="E379" s="41"/>
      <c r="F379" s="41"/>
      <c r="G379" s="41"/>
      <c r="H379" s="41"/>
      <c r="I379" s="41"/>
      <c r="J379" s="120"/>
      <c r="K379" s="120"/>
      <c r="L379" s="120"/>
      <c r="M379" s="120"/>
      <c r="N379" s="120"/>
      <c r="O379" s="120"/>
      <c r="P379" s="120"/>
      <c r="Q379" s="41"/>
      <c r="R379" s="41"/>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row>
    <row r="380" spans="1:41" s="54" customFormat="1">
      <c r="A380" s="41">
        <f t="shared" si="46"/>
        <v>2</v>
      </c>
      <c r="B380" s="50" t="s">
        <v>611</v>
      </c>
      <c r="C380" s="41"/>
      <c r="D380" s="41"/>
      <c r="E380" s="41"/>
      <c r="F380" s="41"/>
      <c r="G380" s="41"/>
      <c r="H380" s="41"/>
      <c r="I380" s="41"/>
      <c r="J380" s="120"/>
      <c r="K380" s="120"/>
      <c r="L380" s="120"/>
      <c r="M380" s="120"/>
      <c r="N380" s="120"/>
      <c r="O380" s="120"/>
      <c r="P380" s="120"/>
      <c r="Q380" s="41"/>
      <c r="R380" s="41"/>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row>
    <row r="381" spans="1:41" s="54" customFormat="1">
      <c r="A381" s="41">
        <f t="shared" si="46"/>
        <v>2</v>
      </c>
      <c r="B381" s="50" t="s">
        <v>638</v>
      </c>
      <c r="C381" s="41"/>
      <c r="D381" s="41"/>
      <c r="E381" s="41"/>
      <c r="F381" s="41"/>
      <c r="G381" s="41"/>
      <c r="H381" s="41"/>
      <c r="I381" s="41"/>
      <c r="J381" s="120"/>
      <c r="K381" s="120"/>
      <c r="L381" s="120"/>
      <c r="M381" s="120"/>
      <c r="N381" s="120"/>
      <c r="O381" s="120"/>
      <c r="P381" s="120"/>
      <c r="Q381" s="41"/>
      <c r="R381" s="41"/>
      <c r="S381" s="41"/>
      <c r="T381" s="41"/>
      <c r="U381" s="41"/>
      <c r="V381" s="41"/>
      <c r="W381" s="41"/>
      <c r="X381" s="41"/>
      <c r="Y381" s="41"/>
      <c r="Z381" s="41"/>
      <c r="AA381" s="41"/>
      <c r="AB381" s="41"/>
      <c r="AC381" s="41"/>
      <c r="AD381" s="41"/>
      <c r="AE381" s="41"/>
      <c r="AF381" s="41"/>
      <c r="AG381" s="41"/>
      <c r="AH381" s="41"/>
      <c r="AI381" s="41"/>
      <c r="AJ381" s="41"/>
      <c r="AK381" s="41"/>
      <c r="AL381" s="41"/>
      <c r="AM381" s="41"/>
      <c r="AN381" s="41"/>
      <c r="AO381" s="41"/>
    </row>
    <row r="382" spans="1:41" s="54" customFormat="1">
      <c r="A382" s="41">
        <f t="shared" si="46"/>
        <v>1</v>
      </c>
      <c r="B382" s="50" t="s">
        <v>634</v>
      </c>
      <c r="C382" s="41"/>
      <c r="D382" s="41"/>
      <c r="E382" s="41"/>
      <c r="F382" s="41"/>
      <c r="G382" s="41"/>
      <c r="H382" s="41"/>
      <c r="I382" s="41"/>
      <c r="J382" s="120"/>
      <c r="K382" s="120"/>
      <c r="L382" s="120"/>
      <c r="M382" s="120"/>
      <c r="N382" s="120"/>
      <c r="O382" s="120"/>
      <c r="P382" s="120"/>
      <c r="Q382" s="41"/>
      <c r="R382" s="41"/>
      <c r="S382" s="41"/>
      <c r="T382" s="41"/>
      <c r="U382" s="41"/>
      <c r="V382" s="41"/>
      <c r="W382" s="41"/>
      <c r="X382" s="41"/>
      <c r="Y382" s="41"/>
      <c r="Z382" s="41"/>
      <c r="AA382" s="41"/>
      <c r="AB382" s="41"/>
      <c r="AC382" s="41"/>
      <c r="AD382" s="41"/>
      <c r="AE382" s="41"/>
      <c r="AF382" s="41"/>
      <c r="AG382" s="41"/>
      <c r="AH382" s="41"/>
      <c r="AI382" s="41"/>
      <c r="AJ382" s="41"/>
      <c r="AK382" s="41"/>
      <c r="AL382" s="41"/>
      <c r="AM382" s="41"/>
      <c r="AN382" s="41"/>
      <c r="AO382" s="41"/>
    </row>
    <row r="383" spans="1:41" s="54" customFormat="1">
      <c r="A383" s="41">
        <f t="shared" si="46"/>
        <v>2</v>
      </c>
      <c r="B383" s="50" t="s">
        <v>612</v>
      </c>
      <c r="C383" s="41"/>
      <c r="D383" s="41"/>
      <c r="E383" s="41"/>
      <c r="F383" s="41"/>
      <c r="G383" s="41"/>
      <c r="H383" s="41"/>
      <c r="I383" s="41"/>
      <c r="J383" s="120"/>
      <c r="K383" s="120"/>
      <c r="L383" s="120"/>
      <c r="M383" s="120"/>
      <c r="N383" s="120"/>
      <c r="O383" s="120"/>
      <c r="P383" s="120"/>
      <c r="Q383" s="41"/>
      <c r="R383" s="41"/>
      <c r="S383" s="41"/>
      <c r="T383" s="41"/>
      <c r="U383" s="41"/>
      <c r="V383" s="41"/>
      <c r="W383" s="41"/>
      <c r="X383" s="41"/>
      <c r="Y383" s="41"/>
      <c r="Z383" s="41"/>
      <c r="AA383" s="41"/>
      <c r="AB383" s="41"/>
      <c r="AC383" s="41"/>
      <c r="AD383" s="41"/>
      <c r="AE383" s="41"/>
      <c r="AF383" s="41"/>
      <c r="AG383" s="41"/>
      <c r="AH383" s="41"/>
      <c r="AI383" s="41"/>
      <c r="AJ383" s="41"/>
      <c r="AK383" s="41"/>
      <c r="AL383" s="41"/>
      <c r="AM383" s="41"/>
      <c r="AN383" s="41"/>
      <c r="AO383" s="41"/>
    </row>
    <row r="384" spans="1:41" s="54" customFormat="1">
      <c r="A384" s="41">
        <f t="shared" si="46"/>
        <v>0</v>
      </c>
      <c r="B384" s="50" t="s">
        <v>664</v>
      </c>
      <c r="C384" s="41"/>
      <c r="D384" s="41"/>
      <c r="E384" s="41"/>
      <c r="F384" s="41"/>
      <c r="G384" s="41"/>
      <c r="H384" s="41"/>
      <c r="I384" s="41"/>
      <c r="J384" s="120"/>
      <c r="K384" s="120"/>
      <c r="L384" s="120"/>
      <c r="M384" s="120"/>
      <c r="N384" s="120"/>
      <c r="O384" s="120"/>
      <c r="P384" s="120"/>
      <c r="Q384" s="41"/>
      <c r="R384" s="41"/>
      <c r="S384" s="41"/>
      <c r="T384" s="41"/>
      <c r="U384" s="41"/>
      <c r="V384" s="41"/>
      <c r="W384" s="41"/>
      <c r="X384" s="41"/>
      <c r="Y384" s="41"/>
      <c r="Z384" s="41"/>
      <c r="AA384" s="41"/>
      <c r="AB384" s="41"/>
      <c r="AC384" s="41"/>
      <c r="AD384" s="41"/>
      <c r="AE384" s="41"/>
      <c r="AF384" s="41"/>
      <c r="AG384" s="41"/>
      <c r="AH384" s="41"/>
      <c r="AI384" s="41"/>
      <c r="AJ384" s="41"/>
      <c r="AK384" s="41"/>
      <c r="AL384" s="41"/>
      <c r="AM384" s="41"/>
      <c r="AN384" s="41"/>
      <c r="AO384" s="41"/>
    </row>
    <row r="385" spans="1:41" s="54" customFormat="1">
      <c r="A385" s="41">
        <f t="shared" si="46"/>
        <v>4</v>
      </c>
      <c r="B385" s="50" t="s">
        <v>324</v>
      </c>
      <c r="C385" s="41"/>
      <c r="D385" s="41"/>
      <c r="E385" s="41"/>
      <c r="F385" s="41"/>
      <c r="G385" s="41"/>
      <c r="H385" s="41"/>
      <c r="I385" s="41"/>
      <c r="J385" s="120"/>
      <c r="K385" s="120"/>
      <c r="L385" s="120"/>
      <c r="M385" s="120"/>
      <c r="N385" s="120"/>
      <c r="O385" s="120"/>
      <c r="P385" s="120"/>
      <c r="Q385" s="41"/>
      <c r="R385" s="41"/>
      <c r="S385" s="41"/>
      <c r="T385" s="41"/>
      <c r="U385" s="41"/>
      <c r="V385" s="41"/>
      <c r="W385" s="41"/>
      <c r="X385" s="41"/>
      <c r="Y385" s="41"/>
      <c r="Z385" s="41"/>
      <c r="AA385" s="41"/>
      <c r="AB385" s="41"/>
      <c r="AC385" s="41"/>
      <c r="AD385" s="41"/>
      <c r="AE385" s="41"/>
      <c r="AF385" s="41"/>
      <c r="AG385" s="41"/>
      <c r="AH385" s="41"/>
      <c r="AI385" s="41"/>
      <c r="AJ385" s="41"/>
      <c r="AK385" s="41"/>
      <c r="AL385" s="41"/>
      <c r="AM385" s="41"/>
      <c r="AN385" s="41"/>
      <c r="AO385" s="41"/>
    </row>
    <row r="386" spans="1:41" s="54" customFormat="1">
      <c r="A386" s="41">
        <f t="shared" si="46"/>
        <v>5</v>
      </c>
      <c r="B386" s="50" t="s">
        <v>610</v>
      </c>
      <c r="C386" s="41"/>
      <c r="D386" s="41"/>
      <c r="E386" s="41"/>
      <c r="F386" s="41"/>
      <c r="G386" s="41"/>
      <c r="H386" s="41"/>
      <c r="I386" s="41"/>
      <c r="J386" s="120"/>
      <c r="K386" s="120"/>
      <c r="L386" s="120"/>
      <c r="M386" s="120"/>
      <c r="N386" s="120"/>
      <c r="O386" s="120"/>
      <c r="P386" s="120"/>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row>
    <row r="387" spans="1:41" s="54" customFormat="1">
      <c r="A387" s="41">
        <f t="shared" si="46"/>
        <v>2</v>
      </c>
      <c r="B387" s="50" t="s">
        <v>619</v>
      </c>
      <c r="C387" s="41"/>
      <c r="D387" s="41"/>
      <c r="E387" s="41"/>
      <c r="F387" s="41"/>
      <c r="G387" s="41"/>
      <c r="H387" s="41"/>
      <c r="I387" s="41"/>
      <c r="J387" s="120"/>
      <c r="K387" s="120"/>
      <c r="L387" s="120"/>
      <c r="M387" s="120"/>
      <c r="N387" s="120"/>
      <c r="O387" s="120"/>
      <c r="P387" s="120"/>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row>
    <row r="388" spans="1:41" s="54" customFormat="1">
      <c r="A388" s="41">
        <f t="shared" si="46"/>
        <v>6</v>
      </c>
      <c r="B388" s="50" t="s">
        <v>277</v>
      </c>
      <c r="C388" s="41"/>
      <c r="D388" s="41"/>
      <c r="E388" s="41"/>
      <c r="F388" s="41"/>
      <c r="G388" s="41"/>
      <c r="H388" s="41"/>
      <c r="I388" s="41"/>
      <c r="J388" s="120"/>
      <c r="K388" s="120"/>
      <c r="L388" s="120"/>
      <c r="M388" s="120"/>
      <c r="N388" s="120"/>
      <c r="O388" s="120"/>
      <c r="P388" s="120"/>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row>
    <row r="389" spans="1:41" s="54" customFormat="1">
      <c r="A389" s="41">
        <f t="shared" si="46"/>
        <v>3</v>
      </c>
      <c r="B389" s="50" t="s">
        <v>295</v>
      </c>
      <c r="C389" s="41"/>
      <c r="D389" s="41"/>
      <c r="E389" s="41"/>
      <c r="F389" s="41"/>
      <c r="G389" s="41"/>
      <c r="H389" s="41"/>
      <c r="I389" s="41"/>
      <c r="J389" s="120"/>
      <c r="K389" s="120"/>
      <c r="L389" s="120"/>
      <c r="M389" s="120"/>
      <c r="N389" s="120"/>
      <c r="O389" s="120"/>
      <c r="P389" s="120"/>
      <c r="Q389" s="41"/>
      <c r="R389" s="41"/>
      <c r="S389" s="41"/>
      <c r="T389" s="41"/>
      <c r="U389" s="41"/>
      <c r="V389" s="41"/>
      <c r="W389" s="41"/>
      <c r="X389" s="41"/>
      <c r="Y389" s="41"/>
      <c r="Z389" s="41"/>
      <c r="AA389" s="41"/>
      <c r="AB389" s="41"/>
      <c r="AC389" s="41"/>
      <c r="AD389" s="41"/>
      <c r="AE389" s="41"/>
      <c r="AF389" s="41"/>
      <c r="AG389" s="41"/>
      <c r="AH389" s="41"/>
      <c r="AI389" s="41"/>
      <c r="AJ389" s="41"/>
      <c r="AK389" s="41"/>
      <c r="AL389" s="41"/>
      <c r="AM389" s="41"/>
      <c r="AN389" s="41"/>
      <c r="AO389" s="41"/>
    </row>
    <row r="390" spans="1:41" s="54" customFormat="1">
      <c r="A390" s="41">
        <f t="shared" si="46"/>
        <v>3</v>
      </c>
      <c r="B390" s="50" t="s">
        <v>275</v>
      </c>
      <c r="C390" s="41"/>
      <c r="D390" s="41"/>
      <c r="E390" s="41"/>
      <c r="F390" s="41"/>
      <c r="G390" s="41"/>
      <c r="H390" s="41"/>
      <c r="I390" s="41"/>
      <c r="J390" s="120"/>
      <c r="K390" s="120"/>
      <c r="L390" s="120"/>
      <c r="M390" s="120"/>
      <c r="N390" s="120"/>
      <c r="O390" s="120"/>
      <c r="P390" s="120"/>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row>
    <row r="391" spans="1:41" s="54" customFormat="1">
      <c r="A391" s="41">
        <f t="shared" si="46"/>
        <v>4</v>
      </c>
      <c r="B391" s="50" t="s">
        <v>307</v>
      </c>
      <c r="C391" s="41"/>
      <c r="D391" s="41"/>
      <c r="E391" s="41"/>
      <c r="F391" s="41"/>
      <c r="G391" s="41"/>
      <c r="H391" s="41"/>
      <c r="I391" s="41"/>
      <c r="J391" s="120"/>
      <c r="K391" s="120"/>
      <c r="L391" s="120"/>
      <c r="M391" s="120"/>
      <c r="N391" s="120"/>
      <c r="O391" s="120"/>
      <c r="P391" s="120"/>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row>
    <row r="392" spans="1:41" s="54" customFormat="1">
      <c r="A392" s="41">
        <f t="shared" si="46"/>
        <v>1</v>
      </c>
      <c r="B392" s="50" t="s">
        <v>639</v>
      </c>
      <c r="C392" s="41"/>
      <c r="D392" s="41"/>
      <c r="E392" s="41"/>
      <c r="F392" s="41"/>
      <c r="G392" s="41"/>
      <c r="H392" s="41"/>
      <c r="I392" s="41"/>
      <c r="J392" s="120"/>
      <c r="K392" s="120"/>
      <c r="L392" s="120"/>
      <c r="M392" s="120"/>
      <c r="N392" s="120"/>
      <c r="O392" s="120"/>
      <c r="P392" s="120"/>
      <c r="Q392" s="41"/>
      <c r="R392" s="41"/>
      <c r="S392" s="41"/>
      <c r="T392" s="41"/>
      <c r="U392" s="41"/>
      <c r="V392" s="41"/>
      <c r="W392" s="41"/>
      <c r="X392" s="41"/>
      <c r="Y392" s="41"/>
      <c r="Z392" s="41"/>
      <c r="AA392" s="41"/>
      <c r="AB392" s="41"/>
      <c r="AC392" s="41"/>
      <c r="AD392" s="41"/>
      <c r="AE392" s="41"/>
      <c r="AF392" s="41"/>
      <c r="AG392" s="41"/>
      <c r="AH392" s="41"/>
      <c r="AI392" s="41"/>
      <c r="AJ392" s="41"/>
      <c r="AK392" s="41"/>
      <c r="AL392" s="41"/>
      <c r="AM392" s="41"/>
      <c r="AN392" s="41"/>
      <c r="AO392" s="41"/>
    </row>
    <row r="393" spans="1:41" s="54" customFormat="1">
      <c r="A393" s="41">
        <f t="shared" si="46"/>
        <v>6</v>
      </c>
      <c r="B393" s="50" t="s">
        <v>269</v>
      </c>
      <c r="C393" s="41"/>
      <c r="D393" s="41"/>
      <c r="E393" s="41"/>
      <c r="F393" s="41"/>
      <c r="G393" s="41"/>
      <c r="H393" s="41"/>
      <c r="I393" s="41"/>
      <c r="J393" s="120"/>
      <c r="K393" s="120"/>
      <c r="L393" s="120"/>
      <c r="M393" s="120"/>
      <c r="N393" s="120"/>
      <c r="O393" s="120"/>
      <c r="P393" s="120"/>
      <c r="Q393" s="41"/>
      <c r="R393" s="41"/>
      <c r="S393" s="41"/>
      <c r="T393" s="41"/>
      <c r="U393" s="41"/>
      <c r="V393" s="41"/>
      <c r="W393" s="41"/>
      <c r="X393" s="41"/>
      <c r="Y393" s="41"/>
      <c r="Z393" s="41"/>
      <c r="AA393" s="41"/>
      <c r="AB393" s="41"/>
      <c r="AC393" s="41"/>
      <c r="AD393" s="41"/>
      <c r="AE393" s="41"/>
      <c r="AF393" s="41"/>
      <c r="AG393" s="41"/>
      <c r="AH393" s="41"/>
      <c r="AI393" s="41"/>
      <c r="AJ393" s="41"/>
      <c r="AK393" s="41"/>
      <c r="AL393" s="41"/>
      <c r="AM393" s="41"/>
      <c r="AN393" s="41"/>
      <c r="AO393" s="41"/>
    </row>
    <row r="394" spans="1:41" s="54" customFormat="1">
      <c r="A394" s="41">
        <f t="shared" si="46"/>
        <v>9</v>
      </c>
      <c r="B394" s="50" t="s">
        <v>274</v>
      </c>
      <c r="C394" s="41"/>
      <c r="D394" s="41"/>
      <c r="E394" s="41"/>
      <c r="F394" s="41"/>
      <c r="G394" s="41"/>
      <c r="H394" s="41"/>
      <c r="I394" s="41"/>
      <c r="J394" s="120"/>
      <c r="K394" s="120"/>
      <c r="L394" s="120"/>
      <c r="M394" s="120"/>
      <c r="N394" s="120"/>
      <c r="O394" s="120"/>
      <c r="P394" s="120"/>
      <c r="Q394" s="41"/>
      <c r="R394" s="41"/>
      <c r="S394" s="41"/>
      <c r="T394" s="41"/>
      <c r="U394" s="41"/>
      <c r="V394" s="41"/>
      <c r="W394" s="41"/>
      <c r="X394" s="41"/>
      <c r="Y394" s="41"/>
      <c r="Z394" s="41"/>
      <c r="AA394" s="41"/>
      <c r="AB394" s="41"/>
      <c r="AC394" s="41"/>
      <c r="AD394" s="41"/>
      <c r="AE394" s="41"/>
      <c r="AF394" s="41"/>
      <c r="AG394" s="41"/>
      <c r="AH394" s="41"/>
      <c r="AI394" s="41"/>
      <c r="AJ394" s="41"/>
      <c r="AK394" s="41"/>
      <c r="AL394" s="41"/>
      <c r="AM394" s="41"/>
      <c r="AN394" s="41"/>
      <c r="AO394" s="41"/>
    </row>
    <row r="395" spans="1:41" s="54" customFormat="1">
      <c r="A395" s="41">
        <f t="shared" si="46"/>
        <v>3</v>
      </c>
      <c r="B395" s="50" t="s">
        <v>613</v>
      </c>
      <c r="C395" s="41"/>
      <c r="D395" s="41"/>
      <c r="E395" s="41"/>
      <c r="F395" s="41"/>
      <c r="G395" s="41"/>
      <c r="H395" s="41"/>
      <c r="I395" s="41"/>
      <c r="J395" s="120"/>
      <c r="K395" s="120"/>
      <c r="L395" s="120"/>
      <c r="M395" s="120"/>
      <c r="N395" s="120"/>
      <c r="O395" s="120"/>
      <c r="P395" s="120"/>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row>
    <row r="396" spans="1:41" s="54" customFormat="1">
      <c r="A396" s="41">
        <f t="shared" si="46"/>
        <v>3</v>
      </c>
      <c r="B396" s="50" t="s">
        <v>589</v>
      </c>
      <c r="C396" s="41"/>
      <c r="D396" s="41"/>
      <c r="E396" s="41"/>
      <c r="F396" s="41"/>
      <c r="G396" s="41"/>
      <c r="H396" s="41"/>
      <c r="I396" s="41"/>
      <c r="J396" s="120"/>
      <c r="K396" s="120"/>
      <c r="L396" s="120"/>
      <c r="M396" s="120"/>
      <c r="N396" s="120"/>
      <c r="O396" s="120"/>
      <c r="P396" s="120"/>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row>
    <row r="397" spans="1:41" s="54" customFormat="1">
      <c r="A397" s="41">
        <f t="shared" si="46"/>
        <v>1</v>
      </c>
      <c r="B397" s="50" t="s">
        <v>632</v>
      </c>
      <c r="C397" s="41"/>
      <c r="D397" s="41"/>
      <c r="E397" s="41"/>
      <c r="F397" s="41"/>
      <c r="G397" s="41"/>
      <c r="H397" s="41"/>
      <c r="I397" s="41"/>
      <c r="J397" s="120"/>
      <c r="K397" s="120"/>
      <c r="L397" s="120"/>
      <c r="M397" s="120"/>
      <c r="N397" s="120"/>
      <c r="O397" s="120"/>
      <c r="P397" s="120"/>
      <c r="Q397" s="41"/>
      <c r="R397" s="41"/>
      <c r="S397" s="41"/>
      <c r="T397" s="41"/>
      <c r="U397" s="41"/>
      <c r="V397" s="41"/>
      <c r="W397" s="41"/>
      <c r="X397" s="41"/>
      <c r="Y397" s="41"/>
      <c r="Z397" s="41"/>
      <c r="AA397" s="41"/>
      <c r="AB397" s="41"/>
      <c r="AC397" s="41"/>
      <c r="AD397" s="41"/>
      <c r="AE397" s="41"/>
      <c r="AF397" s="41"/>
      <c r="AG397" s="41"/>
      <c r="AH397" s="41"/>
      <c r="AI397" s="41"/>
      <c r="AJ397" s="41"/>
      <c r="AK397" s="41"/>
      <c r="AL397" s="41"/>
      <c r="AM397" s="41"/>
      <c r="AN397" s="41"/>
      <c r="AO397" s="41"/>
    </row>
    <row r="398" spans="1:41" s="54" customFormat="1">
      <c r="A398" s="41">
        <f t="shared" si="46"/>
        <v>2</v>
      </c>
      <c r="B398" s="50" t="s">
        <v>294</v>
      </c>
      <c r="C398" s="41"/>
      <c r="D398" s="41"/>
      <c r="E398" s="41"/>
      <c r="F398" s="41"/>
      <c r="G398" s="41"/>
      <c r="H398" s="41"/>
      <c r="I398" s="41"/>
      <c r="J398" s="120"/>
      <c r="K398" s="120"/>
      <c r="L398" s="120"/>
      <c r="M398" s="120"/>
      <c r="N398" s="120"/>
      <c r="O398" s="120"/>
      <c r="P398" s="120"/>
      <c r="Q398" s="41"/>
      <c r="R398" s="41"/>
      <c r="S398" s="41"/>
      <c r="T398" s="41"/>
      <c r="U398" s="41"/>
      <c r="V398" s="41"/>
      <c r="W398" s="41"/>
      <c r="X398" s="41"/>
      <c r="Y398" s="41"/>
      <c r="Z398" s="41"/>
      <c r="AA398" s="41"/>
      <c r="AB398" s="41"/>
      <c r="AC398" s="41"/>
      <c r="AD398" s="41"/>
      <c r="AE398" s="41"/>
      <c r="AF398" s="41"/>
      <c r="AG398" s="41"/>
      <c r="AH398" s="41"/>
      <c r="AI398" s="41"/>
      <c r="AJ398" s="41"/>
      <c r="AK398" s="41"/>
      <c r="AL398" s="41"/>
      <c r="AM398" s="41"/>
      <c r="AN398" s="41"/>
      <c r="AO398" s="41"/>
    </row>
    <row r="399" spans="1:41" s="54" customFormat="1">
      <c r="A399" s="41">
        <f t="shared" si="46"/>
        <v>1</v>
      </c>
      <c r="B399" s="50" t="s">
        <v>635</v>
      </c>
      <c r="C399" s="41"/>
      <c r="D399" s="41"/>
      <c r="E399" s="41"/>
      <c r="F399" s="41"/>
      <c r="G399" s="41"/>
      <c r="H399" s="41"/>
      <c r="I399" s="41"/>
      <c r="J399" s="120"/>
      <c r="K399" s="120"/>
      <c r="L399" s="120"/>
      <c r="M399" s="120"/>
      <c r="N399" s="120"/>
      <c r="O399" s="120"/>
      <c r="P399" s="120"/>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row>
    <row r="400" spans="1:41" s="54" customFormat="1">
      <c r="A400" s="41">
        <f t="shared" si="46"/>
        <v>3</v>
      </c>
      <c r="B400" s="50" t="s">
        <v>299</v>
      </c>
      <c r="C400" s="41"/>
      <c r="D400" s="41"/>
      <c r="E400" s="41"/>
      <c r="F400" s="41"/>
      <c r="G400" s="41"/>
      <c r="H400" s="41"/>
      <c r="I400" s="41"/>
      <c r="J400" s="120"/>
      <c r="K400" s="120"/>
      <c r="L400" s="120"/>
      <c r="M400" s="120"/>
      <c r="N400" s="120"/>
      <c r="O400" s="120"/>
      <c r="P400" s="120"/>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row>
    <row r="401" spans="1:41" s="54" customFormat="1">
      <c r="A401" s="41">
        <f t="shared" si="46"/>
        <v>4</v>
      </c>
      <c r="B401" s="50" t="s">
        <v>617</v>
      </c>
      <c r="C401" s="41"/>
      <c r="D401" s="41"/>
      <c r="E401" s="41"/>
      <c r="F401" s="41"/>
      <c r="G401" s="41"/>
      <c r="H401" s="41"/>
      <c r="I401" s="41"/>
      <c r="J401" s="120"/>
      <c r="K401" s="120"/>
      <c r="L401" s="120"/>
      <c r="M401" s="120"/>
      <c r="N401" s="120"/>
      <c r="O401" s="120"/>
      <c r="P401" s="120"/>
      <c r="Q401" s="41"/>
      <c r="R401" s="41"/>
      <c r="S401" s="41"/>
      <c r="T401" s="41"/>
      <c r="U401" s="41"/>
      <c r="V401" s="41"/>
      <c r="W401" s="41"/>
      <c r="X401" s="41"/>
      <c r="Y401" s="41"/>
      <c r="Z401" s="41"/>
      <c r="AA401" s="41"/>
      <c r="AB401" s="41"/>
      <c r="AC401" s="41"/>
      <c r="AD401" s="41"/>
      <c r="AE401" s="41"/>
      <c r="AF401" s="41"/>
      <c r="AG401" s="41"/>
      <c r="AH401" s="41"/>
      <c r="AI401" s="41"/>
      <c r="AJ401" s="41"/>
      <c r="AK401" s="41"/>
      <c r="AL401" s="41"/>
      <c r="AM401" s="41"/>
      <c r="AN401" s="41"/>
      <c r="AO401" s="41"/>
    </row>
    <row r="402" spans="1:41" s="54" customFormat="1">
      <c r="A402" s="41">
        <f t="shared" si="46"/>
        <v>3</v>
      </c>
      <c r="B402" s="50" t="s">
        <v>292</v>
      </c>
      <c r="C402" s="41"/>
      <c r="D402" s="41"/>
      <c r="E402" s="41"/>
      <c r="F402" s="41"/>
      <c r="G402" s="41"/>
      <c r="H402" s="41"/>
      <c r="I402" s="41"/>
      <c r="J402" s="120"/>
      <c r="K402" s="120"/>
      <c r="L402" s="120"/>
      <c r="M402" s="120"/>
      <c r="N402" s="120"/>
      <c r="O402" s="120"/>
      <c r="P402" s="120"/>
      <c r="Q402" s="41"/>
      <c r="R402" s="41"/>
      <c r="S402" s="41"/>
      <c r="T402" s="41"/>
      <c r="U402" s="41"/>
      <c r="V402" s="41"/>
      <c r="W402" s="41"/>
      <c r="X402" s="41"/>
      <c r="Y402" s="41"/>
      <c r="Z402" s="41"/>
      <c r="AA402" s="41"/>
      <c r="AB402" s="41"/>
      <c r="AC402" s="41"/>
      <c r="AD402" s="41"/>
      <c r="AE402" s="41"/>
      <c r="AF402" s="41"/>
      <c r="AG402" s="41"/>
      <c r="AH402" s="41"/>
      <c r="AI402" s="41"/>
      <c r="AJ402" s="41"/>
      <c r="AK402" s="41"/>
      <c r="AL402" s="41"/>
      <c r="AM402" s="41"/>
      <c r="AN402" s="41"/>
      <c r="AO402" s="41"/>
    </row>
    <row r="403" spans="1:41" s="54" customFormat="1">
      <c r="A403" s="54">
        <f t="shared" si="46"/>
        <v>42</v>
      </c>
      <c r="B403" s="50" t="s">
        <v>286</v>
      </c>
      <c r="C403" s="41"/>
      <c r="D403" s="41"/>
      <c r="E403" s="41"/>
      <c r="F403" s="41"/>
      <c r="G403" s="41"/>
      <c r="H403" s="41"/>
      <c r="I403" s="41"/>
      <c r="J403" s="120"/>
      <c r="K403" s="120"/>
      <c r="L403" s="120"/>
      <c r="M403" s="120"/>
      <c r="N403" s="120"/>
      <c r="O403" s="120"/>
      <c r="P403" s="120"/>
      <c r="Q403" s="41"/>
      <c r="R403" s="41"/>
      <c r="S403" s="41"/>
      <c r="T403" s="41"/>
      <c r="U403" s="41"/>
      <c r="V403" s="41"/>
      <c r="W403" s="41"/>
      <c r="X403" s="41"/>
      <c r="Y403" s="41"/>
      <c r="Z403" s="41"/>
      <c r="AA403" s="41"/>
      <c r="AB403" s="41"/>
      <c r="AC403" s="41"/>
      <c r="AD403" s="41"/>
      <c r="AE403" s="41"/>
      <c r="AF403" s="41"/>
      <c r="AG403" s="41"/>
      <c r="AH403" s="41"/>
      <c r="AI403" s="41"/>
      <c r="AJ403" s="41"/>
      <c r="AK403" s="41"/>
      <c r="AL403" s="41"/>
      <c r="AM403" s="41"/>
      <c r="AN403" s="41"/>
      <c r="AO403" s="41"/>
    </row>
    <row r="404" spans="1:41" s="54" customFormat="1">
      <c r="A404" s="41">
        <f t="shared" si="46"/>
        <v>1</v>
      </c>
      <c r="B404" s="50" t="s">
        <v>625</v>
      </c>
      <c r="C404" s="41"/>
      <c r="D404" s="41"/>
      <c r="E404" s="41"/>
      <c r="F404" s="41"/>
      <c r="G404" s="41"/>
      <c r="H404" s="41"/>
      <c r="I404" s="41"/>
      <c r="J404" s="120"/>
      <c r="K404" s="120"/>
      <c r="L404" s="120"/>
      <c r="M404" s="120"/>
      <c r="N404" s="120"/>
      <c r="O404" s="120"/>
      <c r="P404" s="120"/>
      <c r="Q404" s="41"/>
      <c r="R404" s="41"/>
      <c r="S404" s="41"/>
      <c r="T404" s="41"/>
      <c r="U404" s="41"/>
      <c r="V404" s="41"/>
      <c r="W404" s="41"/>
      <c r="X404" s="41"/>
      <c r="Y404" s="41"/>
      <c r="Z404" s="41"/>
      <c r="AA404" s="41"/>
      <c r="AB404" s="41"/>
      <c r="AC404" s="41"/>
      <c r="AD404" s="41"/>
      <c r="AE404" s="41"/>
      <c r="AF404" s="41"/>
      <c r="AG404" s="41"/>
      <c r="AH404" s="41"/>
      <c r="AI404" s="41"/>
      <c r="AJ404" s="41"/>
      <c r="AK404" s="41"/>
      <c r="AL404" s="41"/>
      <c r="AM404" s="41"/>
      <c r="AN404" s="41"/>
      <c r="AO404" s="41"/>
    </row>
    <row r="405" spans="1:41" s="54" customFormat="1">
      <c r="A405" s="41">
        <f t="shared" si="46"/>
        <v>3</v>
      </c>
      <c r="B405" s="50" t="s">
        <v>281</v>
      </c>
      <c r="C405" s="41"/>
      <c r="D405" s="41"/>
      <c r="E405" s="41"/>
      <c r="F405" s="41"/>
      <c r="G405" s="41"/>
      <c r="H405" s="41"/>
      <c r="I405" s="41"/>
      <c r="J405" s="120"/>
      <c r="K405" s="120"/>
      <c r="L405" s="120"/>
      <c r="M405" s="120"/>
      <c r="N405" s="120"/>
      <c r="O405" s="120"/>
      <c r="P405" s="120"/>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row>
    <row r="406" spans="1:41" s="54" customFormat="1">
      <c r="A406" s="41">
        <f t="shared" si="46"/>
        <v>2</v>
      </c>
      <c r="B406" s="50" t="s">
        <v>264</v>
      </c>
      <c r="C406" s="41"/>
      <c r="D406" s="41"/>
      <c r="E406" s="41"/>
      <c r="F406" s="41"/>
      <c r="G406" s="41"/>
      <c r="H406" s="41"/>
      <c r="I406" s="41"/>
      <c r="J406" s="120"/>
      <c r="K406" s="120"/>
      <c r="L406" s="120"/>
      <c r="M406" s="120"/>
      <c r="N406" s="120"/>
      <c r="O406" s="120"/>
      <c r="P406" s="120"/>
      <c r="Q406" s="41"/>
      <c r="R406" s="41"/>
      <c r="S406" s="41"/>
      <c r="T406" s="41"/>
      <c r="U406" s="41"/>
      <c r="V406" s="41"/>
      <c r="W406" s="41"/>
      <c r="X406" s="41"/>
      <c r="Y406" s="41"/>
      <c r="Z406" s="41"/>
      <c r="AA406" s="41"/>
      <c r="AB406" s="41"/>
      <c r="AC406" s="41"/>
      <c r="AD406" s="41"/>
      <c r="AE406" s="41"/>
      <c r="AF406" s="41"/>
      <c r="AG406" s="41"/>
      <c r="AH406" s="41"/>
      <c r="AI406" s="41"/>
      <c r="AJ406" s="41"/>
      <c r="AK406" s="41"/>
      <c r="AL406" s="41"/>
      <c r="AM406" s="41"/>
      <c r="AN406" s="41"/>
      <c r="AO406" s="41"/>
    </row>
    <row r="407" spans="1:41" s="54" customFormat="1">
      <c r="A407" s="41">
        <f t="shared" si="46"/>
        <v>2</v>
      </c>
      <c r="B407" s="50" t="s">
        <v>257</v>
      </c>
      <c r="C407" s="41"/>
      <c r="D407" s="41"/>
      <c r="E407" s="41"/>
      <c r="F407" s="41"/>
      <c r="G407" s="41"/>
      <c r="H407" s="41"/>
      <c r="I407" s="41"/>
      <c r="J407" s="120"/>
      <c r="K407" s="120"/>
      <c r="L407" s="120"/>
      <c r="M407" s="120"/>
      <c r="N407" s="120"/>
      <c r="O407" s="120"/>
      <c r="P407" s="120"/>
      <c r="Q407" s="41"/>
      <c r="R407" s="41"/>
      <c r="S407" s="41"/>
      <c r="T407" s="41"/>
      <c r="U407" s="41"/>
      <c r="V407" s="41"/>
      <c r="W407" s="41"/>
      <c r="X407" s="41"/>
      <c r="Y407" s="41"/>
      <c r="Z407" s="41"/>
      <c r="AA407" s="41"/>
      <c r="AB407" s="41"/>
      <c r="AC407" s="41"/>
      <c r="AD407" s="41"/>
      <c r="AE407" s="41"/>
      <c r="AF407" s="41"/>
      <c r="AG407" s="41"/>
      <c r="AH407" s="41"/>
      <c r="AI407" s="41"/>
      <c r="AJ407" s="41"/>
      <c r="AK407" s="41"/>
      <c r="AL407" s="41"/>
      <c r="AM407" s="41"/>
      <c r="AN407" s="41"/>
      <c r="AO407" s="41"/>
    </row>
    <row r="408" spans="1:41" s="54" customFormat="1">
      <c r="A408" s="41">
        <f t="shared" si="46"/>
        <v>9</v>
      </c>
      <c r="B408" s="50" t="s">
        <v>282</v>
      </c>
      <c r="C408" s="41"/>
      <c r="D408" s="41"/>
      <c r="E408" s="41"/>
      <c r="F408" s="41"/>
      <c r="G408" s="41"/>
      <c r="H408" s="41"/>
      <c r="I408" s="41"/>
      <c r="J408" s="120"/>
      <c r="K408" s="120"/>
      <c r="L408" s="120"/>
      <c r="M408" s="120"/>
      <c r="N408" s="120"/>
      <c r="O408" s="120"/>
      <c r="P408" s="120"/>
      <c r="Q408" s="41"/>
      <c r="R408" s="41"/>
      <c r="S408" s="41"/>
      <c r="T408" s="41"/>
      <c r="U408" s="41"/>
      <c r="V408" s="41"/>
      <c r="W408" s="41"/>
      <c r="X408" s="41"/>
      <c r="Y408" s="41"/>
      <c r="Z408" s="41"/>
      <c r="AA408" s="41"/>
      <c r="AB408" s="41"/>
      <c r="AC408" s="41"/>
      <c r="AD408" s="41"/>
      <c r="AE408" s="41"/>
      <c r="AF408" s="41"/>
      <c r="AG408" s="41"/>
      <c r="AH408" s="41"/>
      <c r="AI408" s="41"/>
      <c r="AJ408" s="41"/>
      <c r="AK408" s="41"/>
      <c r="AL408" s="41"/>
      <c r="AM408" s="41"/>
      <c r="AN408" s="41"/>
      <c r="AO408" s="41"/>
    </row>
    <row r="409" spans="1:41" s="54" customFormat="1">
      <c r="A409" s="41">
        <f t="shared" si="46"/>
        <v>3</v>
      </c>
      <c r="B409" s="50" t="s">
        <v>322</v>
      </c>
      <c r="C409" s="41"/>
      <c r="D409" s="41"/>
      <c r="E409" s="41"/>
      <c r="F409" s="41"/>
      <c r="G409" s="41"/>
      <c r="H409" s="41"/>
      <c r="I409" s="41"/>
      <c r="J409" s="120"/>
      <c r="K409" s="120"/>
      <c r="L409" s="120"/>
      <c r="M409" s="120"/>
      <c r="N409" s="120"/>
      <c r="O409" s="120"/>
      <c r="P409" s="120"/>
      <c r="Q409" s="41"/>
      <c r="R409" s="41"/>
      <c r="S409" s="41"/>
      <c r="T409" s="41"/>
      <c r="U409" s="41"/>
      <c r="V409" s="41"/>
      <c r="W409" s="41"/>
      <c r="X409" s="41"/>
      <c r="Y409" s="41"/>
      <c r="Z409" s="41"/>
      <c r="AA409" s="41"/>
      <c r="AB409" s="41"/>
      <c r="AC409" s="41"/>
      <c r="AD409" s="41"/>
      <c r="AE409" s="41"/>
      <c r="AF409" s="41"/>
      <c r="AG409" s="41"/>
      <c r="AH409" s="41"/>
      <c r="AI409" s="41"/>
      <c r="AJ409" s="41"/>
      <c r="AK409" s="41"/>
      <c r="AL409" s="41"/>
      <c r="AM409" s="41"/>
      <c r="AN409" s="41"/>
      <c r="AO409" s="41"/>
    </row>
    <row r="410" spans="1:41" s="54" customFormat="1">
      <c r="A410" s="41">
        <f t="shared" si="46"/>
        <v>1</v>
      </c>
      <c r="B410" s="50" t="s">
        <v>643</v>
      </c>
      <c r="C410" s="41"/>
      <c r="D410" s="41"/>
      <c r="E410" s="41"/>
      <c r="F410" s="41"/>
      <c r="G410" s="41"/>
      <c r="H410" s="41"/>
      <c r="I410" s="41"/>
      <c r="J410" s="120"/>
      <c r="K410" s="120"/>
      <c r="L410" s="120"/>
      <c r="M410" s="120"/>
      <c r="N410" s="120"/>
      <c r="O410" s="120"/>
      <c r="P410" s="120"/>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row>
    <row r="411" spans="1:41" s="54" customFormat="1">
      <c r="A411" s="41">
        <f t="shared" ref="A411:A439" si="47">COUNTIF($B$8:$B$318,B411)</f>
        <v>2</v>
      </c>
      <c r="B411" s="50" t="s">
        <v>260</v>
      </c>
      <c r="C411" s="41"/>
      <c r="D411" s="41"/>
      <c r="E411" s="41"/>
      <c r="F411" s="41"/>
      <c r="G411" s="41"/>
      <c r="H411" s="41"/>
      <c r="I411" s="41"/>
      <c r="J411" s="120"/>
      <c r="K411" s="120"/>
      <c r="L411" s="120"/>
      <c r="M411" s="120"/>
      <c r="N411" s="120"/>
      <c r="O411" s="120"/>
      <c r="P411" s="120"/>
      <c r="Q411" s="41"/>
      <c r="R411" s="41"/>
      <c r="S411" s="41"/>
      <c r="T411" s="41"/>
      <c r="U411" s="41"/>
      <c r="V411" s="41"/>
      <c r="W411" s="41"/>
      <c r="X411" s="41"/>
      <c r="Y411" s="41"/>
      <c r="Z411" s="41"/>
      <c r="AA411" s="41"/>
      <c r="AB411" s="41"/>
      <c r="AC411" s="41"/>
      <c r="AD411" s="41"/>
      <c r="AE411" s="41"/>
      <c r="AF411" s="41"/>
      <c r="AG411" s="41"/>
      <c r="AH411" s="41"/>
      <c r="AI411" s="41"/>
      <c r="AJ411" s="41"/>
      <c r="AK411" s="41"/>
      <c r="AL411" s="41"/>
      <c r="AM411" s="41"/>
      <c r="AN411" s="41"/>
      <c r="AO411" s="41"/>
    </row>
    <row r="412" spans="1:41" s="54" customFormat="1">
      <c r="A412" s="41">
        <f t="shared" si="47"/>
        <v>5</v>
      </c>
      <c r="B412" s="50" t="s">
        <v>628</v>
      </c>
      <c r="C412" s="41"/>
      <c r="D412" s="41"/>
      <c r="E412" s="41"/>
      <c r="F412" s="41"/>
      <c r="G412" s="41"/>
      <c r="H412" s="41"/>
      <c r="I412" s="41"/>
      <c r="J412" s="120"/>
      <c r="K412" s="120"/>
      <c r="L412" s="120"/>
      <c r="M412" s="120"/>
      <c r="N412" s="120"/>
      <c r="O412" s="120"/>
      <c r="P412" s="120"/>
      <c r="Q412" s="41"/>
      <c r="R412" s="41"/>
      <c r="S412" s="41"/>
      <c r="T412" s="41"/>
      <c r="U412" s="41"/>
      <c r="V412" s="41"/>
      <c r="W412" s="41"/>
      <c r="X412" s="41"/>
      <c r="Y412" s="41"/>
      <c r="Z412" s="41"/>
      <c r="AA412" s="41"/>
      <c r="AB412" s="41"/>
      <c r="AC412" s="41"/>
      <c r="AD412" s="41"/>
      <c r="AE412" s="41"/>
      <c r="AF412" s="41"/>
      <c r="AG412" s="41"/>
      <c r="AH412" s="41"/>
      <c r="AI412" s="41"/>
      <c r="AJ412" s="41"/>
      <c r="AK412" s="41"/>
      <c r="AL412" s="41"/>
      <c r="AM412" s="41"/>
      <c r="AN412" s="41"/>
      <c r="AO412" s="41"/>
    </row>
    <row r="413" spans="1:41" s="54" customFormat="1">
      <c r="A413" s="41">
        <f t="shared" si="47"/>
        <v>2</v>
      </c>
      <c r="B413" s="50" t="s">
        <v>278</v>
      </c>
      <c r="C413" s="41"/>
      <c r="D413" s="41"/>
      <c r="E413" s="41"/>
      <c r="F413" s="41"/>
      <c r="G413" s="41"/>
      <c r="H413" s="41"/>
      <c r="I413" s="41"/>
      <c r="J413" s="120"/>
      <c r="K413" s="120"/>
      <c r="L413" s="120"/>
      <c r="M413" s="120"/>
      <c r="N413" s="120"/>
      <c r="O413" s="120"/>
      <c r="P413" s="120"/>
      <c r="Q413" s="41"/>
      <c r="R413" s="41"/>
      <c r="S413" s="41"/>
      <c r="T413" s="41"/>
      <c r="U413" s="41"/>
      <c r="V413" s="41"/>
      <c r="W413" s="41"/>
      <c r="X413" s="41"/>
      <c r="Y413" s="41"/>
      <c r="Z413" s="41"/>
      <c r="AA413" s="41"/>
      <c r="AB413" s="41"/>
      <c r="AC413" s="41"/>
      <c r="AD413" s="41"/>
      <c r="AE413" s="41"/>
      <c r="AF413" s="41"/>
      <c r="AG413" s="41"/>
      <c r="AH413" s="41"/>
      <c r="AI413" s="41"/>
      <c r="AJ413" s="41"/>
      <c r="AK413" s="41"/>
      <c r="AL413" s="41"/>
      <c r="AM413" s="41"/>
      <c r="AN413" s="41"/>
      <c r="AO413" s="41"/>
    </row>
    <row r="414" spans="1:41" s="54" customFormat="1">
      <c r="A414" s="41">
        <f t="shared" si="47"/>
        <v>7</v>
      </c>
      <c r="B414" s="50" t="s">
        <v>334</v>
      </c>
      <c r="C414" s="41"/>
      <c r="D414" s="41"/>
      <c r="E414" s="41"/>
      <c r="F414" s="41"/>
      <c r="G414" s="41"/>
      <c r="H414" s="41"/>
      <c r="I414" s="41"/>
      <c r="J414" s="120"/>
      <c r="K414" s="120"/>
      <c r="L414" s="120"/>
      <c r="M414" s="120"/>
      <c r="N414" s="120"/>
      <c r="O414" s="120"/>
      <c r="P414" s="120"/>
      <c r="Q414" s="41"/>
      <c r="R414" s="41"/>
      <c r="S414" s="41"/>
      <c r="T414" s="41"/>
      <c r="U414" s="41"/>
      <c r="V414" s="41"/>
      <c r="W414" s="41"/>
      <c r="X414" s="41"/>
      <c r="Y414" s="41"/>
      <c r="Z414" s="41"/>
      <c r="AA414" s="41"/>
      <c r="AB414" s="41"/>
      <c r="AC414" s="41"/>
      <c r="AD414" s="41"/>
      <c r="AE414" s="41"/>
      <c r="AF414" s="41"/>
      <c r="AG414" s="41"/>
      <c r="AH414" s="41"/>
      <c r="AI414" s="41"/>
      <c r="AJ414" s="41"/>
      <c r="AK414" s="41"/>
      <c r="AL414" s="41"/>
      <c r="AM414" s="41"/>
      <c r="AN414" s="41"/>
      <c r="AO414" s="41"/>
    </row>
    <row r="415" spans="1:41" s="54" customFormat="1">
      <c r="A415" s="41">
        <f t="shared" si="47"/>
        <v>2</v>
      </c>
      <c r="B415" s="50" t="s">
        <v>261</v>
      </c>
      <c r="C415" s="41"/>
      <c r="D415" s="41"/>
      <c r="E415" s="41"/>
      <c r="F415" s="41"/>
      <c r="G415" s="41"/>
      <c r="H415" s="41"/>
      <c r="I415" s="41"/>
      <c r="J415" s="120"/>
      <c r="K415" s="120"/>
      <c r="L415" s="120"/>
      <c r="M415" s="120"/>
      <c r="N415" s="120"/>
      <c r="O415" s="120"/>
      <c r="P415" s="120"/>
      <c r="Q415" s="41"/>
      <c r="R415" s="41"/>
      <c r="S415" s="41"/>
      <c r="T415" s="41"/>
      <c r="U415" s="41"/>
      <c r="V415" s="41"/>
      <c r="W415" s="41"/>
      <c r="X415" s="41"/>
      <c r="Y415" s="41"/>
      <c r="Z415" s="41"/>
      <c r="AA415" s="41"/>
      <c r="AB415" s="41"/>
      <c r="AC415" s="41"/>
      <c r="AD415" s="41"/>
      <c r="AE415" s="41"/>
      <c r="AF415" s="41"/>
      <c r="AG415" s="41"/>
      <c r="AH415" s="41"/>
      <c r="AI415" s="41"/>
      <c r="AJ415" s="41"/>
      <c r="AK415" s="41"/>
      <c r="AL415" s="41"/>
      <c r="AM415" s="41"/>
      <c r="AN415" s="41"/>
      <c r="AO415" s="41"/>
    </row>
    <row r="416" spans="1:41" s="54" customFormat="1">
      <c r="A416" s="41">
        <f t="shared" si="47"/>
        <v>1</v>
      </c>
      <c r="B416" s="50" t="s">
        <v>640</v>
      </c>
      <c r="C416" s="41"/>
      <c r="D416" s="41"/>
      <c r="E416" s="41"/>
      <c r="F416" s="41"/>
      <c r="G416" s="41"/>
      <c r="H416" s="41"/>
      <c r="I416" s="41"/>
      <c r="J416" s="120"/>
      <c r="K416" s="120"/>
      <c r="L416" s="120"/>
      <c r="M416" s="120"/>
      <c r="N416" s="120"/>
      <c r="O416" s="120"/>
      <c r="P416" s="120"/>
      <c r="Q416" s="41"/>
      <c r="R416" s="41"/>
      <c r="S416" s="41"/>
      <c r="T416" s="41"/>
      <c r="U416" s="41"/>
      <c r="V416" s="41"/>
      <c r="W416" s="41"/>
      <c r="X416" s="41"/>
      <c r="Y416" s="41"/>
      <c r="Z416" s="41"/>
      <c r="AA416" s="41"/>
      <c r="AB416" s="41"/>
      <c r="AC416" s="41"/>
      <c r="AD416" s="41"/>
      <c r="AE416" s="41"/>
      <c r="AF416" s="41"/>
      <c r="AG416" s="41"/>
      <c r="AH416" s="41"/>
      <c r="AI416" s="41"/>
      <c r="AJ416" s="41"/>
      <c r="AK416" s="41"/>
      <c r="AL416" s="41"/>
      <c r="AM416" s="41"/>
      <c r="AN416" s="41"/>
      <c r="AO416" s="41"/>
    </row>
    <row r="417" spans="1:41" s="54" customFormat="1">
      <c r="A417" s="41">
        <f t="shared" si="47"/>
        <v>5</v>
      </c>
      <c r="B417" s="50" t="s">
        <v>309</v>
      </c>
      <c r="C417" s="41"/>
      <c r="D417" s="41"/>
      <c r="E417" s="41"/>
      <c r="F417" s="41"/>
      <c r="G417" s="41"/>
      <c r="H417" s="41"/>
      <c r="I417" s="41"/>
      <c r="J417" s="120"/>
      <c r="K417" s="120"/>
      <c r="L417" s="120"/>
      <c r="M417" s="120"/>
      <c r="N417" s="120"/>
      <c r="O417" s="120"/>
      <c r="P417" s="120"/>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row>
    <row r="418" spans="1:41" s="54" customFormat="1">
      <c r="A418" s="41">
        <f t="shared" si="47"/>
        <v>1</v>
      </c>
      <c r="B418" s="50" t="s">
        <v>614</v>
      </c>
      <c r="C418" s="41"/>
      <c r="D418" s="41"/>
      <c r="E418" s="41"/>
      <c r="F418" s="41"/>
      <c r="G418" s="41"/>
      <c r="H418" s="41"/>
      <c r="I418" s="41"/>
      <c r="J418" s="120"/>
      <c r="K418" s="120"/>
      <c r="L418" s="120"/>
      <c r="M418" s="120"/>
      <c r="N418" s="120"/>
      <c r="O418" s="120"/>
      <c r="P418" s="120"/>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row>
    <row r="419" spans="1:41" s="54" customFormat="1">
      <c r="A419" s="41">
        <f t="shared" si="47"/>
        <v>6</v>
      </c>
      <c r="B419" s="50" t="s">
        <v>313</v>
      </c>
      <c r="C419" s="41"/>
      <c r="D419" s="41"/>
      <c r="E419" s="41"/>
      <c r="F419" s="41"/>
      <c r="G419" s="41"/>
      <c r="H419" s="41"/>
      <c r="I419" s="41"/>
      <c r="J419" s="120"/>
      <c r="K419" s="120"/>
      <c r="L419" s="120"/>
      <c r="M419" s="120"/>
      <c r="N419" s="120"/>
      <c r="O419" s="120"/>
      <c r="P419" s="120"/>
      <c r="Q419" s="41"/>
      <c r="R419" s="41"/>
      <c r="S419" s="41"/>
      <c r="T419" s="41"/>
      <c r="U419" s="41"/>
      <c r="V419" s="41"/>
      <c r="W419" s="41"/>
      <c r="X419" s="41"/>
      <c r="Y419" s="41"/>
      <c r="Z419" s="41"/>
      <c r="AA419" s="41"/>
      <c r="AB419" s="41"/>
      <c r="AC419" s="41"/>
      <c r="AD419" s="41"/>
      <c r="AE419" s="41"/>
      <c r="AF419" s="41"/>
      <c r="AG419" s="41"/>
      <c r="AH419" s="41"/>
      <c r="AI419" s="41"/>
      <c r="AJ419" s="41"/>
      <c r="AK419" s="41"/>
      <c r="AL419" s="41"/>
      <c r="AM419" s="41"/>
      <c r="AN419" s="41"/>
      <c r="AO419" s="41"/>
    </row>
    <row r="420" spans="1:41" s="54" customFormat="1">
      <c r="A420" s="41">
        <f t="shared" si="47"/>
        <v>1</v>
      </c>
      <c r="B420" s="50" t="s">
        <v>641</v>
      </c>
      <c r="C420" s="41"/>
      <c r="D420" s="41"/>
      <c r="E420" s="41"/>
      <c r="F420" s="41"/>
      <c r="G420" s="41"/>
      <c r="H420" s="41"/>
      <c r="I420" s="41"/>
      <c r="J420" s="120"/>
      <c r="K420" s="120"/>
      <c r="L420" s="120"/>
      <c r="M420" s="120"/>
      <c r="N420" s="120"/>
      <c r="O420" s="120"/>
      <c r="P420" s="120"/>
      <c r="Q420" s="41"/>
      <c r="R420" s="41"/>
      <c r="S420" s="41"/>
      <c r="T420" s="41"/>
      <c r="U420" s="41"/>
      <c r="V420" s="41"/>
      <c r="W420" s="41"/>
      <c r="X420" s="41"/>
      <c r="Y420" s="41"/>
      <c r="Z420" s="41"/>
      <c r="AA420" s="41"/>
      <c r="AB420" s="41"/>
      <c r="AC420" s="41"/>
      <c r="AD420" s="41"/>
      <c r="AE420" s="41"/>
      <c r="AF420" s="41"/>
      <c r="AG420" s="41"/>
      <c r="AH420" s="41"/>
      <c r="AI420" s="41"/>
      <c r="AJ420" s="41"/>
      <c r="AK420" s="41"/>
      <c r="AL420" s="41"/>
      <c r="AM420" s="41"/>
      <c r="AN420" s="41"/>
      <c r="AO420" s="41"/>
    </row>
    <row r="421" spans="1:41" s="54" customFormat="1">
      <c r="A421" s="41">
        <f t="shared" si="47"/>
        <v>1</v>
      </c>
      <c r="B421" s="50" t="s">
        <v>615</v>
      </c>
      <c r="C421" s="41"/>
      <c r="D421" s="41"/>
      <c r="E421" s="41"/>
      <c r="F421" s="41"/>
      <c r="G421" s="41"/>
      <c r="H421" s="41"/>
      <c r="I421" s="41"/>
      <c r="J421" s="120"/>
      <c r="K421" s="120"/>
      <c r="L421" s="120"/>
      <c r="M421" s="120"/>
      <c r="N421" s="120"/>
      <c r="O421" s="120"/>
      <c r="P421" s="120"/>
      <c r="Q421" s="41"/>
      <c r="R421" s="41"/>
      <c r="S421" s="41"/>
      <c r="T421" s="41"/>
      <c r="U421" s="41"/>
      <c r="V421" s="41"/>
      <c r="W421" s="41"/>
      <c r="X421" s="41"/>
      <c r="Y421" s="41"/>
      <c r="Z421" s="41"/>
      <c r="AA421" s="41"/>
      <c r="AB421" s="41"/>
      <c r="AC421" s="41"/>
      <c r="AD421" s="41"/>
      <c r="AE421" s="41"/>
      <c r="AF421" s="41"/>
      <c r="AG421" s="41"/>
      <c r="AH421" s="41"/>
      <c r="AI421" s="41"/>
      <c r="AJ421" s="41"/>
      <c r="AK421" s="41"/>
      <c r="AL421" s="41"/>
      <c r="AM421" s="41"/>
      <c r="AN421" s="41"/>
      <c r="AO421" s="41"/>
    </row>
    <row r="422" spans="1:41" s="54" customFormat="1">
      <c r="A422" s="41">
        <f t="shared" si="47"/>
        <v>2</v>
      </c>
      <c r="B422" s="50" t="s">
        <v>618</v>
      </c>
      <c r="C422" s="41"/>
      <c r="D422" s="41"/>
      <c r="E422" s="41"/>
      <c r="F422" s="41"/>
      <c r="G422" s="41"/>
      <c r="H422" s="41"/>
      <c r="I422" s="41"/>
      <c r="J422" s="120"/>
      <c r="K422" s="120"/>
      <c r="L422" s="120"/>
      <c r="M422" s="120"/>
      <c r="N422" s="120"/>
      <c r="O422" s="120"/>
      <c r="P422" s="120"/>
      <c r="Q422" s="41"/>
      <c r="R422" s="41"/>
      <c r="S422" s="41"/>
      <c r="T422" s="41"/>
      <c r="U422" s="41"/>
      <c r="V422" s="41"/>
      <c r="W422" s="41"/>
      <c r="X422" s="41"/>
      <c r="Y422" s="41"/>
      <c r="Z422" s="41"/>
      <c r="AA422" s="41"/>
      <c r="AB422" s="41"/>
      <c r="AC422" s="41"/>
      <c r="AD422" s="41"/>
      <c r="AE422" s="41"/>
      <c r="AF422" s="41"/>
      <c r="AG422" s="41"/>
      <c r="AH422" s="41"/>
      <c r="AI422" s="41"/>
      <c r="AJ422" s="41"/>
      <c r="AK422" s="41"/>
      <c r="AL422" s="41"/>
      <c r="AM422" s="41"/>
      <c r="AN422" s="41"/>
      <c r="AO422" s="41"/>
    </row>
    <row r="423" spans="1:41" s="54" customFormat="1">
      <c r="A423" s="41">
        <f t="shared" si="47"/>
        <v>2</v>
      </c>
      <c r="B423" s="50" t="s">
        <v>596</v>
      </c>
      <c r="C423" s="41"/>
      <c r="D423" s="41"/>
      <c r="E423" s="41"/>
      <c r="F423" s="41"/>
      <c r="G423" s="41"/>
      <c r="H423" s="41"/>
      <c r="I423" s="41"/>
      <c r="J423" s="120"/>
      <c r="K423" s="120"/>
      <c r="L423" s="120"/>
      <c r="M423" s="120"/>
      <c r="N423" s="120"/>
      <c r="O423" s="120"/>
      <c r="P423" s="120"/>
      <c r="Q423" s="41"/>
      <c r="R423" s="41"/>
      <c r="S423" s="41"/>
      <c r="T423" s="41"/>
      <c r="U423" s="41"/>
      <c r="V423" s="41"/>
      <c r="W423" s="41"/>
      <c r="X423" s="41"/>
      <c r="Y423" s="41"/>
      <c r="Z423" s="41"/>
      <c r="AA423" s="41"/>
      <c r="AB423" s="41"/>
      <c r="AC423" s="41"/>
      <c r="AD423" s="41"/>
      <c r="AE423" s="41"/>
      <c r="AF423" s="41"/>
      <c r="AG423" s="41"/>
      <c r="AH423" s="41"/>
      <c r="AI423" s="41"/>
      <c r="AJ423" s="41"/>
      <c r="AK423" s="41"/>
      <c r="AL423" s="41"/>
      <c r="AM423" s="41"/>
      <c r="AN423" s="41"/>
      <c r="AO423" s="41"/>
    </row>
    <row r="424" spans="1:41" s="54" customFormat="1">
      <c r="A424" s="41">
        <f t="shared" si="47"/>
        <v>3</v>
      </c>
      <c r="B424" s="50" t="s">
        <v>252</v>
      </c>
      <c r="C424" s="41"/>
      <c r="D424" s="41"/>
      <c r="E424" s="41"/>
      <c r="F424" s="41"/>
      <c r="G424" s="41"/>
      <c r="H424" s="41"/>
      <c r="I424" s="41"/>
      <c r="J424" s="120"/>
      <c r="K424" s="120"/>
      <c r="L424" s="120"/>
      <c r="M424" s="120"/>
      <c r="N424" s="120"/>
      <c r="O424" s="120"/>
      <c r="P424" s="120"/>
      <c r="Q424" s="41"/>
      <c r="R424" s="41"/>
      <c r="S424" s="41"/>
      <c r="T424" s="41"/>
      <c r="U424" s="41"/>
      <c r="V424" s="41"/>
      <c r="W424" s="41"/>
      <c r="X424" s="41"/>
      <c r="Y424" s="41"/>
      <c r="Z424" s="41"/>
      <c r="AA424" s="41"/>
      <c r="AB424" s="41"/>
      <c r="AC424" s="41"/>
      <c r="AD424" s="41"/>
      <c r="AE424" s="41"/>
      <c r="AF424" s="41"/>
      <c r="AG424" s="41"/>
      <c r="AH424" s="41"/>
      <c r="AI424" s="41"/>
      <c r="AJ424" s="41"/>
      <c r="AK424" s="41"/>
      <c r="AL424" s="41"/>
      <c r="AM424" s="41"/>
      <c r="AN424" s="41"/>
      <c r="AO424" s="41"/>
    </row>
    <row r="425" spans="1:41" s="54" customFormat="1">
      <c r="A425" s="41">
        <f t="shared" si="47"/>
        <v>1</v>
      </c>
      <c r="B425" s="50" t="s">
        <v>636</v>
      </c>
      <c r="C425" s="41"/>
      <c r="D425" s="41"/>
      <c r="E425" s="41"/>
      <c r="F425" s="41"/>
      <c r="G425" s="41"/>
      <c r="H425" s="41"/>
      <c r="I425" s="41"/>
      <c r="J425" s="120"/>
      <c r="K425" s="120"/>
      <c r="L425" s="120"/>
      <c r="M425" s="120"/>
      <c r="N425" s="120"/>
      <c r="O425" s="120"/>
      <c r="P425" s="120"/>
      <c r="Q425" s="41"/>
      <c r="R425" s="41"/>
      <c r="S425" s="41"/>
      <c r="T425" s="41"/>
      <c r="U425" s="41"/>
      <c r="V425" s="41"/>
      <c r="W425" s="41"/>
      <c r="X425" s="41"/>
      <c r="Y425" s="41"/>
      <c r="Z425" s="41"/>
      <c r="AA425" s="41"/>
      <c r="AB425" s="41"/>
      <c r="AC425" s="41"/>
      <c r="AD425" s="41"/>
      <c r="AE425" s="41"/>
      <c r="AF425" s="41"/>
      <c r="AG425" s="41"/>
      <c r="AH425" s="41"/>
      <c r="AI425" s="41"/>
      <c r="AJ425" s="41"/>
      <c r="AK425" s="41"/>
      <c r="AL425" s="41"/>
      <c r="AM425" s="41"/>
      <c r="AN425" s="41"/>
      <c r="AO425" s="41"/>
    </row>
    <row r="426" spans="1:41" s="54" customFormat="1">
      <c r="A426" s="41">
        <f t="shared" si="47"/>
        <v>3</v>
      </c>
      <c r="B426" s="50" t="s">
        <v>266</v>
      </c>
      <c r="C426" s="41"/>
      <c r="D426" s="41"/>
      <c r="E426" s="41"/>
      <c r="F426" s="41"/>
      <c r="G426" s="41"/>
      <c r="H426" s="41"/>
      <c r="I426" s="41"/>
      <c r="J426" s="120"/>
      <c r="K426" s="120"/>
      <c r="L426" s="120"/>
      <c r="M426" s="120"/>
      <c r="N426" s="120"/>
      <c r="O426" s="120"/>
      <c r="P426" s="120"/>
      <c r="Q426" s="41"/>
      <c r="R426" s="41"/>
      <c r="S426" s="41"/>
      <c r="T426" s="41"/>
      <c r="U426" s="41"/>
      <c r="V426" s="41"/>
      <c r="W426" s="41"/>
      <c r="X426" s="41"/>
      <c r="Y426" s="41"/>
      <c r="Z426" s="41"/>
      <c r="AA426" s="41"/>
      <c r="AB426" s="41"/>
      <c r="AC426" s="41"/>
      <c r="AD426" s="41"/>
      <c r="AE426" s="41"/>
      <c r="AF426" s="41"/>
      <c r="AG426" s="41"/>
      <c r="AH426" s="41"/>
      <c r="AI426" s="41"/>
      <c r="AJ426" s="41"/>
      <c r="AK426" s="41"/>
      <c r="AL426" s="41"/>
      <c r="AM426" s="41"/>
      <c r="AN426" s="41"/>
      <c r="AO426" s="41"/>
    </row>
    <row r="427" spans="1:41" s="54" customFormat="1">
      <c r="A427" s="41">
        <f t="shared" si="47"/>
        <v>1</v>
      </c>
      <c r="B427" s="50" t="s">
        <v>646</v>
      </c>
      <c r="C427" s="41"/>
      <c r="D427" s="41"/>
      <c r="E427" s="41"/>
      <c r="F427" s="41"/>
      <c r="G427" s="41"/>
      <c r="H427" s="41"/>
      <c r="I427" s="41"/>
      <c r="J427" s="120"/>
      <c r="K427" s="120"/>
      <c r="L427" s="120"/>
      <c r="M427" s="120"/>
      <c r="N427" s="120"/>
      <c r="O427" s="120"/>
      <c r="P427" s="120"/>
      <c r="Q427" s="41"/>
      <c r="R427" s="41"/>
      <c r="S427" s="41"/>
      <c r="T427" s="41"/>
      <c r="U427" s="41"/>
      <c r="V427" s="41"/>
      <c r="W427" s="41"/>
      <c r="X427" s="41"/>
      <c r="Y427" s="41"/>
      <c r="Z427" s="41"/>
      <c r="AA427" s="41"/>
      <c r="AB427" s="41"/>
      <c r="AC427" s="41"/>
      <c r="AD427" s="41"/>
      <c r="AE427" s="41"/>
      <c r="AF427" s="41"/>
      <c r="AG427" s="41"/>
      <c r="AH427" s="41"/>
      <c r="AI427" s="41"/>
      <c r="AJ427" s="41"/>
      <c r="AK427" s="41"/>
      <c r="AL427" s="41"/>
      <c r="AM427" s="41"/>
      <c r="AN427" s="41"/>
      <c r="AO427" s="41"/>
    </row>
    <row r="428" spans="1:41" s="54" customFormat="1">
      <c r="A428" s="41">
        <f t="shared" si="47"/>
        <v>4</v>
      </c>
      <c r="B428" s="50" t="s">
        <v>325</v>
      </c>
      <c r="C428" s="41"/>
      <c r="D428" s="41"/>
      <c r="E428" s="41"/>
      <c r="F428" s="41"/>
      <c r="G428" s="41"/>
      <c r="H428" s="41"/>
      <c r="I428" s="41"/>
      <c r="J428" s="120"/>
      <c r="K428" s="120"/>
      <c r="L428" s="120"/>
      <c r="M428" s="120"/>
      <c r="N428" s="120"/>
      <c r="O428" s="120"/>
      <c r="P428" s="120"/>
      <c r="Q428" s="41"/>
      <c r="R428" s="41"/>
      <c r="S428" s="41"/>
      <c r="T428" s="41"/>
      <c r="U428" s="41"/>
      <c r="V428" s="41"/>
      <c r="W428" s="41"/>
      <c r="X428" s="41"/>
      <c r="Y428" s="41"/>
      <c r="Z428" s="41"/>
      <c r="AA428" s="41"/>
      <c r="AB428" s="41"/>
      <c r="AC428" s="41"/>
      <c r="AD428" s="41"/>
      <c r="AE428" s="41"/>
      <c r="AF428" s="41"/>
      <c r="AG428" s="41"/>
      <c r="AH428" s="41"/>
      <c r="AI428" s="41"/>
      <c r="AJ428" s="41"/>
      <c r="AK428" s="41"/>
      <c r="AL428" s="41"/>
      <c r="AM428" s="41"/>
      <c r="AN428" s="41"/>
      <c r="AO428" s="41"/>
    </row>
    <row r="429" spans="1:41" s="54" customFormat="1">
      <c r="A429" s="41">
        <f t="shared" si="47"/>
        <v>2</v>
      </c>
      <c r="B429" s="50" t="s">
        <v>327</v>
      </c>
      <c r="C429" s="41"/>
      <c r="D429" s="41"/>
      <c r="E429" s="41"/>
      <c r="F429" s="41"/>
      <c r="G429" s="41"/>
      <c r="H429" s="41"/>
      <c r="I429" s="41"/>
      <c r="J429" s="120"/>
      <c r="K429" s="120"/>
      <c r="L429" s="120"/>
      <c r="M429" s="120"/>
      <c r="N429" s="120"/>
      <c r="O429" s="120"/>
      <c r="P429" s="120"/>
      <c r="Q429" s="41"/>
      <c r="R429" s="41"/>
      <c r="S429" s="41"/>
      <c r="T429" s="41"/>
      <c r="U429" s="41"/>
      <c r="V429" s="41"/>
      <c r="W429" s="41"/>
      <c r="X429" s="41"/>
      <c r="Y429" s="41"/>
      <c r="Z429" s="41"/>
      <c r="AA429" s="41"/>
      <c r="AB429" s="41"/>
      <c r="AC429" s="41"/>
      <c r="AD429" s="41"/>
      <c r="AE429" s="41"/>
      <c r="AF429" s="41"/>
      <c r="AG429" s="41"/>
      <c r="AH429" s="41"/>
      <c r="AI429" s="41"/>
      <c r="AJ429" s="41"/>
      <c r="AK429" s="41"/>
      <c r="AL429" s="41"/>
      <c r="AM429" s="41"/>
      <c r="AN429" s="41"/>
      <c r="AO429" s="41"/>
    </row>
    <row r="430" spans="1:41" s="54" customFormat="1">
      <c r="A430" s="41">
        <f t="shared" si="47"/>
        <v>1</v>
      </c>
      <c r="B430" s="50" t="s">
        <v>594</v>
      </c>
      <c r="C430" s="41"/>
      <c r="D430" s="41"/>
      <c r="E430" s="41"/>
      <c r="F430" s="41"/>
      <c r="G430" s="41"/>
      <c r="H430" s="41"/>
      <c r="I430" s="41"/>
      <c r="J430" s="120"/>
      <c r="K430" s="120"/>
      <c r="L430" s="120"/>
      <c r="M430" s="120"/>
      <c r="N430" s="120"/>
      <c r="O430" s="120"/>
      <c r="P430" s="120"/>
      <c r="Q430" s="41"/>
      <c r="R430" s="41"/>
      <c r="S430" s="41"/>
      <c r="T430" s="41"/>
      <c r="U430" s="41"/>
      <c r="V430" s="41"/>
      <c r="W430" s="41"/>
      <c r="X430" s="41"/>
      <c r="Y430" s="41"/>
      <c r="Z430" s="41"/>
      <c r="AA430" s="41"/>
      <c r="AB430" s="41"/>
      <c r="AC430" s="41"/>
      <c r="AD430" s="41"/>
      <c r="AE430" s="41"/>
      <c r="AF430" s="41"/>
      <c r="AG430" s="41"/>
      <c r="AH430" s="41"/>
      <c r="AI430" s="41"/>
      <c r="AJ430" s="41"/>
      <c r="AK430" s="41"/>
      <c r="AL430" s="41"/>
      <c r="AM430" s="41"/>
      <c r="AN430" s="41"/>
      <c r="AO430" s="41"/>
    </row>
    <row r="431" spans="1:41" s="54" customFormat="1">
      <c r="A431" s="41">
        <f t="shared" si="47"/>
        <v>1</v>
      </c>
      <c r="B431" s="50" t="s">
        <v>620</v>
      </c>
      <c r="C431" s="41"/>
      <c r="D431" s="41"/>
      <c r="E431" s="41"/>
      <c r="F431" s="41"/>
      <c r="G431" s="41"/>
      <c r="H431" s="41"/>
      <c r="I431" s="41"/>
      <c r="J431" s="120"/>
      <c r="K431" s="120"/>
      <c r="L431" s="120"/>
      <c r="M431" s="120"/>
      <c r="N431" s="120"/>
      <c r="O431" s="120"/>
      <c r="P431" s="120"/>
      <c r="Q431" s="41"/>
      <c r="R431" s="41"/>
      <c r="S431" s="41"/>
      <c r="T431" s="41"/>
      <c r="U431" s="41"/>
      <c r="V431" s="41"/>
      <c r="W431" s="41"/>
      <c r="X431" s="41"/>
      <c r="Y431" s="41"/>
      <c r="Z431" s="41"/>
      <c r="AA431" s="41"/>
      <c r="AB431" s="41"/>
      <c r="AC431" s="41"/>
      <c r="AD431" s="41"/>
      <c r="AE431" s="41"/>
      <c r="AF431" s="41"/>
      <c r="AG431" s="41"/>
      <c r="AH431" s="41"/>
      <c r="AI431" s="41"/>
      <c r="AJ431" s="41"/>
      <c r="AK431" s="41"/>
      <c r="AL431" s="41"/>
      <c r="AM431" s="41"/>
      <c r="AN431" s="41"/>
      <c r="AO431" s="41"/>
    </row>
    <row r="432" spans="1:41" s="54" customFormat="1">
      <c r="A432" s="41">
        <f t="shared" si="47"/>
        <v>1</v>
      </c>
      <c r="B432" s="50" t="s">
        <v>631</v>
      </c>
      <c r="C432" s="41"/>
      <c r="D432" s="41"/>
      <c r="E432" s="41"/>
      <c r="F432" s="41"/>
      <c r="G432" s="41"/>
      <c r="H432" s="41"/>
      <c r="I432" s="41"/>
      <c r="J432" s="120"/>
      <c r="K432" s="120"/>
      <c r="L432" s="120"/>
      <c r="M432" s="120"/>
      <c r="N432" s="120"/>
      <c r="O432" s="120"/>
      <c r="P432" s="120"/>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row>
    <row r="433" spans="1:41" s="54" customFormat="1">
      <c r="A433" s="41">
        <f t="shared" si="47"/>
        <v>1</v>
      </c>
      <c r="B433" s="50" t="s">
        <v>591</v>
      </c>
      <c r="C433" s="41"/>
      <c r="D433" s="41"/>
      <c r="E433" s="41"/>
      <c r="F433" s="41"/>
      <c r="G433" s="41"/>
      <c r="H433" s="41"/>
      <c r="I433" s="41"/>
      <c r="J433" s="120"/>
      <c r="K433" s="120"/>
      <c r="L433" s="120"/>
      <c r="M433" s="120"/>
      <c r="N433" s="120"/>
      <c r="O433" s="120"/>
      <c r="P433" s="120"/>
      <c r="Q433" s="41"/>
      <c r="R433" s="41"/>
      <c r="S433" s="41"/>
      <c r="T433" s="41"/>
      <c r="U433" s="41"/>
      <c r="V433" s="41"/>
      <c r="W433" s="41"/>
      <c r="X433" s="41"/>
      <c r="Y433" s="41"/>
      <c r="Z433" s="41"/>
      <c r="AA433" s="41"/>
      <c r="AB433" s="41"/>
      <c r="AC433" s="41"/>
      <c r="AD433" s="41"/>
      <c r="AE433" s="41"/>
      <c r="AF433" s="41"/>
      <c r="AG433" s="41"/>
      <c r="AH433" s="41"/>
      <c r="AI433" s="41"/>
      <c r="AJ433" s="41"/>
      <c r="AK433" s="41"/>
      <c r="AL433" s="41"/>
      <c r="AM433" s="41"/>
      <c r="AN433" s="41"/>
      <c r="AO433" s="41"/>
    </row>
    <row r="434" spans="1:41" s="54" customFormat="1">
      <c r="A434" s="41">
        <f t="shared" si="47"/>
        <v>10</v>
      </c>
      <c r="B434" s="50" t="s">
        <v>279</v>
      </c>
      <c r="C434" s="41"/>
      <c r="D434" s="41"/>
      <c r="E434" s="41"/>
      <c r="F434" s="41"/>
      <c r="G434" s="41"/>
      <c r="H434" s="41"/>
      <c r="I434" s="41"/>
      <c r="J434" s="120"/>
      <c r="K434" s="120"/>
      <c r="L434" s="120"/>
      <c r="M434" s="120"/>
      <c r="N434" s="120"/>
      <c r="O434" s="120"/>
      <c r="P434" s="120"/>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row>
    <row r="435" spans="1:41" s="54" customFormat="1">
      <c r="A435" s="41">
        <f t="shared" si="47"/>
        <v>2</v>
      </c>
      <c r="B435" s="50" t="s">
        <v>621</v>
      </c>
      <c r="C435" s="41"/>
      <c r="D435" s="41"/>
      <c r="E435" s="41"/>
      <c r="F435" s="41"/>
      <c r="G435" s="41"/>
      <c r="H435" s="41"/>
      <c r="I435" s="41"/>
      <c r="J435" s="120"/>
      <c r="K435" s="120"/>
      <c r="L435" s="120"/>
      <c r="M435" s="120"/>
      <c r="N435" s="120"/>
      <c r="O435" s="120"/>
      <c r="P435" s="120"/>
      <c r="Q435" s="41"/>
      <c r="R435" s="41"/>
      <c r="S435" s="41"/>
      <c r="T435" s="41"/>
      <c r="U435" s="41"/>
      <c r="V435" s="41"/>
      <c r="W435" s="41"/>
      <c r="X435" s="41"/>
      <c r="Y435" s="41"/>
      <c r="Z435" s="41"/>
      <c r="AA435" s="41"/>
      <c r="AB435" s="41"/>
      <c r="AC435" s="41"/>
      <c r="AD435" s="41"/>
      <c r="AE435" s="41"/>
      <c r="AF435" s="41"/>
      <c r="AG435" s="41"/>
      <c r="AH435" s="41"/>
      <c r="AI435" s="41"/>
      <c r="AJ435" s="41"/>
      <c r="AK435" s="41"/>
      <c r="AL435" s="41"/>
      <c r="AM435" s="41"/>
      <c r="AN435" s="41"/>
      <c r="AO435" s="41"/>
    </row>
    <row r="436" spans="1:41" s="54" customFormat="1">
      <c r="A436" s="41">
        <f t="shared" si="47"/>
        <v>2</v>
      </c>
      <c r="B436" s="50" t="s">
        <v>622</v>
      </c>
      <c r="C436" s="41"/>
      <c r="D436" s="41"/>
      <c r="E436" s="41"/>
      <c r="F436" s="41"/>
      <c r="G436" s="41"/>
      <c r="H436" s="41"/>
      <c r="I436" s="41"/>
      <c r="J436" s="120"/>
      <c r="K436" s="120"/>
      <c r="L436" s="120"/>
      <c r="M436" s="120"/>
      <c r="N436" s="120"/>
      <c r="O436" s="120"/>
      <c r="P436" s="120"/>
      <c r="Q436" s="41"/>
      <c r="R436" s="41"/>
      <c r="S436" s="41"/>
      <c r="T436" s="41"/>
      <c r="U436" s="41"/>
      <c r="V436" s="41"/>
      <c r="W436" s="41"/>
      <c r="X436" s="41"/>
      <c r="Y436" s="41"/>
      <c r="Z436" s="41"/>
      <c r="AA436" s="41"/>
      <c r="AB436" s="41"/>
      <c r="AC436" s="41"/>
      <c r="AD436" s="41"/>
      <c r="AE436" s="41"/>
      <c r="AF436" s="41"/>
      <c r="AG436" s="41"/>
      <c r="AH436" s="41"/>
      <c r="AI436" s="41"/>
      <c r="AJ436" s="41"/>
      <c r="AK436" s="41"/>
      <c r="AL436" s="41"/>
      <c r="AM436" s="41"/>
      <c r="AN436" s="41"/>
      <c r="AO436" s="41"/>
    </row>
    <row r="437" spans="1:41" s="54" customFormat="1">
      <c r="A437" s="41">
        <f t="shared" si="47"/>
        <v>1</v>
      </c>
      <c r="B437" s="50" t="s">
        <v>595</v>
      </c>
      <c r="C437" s="41"/>
      <c r="D437" s="41"/>
      <c r="E437" s="41"/>
      <c r="F437" s="41"/>
      <c r="G437" s="41"/>
      <c r="H437" s="41"/>
      <c r="I437" s="41"/>
      <c r="J437" s="120"/>
      <c r="K437" s="120"/>
      <c r="L437" s="120"/>
      <c r="M437" s="120"/>
      <c r="N437" s="120"/>
      <c r="O437" s="120"/>
      <c r="P437" s="120"/>
      <c r="Q437" s="41"/>
      <c r="R437" s="41"/>
      <c r="S437" s="41"/>
      <c r="T437" s="41"/>
      <c r="U437" s="41"/>
      <c r="V437" s="41"/>
      <c r="W437" s="41"/>
      <c r="X437" s="41"/>
      <c r="Y437" s="41"/>
      <c r="Z437" s="41"/>
      <c r="AA437" s="41"/>
      <c r="AB437" s="41"/>
      <c r="AC437" s="41"/>
      <c r="AD437" s="41"/>
      <c r="AE437" s="41"/>
      <c r="AF437" s="41"/>
      <c r="AG437" s="41"/>
      <c r="AH437" s="41"/>
      <c r="AI437" s="41"/>
      <c r="AJ437" s="41"/>
      <c r="AK437" s="41"/>
      <c r="AL437" s="41"/>
      <c r="AM437" s="41"/>
      <c r="AN437" s="41"/>
      <c r="AO437" s="41"/>
    </row>
    <row r="438" spans="1:41" s="54" customFormat="1">
      <c r="A438" s="41">
        <f t="shared" si="47"/>
        <v>2</v>
      </c>
      <c r="B438" s="50" t="s">
        <v>332</v>
      </c>
      <c r="C438" s="41"/>
      <c r="D438" s="41"/>
      <c r="E438" s="41"/>
      <c r="F438" s="41"/>
      <c r="G438" s="41"/>
      <c r="H438" s="41"/>
      <c r="I438" s="41"/>
      <c r="J438" s="120"/>
      <c r="K438" s="120"/>
      <c r="L438" s="120"/>
      <c r="M438" s="120"/>
      <c r="N438" s="120"/>
      <c r="O438" s="120"/>
      <c r="P438" s="120"/>
      <c r="Q438" s="41"/>
      <c r="R438" s="41"/>
      <c r="S438" s="41"/>
      <c r="T438" s="41"/>
      <c r="U438" s="41"/>
      <c r="V438" s="41"/>
      <c r="W438" s="41"/>
      <c r="X438" s="41"/>
      <c r="Y438" s="41"/>
      <c r="Z438" s="41"/>
      <c r="AA438" s="41"/>
      <c r="AB438" s="41"/>
      <c r="AC438" s="41"/>
      <c r="AD438" s="41"/>
      <c r="AE438" s="41"/>
      <c r="AF438" s="41"/>
      <c r="AG438" s="41"/>
      <c r="AH438" s="41"/>
      <c r="AI438" s="41"/>
      <c r="AJ438" s="41"/>
      <c r="AK438" s="41"/>
      <c r="AL438" s="41"/>
      <c r="AM438" s="41"/>
      <c r="AN438" s="41"/>
      <c r="AO438" s="41"/>
    </row>
    <row r="439" spans="1:41" s="54" customFormat="1">
      <c r="A439" s="41">
        <f t="shared" si="47"/>
        <v>5</v>
      </c>
      <c r="B439" s="50" t="s">
        <v>623</v>
      </c>
      <c r="C439" s="41"/>
      <c r="D439" s="41"/>
      <c r="E439" s="41"/>
      <c r="F439" s="41"/>
      <c r="G439" s="41"/>
      <c r="H439" s="41"/>
      <c r="I439" s="41"/>
      <c r="J439" s="120"/>
      <c r="K439" s="120"/>
      <c r="L439" s="120"/>
      <c r="M439" s="120"/>
      <c r="N439" s="120"/>
      <c r="O439" s="120"/>
      <c r="P439" s="120"/>
      <c r="Q439" s="41"/>
      <c r="R439" s="41"/>
      <c r="S439" s="41"/>
      <c r="T439" s="41"/>
      <c r="U439" s="41"/>
      <c r="V439" s="41"/>
      <c r="W439" s="41"/>
      <c r="X439" s="41"/>
      <c r="Y439" s="41"/>
      <c r="Z439" s="41"/>
      <c r="AA439" s="41"/>
      <c r="AB439" s="41"/>
      <c r="AC439" s="41"/>
      <c r="AD439" s="41"/>
      <c r="AE439" s="41"/>
      <c r="AF439" s="41"/>
      <c r="AG439" s="41"/>
      <c r="AH439" s="41"/>
      <c r="AI439" s="41"/>
      <c r="AJ439" s="41"/>
      <c r="AK439" s="41"/>
      <c r="AL439" s="41"/>
      <c r="AM439" s="41"/>
      <c r="AN439" s="41"/>
      <c r="AO439" s="41"/>
    </row>
    <row r="440" spans="1:41" s="54" customFormat="1">
      <c r="A440" s="41"/>
      <c r="B440" s="50"/>
      <c r="C440" s="41"/>
      <c r="D440" s="41"/>
      <c r="E440" s="41"/>
      <c r="F440" s="41"/>
      <c r="G440" s="41"/>
      <c r="H440" s="41"/>
      <c r="I440" s="41"/>
      <c r="J440" s="120"/>
      <c r="K440" s="120"/>
      <c r="L440" s="120"/>
      <c r="M440" s="120"/>
      <c r="N440" s="120"/>
      <c r="O440" s="120"/>
      <c r="P440" s="120"/>
      <c r="Q440" s="41"/>
      <c r="R440" s="41"/>
      <c r="S440" s="41"/>
      <c r="T440" s="41"/>
      <c r="U440" s="41"/>
      <c r="V440" s="41"/>
      <c r="W440" s="41"/>
      <c r="X440" s="41"/>
      <c r="Y440" s="41"/>
      <c r="Z440" s="41"/>
      <c r="AA440" s="41"/>
      <c r="AB440" s="41"/>
      <c r="AC440" s="41"/>
      <c r="AD440" s="41"/>
      <c r="AE440" s="41"/>
      <c r="AF440" s="41"/>
      <c r="AG440" s="41"/>
      <c r="AH440" s="41"/>
      <c r="AI440" s="41"/>
      <c r="AJ440" s="41"/>
      <c r="AK440" s="41"/>
      <c r="AL440" s="41"/>
      <c r="AM440" s="41"/>
      <c r="AN440" s="41"/>
      <c r="AO440" s="41"/>
    </row>
    <row r="441" spans="1:41" s="54" customFormat="1">
      <c r="A441" s="41"/>
      <c r="B441" s="50"/>
      <c r="C441" s="41"/>
      <c r="D441" s="41"/>
      <c r="E441" s="41"/>
      <c r="F441" s="41"/>
      <c r="G441" s="41"/>
      <c r="H441" s="41"/>
      <c r="I441" s="41"/>
      <c r="J441" s="120"/>
      <c r="K441" s="120"/>
      <c r="L441" s="120"/>
      <c r="M441" s="120"/>
      <c r="N441" s="120"/>
      <c r="O441" s="120"/>
      <c r="P441" s="120"/>
      <c r="Q441" s="41"/>
      <c r="R441" s="41"/>
      <c r="S441" s="41"/>
      <c r="T441" s="41"/>
      <c r="U441" s="41"/>
      <c r="V441" s="41"/>
      <c r="W441" s="41"/>
      <c r="X441" s="41"/>
      <c r="Y441" s="41"/>
      <c r="Z441" s="41"/>
      <c r="AA441" s="41"/>
      <c r="AB441" s="41"/>
      <c r="AC441" s="41"/>
      <c r="AD441" s="41"/>
      <c r="AE441" s="41"/>
      <c r="AF441" s="41"/>
      <c r="AG441" s="41"/>
      <c r="AH441" s="41"/>
      <c r="AI441" s="41"/>
      <c r="AJ441" s="41"/>
      <c r="AK441" s="41"/>
      <c r="AL441" s="41"/>
      <c r="AM441" s="41"/>
      <c r="AN441" s="41"/>
      <c r="AO441" s="41"/>
    </row>
    <row r="442" spans="1:41" s="54" customFormat="1">
      <c r="A442" s="41"/>
      <c r="B442" s="50"/>
      <c r="C442" s="41"/>
      <c r="D442" s="41"/>
      <c r="E442" s="41"/>
      <c r="F442" s="41"/>
      <c r="G442" s="41"/>
      <c r="H442" s="41"/>
      <c r="I442" s="41"/>
      <c r="J442" s="120"/>
      <c r="K442" s="120"/>
      <c r="L442" s="120"/>
      <c r="M442" s="120"/>
      <c r="N442" s="120"/>
      <c r="O442" s="120"/>
      <c r="P442" s="120"/>
      <c r="Q442" s="41"/>
      <c r="R442" s="41"/>
      <c r="S442" s="41"/>
      <c r="T442" s="41"/>
      <c r="U442" s="41"/>
      <c r="V442" s="41"/>
      <c r="W442" s="41"/>
      <c r="X442" s="41"/>
      <c r="Y442" s="41"/>
      <c r="Z442" s="41"/>
      <c r="AA442" s="41"/>
      <c r="AB442" s="41"/>
      <c r="AC442" s="41"/>
      <c r="AD442" s="41"/>
      <c r="AE442" s="41"/>
      <c r="AF442" s="41"/>
      <c r="AG442" s="41"/>
      <c r="AH442" s="41"/>
      <c r="AI442" s="41"/>
      <c r="AJ442" s="41"/>
      <c r="AK442" s="41"/>
      <c r="AL442" s="41"/>
      <c r="AM442" s="41"/>
      <c r="AN442" s="41"/>
      <c r="AO442" s="41"/>
    </row>
    <row r="443" spans="1:41">
      <c r="B443" s="50"/>
    </row>
    <row r="444" spans="1:41">
      <c r="B444" s="50"/>
    </row>
    <row r="445" spans="1:41">
      <c r="B445" s="50"/>
    </row>
    <row r="446" spans="1:41">
      <c r="B446" s="50"/>
    </row>
    <row r="447" spans="1:41">
      <c r="B447" s="50"/>
    </row>
    <row r="448" spans="1:41">
      <c r="B448" s="50"/>
    </row>
    <row r="449" spans="1:2">
      <c r="B449" s="50"/>
    </row>
    <row r="450" spans="1:2">
      <c r="B450" s="50"/>
    </row>
    <row r="451" spans="1:2">
      <c r="B451" s="106"/>
    </row>
    <row r="452" spans="1:2">
      <c r="B452" s="106"/>
    </row>
    <row r="453" spans="1:2">
      <c r="B453" s="106"/>
    </row>
    <row r="454" spans="1:2">
      <c r="A454" s="54"/>
      <c r="B454" s="106"/>
    </row>
    <row r="455" spans="1:2">
      <c r="A455" s="54"/>
      <c r="B455" s="106"/>
    </row>
    <row r="456" spans="1:2">
      <c r="B456" s="106"/>
    </row>
    <row r="457" spans="1:2">
      <c r="B457" s="106"/>
    </row>
    <row r="458" spans="1:2">
      <c r="B458" s="106"/>
    </row>
    <row r="459" spans="1:2">
      <c r="B459" s="106"/>
    </row>
    <row r="460" spans="1:2">
      <c r="B460" s="106"/>
    </row>
    <row r="461" spans="1:2">
      <c r="B461" s="106"/>
    </row>
    <row r="462" spans="1:2">
      <c r="A462" s="54"/>
      <c r="B462" s="106"/>
    </row>
    <row r="463" spans="1:2">
      <c r="B463" s="106"/>
    </row>
    <row r="464" spans="1:2">
      <c r="A464" s="54"/>
      <c r="B464" s="106"/>
    </row>
    <row r="465" spans="1:2">
      <c r="B465" s="106"/>
    </row>
    <row r="466" spans="1:2">
      <c r="A466" s="54"/>
      <c r="B466" s="106"/>
    </row>
    <row r="467" spans="1:2">
      <c r="A467" s="54"/>
      <c r="B467" s="106"/>
    </row>
    <row r="468" spans="1:2">
      <c r="A468" s="54"/>
      <c r="B468" s="106"/>
    </row>
    <row r="469" spans="1:2">
      <c r="B469" s="106"/>
    </row>
    <row r="470" spans="1:2">
      <c r="B470" s="106"/>
    </row>
    <row r="471" spans="1:2">
      <c r="B471" s="106"/>
    </row>
    <row r="472" spans="1:2">
      <c r="B472" s="106"/>
    </row>
    <row r="473" spans="1:2">
      <c r="A473" s="54"/>
      <c r="B473" s="106"/>
    </row>
    <row r="474" spans="1:2">
      <c r="B474" s="106"/>
    </row>
    <row r="475" spans="1:2">
      <c r="A475" s="54"/>
      <c r="B475" s="106"/>
    </row>
    <row r="476" spans="1:2">
      <c r="B476" s="106"/>
    </row>
    <row r="477" spans="1:2">
      <c r="B477" s="106"/>
    </row>
    <row r="478" spans="1:2">
      <c r="A478" s="54"/>
      <c r="B478" s="106"/>
    </row>
    <row r="479" spans="1:2">
      <c r="A479" s="54"/>
      <c r="B479" s="106"/>
    </row>
    <row r="480" spans="1:2">
      <c r="B480" s="106"/>
    </row>
    <row r="481" spans="1:2">
      <c r="B481" s="106"/>
    </row>
    <row r="482" spans="1:2">
      <c r="B482" s="106"/>
    </row>
    <row r="483" spans="1:2">
      <c r="B483" s="106"/>
    </row>
    <row r="484" spans="1:2">
      <c r="B484" s="106"/>
    </row>
    <row r="485" spans="1:2">
      <c r="B485" s="106"/>
    </row>
    <row r="486" spans="1:2">
      <c r="A486" s="54"/>
      <c r="B486" s="106"/>
    </row>
    <row r="487" spans="1:2">
      <c r="A487" s="54"/>
      <c r="B487" s="106"/>
    </row>
    <row r="488" spans="1:2">
      <c r="A488" s="54"/>
      <c r="B488" s="106"/>
    </row>
    <row r="489" spans="1:2">
      <c r="A489" s="54"/>
      <c r="B489" s="106"/>
    </row>
    <row r="490" spans="1:2">
      <c r="A490" s="54"/>
      <c r="B490" s="106"/>
    </row>
    <row r="491" spans="1:2">
      <c r="A491" s="54"/>
      <c r="B491" s="106"/>
    </row>
    <row r="492" spans="1:2">
      <c r="B492" s="106"/>
    </row>
    <row r="493" spans="1:2">
      <c r="B493" s="106"/>
    </row>
    <row r="494" spans="1:2">
      <c r="B494" s="106"/>
    </row>
    <row r="495" spans="1:2">
      <c r="B495" s="106"/>
    </row>
    <row r="496" spans="1:2">
      <c r="B496" s="106"/>
    </row>
    <row r="497" spans="1:2">
      <c r="B497" s="106"/>
    </row>
    <row r="498" spans="1:2">
      <c r="B498" s="106"/>
    </row>
    <row r="499" spans="1:2">
      <c r="A499" s="54"/>
      <c r="B499" s="106"/>
    </row>
    <row r="500" spans="1:2">
      <c r="A500" s="54"/>
      <c r="B500" s="106"/>
    </row>
    <row r="501" spans="1:2">
      <c r="A501" s="54"/>
      <c r="B501" s="106"/>
    </row>
    <row r="502" spans="1:2">
      <c r="A502" s="54"/>
      <c r="B502" s="106"/>
    </row>
    <row r="503" spans="1:2">
      <c r="B503" s="106"/>
    </row>
    <row r="504" spans="1:2">
      <c r="A504" s="54"/>
      <c r="B504" s="106"/>
    </row>
    <row r="505" spans="1:2">
      <c r="A505" s="54"/>
      <c r="B505" s="106"/>
    </row>
    <row r="506" spans="1:2">
      <c r="B506" s="106"/>
    </row>
    <row r="507" spans="1:2">
      <c r="B507" s="106"/>
    </row>
    <row r="508" spans="1:2">
      <c r="B508" s="106"/>
    </row>
    <row r="509" spans="1:2">
      <c r="B509" s="106"/>
    </row>
    <row r="510" spans="1:2">
      <c r="A510" s="54"/>
      <c r="B510" s="106"/>
    </row>
    <row r="511" spans="1:2">
      <c r="A511" s="54"/>
      <c r="B511" s="106"/>
    </row>
    <row r="512" spans="1:2">
      <c r="B512" s="106"/>
    </row>
    <row r="513" spans="1:2">
      <c r="B513" s="50"/>
    </row>
    <row r="514" spans="1:2">
      <c r="A514" s="54"/>
      <c r="B514" s="50"/>
    </row>
    <row r="515" spans="1:2">
      <c r="A515" s="54"/>
      <c r="B515" s="50"/>
    </row>
    <row r="516" spans="1:2">
      <c r="A516" s="54"/>
      <c r="B516" s="50"/>
    </row>
    <row r="517" spans="1:2">
      <c r="A517" s="54"/>
      <c r="B517" s="50"/>
    </row>
    <row r="518" spans="1:2">
      <c r="A518" s="54"/>
      <c r="B518" s="50"/>
    </row>
    <row r="519" spans="1:2">
      <c r="A519" s="54"/>
      <c r="B519" s="50"/>
    </row>
    <row r="520" spans="1:2">
      <c r="A520" s="54"/>
      <c r="B520" s="50"/>
    </row>
    <row r="521" spans="1:2">
      <c r="B521" s="50"/>
    </row>
    <row r="522" spans="1:2">
      <c r="B522" s="50"/>
    </row>
    <row r="523" spans="1:2">
      <c r="B523" s="50"/>
    </row>
    <row r="524" spans="1:2">
      <c r="B524" s="50"/>
    </row>
    <row r="525" spans="1:2">
      <c r="B525" s="50"/>
    </row>
    <row r="526" spans="1:2">
      <c r="B526" s="50"/>
    </row>
    <row r="527" spans="1:2">
      <c r="B527" s="50"/>
    </row>
    <row r="528" spans="1:2">
      <c r="B528" s="50"/>
    </row>
    <row r="529" spans="2:2">
      <c r="B529" s="50"/>
    </row>
    <row r="530" spans="2:2">
      <c r="B530" s="50"/>
    </row>
    <row r="531" spans="2:2">
      <c r="B531" s="50"/>
    </row>
    <row r="532" spans="2:2">
      <c r="B532" s="50"/>
    </row>
    <row r="533" spans="2:2">
      <c r="B533" s="50"/>
    </row>
    <row r="534" spans="2:2">
      <c r="B534" s="50"/>
    </row>
    <row r="535" spans="2:2">
      <c r="B535" s="50"/>
    </row>
    <row r="536" spans="2:2">
      <c r="B536" s="50"/>
    </row>
    <row r="537" spans="2:2">
      <c r="B537" s="50"/>
    </row>
    <row r="538" spans="2:2">
      <c r="B538" s="50"/>
    </row>
    <row r="539" spans="2:2">
      <c r="B539" s="50"/>
    </row>
    <row r="540" spans="2:2">
      <c r="B540" s="50"/>
    </row>
    <row r="541" spans="2:2">
      <c r="B541" s="50"/>
    </row>
    <row r="542" spans="2:2">
      <c r="B542" s="50"/>
    </row>
    <row r="543" spans="2:2">
      <c r="B543" s="50"/>
    </row>
    <row r="544" spans="2:2">
      <c r="B544" s="50"/>
    </row>
    <row r="545" spans="2:2">
      <c r="B545" s="50"/>
    </row>
    <row r="546" spans="2:2">
      <c r="B546" s="50"/>
    </row>
    <row r="547" spans="2:2">
      <c r="B547" s="50"/>
    </row>
    <row r="548" spans="2:2">
      <c r="B548" s="50"/>
    </row>
    <row r="549" spans="2:2">
      <c r="B549" s="50"/>
    </row>
    <row r="550" spans="2:2">
      <c r="B550" s="50"/>
    </row>
    <row r="551" spans="2:2">
      <c r="B551" s="50"/>
    </row>
    <row r="552" spans="2:2">
      <c r="B552" s="50"/>
    </row>
    <row r="553" spans="2:2">
      <c r="B553" s="50"/>
    </row>
    <row r="554" spans="2:2">
      <c r="B554" s="50"/>
    </row>
    <row r="555" spans="2:2">
      <c r="B555" s="50"/>
    </row>
    <row r="556" spans="2:2">
      <c r="B556" s="50"/>
    </row>
    <row r="557" spans="2:2">
      <c r="B557" s="50"/>
    </row>
    <row r="558" spans="2:2">
      <c r="B558" s="50"/>
    </row>
    <row r="559" spans="2:2">
      <c r="B559" s="50"/>
    </row>
    <row r="560" spans="2:2">
      <c r="B560" s="50"/>
    </row>
    <row r="561" spans="1:2">
      <c r="B561" s="50"/>
    </row>
    <row r="562" spans="1:2">
      <c r="B562" s="50"/>
    </row>
    <row r="563" spans="1:2">
      <c r="A563" s="54"/>
      <c r="B563" s="50"/>
    </row>
    <row r="564" spans="1:2">
      <c r="A564" s="54"/>
      <c r="B564" s="50"/>
    </row>
    <row r="565" spans="1:2">
      <c r="A565" s="54"/>
      <c r="B565" s="50"/>
    </row>
    <row r="566" spans="1:2">
      <c r="A566" s="54"/>
      <c r="B566" s="50"/>
    </row>
    <row r="567" spans="1:2">
      <c r="A567" s="54"/>
      <c r="B567" s="50"/>
    </row>
    <row r="568" spans="1:2">
      <c r="A568" s="54"/>
      <c r="B568" s="50"/>
    </row>
    <row r="569" spans="1:2">
      <c r="A569" s="54"/>
      <c r="B569" s="50"/>
    </row>
    <row r="570" spans="1:2">
      <c r="A570" s="54"/>
      <c r="B570" s="50"/>
    </row>
    <row r="571" spans="1:2">
      <c r="A571" s="54"/>
      <c r="B571" s="50"/>
    </row>
    <row r="572" spans="1:2">
      <c r="A572" s="54"/>
      <c r="B572" s="50"/>
    </row>
    <row r="573" spans="1:2">
      <c r="A573" s="54"/>
      <c r="B573" s="50"/>
    </row>
    <row r="574" spans="1:2">
      <c r="A574" s="54"/>
      <c r="B574" s="50"/>
    </row>
    <row r="575" spans="1:2">
      <c r="B575" s="50"/>
    </row>
    <row r="576" spans="1:2">
      <c r="B576" s="50"/>
    </row>
    <row r="577" spans="2:2">
      <c r="B577" s="50"/>
    </row>
    <row r="578" spans="2:2">
      <c r="B578" s="50"/>
    </row>
    <row r="579" spans="2:2">
      <c r="B579" s="50"/>
    </row>
    <row r="580" spans="2:2">
      <c r="B580" s="50"/>
    </row>
    <row r="581" spans="2:2">
      <c r="B581" s="50"/>
    </row>
    <row r="582" spans="2:2">
      <c r="B582" s="50"/>
    </row>
    <row r="583" spans="2:2">
      <c r="B583" s="50"/>
    </row>
    <row r="584" spans="2:2">
      <c r="B584" s="50"/>
    </row>
    <row r="585" spans="2:2">
      <c r="B585" s="50"/>
    </row>
    <row r="586" spans="2:2">
      <c r="B586" s="50"/>
    </row>
    <row r="587" spans="2:2">
      <c r="B587" s="50"/>
    </row>
    <row r="588" spans="2:2">
      <c r="B588" s="50"/>
    </row>
    <row r="589" spans="2:2">
      <c r="B589" s="50"/>
    </row>
    <row r="590" spans="2:2">
      <c r="B590" s="50"/>
    </row>
    <row r="591" spans="2:2">
      <c r="B591" s="50"/>
    </row>
    <row r="592" spans="2:2">
      <c r="B592" s="50"/>
    </row>
    <row r="593" spans="1:2">
      <c r="B593" s="50"/>
    </row>
    <row r="594" spans="1:2">
      <c r="B594" s="50"/>
    </row>
    <row r="595" spans="1:2">
      <c r="A595" s="54"/>
      <c r="B595" s="50"/>
    </row>
    <row r="596" spans="1:2">
      <c r="A596" s="54"/>
      <c r="B596" s="50"/>
    </row>
    <row r="597" spans="1:2">
      <c r="A597" s="54"/>
      <c r="B597" s="50"/>
    </row>
    <row r="598" spans="1:2">
      <c r="B598" s="50"/>
    </row>
    <row r="599" spans="1:2">
      <c r="B599" s="50"/>
    </row>
    <row r="600" spans="1:2">
      <c r="B600" s="50"/>
    </row>
    <row r="601" spans="1:2">
      <c r="B601" s="50"/>
    </row>
    <row r="602" spans="1:2">
      <c r="B602" s="50"/>
    </row>
    <row r="603" spans="1:2">
      <c r="B603" s="50"/>
    </row>
    <row r="604" spans="1:2">
      <c r="B604" s="50"/>
    </row>
    <row r="605" spans="1:2">
      <c r="B605" s="50"/>
    </row>
    <row r="606" spans="1:2">
      <c r="A606" s="54"/>
      <c r="B606" s="50"/>
    </row>
    <row r="607" spans="1:2">
      <c r="A607" s="54"/>
      <c r="B607" s="50"/>
    </row>
    <row r="608" spans="1:2">
      <c r="A608" s="54"/>
      <c r="B608" s="50"/>
    </row>
    <row r="609" spans="1:2">
      <c r="B609" s="50"/>
    </row>
    <row r="610" spans="1:2">
      <c r="B610" s="50"/>
    </row>
    <row r="611" spans="1:2">
      <c r="A611" s="54"/>
      <c r="B611" s="50"/>
    </row>
    <row r="612" spans="1:2">
      <c r="A612" s="54"/>
      <c r="B612" s="50"/>
    </row>
    <row r="613" spans="1:2">
      <c r="A613" s="54"/>
      <c r="B613" s="50"/>
    </row>
    <row r="614" spans="1:2">
      <c r="A614" s="54"/>
      <c r="B614" s="50"/>
    </row>
    <row r="615" spans="1:2">
      <c r="A615" s="54"/>
      <c r="B615" s="50"/>
    </row>
    <row r="616" spans="1:2">
      <c r="A616" s="54"/>
      <c r="B616" s="50"/>
    </row>
    <row r="617" spans="1:2">
      <c r="A617" s="54"/>
      <c r="B617" s="50"/>
    </row>
    <row r="618" spans="1:2">
      <c r="A618" s="54"/>
      <c r="B618" s="50"/>
    </row>
    <row r="619" spans="1:2">
      <c r="A619" s="54"/>
      <c r="B619" s="50"/>
    </row>
    <row r="620" spans="1:2">
      <c r="A620" s="54"/>
      <c r="B620" s="50"/>
    </row>
    <row r="621" spans="1:2">
      <c r="A621" s="54"/>
      <c r="B621" s="50"/>
    </row>
    <row r="622" spans="1:2">
      <c r="A622" s="54"/>
      <c r="B622" s="50"/>
    </row>
    <row r="623" spans="1:2">
      <c r="A623" s="54"/>
      <c r="B623" s="50"/>
    </row>
    <row r="624" spans="1:2">
      <c r="A624" s="54"/>
      <c r="B624" s="50"/>
    </row>
    <row r="625" spans="1:2">
      <c r="A625" s="54"/>
      <c r="B625" s="50"/>
    </row>
    <row r="626" spans="1:2">
      <c r="A626" s="54"/>
      <c r="B626" s="50"/>
    </row>
    <row r="627" spans="1:2">
      <c r="A627" s="54"/>
      <c r="B627" s="50"/>
    </row>
    <row r="628" spans="1:2">
      <c r="A628" s="54"/>
      <c r="B628" s="50"/>
    </row>
    <row r="629" spans="1:2">
      <c r="A629" s="54"/>
      <c r="B629" s="50"/>
    </row>
    <row r="630" spans="1:2">
      <c r="A630" s="54"/>
      <c r="B630" s="50"/>
    </row>
    <row r="631" spans="1:2">
      <c r="A631" s="54"/>
      <c r="B631" s="50"/>
    </row>
    <row r="632" spans="1:2">
      <c r="A632" s="54"/>
      <c r="B632" s="50"/>
    </row>
    <row r="633" spans="1:2">
      <c r="A633" s="54"/>
      <c r="B633" s="50"/>
    </row>
    <row r="634" spans="1:2">
      <c r="B634" s="50"/>
    </row>
    <row r="635" spans="1:2">
      <c r="B635" s="50"/>
    </row>
    <row r="636" spans="1:2">
      <c r="B636" s="50"/>
    </row>
    <row r="637" spans="1:2">
      <c r="B637" s="50"/>
    </row>
    <row r="638" spans="1:2">
      <c r="B638" s="50"/>
    </row>
    <row r="639" spans="1:2">
      <c r="B639" s="50"/>
    </row>
    <row r="640" spans="1:2">
      <c r="B640" s="50"/>
    </row>
    <row r="641" spans="1:2">
      <c r="B641" s="50"/>
    </row>
    <row r="642" spans="1:2">
      <c r="B642" s="50"/>
    </row>
    <row r="643" spans="1:2">
      <c r="B643" s="50"/>
    </row>
    <row r="644" spans="1:2">
      <c r="B644" s="50"/>
    </row>
    <row r="645" spans="1:2">
      <c r="B645" s="50"/>
    </row>
    <row r="646" spans="1:2">
      <c r="B646" s="50"/>
    </row>
    <row r="647" spans="1:2">
      <c r="B647" s="50"/>
    </row>
    <row r="648" spans="1:2">
      <c r="B648" s="50"/>
    </row>
    <row r="649" spans="1:2">
      <c r="B649" s="50"/>
    </row>
    <row r="650" spans="1:2">
      <c r="B650" s="50"/>
    </row>
    <row r="651" spans="1:2">
      <c r="B651" s="50"/>
    </row>
    <row r="652" spans="1:2">
      <c r="A652" s="54"/>
      <c r="B652" s="50"/>
    </row>
    <row r="653" spans="1:2">
      <c r="A653" s="54"/>
      <c r="B653" s="50"/>
    </row>
    <row r="654" spans="1:2">
      <c r="A654" s="54"/>
      <c r="B654" s="50"/>
    </row>
    <row r="655" spans="1:2">
      <c r="A655" s="54"/>
      <c r="B655" s="50"/>
    </row>
    <row r="656" spans="1:2">
      <c r="A656" s="54"/>
      <c r="B656" s="50"/>
    </row>
    <row r="657" spans="1:2">
      <c r="A657" s="54"/>
      <c r="B657" s="50"/>
    </row>
    <row r="658" spans="1:2">
      <c r="A658" s="54"/>
      <c r="B658" s="50"/>
    </row>
    <row r="659" spans="1:2">
      <c r="A659" s="54"/>
      <c r="B659" s="50"/>
    </row>
    <row r="660" spans="1:2">
      <c r="A660" s="54"/>
      <c r="B660" s="50"/>
    </row>
    <row r="661" spans="1:2">
      <c r="A661" s="54"/>
      <c r="B661" s="50"/>
    </row>
    <row r="662" spans="1:2">
      <c r="A662" s="54"/>
      <c r="B662" s="50"/>
    </row>
    <row r="663" spans="1:2">
      <c r="A663" s="54"/>
      <c r="B663" s="50"/>
    </row>
    <row r="664" spans="1:2">
      <c r="B664" s="50"/>
    </row>
    <row r="665" spans="1:2">
      <c r="A665" s="54"/>
      <c r="B665" s="50"/>
    </row>
    <row r="666" spans="1:2">
      <c r="B666" s="50"/>
    </row>
    <row r="667" spans="1:2">
      <c r="B667" s="50"/>
    </row>
    <row r="668" spans="1:2">
      <c r="B668" s="50"/>
    </row>
    <row r="669" spans="1:2">
      <c r="B669" s="50"/>
    </row>
    <row r="670" spans="1:2">
      <c r="B670" s="50"/>
    </row>
    <row r="671" spans="1:2">
      <c r="A671" s="54"/>
      <c r="B671" s="50"/>
    </row>
    <row r="672" spans="1:2">
      <c r="A672" s="54"/>
      <c r="B672" s="50"/>
    </row>
    <row r="673" spans="1:2">
      <c r="A673" s="54"/>
      <c r="B673" s="50"/>
    </row>
    <row r="674" spans="1:2">
      <c r="A674" s="54"/>
      <c r="B674" s="50"/>
    </row>
    <row r="675" spans="1:2">
      <c r="B675" s="50"/>
    </row>
    <row r="676" spans="1:2">
      <c r="B676" s="50"/>
    </row>
    <row r="677" spans="1:2">
      <c r="B677" s="50"/>
    </row>
    <row r="678" spans="1:2">
      <c r="B678" s="50"/>
    </row>
    <row r="679" spans="1:2">
      <c r="B679" s="50"/>
    </row>
    <row r="680" spans="1:2">
      <c r="B680" s="50"/>
    </row>
    <row r="681" spans="1:2">
      <c r="B681" s="50"/>
    </row>
    <row r="682" spans="1:2">
      <c r="B682" s="50"/>
    </row>
    <row r="683" spans="1:2">
      <c r="B683" s="50"/>
    </row>
    <row r="684" spans="1:2">
      <c r="B684" s="50"/>
    </row>
    <row r="685" spans="1:2">
      <c r="B685" s="50"/>
    </row>
    <row r="686" spans="1:2">
      <c r="B686" s="50"/>
    </row>
    <row r="687" spans="1:2">
      <c r="B687" s="50"/>
    </row>
    <row r="688" spans="1:2">
      <c r="B688" s="50"/>
    </row>
    <row r="689" spans="1:2">
      <c r="B689" s="50"/>
    </row>
    <row r="690" spans="1:2">
      <c r="B690" s="50"/>
    </row>
    <row r="691" spans="1:2">
      <c r="B691" s="50"/>
    </row>
    <row r="692" spans="1:2">
      <c r="B692" s="50"/>
    </row>
    <row r="693" spans="1:2">
      <c r="B693" s="50"/>
    </row>
    <row r="694" spans="1:2">
      <c r="B694" s="50"/>
    </row>
    <row r="695" spans="1:2">
      <c r="B695" s="50"/>
    </row>
    <row r="696" spans="1:2">
      <c r="B696" s="50"/>
    </row>
    <row r="697" spans="1:2">
      <c r="B697" s="50"/>
    </row>
    <row r="698" spans="1:2">
      <c r="B698" s="50"/>
    </row>
    <row r="699" spans="1:2">
      <c r="B699" s="50"/>
    </row>
    <row r="700" spans="1:2">
      <c r="B700" s="50"/>
    </row>
    <row r="701" spans="1:2">
      <c r="B701" s="50"/>
    </row>
    <row r="702" spans="1:2">
      <c r="B702" s="50"/>
    </row>
    <row r="703" spans="1:2">
      <c r="A703" s="54"/>
      <c r="B703" s="50"/>
    </row>
    <row r="704" spans="1:2">
      <c r="A704" s="54"/>
      <c r="B704" s="50"/>
    </row>
    <row r="705" spans="1:2">
      <c r="A705" s="54"/>
      <c r="B705" s="50"/>
    </row>
    <row r="706" spans="1:2">
      <c r="A706" s="54"/>
      <c r="B706" s="50"/>
    </row>
    <row r="707" spans="1:2">
      <c r="A707" s="54"/>
      <c r="B707" s="50"/>
    </row>
    <row r="708" spans="1:2">
      <c r="A708" s="54"/>
      <c r="B708" s="50"/>
    </row>
    <row r="709" spans="1:2">
      <c r="B709" s="50"/>
    </row>
    <row r="710" spans="1:2">
      <c r="B710" s="50"/>
    </row>
    <row r="711" spans="1:2">
      <c r="B711" s="50"/>
    </row>
    <row r="712" spans="1:2">
      <c r="B712" s="50"/>
    </row>
    <row r="713" spans="1:2">
      <c r="B713" s="50"/>
    </row>
    <row r="714" spans="1:2">
      <c r="B714" s="50"/>
    </row>
    <row r="715" spans="1:2">
      <c r="B715" s="50"/>
    </row>
    <row r="716" spans="1:2">
      <c r="B716" s="50"/>
    </row>
    <row r="717" spans="1:2">
      <c r="B717" s="50"/>
    </row>
    <row r="718" spans="1:2">
      <c r="B718" s="50"/>
    </row>
    <row r="719" spans="1:2">
      <c r="B719" s="50"/>
    </row>
    <row r="720" spans="1:2">
      <c r="B720" s="50"/>
    </row>
    <row r="721" spans="2:2">
      <c r="B721" s="50"/>
    </row>
    <row r="722" spans="2:2">
      <c r="B722" s="50"/>
    </row>
    <row r="723" spans="2:2">
      <c r="B723" s="50"/>
    </row>
    <row r="724" spans="2:2">
      <c r="B724" s="50"/>
    </row>
    <row r="725" spans="2:2">
      <c r="B725" s="50"/>
    </row>
    <row r="726" spans="2:2">
      <c r="B726" s="50"/>
    </row>
    <row r="727" spans="2:2">
      <c r="B727" s="50"/>
    </row>
    <row r="728" spans="2:2">
      <c r="B728" s="50"/>
    </row>
    <row r="729" spans="2:2">
      <c r="B729" s="50"/>
    </row>
    <row r="730" spans="2:2">
      <c r="B730" s="50"/>
    </row>
    <row r="731" spans="2:2">
      <c r="B731" s="50"/>
    </row>
    <row r="732" spans="2:2">
      <c r="B732" s="50"/>
    </row>
    <row r="733" spans="2:2">
      <c r="B733" s="50"/>
    </row>
    <row r="734" spans="2:2">
      <c r="B734" s="50"/>
    </row>
    <row r="735" spans="2:2">
      <c r="B735" s="50"/>
    </row>
    <row r="736" spans="2:2">
      <c r="B736" s="50"/>
    </row>
    <row r="737" spans="1:2">
      <c r="B737" s="50"/>
    </row>
    <row r="738" spans="1:2">
      <c r="B738" s="50"/>
    </row>
    <row r="739" spans="1:2">
      <c r="B739" s="50"/>
    </row>
    <row r="740" spans="1:2">
      <c r="B740" s="50"/>
    </row>
    <row r="741" spans="1:2">
      <c r="B741" s="50"/>
    </row>
    <row r="742" spans="1:2">
      <c r="A742" s="54"/>
      <c r="B742" s="50"/>
    </row>
    <row r="743" spans="1:2">
      <c r="A743" s="54"/>
      <c r="B743" s="50"/>
    </row>
    <row r="744" spans="1:2">
      <c r="A744" s="54"/>
      <c r="B744" s="50"/>
    </row>
    <row r="745" spans="1:2">
      <c r="A745" s="54"/>
      <c r="B745" s="50"/>
    </row>
    <row r="746" spans="1:2">
      <c r="B746" s="50"/>
    </row>
    <row r="747" spans="1:2">
      <c r="B747" s="50"/>
    </row>
    <row r="748" spans="1:2">
      <c r="B748" s="50"/>
    </row>
    <row r="749" spans="1:2">
      <c r="B749" s="50"/>
    </row>
    <row r="750" spans="1:2">
      <c r="B750" s="50"/>
    </row>
    <row r="751" spans="1:2">
      <c r="B751" s="50"/>
    </row>
    <row r="752" spans="1:2">
      <c r="B752" s="50"/>
    </row>
    <row r="753" spans="1:2">
      <c r="B753" s="50"/>
    </row>
    <row r="754" spans="1:2">
      <c r="B754" s="50"/>
    </row>
    <row r="755" spans="1:2">
      <c r="B755" s="50"/>
    </row>
    <row r="756" spans="1:2">
      <c r="A756" s="54"/>
      <c r="B756" s="50"/>
    </row>
    <row r="757" spans="1:2">
      <c r="B757" s="50"/>
    </row>
    <row r="758" spans="1:2">
      <c r="B758" s="50"/>
    </row>
    <row r="759" spans="1:2">
      <c r="B759" s="50"/>
    </row>
  </sheetData>
  <autoFilter ref="A7:J7" xr:uid="{00000000-0009-0000-0000-000005000000}"/>
  <mergeCells count="3">
    <mergeCell ref="H6:H7"/>
    <mergeCell ref="I6:I7"/>
    <mergeCell ref="J6:J7"/>
  </mergeCells>
  <conditionalFormatting sqref="A9:T500">
    <cfRule type="expression" dxfId="76" priority="16">
      <formula>$A9&lt;&gt;$A8</formula>
    </cfRule>
    <cfRule type="expression" dxfId="75" priority="18">
      <formula>$A8=$A9</formula>
    </cfRule>
  </conditionalFormatting>
  <conditionalFormatting sqref="P8:P500">
    <cfRule type="cellIs" dxfId="74" priority="17" operator="greaterThan">
      <formula>$C8*(1+$P$3)</formula>
    </cfRule>
  </conditionalFormatting>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CV92"/>
  <sheetViews>
    <sheetView zoomScale="85" zoomScaleNormal="85" workbookViewId="0">
      <pane xSplit="2" ySplit="4" topLeftCell="J41" activePane="bottomRight" state="frozen"/>
      <selection pane="bottomRight" activeCell="A62" sqref="A62:XFD62"/>
      <selection pane="bottomLeft" activeCell="A4" sqref="A4"/>
      <selection pane="topRight" activeCell="C1" sqref="C1"/>
    </sheetView>
  </sheetViews>
  <sheetFormatPr defaultRowHeight="12.75"/>
  <cols>
    <col min="1" max="1" width="3.5703125" customWidth="1"/>
    <col min="2" max="2" width="54" customWidth="1"/>
    <col min="3" max="96" width="3.28515625" bestFit="1" customWidth="1"/>
    <col min="97" max="97" width="3.140625" customWidth="1"/>
    <col min="98" max="98" width="2.85546875" customWidth="1"/>
    <col min="99" max="99" width="3.28515625" customWidth="1"/>
    <col min="100" max="100" width="4.5703125" bestFit="1" customWidth="1"/>
  </cols>
  <sheetData>
    <row r="1" spans="1:100" s="86" customFormat="1">
      <c r="A1" s="99" t="s">
        <v>565</v>
      </c>
      <c r="B1" s="72"/>
      <c r="C1" s="86">
        <v>1</v>
      </c>
      <c r="D1" s="86">
        <f>C1+1</f>
        <v>2</v>
      </c>
      <c r="E1" s="86">
        <f t="shared" ref="E1:BP1" si="0">D1+1</f>
        <v>3</v>
      </c>
      <c r="F1" s="86">
        <f t="shared" si="0"/>
        <v>4</v>
      </c>
      <c r="G1" s="86">
        <f t="shared" si="0"/>
        <v>5</v>
      </c>
      <c r="H1" s="86">
        <f t="shared" si="0"/>
        <v>6</v>
      </c>
      <c r="I1" s="86">
        <f t="shared" si="0"/>
        <v>7</v>
      </c>
      <c r="J1" s="86">
        <f t="shared" si="0"/>
        <v>8</v>
      </c>
      <c r="K1" s="86">
        <f t="shared" si="0"/>
        <v>9</v>
      </c>
      <c r="L1" s="86">
        <f t="shared" si="0"/>
        <v>10</v>
      </c>
      <c r="M1" s="86">
        <f t="shared" si="0"/>
        <v>11</v>
      </c>
      <c r="N1" s="86">
        <f t="shared" si="0"/>
        <v>12</v>
      </c>
      <c r="O1" s="86">
        <f t="shared" si="0"/>
        <v>13</v>
      </c>
      <c r="P1" s="86">
        <f t="shared" si="0"/>
        <v>14</v>
      </c>
      <c r="Q1" s="86">
        <f t="shared" si="0"/>
        <v>15</v>
      </c>
      <c r="R1" s="86">
        <f t="shared" si="0"/>
        <v>16</v>
      </c>
      <c r="S1" s="86">
        <f t="shared" si="0"/>
        <v>17</v>
      </c>
      <c r="T1" s="86">
        <f t="shared" si="0"/>
        <v>18</v>
      </c>
      <c r="U1" s="86">
        <f t="shared" si="0"/>
        <v>19</v>
      </c>
      <c r="V1" s="86">
        <f t="shared" si="0"/>
        <v>20</v>
      </c>
      <c r="W1" s="86">
        <f t="shared" si="0"/>
        <v>21</v>
      </c>
      <c r="X1" s="86">
        <f t="shared" si="0"/>
        <v>22</v>
      </c>
      <c r="Y1" s="86">
        <f t="shared" si="0"/>
        <v>23</v>
      </c>
      <c r="Z1" s="86">
        <f t="shared" si="0"/>
        <v>24</v>
      </c>
      <c r="AA1" s="86">
        <f t="shared" si="0"/>
        <v>25</v>
      </c>
      <c r="AB1" s="86">
        <f t="shared" si="0"/>
        <v>26</v>
      </c>
      <c r="AC1" s="86">
        <f t="shared" si="0"/>
        <v>27</v>
      </c>
      <c r="AD1" s="86">
        <f t="shared" si="0"/>
        <v>28</v>
      </c>
      <c r="AE1" s="86">
        <f t="shared" si="0"/>
        <v>29</v>
      </c>
      <c r="AF1" s="86">
        <f t="shared" si="0"/>
        <v>30</v>
      </c>
      <c r="AG1" s="86">
        <f t="shared" si="0"/>
        <v>31</v>
      </c>
      <c r="AH1" s="86">
        <f t="shared" si="0"/>
        <v>32</v>
      </c>
      <c r="AI1" s="86">
        <f t="shared" si="0"/>
        <v>33</v>
      </c>
      <c r="AJ1" s="86">
        <f t="shared" si="0"/>
        <v>34</v>
      </c>
      <c r="AK1" s="86">
        <f t="shared" si="0"/>
        <v>35</v>
      </c>
      <c r="AL1" s="86">
        <f t="shared" si="0"/>
        <v>36</v>
      </c>
      <c r="AM1" s="86">
        <f t="shared" si="0"/>
        <v>37</v>
      </c>
      <c r="AN1" s="86">
        <f t="shared" si="0"/>
        <v>38</v>
      </c>
      <c r="AO1" s="86">
        <f t="shared" si="0"/>
        <v>39</v>
      </c>
      <c r="AP1" s="86">
        <f t="shared" si="0"/>
        <v>40</v>
      </c>
      <c r="AQ1" s="86">
        <f t="shared" si="0"/>
        <v>41</v>
      </c>
      <c r="AR1" s="86">
        <f t="shared" si="0"/>
        <v>42</v>
      </c>
      <c r="AS1" s="86">
        <f t="shared" si="0"/>
        <v>43</v>
      </c>
      <c r="AT1" s="86">
        <f t="shared" si="0"/>
        <v>44</v>
      </c>
      <c r="AU1" s="86">
        <f t="shared" si="0"/>
        <v>45</v>
      </c>
      <c r="AV1" s="86">
        <f t="shared" si="0"/>
        <v>46</v>
      </c>
      <c r="AW1" s="86">
        <f t="shared" si="0"/>
        <v>47</v>
      </c>
      <c r="AX1" s="86">
        <f t="shared" si="0"/>
        <v>48</v>
      </c>
      <c r="AY1" s="86">
        <f t="shared" si="0"/>
        <v>49</v>
      </c>
      <c r="AZ1" s="86">
        <f t="shared" si="0"/>
        <v>50</v>
      </c>
      <c r="BA1" s="86">
        <f t="shared" si="0"/>
        <v>51</v>
      </c>
      <c r="BB1" s="86">
        <f t="shared" si="0"/>
        <v>52</v>
      </c>
      <c r="BC1" s="86">
        <f t="shared" si="0"/>
        <v>53</v>
      </c>
      <c r="BD1" s="86">
        <f t="shared" si="0"/>
        <v>54</v>
      </c>
      <c r="BE1" s="86">
        <f t="shared" si="0"/>
        <v>55</v>
      </c>
      <c r="BF1" s="86">
        <f t="shared" si="0"/>
        <v>56</v>
      </c>
      <c r="BG1" s="86">
        <f t="shared" si="0"/>
        <v>57</v>
      </c>
      <c r="BH1" s="86">
        <f t="shared" si="0"/>
        <v>58</v>
      </c>
      <c r="BI1" s="86">
        <f t="shared" si="0"/>
        <v>59</v>
      </c>
      <c r="BJ1" s="86">
        <f t="shared" si="0"/>
        <v>60</v>
      </c>
      <c r="BK1" s="86">
        <f t="shared" si="0"/>
        <v>61</v>
      </c>
      <c r="BL1" s="86">
        <f t="shared" si="0"/>
        <v>62</v>
      </c>
      <c r="BM1" s="86">
        <f t="shared" si="0"/>
        <v>63</v>
      </c>
      <c r="BN1" s="86">
        <f t="shared" si="0"/>
        <v>64</v>
      </c>
      <c r="BO1" s="86">
        <f t="shared" si="0"/>
        <v>65</v>
      </c>
      <c r="BP1" s="86">
        <f t="shared" si="0"/>
        <v>66</v>
      </c>
      <c r="BQ1" s="86">
        <f t="shared" ref="BQ1:CT1" si="1">BP1+1</f>
        <v>67</v>
      </c>
      <c r="BR1" s="86">
        <f t="shared" si="1"/>
        <v>68</v>
      </c>
      <c r="BS1" s="86">
        <f t="shared" si="1"/>
        <v>69</v>
      </c>
      <c r="BT1" s="86">
        <f t="shared" si="1"/>
        <v>70</v>
      </c>
      <c r="BU1" s="86">
        <f t="shared" si="1"/>
        <v>71</v>
      </c>
      <c r="BV1" s="86">
        <f t="shared" si="1"/>
        <v>72</v>
      </c>
      <c r="BW1" s="86">
        <f t="shared" si="1"/>
        <v>73</v>
      </c>
      <c r="BX1" s="86">
        <f t="shared" si="1"/>
        <v>74</v>
      </c>
      <c r="BY1" s="86">
        <f t="shared" si="1"/>
        <v>75</v>
      </c>
      <c r="BZ1" s="86">
        <f t="shared" si="1"/>
        <v>76</v>
      </c>
      <c r="CA1" s="86">
        <f t="shared" si="1"/>
        <v>77</v>
      </c>
      <c r="CB1" s="86">
        <f t="shared" si="1"/>
        <v>78</v>
      </c>
      <c r="CC1" s="86">
        <f t="shared" si="1"/>
        <v>79</v>
      </c>
      <c r="CD1" s="86">
        <f t="shared" si="1"/>
        <v>80</v>
      </c>
      <c r="CE1" s="86">
        <f t="shared" si="1"/>
        <v>81</v>
      </c>
      <c r="CF1" s="86">
        <f t="shared" si="1"/>
        <v>82</v>
      </c>
      <c r="CG1" s="86">
        <f t="shared" si="1"/>
        <v>83</v>
      </c>
      <c r="CH1" s="86">
        <f t="shared" si="1"/>
        <v>84</v>
      </c>
      <c r="CI1" s="86">
        <f t="shared" si="1"/>
        <v>85</v>
      </c>
      <c r="CJ1" s="86">
        <f t="shared" si="1"/>
        <v>86</v>
      </c>
      <c r="CK1" s="86">
        <f t="shared" si="1"/>
        <v>87</v>
      </c>
      <c r="CL1" s="86">
        <f t="shared" si="1"/>
        <v>88</v>
      </c>
      <c r="CM1" s="86">
        <f t="shared" si="1"/>
        <v>89</v>
      </c>
      <c r="CN1" s="86">
        <f t="shared" si="1"/>
        <v>90</v>
      </c>
      <c r="CO1" s="86">
        <f t="shared" si="1"/>
        <v>91</v>
      </c>
      <c r="CP1" s="86">
        <f t="shared" si="1"/>
        <v>92</v>
      </c>
      <c r="CQ1" s="86">
        <f t="shared" si="1"/>
        <v>93</v>
      </c>
      <c r="CR1" s="86">
        <f t="shared" si="1"/>
        <v>94</v>
      </c>
      <c r="CS1" s="86">
        <f t="shared" si="1"/>
        <v>95</v>
      </c>
      <c r="CT1" s="86">
        <f t="shared" si="1"/>
        <v>96</v>
      </c>
    </row>
    <row r="2" spans="1:100" s="86" customFormat="1">
      <c r="A2" s="99" t="s">
        <v>535</v>
      </c>
      <c r="B2" s="72" t="s">
        <v>667</v>
      </c>
      <c r="C2" s="86">
        <f t="shared" ref="C2:AH2" ca="1" si="2">SUM(C5:C89)</f>
        <v>4</v>
      </c>
      <c r="D2" s="86">
        <f t="shared" ca="1" si="2"/>
        <v>4</v>
      </c>
      <c r="E2" s="86">
        <f t="shared" ca="1" si="2"/>
        <v>4</v>
      </c>
      <c r="F2" s="86">
        <f t="shared" ca="1" si="2"/>
        <v>2</v>
      </c>
      <c r="G2" s="86">
        <f t="shared" ca="1" si="2"/>
        <v>3</v>
      </c>
      <c r="H2" s="86">
        <f t="shared" ca="1" si="2"/>
        <v>1</v>
      </c>
      <c r="I2" s="86">
        <f t="shared" ca="1" si="2"/>
        <v>1</v>
      </c>
      <c r="J2" s="86">
        <f t="shared" ca="1" si="2"/>
        <v>3</v>
      </c>
      <c r="K2" s="86">
        <f t="shared" ca="1" si="2"/>
        <v>2</v>
      </c>
      <c r="L2" s="86">
        <f t="shared" ca="1" si="2"/>
        <v>1</v>
      </c>
      <c r="M2" s="86">
        <f t="shared" ca="1" si="2"/>
        <v>1</v>
      </c>
      <c r="N2" s="86">
        <f t="shared" ca="1" si="2"/>
        <v>2</v>
      </c>
      <c r="O2" s="86">
        <f t="shared" ca="1" si="2"/>
        <v>1</v>
      </c>
      <c r="P2" s="86">
        <f t="shared" ca="1" si="2"/>
        <v>1</v>
      </c>
      <c r="Q2" s="86">
        <f t="shared" ca="1" si="2"/>
        <v>2</v>
      </c>
      <c r="R2" s="86">
        <f t="shared" ca="1" si="2"/>
        <v>1</v>
      </c>
      <c r="S2" s="86">
        <f t="shared" ca="1" si="2"/>
        <v>2</v>
      </c>
      <c r="T2" s="86">
        <f t="shared" ca="1" si="2"/>
        <v>1</v>
      </c>
      <c r="U2" s="86">
        <f t="shared" ca="1" si="2"/>
        <v>3</v>
      </c>
      <c r="V2" s="86">
        <f t="shared" ca="1" si="2"/>
        <v>0</v>
      </c>
      <c r="W2" s="86">
        <f t="shared" ca="1" si="2"/>
        <v>3</v>
      </c>
      <c r="X2" s="86">
        <f t="shared" ca="1" si="2"/>
        <v>3</v>
      </c>
      <c r="Y2" s="86">
        <f t="shared" ca="1" si="2"/>
        <v>2</v>
      </c>
      <c r="Z2" s="86">
        <f t="shared" ca="1" si="2"/>
        <v>1</v>
      </c>
      <c r="AA2" s="86">
        <f t="shared" ca="1" si="2"/>
        <v>5</v>
      </c>
      <c r="AB2" s="86">
        <f t="shared" ca="1" si="2"/>
        <v>2</v>
      </c>
      <c r="AC2" s="86">
        <f t="shared" ca="1" si="2"/>
        <v>1</v>
      </c>
      <c r="AD2" s="86">
        <f t="shared" ca="1" si="2"/>
        <v>5</v>
      </c>
      <c r="AE2" s="86">
        <f t="shared" ca="1" si="2"/>
        <v>4</v>
      </c>
      <c r="AF2" s="86">
        <f t="shared" ca="1" si="2"/>
        <v>1</v>
      </c>
      <c r="AG2" s="86">
        <f t="shared" ca="1" si="2"/>
        <v>1</v>
      </c>
      <c r="AH2" s="86">
        <f t="shared" ca="1" si="2"/>
        <v>1</v>
      </c>
      <c r="AI2" s="86">
        <f t="shared" ref="AI2:BN2" ca="1" si="3">SUM(AI5:AI89)</f>
        <v>3</v>
      </c>
      <c r="AJ2" s="86">
        <f t="shared" ca="1" si="3"/>
        <v>3</v>
      </c>
      <c r="AK2" s="86">
        <f t="shared" ca="1" si="3"/>
        <v>2</v>
      </c>
      <c r="AL2" s="86">
        <f t="shared" ca="1" si="3"/>
        <v>2</v>
      </c>
      <c r="AM2" s="86">
        <f t="shared" ca="1" si="3"/>
        <v>1</v>
      </c>
      <c r="AN2" s="86">
        <f t="shared" ca="1" si="3"/>
        <v>1</v>
      </c>
      <c r="AO2" s="86">
        <f t="shared" ca="1" si="3"/>
        <v>1</v>
      </c>
      <c r="AP2" s="86">
        <f t="shared" ca="1" si="3"/>
        <v>2</v>
      </c>
      <c r="AQ2" s="86">
        <f t="shared" ca="1" si="3"/>
        <v>5</v>
      </c>
      <c r="AR2" s="86">
        <f t="shared" ca="1" si="3"/>
        <v>2</v>
      </c>
      <c r="AS2" s="86">
        <f t="shared" ca="1" si="3"/>
        <v>4</v>
      </c>
      <c r="AT2" s="86">
        <f t="shared" ca="1" si="3"/>
        <v>2</v>
      </c>
      <c r="AU2" s="86">
        <f t="shared" ca="1" si="3"/>
        <v>3</v>
      </c>
      <c r="AV2" s="86">
        <f t="shared" ca="1" si="3"/>
        <v>2</v>
      </c>
      <c r="AW2" s="86">
        <f t="shared" ca="1" si="3"/>
        <v>1</v>
      </c>
      <c r="AX2" s="86">
        <f t="shared" ca="1" si="3"/>
        <v>5</v>
      </c>
      <c r="AY2" s="86">
        <f t="shared" ca="1" si="3"/>
        <v>5</v>
      </c>
      <c r="AZ2" s="86">
        <f t="shared" ca="1" si="3"/>
        <v>2</v>
      </c>
      <c r="BA2" s="86">
        <f t="shared" ca="1" si="3"/>
        <v>3</v>
      </c>
      <c r="BB2" s="86">
        <f t="shared" ca="1" si="3"/>
        <v>1</v>
      </c>
      <c r="BC2" s="86">
        <f t="shared" ca="1" si="3"/>
        <v>1</v>
      </c>
      <c r="BD2" s="86">
        <f t="shared" ca="1" si="3"/>
        <v>1</v>
      </c>
      <c r="BE2" s="86">
        <f t="shared" ca="1" si="3"/>
        <v>2</v>
      </c>
      <c r="BF2" s="86">
        <f t="shared" ca="1" si="3"/>
        <v>4</v>
      </c>
      <c r="BG2" s="86">
        <f t="shared" ca="1" si="3"/>
        <v>2</v>
      </c>
      <c r="BH2" s="86">
        <f t="shared" ca="1" si="3"/>
        <v>29</v>
      </c>
      <c r="BI2" s="86">
        <f t="shared" ca="1" si="3"/>
        <v>1</v>
      </c>
      <c r="BJ2" s="86">
        <f t="shared" ca="1" si="3"/>
        <v>2</v>
      </c>
      <c r="BK2" s="86">
        <f t="shared" ca="1" si="3"/>
        <v>1</v>
      </c>
      <c r="BL2" s="86">
        <f t="shared" ca="1" si="3"/>
        <v>1</v>
      </c>
      <c r="BM2" s="86">
        <f t="shared" ca="1" si="3"/>
        <v>5</v>
      </c>
      <c r="BN2" s="86">
        <f t="shared" ca="1" si="3"/>
        <v>2</v>
      </c>
      <c r="BO2" s="86">
        <f t="shared" ref="BO2:CT2" ca="1" si="4">SUM(BO5:BO89)</f>
        <v>1</v>
      </c>
      <c r="BP2" s="86">
        <f t="shared" ca="1" si="4"/>
        <v>1</v>
      </c>
      <c r="BQ2" s="86">
        <f t="shared" ca="1" si="4"/>
        <v>5</v>
      </c>
      <c r="BR2" s="86">
        <f t="shared" ca="1" si="4"/>
        <v>1</v>
      </c>
      <c r="BS2" s="86">
        <f t="shared" ca="1" si="4"/>
        <v>5</v>
      </c>
      <c r="BT2" s="86">
        <f t="shared" ca="1" si="4"/>
        <v>2</v>
      </c>
      <c r="BU2" s="86">
        <f t="shared" ca="1" si="4"/>
        <v>1</v>
      </c>
      <c r="BV2" s="86">
        <f t="shared" ca="1" si="4"/>
        <v>3</v>
      </c>
      <c r="BW2" s="86">
        <f t="shared" ca="1" si="4"/>
        <v>1</v>
      </c>
      <c r="BX2" s="86">
        <f t="shared" ca="1" si="4"/>
        <v>5</v>
      </c>
      <c r="BY2" s="86">
        <f t="shared" ca="1" si="4"/>
        <v>1</v>
      </c>
      <c r="BZ2" s="86">
        <f t="shared" ca="1" si="4"/>
        <v>1</v>
      </c>
      <c r="CA2" s="86">
        <f t="shared" ca="1" si="4"/>
        <v>2</v>
      </c>
      <c r="CB2" s="86">
        <f t="shared" ca="1" si="4"/>
        <v>2</v>
      </c>
      <c r="CC2" s="86">
        <f t="shared" ca="1" si="4"/>
        <v>2</v>
      </c>
      <c r="CD2" s="86">
        <f t="shared" ca="1" si="4"/>
        <v>1</v>
      </c>
      <c r="CE2" s="86">
        <f t="shared" ca="1" si="4"/>
        <v>2</v>
      </c>
      <c r="CF2" s="86">
        <f t="shared" ca="1" si="4"/>
        <v>1</v>
      </c>
      <c r="CG2" s="86">
        <f t="shared" ca="1" si="4"/>
        <v>3</v>
      </c>
      <c r="CH2" s="86">
        <f t="shared" ca="1" si="4"/>
        <v>1</v>
      </c>
      <c r="CI2" s="86">
        <f t="shared" ca="1" si="4"/>
        <v>1</v>
      </c>
      <c r="CJ2" s="86">
        <f t="shared" ca="1" si="4"/>
        <v>1</v>
      </c>
      <c r="CK2" s="86">
        <f t="shared" ca="1" si="4"/>
        <v>1</v>
      </c>
      <c r="CL2" s="86">
        <f t="shared" ca="1" si="4"/>
        <v>1</v>
      </c>
      <c r="CM2" s="86">
        <f t="shared" ca="1" si="4"/>
        <v>5</v>
      </c>
      <c r="CN2" s="86">
        <f t="shared" ca="1" si="4"/>
        <v>2</v>
      </c>
      <c r="CO2" s="86">
        <f t="shared" ca="1" si="4"/>
        <v>2</v>
      </c>
      <c r="CP2" s="86">
        <f t="shared" ca="1" si="4"/>
        <v>1</v>
      </c>
      <c r="CQ2" s="86">
        <f t="shared" ca="1" si="4"/>
        <v>1</v>
      </c>
      <c r="CR2" s="86">
        <f t="shared" ca="1" si="4"/>
        <v>5</v>
      </c>
      <c r="CS2" s="86">
        <f t="shared" ca="1" si="4"/>
        <v>5</v>
      </c>
      <c r="CT2" s="86">
        <f t="shared" ca="1" si="4"/>
        <v>3</v>
      </c>
    </row>
    <row r="3" spans="1:100" s="86" customFormat="1">
      <c r="A3" s="72" t="s">
        <v>668</v>
      </c>
      <c r="B3" s="72"/>
      <c r="CU3" s="86" t="s">
        <v>535</v>
      </c>
    </row>
    <row r="4" spans="1:100" ht="388.5">
      <c r="B4" s="7" t="s">
        <v>669</v>
      </c>
      <c r="C4" s="152" t="str">
        <f ca="1">OFFSET('For CSV - 2019 VentSpcFuncData'!$B$5,'ForCSV-19ValidVentSpcFuncEnums'!C1,0)</f>
        <v>Assembly - Auditorium seating area</v>
      </c>
      <c r="D4" s="152" t="str">
        <f ca="1">OFFSET('For CSV - 2019 VentSpcFuncData'!$B$5,'ForCSV-19ValidVentSpcFuncEnums'!D1,0)</f>
        <v>Assembly - Courtrooms</v>
      </c>
      <c r="E4" s="152" t="str">
        <f ca="1">OFFSET('For CSV - 2019 VentSpcFuncData'!$B$5,'ForCSV-19ValidVentSpcFuncEnums'!E1,0)</f>
        <v>Assembly - Legislative chambers</v>
      </c>
      <c r="F4" s="152" t="str">
        <f ca="1">OFFSET('For CSV - 2019 VentSpcFuncData'!$B$5,'ForCSV-19ValidVentSpcFuncEnums'!F1,0)</f>
        <v>Assembly - Libraries (reading rooms and stack areas)</v>
      </c>
      <c r="G4" s="152" t="str">
        <f ca="1">OFFSET('For CSV - 2019 VentSpcFuncData'!$B$5,'ForCSV-19ValidVentSpcFuncEnums'!G1,0)</f>
        <v>Assembly - Lobbies</v>
      </c>
      <c r="H4" s="152" t="str">
        <f ca="1">OFFSET('For CSV - 2019 VentSpcFuncData'!$B$5,'ForCSV-19ValidVentSpcFuncEnums'!H1,0)</f>
        <v>Assembly - Museums (childrens)</v>
      </c>
      <c r="I4" s="152" t="str">
        <f ca="1">OFFSET('For CSV - 2019 VentSpcFuncData'!$B$5,'ForCSV-19ValidVentSpcFuncEnums'!I1,0)</f>
        <v>Assembly - Museums/galleries</v>
      </c>
      <c r="J4" s="152" t="str">
        <f ca="1">OFFSET('For CSV - 2019 VentSpcFuncData'!$B$5,'ForCSV-19ValidVentSpcFuncEnums'!J1,0)</f>
        <v>Assembly - Places of religious worship</v>
      </c>
      <c r="K4" s="152" t="str">
        <f ca="1">OFFSET('For CSV - 2019 VentSpcFuncData'!$B$5,'ForCSV-19ValidVentSpcFuncEnums'!K1,0)</f>
        <v>Education - Art classroom</v>
      </c>
      <c r="L4" s="152" t="str">
        <f ca="1">OFFSET('For CSV - 2019 VentSpcFuncData'!$B$5,'ForCSV-19ValidVentSpcFuncEnums'!L1,0)</f>
        <v>Education - Classrooms (ages 9-18)</v>
      </c>
      <c r="M4" s="152" t="str">
        <f ca="1">OFFSET('For CSV - 2019 VentSpcFuncData'!$B$5,'ForCSV-19ValidVentSpcFuncEnums'!M1,0)</f>
        <v>Education - Classrooms (ages 5-8)</v>
      </c>
      <c r="N4" s="152" t="str">
        <f ca="1">OFFSET('For CSV - 2019 VentSpcFuncData'!$B$5,'ForCSV-19ValidVentSpcFuncEnums'!N1,0)</f>
        <v>Education - Computer lab</v>
      </c>
      <c r="O4" s="152" t="str">
        <f ca="1">OFFSET('For CSV - 2019 VentSpcFuncData'!$B$5,'ForCSV-19ValidVentSpcFuncEnums'!O1,0)</f>
        <v>Education - Daycare (through age 4)</v>
      </c>
      <c r="P4" s="152" t="str">
        <f ca="1">OFFSET('For CSV - 2019 VentSpcFuncData'!$B$5,'ForCSV-19ValidVentSpcFuncEnums'!P1,0)</f>
        <v>Education - Daycare sickroom</v>
      </c>
      <c r="Q4" s="152" t="str">
        <f ca="1">OFFSET('For CSV - 2019 VentSpcFuncData'!$B$5,'ForCSV-19ValidVentSpcFuncEnums'!Q1,0)</f>
        <v>Education - Lecture hall (fixed seats)</v>
      </c>
      <c r="R4" s="152" t="str">
        <f ca="1">OFFSET('For CSV - 2019 VentSpcFuncData'!$B$5,'ForCSV-19ValidVentSpcFuncEnums'!R1,0)</f>
        <v>Education - Lecture/postsecondary classroom</v>
      </c>
      <c r="S4" s="152" t="str">
        <f ca="1">OFFSET('For CSV - 2019 VentSpcFuncData'!$B$5,'ForCSV-19ValidVentSpcFuncEnums'!S1,0)</f>
        <v>Education - Media center</v>
      </c>
      <c r="T4" s="152" t="str">
        <f ca="1">OFFSET('For CSV - 2019 VentSpcFuncData'!$B$5,'ForCSV-19ValidVentSpcFuncEnums'!T1,0)</f>
        <v>Education - Metal shop</v>
      </c>
      <c r="U4" s="152" t="str">
        <f ca="1">OFFSET('For CSV - 2019 VentSpcFuncData'!$B$5,'ForCSV-19ValidVentSpcFuncEnums'!U1,0)</f>
        <v>Education - Multiuse assembly</v>
      </c>
      <c r="V4" s="152" t="str">
        <f ca="1">OFFSET('For CSV - 2019 VentSpcFuncData'!$B$5,'ForCSV-19ValidVentSpcFuncEnums'!V1,0)</f>
        <v>Education - Music/theater/dance</v>
      </c>
      <c r="W4" s="152" t="str">
        <f ca="1">OFFSET('For CSV - 2019 VentSpcFuncData'!$B$5,'ForCSV-19ValidVentSpcFuncEnums'!W1,0)</f>
        <v>Education - Science laboratories</v>
      </c>
      <c r="X4" s="152" t="str">
        <f ca="1">OFFSET('For CSV - 2019 VentSpcFuncData'!$B$5,'ForCSV-19ValidVentSpcFuncEnums'!X1,0)</f>
        <v>Education - University/college laboratories</v>
      </c>
      <c r="Y4" s="152" t="str">
        <f ca="1">OFFSET('For CSV - 2019 VentSpcFuncData'!$B$5,'ForCSV-19ValidVentSpcFuncEnums'!Y1,0)</f>
        <v>Education - Wood shop</v>
      </c>
      <c r="Z4" s="152" t="str">
        <f ca="1">OFFSET('For CSV - 2019 VentSpcFuncData'!$B$5,'ForCSV-19ValidVentSpcFuncEnums'!Z1,0)</f>
        <v>Exhaust - All other locker rooms</v>
      </c>
      <c r="AA4" s="152" t="str">
        <f ca="1">OFFSET('For CSV - 2019 VentSpcFuncData'!$B$5,'ForCSV-19ValidVentSpcFuncEnums'!AA1,0)</f>
        <v>Exhaust - Arenas</v>
      </c>
      <c r="AB4" s="152" t="str">
        <f ca="1">OFFSET('For CSV - 2022 VentSpcFuncData'!$B$5,'ForCSV-22ValidVentSpcFuncEnums'!AB1,0)</f>
        <v>Exhaust - Auto repair rooms</v>
      </c>
      <c r="AC4" s="152" t="str">
        <f ca="1">OFFSET('For CSV - 2022 VentSpcFuncData'!$B$5,'ForCSV-22ValidVentSpcFuncEnums'!AC1,0)</f>
        <v>Exhaust - Cells with toilet</v>
      </c>
      <c r="AD4" s="152" t="str">
        <f ca="1">OFFSET('For CSV - 2022 VentSpcFuncData'!$B$5,'ForCSV-22ValidVentSpcFuncEnums'!AD1,0)</f>
        <v>Exhaust - Copy, printing rooms</v>
      </c>
      <c r="AE4" s="152" t="str">
        <f ca="1">OFFSET('For CSV - 2022 VentSpcFuncData'!$B$5,'ForCSV-22ValidVentSpcFuncEnums'!AE1,0)</f>
        <v>Exhaust - Darkrooms</v>
      </c>
      <c r="AF4" s="152" t="str">
        <f ca="1">OFFSET('For CSV - 2022 VentSpcFuncData'!$B$5,'ForCSV-22ValidVentSpcFuncEnums'!AF1,0)</f>
        <v>Exhaust - Janitor closets, trash rooms, recycling</v>
      </c>
      <c r="AG4" s="152" t="str">
        <f ca="1">OFFSET('For CSV - 2022 VentSpcFuncData'!$B$5,'ForCSV-22ValidVentSpcFuncEnums'!AG1,0)</f>
        <v>Exhaust - Kitchenettes</v>
      </c>
      <c r="AH4" s="152" t="str">
        <f ca="1">OFFSET('For CSV - 2022 VentSpcFuncData'!$B$5,'ForCSV-22ValidVentSpcFuncEnums'!AH1,0)</f>
        <v>Exhaust - Locker rooms for athletic or industrial facilities</v>
      </c>
      <c r="AI4" s="152" t="str">
        <f ca="1">OFFSET('For CSV - 2022 VentSpcFuncData'!$B$5,'ForCSV-22ValidVentSpcFuncEnums'!AI1,0)</f>
        <v>Exhaust - Paint spray booths</v>
      </c>
      <c r="AJ4" s="152" t="str">
        <f ca="1">OFFSET('For CSV - 2022 VentSpcFuncData'!$B$5,'ForCSV-22ValidVentSpcFuncEnums'!AJ1,0)</f>
        <v>Exhaust - Parking garages</v>
      </c>
      <c r="AK4" s="152" t="str">
        <f ca="1">OFFSET('For CSV - 2022 VentSpcFuncData'!$B$5,'ForCSV-22ValidVentSpcFuncEnums'!AK1,0)</f>
        <v>Exhaust - Refrigerating machinery rooms</v>
      </c>
      <c r="AL4" s="152" t="str">
        <f ca="1">OFFSET('For CSV - 2022 VentSpcFuncData'!$B$5,'ForCSV-22ValidVentSpcFuncEnums'!AL1,0)</f>
        <v>Exhaust - Shower rooms</v>
      </c>
      <c r="AM4" s="152" t="str">
        <f ca="1">OFFSET('For CSV - 2022 VentSpcFuncData'!$B$5,'ForCSV-22ValidVentSpcFuncEnums'!AM1,0)</f>
        <v>Exhaust - Soiled laundry storage rooms</v>
      </c>
      <c r="AN4" s="152" t="str">
        <f ca="1">OFFSET('For CSV - 2022 VentSpcFuncData'!$B$5,'ForCSV-22ValidVentSpcFuncEnums'!AN1,0)</f>
        <v>Exhaust - Storage rooms, chemical</v>
      </c>
      <c r="AO4" s="152" t="str">
        <f ca="1">OFFSET('For CSV - 2022 VentSpcFuncData'!$B$5,'ForCSV-22ValidVentSpcFuncEnums'!AO1,0)</f>
        <v>Exhaust - Toilets, private</v>
      </c>
      <c r="AP4" s="152" t="str">
        <f ca="1">OFFSET('For CSV - 2022 VentSpcFuncData'!$B$5,'ForCSV-22ValidVentSpcFuncEnums'!AP1,0)</f>
        <v>Exhaust - Toilets, public</v>
      </c>
      <c r="AQ4" s="152" t="str">
        <f ca="1">OFFSET('For CSV - 2022 VentSpcFuncData'!$B$5,'ForCSV-22ValidVentSpcFuncEnums'!AQ1,0)</f>
        <v>Exhaust - Woodwork shop/classrooms</v>
      </c>
      <c r="AR4" s="152" t="str">
        <f ca="1">OFFSET('For CSV - 2022 VentSpcFuncData'!$B$5,'ForCSV-22ValidVentSpcFuncEnums'!AR1,0)</f>
        <v>Food Service - Bars, cocktail lounges</v>
      </c>
      <c r="AS4" s="152" t="str">
        <f ca="1">OFFSET('For CSV - 2022 VentSpcFuncData'!$B$5,'ForCSV-22ValidVentSpcFuncEnums'!AS1,0)</f>
        <v>Food Service - Cafeteria/fast-food dining</v>
      </c>
      <c r="AT4" s="152" t="str">
        <f ca="1">OFFSET('For CSV - 2022 VentSpcFuncData'!$B$5,'ForCSV-22ValidVentSpcFuncEnums'!AT1,0)</f>
        <v>Food Service - Kitchen (cooking)</v>
      </c>
      <c r="AU4" s="152" t="str">
        <f ca="1">OFFSET('For CSV - 2022 VentSpcFuncData'!$B$5,'ForCSV-22ValidVentSpcFuncEnums'!AU1,0)</f>
        <v>Food Service - Restaurant dining rooms</v>
      </c>
      <c r="AV4" s="152" t="str">
        <f ca="1">OFFSET('For CSV - 2022 VentSpcFuncData'!$B$5,'ForCSV-22ValidVentSpcFuncEnums'!AV1,0)</f>
        <v>General - Break rooms</v>
      </c>
      <c r="AW4" s="152" t="str">
        <f ca="1">OFFSET('For CSV - 2022 VentSpcFuncData'!$B$5,'ForCSV-22ValidVentSpcFuncEnums'!AW1,0)</f>
        <v>General - Coffee Stations</v>
      </c>
      <c r="AX4" s="152" t="str">
        <f ca="1">OFFSET('For CSV - 2022 VentSpcFuncData'!$B$5,'ForCSV-22ValidVentSpcFuncEnums'!AX1,0)</f>
        <v>General - Conference/meeting</v>
      </c>
      <c r="AY4" s="152" t="str">
        <f ca="1">OFFSET('For CSV - 2022 VentSpcFuncData'!$B$5,'ForCSV-22ValidVentSpcFuncEnums'!AY1,0)</f>
        <v>General - Corridors</v>
      </c>
      <c r="AZ4" s="152" t="str">
        <f ca="1">OFFSET('For CSV - 2022 VentSpcFuncData'!$B$5,'ForCSV-22ValidVentSpcFuncEnums'!AZ1,0)</f>
        <v>General - Occupiable storage rooms for liquids or gels</v>
      </c>
      <c r="BA4" s="152" t="str">
        <f ca="1">OFFSET('For CSV - 2022 VentSpcFuncData'!$B$5,'ForCSV-22ValidVentSpcFuncEnums'!BA1,0)</f>
        <v>General - Unoccupied</v>
      </c>
      <c r="BB4" s="152" t="str">
        <f ca="1">OFFSET('For CSV - 2022 VentSpcFuncData'!$B$5,'ForCSV-22ValidVentSpcFuncEnums'!BB1,0)</f>
        <v>Lodging - Barracks sleeping areas</v>
      </c>
      <c r="BC4" s="152" t="str">
        <f ca="1">OFFSET('For CSV - 2022 VentSpcFuncData'!$B$5,'ForCSV-22ValidVentSpcFuncEnums'!BC1,0)</f>
        <v>Lodging - Bedroom/living room</v>
      </c>
      <c r="BD4" s="152" t="str">
        <f ca="1">OFFSET('For CSV - 2022 VentSpcFuncData'!$B$5,'ForCSV-22ValidVentSpcFuncEnums'!BD1,0)</f>
        <v>Lodging - Laundry rooms within dwelling units</v>
      </c>
      <c r="BE4" s="152" t="str">
        <f ca="1">OFFSET('For CSV - 2022 VentSpcFuncData'!$B$5,'ForCSV-22ValidVentSpcFuncEnums'!BE1,0)</f>
        <v>Lodging - Laundry rooms, central</v>
      </c>
      <c r="BF4" s="152" t="str">
        <f ca="1">OFFSET('For CSV - 2022 VentSpcFuncData'!$B$5,'ForCSV-22ValidVentSpcFuncEnums'!BF1,0)</f>
        <v>Lodging - Lobbies/pre-function</v>
      </c>
      <c r="BG4" s="152" t="str">
        <f ca="1">OFFSET('For CSV - 2022 VentSpcFuncData'!$B$5,'ForCSV-22ValidVentSpcFuncEnums'!BG1,0)</f>
        <v>Lodging - Multipurpose assembly</v>
      </c>
      <c r="BH4" s="152" t="str">
        <f ca="1">OFFSET('For CSV - 2022 VentSpcFuncData'!$B$5,'ForCSV-22ValidVentSpcFuncEnums'!BH1,0)</f>
        <v>Misc - All others</v>
      </c>
      <c r="BI4" s="152" t="str">
        <f ca="1">OFFSET('For CSV - 2022 VentSpcFuncData'!$B$5,'ForCSV-22ValidVentSpcFuncEnums'!BI1,0)</f>
        <v>Misc - Bank vaults/safe deposit</v>
      </c>
      <c r="BJ4" s="152" t="str">
        <f ca="1">OFFSET('For CSV - 2022 VentSpcFuncData'!$B$5,'ForCSV-22ValidVentSpcFuncEnums'!BJ1,0)</f>
        <v>Misc - Banks or bank lobbies</v>
      </c>
      <c r="BK4" s="152" t="str">
        <f ca="1">OFFSET('For CSV - 2022 VentSpcFuncData'!$B$5,'ForCSV-22ValidVentSpcFuncEnums'!BK1,0)</f>
        <v>Misc - Computer (not printing)</v>
      </c>
      <c r="BL4" s="152" t="str">
        <f ca="1">OFFSET('For CSV - 2022 VentSpcFuncData'!$B$5,'ForCSV-22ValidVentSpcFuncEnums'!BL1,0)</f>
        <v>Misc - Freezer and refrigerated spaces (&lt;50F)</v>
      </c>
      <c r="BM4" s="152" t="str">
        <f ca="1">OFFSET('For CSV - 2022 VentSpcFuncData'!$B$5,'ForCSV-22ValidVentSpcFuncEnums'!BM1,0)</f>
        <v>Misc - General manufacturing (excludes heavy industrial and process using chemicals)</v>
      </c>
      <c r="BN4" s="152" t="str">
        <f ca="1">OFFSET('For CSV - 2022 VentSpcFuncData'!$B$5,'ForCSV-22ValidVentSpcFuncEnums'!BN1,0)</f>
        <v>Misc - Pharmacy (preparation area)</v>
      </c>
      <c r="BO4" s="152" t="str">
        <f ca="1">OFFSET('For CSV - 2022 VentSpcFuncData'!$B$5,'ForCSV-22ValidVentSpcFuncEnums'!BO1,0)</f>
        <v>Misc - Photo studios</v>
      </c>
      <c r="BP4" s="152" t="str">
        <f ca="1">OFFSET('For CSV - 2022 VentSpcFuncData'!$B$5,'ForCSV-22ValidVentSpcFuncEnums'!BP1,0)</f>
        <v>Misc - Shipping/receiving</v>
      </c>
      <c r="BQ4" s="152" t="str">
        <f ca="1">OFFSET('For CSV - 2022 VentSpcFuncData'!$B$5,'ForCSV-22ValidVentSpcFuncEnums'!BQ1,0)</f>
        <v>Misc - Sorting, packing, light assembly</v>
      </c>
      <c r="BR4" s="152" t="str">
        <f ca="1">OFFSET('For CSV - 2022 VentSpcFuncData'!$B$5,'ForCSV-22ValidVentSpcFuncEnums'!BR1,0)</f>
        <v>Misc - Telephone closets</v>
      </c>
      <c r="BS4" s="152" t="str">
        <f ca="1">OFFSET('For CSV - 2022 VentSpcFuncData'!$B$5,'ForCSV-22ValidVentSpcFuncEnums'!BS1,0)</f>
        <v>Misc - Transportation waiting</v>
      </c>
      <c r="BT4" s="152" t="str">
        <f ca="1">OFFSET('For CSV - 2022 VentSpcFuncData'!$B$5,'ForCSV-22ValidVentSpcFuncEnums'!BT1,0)</f>
        <v>Misc - Warehouses</v>
      </c>
      <c r="BU4" s="152" t="str">
        <f ca="1">OFFSET('For CSV - 2022 VentSpcFuncData'!$B$5,'ForCSV-22ValidVentSpcFuncEnums'!BU1,0)</f>
        <v>Office - Breakrooms</v>
      </c>
      <c r="BV4" s="152" t="str">
        <f ca="1">OFFSET('For CSV - 2022 VentSpcFuncData'!$B$5,'ForCSV-22ValidVentSpcFuncEnums'!BV1,0)</f>
        <v>Office - Main entry lobbies</v>
      </c>
      <c r="BW4" s="152" t="str">
        <f ca="1">OFFSET('For CSV - 2022 VentSpcFuncData'!$B$5,'ForCSV-22ValidVentSpcFuncEnums'!BW1,0)</f>
        <v>Office - Occupiable storage rooms for dry materials</v>
      </c>
      <c r="BX4" s="152" t="str">
        <f ca="1">OFFSET('For CSV - 2022 VentSpcFuncData'!$B$5,'ForCSV-22ValidVentSpcFuncEnums'!BX1,0)</f>
        <v>Office - Office space</v>
      </c>
      <c r="BY4" s="152" t="str">
        <f ca="1">OFFSET('For CSV - 2022 VentSpcFuncData'!$B$5,'ForCSV-22ValidVentSpcFuncEnums'!BY1,0)</f>
        <v>Office - Reception areas</v>
      </c>
      <c r="BZ4" s="152" t="str">
        <f ca="1">OFFSET('For CSV - 2022 VentSpcFuncData'!$B$5,'ForCSV-22ValidVentSpcFuncEnums'!BZ1,0)</f>
        <v>Office - Telephone/data entry</v>
      </c>
      <c r="CA4" s="152" t="str">
        <f ca="1">OFFSET('For CSV - 2022 VentSpcFuncData'!$B$5,'ForCSV-22ValidVentSpcFuncEnums'!CA1,0)</f>
        <v>Residential - Common corridors</v>
      </c>
      <c r="CB4" s="152" t="str">
        <f ca="1">OFFSET('For CSV - 2022 VentSpcFuncData'!$B$5,'ForCSV-22ValidVentSpcFuncEnums'!CB1,0)</f>
        <v>Retail - Barbershop</v>
      </c>
      <c r="CC4" s="152" t="str">
        <f ca="1">OFFSET('For CSV - 2022 VentSpcFuncData'!$B$5,'ForCSV-22ValidVentSpcFuncEnums'!CC1,0)</f>
        <v>Retail - Beauty and nail salons</v>
      </c>
      <c r="CD4" s="152" t="str">
        <f ca="1">OFFSET('For CSV - 2022 VentSpcFuncData'!$B$5,'ForCSV-22ValidVentSpcFuncEnums'!CD1,0)</f>
        <v>Retail - Coin-operated laundries</v>
      </c>
      <c r="CE4" s="152" t="str">
        <f ca="1">OFFSET('For CSV - 2022 VentSpcFuncData'!$B$5,'ForCSV-22ValidVentSpcFuncEnums'!CE1,0)</f>
        <v>Retail - Mall common areas</v>
      </c>
      <c r="CF4" s="152" t="str">
        <f ca="1">OFFSET('For CSV - 2022 VentSpcFuncData'!$B$5,'ForCSV-22ValidVentSpcFuncEnums'!CF1,0)</f>
        <v>Retail - Pet shops (animal areas)</v>
      </c>
      <c r="CG4" s="152" t="str">
        <f ca="1">OFFSET('For CSV - 2022 VentSpcFuncData'!$B$5,'ForCSV-22ValidVentSpcFuncEnums'!CG1,0)</f>
        <v>Retail - Sales</v>
      </c>
      <c r="CH4" s="152" t="str">
        <f ca="1">OFFSET('For CSV - 2022 VentSpcFuncData'!$B$5,'ForCSV-22ValidVentSpcFuncEnums'!CH1,0)</f>
        <v>Retail - Supermarket</v>
      </c>
      <c r="CI4" s="152" t="str">
        <f ca="1">OFFSET('For CSV - 2022 VentSpcFuncData'!$B$5,'ForCSV-22ValidVentSpcFuncEnums'!CI1,0)</f>
        <v>Sports/Entertainment - Bowling alley (seating)</v>
      </c>
      <c r="CJ4" s="152" t="str">
        <f ca="1">OFFSET('For CSV - 2022 VentSpcFuncData'!$B$5,'ForCSV-22ValidVentSpcFuncEnums'!CJ1,0)</f>
        <v>Sports/Entertainment - Disco/dance floors</v>
      </c>
      <c r="CK4" s="152" t="str">
        <f ca="1">OFFSET('For CSV - 2022 VentSpcFuncData'!$B$5,'ForCSV-22ValidVentSpcFuncEnums'!CK1,0)</f>
        <v>Sports/Entertainment - Gambling casinos</v>
      </c>
      <c r="CL4" s="152" t="str">
        <f ca="1">OFFSET('For CSV - 2022 VentSpcFuncData'!$B$5,'ForCSV-22ValidVentSpcFuncEnums'!CL1,0)</f>
        <v>Sports/Entertainment - Game arcades</v>
      </c>
      <c r="CM4" s="152" t="str">
        <f ca="1">OFFSET('For CSV - 2022 VentSpcFuncData'!$B$5,'ForCSV-22ValidVentSpcFuncEnums'!CM1,0)</f>
        <v>Sports/Entertainment - Gym, sports arena (play area)</v>
      </c>
      <c r="CN4" s="152" t="str">
        <f ca="1">OFFSET('For CSV - 2022 VentSpcFuncData'!$B$5,'ForCSV-22ValidVentSpcFuncEnums'!CN1,0)</f>
        <v>Sports/Entertainment - Health club/aerobics room</v>
      </c>
      <c r="CO4" s="152" t="str">
        <f ca="1">OFFSET('For CSV - 2022 VentSpcFuncData'!$B$5,'ForCSV-22ValidVentSpcFuncEnums'!CO1,0)</f>
        <v>Sports/Entertainment - Health club/weight rooms</v>
      </c>
      <c r="CP4" s="152" t="str">
        <f ca="1">OFFSET('For CSV - 2022 VentSpcFuncData'!$B$5,'ForCSV-22ValidVentSpcFuncEnums'!CP1,0)</f>
        <v>Sports/Entertainment - Spectator areas</v>
      </c>
      <c r="CQ4" s="152" t="str">
        <f ca="1">OFFSET('For CSV - 2022 VentSpcFuncData'!$B$5,'ForCSV-22ValidVentSpcFuncEnums'!CQ1,0)</f>
        <v>Sports/Entertainment - Stages, studios</v>
      </c>
      <c r="CR4" s="152" t="str">
        <f ca="1">OFFSET('For CSV - 2022 VentSpcFuncData'!$B$5,'ForCSV-22ValidVentSpcFuncEnums'!CR1,0)</f>
        <v>Sports/Entertainment - Swimming (deck)</v>
      </c>
      <c r="CS4" s="152" t="str">
        <f ca="1">OFFSET('For CSV - 2022 VentSpcFuncData'!$B$5,'ForCSV-22ValidVentSpcFuncEnums'!CS1,0)</f>
        <v>Sports/Entertainment - Swimming (pool)</v>
      </c>
      <c r="CT4" s="152" t="str">
        <f ca="1">OFFSET('For CSV - 2022 VentSpcFuncData'!$B$5,'ForCSV-22ValidVentSpcFuncEnums'!CT1,0)</f>
        <v>NA</v>
      </c>
      <c r="CU4" s="86" t="s">
        <v>535</v>
      </c>
      <c r="CV4" s="153" t="s">
        <v>670</v>
      </c>
    </row>
    <row r="5" spans="1:100">
      <c r="B5" t="str">
        <f>'For CSV - 2019 SpcFuncData'!B5</f>
        <v>Audience Seating Area</v>
      </c>
      <c r="C5" s="107">
        <f ca="1">IF(IFERROR(MATCH(_xlfn.CONCAT($B5,",",C$4),'19 SpcFunc &amp; VentSpcFunc combos'!$Q$8:$Q$335,0),0)&gt;0,1,0)</f>
        <v>1</v>
      </c>
      <c r="D5" s="107">
        <f ca="1">IF(IFERROR(MATCH(_xlfn.CONCAT($B5,",",D$4),'19 SpcFunc &amp; VentSpcFunc combos'!$Q$8:$Q$335,0),0)&gt;0,1,0)</f>
        <v>1</v>
      </c>
      <c r="E5" s="107">
        <f ca="1">IF(IFERROR(MATCH(_xlfn.CONCAT($B5,",",E$4),'19 SpcFunc &amp; VentSpcFunc combos'!$Q$8:$Q$335,0),0)&gt;0,1,0)</f>
        <v>1</v>
      </c>
      <c r="F5" s="107">
        <f ca="1">IF(IFERROR(MATCH(_xlfn.CONCAT($B5,",",F$4),'19 SpcFunc &amp; VentSpcFunc combos'!$Q$8:$Q$335,0),0)&gt;0,1,0)</f>
        <v>0</v>
      </c>
      <c r="G5" s="107">
        <f ca="1">IF(IFERROR(MATCH(_xlfn.CONCAT($B5,",",G$4),'19 SpcFunc &amp; VentSpcFunc combos'!$Q$8:$Q$335,0),0)&gt;0,1,0)</f>
        <v>0</v>
      </c>
      <c r="H5" s="107">
        <f ca="1">IF(IFERROR(MATCH(_xlfn.CONCAT($B5,",",H$4),'19 SpcFunc &amp; VentSpcFunc combos'!$Q$8:$Q$335,0),0)&gt;0,1,0)</f>
        <v>0</v>
      </c>
      <c r="I5" s="107">
        <f ca="1">IF(IFERROR(MATCH(_xlfn.CONCAT($B5,",",I$4),'19 SpcFunc &amp; VentSpcFunc combos'!$Q$8:$Q$335,0),0)&gt;0,1,0)</f>
        <v>0</v>
      </c>
      <c r="J5" s="107">
        <f ca="1">IF(IFERROR(MATCH(_xlfn.CONCAT($B5,",",J$4),'19 SpcFunc &amp; VentSpcFunc combos'!$Q$8:$Q$335,0),0)&gt;0,1,0)</f>
        <v>0</v>
      </c>
      <c r="K5" s="107">
        <f ca="1">IF(IFERROR(MATCH(_xlfn.CONCAT($B5,",",K$4),'19 SpcFunc &amp; VentSpcFunc combos'!$Q$8:$Q$335,0),0)&gt;0,1,0)</f>
        <v>0</v>
      </c>
      <c r="L5" s="107">
        <f ca="1">IF(IFERROR(MATCH(_xlfn.CONCAT($B5,",",L$4),'19 SpcFunc &amp; VentSpcFunc combos'!$Q$8:$Q$335,0),0)&gt;0,1,0)</f>
        <v>0</v>
      </c>
      <c r="M5" s="107">
        <f ca="1">IF(IFERROR(MATCH(_xlfn.CONCAT($B5,",",M$4),'19 SpcFunc &amp; VentSpcFunc combos'!$Q$8:$Q$335,0),0)&gt;0,1,0)</f>
        <v>0</v>
      </c>
      <c r="N5" s="107">
        <f ca="1">IF(IFERROR(MATCH(_xlfn.CONCAT($B5,",",N$4),'19 SpcFunc &amp; VentSpcFunc combos'!$Q$8:$Q$335,0),0)&gt;0,1,0)</f>
        <v>0</v>
      </c>
      <c r="O5" s="107">
        <f ca="1">IF(IFERROR(MATCH(_xlfn.CONCAT($B5,",",O$4),'19 SpcFunc &amp; VentSpcFunc combos'!$Q$8:$Q$335,0),0)&gt;0,1,0)</f>
        <v>0</v>
      </c>
      <c r="P5" s="107">
        <f ca="1">IF(IFERROR(MATCH(_xlfn.CONCAT($B5,",",P$4),'19 SpcFunc &amp; VentSpcFunc combos'!$Q$8:$Q$335,0),0)&gt;0,1,0)</f>
        <v>0</v>
      </c>
      <c r="Q5" s="107">
        <f ca="1">IF(IFERROR(MATCH(_xlfn.CONCAT($B5,",",Q$4),'19 SpcFunc &amp; VentSpcFunc combos'!$Q$8:$Q$335,0),0)&gt;0,1,0)</f>
        <v>0</v>
      </c>
      <c r="R5" s="107">
        <f ca="1">IF(IFERROR(MATCH(_xlfn.CONCAT($B5,",",R$4),'19 SpcFunc &amp; VentSpcFunc combos'!$Q$8:$Q$335,0),0)&gt;0,1,0)</f>
        <v>0</v>
      </c>
      <c r="S5" s="107">
        <f ca="1">IF(IFERROR(MATCH(_xlfn.CONCAT($B5,",",S$4),'19 SpcFunc &amp; VentSpcFunc combos'!$Q$8:$Q$335,0),0)&gt;0,1,0)</f>
        <v>0</v>
      </c>
      <c r="T5" s="107">
        <f ca="1">IF(IFERROR(MATCH(_xlfn.CONCAT($B5,",",T$4),'19 SpcFunc &amp; VentSpcFunc combos'!$Q$8:$Q$335,0),0)&gt;0,1,0)</f>
        <v>0</v>
      </c>
      <c r="U5" s="107">
        <f ca="1">IF(IFERROR(MATCH(_xlfn.CONCAT($B5,",",U$4),'19 SpcFunc &amp; VentSpcFunc combos'!$Q$8:$Q$335,0),0)&gt;0,1,0)</f>
        <v>0</v>
      </c>
      <c r="V5" s="107">
        <f ca="1">IF(IFERROR(MATCH(_xlfn.CONCAT($B5,",",V$4),'19 SpcFunc &amp; VentSpcFunc combos'!$Q$8:$Q$335,0),0)&gt;0,1,0)</f>
        <v>0</v>
      </c>
      <c r="W5" s="107">
        <f ca="1">IF(IFERROR(MATCH(_xlfn.CONCAT($B5,",",W$4),'19 SpcFunc &amp; VentSpcFunc combos'!$Q$8:$Q$335,0),0)&gt;0,1,0)</f>
        <v>0</v>
      </c>
      <c r="X5" s="107">
        <f ca="1">IF(IFERROR(MATCH(_xlfn.CONCAT($B5,",",X$4),'19 SpcFunc &amp; VentSpcFunc combos'!$Q$8:$Q$335,0),0)&gt;0,1,0)</f>
        <v>0</v>
      </c>
      <c r="Y5" s="107">
        <f ca="1">IF(IFERROR(MATCH(_xlfn.CONCAT($B5,",",Y$4),'19 SpcFunc &amp; VentSpcFunc combos'!$Q$8:$Q$335,0),0)&gt;0,1,0)</f>
        <v>0</v>
      </c>
      <c r="Z5" s="107">
        <f ca="1">IF(IFERROR(MATCH(_xlfn.CONCAT($B5,",",Z$4),'19 SpcFunc &amp; VentSpcFunc combos'!$Q$8:$Q$335,0),0)&gt;0,1,0)</f>
        <v>0</v>
      </c>
      <c r="AA5" s="107">
        <f ca="1">IF(IFERROR(MATCH(_xlfn.CONCAT($B5,",",AA$4),'19 SpcFunc &amp; VentSpcFunc combos'!$Q$8:$Q$335,0),0)&gt;0,1,0)</f>
        <v>1</v>
      </c>
      <c r="AB5" s="107">
        <f ca="1">IF(IFERROR(MATCH(_xlfn.CONCAT($B5,",",AB$4),'19 SpcFunc &amp; VentSpcFunc combos'!$Q$8:$Q$335,0),0)&gt;0,1,0)</f>
        <v>0</v>
      </c>
      <c r="AC5" s="107">
        <f ca="1">IF(IFERROR(MATCH(_xlfn.CONCAT($B5,",",AC$4),'19 SpcFunc &amp; VentSpcFunc combos'!$Q$8:$Q$335,0),0)&gt;0,1,0)</f>
        <v>0</v>
      </c>
      <c r="AD5" s="107">
        <f ca="1">IF(IFERROR(MATCH(_xlfn.CONCAT($B5,",",AD$4),'19 SpcFunc &amp; VentSpcFunc combos'!$Q$8:$Q$335,0),0)&gt;0,1,0)</f>
        <v>0</v>
      </c>
      <c r="AE5" s="107">
        <f ca="1">IF(IFERROR(MATCH(_xlfn.CONCAT($B5,",",AE$4),'19 SpcFunc &amp; VentSpcFunc combos'!$Q$8:$Q$335,0),0)&gt;0,1,0)</f>
        <v>0</v>
      </c>
      <c r="AF5" s="107">
        <f ca="1">IF(IFERROR(MATCH(_xlfn.CONCAT($B5,",",AF$4),'19 SpcFunc &amp; VentSpcFunc combos'!$Q$8:$Q$335,0),0)&gt;0,1,0)</f>
        <v>0</v>
      </c>
      <c r="AG5" s="107">
        <f ca="1">IF(IFERROR(MATCH(_xlfn.CONCAT($B5,",",AG$4),'19 SpcFunc &amp; VentSpcFunc combos'!$Q$8:$Q$335,0),0)&gt;0,1,0)</f>
        <v>0</v>
      </c>
      <c r="AH5" s="107">
        <f ca="1">IF(IFERROR(MATCH(_xlfn.CONCAT($B5,",",AH$4),'19 SpcFunc &amp; VentSpcFunc combos'!$Q$8:$Q$335,0),0)&gt;0,1,0)</f>
        <v>0</v>
      </c>
      <c r="AI5" s="107">
        <f ca="1">IF(IFERROR(MATCH(_xlfn.CONCAT($B5,",",AI$4),'19 SpcFunc &amp; VentSpcFunc combos'!$Q$8:$Q$335,0),0)&gt;0,1,0)</f>
        <v>0</v>
      </c>
      <c r="AJ5" s="107">
        <f ca="1">IF(IFERROR(MATCH(_xlfn.CONCAT($B5,",",AJ$4),'19 SpcFunc &amp; VentSpcFunc combos'!$Q$8:$Q$335,0),0)&gt;0,1,0)</f>
        <v>0</v>
      </c>
      <c r="AK5" s="107">
        <f ca="1">IF(IFERROR(MATCH(_xlfn.CONCAT($B5,",",AK$4),'19 SpcFunc &amp; VentSpcFunc combos'!$Q$8:$Q$335,0),0)&gt;0,1,0)</f>
        <v>0</v>
      </c>
      <c r="AL5" s="107">
        <f ca="1">IF(IFERROR(MATCH(_xlfn.CONCAT($B5,",",AL$4),'19 SpcFunc &amp; VentSpcFunc combos'!$Q$8:$Q$335,0),0)&gt;0,1,0)</f>
        <v>0</v>
      </c>
      <c r="AM5" s="107">
        <f ca="1">IF(IFERROR(MATCH(_xlfn.CONCAT($B5,",",AM$4),'19 SpcFunc &amp; VentSpcFunc combos'!$Q$8:$Q$335,0),0)&gt;0,1,0)</f>
        <v>0</v>
      </c>
      <c r="AN5" s="107">
        <f ca="1">IF(IFERROR(MATCH(_xlfn.CONCAT($B5,",",AN$4),'19 SpcFunc &amp; VentSpcFunc combos'!$Q$8:$Q$335,0),0)&gt;0,1,0)</f>
        <v>0</v>
      </c>
      <c r="AO5" s="107">
        <f ca="1">IF(IFERROR(MATCH(_xlfn.CONCAT($B5,",",AO$4),'19 SpcFunc &amp; VentSpcFunc combos'!$Q$8:$Q$335,0),0)&gt;0,1,0)</f>
        <v>0</v>
      </c>
      <c r="AP5" s="107">
        <f ca="1">IF(IFERROR(MATCH(_xlfn.CONCAT($B5,",",AP$4),'19 SpcFunc &amp; VentSpcFunc combos'!$Q$8:$Q$335,0),0)&gt;0,1,0)</f>
        <v>0</v>
      </c>
      <c r="AQ5" s="107">
        <f ca="1">IF(IFERROR(MATCH(_xlfn.CONCAT($B5,",",AQ$4),'19 SpcFunc &amp; VentSpcFunc combos'!$Q$8:$Q$335,0),0)&gt;0,1,0)</f>
        <v>0</v>
      </c>
      <c r="AR5" s="107">
        <f ca="1">IF(IFERROR(MATCH(_xlfn.CONCAT($B5,",",AR$4),'19 SpcFunc &amp; VentSpcFunc combos'!$Q$8:$Q$335,0),0)&gt;0,1,0)</f>
        <v>0</v>
      </c>
      <c r="AS5" s="107">
        <f ca="1">IF(IFERROR(MATCH(_xlfn.CONCAT($B5,",",AS$4),'19 SpcFunc &amp; VentSpcFunc combos'!$Q$8:$Q$335,0),0)&gt;0,1,0)</f>
        <v>0</v>
      </c>
      <c r="AT5" s="107">
        <f ca="1">IF(IFERROR(MATCH(_xlfn.CONCAT($B5,",",AT$4),'19 SpcFunc &amp; VentSpcFunc combos'!$Q$8:$Q$335,0),0)&gt;0,1,0)</f>
        <v>0</v>
      </c>
      <c r="AU5" s="107">
        <f ca="1">IF(IFERROR(MATCH(_xlfn.CONCAT($B5,",",AU$4),'19 SpcFunc &amp; VentSpcFunc combos'!$Q$8:$Q$335,0),0)&gt;0,1,0)</f>
        <v>0</v>
      </c>
      <c r="AV5" s="107">
        <f ca="1">IF(IFERROR(MATCH(_xlfn.CONCAT($B5,",",AV$4),'19 SpcFunc &amp; VentSpcFunc combos'!$Q$8:$Q$335,0),0)&gt;0,1,0)</f>
        <v>0</v>
      </c>
      <c r="AW5" s="107">
        <f ca="1">IF(IFERROR(MATCH(_xlfn.CONCAT($B5,",",AW$4),'19 SpcFunc &amp; VentSpcFunc combos'!$Q$8:$Q$335,0),0)&gt;0,1,0)</f>
        <v>0</v>
      </c>
      <c r="AX5" s="107">
        <f ca="1">IF(IFERROR(MATCH(_xlfn.CONCAT($B5,",",AX$4),'19 SpcFunc &amp; VentSpcFunc combos'!$Q$8:$Q$335,0),0)&gt;0,1,0)</f>
        <v>0</v>
      </c>
      <c r="AY5" s="107">
        <f ca="1">IF(IFERROR(MATCH(_xlfn.CONCAT($B5,",",AY$4),'19 SpcFunc &amp; VentSpcFunc combos'!$Q$8:$Q$335,0),0)&gt;0,1,0)</f>
        <v>0</v>
      </c>
      <c r="AZ5" s="107">
        <f ca="1">IF(IFERROR(MATCH(_xlfn.CONCAT($B5,",",AZ$4),'19 SpcFunc &amp; VentSpcFunc combos'!$Q$8:$Q$335,0),0)&gt;0,1,0)</f>
        <v>0</v>
      </c>
      <c r="BA5" s="107">
        <f ca="1">IF(IFERROR(MATCH(_xlfn.CONCAT($B5,",",BA$4),'19 SpcFunc &amp; VentSpcFunc combos'!$Q$8:$Q$335,0),0)&gt;0,1,0)</f>
        <v>0</v>
      </c>
      <c r="BB5" s="107">
        <f ca="1">IF(IFERROR(MATCH(_xlfn.CONCAT($B5,",",BB$4),'19 SpcFunc &amp; VentSpcFunc combos'!$Q$8:$Q$335,0),0)&gt;0,1,0)</f>
        <v>0</v>
      </c>
      <c r="BC5" s="107">
        <f ca="1">IF(IFERROR(MATCH(_xlfn.CONCAT($B5,",",BC$4),'19 SpcFunc &amp; VentSpcFunc combos'!$Q$8:$Q$335,0),0)&gt;0,1,0)</f>
        <v>0</v>
      </c>
      <c r="BD5" s="107">
        <f ca="1">IF(IFERROR(MATCH(_xlfn.CONCAT($B5,",",BD$4),'19 SpcFunc &amp; VentSpcFunc combos'!$Q$8:$Q$335,0),0)&gt;0,1,0)</f>
        <v>0</v>
      </c>
      <c r="BE5" s="107">
        <f ca="1">IF(IFERROR(MATCH(_xlfn.CONCAT($B5,",",BE$4),'19 SpcFunc &amp; VentSpcFunc combos'!$Q$8:$Q$335,0),0)&gt;0,1,0)</f>
        <v>0</v>
      </c>
      <c r="BF5" s="107">
        <f ca="1">IF(IFERROR(MATCH(_xlfn.CONCAT($B5,",",BF$4),'19 SpcFunc &amp; VentSpcFunc combos'!$Q$8:$Q$335,0),0)&gt;0,1,0)</f>
        <v>0</v>
      </c>
      <c r="BG5" s="107">
        <f ca="1">IF(IFERROR(MATCH(_xlfn.CONCAT($B5,",",BG$4),'19 SpcFunc &amp; VentSpcFunc combos'!$Q$8:$Q$335,0),0)&gt;0,1,0)</f>
        <v>0</v>
      </c>
      <c r="BH5" s="107">
        <f ca="1">IF(IFERROR(MATCH(_xlfn.CONCAT($B5,",",BH$4),'19 SpcFunc &amp; VentSpcFunc combos'!$Q$8:$Q$335,0),0)&gt;0,1,0)</f>
        <v>1</v>
      </c>
      <c r="BI5" s="107">
        <f ca="1">IF(IFERROR(MATCH(_xlfn.CONCAT($B5,",",BI$4),'19 SpcFunc &amp; VentSpcFunc combos'!$Q$8:$Q$335,0),0)&gt;0,1,0)</f>
        <v>0</v>
      </c>
      <c r="BJ5" s="107">
        <f ca="1">IF(IFERROR(MATCH(_xlfn.CONCAT($B5,",",BJ$4),'19 SpcFunc &amp; VentSpcFunc combos'!$Q$8:$Q$335,0),0)&gt;0,1,0)</f>
        <v>0</v>
      </c>
      <c r="BK5" s="107">
        <f ca="1">IF(IFERROR(MATCH(_xlfn.CONCAT($B5,",",BK$4),'19 SpcFunc &amp; VentSpcFunc combos'!$Q$8:$Q$335,0),0)&gt;0,1,0)</f>
        <v>0</v>
      </c>
      <c r="BL5" s="107">
        <f ca="1">IF(IFERROR(MATCH(_xlfn.CONCAT($B5,",",BL$4),'19 SpcFunc &amp; VentSpcFunc combos'!$Q$8:$Q$335,0),0)&gt;0,1,0)</f>
        <v>0</v>
      </c>
      <c r="BM5" s="107">
        <f ca="1">IF(IFERROR(MATCH(_xlfn.CONCAT($B5,",",BM$4),'19 SpcFunc &amp; VentSpcFunc combos'!$Q$8:$Q$335,0),0)&gt;0,1,0)</f>
        <v>0</v>
      </c>
      <c r="BN5" s="107">
        <f ca="1">IF(IFERROR(MATCH(_xlfn.CONCAT($B5,",",BN$4),'19 SpcFunc &amp; VentSpcFunc combos'!$Q$8:$Q$335,0),0)&gt;0,1,0)</f>
        <v>0</v>
      </c>
      <c r="BO5" s="107">
        <f ca="1">IF(IFERROR(MATCH(_xlfn.CONCAT($B5,",",BO$4),'19 SpcFunc &amp; VentSpcFunc combos'!$Q$8:$Q$335,0),0)&gt;0,1,0)</f>
        <v>0</v>
      </c>
      <c r="BP5" s="107">
        <f ca="1">IF(IFERROR(MATCH(_xlfn.CONCAT($B5,",",BP$4),'19 SpcFunc &amp; VentSpcFunc combos'!$Q$8:$Q$335,0),0)&gt;0,1,0)</f>
        <v>0</v>
      </c>
      <c r="BQ5" s="107">
        <f ca="1">IF(IFERROR(MATCH(_xlfn.CONCAT($B5,",",BQ$4),'19 SpcFunc &amp; VentSpcFunc combos'!$Q$8:$Q$335,0),0)&gt;0,1,0)</f>
        <v>0</v>
      </c>
      <c r="BR5" s="107">
        <f ca="1">IF(IFERROR(MATCH(_xlfn.CONCAT($B5,",",BR$4),'19 SpcFunc &amp; VentSpcFunc combos'!$Q$8:$Q$335,0),0)&gt;0,1,0)</f>
        <v>0</v>
      </c>
      <c r="BS5" s="107">
        <f ca="1">IF(IFERROR(MATCH(_xlfn.CONCAT($B5,",",BS$4),'19 SpcFunc &amp; VentSpcFunc combos'!$Q$8:$Q$335,0),0)&gt;0,1,0)</f>
        <v>0</v>
      </c>
      <c r="BT5" s="107">
        <f ca="1">IF(IFERROR(MATCH(_xlfn.CONCAT($B5,",",BT$4),'19 SpcFunc &amp; VentSpcFunc combos'!$Q$8:$Q$335,0),0)&gt;0,1,0)</f>
        <v>0</v>
      </c>
      <c r="BU5" s="107">
        <f ca="1">IF(IFERROR(MATCH(_xlfn.CONCAT($B5,",",BU$4),'19 SpcFunc &amp; VentSpcFunc combos'!$Q$8:$Q$335,0),0)&gt;0,1,0)</f>
        <v>0</v>
      </c>
      <c r="BV5" s="107">
        <f ca="1">IF(IFERROR(MATCH(_xlfn.CONCAT($B5,",",BV$4),'19 SpcFunc &amp; VentSpcFunc combos'!$Q$8:$Q$335,0),0)&gt;0,1,0)</f>
        <v>0</v>
      </c>
      <c r="BW5" s="107">
        <f ca="1">IF(IFERROR(MATCH(_xlfn.CONCAT($B5,",",BW$4),'19 SpcFunc &amp; VentSpcFunc combos'!$Q$8:$Q$335,0),0)&gt;0,1,0)</f>
        <v>0</v>
      </c>
      <c r="BX5" s="107">
        <f ca="1">IF(IFERROR(MATCH(_xlfn.CONCAT($B5,",",BX$4),'19 SpcFunc &amp; VentSpcFunc combos'!$Q$8:$Q$335,0),0)&gt;0,1,0)</f>
        <v>0</v>
      </c>
      <c r="BY5" s="107">
        <f ca="1">IF(IFERROR(MATCH(_xlfn.CONCAT($B5,",",BY$4),'19 SpcFunc &amp; VentSpcFunc combos'!$Q$8:$Q$335,0),0)&gt;0,1,0)</f>
        <v>0</v>
      </c>
      <c r="BZ5" s="107">
        <f ca="1">IF(IFERROR(MATCH(_xlfn.CONCAT($B5,",",BZ$4),'19 SpcFunc &amp; VentSpcFunc combos'!$Q$8:$Q$335,0),0)&gt;0,1,0)</f>
        <v>0</v>
      </c>
      <c r="CA5" s="107">
        <f ca="1">IF(IFERROR(MATCH(_xlfn.CONCAT($B5,",",CA$4),'19 SpcFunc &amp; VentSpcFunc combos'!$Q$8:$Q$335,0),0)&gt;0,1,0)</f>
        <v>0</v>
      </c>
      <c r="CB5" s="107">
        <f ca="1">IF(IFERROR(MATCH(_xlfn.CONCAT($B5,",",CB$4),'19 SpcFunc &amp; VentSpcFunc combos'!$Q$8:$Q$335,0),0)&gt;0,1,0)</f>
        <v>0</v>
      </c>
      <c r="CC5" s="107">
        <f ca="1">IF(IFERROR(MATCH(_xlfn.CONCAT($B5,",",CC$4),'19 SpcFunc &amp; VentSpcFunc combos'!$Q$8:$Q$335,0),0)&gt;0,1,0)</f>
        <v>0</v>
      </c>
      <c r="CD5" s="107">
        <f ca="1">IF(IFERROR(MATCH(_xlfn.CONCAT($B5,",",CD$4),'19 SpcFunc &amp; VentSpcFunc combos'!$Q$8:$Q$335,0),0)&gt;0,1,0)</f>
        <v>0</v>
      </c>
      <c r="CE5" s="107">
        <f ca="1">IF(IFERROR(MATCH(_xlfn.CONCAT($B5,",",CE$4),'19 SpcFunc &amp; VentSpcFunc combos'!$Q$8:$Q$335,0),0)&gt;0,1,0)</f>
        <v>0</v>
      </c>
      <c r="CF5" s="107">
        <f ca="1">IF(IFERROR(MATCH(_xlfn.CONCAT($B5,",",CF$4),'19 SpcFunc &amp; VentSpcFunc combos'!$Q$8:$Q$335,0),0)&gt;0,1,0)</f>
        <v>0</v>
      </c>
      <c r="CG5" s="107">
        <f ca="1">IF(IFERROR(MATCH(_xlfn.CONCAT($B5,",",CG$4),'19 SpcFunc &amp; VentSpcFunc combos'!$Q$8:$Q$335,0),0)&gt;0,1,0)</f>
        <v>0</v>
      </c>
      <c r="CH5" s="107">
        <f ca="1">IF(IFERROR(MATCH(_xlfn.CONCAT($B5,",",CH$4),'19 SpcFunc &amp; VentSpcFunc combos'!$Q$8:$Q$335,0),0)&gt;0,1,0)</f>
        <v>0</v>
      </c>
      <c r="CI5" s="107">
        <f ca="1">IF(IFERROR(MATCH(_xlfn.CONCAT($B5,",",CI$4),'19 SpcFunc &amp; VentSpcFunc combos'!$Q$8:$Q$335,0),0)&gt;0,1,0)</f>
        <v>1</v>
      </c>
      <c r="CJ5" s="107">
        <f ca="1">IF(IFERROR(MATCH(_xlfn.CONCAT($B5,",",CJ$4),'19 SpcFunc &amp; VentSpcFunc combos'!$Q$8:$Q$335,0),0)&gt;0,1,0)</f>
        <v>0</v>
      </c>
      <c r="CK5" s="107">
        <f ca="1">IF(IFERROR(MATCH(_xlfn.CONCAT($B5,",",CK$4),'19 SpcFunc &amp; VentSpcFunc combos'!$Q$8:$Q$335,0),0)&gt;0,1,0)</f>
        <v>0</v>
      </c>
      <c r="CL5" s="107">
        <f ca="1">IF(IFERROR(MATCH(_xlfn.CONCAT($B5,",",CL$4),'19 SpcFunc &amp; VentSpcFunc combos'!$Q$8:$Q$335,0),0)&gt;0,1,0)</f>
        <v>0</v>
      </c>
      <c r="CM5" s="107">
        <f ca="1">IF(IFERROR(MATCH(_xlfn.CONCAT($B5,",",CM$4),'19 SpcFunc &amp; VentSpcFunc combos'!$Q$8:$Q$335,0),0)&gt;0,1,0)</f>
        <v>0</v>
      </c>
      <c r="CN5" s="107">
        <f ca="1">IF(IFERROR(MATCH(_xlfn.CONCAT($B5,",",CN$4),'19 SpcFunc &amp; VentSpcFunc combos'!$Q$8:$Q$335,0),0)&gt;0,1,0)</f>
        <v>0</v>
      </c>
      <c r="CO5" s="107">
        <f ca="1">IF(IFERROR(MATCH(_xlfn.CONCAT($B5,",",CO$4),'19 SpcFunc &amp; VentSpcFunc combos'!$Q$8:$Q$335,0),0)&gt;0,1,0)</f>
        <v>0</v>
      </c>
      <c r="CP5" s="107">
        <f ca="1">IF(IFERROR(MATCH(_xlfn.CONCAT($B5,",",CP$4),'19 SpcFunc &amp; VentSpcFunc combos'!$Q$8:$Q$335,0),0)&gt;0,1,0)</f>
        <v>1</v>
      </c>
      <c r="CQ5" s="107">
        <f ca="1">IF(IFERROR(MATCH(_xlfn.CONCAT($B5,",",CQ$4),'19 SpcFunc &amp; VentSpcFunc combos'!$Q$8:$Q$335,0),0)&gt;0,1,0)</f>
        <v>0</v>
      </c>
      <c r="CR5" s="107">
        <f ca="1">IF(IFERROR(MATCH(_xlfn.CONCAT($B5,",",CR$4),'19 SpcFunc &amp; VentSpcFunc combos'!$Q$8:$Q$335,0),0)&gt;0,1,0)</f>
        <v>0</v>
      </c>
      <c r="CS5" s="107">
        <f ca="1">IF(IFERROR(MATCH(_xlfn.CONCAT($B5,",",CS$4),'19 SpcFunc &amp; VentSpcFunc combos'!$Q$8:$Q$335,0),0)&gt;0,1,0)</f>
        <v>0</v>
      </c>
      <c r="CT5" s="107">
        <f ca="1">IF(IFERROR(MATCH(_xlfn.CONCAT($B5,",",CT$4),'19 SpcFunc &amp; VentSpcFunc combos'!$Q$8:$Q$335,0),0)&gt;0,1,0)</f>
        <v>0</v>
      </c>
      <c r="CU5" s="86" t="s">
        <v>535</v>
      </c>
      <c r="CV5">
        <f ca="1">SUM(C5:CT5)</f>
        <v>7</v>
      </c>
    </row>
    <row r="6" spans="1:100">
      <c r="B6" t="str">
        <f>'For CSV - 2019 SpcFuncData'!B6</f>
        <v>Auditorium Area</v>
      </c>
      <c r="C6" s="107">
        <f ca="1">IF(IFERROR(MATCH(_xlfn.CONCAT($B6,",",C$4),'19 SpcFunc &amp; VentSpcFunc combos'!$Q$8:$Q$335,0),0)&gt;0,1,0)</f>
        <v>1</v>
      </c>
      <c r="D6" s="107">
        <f ca="1">IF(IFERROR(MATCH(_xlfn.CONCAT($B6,",",D$4),'19 SpcFunc &amp; VentSpcFunc combos'!$Q$8:$Q$335,0),0)&gt;0,1,0)</f>
        <v>1</v>
      </c>
      <c r="E6" s="107">
        <f ca="1">IF(IFERROR(MATCH(_xlfn.CONCAT($B6,",",E$4),'19 SpcFunc &amp; VentSpcFunc combos'!$Q$8:$Q$335,0),0)&gt;0,1,0)</f>
        <v>1</v>
      </c>
      <c r="F6" s="107">
        <f ca="1">IF(IFERROR(MATCH(_xlfn.CONCAT($B6,",",F$4),'19 SpcFunc &amp; VentSpcFunc combos'!$Q$8:$Q$335,0),0)&gt;0,1,0)</f>
        <v>0</v>
      </c>
      <c r="G6" s="107">
        <f ca="1">IF(IFERROR(MATCH(_xlfn.CONCAT($B6,",",G$4),'19 SpcFunc &amp; VentSpcFunc combos'!$Q$8:$Q$335,0),0)&gt;0,1,0)</f>
        <v>0</v>
      </c>
      <c r="H6" s="107">
        <f ca="1">IF(IFERROR(MATCH(_xlfn.CONCAT($B6,",",H$4),'19 SpcFunc &amp; VentSpcFunc combos'!$Q$8:$Q$335,0),0)&gt;0,1,0)</f>
        <v>0</v>
      </c>
      <c r="I6" s="107">
        <f ca="1">IF(IFERROR(MATCH(_xlfn.CONCAT($B6,",",I$4),'19 SpcFunc &amp; VentSpcFunc combos'!$Q$8:$Q$335,0),0)&gt;0,1,0)</f>
        <v>0</v>
      </c>
      <c r="J6" s="107">
        <f ca="1">IF(IFERROR(MATCH(_xlfn.CONCAT($B6,",",J$4),'19 SpcFunc &amp; VentSpcFunc combos'!$Q$8:$Q$335,0),0)&gt;0,1,0)</f>
        <v>0</v>
      </c>
      <c r="K6" s="107">
        <f ca="1">IF(IFERROR(MATCH(_xlfn.CONCAT($B6,",",K$4),'19 SpcFunc &amp; VentSpcFunc combos'!$Q$8:$Q$335,0),0)&gt;0,1,0)</f>
        <v>0</v>
      </c>
      <c r="L6" s="107">
        <f ca="1">IF(IFERROR(MATCH(_xlfn.CONCAT($B6,",",L$4),'19 SpcFunc &amp; VentSpcFunc combos'!$Q$8:$Q$335,0),0)&gt;0,1,0)</f>
        <v>0</v>
      </c>
      <c r="M6" s="107">
        <f ca="1">IF(IFERROR(MATCH(_xlfn.CONCAT($B6,",",M$4),'19 SpcFunc &amp; VentSpcFunc combos'!$Q$8:$Q$335,0),0)&gt;0,1,0)</f>
        <v>0</v>
      </c>
      <c r="N6" s="107">
        <f ca="1">IF(IFERROR(MATCH(_xlfn.CONCAT($B6,",",N$4),'19 SpcFunc &amp; VentSpcFunc combos'!$Q$8:$Q$335,0),0)&gt;0,1,0)</f>
        <v>0</v>
      </c>
      <c r="O6" s="107">
        <f ca="1">IF(IFERROR(MATCH(_xlfn.CONCAT($B6,",",O$4),'19 SpcFunc &amp; VentSpcFunc combos'!$Q$8:$Q$335,0),0)&gt;0,1,0)</f>
        <v>0</v>
      </c>
      <c r="P6" s="107">
        <f ca="1">IF(IFERROR(MATCH(_xlfn.CONCAT($B6,",",P$4),'19 SpcFunc &amp; VentSpcFunc combos'!$Q$8:$Q$335,0),0)&gt;0,1,0)</f>
        <v>0</v>
      </c>
      <c r="Q6" s="107">
        <f ca="1">IF(IFERROR(MATCH(_xlfn.CONCAT($B6,",",Q$4),'19 SpcFunc &amp; VentSpcFunc combos'!$Q$8:$Q$335,0),0)&gt;0,1,0)</f>
        <v>0</v>
      </c>
      <c r="R6" s="107">
        <f ca="1">IF(IFERROR(MATCH(_xlfn.CONCAT($B6,",",R$4),'19 SpcFunc &amp; VentSpcFunc combos'!$Q$8:$Q$335,0),0)&gt;0,1,0)</f>
        <v>0</v>
      </c>
      <c r="S6" s="107">
        <f ca="1">IF(IFERROR(MATCH(_xlfn.CONCAT($B6,",",S$4),'19 SpcFunc &amp; VentSpcFunc combos'!$Q$8:$Q$335,0),0)&gt;0,1,0)</f>
        <v>0</v>
      </c>
      <c r="T6" s="107">
        <f ca="1">IF(IFERROR(MATCH(_xlfn.CONCAT($B6,",",T$4),'19 SpcFunc &amp; VentSpcFunc combos'!$Q$8:$Q$335,0),0)&gt;0,1,0)</f>
        <v>0</v>
      </c>
      <c r="U6" s="107">
        <f ca="1">IF(IFERROR(MATCH(_xlfn.CONCAT($B6,",",U$4),'19 SpcFunc &amp; VentSpcFunc combos'!$Q$8:$Q$335,0),0)&gt;0,1,0)</f>
        <v>0</v>
      </c>
      <c r="V6" s="107">
        <f ca="1">IF(IFERROR(MATCH(_xlfn.CONCAT($B6,",",V$4),'19 SpcFunc &amp; VentSpcFunc combos'!$Q$8:$Q$335,0),0)&gt;0,1,0)</f>
        <v>0</v>
      </c>
      <c r="W6" s="107">
        <f ca="1">IF(IFERROR(MATCH(_xlfn.CONCAT($B6,",",W$4),'19 SpcFunc &amp; VentSpcFunc combos'!$Q$8:$Q$335,0),0)&gt;0,1,0)</f>
        <v>0</v>
      </c>
      <c r="X6" s="107">
        <f ca="1">IF(IFERROR(MATCH(_xlfn.CONCAT($B6,",",X$4),'19 SpcFunc &amp; VentSpcFunc combos'!$Q$8:$Q$335,0),0)&gt;0,1,0)</f>
        <v>0</v>
      </c>
      <c r="Y6" s="107">
        <f ca="1">IF(IFERROR(MATCH(_xlfn.CONCAT($B6,",",Y$4),'19 SpcFunc &amp; VentSpcFunc combos'!$Q$8:$Q$335,0),0)&gt;0,1,0)</f>
        <v>0</v>
      </c>
      <c r="Z6" s="107">
        <f ca="1">IF(IFERROR(MATCH(_xlfn.CONCAT($B6,",",Z$4),'19 SpcFunc &amp; VentSpcFunc combos'!$Q$8:$Q$335,0),0)&gt;0,1,0)</f>
        <v>0</v>
      </c>
      <c r="AA6" s="107">
        <f ca="1">IF(IFERROR(MATCH(_xlfn.CONCAT($B6,",",AA$4),'19 SpcFunc &amp; VentSpcFunc combos'!$Q$8:$Q$335,0),0)&gt;0,1,0)</f>
        <v>1</v>
      </c>
      <c r="AB6" s="107">
        <f ca="1">IF(IFERROR(MATCH(_xlfn.CONCAT($B6,",",AB$4),'19 SpcFunc &amp; VentSpcFunc combos'!$Q$8:$Q$335,0),0)&gt;0,1,0)</f>
        <v>0</v>
      </c>
      <c r="AC6" s="107">
        <f ca="1">IF(IFERROR(MATCH(_xlfn.CONCAT($B6,",",AC$4),'19 SpcFunc &amp; VentSpcFunc combos'!$Q$8:$Q$335,0),0)&gt;0,1,0)</f>
        <v>0</v>
      </c>
      <c r="AD6" s="107">
        <f ca="1">IF(IFERROR(MATCH(_xlfn.CONCAT($B6,",",AD$4),'19 SpcFunc &amp; VentSpcFunc combos'!$Q$8:$Q$335,0),0)&gt;0,1,0)</f>
        <v>0</v>
      </c>
      <c r="AE6" s="107">
        <f ca="1">IF(IFERROR(MATCH(_xlfn.CONCAT($B6,",",AE$4),'19 SpcFunc &amp; VentSpcFunc combos'!$Q$8:$Q$335,0),0)&gt;0,1,0)</f>
        <v>0</v>
      </c>
      <c r="AF6" s="107">
        <f ca="1">IF(IFERROR(MATCH(_xlfn.CONCAT($B6,",",AF$4),'19 SpcFunc &amp; VentSpcFunc combos'!$Q$8:$Q$335,0),0)&gt;0,1,0)</f>
        <v>0</v>
      </c>
      <c r="AG6" s="107">
        <f ca="1">IF(IFERROR(MATCH(_xlfn.CONCAT($B6,",",AG$4),'19 SpcFunc &amp; VentSpcFunc combos'!$Q$8:$Q$335,0),0)&gt;0,1,0)</f>
        <v>0</v>
      </c>
      <c r="AH6" s="107">
        <f ca="1">IF(IFERROR(MATCH(_xlfn.CONCAT($B6,",",AH$4),'19 SpcFunc &amp; VentSpcFunc combos'!$Q$8:$Q$335,0),0)&gt;0,1,0)</f>
        <v>0</v>
      </c>
      <c r="AI6" s="107">
        <f ca="1">IF(IFERROR(MATCH(_xlfn.CONCAT($B6,",",AI$4),'19 SpcFunc &amp; VentSpcFunc combos'!$Q$8:$Q$335,0),0)&gt;0,1,0)</f>
        <v>0</v>
      </c>
      <c r="AJ6" s="107">
        <f ca="1">IF(IFERROR(MATCH(_xlfn.CONCAT($B6,",",AJ$4),'19 SpcFunc &amp; VentSpcFunc combos'!$Q$8:$Q$335,0),0)&gt;0,1,0)</f>
        <v>0</v>
      </c>
      <c r="AK6" s="107">
        <f ca="1">IF(IFERROR(MATCH(_xlfn.CONCAT($B6,",",AK$4),'19 SpcFunc &amp; VentSpcFunc combos'!$Q$8:$Q$335,0),0)&gt;0,1,0)</f>
        <v>0</v>
      </c>
      <c r="AL6" s="107">
        <f ca="1">IF(IFERROR(MATCH(_xlfn.CONCAT($B6,",",AL$4),'19 SpcFunc &amp; VentSpcFunc combos'!$Q$8:$Q$335,0),0)&gt;0,1,0)</f>
        <v>0</v>
      </c>
      <c r="AM6" s="107">
        <f ca="1">IF(IFERROR(MATCH(_xlfn.CONCAT($B6,",",AM$4),'19 SpcFunc &amp; VentSpcFunc combos'!$Q$8:$Q$335,0),0)&gt;0,1,0)</f>
        <v>0</v>
      </c>
      <c r="AN6" s="107">
        <f ca="1">IF(IFERROR(MATCH(_xlfn.CONCAT($B6,",",AN$4),'19 SpcFunc &amp; VentSpcFunc combos'!$Q$8:$Q$335,0),0)&gt;0,1,0)</f>
        <v>0</v>
      </c>
      <c r="AO6" s="107">
        <f ca="1">IF(IFERROR(MATCH(_xlfn.CONCAT($B6,",",AO$4),'19 SpcFunc &amp; VentSpcFunc combos'!$Q$8:$Q$335,0),0)&gt;0,1,0)</f>
        <v>0</v>
      </c>
      <c r="AP6" s="107">
        <f ca="1">IF(IFERROR(MATCH(_xlfn.CONCAT($B6,",",AP$4),'19 SpcFunc &amp; VentSpcFunc combos'!$Q$8:$Q$335,0),0)&gt;0,1,0)</f>
        <v>0</v>
      </c>
      <c r="AQ6" s="107">
        <f ca="1">IF(IFERROR(MATCH(_xlfn.CONCAT($B6,",",AQ$4),'19 SpcFunc &amp; VentSpcFunc combos'!$Q$8:$Q$335,0),0)&gt;0,1,0)</f>
        <v>0</v>
      </c>
      <c r="AR6" s="107">
        <f ca="1">IF(IFERROR(MATCH(_xlfn.CONCAT($B6,",",AR$4),'19 SpcFunc &amp; VentSpcFunc combos'!$Q$8:$Q$335,0),0)&gt;0,1,0)</f>
        <v>0</v>
      </c>
      <c r="AS6" s="107">
        <f ca="1">IF(IFERROR(MATCH(_xlfn.CONCAT($B6,",",AS$4),'19 SpcFunc &amp; VentSpcFunc combos'!$Q$8:$Q$335,0),0)&gt;0,1,0)</f>
        <v>0</v>
      </c>
      <c r="AT6" s="107">
        <f ca="1">IF(IFERROR(MATCH(_xlfn.CONCAT($B6,",",AT$4),'19 SpcFunc &amp; VentSpcFunc combos'!$Q$8:$Q$335,0),0)&gt;0,1,0)</f>
        <v>0</v>
      </c>
      <c r="AU6" s="107">
        <f ca="1">IF(IFERROR(MATCH(_xlfn.CONCAT($B6,",",AU$4),'19 SpcFunc &amp; VentSpcFunc combos'!$Q$8:$Q$335,0),0)&gt;0,1,0)</f>
        <v>0</v>
      </c>
      <c r="AV6" s="107">
        <f ca="1">IF(IFERROR(MATCH(_xlfn.CONCAT($B6,",",AV$4),'19 SpcFunc &amp; VentSpcFunc combos'!$Q$8:$Q$335,0),0)&gt;0,1,0)</f>
        <v>0</v>
      </c>
      <c r="AW6" s="107">
        <f ca="1">IF(IFERROR(MATCH(_xlfn.CONCAT($B6,",",AW$4),'19 SpcFunc &amp; VentSpcFunc combos'!$Q$8:$Q$335,0),0)&gt;0,1,0)</f>
        <v>0</v>
      </c>
      <c r="AX6" s="107">
        <f ca="1">IF(IFERROR(MATCH(_xlfn.CONCAT($B6,",",AX$4),'19 SpcFunc &amp; VentSpcFunc combos'!$Q$8:$Q$335,0),0)&gt;0,1,0)</f>
        <v>0</v>
      </c>
      <c r="AY6" s="107">
        <f ca="1">IF(IFERROR(MATCH(_xlfn.CONCAT($B6,",",AY$4),'19 SpcFunc &amp; VentSpcFunc combos'!$Q$8:$Q$335,0),0)&gt;0,1,0)</f>
        <v>0</v>
      </c>
      <c r="AZ6" s="107">
        <f ca="1">IF(IFERROR(MATCH(_xlfn.CONCAT($B6,",",AZ$4),'19 SpcFunc &amp; VentSpcFunc combos'!$Q$8:$Q$335,0),0)&gt;0,1,0)</f>
        <v>0</v>
      </c>
      <c r="BA6" s="107">
        <f ca="1">IF(IFERROR(MATCH(_xlfn.CONCAT($B6,",",BA$4),'19 SpcFunc &amp; VentSpcFunc combos'!$Q$8:$Q$335,0),0)&gt;0,1,0)</f>
        <v>0</v>
      </c>
      <c r="BB6" s="107">
        <f ca="1">IF(IFERROR(MATCH(_xlfn.CONCAT($B6,",",BB$4),'19 SpcFunc &amp; VentSpcFunc combos'!$Q$8:$Q$335,0),0)&gt;0,1,0)</f>
        <v>0</v>
      </c>
      <c r="BC6" s="107">
        <f ca="1">IF(IFERROR(MATCH(_xlfn.CONCAT($B6,",",BC$4),'19 SpcFunc &amp; VentSpcFunc combos'!$Q$8:$Q$335,0),0)&gt;0,1,0)</f>
        <v>0</v>
      </c>
      <c r="BD6" s="107">
        <f ca="1">IF(IFERROR(MATCH(_xlfn.CONCAT($B6,",",BD$4),'19 SpcFunc &amp; VentSpcFunc combos'!$Q$8:$Q$335,0),0)&gt;0,1,0)</f>
        <v>0</v>
      </c>
      <c r="BE6" s="107">
        <f ca="1">IF(IFERROR(MATCH(_xlfn.CONCAT($B6,",",BE$4),'19 SpcFunc &amp; VentSpcFunc combos'!$Q$8:$Q$335,0),0)&gt;0,1,0)</f>
        <v>0</v>
      </c>
      <c r="BF6" s="107">
        <f ca="1">IF(IFERROR(MATCH(_xlfn.CONCAT($B6,",",BF$4),'19 SpcFunc &amp; VentSpcFunc combos'!$Q$8:$Q$335,0),0)&gt;0,1,0)</f>
        <v>0</v>
      </c>
      <c r="BG6" s="107">
        <f ca="1">IF(IFERROR(MATCH(_xlfn.CONCAT($B6,",",BG$4),'19 SpcFunc &amp; VentSpcFunc combos'!$Q$8:$Q$335,0),0)&gt;0,1,0)</f>
        <v>0</v>
      </c>
      <c r="BH6" s="107">
        <f ca="1">IF(IFERROR(MATCH(_xlfn.CONCAT($B6,",",BH$4),'19 SpcFunc &amp; VentSpcFunc combos'!$Q$8:$Q$335,0),0)&gt;0,1,0)</f>
        <v>1</v>
      </c>
      <c r="BI6" s="107">
        <f ca="1">IF(IFERROR(MATCH(_xlfn.CONCAT($B6,",",BI$4),'19 SpcFunc &amp; VentSpcFunc combos'!$Q$8:$Q$335,0),0)&gt;0,1,0)</f>
        <v>0</v>
      </c>
      <c r="BJ6" s="107">
        <f ca="1">IF(IFERROR(MATCH(_xlfn.CONCAT($B6,",",BJ$4),'19 SpcFunc &amp; VentSpcFunc combos'!$Q$8:$Q$335,0),0)&gt;0,1,0)</f>
        <v>0</v>
      </c>
      <c r="BK6" s="107">
        <f ca="1">IF(IFERROR(MATCH(_xlfn.CONCAT($B6,",",BK$4),'19 SpcFunc &amp; VentSpcFunc combos'!$Q$8:$Q$335,0),0)&gt;0,1,0)</f>
        <v>0</v>
      </c>
      <c r="BL6" s="107">
        <f ca="1">IF(IFERROR(MATCH(_xlfn.CONCAT($B6,",",BL$4),'19 SpcFunc &amp; VentSpcFunc combos'!$Q$8:$Q$335,0),0)&gt;0,1,0)</f>
        <v>0</v>
      </c>
      <c r="BM6" s="107">
        <f ca="1">IF(IFERROR(MATCH(_xlfn.CONCAT($B6,",",BM$4),'19 SpcFunc &amp; VentSpcFunc combos'!$Q$8:$Q$335,0),0)&gt;0,1,0)</f>
        <v>0</v>
      </c>
      <c r="BN6" s="107">
        <f ca="1">IF(IFERROR(MATCH(_xlfn.CONCAT($B6,",",BN$4),'19 SpcFunc &amp; VentSpcFunc combos'!$Q$8:$Q$335,0),0)&gt;0,1,0)</f>
        <v>0</v>
      </c>
      <c r="BO6" s="107">
        <f ca="1">IF(IFERROR(MATCH(_xlfn.CONCAT($B6,",",BO$4),'19 SpcFunc &amp; VentSpcFunc combos'!$Q$8:$Q$335,0),0)&gt;0,1,0)</f>
        <v>0</v>
      </c>
      <c r="BP6" s="107">
        <f ca="1">IF(IFERROR(MATCH(_xlfn.CONCAT($B6,",",BP$4),'19 SpcFunc &amp; VentSpcFunc combos'!$Q$8:$Q$335,0),0)&gt;0,1,0)</f>
        <v>0</v>
      </c>
      <c r="BQ6" s="107">
        <f ca="1">IF(IFERROR(MATCH(_xlfn.CONCAT($B6,",",BQ$4),'19 SpcFunc &amp; VentSpcFunc combos'!$Q$8:$Q$335,0),0)&gt;0,1,0)</f>
        <v>0</v>
      </c>
      <c r="BR6" s="107">
        <f ca="1">IF(IFERROR(MATCH(_xlfn.CONCAT($B6,",",BR$4),'19 SpcFunc &amp; VentSpcFunc combos'!$Q$8:$Q$335,0),0)&gt;0,1,0)</f>
        <v>0</v>
      </c>
      <c r="BS6" s="107">
        <f ca="1">IF(IFERROR(MATCH(_xlfn.CONCAT($B6,",",BS$4),'19 SpcFunc &amp; VentSpcFunc combos'!$Q$8:$Q$335,0),0)&gt;0,1,0)</f>
        <v>0</v>
      </c>
      <c r="BT6" s="107">
        <f ca="1">IF(IFERROR(MATCH(_xlfn.CONCAT($B6,",",BT$4),'19 SpcFunc &amp; VentSpcFunc combos'!$Q$8:$Q$335,0),0)&gt;0,1,0)</f>
        <v>0</v>
      </c>
      <c r="BU6" s="107">
        <f ca="1">IF(IFERROR(MATCH(_xlfn.CONCAT($B6,",",BU$4),'19 SpcFunc &amp; VentSpcFunc combos'!$Q$8:$Q$335,0),0)&gt;0,1,0)</f>
        <v>0</v>
      </c>
      <c r="BV6" s="107">
        <f ca="1">IF(IFERROR(MATCH(_xlfn.CONCAT($B6,",",BV$4),'19 SpcFunc &amp; VentSpcFunc combos'!$Q$8:$Q$335,0),0)&gt;0,1,0)</f>
        <v>0</v>
      </c>
      <c r="BW6" s="107">
        <f ca="1">IF(IFERROR(MATCH(_xlfn.CONCAT($B6,",",BW$4),'19 SpcFunc &amp; VentSpcFunc combos'!$Q$8:$Q$335,0),0)&gt;0,1,0)</f>
        <v>0</v>
      </c>
      <c r="BX6" s="107">
        <f ca="1">IF(IFERROR(MATCH(_xlfn.CONCAT($B6,",",BX$4),'19 SpcFunc &amp; VentSpcFunc combos'!$Q$8:$Q$335,0),0)&gt;0,1,0)</f>
        <v>0</v>
      </c>
      <c r="BY6" s="107">
        <f ca="1">IF(IFERROR(MATCH(_xlfn.CONCAT($B6,",",BY$4),'19 SpcFunc &amp; VentSpcFunc combos'!$Q$8:$Q$335,0),0)&gt;0,1,0)</f>
        <v>0</v>
      </c>
      <c r="BZ6" s="107">
        <f ca="1">IF(IFERROR(MATCH(_xlfn.CONCAT($B6,",",BZ$4),'19 SpcFunc &amp; VentSpcFunc combos'!$Q$8:$Q$335,0),0)&gt;0,1,0)</f>
        <v>0</v>
      </c>
      <c r="CA6" s="107">
        <f ca="1">IF(IFERROR(MATCH(_xlfn.CONCAT($B6,",",CA$4),'19 SpcFunc &amp; VentSpcFunc combos'!$Q$8:$Q$335,0),0)&gt;0,1,0)</f>
        <v>0</v>
      </c>
      <c r="CB6" s="107">
        <f ca="1">IF(IFERROR(MATCH(_xlfn.CONCAT($B6,",",CB$4),'19 SpcFunc &amp; VentSpcFunc combos'!$Q$8:$Q$335,0),0)&gt;0,1,0)</f>
        <v>0</v>
      </c>
      <c r="CC6" s="107">
        <f ca="1">IF(IFERROR(MATCH(_xlfn.CONCAT($B6,",",CC$4),'19 SpcFunc &amp; VentSpcFunc combos'!$Q$8:$Q$335,0),0)&gt;0,1,0)</f>
        <v>0</v>
      </c>
      <c r="CD6" s="107">
        <f ca="1">IF(IFERROR(MATCH(_xlfn.CONCAT($B6,",",CD$4),'19 SpcFunc &amp; VentSpcFunc combos'!$Q$8:$Q$335,0),0)&gt;0,1,0)</f>
        <v>0</v>
      </c>
      <c r="CE6" s="107">
        <f ca="1">IF(IFERROR(MATCH(_xlfn.CONCAT($B6,",",CE$4),'19 SpcFunc &amp; VentSpcFunc combos'!$Q$8:$Q$335,0),0)&gt;0,1,0)</f>
        <v>0</v>
      </c>
      <c r="CF6" s="107">
        <f ca="1">IF(IFERROR(MATCH(_xlfn.CONCAT($B6,",",CF$4),'19 SpcFunc &amp; VentSpcFunc combos'!$Q$8:$Q$335,0),0)&gt;0,1,0)</f>
        <v>0</v>
      </c>
      <c r="CG6" s="107">
        <f ca="1">IF(IFERROR(MATCH(_xlfn.CONCAT($B6,",",CG$4),'19 SpcFunc &amp; VentSpcFunc combos'!$Q$8:$Q$335,0),0)&gt;0,1,0)</f>
        <v>0</v>
      </c>
      <c r="CH6" s="107">
        <f ca="1">IF(IFERROR(MATCH(_xlfn.CONCAT($B6,",",CH$4),'19 SpcFunc &amp; VentSpcFunc combos'!$Q$8:$Q$335,0),0)&gt;0,1,0)</f>
        <v>0</v>
      </c>
      <c r="CI6" s="107">
        <f ca="1">IF(IFERROR(MATCH(_xlfn.CONCAT($B6,",",CI$4),'19 SpcFunc &amp; VentSpcFunc combos'!$Q$8:$Q$335,0),0)&gt;0,1,0)</f>
        <v>0</v>
      </c>
      <c r="CJ6" s="107">
        <f ca="1">IF(IFERROR(MATCH(_xlfn.CONCAT($B6,",",CJ$4),'19 SpcFunc &amp; VentSpcFunc combos'!$Q$8:$Q$335,0),0)&gt;0,1,0)</f>
        <v>0</v>
      </c>
      <c r="CK6" s="107">
        <f ca="1">IF(IFERROR(MATCH(_xlfn.CONCAT($B6,",",CK$4),'19 SpcFunc &amp; VentSpcFunc combos'!$Q$8:$Q$335,0),0)&gt;0,1,0)</f>
        <v>0</v>
      </c>
      <c r="CL6" s="107">
        <f ca="1">IF(IFERROR(MATCH(_xlfn.CONCAT($B6,",",CL$4),'19 SpcFunc &amp; VentSpcFunc combos'!$Q$8:$Q$335,0),0)&gt;0,1,0)</f>
        <v>0</v>
      </c>
      <c r="CM6" s="107">
        <f ca="1">IF(IFERROR(MATCH(_xlfn.CONCAT($B6,",",CM$4),'19 SpcFunc &amp; VentSpcFunc combos'!$Q$8:$Q$335,0),0)&gt;0,1,0)</f>
        <v>0</v>
      </c>
      <c r="CN6" s="107">
        <f ca="1">IF(IFERROR(MATCH(_xlfn.CONCAT($B6,",",CN$4),'19 SpcFunc &amp; VentSpcFunc combos'!$Q$8:$Q$335,0),0)&gt;0,1,0)</f>
        <v>0</v>
      </c>
      <c r="CO6" s="107">
        <f ca="1">IF(IFERROR(MATCH(_xlfn.CONCAT($B6,",",CO$4),'19 SpcFunc &amp; VentSpcFunc combos'!$Q$8:$Q$335,0),0)&gt;0,1,0)</f>
        <v>0</v>
      </c>
      <c r="CP6" s="107">
        <f ca="1">IF(IFERROR(MATCH(_xlfn.CONCAT($B6,",",CP$4),'19 SpcFunc &amp; VentSpcFunc combos'!$Q$8:$Q$335,0),0)&gt;0,1,0)</f>
        <v>0</v>
      </c>
      <c r="CQ6" s="107">
        <f ca="1">IF(IFERROR(MATCH(_xlfn.CONCAT($B6,",",CQ$4),'19 SpcFunc &amp; VentSpcFunc combos'!$Q$8:$Q$335,0),0)&gt;0,1,0)</f>
        <v>0</v>
      </c>
      <c r="CR6" s="107">
        <f ca="1">IF(IFERROR(MATCH(_xlfn.CONCAT($B6,",",CR$4),'19 SpcFunc &amp; VentSpcFunc combos'!$Q$8:$Q$335,0),0)&gt;0,1,0)</f>
        <v>0</v>
      </c>
      <c r="CS6" s="107">
        <f ca="1">IF(IFERROR(MATCH(_xlfn.CONCAT($B6,",",CS$4),'19 SpcFunc &amp; VentSpcFunc combos'!$Q$8:$Q$335,0),0)&gt;0,1,0)</f>
        <v>0</v>
      </c>
      <c r="CT6" s="107">
        <f ca="1">IF(IFERROR(MATCH(_xlfn.CONCAT($B6,",",CT$4),'19 SpcFunc &amp; VentSpcFunc combos'!$Q$8:$Q$335,0),0)&gt;0,1,0)</f>
        <v>0</v>
      </c>
      <c r="CU6" s="86" t="s">
        <v>535</v>
      </c>
      <c r="CV6">
        <f t="shared" ref="CV6:CV69" ca="1" si="5">SUM(C6:CT6)</f>
        <v>5</v>
      </c>
    </row>
    <row r="7" spans="1:100">
      <c r="B7" t="str">
        <f>'For CSV - 2019 SpcFuncData'!B7</f>
        <v>Auto Repair / Maintenance Area</v>
      </c>
      <c r="C7" s="107">
        <f ca="1">IF(IFERROR(MATCH(_xlfn.CONCAT($B7,",",C$4),'19 SpcFunc &amp; VentSpcFunc combos'!$Q$8:$Q$335,0),0)&gt;0,1,0)</f>
        <v>0</v>
      </c>
      <c r="D7" s="107">
        <f ca="1">IF(IFERROR(MATCH(_xlfn.CONCAT($B7,",",D$4),'19 SpcFunc &amp; VentSpcFunc combos'!$Q$8:$Q$335,0),0)&gt;0,1,0)</f>
        <v>0</v>
      </c>
      <c r="E7" s="107">
        <f ca="1">IF(IFERROR(MATCH(_xlfn.CONCAT($B7,",",E$4),'19 SpcFunc &amp; VentSpcFunc combos'!$Q$8:$Q$335,0),0)&gt;0,1,0)</f>
        <v>0</v>
      </c>
      <c r="F7" s="107">
        <f ca="1">IF(IFERROR(MATCH(_xlfn.CONCAT($B7,",",F$4),'19 SpcFunc &amp; VentSpcFunc combos'!$Q$8:$Q$335,0),0)&gt;0,1,0)</f>
        <v>0</v>
      </c>
      <c r="G7" s="107">
        <f ca="1">IF(IFERROR(MATCH(_xlfn.CONCAT($B7,",",G$4),'19 SpcFunc &amp; VentSpcFunc combos'!$Q$8:$Q$335,0),0)&gt;0,1,0)</f>
        <v>0</v>
      </c>
      <c r="H7" s="107">
        <f ca="1">IF(IFERROR(MATCH(_xlfn.CONCAT($B7,",",H$4),'19 SpcFunc &amp; VentSpcFunc combos'!$Q$8:$Q$335,0),0)&gt;0,1,0)</f>
        <v>0</v>
      </c>
      <c r="I7" s="107">
        <f ca="1">IF(IFERROR(MATCH(_xlfn.CONCAT($B7,",",I$4),'19 SpcFunc &amp; VentSpcFunc combos'!$Q$8:$Q$335,0),0)&gt;0,1,0)</f>
        <v>0</v>
      </c>
      <c r="J7" s="107">
        <f ca="1">IF(IFERROR(MATCH(_xlfn.CONCAT($B7,",",J$4),'19 SpcFunc &amp; VentSpcFunc combos'!$Q$8:$Q$335,0),0)&gt;0,1,0)</f>
        <v>0</v>
      </c>
      <c r="K7" s="107">
        <f ca="1">IF(IFERROR(MATCH(_xlfn.CONCAT($B7,",",K$4),'19 SpcFunc &amp; VentSpcFunc combos'!$Q$8:$Q$335,0),0)&gt;0,1,0)</f>
        <v>0</v>
      </c>
      <c r="L7" s="107">
        <f ca="1">IF(IFERROR(MATCH(_xlfn.CONCAT($B7,",",L$4),'19 SpcFunc &amp; VentSpcFunc combos'!$Q$8:$Q$335,0),0)&gt;0,1,0)</f>
        <v>0</v>
      </c>
      <c r="M7" s="107">
        <f ca="1">IF(IFERROR(MATCH(_xlfn.CONCAT($B7,",",M$4),'19 SpcFunc &amp; VentSpcFunc combos'!$Q$8:$Q$335,0),0)&gt;0,1,0)</f>
        <v>0</v>
      </c>
      <c r="N7" s="107">
        <f ca="1">IF(IFERROR(MATCH(_xlfn.CONCAT($B7,",",N$4),'19 SpcFunc &amp; VentSpcFunc combos'!$Q$8:$Q$335,0),0)&gt;0,1,0)</f>
        <v>0</v>
      </c>
      <c r="O7" s="107">
        <f ca="1">IF(IFERROR(MATCH(_xlfn.CONCAT($B7,",",O$4),'19 SpcFunc &amp; VentSpcFunc combos'!$Q$8:$Q$335,0),0)&gt;0,1,0)</f>
        <v>0</v>
      </c>
      <c r="P7" s="107">
        <f ca="1">IF(IFERROR(MATCH(_xlfn.CONCAT($B7,",",P$4),'19 SpcFunc &amp; VentSpcFunc combos'!$Q$8:$Q$335,0),0)&gt;0,1,0)</f>
        <v>0</v>
      </c>
      <c r="Q7" s="107">
        <f ca="1">IF(IFERROR(MATCH(_xlfn.CONCAT($B7,",",Q$4),'19 SpcFunc &amp; VentSpcFunc combos'!$Q$8:$Q$335,0),0)&gt;0,1,0)</f>
        <v>0</v>
      </c>
      <c r="R7" s="107">
        <f ca="1">IF(IFERROR(MATCH(_xlfn.CONCAT($B7,",",R$4),'19 SpcFunc &amp; VentSpcFunc combos'!$Q$8:$Q$335,0),0)&gt;0,1,0)</f>
        <v>0</v>
      </c>
      <c r="S7" s="107">
        <f ca="1">IF(IFERROR(MATCH(_xlfn.CONCAT($B7,",",S$4),'19 SpcFunc &amp; VentSpcFunc combos'!$Q$8:$Q$335,0),0)&gt;0,1,0)</f>
        <v>0</v>
      </c>
      <c r="T7" s="107">
        <f ca="1">IF(IFERROR(MATCH(_xlfn.CONCAT($B7,",",T$4),'19 SpcFunc &amp; VentSpcFunc combos'!$Q$8:$Q$335,0),0)&gt;0,1,0)</f>
        <v>0</v>
      </c>
      <c r="U7" s="107">
        <f ca="1">IF(IFERROR(MATCH(_xlfn.CONCAT($B7,",",U$4),'19 SpcFunc &amp; VentSpcFunc combos'!$Q$8:$Q$335,0),0)&gt;0,1,0)</f>
        <v>0</v>
      </c>
      <c r="V7" s="107">
        <f ca="1">IF(IFERROR(MATCH(_xlfn.CONCAT($B7,",",V$4),'19 SpcFunc &amp; VentSpcFunc combos'!$Q$8:$Q$335,0),0)&gt;0,1,0)</f>
        <v>0</v>
      </c>
      <c r="W7" s="107">
        <f ca="1">IF(IFERROR(MATCH(_xlfn.CONCAT($B7,",",W$4),'19 SpcFunc &amp; VentSpcFunc combos'!$Q$8:$Q$335,0),0)&gt;0,1,0)</f>
        <v>0</v>
      </c>
      <c r="X7" s="107">
        <f ca="1">IF(IFERROR(MATCH(_xlfn.CONCAT($B7,",",X$4),'19 SpcFunc &amp; VentSpcFunc combos'!$Q$8:$Q$335,0),0)&gt;0,1,0)</f>
        <v>0</v>
      </c>
      <c r="Y7" s="107">
        <f ca="1">IF(IFERROR(MATCH(_xlfn.CONCAT($B7,",",Y$4),'19 SpcFunc &amp; VentSpcFunc combos'!$Q$8:$Q$335,0),0)&gt;0,1,0)</f>
        <v>0</v>
      </c>
      <c r="Z7" s="107">
        <f ca="1">IF(IFERROR(MATCH(_xlfn.CONCAT($B7,",",Z$4),'19 SpcFunc &amp; VentSpcFunc combos'!$Q$8:$Q$335,0),0)&gt;0,1,0)</f>
        <v>0</v>
      </c>
      <c r="AA7" s="107">
        <f ca="1">IF(IFERROR(MATCH(_xlfn.CONCAT($B7,",",AA$4),'19 SpcFunc &amp; VentSpcFunc combos'!$Q$8:$Q$335,0),0)&gt;0,1,0)</f>
        <v>0</v>
      </c>
      <c r="AB7" s="107">
        <f ca="1">IF(IFERROR(MATCH(_xlfn.CONCAT($B7,",",AB$4),'19 SpcFunc &amp; VentSpcFunc combos'!$Q$8:$Q$335,0),0)&gt;0,1,0)</f>
        <v>1</v>
      </c>
      <c r="AC7" s="107">
        <f ca="1">IF(IFERROR(MATCH(_xlfn.CONCAT($B7,",",AC$4),'19 SpcFunc &amp; VentSpcFunc combos'!$Q$8:$Q$335,0),0)&gt;0,1,0)</f>
        <v>0</v>
      </c>
      <c r="AD7" s="107">
        <f ca="1">IF(IFERROR(MATCH(_xlfn.CONCAT($B7,",",AD$4),'19 SpcFunc &amp; VentSpcFunc combos'!$Q$8:$Q$335,0),0)&gt;0,1,0)</f>
        <v>0</v>
      </c>
      <c r="AE7" s="107">
        <f ca="1">IF(IFERROR(MATCH(_xlfn.CONCAT($B7,",",AE$4),'19 SpcFunc &amp; VentSpcFunc combos'!$Q$8:$Q$335,0),0)&gt;0,1,0)</f>
        <v>0</v>
      </c>
      <c r="AF7" s="107">
        <f ca="1">IF(IFERROR(MATCH(_xlfn.CONCAT($B7,",",AF$4),'19 SpcFunc &amp; VentSpcFunc combos'!$Q$8:$Q$335,0),0)&gt;0,1,0)</f>
        <v>0</v>
      </c>
      <c r="AG7" s="107">
        <f ca="1">IF(IFERROR(MATCH(_xlfn.CONCAT($B7,",",AG$4),'19 SpcFunc &amp; VentSpcFunc combos'!$Q$8:$Q$335,0),0)&gt;0,1,0)</f>
        <v>0</v>
      </c>
      <c r="AH7" s="107">
        <f ca="1">IF(IFERROR(MATCH(_xlfn.CONCAT($B7,",",AH$4),'19 SpcFunc &amp; VentSpcFunc combos'!$Q$8:$Q$335,0),0)&gt;0,1,0)</f>
        <v>0</v>
      </c>
      <c r="AI7" s="107">
        <f ca="1">IF(IFERROR(MATCH(_xlfn.CONCAT($B7,",",AI$4),'19 SpcFunc &amp; VentSpcFunc combos'!$Q$8:$Q$335,0),0)&gt;0,1,0)</f>
        <v>0</v>
      </c>
      <c r="AJ7" s="107">
        <f ca="1">IF(IFERROR(MATCH(_xlfn.CONCAT($B7,",",AJ$4),'19 SpcFunc &amp; VentSpcFunc combos'!$Q$8:$Q$335,0),0)&gt;0,1,0)</f>
        <v>0</v>
      </c>
      <c r="AK7" s="107">
        <f ca="1">IF(IFERROR(MATCH(_xlfn.CONCAT($B7,",",AK$4),'19 SpcFunc &amp; VentSpcFunc combos'!$Q$8:$Q$335,0),0)&gt;0,1,0)</f>
        <v>0</v>
      </c>
      <c r="AL7" s="107">
        <f ca="1">IF(IFERROR(MATCH(_xlfn.CONCAT($B7,",",AL$4),'19 SpcFunc &amp; VentSpcFunc combos'!$Q$8:$Q$335,0),0)&gt;0,1,0)</f>
        <v>0</v>
      </c>
      <c r="AM7" s="107">
        <f ca="1">IF(IFERROR(MATCH(_xlfn.CONCAT($B7,",",AM$4),'19 SpcFunc &amp; VentSpcFunc combos'!$Q$8:$Q$335,0),0)&gt;0,1,0)</f>
        <v>0</v>
      </c>
      <c r="AN7" s="107">
        <f ca="1">IF(IFERROR(MATCH(_xlfn.CONCAT($B7,",",AN$4),'19 SpcFunc &amp; VentSpcFunc combos'!$Q$8:$Q$335,0),0)&gt;0,1,0)</f>
        <v>0</v>
      </c>
      <c r="AO7" s="107">
        <f ca="1">IF(IFERROR(MATCH(_xlfn.CONCAT($B7,",",AO$4),'19 SpcFunc &amp; VentSpcFunc combos'!$Q$8:$Q$335,0),0)&gt;0,1,0)</f>
        <v>0</v>
      </c>
      <c r="AP7" s="107">
        <f ca="1">IF(IFERROR(MATCH(_xlfn.CONCAT($B7,",",AP$4),'19 SpcFunc &amp; VentSpcFunc combos'!$Q$8:$Q$335,0),0)&gt;0,1,0)</f>
        <v>0</v>
      </c>
      <c r="AQ7" s="107">
        <f ca="1">IF(IFERROR(MATCH(_xlfn.CONCAT($B7,",",AQ$4),'19 SpcFunc &amp; VentSpcFunc combos'!$Q$8:$Q$335,0),0)&gt;0,1,0)</f>
        <v>0</v>
      </c>
      <c r="AR7" s="107">
        <f ca="1">IF(IFERROR(MATCH(_xlfn.CONCAT($B7,",",AR$4),'19 SpcFunc &amp; VentSpcFunc combos'!$Q$8:$Q$335,0),0)&gt;0,1,0)</f>
        <v>0</v>
      </c>
      <c r="AS7" s="107">
        <f ca="1">IF(IFERROR(MATCH(_xlfn.CONCAT($B7,",",AS$4),'19 SpcFunc &amp; VentSpcFunc combos'!$Q$8:$Q$335,0),0)&gt;0,1,0)</f>
        <v>0</v>
      </c>
      <c r="AT7" s="107">
        <f ca="1">IF(IFERROR(MATCH(_xlfn.CONCAT($B7,",",AT$4),'19 SpcFunc &amp; VentSpcFunc combos'!$Q$8:$Q$335,0),0)&gt;0,1,0)</f>
        <v>0</v>
      </c>
      <c r="AU7" s="107">
        <f ca="1">IF(IFERROR(MATCH(_xlfn.CONCAT($B7,",",AU$4),'19 SpcFunc &amp; VentSpcFunc combos'!$Q$8:$Q$335,0),0)&gt;0,1,0)</f>
        <v>0</v>
      </c>
      <c r="AV7" s="107">
        <f ca="1">IF(IFERROR(MATCH(_xlfn.CONCAT($B7,",",AV$4),'19 SpcFunc &amp; VentSpcFunc combos'!$Q$8:$Q$335,0),0)&gt;0,1,0)</f>
        <v>0</v>
      </c>
      <c r="AW7" s="107">
        <f ca="1">IF(IFERROR(MATCH(_xlfn.CONCAT($B7,",",AW$4),'19 SpcFunc &amp; VentSpcFunc combos'!$Q$8:$Q$335,0),0)&gt;0,1,0)</f>
        <v>0</v>
      </c>
      <c r="AX7" s="107">
        <f ca="1">IF(IFERROR(MATCH(_xlfn.CONCAT($B7,",",AX$4),'19 SpcFunc &amp; VentSpcFunc combos'!$Q$8:$Q$335,0),0)&gt;0,1,0)</f>
        <v>0</v>
      </c>
      <c r="AY7" s="107">
        <f ca="1">IF(IFERROR(MATCH(_xlfn.CONCAT($B7,",",AY$4),'19 SpcFunc &amp; VentSpcFunc combos'!$Q$8:$Q$335,0),0)&gt;0,1,0)</f>
        <v>0</v>
      </c>
      <c r="AZ7" s="107">
        <f ca="1">IF(IFERROR(MATCH(_xlfn.CONCAT($B7,",",AZ$4),'19 SpcFunc &amp; VentSpcFunc combos'!$Q$8:$Q$335,0),0)&gt;0,1,0)</f>
        <v>0</v>
      </c>
      <c r="BA7" s="107">
        <f ca="1">IF(IFERROR(MATCH(_xlfn.CONCAT($B7,",",BA$4),'19 SpcFunc &amp; VentSpcFunc combos'!$Q$8:$Q$335,0),0)&gt;0,1,0)</f>
        <v>0</v>
      </c>
      <c r="BB7" s="107">
        <f ca="1">IF(IFERROR(MATCH(_xlfn.CONCAT($B7,",",BB$4),'19 SpcFunc &amp; VentSpcFunc combos'!$Q$8:$Q$335,0),0)&gt;0,1,0)</f>
        <v>0</v>
      </c>
      <c r="BC7" s="107">
        <f ca="1">IF(IFERROR(MATCH(_xlfn.CONCAT($B7,",",BC$4),'19 SpcFunc &amp; VentSpcFunc combos'!$Q$8:$Q$335,0),0)&gt;0,1,0)</f>
        <v>0</v>
      </c>
      <c r="BD7" s="107">
        <f ca="1">IF(IFERROR(MATCH(_xlfn.CONCAT($B7,",",BD$4),'19 SpcFunc &amp; VentSpcFunc combos'!$Q$8:$Q$335,0),0)&gt;0,1,0)</f>
        <v>0</v>
      </c>
      <c r="BE7" s="107">
        <f ca="1">IF(IFERROR(MATCH(_xlfn.CONCAT($B7,",",BE$4),'19 SpcFunc &amp; VentSpcFunc combos'!$Q$8:$Q$335,0),0)&gt;0,1,0)</f>
        <v>0</v>
      </c>
      <c r="BF7" s="107">
        <f ca="1">IF(IFERROR(MATCH(_xlfn.CONCAT($B7,",",BF$4),'19 SpcFunc &amp; VentSpcFunc combos'!$Q$8:$Q$335,0),0)&gt;0,1,0)</f>
        <v>0</v>
      </c>
      <c r="BG7" s="107">
        <f ca="1">IF(IFERROR(MATCH(_xlfn.CONCAT($B7,",",BG$4),'19 SpcFunc &amp; VentSpcFunc combos'!$Q$8:$Q$335,0),0)&gt;0,1,0)</f>
        <v>0</v>
      </c>
      <c r="BH7" s="107">
        <f ca="1">IF(IFERROR(MATCH(_xlfn.CONCAT($B7,",",BH$4),'19 SpcFunc &amp; VentSpcFunc combos'!$Q$8:$Q$335,0),0)&gt;0,1,0)</f>
        <v>0</v>
      </c>
      <c r="BI7" s="107">
        <f ca="1">IF(IFERROR(MATCH(_xlfn.CONCAT($B7,",",BI$4),'19 SpcFunc &amp; VentSpcFunc combos'!$Q$8:$Q$335,0),0)&gt;0,1,0)</f>
        <v>0</v>
      </c>
      <c r="BJ7" s="107">
        <f ca="1">IF(IFERROR(MATCH(_xlfn.CONCAT($B7,",",BJ$4),'19 SpcFunc &amp; VentSpcFunc combos'!$Q$8:$Q$335,0),0)&gt;0,1,0)</f>
        <v>0</v>
      </c>
      <c r="BK7" s="107">
        <f ca="1">IF(IFERROR(MATCH(_xlfn.CONCAT($B7,",",BK$4),'19 SpcFunc &amp; VentSpcFunc combos'!$Q$8:$Q$335,0),0)&gt;0,1,0)</f>
        <v>0</v>
      </c>
      <c r="BL7" s="107">
        <f ca="1">IF(IFERROR(MATCH(_xlfn.CONCAT($B7,",",BL$4),'19 SpcFunc &amp; VentSpcFunc combos'!$Q$8:$Q$335,0),0)&gt;0,1,0)</f>
        <v>0</v>
      </c>
      <c r="BM7" s="107">
        <f ca="1">IF(IFERROR(MATCH(_xlfn.CONCAT($B7,",",BM$4),'19 SpcFunc &amp; VentSpcFunc combos'!$Q$8:$Q$335,0),0)&gt;0,1,0)</f>
        <v>0</v>
      </c>
      <c r="BN7" s="107">
        <f ca="1">IF(IFERROR(MATCH(_xlfn.CONCAT($B7,",",BN$4),'19 SpcFunc &amp; VentSpcFunc combos'!$Q$8:$Q$335,0),0)&gt;0,1,0)</f>
        <v>0</v>
      </c>
      <c r="BO7" s="107">
        <f ca="1">IF(IFERROR(MATCH(_xlfn.CONCAT($B7,",",BO$4),'19 SpcFunc &amp; VentSpcFunc combos'!$Q$8:$Q$335,0),0)&gt;0,1,0)</f>
        <v>0</v>
      </c>
      <c r="BP7" s="107">
        <f ca="1">IF(IFERROR(MATCH(_xlfn.CONCAT($B7,",",BP$4),'19 SpcFunc &amp; VentSpcFunc combos'!$Q$8:$Q$335,0),0)&gt;0,1,0)</f>
        <v>0</v>
      </c>
      <c r="BQ7" s="107">
        <f ca="1">IF(IFERROR(MATCH(_xlfn.CONCAT($B7,",",BQ$4),'19 SpcFunc &amp; VentSpcFunc combos'!$Q$8:$Q$335,0),0)&gt;0,1,0)</f>
        <v>0</v>
      </c>
      <c r="BR7" s="107">
        <f ca="1">IF(IFERROR(MATCH(_xlfn.CONCAT($B7,",",BR$4),'19 SpcFunc &amp; VentSpcFunc combos'!$Q$8:$Q$335,0),0)&gt;0,1,0)</f>
        <v>0</v>
      </c>
      <c r="BS7" s="107">
        <f ca="1">IF(IFERROR(MATCH(_xlfn.CONCAT($B7,",",BS$4),'19 SpcFunc &amp; VentSpcFunc combos'!$Q$8:$Q$335,0),0)&gt;0,1,0)</f>
        <v>0</v>
      </c>
      <c r="BT7" s="107">
        <f ca="1">IF(IFERROR(MATCH(_xlfn.CONCAT($B7,",",BT$4),'19 SpcFunc &amp; VentSpcFunc combos'!$Q$8:$Q$335,0),0)&gt;0,1,0)</f>
        <v>0</v>
      </c>
      <c r="BU7" s="107">
        <f ca="1">IF(IFERROR(MATCH(_xlfn.CONCAT($B7,",",BU$4),'19 SpcFunc &amp; VentSpcFunc combos'!$Q$8:$Q$335,0),0)&gt;0,1,0)</f>
        <v>0</v>
      </c>
      <c r="BV7" s="107">
        <f ca="1">IF(IFERROR(MATCH(_xlfn.CONCAT($B7,",",BV$4),'19 SpcFunc &amp; VentSpcFunc combos'!$Q$8:$Q$335,0),0)&gt;0,1,0)</f>
        <v>0</v>
      </c>
      <c r="BW7" s="107">
        <f ca="1">IF(IFERROR(MATCH(_xlfn.CONCAT($B7,",",BW$4),'19 SpcFunc &amp; VentSpcFunc combos'!$Q$8:$Q$335,0),0)&gt;0,1,0)</f>
        <v>0</v>
      </c>
      <c r="BX7" s="107">
        <f ca="1">IF(IFERROR(MATCH(_xlfn.CONCAT($B7,",",BX$4),'19 SpcFunc &amp; VentSpcFunc combos'!$Q$8:$Q$335,0),0)&gt;0,1,0)</f>
        <v>0</v>
      </c>
      <c r="BY7" s="107">
        <f ca="1">IF(IFERROR(MATCH(_xlfn.CONCAT($B7,",",BY$4),'19 SpcFunc &amp; VentSpcFunc combos'!$Q$8:$Q$335,0),0)&gt;0,1,0)</f>
        <v>0</v>
      </c>
      <c r="BZ7" s="107">
        <f ca="1">IF(IFERROR(MATCH(_xlfn.CONCAT($B7,",",BZ$4),'19 SpcFunc &amp; VentSpcFunc combos'!$Q$8:$Q$335,0),0)&gt;0,1,0)</f>
        <v>0</v>
      </c>
      <c r="CA7" s="107">
        <f ca="1">IF(IFERROR(MATCH(_xlfn.CONCAT($B7,",",CA$4),'19 SpcFunc &amp; VentSpcFunc combos'!$Q$8:$Q$335,0),0)&gt;0,1,0)</f>
        <v>0</v>
      </c>
      <c r="CB7" s="107">
        <f ca="1">IF(IFERROR(MATCH(_xlfn.CONCAT($B7,",",CB$4),'19 SpcFunc &amp; VentSpcFunc combos'!$Q$8:$Q$335,0),0)&gt;0,1,0)</f>
        <v>0</v>
      </c>
      <c r="CC7" s="107">
        <f ca="1">IF(IFERROR(MATCH(_xlfn.CONCAT($B7,",",CC$4),'19 SpcFunc &amp; VentSpcFunc combos'!$Q$8:$Q$335,0),0)&gt;0,1,0)</f>
        <v>0</v>
      </c>
      <c r="CD7" s="107">
        <f ca="1">IF(IFERROR(MATCH(_xlfn.CONCAT($B7,",",CD$4),'19 SpcFunc &amp; VentSpcFunc combos'!$Q$8:$Q$335,0),0)&gt;0,1,0)</f>
        <v>0</v>
      </c>
      <c r="CE7" s="107">
        <f ca="1">IF(IFERROR(MATCH(_xlfn.CONCAT($B7,",",CE$4),'19 SpcFunc &amp; VentSpcFunc combos'!$Q$8:$Q$335,0),0)&gt;0,1,0)</f>
        <v>0</v>
      </c>
      <c r="CF7" s="107">
        <f ca="1">IF(IFERROR(MATCH(_xlfn.CONCAT($B7,",",CF$4),'19 SpcFunc &amp; VentSpcFunc combos'!$Q$8:$Q$335,0),0)&gt;0,1,0)</f>
        <v>0</v>
      </c>
      <c r="CG7" s="107">
        <f ca="1">IF(IFERROR(MATCH(_xlfn.CONCAT($B7,",",CG$4),'19 SpcFunc &amp; VentSpcFunc combos'!$Q$8:$Q$335,0),0)&gt;0,1,0)</f>
        <v>0</v>
      </c>
      <c r="CH7" s="107">
        <f ca="1">IF(IFERROR(MATCH(_xlfn.CONCAT($B7,",",CH$4),'19 SpcFunc &amp; VentSpcFunc combos'!$Q$8:$Q$335,0),0)&gt;0,1,0)</f>
        <v>0</v>
      </c>
      <c r="CI7" s="107">
        <f ca="1">IF(IFERROR(MATCH(_xlfn.CONCAT($B7,",",CI$4),'19 SpcFunc &amp; VentSpcFunc combos'!$Q$8:$Q$335,0),0)&gt;0,1,0)</f>
        <v>0</v>
      </c>
      <c r="CJ7" s="107">
        <f ca="1">IF(IFERROR(MATCH(_xlfn.CONCAT($B7,",",CJ$4),'19 SpcFunc &amp; VentSpcFunc combos'!$Q$8:$Q$335,0),0)&gt;0,1,0)</f>
        <v>0</v>
      </c>
      <c r="CK7" s="107">
        <f ca="1">IF(IFERROR(MATCH(_xlfn.CONCAT($B7,",",CK$4),'19 SpcFunc &amp; VentSpcFunc combos'!$Q$8:$Q$335,0),0)&gt;0,1,0)</f>
        <v>0</v>
      </c>
      <c r="CL7" s="107">
        <f ca="1">IF(IFERROR(MATCH(_xlfn.CONCAT($B7,",",CL$4),'19 SpcFunc &amp; VentSpcFunc combos'!$Q$8:$Q$335,0),0)&gt;0,1,0)</f>
        <v>0</v>
      </c>
      <c r="CM7" s="107">
        <f ca="1">IF(IFERROR(MATCH(_xlfn.CONCAT($B7,",",CM$4),'19 SpcFunc &amp; VentSpcFunc combos'!$Q$8:$Q$335,0),0)&gt;0,1,0)</f>
        <v>0</v>
      </c>
      <c r="CN7" s="107">
        <f ca="1">IF(IFERROR(MATCH(_xlfn.CONCAT($B7,",",CN$4),'19 SpcFunc &amp; VentSpcFunc combos'!$Q$8:$Q$335,0),0)&gt;0,1,0)</f>
        <v>0</v>
      </c>
      <c r="CO7" s="107">
        <f ca="1">IF(IFERROR(MATCH(_xlfn.CONCAT($B7,",",CO$4),'19 SpcFunc &amp; VentSpcFunc combos'!$Q$8:$Q$335,0),0)&gt;0,1,0)</f>
        <v>0</v>
      </c>
      <c r="CP7" s="107">
        <f ca="1">IF(IFERROR(MATCH(_xlfn.CONCAT($B7,",",CP$4),'19 SpcFunc &amp; VentSpcFunc combos'!$Q$8:$Q$335,0),0)&gt;0,1,0)</f>
        <v>0</v>
      </c>
      <c r="CQ7" s="107">
        <f ca="1">IF(IFERROR(MATCH(_xlfn.CONCAT($B7,",",CQ$4),'19 SpcFunc &amp; VentSpcFunc combos'!$Q$8:$Q$335,0),0)&gt;0,1,0)</f>
        <v>0</v>
      </c>
      <c r="CR7" s="107">
        <f ca="1">IF(IFERROR(MATCH(_xlfn.CONCAT($B7,",",CR$4),'19 SpcFunc &amp; VentSpcFunc combos'!$Q$8:$Q$335,0),0)&gt;0,1,0)</f>
        <v>0</v>
      </c>
      <c r="CS7" s="107">
        <f ca="1">IF(IFERROR(MATCH(_xlfn.CONCAT($B7,",",CS$4),'19 SpcFunc &amp; VentSpcFunc combos'!$Q$8:$Q$335,0),0)&gt;0,1,0)</f>
        <v>0</v>
      </c>
      <c r="CT7" s="107">
        <f ca="1">IF(IFERROR(MATCH(_xlfn.CONCAT($B7,",",CT$4),'19 SpcFunc &amp; VentSpcFunc combos'!$Q$8:$Q$335,0),0)&gt;0,1,0)</f>
        <v>0</v>
      </c>
      <c r="CU7" s="86" t="s">
        <v>535</v>
      </c>
      <c r="CV7">
        <f t="shared" ca="1" si="5"/>
        <v>1</v>
      </c>
    </row>
    <row r="8" spans="1:100">
      <c r="B8" t="str">
        <f>'For CSV - 2019 SpcFuncData'!B8</f>
        <v>Beauty Salon Area</v>
      </c>
      <c r="C8" s="107">
        <f ca="1">IF(IFERROR(MATCH(_xlfn.CONCAT($B8,",",C$4),'19 SpcFunc &amp; VentSpcFunc combos'!$Q$8:$Q$335,0),0)&gt;0,1,0)</f>
        <v>0</v>
      </c>
      <c r="D8" s="107">
        <f ca="1">IF(IFERROR(MATCH(_xlfn.CONCAT($B8,",",D$4),'19 SpcFunc &amp; VentSpcFunc combos'!$Q$8:$Q$335,0),0)&gt;0,1,0)</f>
        <v>0</v>
      </c>
      <c r="E8" s="107">
        <f ca="1">IF(IFERROR(MATCH(_xlfn.CONCAT($B8,",",E$4),'19 SpcFunc &amp; VentSpcFunc combos'!$Q$8:$Q$335,0),0)&gt;0,1,0)</f>
        <v>0</v>
      </c>
      <c r="F8" s="107">
        <f ca="1">IF(IFERROR(MATCH(_xlfn.CONCAT($B8,",",F$4),'19 SpcFunc &amp; VentSpcFunc combos'!$Q$8:$Q$335,0),0)&gt;0,1,0)</f>
        <v>0</v>
      </c>
      <c r="G8" s="107">
        <f ca="1">IF(IFERROR(MATCH(_xlfn.CONCAT($B8,",",G$4),'19 SpcFunc &amp; VentSpcFunc combos'!$Q$8:$Q$335,0),0)&gt;0,1,0)</f>
        <v>0</v>
      </c>
      <c r="H8" s="107">
        <f ca="1">IF(IFERROR(MATCH(_xlfn.CONCAT($B8,",",H$4),'19 SpcFunc &amp; VentSpcFunc combos'!$Q$8:$Q$335,0),0)&gt;0,1,0)</f>
        <v>0</v>
      </c>
      <c r="I8" s="107">
        <f ca="1">IF(IFERROR(MATCH(_xlfn.CONCAT($B8,",",I$4),'19 SpcFunc &amp; VentSpcFunc combos'!$Q$8:$Q$335,0),0)&gt;0,1,0)</f>
        <v>0</v>
      </c>
      <c r="J8" s="107">
        <f ca="1">IF(IFERROR(MATCH(_xlfn.CONCAT($B8,",",J$4),'19 SpcFunc &amp; VentSpcFunc combos'!$Q$8:$Q$335,0),0)&gt;0,1,0)</f>
        <v>0</v>
      </c>
      <c r="K8" s="107">
        <f ca="1">IF(IFERROR(MATCH(_xlfn.CONCAT($B8,",",K$4),'19 SpcFunc &amp; VentSpcFunc combos'!$Q$8:$Q$335,0),0)&gt;0,1,0)</f>
        <v>0</v>
      </c>
      <c r="L8" s="107">
        <f ca="1">IF(IFERROR(MATCH(_xlfn.CONCAT($B8,",",L$4),'19 SpcFunc &amp; VentSpcFunc combos'!$Q$8:$Q$335,0),0)&gt;0,1,0)</f>
        <v>0</v>
      </c>
      <c r="M8" s="107">
        <f ca="1">IF(IFERROR(MATCH(_xlfn.CONCAT($B8,",",M$4),'19 SpcFunc &amp; VentSpcFunc combos'!$Q$8:$Q$335,0),0)&gt;0,1,0)</f>
        <v>0</v>
      </c>
      <c r="N8" s="107">
        <f ca="1">IF(IFERROR(MATCH(_xlfn.CONCAT($B8,",",N$4),'19 SpcFunc &amp; VentSpcFunc combos'!$Q$8:$Q$335,0),0)&gt;0,1,0)</f>
        <v>0</v>
      </c>
      <c r="O8" s="107">
        <f ca="1">IF(IFERROR(MATCH(_xlfn.CONCAT($B8,",",O$4),'19 SpcFunc &amp; VentSpcFunc combos'!$Q$8:$Q$335,0),0)&gt;0,1,0)</f>
        <v>0</v>
      </c>
      <c r="P8" s="107">
        <f ca="1">IF(IFERROR(MATCH(_xlfn.CONCAT($B8,",",P$4),'19 SpcFunc &amp; VentSpcFunc combos'!$Q$8:$Q$335,0),0)&gt;0,1,0)</f>
        <v>0</v>
      </c>
      <c r="Q8" s="107">
        <f ca="1">IF(IFERROR(MATCH(_xlfn.CONCAT($B8,",",Q$4),'19 SpcFunc &amp; VentSpcFunc combos'!$Q$8:$Q$335,0),0)&gt;0,1,0)</f>
        <v>0</v>
      </c>
      <c r="R8" s="107">
        <f ca="1">IF(IFERROR(MATCH(_xlfn.CONCAT($B8,",",R$4),'19 SpcFunc &amp; VentSpcFunc combos'!$Q$8:$Q$335,0),0)&gt;0,1,0)</f>
        <v>0</v>
      </c>
      <c r="S8" s="107">
        <f ca="1">IF(IFERROR(MATCH(_xlfn.CONCAT($B8,",",S$4),'19 SpcFunc &amp; VentSpcFunc combos'!$Q$8:$Q$335,0),0)&gt;0,1,0)</f>
        <v>0</v>
      </c>
      <c r="T8" s="107">
        <f ca="1">IF(IFERROR(MATCH(_xlfn.CONCAT($B8,",",T$4),'19 SpcFunc &amp; VentSpcFunc combos'!$Q$8:$Q$335,0),0)&gt;0,1,0)</f>
        <v>0</v>
      </c>
      <c r="U8" s="107">
        <f ca="1">IF(IFERROR(MATCH(_xlfn.CONCAT($B8,",",U$4),'19 SpcFunc &amp; VentSpcFunc combos'!$Q$8:$Q$335,0),0)&gt;0,1,0)</f>
        <v>0</v>
      </c>
      <c r="V8" s="107">
        <f ca="1">IF(IFERROR(MATCH(_xlfn.CONCAT($B8,",",V$4),'19 SpcFunc &amp; VentSpcFunc combos'!$Q$8:$Q$335,0),0)&gt;0,1,0)</f>
        <v>0</v>
      </c>
      <c r="W8" s="107">
        <f ca="1">IF(IFERROR(MATCH(_xlfn.CONCAT($B8,",",W$4),'19 SpcFunc &amp; VentSpcFunc combos'!$Q$8:$Q$335,0),0)&gt;0,1,0)</f>
        <v>0</v>
      </c>
      <c r="X8" s="107">
        <f ca="1">IF(IFERROR(MATCH(_xlfn.CONCAT($B8,",",X$4),'19 SpcFunc &amp; VentSpcFunc combos'!$Q$8:$Q$335,0),0)&gt;0,1,0)</f>
        <v>0</v>
      </c>
      <c r="Y8" s="107">
        <f ca="1">IF(IFERROR(MATCH(_xlfn.CONCAT($B8,",",Y$4),'19 SpcFunc &amp; VentSpcFunc combos'!$Q$8:$Q$335,0),0)&gt;0,1,0)</f>
        <v>0</v>
      </c>
      <c r="Z8" s="107">
        <f ca="1">IF(IFERROR(MATCH(_xlfn.CONCAT($B8,",",Z$4),'19 SpcFunc &amp; VentSpcFunc combos'!$Q$8:$Q$335,0),0)&gt;0,1,0)</f>
        <v>0</v>
      </c>
      <c r="AA8" s="107">
        <f ca="1">IF(IFERROR(MATCH(_xlfn.CONCAT($B8,",",AA$4),'19 SpcFunc &amp; VentSpcFunc combos'!$Q$8:$Q$335,0),0)&gt;0,1,0)</f>
        <v>0</v>
      </c>
      <c r="AB8" s="107">
        <f ca="1">IF(IFERROR(MATCH(_xlfn.CONCAT($B8,",",AB$4),'19 SpcFunc &amp; VentSpcFunc combos'!$Q$8:$Q$335,0),0)&gt;0,1,0)</f>
        <v>0</v>
      </c>
      <c r="AC8" s="107">
        <f ca="1">IF(IFERROR(MATCH(_xlfn.CONCAT($B8,",",AC$4),'19 SpcFunc &amp; VentSpcFunc combos'!$Q$8:$Q$335,0),0)&gt;0,1,0)</f>
        <v>0</v>
      </c>
      <c r="AD8" s="107">
        <f ca="1">IF(IFERROR(MATCH(_xlfn.CONCAT($B8,",",AD$4),'19 SpcFunc &amp; VentSpcFunc combos'!$Q$8:$Q$335,0),0)&gt;0,1,0)</f>
        <v>0</v>
      </c>
      <c r="AE8" s="107">
        <f ca="1">IF(IFERROR(MATCH(_xlfn.CONCAT($B8,",",AE$4),'19 SpcFunc &amp; VentSpcFunc combos'!$Q$8:$Q$335,0),0)&gt;0,1,0)</f>
        <v>0</v>
      </c>
      <c r="AF8" s="107">
        <f ca="1">IF(IFERROR(MATCH(_xlfn.CONCAT($B8,",",AF$4),'19 SpcFunc &amp; VentSpcFunc combos'!$Q$8:$Q$335,0),0)&gt;0,1,0)</f>
        <v>0</v>
      </c>
      <c r="AG8" s="107">
        <f ca="1">IF(IFERROR(MATCH(_xlfn.CONCAT($B8,",",AG$4),'19 SpcFunc &amp; VentSpcFunc combos'!$Q$8:$Q$335,0),0)&gt;0,1,0)</f>
        <v>0</v>
      </c>
      <c r="AH8" s="107">
        <f ca="1">IF(IFERROR(MATCH(_xlfn.CONCAT($B8,",",AH$4),'19 SpcFunc &amp; VentSpcFunc combos'!$Q$8:$Q$335,0),0)&gt;0,1,0)</f>
        <v>0</v>
      </c>
      <c r="AI8" s="107">
        <f ca="1">IF(IFERROR(MATCH(_xlfn.CONCAT($B8,",",AI$4),'19 SpcFunc &amp; VentSpcFunc combos'!$Q$8:$Q$335,0),0)&gt;0,1,0)</f>
        <v>0</v>
      </c>
      <c r="AJ8" s="107">
        <f ca="1">IF(IFERROR(MATCH(_xlfn.CONCAT($B8,",",AJ$4),'19 SpcFunc &amp; VentSpcFunc combos'!$Q$8:$Q$335,0),0)&gt;0,1,0)</f>
        <v>0</v>
      </c>
      <c r="AK8" s="107">
        <f ca="1">IF(IFERROR(MATCH(_xlfn.CONCAT($B8,",",AK$4),'19 SpcFunc &amp; VentSpcFunc combos'!$Q$8:$Q$335,0),0)&gt;0,1,0)</f>
        <v>0</v>
      </c>
      <c r="AL8" s="107">
        <f ca="1">IF(IFERROR(MATCH(_xlfn.CONCAT($B8,",",AL$4),'19 SpcFunc &amp; VentSpcFunc combos'!$Q$8:$Q$335,0),0)&gt;0,1,0)</f>
        <v>0</v>
      </c>
      <c r="AM8" s="107">
        <f ca="1">IF(IFERROR(MATCH(_xlfn.CONCAT($B8,",",AM$4),'19 SpcFunc &amp; VentSpcFunc combos'!$Q$8:$Q$335,0),0)&gt;0,1,0)</f>
        <v>0</v>
      </c>
      <c r="AN8" s="107">
        <f ca="1">IF(IFERROR(MATCH(_xlfn.CONCAT($B8,",",AN$4),'19 SpcFunc &amp; VentSpcFunc combos'!$Q$8:$Q$335,0),0)&gt;0,1,0)</f>
        <v>0</v>
      </c>
      <c r="AO8" s="107">
        <f ca="1">IF(IFERROR(MATCH(_xlfn.CONCAT($B8,",",AO$4),'19 SpcFunc &amp; VentSpcFunc combos'!$Q$8:$Q$335,0),0)&gt;0,1,0)</f>
        <v>0</v>
      </c>
      <c r="AP8" s="107">
        <f ca="1">IF(IFERROR(MATCH(_xlfn.CONCAT($B8,",",AP$4),'19 SpcFunc &amp; VentSpcFunc combos'!$Q$8:$Q$335,0),0)&gt;0,1,0)</f>
        <v>0</v>
      </c>
      <c r="AQ8" s="107">
        <f ca="1">IF(IFERROR(MATCH(_xlfn.CONCAT($B8,",",AQ$4),'19 SpcFunc &amp; VentSpcFunc combos'!$Q$8:$Q$335,0),0)&gt;0,1,0)</f>
        <v>0</v>
      </c>
      <c r="AR8" s="107">
        <f ca="1">IF(IFERROR(MATCH(_xlfn.CONCAT($B8,",",AR$4),'19 SpcFunc &amp; VentSpcFunc combos'!$Q$8:$Q$335,0),0)&gt;0,1,0)</f>
        <v>0</v>
      </c>
      <c r="AS8" s="107">
        <f ca="1">IF(IFERROR(MATCH(_xlfn.CONCAT($B8,",",AS$4),'19 SpcFunc &amp; VentSpcFunc combos'!$Q$8:$Q$335,0),0)&gt;0,1,0)</f>
        <v>0</v>
      </c>
      <c r="AT8" s="107">
        <f ca="1">IF(IFERROR(MATCH(_xlfn.CONCAT($B8,",",AT$4),'19 SpcFunc &amp; VentSpcFunc combos'!$Q$8:$Q$335,0),0)&gt;0,1,0)</f>
        <v>0</v>
      </c>
      <c r="AU8" s="107">
        <f ca="1">IF(IFERROR(MATCH(_xlfn.CONCAT($B8,",",AU$4),'19 SpcFunc &amp; VentSpcFunc combos'!$Q$8:$Q$335,0),0)&gt;0,1,0)</f>
        <v>0</v>
      </c>
      <c r="AV8" s="107">
        <f ca="1">IF(IFERROR(MATCH(_xlfn.CONCAT($B8,",",AV$4),'19 SpcFunc &amp; VentSpcFunc combos'!$Q$8:$Q$335,0),0)&gt;0,1,0)</f>
        <v>0</v>
      </c>
      <c r="AW8" s="107">
        <f ca="1">IF(IFERROR(MATCH(_xlfn.CONCAT($B8,",",AW$4),'19 SpcFunc &amp; VentSpcFunc combos'!$Q$8:$Q$335,0),0)&gt;0,1,0)</f>
        <v>0</v>
      </c>
      <c r="AX8" s="107">
        <f ca="1">IF(IFERROR(MATCH(_xlfn.CONCAT($B8,",",AX$4),'19 SpcFunc &amp; VentSpcFunc combos'!$Q$8:$Q$335,0),0)&gt;0,1,0)</f>
        <v>0</v>
      </c>
      <c r="AY8" s="107">
        <f ca="1">IF(IFERROR(MATCH(_xlfn.CONCAT($B8,",",AY$4),'19 SpcFunc &amp; VentSpcFunc combos'!$Q$8:$Q$335,0),0)&gt;0,1,0)</f>
        <v>0</v>
      </c>
      <c r="AZ8" s="107">
        <f ca="1">IF(IFERROR(MATCH(_xlfn.CONCAT($B8,",",AZ$4),'19 SpcFunc &amp; VentSpcFunc combos'!$Q$8:$Q$335,0),0)&gt;0,1,0)</f>
        <v>0</v>
      </c>
      <c r="BA8" s="107">
        <f ca="1">IF(IFERROR(MATCH(_xlfn.CONCAT($B8,",",BA$4),'19 SpcFunc &amp; VentSpcFunc combos'!$Q$8:$Q$335,0),0)&gt;0,1,0)</f>
        <v>0</v>
      </c>
      <c r="BB8" s="107">
        <f ca="1">IF(IFERROR(MATCH(_xlfn.CONCAT($B8,",",BB$4),'19 SpcFunc &amp; VentSpcFunc combos'!$Q$8:$Q$335,0),0)&gt;0,1,0)</f>
        <v>0</v>
      </c>
      <c r="BC8" s="107">
        <f ca="1">IF(IFERROR(MATCH(_xlfn.CONCAT($B8,",",BC$4),'19 SpcFunc &amp; VentSpcFunc combos'!$Q$8:$Q$335,0),0)&gt;0,1,0)</f>
        <v>0</v>
      </c>
      <c r="BD8" s="107">
        <f ca="1">IF(IFERROR(MATCH(_xlfn.CONCAT($B8,",",BD$4),'19 SpcFunc &amp; VentSpcFunc combos'!$Q$8:$Q$335,0),0)&gt;0,1,0)</f>
        <v>0</v>
      </c>
      <c r="BE8" s="107">
        <f ca="1">IF(IFERROR(MATCH(_xlfn.CONCAT($B8,",",BE$4),'19 SpcFunc &amp; VentSpcFunc combos'!$Q$8:$Q$335,0),0)&gt;0,1,0)</f>
        <v>0</v>
      </c>
      <c r="BF8" s="107">
        <f ca="1">IF(IFERROR(MATCH(_xlfn.CONCAT($B8,",",BF$4),'19 SpcFunc &amp; VentSpcFunc combos'!$Q$8:$Q$335,0),0)&gt;0,1,0)</f>
        <v>0</v>
      </c>
      <c r="BG8" s="107">
        <f ca="1">IF(IFERROR(MATCH(_xlfn.CONCAT($B8,",",BG$4),'19 SpcFunc &amp; VentSpcFunc combos'!$Q$8:$Q$335,0),0)&gt;0,1,0)</f>
        <v>0</v>
      </c>
      <c r="BH8" s="107">
        <f ca="1">IF(IFERROR(MATCH(_xlfn.CONCAT($B8,",",BH$4),'19 SpcFunc &amp; VentSpcFunc combos'!$Q$8:$Q$335,0),0)&gt;0,1,0)</f>
        <v>0</v>
      </c>
      <c r="BI8" s="107">
        <f ca="1">IF(IFERROR(MATCH(_xlfn.CONCAT($B8,",",BI$4),'19 SpcFunc &amp; VentSpcFunc combos'!$Q$8:$Q$335,0),0)&gt;0,1,0)</f>
        <v>0</v>
      </c>
      <c r="BJ8" s="107">
        <f ca="1">IF(IFERROR(MATCH(_xlfn.CONCAT($B8,",",BJ$4),'19 SpcFunc &amp; VentSpcFunc combos'!$Q$8:$Q$335,0),0)&gt;0,1,0)</f>
        <v>0</v>
      </c>
      <c r="BK8" s="107">
        <f ca="1">IF(IFERROR(MATCH(_xlfn.CONCAT($B8,",",BK$4),'19 SpcFunc &amp; VentSpcFunc combos'!$Q$8:$Q$335,0),0)&gt;0,1,0)</f>
        <v>0</v>
      </c>
      <c r="BL8" s="107">
        <f ca="1">IF(IFERROR(MATCH(_xlfn.CONCAT($B8,",",BL$4),'19 SpcFunc &amp; VentSpcFunc combos'!$Q$8:$Q$335,0),0)&gt;0,1,0)</f>
        <v>0</v>
      </c>
      <c r="BM8" s="107">
        <f ca="1">IF(IFERROR(MATCH(_xlfn.CONCAT($B8,",",BM$4),'19 SpcFunc &amp; VentSpcFunc combos'!$Q$8:$Q$335,0),0)&gt;0,1,0)</f>
        <v>0</v>
      </c>
      <c r="BN8" s="107">
        <f ca="1">IF(IFERROR(MATCH(_xlfn.CONCAT($B8,",",BN$4),'19 SpcFunc &amp; VentSpcFunc combos'!$Q$8:$Q$335,0),0)&gt;0,1,0)</f>
        <v>0</v>
      </c>
      <c r="BO8" s="107">
        <f ca="1">IF(IFERROR(MATCH(_xlfn.CONCAT($B8,",",BO$4),'19 SpcFunc &amp; VentSpcFunc combos'!$Q$8:$Q$335,0),0)&gt;0,1,0)</f>
        <v>0</v>
      </c>
      <c r="BP8" s="107">
        <f ca="1">IF(IFERROR(MATCH(_xlfn.CONCAT($B8,",",BP$4),'19 SpcFunc &amp; VentSpcFunc combos'!$Q$8:$Q$335,0),0)&gt;0,1,0)</f>
        <v>0</v>
      </c>
      <c r="BQ8" s="107">
        <f ca="1">IF(IFERROR(MATCH(_xlfn.CONCAT($B8,",",BQ$4),'19 SpcFunc &amp; VentSpcFunc combos'!$Q$8:$Q$335,0),0)&gt;0,1,0)</f>
        <v>0</v>
      </c>
      <c r="BR8" s="107">
        <f ca="1">IF(IFERROR(MATCH(_xlfn.CONCAT($B8,",",BR$4),'19 SpcFunc &amp; VentSpcFunc combos'!$Q$8:$Q$335,0),0)&gt;0,1,0)</f>
        <v>0</v>
      </c>
      <c r="BS8" s="107">
        <f ca="1">IF(IFERROR(MATCH(_xlfn.CONCAT($B8,",",BS$4),'19 SpcFunc &amp; VentSpcFunc combos'!$Q$8:$Q$335,0),0)&gt;0,1,0)</f>
        <v>0</v>
      </c>
      <c r="BT8" s="107">
        <f ca="1">IF(IFERROR(MATCH(_xlfn.CONCAT($B8,",",BT$4),'19 SpcFunc &amp; VentSpcFunc combos'!$Q$8:$Q$335,0),0)&gt;0,1,0)</f>
        <v>0</v>
      </c>
      <c r="BU8" s="107">
        <f ca="1">IF(IFERROR(MATCH(_xlfn.CONCAT($B8,",",BU$4),'19 SpcFunc &amp; VentSpcFunc combos'!$Q$8:$Q$335,0),0)&gt;0,1,0)</f>
        <v>0</v>
      </c>
      <c r="BV8" s="107">
        <f ca="1">IF(IFERROR(MATCH(_xlfn.CONCAT($B8,",",BV$4),'19 SpcFunc &amp; VentSpcFunc combos'!$Q$8:$Q$335,0),0)&gt;0,1,0)</f>
        <v>0</v>
      </c>
      <c r="BW8" s="107">
        <f ca="1">IF(IFERROR(MATCH(_xlfn.CONCAT($B8,",",BW$4),'19 SpcFunc &amp; VentSpcFunc combos'!$Q$8:$Q$335,0),0)&gt;0,1,0)</f>
        <v>0</v>
      </c>
      <c r="BX8" s="107">
        <f ca="1">IF(IFERROR(MATCH(_xlfn.CONCAT($B8,",",BX$4),'19 SpcFunc &amp; VentSpcFunc combos'!$Q$8:$Q$335,0),0)&gt;0,1,0)</f>
        <v>0</v>
      </c>
      <c r="BY8" s="107">
        <f ca="1">IF(IFERROR(MATCH(_xlfn.CONCAT($B8,",",BY$4),'19 SpcFunc &amp; VentSpcFunc combos'!$Q$8:$Q$335,0),0)&gt;0,1,0)</f>
        <v>0</v>
      </c>
      <c r="BZ8" s="107">
        <f ca="1">IF(IFERROR(MATCH(_xlfn.CONCAT($B8,",",BZ$4),'19 SpcFunc &amp; VentSpcFunc combos'!$Q$8:$Q$335,0),0)&gt;0,1,0)</f>
        <v>0</v>
      </c>
      <c r="CA8" s="107">
        <f ca="1">IF(IFERROR(MATCH(_xlfn.CONCAT($B8,",",CA$4),'19 SpcFunc &amp; VentSpcFunc combos'!$Q$8:$Q$335,0),0)&gt;0,1,0)</f>
        <v>0</v>
      </c>
      <c r="CB8" s="107">
        <f ca="1">IF(IFERROR(MATCH(_xlfn.CONCAT($B8,",",CB$4),'19 SpcFunc &amp; VentSpcFunc combos'!$Q$8:$Q$335,0),0)&gt;0,1,0)</f>
        <v>1</v>
      </c>
      <c r="CC8" s="107">
        <f ca="1">IF(IFERROR(MATCH(_xlfn.CONCAT($B8,",",CC$4),'19 SpcFunc &amp; VentSpcFunc combos'!$Q$8:$Q$335,0),0)&gt;0,1,0)</f>
        <v>1</v>
      </c>
      <c r="CD8" s="107">
        <f ca="1">IF(IFERROR(MATCH(_xlfn.CONCAT($B8,",",CD$4),'19 SpcFunc &amp; VentSpcFunc combos'!$Q$8:$Q$335,0),0)&gt;0,1,0)</f>
        <v>0</v>
      </c>
      <c r="CE8" s="107">
        <f ca="1">IF(IFERROR(MATCH(_xlfn.CONCAT($B8,",",CE$4),'19 SpcFunc &amp; VentSpcFunc combos'!$Q$8:$Q$335,0),0)&gt;0,1,0)</f>
        <v>0</v>
      </c>
      <c r="CF8" s="107">
        <f ca="1">IF(IFERROR(MATCH(_xlfn.CONCAT($B8,",",CF$4),'19 SpcFunc &amp; VentSpcFunc combos'!$Q$8:$Q$335,0),0)&gt;0,1,0)</f>
        <v>0</v>
      </c>
      <c r="CG8" s="107">
        <f ca="1">IF(IFERROR(MATCH(_xlfn.CONCAT($B8,",",CG$4),'19 SpcFunc &amp; VentSpcFunc combos'!$Q$8:$Q$335,0),0)&gt;0,1,0)</f>
        <v>0</v>
      </c>
      <c r="CH8" s="107">
        <f ca="1">IF(IFERROR(MATCH(_xlfn.CONCAT($B8,",",CH$4),'19 SpcFunc &amp; VentSpcFunc combos'!$Q$8:$Q$335,0),0)&gt;0,1,0)</f>
        <v>0</v>
      </c>
      <c r="CI8" s="107">
        <f ca="1">IF(IFERROR(MATCH(_xlfn.CONCAT($B8,",",CI$4),'19 SpcFunc &amp; VentSpcFunc combos'!$Q$8:$Q$335,0),0)&gt;0,1,0)</f>
        <v>0</v>
      </c>
      <c r="CJ8" s="107">
        <f ca="1">IF(IFERROR(MATCH(_xlfn.CONCAT($B8,",",CJ$4),'19 SpcFunc &amp; VentSpcFunc combos'!$Q$8:$Q$335,0),0)&gt;0,1,0)</f>
        <v>0</v>
      </c>
      <c r="CK8" s="107">
        <f ca="1">IF(IFERROR(MATCH(_xlfn.CONCAT($B8,",",CK$4),'19 SpcFunc &amp; VentSpcFunc combos'!$Q$8:$Q$335,0),0)&gt;0,1,0)</f>
        <v>0</v>
      </c>
      <c r="CL8" s="107">
        <f ca="1">IF(IFERROR(MATCH(_xlfn.CONCAT($B8,",",CL$4),'19 SpcFunc &amp; VentSpcFunc combos'!$Q$8:$Q$335,0),0)&gt;0,1,0)</f>
        <v>0</v>
      </c>
      <c r="CM8" s="107">
        <f ca="1">IF(IFERROR(MATCH(_xlfn.CONCAT($B8,",",CM$4),'19 SpcFunc &amp; VentSpcFunc combos'!$Q$8:$Q$335,0),0)&gt;0,1,0)</f>
        <v>0</v>
      </c>
      <c r="CN8" s="107">
        <f ca="1">IF(IFERROR(MATCH(_xlfn.CONCAT($B8,",",CN$4),'19 SpcFunc &amp; VentSpcFunc combos'!$Q$8:$Q$335,0),0)&gt;0,1,0)</f>
        <v>0</v>
      </c>
      <c r="CO8" s="107">
        <f ca="1">IF(IFERROR(MATCH(_xlfn.CONCAT($B8,",",CO$4),'19 SpcFunc &amp; VentSpcFunc combos'!$Q$8:$Q$335,0),0)&gt;0,1,0)</f>
        <v>0</v>
      </c>
      <c r="CP8" s="107">
        <f ca="1">IF(IFERROR(MATCH(_xlfn.CONCAT($B8,",",CP$4),'19 SpcFunc &amp; VentSpcFunc combos'!$Q$8:$Q$335,0),0)&gt;0,1,0)</f>
        <v>0</v>
      </c>
      <c r="CQ8" s="107">
        <f ca="1">IF(IFERROR(MATCH(_xlfn.CONCAT($B8,",",CQ$4),'19 SpcFunc &amp; VentSpcFunc combos'!$Q$8:$Q$335,0),0)&gt;0,1,0)</f>
        <v>0</v>
      </c>
      <c r="CR8" s="107">
        <f ca="1">IF(IFERROR(MATCH(_xlfn.CONCAT($B8,",",CR$4),'19 SpcFunc &amp; VentSpcFunc combos'!$Q$8:$Q$335,0),0)&gt;0,1,0)</f>
        <v>0</v>
      </c>
      <c r="CS8" s="107">
        <f ca="1">IF(IFERROR(MATCH(_xlfn.CONCAT($B8,",",CS$4),'19 SpcFunc &amp; VentSpcFunc combos'!$Q$8:$Q$335,0),0)&gt;0,1,0)</f>
        <v>0</v>
      </c>
      <c r="CT8" s="107">
        <f ca="1">IF(IFERROR(MATCH(_xlfn.CONCAT($B8,",",CT$4),'19 SpcFunc &amp; VentSpcFunc combos'!$Q$8:$Q$335,0),0)&gt;0,1,0)</f>
        <v>0</v>
      </c>
      <c r="CU8" s="86" t="s">
        <v>535</v>
      </c>
      <c r="CV8">
        <f t="shared" ca="1" si="5"/>
        <v>2</v>
      </c>
    </row>
    <row r="9" spans="1:100">
      <c r="B9" t="str">
        <f>'For CSV - 2019 SpcFuncData'!B9</f>
        <v>Civic Meeting Place Area</v>
      </c>
      <c r="C9" s="107">
        <f ca="1">IF(IFERROR(MATCH(_xlfn.CONCAT($B9,",",C$4),'19 SpcFunc &amp; VentSpcFunc combos'!$Q$8:$Q$335,0),0)&gt;0,1,0)</f>
        <v>1</v>
      </c>
      <c r="D9" s="107">
        <f ca="1">IF(IFERROR(MATCH(_xlfn.CONCAT($B9,",",D$4),'19 SpcFunc &amp; VentSpcFunc combos'!$Q$8:$Q$335,0),0)&gt;0,1,0)</f>
        <v>1</v>
      </c>
      <c r="E9" s="107">
        <f ca="1">IF(IFERROR(MATCH(_xlfn.CONCAT($B9,",",E$4),'19 SpcFunc &amp; VentSpcFunc combos'!$Q$8:$Q$335,0),0)&gt;0,1,0)</f>
        <v>1</v>
      </c>
      <c r="F9" s="107">
        <f ca="1">IF(IFERROR(MATCH(_xlfn.CONCAT($B9,",",F$4),'19 SpcFunc &amp; VentSpcFunc combos'!$Q$8:$Q$335,0),0)&gt;0,1,0)</f>
        <v>0</v>
      </c>
      <c r="G9" s="107">
        <f ca="1">IF(IFERROR(MATCH(_xlfn.CONCAT($B9,",",G$4),'19 SpcFunc &amp; VentSpcFunc combos'!$Q$8:$Q$335,0),0)&gt;0,1,0)</f>
        <v>0</v>
      </c>
      <c r="H9" s="107">
        <f ca="1">IF(IFERROR(MATCH(_xlfn.CONCAT($B9,",",H$4),'19 SpcFunc &amp; VentSpcFunc combos'!$Q$8:$Q$335,0),0)&gt;0,1,0)</f>
        <v>0</v>
      </c>
      <c r="I9" s="107">
        <f ca="1">IF(IFERROR(MATCH(_xlfn.CONCAT($B9,",",I$4),'19 SpcFunc &amp; VentSpcFunc combos'!$Q$8:$Q$335,0),0)&gt;0,1,0)</f>
        <v>0</v>
      </c>
      <c r="J9" s="107">
        <f ca="1">IF(IFERROR(MATCH(_xlfn.CONCAT($B9,",",J$4),'19 SpcFunc &amp; VentSpcFunc combos'!$Q$8:$Q$335,0),0)&gt;0,1,0)</f>
        <v>0</v>
      </c>
      <c r="K9" s="107">
        <f ca="1">IF(IFERROR(MATCH(_xlfn.CONCAT($B9,",",K$4),'19 SpcFunc &amp; VentSpcFunc combos'!$Q$8:$Q$335,0),0)&gt;0,1,0)</f>
        <v>0</v>
      </c>
      <c r="L9" s="107">
        <f ca="1">IF(IFERROR(MATCH(_xlfn.CONCAT($B9,",",L$4),'19 SpcFunc &amp; VentSpcFunc combos'!$Q$8:$Q$335,0),0)&gt;0,1,0)</f>
        <v>0</v>
      </c>
      <c r="M9" s="107">
        <f ca="1">IF(IFERROR(MATCH(_xlfn.CONCAT($B9,",",M$4),'19 SpcFunc &amp; VentSpcFunc combos'!$Q$8:$Q$335,0),0)&gt;0,1,0)</f>
        <v>0</v>
      </c>
      <c r="N9" s="107">
        <f ca="1">IF(IFERROR(MATCH(_xlfn.CONCAT($B9,",",N$4),'19 SpcFunc &amp; VentSpcFunc combos'!$Q$8:$Q$335,0),0)&gt;0,1,0)</f>
        <v>0</v>
      </c>
      <c r="O9" s="107">
        <f ca="1">IF(IFERROR(MATCH(_xlfn.CONCAT($B9,",",O$4),'19 SpcFunc &amp; VentSpcFunc combos'!$Q$8:$Q$335,0),0)&gt;0,1,0)</f>
        <v>0</v>
      </c>
      <c r="P9" s="107">
        <f ca="1">IF(IFERROR(MATCH(_xlfn.CONCAT($B9,",",P$4),'19 SpcFunc &amp; VentSpcFunc combos'!$Q$8:$Q$335,0),0)&gt;0,1,0)</f>
        <v>0</v>
      </c>
      <c r="Q9" s="107">
        <f ca="1">IF(IFERROR(MATCH(_xlfn.CONCAT($B9,",",Q$4),'19 SpcFunc &amp; VentSpcFunc combos'!$Q$8:$Q$335,0),0)&gt;0,1,0)</f>
        <v>0</v>
      </c>
      <c r="R9" s="107">
        <f ca="1">IF(IFERROR(MATCH(_xlfn.CONCAT($B9,",",R$4),'19 SpcFunc &amp; VentSpcFunc combos'!$Q$8:$Q$335,0),0)&gt;0,1,0)</f>
        <v>0</v>
      </c>
      <c r="S9" s="107">
        <f ca="1">IF(IFERROR(MATCH(_xlfn.CONCAT($B9,",",S$4),'19 SpcFunc &amp; VentSpcFunc combos'!$Q$8:$Q$335,0),0)&gt;0,1,0)</f>
        <v>0</v>
      </c>
      <c r="T9" s="107">
        <f ca="1">IF(IFERROR(MATCH(_xlfn.CONCAT($B9,",",T$4),'19 SpcFunc &amp; VentSpcFunc combos'!$Q$8:$Q$335,0),0)&gt;0,1,0)</f>
        <v>0</v>
      </c>
      <c r="U9" s="107">
        <f ca="1">IF(IFERROR(MATCH(_xlfn.CONCAT($B9,",",U$4),'19 SpcFunc &amp; VentSpcFunc combos'!$Q$8:$Q$335,0),0)&gt;0,1,0)</f>
        <v>0</v>
      </c>
      <c r="V9" s="107">
        <f ca="1">IF(IFERROR(MATCH(_xlfn.CONCAT($B9,",",V$4),'19 SpcFunc &amp; VentSpcFunc combos'!$Q$8:$Q$335,0),0)&gt;0,1,0)</f>
        <v>0</v>
      </c>
      <c r="W9" s="107">
        <f ca="1">IF(IFERROR(MATCH(_xlfn.CONCAT($B9,",",W$4),'19 SpcFunc &amp; VentSpcFunc combos'!$Q$8:$Q$335,0),0)&gt;0,1,0)</f>
        <v>0</v>
      </c>
      <c r="X9" s="107">
        <f ca="1">IF(IFERROR(MATCH(_xlfn.CONCAT($B9,",",X$4),'19 SpcFunc &amp; VentSpcFunc combos'!$Q$8:$Q$335,0),0)&gt;0,1,0)</f>
        <v>0</v>
      </c>
      <c r="Y9" s="107">
        <f ca="1">IF(IFERROR(MATCH(_xlfn.CONCAT($B9,",",Y$4),'19 SpcFunc &amp; VentSpcFunc combos'!$Q$8:$Q$335,0),0)&gt;0,1,0)</f>
        <v>0</v>
      </c>
      <c r="Z9" s="107">
        <f ca="1">IF(IFERROR(MATCH(_xlfn.CONCAT($B9,",",Z$4),'19 SpcFunc &amp; VentSpcFunc combos'!$Q$8:$Q$335,0),0)&gt;0,1,0)</f>
        <v>0</v>
      </c>
      <c r="AA9" s="107">
        <f ca="1">IF(IFERROR(MATCH(_xlfn.CONCAT($B9,",",AA$4),'19 SpcFunc &amp; VentSpcFunc combos'!$Q$8:$Q$335,0),0)&gt;0,1,0)</f>
        <v>0</v>
      </c>
      <c r="AB9" s="107">
        <f ca="1">IF(IFERROR(MATCH(_xlfn.CONCAT($B9,",",AB$4),'19 SpcFunc &amp; VentSpcFunc combos'!$Q$8:$Q$335,0),0)&gt;0,1,0)</f>
        <v>0</v>
      </c>
      <c r="AC9" s="107">
        <f ca="1">IF(IFERROR(MATCH(_xlfn.CONCAT($B9,",",AC$4),'19 SpcFunc &amp; VentSpcFunc combos'!$Q$8:$Q$335,0),0)&gt;0,1,0)</f>
        <v>0</v>
      </c>
      <c r="AD9" s="107">
        <f ca="1">IF(IFERROR(MATCH(_xlfn.CONCAT($B9,",",AD$4),'19 SpcFunc &amp; VentSpcFunc combos'!$Q$8:$Q$335,0),0)&gt;0,1,0)</f>
        <v>0</v>
      </c>
      <c r="AE9" s="107">
        <f ca="1">IF(IFERROR(MATCH(_xlfn.CONCAT($B9,",",AE$4),'19 SpcFunc &amp; VentSpcFunc combos'!$Q$8:$Q$335,0),0)&gt;0,1,0)</f>
        <v>0</v>
      </c>
      <c r="AF9" s="107">
        <f ca="1">IF(IFERROR(MATCH(_xlfn.CONCAT($B9,",",AF$4),'19 SpcFunc &amp; VentSpcFunc combos'!$Q$8:$Q$335,0),0)&gt;0,1,0)</f>
        <v>0</v>
      </c>
      <c r="AG9" s="107">
        <f ca="1">IF(IFERROR(MATCH(_xlfn.CONCAT($B9,",",AG$4),'19 SpcFunc &amp; VentSpcFunc combos'!$Q$8:$Q$335,0),0)&gt;0,1,0)</f>
        <v>0</v>
      </c>
      <c r="AH9" s="107">
        <f ca="1">IF(IFERROR(MATCH(_xlfn.CONCAT($B9,",",AH$4),'19 SpcFunc &amp; VentSpcFunc combos'!$Q$8:$Q$335,0),0)&gt;0,1,0)</f>
        <v>0</v>
      </c>
      <c r="AI9" s="107">
        <f ca="1">IF(IFERROR(MATCH(_xlfn.CONCAT($B9,",",AI$4),'19 SpcFunc &amp; VentSpcFunc combos'!$Q$8:$Q$335,0),0)&gt;0,1,0)</f>
        <v>0</v>
      </c>
      <c r="AJ9" s="107">
        <f ca="1">IF(IFERROR(MATCH(_xlfn.CONCAT($B9,",",AJ$4),'19 SpcFunc &amp; VentSpcFunc combos'!$Q$8:$Q$335,0),0)&gt;0,1,0)</f>
        <v>0</v>
      </c>
      <c r="AK9" s="107">
        <f ca="1">IF(IFERROR(MATCH(_xlfn.CONCAT($B9,",",AK$4),'19 SpcFunc &amp; VentSpcFunc combos'!$Q$8:$Q$335,0),0)&gt;0,1,0)</f>
        <v>0</v>
      </c>
      <c r="AL9" s="107">
        <f ca="1">IF(IFERROR(MATCH(_xlfn.CONCAT($B9,",",AL$4),'19 SpcFunc &amp; VentSpcFunc combos'!$Q$8:$Q$335,0),0)&gt;0,1,0)</f>
        <v>0</v>
      </c>
      <c r="AM9" s="107">
        <f ca="1">IF(IFERROR(MATCH(_xlfn.CONCAT($B9,",",AM$4),'19 SpcFunc &amp; VentSpcFunc combos'!$Q$8:$Q$335,0),0)&gt;0,1,0)</f>
        <v>0</v>
      </c>
      <c r="AN9" s="107">
        <f ca="1">IF(IFERROR(MATCH(_xlfn.CONCAT($B9,",",AN$4),'19 SpcFunc &amp; VentSpcFunc combos'!$Q$8:$Q$335,0),0)&gt;0,1,0)</f>
        <v>0</v>
      </c>
      <c r="AO9" s="107">
        <f ca="1">IF(IFERROR(MATCH(_xlfn.CONCAT($B9,",",AO$4),'19 SpcFunc &amp; VentSpcFunc combos'!$Q$8:$Q$335,0),0)&gt;0,1,0)</f>
        <v>0</v>
      </c>
      <c r="AP9" s="107">
        <f ca="1">IF(IFERROR(MATCH(_xlfn.CONCAT($B9,",",AP$4),'19 SpcFunc &amp; VentSpcFunc combos'!$Q$8:$Q$335,0),0)&gt;0,1,0)</f>
        <v>0</v>
      </c>
      <c r="AQ9" s="107">
        <f ca="1">IF(IFERROR(MATCH(_xlfn.CONCAT($B9,",",AQ$4),'19 SpcFunc &amp; VentSpcFunc combos'!$Q$8:$Q$335,0),0)&gt;0,1,0)</f>
        <v>0</v>
      </c>
      <c r="AR9" s="107">
        <f ca="1">IF(IFERROR(MATCH(_xlfn.CONCAT($B9,",",AR$4),'19 SpcFunc &amp; VentSpcFunc combos'!$Q$8:$Q$335,0),0)&gt;0,1,0)</f>
        <v>0</v>
      </c>
      <c r="AS9" s="107">
        <f ca="1">IF(IFERROR(MATCH(_xlfn.CONCAT($B9,",",AS$4),'19 SpcFunc &amp; VentSpcFunc combos'!$Q$8:$Q$335,0),0)&gt;0,1,0)</f>
        <v>0</v>
      </c>
      <c r="AT9" s="107">
        <f ca="1">IF(IFERROR(MATCH(_xlfn.CONCAT($B9,",",AT$4),'19 SpcFunc &amp; VentSpcFunc combos'!$Q$8:$Q$335,0),0)&gt;0,1,0)</f>
        <v>0</v>
      </c>
      <c r="AU9" s="107">
        <f ca="1">IF(IFERROR(MATCH(_xlfn.CONCAT($B9,",",AU$4),'19 SpcFunc &amp; VentSpcFunc combos'!$Q$8:$Q$335,0),0)&gt;0,1,0)</f>
        <v>0</v>
      </c>
      <c r="AV9" s="107">
        <f ca="1">IF(IFERROR(MATCH(_xlfn.CONCAT($B9,",",AV$4),'19 SpcFunc &amp; VentSpcFunc combos'!$Q$8:$Q$335,0),0)&gt;0,1,0)</f>
        <v>0</v>
      </c>
      <c r="AW9" s="107">
        <f ca="1">IF(IFERROR(MATCH(_xlfn.CONCAT($B9,",",AW$4),'19 SpcFunc &amp; VentSpcFunc combos'!$Q$8:$Q$335,0),0)&gt;0,1,0)</f>
        <v>0</v>
      </c>
      <c r="AX9" s="107">
        <f ca="1">IF(IFERROR(MATCH(_xlfn.CONCAT($B9,",",AX$4),'19 SpcFunc &amp; VentSpcFunc combos'!$Q$8:$Q$335,0),0)&gt;0,1,0)</f>
        <v>1</v>
      </c>
      <c r="AY9" s="107">
        <f ca="1">IF(IFERROR(MATCH(_xlfn.CONCAT($B9,",",AY$4),'19 SpcFunc &amp; VentSpcFunc combos'!$Q$8:$Q$335,0),0)&gt;0,1,0)</f>
        <v>0</v>
      </c>
      <c r="AZ9" s="107">
        <f ca="1">IF(IFERROR(MATCH(_xlfn.CONCAT($B9,",",AZ$4),'19 SpcFunc &amp; VentSpcFunc combos'!$Q$8:$Q$335,0),0)&gt;0,1,0)</f>
        <v>0</v>
      </c>
      <c r="BA9" s="107">
        <f ca="1">IF(IFERROR(MATCH(_xlfn.CONCAT($B9,",",BA$4),'19 SpcFunc &amp; VentSpcFunc combos'!$Q$8:$Q$335,0),0)&gt;0,1,0)</f>
        <v>0</v>
      </c>
      <c r="BB9" s="107">
        <f ca="1">IF(IFERROR(MATCH(_xlfn.CONCAT($B9,",",BB$4),'19 SpcFunc &amp; VentSpcFunc combos'!$Q$8:$Q$335,0),0)&gt;0,1,0)</f>
        <v>0</v>
      </c>
      <c r="BC9" s="107">
        <f ca="1">IF(IFERROR(MATCH(_xlfn.CONCAT($B9,",",BC$4),'19 SpcFunc &amp; VentSpcFunc combos'!$Q$8:$Q$335,0),0)&gt;0,1,0)</f>
        <v>0</v>
      </c>
      <c r="BD9" s="107">
        <f ca="1">IF(IFERROR(MATCH(_xlfn.CONCAT($B9,",",BD$4),'19 SpcFunc &amp; VentSpcFunc combos'!$Q$8:$Q$335,0),0)&gt;0,1,0)</f>
        <v>0</v>
      </c>
      <c r="BE9" s="107">
        <f ca="1">IF(IFERROR(MATCH(_xlfn.CONCAT($B9,",",BE$4),'19 SpcFunc &amp; VentSpcFunc combos'!$Q$8:$Q$335,0),0)&gt;0,1,0)</f>
        <v>0</v>
      </c>
      <c r="BF9" s="107">
        <f ca="1">IF(IFERROR(MATCH(_xlfn.CONCAT($B9,",",BF$4),'19 SpcFunc &amp; VentSpcFunc combos'!$Q$8:$Q$335,0),0)&gt;0,1,0)</f>
        <v>0</v>
      </c>
      <c r="BG9" s="107">
        <f ca="1">IF(IFERROR(MATCH(_xlfn.CONCAT($B9,",",BG$4),'19 SpcFunc &amp; VentSpcFunc combos'!$Q$8:$Q$335,0),0)&gt;0,1,0)</f>
        <v>0</v>
      </c>
      <c r="BH9" s="107">
        <f ca="1">IF(IFERROR(MATCH(_xlfn.CONCAT($B9,",",BH$4),'19 SpcFunc &amp; VentSpcFunc combos'!$Q$8:$Q$335,0),0)&gt;0,1,0)</f>
        <v>1</v>
      </c>
      <c r="BI9" s="107">
        <f ca="1">IF(IFERROR(MATCH(_xlfn.CONCAT($B9,",",BI$4),'19 SpcFunc &amp; VentSpcFunc combos'!$Q$8:$Q$335,0),0)&gt;0,1,0)</f>
        <v>0</v>
      </c>
      <c r="BJ9" s="107">
        <f ca="1">IF(IFERROR(MATCH(_xlfn.CONCAT($B9,",",BJ$4),'19 SpcFunc &amp; VentSpcFunc combos'!$Q$8:$Q$335,0),0)&gt;0,1,0)</f>
        <v>0</v>
      </c>
      <c r="BK9" s="107">
        <f ca="1">IF(IFERROR(MATCH(_xlfn.CONCAT($B9,",",BK$4),'19 SpcFunc &amp; VentSpcFunc combos'!$Q$8:$Q$335,0),0)&gt;0,1,0)</f>
        <v>0</v>
      </c>
      <c r="BL9" s="107">
        <f ca="1">IF(IFERROR(MATCH(_xlfn.CONCAT($B9,",",BL$4),'19 SpcFunc &amp; VentSpcFunc combos'!$Q$8:$Q$335,0),0)&gt;0,1,0)</f>
        <v>0</v>
      </c>
      <c r="BM9" s="107">
        <f ca="1">IF(IFERROR(MATCH(_xlfn.CONCAT($B9,",",BM$4),'19 SpcFunc &amp; VentSpcFunc combos'!$Q$8:$Q$335,0),0)&gt;0,1,0)</f>
        <v>0</v>
      </c>
      <c r="BN9" s="107">
        <f ca="1">IF(IFERROR(MATCH(_xlfn.CONCAT($B9,",",BN$4),'19 SpcFunc &amp; VentSpcFunc combos'!$Q$8:$Q$335,0),0)&gt;0,1,0)</f>
        <v>0</v>
      </c>
      <c r="BO9" s="107">
        <f ca="1">IF(IFERROR(MATCH(_xlfn.CONCAT($B9,",",BO$4),'19 SpcFunc &amp; VentSpcFunc combos'!$Q$8:$Q$335,0),0)&gt;0,1,0)</f>
        <v>0</v>
      </c>
      <c r="BP9" s="107">
        <f ca="1">IF(IFERROR(MATCH(_xlfn.CONCAT($B9,",",BP$4),'19 SpcFunc &amp; VentSpcFunc combos'!$Q$8:$Q$335,0),0)&gt;0,1,0)</f>
        <v>0</v>
      </c>
      <c r="BQ9" s="107">
        <f ca="1">IF(IFERROR(MATCH(_xlfn.CONCAT($B9,",",BQ$4),'19 SpcFunc &amp; VentSpcFunc combos'!$Q$8:$Q$335,0),0)&gt;0,1,0)</f>
        <v>0</v>
      </c>
      <c r="BR9" s="107">
        <f ca="1">IF(IFERROR(MATCH(_xlfn.CONCAT($B9,",",BR$4),'19 SpcFunc &amp; VentSpcFunc combos'!$Q$8:$Q$335,0),0)&gt;0,1,0)</f>
        <v>0</v>
      </c>
      <c r="BS9" s="107">
        <f ca="1">IF(IFERROR(MATCH(_xlfn.CONCAT($B9,",",BS$4),'19 SpcFunc &amp; VentSpcFunc combos'!$Q$8:$Q$335,0),0)&gt;0,1,0)</f>
        <v>0</v>
      </c>
      <c r="BT9" s="107">
        <f ca="1">IF(IFERROR(MATCH(_xlfn.CONCAT($B9,",",BT$4),'19 SpcFunc &amp; VentSpcFunc combos'!$Q$8:$Q$335,0),0)&gt;0,1,0)</f>
        <v>0</v>
      </c>
      <c r="BU9" s="107">
        <f ca="1">IF(IFERROR(MATCH(_xlfn.CONCAT($B9,",",BU$4),'19 SpcFunc &amp; VentSpcFunc combos'!$Q$8:$Q$335,0),0)&gt;0,1,0)</f>
        <v>0</v>
      </c>
      <c r="BV9" s="107">
        <f ca="1">IF(IFERROR(MATCH(_xlfn.CONCAT($B9,",",BV$4),'19 SpcFunc &amp; VentSpcFunc combos'!$Q$8:$Q$335,0),0)&gt;0,1,0)</f>
        <v>0</v>
      </c>
      <c r="BW9" s="107">
        <f ca="1">IF(IFERROR(MATCH(_xlfn.CONCAT($B9,",",BW$4),'19 SpcFunc &amp; VentSpcFunc combos'!$Q$8:$Q$335,0),0)&gt;0,1,0)</f>
        <v>0</v>
      </c>
      <c r="BX9" s="107">
        <f ca="1">IF(IFERROR(MATCH(_xlfn.CONCAT($B9,",",BX$4),'19 SpcFunc &amp; VentSpcFunc combos'!$Q$8:$Q$335,0),0)&gt;0,1,0)</f>
        <v>0</v>
      </c>
      <c r="BY9" s="107">
        <f ca="1">IF(IFERROR(MATCH(_xlfn.CONCAT($B9,",",BY$4),'19 SpcFunc &amp; VentSpcFunc combos'!$Q$8:$Q$335,0),0)&gt;0,1,0)</f>
        <v>0</v>
      </c>
      <c r="BZ9" s="107">
        <f ca="1">IF(IFERROR(MATCH(_xlfn.CONCAT($B9,",",BZ$4),'19 SpcFunc &amp; VentSpcFunc combos'!$Q$8:$Q$335,0),0)&gt;0,1,0)</f>
        <v>0</v>
      </c>
      <c r="CA9" s="107">
        <f ca="1">IF(IFERROR(MATCH(_xlfn.CONCAT($B9,",",CA$4),'19 SpcFunc &amp; VentSpcFunc combos'!$Q$8:$Q$335,0),0)&gt;0,1,0)</f>
        <v>0</v>
      </c>
      <c r="CB9" s="107">
        <f ca="1">IF(IFERROR(MATCH(_xlfn.CONCAT($B9,",",CB$4),'19 SpcFunc &amp; VentSpcFunc combos'!$Q$8:$Q$335,0),0)&gt;0,1,0)</f>
        <v>0</v>
      </c>
      <c r="CC9" s="107">
        <f ca="1">IF(IFERROR(MATCH(_xlfn.CONCAT($B9,",",CC$4),'19 SpcFunc &amp; VentSpcFunc combos'!$Q$8:$Q$335,0),0)&gt;0,1,0)</f>
        <v>0</v>
      </c>
      <c r="CD9" s="107">
        <f ca="1">IF(IFERROR(MATCH(_xlfn.CONCAT($B9,",",CD$4),'19 SpcFunc &amp; VentSpcFunc combos'!$Q$8:$Q$335,0),0)&gt;0,1,0)</f>
        <v>0</v>
      </c>
      <c r="CE9" s="107">
        <f ca="1">IF(IFERROR(MATCH(_xlfn.CONCAT($B9,",",CE$4),'19 SpcFunc &amp; VentSpcFunc combos'!$Q$8:$Q$335,0),0)&gt;0,1,0)</f>
        <v>0</v>
      </c>
      <c r="CF9" s="107">
        <f ca="1">IF(IFERROR(MATCH(_xlfn.CONCAT($B9,",",CF$4),'19 SpcFunc &amp; VentSpcFunc combos'!$Q$8:$Q$335,0),0)&gt;0,1,0)</f>
        <v>0</v>
      </c>
      <c r="CG9" s="107">
        <f ca="1">IF(IFERROR(MATCH(_xlfn.CONCAT($B9,",",CG$4),'19 SpcFunc &amp; VentSpcFunc combos'!$Q$8:$Q$335,0),0)&gt;0,1,0)</f>
        <v>0</v>
      </c>
      <c r="CH9" s="107">
        <f ca="1">IF(IFERROR(MATCH(_xlfn.CONCAT($B9,",",CH$4),'19 SpcFunc &amp; VentSpcFunc combos'!$Q$8:$Q$335,0),0)&gt;0,1,0)</f>
        <v>0</v>
      </c>
      <c r="CI9" s="107">
        <f ca="1">IF(IFERROR(MATCH(_xlfn.CONCAT($B9,",",CI$4),'19 SpcFunc &amp; VentSpcFunc combos'!$Q$8:$Q$335,0),0)&gt;0,1,0)</f>
        <v>0</v>
      </c>
      <c r="CJ9" s="107">
        <f ca="1">IF(IFERROR(MATCH(_xlfn.CONCAT($B9,",",CJ$4),'19 SpcFunc &amp; VentSpcFunc combos'!$Q$8:$Q$335,0),0)&gt;0,1,0)</f>
        <v>0</v>
      </c>
      <c r="CK9" s="107">
        <f ca="1">IF(IFERROR(MATCH(_xlfn.CONCAT($B9,",",CK$4),'19 SpcFunc &amp; VentSpcFunc combos'!$Q$8:$Q$335,0),0)&gt;0,1,0)</f>
        <v>0</v>
      </c>
      <c r="CL9" s="107">
        <f ca="1">IF(IFERROR(MATCH(_xlfn.CONCAT($B9,",",CL$4),'19 SpcFunc &amp; VentSpcFunc combos'!$Q$8:$Q$335,0),0)&gt;0,1,0)</f>
        <v>0</v>
      </c>
      <c r="CM9" s="107">
        <f ca="1">IF(IFERROR(MATCH(_xlfn.CONCAT($B9,",",CM$4),'19 SpcFunc &amp; VentSpcFunc combos'!$Q$8:$Q$335,0),0)&gt;0,1,0)</f>
        <v>0</v>
      </c>
      <c r="CN9" s="107">
        <f ca="1">IF(IFERROR(MATCH(_xlfn.CONCAT($B9,",",CN$4),'19 SpcFunc &amp; VentSpcFunc combos'!$Q$8:$Q$335,0),0)&gt;0,1,0)</f>
        <v>0</v>
      </c>
      <c r="CO9" s="107">
        <f ca="1">IF(IFERROR(MATCH(_xlfn.CONCAT($B9,",",CO$4),'19 SpcFunc &amp; VentSpcFunc combos'!$Q$8:$Q$335,0),0)&gt;0,1,0)</f>
        <v>0</v>
      </c>
      <c r="CP9" s="107">
        <f ca="1">IF(IFERROR(MATCH(_xlfn.CONCAT($B9,",",CP$4),'19 SpcFunc &amp; VentSpcFunc combos'!$Q$8:$Q$335,0),0)&gt;0,1,0)</f>
        <v>0</v>
      </c>
      <c r="CQ9" s="107">
        <f ca="1">IF(IFERROR(MATCH(_xlfn.CONCAT($B9,",",CQ$4),'19 SpcFunc &amp; VentSpcFunc combos'!$Q$8:$Q$335,0),0)&gt;0,1,0)</f>
        <v>0</v>
      </c>
      <c r="CR9" s="107">
        <f ca="1">IF(IFERROR(MATCH(_xlfn.CONCAT($B9,",",CR$4),'19 SpcFunc &amp; VentSpcFunc combos'!$Q$8:$Q$335,0),0)&gt;0,1,0)</f>
        <v>0</v>
      </c>
      <c r="CS9" s="107">
        <f ca="1">IF(IFERROR(MATCH(_xlfn.CONCAT($B9,",",CS$4),'19 SpcFunc &amp; VentSpcFunc combos'!$Q$8:$Q$335,0),0)&gt;0,1,0)</f>
        <v>0</v>
      </c>
      <c r="CT9" s="107">
        <f ca="1">IF(IFERROR(MATCH(_xlfn.CONCAT($B9,",",CT$4),'19 SpcFunc &amp; VentSpcFunc combos'!$Q$8:$Q$335,0),0)&gt;0,1,0)</f>
        <v>0</v>
      </c>
      <c r="CU9" s="86" t="s">
        <v>535</v>
      </c>
      <c r="CV9">
        <f t="shared" ca="1" si="5"/>
        <v>5</v>
      </c>
    </row>
    <row r="10" spans="1:100">
      <c r="B10" t="str">
        <f>'For CSV - 2019 SpcFuncData'!B10</f>
        <v>Classroom, Lecture, Training, Vocational Areas</v>
      </c>
      <c r="C10" s="107">
        <f ca="1">IF(IFERROR(MATCH(_xlfn.CONCAT($B10,",",C$4),'19 SpcFunc &amp; VentSpcFunc combos'!$Q$8:$Q$335,0),0)&gt;0,1,0)</f>
        <v>0</v>
      </c>
      <c r="D10" s="107">
        <f ca="1">IF(IFERROR(MATCH(_xlfn.CONCAT($B10,",",D$4),'19 SpcFunc &amp; VentSpcFunc combos'!$Q$8:$Q$335,0),0)&gt;0,1,0)</f>
        <v>0</v>
      </c>
      <c r="E10" s="107">
        <f ca="1">IF(IFERROR(MATCH(_xlfn.CONCAT($B10,",",E$4),'19 SpcFunc &amp; VentSpcFunc combos'!$Q$8:$Q$335,0),0)&gt;0,1,0)</f>
        <v>0</v>
      </c>
      <c r="F10" s="107">
        <f ca="1">IF(IFERROR(MATCH(_xlfn.CONCAT($B10,",",F$4),'19 SpcFunc &amp; VentSpcFunc combos'!$Q$8:$Q$335,0),0)&gt;0,1,0)</f>
        <v>0</v>
      </c>
      <c r="G10" s="107">
        <f ca="1">IF(IFERROR(MATCH(_xlfn.CONCAT($B10,",",G$4),'19 SpcFunc &amp; VentSpcFunc combos'!$Q$8:$Q$335,0),0)&gt;0,1,0)</f>
        <v>0</v>
      </c>
      <c r="H10" s="107">
        <f ca="1">IF(IFERROR(MATCH(_xlfn.CONCAT($B10,",",H$4),'19 SpcFunc &amp; VentSpcFunc combos'!$Q$8:$Q$335,0),0)&gt;0,1,0)</f>
        <v>0</v>
      </c>
      <c r="I10" s="107">
        <f ca="1">IF(IFERROR(MATCH(_xlfn.CONCAT($B10,",",I$4),'19 SpcFunc &amp; VentSpcFunc combos'!$Q$8:$Q$335,0),0)&gt;0,1,0)</f>
        <v>0</v>
      </c>
      <c r="J10" s="107">
        <f ca="1">IF(IFERROR(MATCH(_xlfn.CONCAT($B10,",",J$4),'19 SpcFunc &amp; VentSpcFunc combos'!$Q$8:$Q$335,0),0)&gt;0,1,0)</f>
        <v>0</v>
      </c>
      <c r="K10" s="107">
        <f ca="1">IF(IFERROR(MATCH(_xlfn.CONCAT($B10,",",K$4),'19 SpcFunc &amp; VentSpcFunc combos'!$Q$8:$Q$335,0),0)&gt;0,1,0)</f>
        <v>1</v>
      </c>
      <c r="L10" s="107">
        <f ca="1">IF(IFERROR(MATCH(_xlfn.CONCAT($B10,",",L$4),'19 SpcFunc &amp; VentSpcFunc combos'!$Q$8:$Q$335,0),0)&gt;0,1,0)</f>
        <v>1</v>
      </c>
      <c r="M10" s="107">
        <f ca="1">IF(IFERROR(MATCH(_xlfn.CONCAT($B10,",",M$4),'19 SpcFunc &amp; VentSpcFunc combos'!$Q$8:$Q$335,0),0)&gt;0,1,0)</f>
        <v>1</v>
      </c>
      <c r="N10" s="107">
        <f ca="1">IF(IFERROR(MATCH(_xlfn.CONCAT($B10,",",N$4),'19 SpcFunc &amp; VentSpcFunc combos'!$Q$8:$Q$335,0),0)&gt;0,1,0)</f>
        <v>1</v>
      </c>
      <c r="O10" s="107">
        <f ca="1">IF(IFERROR(MATCH(_xlfn.CONCAT($B10,",",O$4),'19 SpcFunc &amp; VentSpcFunc combos'!$Q$8:$Q$335,0),0)&gt;0,1,0)</f>
        <v>1</v>
      </c>
      <c r="P10" s="107">
        <f ca="1">IF(IFERROR(MATCH(_xlfn.CONCAT($B10,",",P$4),'19 SpcFunc &amp; VentSpcFunc combos'!$Q$8:$Q$335,0),0)&gt;0,1,0)</f>
        <v>1</v>
      </c>
      <c r="Q10" s="107">
        <f ca="1">IF(IFERROR(MATCH(_xlfn.CONCAT($B10,",",Q$4),'19 SpcFunc &amp; VentSpcFunc combos'!$Q$8:$Q$335,0),0)&gt;0,1,0)</f>
        <v>1</v>
      </c>
      <c r="R10" s="107">
        <f ca="1">IF(IFERROR(MATCH(_xlfn.CONCAT($B10,",",R$4),'19 SpcFunc &amp; VentSpcFunc combos'!$Q$8:$Q$335,0),0)&gt;0,1,0)</f>
        <v>1</v>
      </c>
      <c r="S10" s="107">
        <f ca="1">IF(IFERROR(MATCH(_xlfn.CONCAT($B10,",",S$4),'19 SpcFunc &amp; VentSpcFunc combos'!$Q$8:$Q$335,0),0)&gt;0,1,0)</f>
        <v>1</v>
      </c>
      <c r="T10" s="107">
        <f ca="1">IF(IFERROR(MATCH(_xlfn.CONCAT($B10,",",T$4),'19 SpcFunc &amp; VentSpcFunc combos'!$Q$8:$Q$335,0),0)&gt;0,1,0)</f>
        <v>1</v>
      </c>
      <c r="U10" s="107">
        <f ca="1">IF(IFERROR(MATCH(_xlfn.CONCAT($B10,",",U$4),'19 SpcFunc &amp; VentSpcFunc combos'!$Q$8:$Q$335,0),0)&gt;0,1,0)</f>
        <v>1</v>
      </c>
      <c r="V10" s="107">
        <f ca="1">IF(IFERROR(MATCH(_xlfn.CONCAT($B10,",",V$4),'19 SpcFunc &amp; VentSpcFunc combos'!$Q$8:$Q$335,0),0)&gt;0,1,0)</f>
        <v>0</v>
      </c>
      <c r="W10" s="107">
        <f ca="1">IF(IFERROR(MATCH(_xlfn.CONCAT($B10,",",W$4),'19 SpcFunc &amp; VentSpcFunc combos'!$Q$8:$Q$335,0),0)&gt;0,1,0)</f>
        <v>1</v>
      </c>
      <c r="X10" s="107">
        <f ca="1">IF(IFERROR(MATCH(_xlfn.CONCAT($B10,",",X$4),'19 SpcFunc &amp; VentSpcFunc combos'!$Q$8:$Q$335,0),0)&gt;0,1,0)</f>
        <v>1</v>
      </c>
      <c r="Y10" s="107">
        <f ca="1">IF(IFERROR(MATCH(_xlfn.CONCAT($B10,",",Y$4),'19 SpcFunc &amp; VentSpcFunc combos'!$Q$8:$Q$335,0),0)&gt;0,1,0)</f>
        <v>1</v>
      </c>
      <c r="Z10" s="107">
        <f ca="1">IF(IFERROR(MATCH(_xlfn.CONCAT($B10,",",Z$4),'19 SpcFunc &amp; VentSpcFunc combos'!$Q$8:$Q$335,0),0)&gt;0,1,0)</f>
        <v>0</v>
      </c>
      <c r="AA10" s="107">
        <f ca="1">IF(IFERROR(MATCH(_xlfn.CONCAT($B10,",",AA$4),'19 SpcFunc &amp; VentSpcFunc combos'!$Q$8:$Q$335,0),0)&gt;0,1,0)</f>
        <v>0</v>
      </c>
      <c r="AB10" s="107">
        <f ca="1">IF(IFERROR(MATCH(_xlfn.CONCAT($B10,",",AB$4),'19 SpcFunc &amp; VentSpcFunc combos'!$Q$8:$Q$335,0),0)&gt;0,1,0)</f>
        <v>1</v>
      </c>
      <c r="AC10" s="107">
        <f ca="1">IF(IFERROR(MATCH(_xlfn.CONCAT($B10,",",AC$4),'19 SpcFunc &amp; VentSpcFunc combos'!$Q$8:$Q$335,0),0)&gt;0,1,0)</f>
        <v>0</v>
      </c>
      <c r="AD10" s="107">
        <f ca="1">IF(IFERROR(MATCH(_xlfn.CONCAT($B10,",",AD$4),'19 SpcFunc &amp; VentSpcFunc combos'!$Q$8:$Q$335,0),0)&gt;0,1,0)</f>
        <v>0</v>
      </c>
      <c r="AE10" s="107">
        <f ca="1">IF(IFERROR(MATCH(_xlfn.CONCAT($B10,",",AE$4),'19 SpcFunc &amp; VentSpcFunc combos'!$Q$8:$Q$335,0),0)&gt;0,1,0)</f>
        <v>0</v>
      </c>
      <c r="AF10" s="107">
        <f ca="1">IF(IFERROR(MATCH(_xlfn.CONCAT($B10,",",AF$4),'19 SpcFunc &amp; VentSpcFunc combos'!$Q$8:$Q$335,0),0)&gt;0,1,0)</f>
        <v>0</v>
      </c>
      <c r="AG10" s="107">
        <f ca="1">IF(IFERROR(MATCH(_xlfn.CONCAT($B10,",",AG$4),'19 SpcFunc &amp; VentSpcFunc combos'!$Q$8:$Q$335,0),0)&gt;0,1,0)</f>
        <v>0</v>
      </c>
      <c r="AH10" s="107">
        <f ca="1">IF(IFERROR(MATCH(_xlfn.CONCAT($B10,",",AH$4),'19 SpcFunc &amp; VentSpcFunc combos'!$Q$8:$Q$335,0),0)&gt;0,1,0)</f>
        <v>0</v>
      </c>
      <c r="AI10" s="107">
        <f ca="1">IF(IFERROR(MATCH(_xlfn.CONCAT($B10,",",AI$4),'19 SpcFunc &amp; VentSpcFunc combos'!$Q$8:$Q$335,0),0)&gt;0,1,0)</f>
        <v>0</v>
      </c>
      <c r="AJ10" s="107">
        <f ca="1">IF(IFERROR(MATCH(_xlfn.CONCAT($B10,",",AJ$4),'19 SpcFunc &amp; VentSpcFunc combos'!$Q$8:$Q$335,0),0)&gt;0,1,0)</f>
        <v>0</v>
      </c>
      <c r="AK10" s="107">
        <f ca="1">IF(IFERROR(MATCH(_xlfn.CONCAT($B10,",",AK$4),'19 SpcFunc &amp; VentSpcFunc combos'!$Q$8:$Q$335,0),0)&gt;0,1,0)</f>
        <v>0</v>
      </c>
      <c r="AL10" s="107">
        <f ca="1">IF(IFERROR(MATCH(_xlfn.CONCAT($B10,",",AL$4),'19 SpcFunc &amp; VentSpcFunc combos'!$Q$8:$Q$335,0),0)&gt;0,1,0)</f>
        <v>0</v>
      </c>
      <c r="AM10" s="107">
        <f ca="1">IF(IFERROR(MATCH(_xlfn.CONCAT($B10,",",AM$4),'19 SpcFunc &amp; VentSpcFunc combos'!$Q$8:$Q$335,0),0)&gt;0,1,0)</f>
        <v>0</v>
      </c>
      <c r="AN10" s="107">
        <f ca="1">IF(IFERROR(MATCH(_xlfn.CONCAT($B10,",",AN$4),'19 SpcFunc &amp; VentSpcFunc combos'!$Q$8:$Q$335,0),0)&gt;0,1,0)</f>
        <v>0</v>
      </c>
      <c r="AO10" s="107">
        <f ca="1">IF(IFERROR(MATCH(_xlfn.CONCAT($B10,",",AO$4),'19 SpcFunc &amp; VentSpcFunc combos'!$Q$8:$Q$335,0),0)&gt;0,1,0)</f>
        <v>0</v>
      </c>
      <c r="AP10" s="107">
        <f ca="1">IF(IFERROR(MATCH(_xlfn.CONCAT($B10,",",AP$4),'19 SpcFunc &amp; VentSpcFunc combos'!$Q$8:$Q$335,0),0)&gt;0,1,0)</f>
        <v>0</v>
      </c>
      <c r="AQ10" s="107">
        <f ca="1">IF(IFERROR(MATCH(_xlfn.CONCAT($B10,",",AQ$4),'19 SpcFunc &amp; VentSpcFunc combos'!$Q$8:$Q$335,0),0)&gt;0,1,0)</f>
        <v>1</v>
      </c>
      <c r="AR10" s="107">
        <f ca="1">IF(IFERROR(MATCH(_xlfn.CONCAT($B10,",",AR$4),'19 SpcFunc &amp; VentSpcFunc combos'!$Q$8:$Q$335,0),0)&gt;0,1,0)</f>
        <v>0</v>
      </c>
      <c r="AS10" s="107">
        <f ca="1">IF(IFERROR(MATCH(_xlfn.CONCAT($B10,",",AS$4),'19 SpcFunc &amp; VentSpcFunc combos'!$Q$8:$Q$335,0),0)&gt;0,1,0)</f>
        <v>0</v>
      </c>
      <c r="AT10" s="107">
        <f ca="1">IF(IFERROR(MATCH(_xlfn.CONCAT($B10,",",AT$4),'19 SpcFunc &amp; VentSpcFunc combos'!$Q$8:$Q$335,0),0)&gt;0,1,0)</f>
        <v>1</v>
      </c>
      <c r="AU10" s="107">
        <f ca="1">IF(IFERROR(MATCH(_xlfn.CONCAT($B10,",",AU$4),'19 SpcFunc &amp; VentSpcFunc combos'!$Q$8:$Q$335,0),0)&gt;0,1,0)</f>
        <v>0</v>
      </c>
      <c r="AV10" s="107">
        <f ca="1">IF(IFERROR(MATCH(_xlfn.CONCAT($B10,",",AV$4),'19 SpcFunc &amp; VentSpcFunc combos'!$Q$8:$Q$335,0),0)&gt;0,1,0)</f>
        <v>0</v>
      </c>
      <c r="AW10" s="107">
        <f ca="1">IF(IFERROR(MATCH(_xlfn.CONCAT($B10,",",AW$4),'19 SpcFunc &amp; VentSpcFunc combos'!$Q$8:$Q$335,0),0)&gt;0,1,0)</f>
        <v>0</v>
      </c>
      <c r="AX10" s="107">
        <f ca="1">IF(IFERROR(MATCH(_xlfn.CONCAT($B10,",",AX$4),'19 SpcFunc &amp; VentSpcFunc combos'!$Q$8:$Q$335,0),0)&gt;0,1,0)</f>
        <v>0</v>
      </c>
      <c r="AY10" s="107">
        <f ca="1">IF(IFERROR(MATCH(_xlfn.CONCAT($B10,",",AY$4),'19 SpcFunc &amp; VentSpcFunc combos'!$Q$8:$Q$335,0),0)&gt;0,1,0)</f>
        <v>0</v>
      </c>
      <c r="AZ10" s="107">
        <f ca="1">IF(IFERROR(MATCH(_xlfn.CONCAT($B10,",",AZ$4),'19 SpcFunc &amp; VentSpcFunc combos'!$Q$8:$Q$335,0),0)&gt;0,1,0)</f>
        <v>0</v>
      </c>
      <c r="BA10" s="107">
        <f ca="1">IF(IFERROR(MATCH(_xlfn.CONCAT($B10,",",BA$4),'19 SpcFunc &amp; VentSpcFunc combos'!$Q$8:$Q$335,0),0)&gt;0,1,0)</f>
        <v>0</v>
      </c>
      <c r="BB10" s="107">
        <f ca="1">IF(IFERROR(MATCH(_xlfn.CONCAT($B10,",",BB$4),'19 SpcFunc &amp; VentSpcFunc combos'!$Q$8:$Q$335,0),0)&gt;0,1,0)</f>
        <v>0</v>
      </c>
      <c r="BC10" s="107">
        <f ca="1">IF(IFERROR(MATCH(_xlfn.CONCAT($B10,",",BC$4),'19 SpcFunc &amp; VentSpcFunc combos'!$Q$8:$Q$335,0),0)&gt;0,1,0)</f>
        <v>0</v>
      </c>
      <c r="BD10" s="107">
        <f ca="1">IF(IFERROR(MATCH(_xlfn.CONCAT($B10,",",BD$4),'19 SpcFunc &amp; VentSpcFunc combos'!$Q$8:$Q$335,0),0)&gt;0,1,0)</f>
        <v>0</v>
      </c>
      <c r="BE10" s="107">
        <f ca="1">IF(IFERROR(MATCH(_xlfn.CONCAT($B10,",",BE$4),'19 SpcFunc &amp; VentSpcFunc combos'!$Q$8:$Q$335,0),0)&gt;0,1,0)</f>
        <v>0</v>
      </c>
      <c r="BF10" s="107">
        <f ca="1">IF(IFERROR(MATCH(_xlfn.CONCAT($B10,",",BF$4),'19 SpcFunc &amp; VentSpcFunc combos'!$Q$8:$Q$335,0),0)&gt;0,1,0)</f>
        <v>0</v>
      </c>
      <c r="BG10" s="107">
        <f ca="1">IF(IFERROR(MATCH(_xlfn.CONCAT($B10,",",BG$4),'19 SpcFunc &amp; VentSpcFunc combos'!$Q$8:$Q$335,0),0)&gt;0,1,0)</f>
        <v>0</v>
      </c>
      <c r="BH10" s="107">
        <f ca="1">IF(IFERROR(MATCH(_xlfn.CONCAT($B10,",",BH$4),'19 SpcFunc &amp; VentSpcFunc combos'!$Q$8:$Q$335,0),0)&gt;0,1,0)</f>
        <v>1</v>
      </c>
      <c r="BI10" s="107">
        <f ca="1">IF(IFERROR(MATCH(_xlfn.CONCAT($B10,",",BI$4),'19 SpcFunc &amp; VentSpcFunc combos'!$Q$8:$Q$335,0),0)&gt;0,1,0)</f>
        <v>0</v>
      </c>
      <c r="BJ10" s="107">
        <f ca="1">IF(IFERROR(MATCH(_xlfn.CONCAT($B10,",",BJ$4),'19 SpcFunc &amp; VentSpcFunc combos'!$Q$8:$Q$335,0),0)&gt;0,1,0)</f>
        <v>0</v>
      </c>
      <c r="BK10" s="107">
        <f ca="1">IF(IFERROR(MATCH(_xlfn.CONCAT($B10,",",BK$4),'19 SpcFunc &amp; VentSpcFunc combos'!$Q$8:$Q$335,0),0)&gt;0,1,0)</f>
        <v>0</v>
      </c>
      <c r="BL10" s="107">
        <f ca="1">IF(IFERROR(MATCH(_xlfn.CONCAT($B10,",",BL$4),'19 SpcFunc &amp; VentSpcFunc combos'!$Q$8:$Q$335,0),0)&gt;0,1,0)</f>
        <v>0</v>
      </c>
      <c r="BM10" s="107">
        <f ca="1">IF(IFERROR(MATCH(_xlfn.CONCAT($B10,",",BM$4),'19 SpcFunc &amp; VentSpcFunc combos'!$Q$8:$Q$335,0),0)&gt;0,1,0)</f>
        <v>0</v>
      </c>
      <c r="BN10" s="107">
        <f ca="1">IF(IFERROR(MATCH(_xlfn.CONCAT($B10,",",BN$4),'19 SpcFunc &amp; VentSpcFunc combos'!$Q$8:$Q$335,0),0)&gt;0,1,0)</f>
        <v>0</v>
      </c>
      <c r="BO10" s="107">
        <f ca="1">IF(IFERROR(MATCH(_xlfn.CONCAT($B10,",",BO$4),'19 SpcFunc &amp; VentSpcFunc combos'!$Q$8:$Q$335,0),0)&gt;0,1,0)</f>
        <v>0</v>
      </c>
      <c r="BP10" s="107">
        <f ca="1">IF(IFERROR(MATCH(_xlfn.CONCAT($B10,",",BP$4),'19 SpcFunc &amp; VentSpcFunc combos'!$Q$8:$Q$335,0),0)&gt;0,1,0)</f>
        <v>0</v>
      </c>
      <c r="BQ10" s="107">
        <f ca="1">IF(IFERROR(MATCH(_xlfn.CONCAT($B10,",",BQ$4),'19 SpcFunc &amp; VentSpcFunc combos'!$Q$8:$Q$335,0),0)&gt;0,1,0)</f>
        <v>0</v>
      </c>
      <c r="BR10" s="107">
        <f ca="1">IF(IFERROR(MATCH(_xlfn.CONCAT($B10,",",BR$4),'19 SpcFunc &amp; VentSpcFunc combos'!$Q$8:$Q$335,0),0)&gt;0,1,0)</f>
        <v>0</v>
      </c>
      <c r="BS10" s="107">
        <f ca="1">IF(IFERROR(MATCH(_xlfn.CONCAT($B10,",",BS$4),'19 SpcFunc &amp; VentSpcFunc combos'!$Q$8:$Q$335,0),0)&gt;0,1,0)</f>
        <v>0</v>
      </c>
      <c r="BT10" s="107">
        <f ca="1">IF(IFERROR(MATCH(_xlfn.CONCAT($B10,",",BT$4),'19 SpcFunc &amp; VentSpcFunc combos'!$Q$8:$Q$335,0),0)&gt;0,1,0)</f>
        <v>0</v>
      </c>
      <c r="BU10" s="107">
        <f ca="1">IF(IFERROR(MATCH(_xlfn.CONCAT($B10,",",BU$4),'19 SpcFunc &amp; VentSpcFunc combos'!$Q$8:$Q$335,0),0)&gt;0,1,0)</f>
        <v>0</v>
      </c>
      <c r="BV10" s="107">
        <f ca="1">IF(IFERROR(MATCH(_xlfn.CONCAT($B10,",",BV$4),'19 SpcFunc &amp; VentSpcFunc combos'!$Q$8:$Q$335,0),0)&gt;0,1,0)</f>
        <v>0</v>
      </c>
      <c r="BW10" s="107">
        <f ca="1">IF(IFERROR(MATCH(_xlfn.CONCAT($B10,",",BW$4),'19 SpcFunc &amp; VentSpcFunc combos'!$Q$8:$Q$335,0),0)&gt;0,1,0)</f>
        <v>0</v>
      </c>
      <c r="BX10" s="107">
        <f ca="1">IF(IFERROR(MATCH(_xlfn.CONCAT($B10,",",BX$4),'19 SpcFunc &amp; VentSpcFunc combos'!$Q$8:$Q$335,0),0)&gt;0,1,0)</f>
        <v>0</v>
      </c>
      <c r="BY10" s="107">
        <f ca="1">IF(IFERROR(MATCH(_xlfn.CONCAT($B10,",",BY$4),'19 SpcFunc &amp; VentSpcFunc combos'!$Q$8:$Q$335,0),0)&gt;0,1,0)</f>
        <v>0</v>
      </c>
      <c r="BZ10" s="107">
        <f ca="1">IF(IFERROR(MATCH(_xlfn.CONCAT($B10,",",BZ$4),'19 SpcFunc &amp; VentSpcFunc combos'!$Q$8:$Q$335,0),0)&gt;0,1,0)</f>
        <v>0</v>
      </c>
      <c r="CA10" s="107">
        <f ca="1">IF(IFERROR(MATCH(_xlfn.CONCAT($B10,",",CA$4),'19 SpcFunc &amp; VentSpcFunc combos'!$Q$8:$Q$335,0),0)&gt;0,1,0)</f>
        <v>0</v>
      </c>
      <c r="CB10" s="107">
        <f ca="1">IF(IFERROR(MATCH(_xlfn.CONCAT($B10,",",CB$4),'19 SpcFunc &amp; VentSpcFunc combos'!$Q$8:$Q$335,0),0)&gt;0,1,0)</f>
        <v>1</v>
      </c>
      <c r="CC10" s="107">
        <f ca="1">IF(IFERROR(MATCH(_xlfn.CONCAT($B10,",",CC$4),'19 SpcFunc &amp; VentSpcFunc combos'!$Q$8:$Q$335,0),0)&gt;0,1,0)</f>
        <v>1</v>
      </c>
      <c r="CD10" s="107">
        <f ca="1">IF(IFERROR(MATCH(_xlfn.CONCAT($B10,",",CD$4),'19 SpcFunc &amp; VentSpcFunc combos'!$Q$8:$Q$335,0),0)&gt;0,1,0)</f>
        <v>0</v>
      </c>
      <c r="CE10" s="107">
        <f ca="1">IF(IFERROR(MATCH(_xlfn.CONCAT($B10,",",CE$4),'19 SpcFunc &amp; VentSpcFunc combos'!$Q$8:$Q$335,0),0)&gt;0,1,0)</f>
        <v>0</v>
      </c>
      <c r="CF10" s="107">
        <f ca="1">IF(IFERROR(MATCH(_xlfn.CONCAT($B10,",",CF$4),'19 SpcFunc &amp; VentSpcFunc combos'!$Q$8:$Q$335,0),0)&gt;0,1,0)</f>
        <v>0</v>
      </c>
      <c r="CG10" s="107">
        <f ca="1">IF(IFERROR(MATCH(_xlfn.CONCAT($B10,",",CG$4),'19 SpcFunc &amp; VentSpcFunc combos'!$Q$8:$Q$335,0),0)&gt;0,1,0)</f>
        <v>0</v>
      </c>
      <c r="CH10" s="107">
        <f ca="1">IF(IFERROR(MATCH(_xlfn.CONCAT($B10,",",CH$4),'19 SpcFunc &amp; VentSpcFunc combos'!$Q$8:$Q$335,0),0)&gt;0,1,0)</f>
        <v>0</v>
      </c>
      <c r="CI10" s="107">
        <f ca="1">IF(IFERROR(MATCH(_xlfn.CONCAT($B10,",",CI$4),'19 SpcFunc &amp; VentSpcFunc combos'!$Q$8:$Q$335,0),0)&gt;0,1,0)</f>
        <v>0</v>
      </c>
      <c r="CJ10" s="107">
        <f ca="1">IF(IFERROR(MATCH(_xlfn.CONCAT($B10,",",CJ$4),'19 SpcFunc &amp; VentSpcFunc combos'!$Q$8:$Q$335,0),0)&gt;0,1,0)</f>
        <v>0</v>
      </c>
      <c r="CK10" s="107">
        <f ca="1">IF(IFERROR(MATCH(_xlfn.CONCAT($B10,",",CK$4),'19 SpcFunc &amp; VentSpcFunc combos'!$Q$8:$Q$335,0),0)&gt;0,1,0)</f>
        <v>0</v>
      </c>
      <c r="CL10" s="107">
        <f ca="1">IF(IFERROR(MATCH(_xlfn.CONCAT($B10,",",CL$4),'19 SpcFunc &amp; VentSpcFunc combos'!$Q$8:$Q$335,0),0)&gt;0,1,0)</f>
        <v>0</v>
      </c>
      <c r="CM10" s="107">
        <f ca="1">IF(IFERROR(MATCH(_xlfn.CONCAT($B10,",",CM$4),'19 SpcFunc &amp; VentSpcFunc combos'!$Q$8:$Q$335,0),0)&gt;0,1,0)</f>
        <v>0</v>
      </c>
      <c r="CN10" s="107">
        <f ca="1">IF(IFERROR(MATCH(_xlfn.CONCAT($B10,",",CN$4),'19 SpcFunc &amp; VentSpcFunc combos'!$Q$8:$Q$335,0),0)&gt;0,1,0)</f>
        <v>0</v>
      </c>
      <c r="CO10" s="107">
        <f ca="1">IF(IFERROR(MATCH(_xlfn.CONCAT($B10,",",CO$4),'19 SpcFunc &amp; VentSpcFunc combos'!$Q$8:$Q$335,0),0)&gt;0,1,0)</f>
        <v>0</v>
      </c>
      <c r="CP10" s="107">
        <f ca="1">IF(IFERROR(MATCH(_xlfn.CONCAT($B10,",",CP$4),'19 SpcFunc &amp; VentSpcFunc combos'!$Q$8:$Q$335,0),0)&gt;0,1,0)</f>
        <v>0</v>
      </c>
      <c r="CQ10" s="107">
        <f ca="1">IF(IFERROR(MATCH(_xlfn.CONCAT($B10,",",CQ$4),'19 SpcFunc &amp; VentSpcFunc combos'!$Q$8:$Q$335,0),0)&gt;0,1,0)</f>
        <v>0</v>
      </c>
      <c r="CR10" s="107">
        <f ca="1">IF(IFERROR(MATCH(_xlfn.CONCAT($B10,",",CR$4),'19 SpcFunc &amp; VentSpcFunc combos'!$Q$8:$Q$335,0),0)&gt;0,1,0)</f>
        <v>0</v>
      </c>
      <c r="CS10" s="107">
        <f ca="1">IF(IFERROR(MATCH(_xlfn.CONCAT($B10,",",CS$4),'19 SpcFunc &amp; VentSpcFunc combos'!$Q$8:$Q$335,0),0)&gt;0,1,0)</f>
        <v>0</v>
      </c>
      <c r="CT10" s="107">
        <f ca="1">IF(IFERROR(MATCH(_xlfn.CONCAT($B10,",",CT$4),'19 SpcFunc &amp; VentSpcFunc combos'!$Q$8:$Q$335,0),0)&gt;0,1,0)</f>
        <v>0</v>
      </c>
      <c r="CU10" s="86" t="s">
        <v>535</v>
      </c>
      <c r="CV10">
        <f t="shared" ca="1" si="5"/>
        <v>20</v>
      </c>
    </row>
    <row r="11" spans="1:100">
      <c r="B11" t="str">
        <f>'For CSV - 2019 SpcFuncData'!B11</f>
        <v>Commercial/Industrial Storage (Refrigerated)</v>
      </c>
      <c r="C11" s="107">
        <f ca="1">IF(IFERROR(MATCH(_xlfn.CONCAT($B11,",",C$4),'19 SpcFunc &amp; VentSpcFunc combos'!$Q$8:$Q$335,0),0)&gt;0,1,0)</f>
        <v>0</v>
      </c>
      <c r="D11" s="107">
        <f ca="1">IF(IFERROR(MATCH(_xlfn.CONCAT($B11,",",D$4),'19 SpcFunc &amp; VentSpcFunc combos'!$Q$8:$Q$335,0),0)&gt;0,1,0)</f>
        <v>0</v>
      </c>
      <c r="E11" s="107">
        <f ca="1">IF(IFERROR(MATCH(_xlfn.CONCAT($B11,",",E$4),'19 SpcFunc &amp; VentSpcFunc combos'!$Q$8:$Q$335,0),0)&gt;0,1,0)</f>
        <v>0</v>
      </c>
      <c r="F11" s="107">
        <f ca="1">IF(IFERROR(MATCH(_xlfn.CONCAT($B11,",",F$4),'19 SpcFunc &amp; VentSpcFunc combos'!$Q$8:$Q$335,0),0)&gt;0,1,0)</f>
        <v>0</v>
      </c>
      <c r="G11" s="107">
        <f ca="1">IF(IFERROR(MATCH(_xlfn.CONCAT($B11,",",G$4),'19 SpcFunc &amp; VentSpcFunc combos'!$Q$8:$Q$335,0),0)&gt;0,1,0)</f>
        <v>0</v>
      </c>
      <c r="H11" s="107">
        <f ca="1">IF(IFERROR(MATCH(_xlfn.CONCAT($B11,",",H$4),'19 SpcFunc &amp; VentSpcFunc combos'!$Q$8:$Q$335,0),0)&gt;0,1,0)</f>
        <v>0</v>
      </c>
      <c r="I11" s="107">
        <f ca="1">IF(IFERROR(MATCH(_xlfn.CONCAT($B11,",",I$4),'19 SpcFunc &amp; VentSpcFunc combos'!$Q$8:$Q$335,0),0)&gt;0,1,0)</f>
        <v>0</v>
      </c>
      <c r="J11" s="107">
        <f ca="1">IF(IFERROR(MATCH(_xlfn.CONCAT($B11,",",J$4),'19 SpcFunc &amp; VentSpcFunc combos'!$Q$8:$Q$335,0),0)&gt;0,1,0)</f>
        <v>0</v>
      </c>
      <c r="K11" s="107">
        <f ca="1">IF(IFERROR(MATCH(_xlfn.CONCAT($B11,",",K$4),'19 SpcFunc &amp; VentSpcFunc combos'!$Q$8:$Q$335,0),0)&gt;0,1,0)</f>
        <v>0</v>
      </c>
      <c r="L11" s="107">
        <f ca="1">IF(IFERROR(MATCH(_xlfn.CONCAT($B11,",",L$4),'19 SpcFunc &amp; VentSpcFunc combos'!$Q$8:$Q$335,0),0)&gt;0,1,0)</f>
        <v>0</v>
      </c>
      <c r="M11" s="107">
        <f ca="1">IF(IFERROR(MATCH(_xlfn.CONCAT($B11,",",M$4),'19 SpcFunc &amp; VentSpcFunc combos'!$Q$8:$Q$335,0),0)&gt;0,1,0)</f>
        <v>0</v>
      </c>
      <c r="N11" s="107">
        <f ca="1">IF(IFERROR(MATCH(_xlfn.CONCAT($B11,",",N$4),'19 SpcFunc &amp; VentSpcFunc combos'!$Q$8:$Q$335,0),0)&gt;0,1,0)</f>
        <v>0</v>
      </c>
      <c r="O11" s="107">
        <f ca="1">IF(IFERROR(MATCH(_xlfn.CONCAT($B11,",",O$4),'19 SpcFunc &amp; VentSpcFunc combos'!$Q$8:$Q$335,0),0)&gt;0,1,0)</f>
        <v>0</v>
      </c>
      <c r="P11" s="107">
        <f ca="1">IF(IFERROR(MATCH(_xlfn.CONCAT($B11,",",P$4),'19 SpcFunc &amp; VentSpcFunc combos'!$Q$8:$Q$335,0),0)&gt;0,1,0)</f>
        <v>0</v>
      </c>
      <c r="Q11" s="107">
        <f ca="1">IF(IFERROR(MATCH(_xlfn.CONCAT($B11,",",Q$4),'19 SpcFunc &amp; VentSpcFunc combos'!$Q$8:$Q$335,0),0)&gt;0,1,0)</f>
        <v>0</v>
      </c>
      <c r="R11" s="107">
        <f ca="1">IF(IFERROR(MATCH(_xlfn.CONCAT($B11,",",R$4),'19 SpcFunc &amp; VentSpcFunc combos'!$Q$8:$Q$335,0),0)&gt;0,1,0)</f>
        <v>0</v>
      </c>
      <c r="S11" s="107">
        <f ca="1">IF(IFERROR(MATCH(_xlfn.CONCAT($B11,",",S$4),'19 SpcFunc &amp; VentSpcFunc combos'!$Q$8:$Q$335,0),0)&gt;0,1,0)</f>
        <v>0</v>
      </c>
      <c r="T11" s="107">
        <f ca="1">IF(IFERROR(MATCH(_xlfn.CONCAT($B11,",",T$4),'19 SpcFunc &amp; VentSpcFunc combos'!$Q$8:$Q$335,0),0)&gt;0,1,0)</f>
        <v>0</v>
      </c>
      <c r="U11" s="107">
        <f ca="1">IF(IFERROR(MATCH(_xlfn.CONCAT($B11,",",U$4),'19 SpcFunc &amp; VentSpcFunc combos'!$Q$8:$Q$335,0),0)&gt;0,1,0)</f>
        <v>0</v>
      </c>
      <c r="V11" s="107">
        <f ca="1">IF(IFERROR(MATCH(_xlfn.CONCAT($B11,",",V$4),'19 SpcFunc &amp; VentSpcFunc combos'!$Q$8:$Q$335,0),0)&gt;0,1,0)</f>
        <v>0</v>
      </c>
      <c r="W11" s="107">
        <f ca="1">IF(IFERROR(MATCH(_xlfn.CONCAT($B11,",",W$4),'19 SpcFunc &amp; VentSpcFunc combos'!$Q$8:$Q$335,0),0)&gt;0,1,0)</f>
        <v>0</v>
      </c>
      <c r="X11" s="107">
        <f ca="1">IF(IFERROR(MATCH(_xlfn.CONCAT($B11,",",X$4),'19 SpcFunc &amp; VentSpcFunc combos'!$Q$8:$Q$335,0),0)&gt;0,1,0)</f>
        <v>0</v>
      </c>
      <c r="Y11" s="107">
        <f ca="1">IF(IFERROR(MATCH(_xlfn.CONCAT($B11,",",Y$4),'19 SpcFunc &amp; VentSpcFunc combos'!$Q$8:$Q$335,0),0)&gt;0,1,0)</f>
        <v>0</v>
      </c>
      <c r="Z11" s="107">
        <f ca="1">IF(IFERROR(MATCH(_xlfn.CONCAT($B11,",",Z$4),'19 SpcFunc &amp; VentSpcFunc combos'!$Q$8:$Q$335,0),0)&gt;0,1,0)</f>
        <v>0</v>
      </c>
      <c r="AA11" s="107">
        <f ca="1">IF(IFERROR(MATCH(_xlfn.CONCAT($B11,",",AA$4),'19 SpcFunc &amp; VentSpcFunc combos'!$Q$8:$Q$335,0),0)&gt;0,1,0)</f>
        <v>0</v>
      </c>
      <c r="AB11" s="107">
        <f ca="1">IF(IFERROR(MATCH(_xlfn.CONCAT($B11,",",AB$4),'19 SpcFunc &amp; VentSpcFunc combos'!$Q$8:$Q$335,0),0)&gt;0,1,0)</f>
        <v>0</v>
      </c>
      <c r="AC11" s="107">
        <f ca="1">IF(IFERROR(MATCH(_xlfn.CONCAT($B11,",",AC$4),'19 SpcFunc &amp; VentSpcFunc combos'!$Q$8:$Q$335,0),0)&gt;0,1,0)</f>
        <v>0</v>
      </c>
      <c r="AD11" s="107">
        <f ca="1">IF(IFERROR(MATCH(_xlfn.CONCAT($B11,",",AD$4),'19 SpcFunc &amp; VentSpcFunc combos'!$Q$8:$Q$335,0),0)&gt;0,1,0)</f>
        <v>0</v>
      </c>
      <c r="AE11" s="107">
        <f ca="1">IF(IFERROR(MATCH(_xlfn.CONCAT($B11,",",AE$4),'19 SpcFunc &amp; VentSpcFunc combos'!$Q$8:$Q$335,0),0)&gt;0,1,0)</f>
        <v>0</v>
      </c>
      <c r="AF11" s="107">
        <f ca="1">IF(IFERROR(MATCH(_xlfn.CONCAT($B11,",",AF$4),'19 SpcFunc &amp; VentSpcFunc combos'!$Q$8:$Q$335,0),0)&gt;0,1,0)</f>
        <v>0</v>
      </c>
      <c r="AG11" s="107">
        <f ca="1">IF(IFERROR(MATCH(_xlfn.CONCAT($B11,",",AG$4),'19 SpcFunc &amp; VentSpcFunc combos'!$Q$8:$Q$335,0),0)&gt;0,1,0)</f>
        <v>0</v>
      </c>
      <c r="AH11" s="107">
        <f ca="1">IF(IFERROR(MATCH(_xlfn.CONCAT($B11,",",AH$4),'19 SpcFunc &amp; VentSpcFunc combos'!$Q$8:$Q$335,0),0)&gt;0,1,0)</f>
        <v>0</v>
      </c>
      <c r="AI11" s="107">
        <f ca="1">IF(IFERROR(MATCH(_xlfn.CONCAT($B11,",",AI$4),'19 SpcFunc &amp; VentSpcFunc combos'!$Q$8:$Q$335,0),0)&gt;0,1,0)</f>
        <v>0</v>
      </c>
      <c r="AJ11" s="107">
        <f ca="1">IF(IFERROR(MATCH(_xlfn.CONCAT($B11,",",AJ$4),'19 SpcFunc &amp; VentSpcFunc combos'!$Q$8:$Q$335,0),0)&gt;0,1,0)</f>
        <v>0</v>
      </c>
      <c r="AK11" s="107">
        <f ca="1">IF(IFERROR(MATCH(_xlfn.CONCAT($B11,",",AK$4),'19 SpcFunc &amp; VentSpcFunc combos'!$Q$8:$Q$335,0),0)&gt;0,1,0)</f>
        <v>1</v>
      </c>
      <c r="AL11" s="107">
        <f ca="1">IF(IFERROR(MATCH(_xlfn.CONCAT($B11,",",AL$4),'19 SpcFunc &amp; VentSpcFunc combos'!$Q$8:$Q$335,0),0)&gt;0,1,0)</f>
        <v>0</v>
      </c>
      <c r="AM11" s="107">
        <f ca="1">IF(IFERROR(MATCH(_xlfn.CONCAT($B11,",",AM$4),'19 SpcFunc &amp; VentSpcFunc combos'!$Q$8:$Q$335,0),0)&gt;0,1,0)</f>
        <v>0</v>
      </c>
      <c r="AN11" s="107">
        <f ca="1">IF(IFERROR(MATCH(_xlfn.CONCAT($B11,",",AN$4),'19 SpcFunc &amp; VentSpcFunc combos'!$Q$8:$Q$335,0),0)&gt;0,1,0)</f>
        <v>0</v>
      </c>
      <c r="AO11" s="107">
        <f ca="1">IF(IFERROR(MATCH(_xlfn.CONCAT($B11,",",AO$4),'19 SpcFunc &amp; VentSpcFunc combos'!$Q$8:$Q$335,0),0)&gt;0,1,0)</f>
        <v>0</v>
      </c>
      <c r="AP11" s="107">
        <f ca="1">IF(IFERROR(MATCH(_xlfn.CONCAT($B11,",",AP$4),'19 SpcFunc &amp; VentSpcFunc combos'!$Q$8:$Q$335,0),0)&gt;0,1,0)</f>
        <v>0</v>
      </c>
      <c r="AQ11" s="107">
        <f ca="1">IF(IFERROR(MATCH(_xlfn.CONCAT($B11,",",AQ$4),'19 SpcFunc &amp; VentSpcFunc combos'!$Q$8:$Q$335,0),0)&gt;0,1,0)</f>
        <v>0</v>
      </c>
      <c r="AR11" s="107">
        <f ca="1">IF(IFERROR(MATCH(_xlfn.CONCAT($B11,",",AR$4),'19 SpcFunc &amp; VentSpcFunc combos'!$Q$8:$Q$335,0),0)&gt;0,1,0)</f>
        <v>0</v>
      </c>
      <c r="AS11" s="107">
        <f ca="1">IF(IFERROR(MATCH(_xlfn.CONCAT($B11,",",AS$4),'19 SpcFunc &amp; VentSpcFunc combos'!$Q$8:$Q$335,0),0)&gt;0,1,0)</f>
        <v>0</v>
      </c>
      <c r="AT11" s="107">
        <f ca="1">IF(IFERROR(MATCH(_xlfn.CONCAT($B11,",",AT$4),'19 SpcFunc &amp; VentSpcFunc combos'!$Q$8:$Q$335,0),0)&gt;0,1,0)</f>
        <v>0</v>
      </c>
      <c r="AU11" s="107">
        <f ca="1">IF(IFERROR(MATCH(_xlfn.CONCAT($B11,",",AU$4),'19 SpcFunc &amp; VentSpcFunc combos'!$Q$8:$Q$335,0),0)&gt;0,1,0)</f>
        <v>0</v>
      </c>
      <c r="AV11" s="107">
        <f ca="1">IF(IFERROR(MATCH(_xlfn.CONCAT($B11,",",AV$4),'19 SpcFunc &amp; VentSpcFunc combos'!$Q$8:$Q$335,0),0)&gt;0,1,0)</f>
        <v>0</v>
      </c>
      <c r="AW11" s="107">
        <f ca="1">IF(IFERROR(MATCH(_xlfn.CONCAT($B11,",",AW$4),'19 SpcFunc &amp; VentSpcFunc combos'!$Q$8:$Q$335,0),0)&gt;0,1,0)</f>
        <v>0</v>
      </c>
      <c r="AX11" s="107">
        <f ca="1">IF(IFERROR(MATCH(_xlfn.CONCAT($B11,",",AX$4),'19 SpcFunc &amp; VentSpcFunc combos'!$Q$8:$Q$335,0),0)&gt;0,1,0)</f>
        <v>0</v>
      </c>
      <c r="AY11" s="107">
        <f ca="1">IF(IFERROR(MATCH(_xlfn.CONCAT($B11,",",AY$4),'19 SpcFunc &amp; VentSpcFunc combos'!$Q$8:$Q$335,0),0)&gt;0,1,0)</f>
        <v>0</v>
      </c>
      <c r="AZ11" s="107">
        <f ca="1">IF(IFERROR(MATCH(_xlfn.CONCAT($B11,",",AZ$4),'19 SpcFunc &amp; VentSpcFunc combos'!$Q$8:$Q$335,0),0)&gt;0,1,0)</f>
        <v>0</v>
      </c>
      <c r="BA11" s="107">
        <f ca="1">IF(IFERROR(MATCH(_xlfn.CONCAT($B11,",",BA$4),'19 SpcFunc &amp; VentSpcFunc combos'!$Q$8:$Q$335,0),0)&gt;0,1,0)</f>
        <v>0</v>
      </c>
      <c r="BB11" s="107">
        <f ca="1">IF(IFERROR(MATCH(_xlfn.CONCAT($B11,",",BB$4),'19 SpcFunc &amp; VentSpcFunc combos'!$Q$8:$Q$335,0),0)&gt;0,1,0)</f>
        <v>0</v>
      </c>
      <c r="BC11" s="107">
        <f ca="1">IF(IFERROR(MATCH(_xlfn.CONCAT($B11,",",BC$4),'19 SpcFunc &amp; VentSpcFunc combos'!$Q$8:$Q$335,0),0)&gt;0,1,0)</f>
        <v>0</v>
      </c>
      <c r="BD11" s="107">
        <f ca="1">IF(IFERROR(MATCH(_xlfn.CONCAT($B11,",",BD$4),'19 SpcFunc &amp; VentSpcFunc combos'!$Q$8:$Q$335,0),0)&gt;0,1,0)</f>
        <v>0</v>
      </c>
      <c r="BE11" s="107">
        <f ca="1">IF(IFERROR(MATCH(_xlfn.CONCAT($B11,",",BE$4),'19 SpcFunc &amp; VentSpcFunc combos'!$Q$8:$Q$335,0),0)&gt;0,1,0)</f>
        <v>0</v>
      </c>
      <c r="BF11" s="107">
        <f ca="1">IF(IFERROR(MATCH(_xlfn.CONCAT($B11,",",BF$4),'19 SpcFunc &amp; VentSpcFunc combos'!$Q$8:$Q$335,0),0)&gt;0,1,0)</f>
        <v>0</v>
      </c>
      <c r="BG11" s="107">
        <f ca="1">IF(IFERROR(MATCH(_xlfn.CONCAT($B11,",",BG$4),'19 SpcFunc &amp; VentSpcFunc combos'!$Q$8:$Q$335,0),0)&gt;0,1,0)</f>
        <v>0</v>
      </c>
      <c r="BH11" s="107">
        <f ca="1">IF(IFERROR(MATCH(_xlfn.CONCAT($B11,",",BH$4),'19 SpcFunc &amp; VentSpcFunc combos'!$Q$8:$Q$335,0),0)&gt;0,1,0)</f>
        <v>1</v>
      </c>
      <c r="BI11" s="107">
        <f ca="1">IF(IFERROR(MATCH(_xlfn.CONCAT($B11,",",BI$4),'19 SpcFunc &amp; VentSpcFunc combos'!$Q$8:$Q$335,0),0)&gt;0,1,0)</f>
        <v>0</v>
      </c>
      <c r="BJ11" s="107">
        <f ca="1">IF(IFERROR(MATCH(_xlfn.CONCAT($B11,",",BJ$4),'19 SpcFunc &amp; VentSpcFunc combos'!$Q$8:$Q$335,0),0)&gt;0,1,0)</f>
        <v>0</v>
      </c>
      <c r="BK11" s="107">
        <f ca="1">IF(IFERROR(MATCH(_xlfn.CONCAT($B11,",",BK$4),'19 SpcFunc &amp; VentSpcFunc combos'!$Q$8:$Q$335,0),0)&gt;0,1,0)</f>
        <v>0</v>
      </c>
      <c r="BL11" s="107">
        <f ca="1">IF(IFERROR(MATCH(_xlfn.CONCAT($B11,",",BL$4),'19 SpcFunc &amp; VentSpcFunc combos'!$Q$8:$Q$335,0),0)&gt;0,1,0)</f>
        <v>1</v>
      </c>
      <c r="BM11" s="107">
        <f ca="1">IF(IFERROR(MATCH(_xlfn.CONCAT($B11,",",BM$4),'19 SpcFunc &amp; VentSpcFunc combos'!$Q$8:$Q$335,0),0)&gt;0,1,0)</f>
        <v>0</v>
      </c>
      <c r="BN11" s="107">
        <f ca="1">IF(IFERROR(MATCH(_xlfn.CONCAT($B11,",",BN$4),'19 SpcFunc &amp; VentSpcFunc combos'!$Q$8:$Q$335,0),0)&gt;0,1,0)</f>
        <v>0</v>
      </c>
      <c r="BO11" s="107">
        <f ca="1">IF(IFERROR(MATCH(_xlfn.CONCAT($B11,",",BO$4),'19 SpcFunc &amp; VentSpcFunc combos'!$Q$8:$Q$335,0),0)&gt;0,1,0)</f>
        <v>0</v>
      </c>
      <c r="BP11" s="107">
        <f ca="1">IF(IFERROR(MATCH(_xlfn.CONCAT($B11,",",BP$4),'19 SpcFunc &amp; VentSpcFunc combos'!$Q$8:$Q$335,0),0)&gt;0,1,0)</f>
        <v>0</v>
      </c>
      <c r="BQ11" s="107">
        <f ca="1">IF(IFERROR(MATCH(_xlfn.CONCAT($B11,",",BQ$4),'19 SpcFunc &amp; VentSpcFunc combos'!$Q$8:$Q$335,0),0)&gt;0,1,0)</f>
        <v>0</v>
      </c>
      <c r="BR11" s="107">
        <f ca="1">IF(IFERROR(MATCH(_xlfn.CONCAT($B11,",",BR$4),'19 SpcFunc &amp; VentSpcFunc combos'!$Q$8:$Q$335,0),0)&gt;0,1,0)</f>
        <v>0</v>
      </c>
      <c r="BS11" s="107">
        <f ca="1">IF(IFERROR(MATCH(_xlfn.CONCAT($B11,",",BS$4),'19 SpcFunc &amp; VentSpcFunc combos'!$Q$8:$Q$335,0),0)&gt;0,1,0)</f>
        <v>0</v>
      </c>
      <c r="BT11" s="107">
        <f ca="1">IF(IFERROR(MATCH(_xlfn.CONCAT($B11,",",BT$4),'19 SpcFunc &amp; VentSpcFunc combos'!$Q$8:$Q$335,0),0)&gt;0,1,0)</f>
        <v>0</v>
      </c>
      <c r="BU11" s="107">
        <f ca="1">IF(IFERROR(MATCH(_xlfn.CONCAT($B11,",",BU$4),'19 SpcFunc &amp; VentSpcFunc combos'!$Q$8:$Q$335,0),0)&gt;0,1,0)</f>
        <v>0</v>
      </c>
      <c r="BV11" s="107">
        <f ca="1">IF(IFERROR(MATCH(_xlfn.CONCAT($B11,",",BV$4),'19 SpcFunc &amp; VentSpcFunc combos'!$Q$8:$Q$335,0),0)&gt;0,1,0)</f>
        <v>0</v>
      </c>
      <c r="BW11" s="107">
        <f ca="1">IF(IFERROR(MATCH(_xlfn.CONCAT($B11,",",BW$4),'19 SpcFunc &amp; VentSpcFunc combos'!$Q$8:$Q$335,0),0)&gt;0,1,0)</f>
        <v>0</v>
      </c>
      <c r="BX11" s="107">
        <f ca="1">IF(IFERROR(MATCH(_xlfn.CONCAT($B11,",",BX$4),'19 SpcFunc &amp; VentSpcFunc combos'!$Q$8:$Q$335,0),0)&gt;0,1,0)</f>
        <v>0</v>
      </c>
      <c r="BY11" s="107">
        <f ca="1">IF(IFERROR(MATCH(_xlfn.CONCAT($B11,",",BY$4),'19 SpcFunc &amp; VentSpcFunc combos'!$Q$8:$Q$335,0),0)&gt;0,1,0)</f>
        <v>0</v>
      </c>
      <c r="BZ11" s="107">
        <f ca="1">IF(IFERROR(MATCH(_xlfn.CONCAT($B11,",",BZ$4),'19 SpcFunc &amp; VentSpcFunc combos'!$Q$8:$Q$335,0),0)&gt;0,1,0)</f>
        <v>0</v>
      </c>
      <c r="CA11" s="107">
        <f ca="1">IF(IFERROR(MATCH(_xlfn.CONCAT($B11,",",CA$4),'19 SpcFunc &amp; VentSpcFunc combos'!$Q$8:$Q$335,0),0)&gt;0,1,0)</f>
        <v>0</v>
      </c>
      <c r="CB11" s="107">
        <f ca="1">IF(IFERROR(MATCH(_xlfn.CONCAT($B11,",",CB$4),'19 SpcFunc &amp; VentSpcFunc combos'!$Q$8:$Q$335,0),0)&gt;0,1,0)</f>
        <v>0</v>
      </c>
      <c r="CC11" s="107">
        <f ca="1">IF(IFERROR(MATCH(_xlfn.CONCAT($B11,",",CC$4),'19 SpcFunc &amp; VentSpcFunc combos'!$Q$8:$Q$335,0),0)&gt;0,1,0)</f>
        <v>0</v>
      </c>
      <c r="CD11" s="107">
        <f ca="1">IF(IFERROR(MATCH(_xlfn.CONCAT($B11,",",CD$4),'19 SpcFunc &amp; VentSpcFunc combos'!$Q$8:$Q$335,0),0)&gt;0,1,0)</f>
        <v>0</v>
      </c>
      <c r="CE11" s="107">
        <f ca="1">IF(IFERROR(MATCH(_xlfn.CONCAT($B11,",",CE$4),'19 SpcFunc &amp; VentSpcFunc combos'!$Q$8:$Q$335,0),0)&gt;0,1,0)</f>
        <v>0</v>
      </c>
      <c r="CF11" s="107">
        <f ca="1">IF(IFERROR(MATCH(_xlfn.CONCAT($B11,",",CF$4),'19 SpcFunc &amp; VentSpcFunc combos'!$Q$8:$Q$335,0),0)&gt;0,1,0)</f>
        <v>0</v>
      </c>
      <c r="CG11" s="107">
        <f ca="1">IF(IFERROR(MATCH(_xlfn.CONCAT($B11,",",CG$4),'19 SpcFunc &amp; VentSpcFunc combos'!$Q$8:$Q$335,0),0)&gt;0,1,0)</f>
        <v>0</v>
      </c>
      <c r="CH11" s="107">
        <f ca="1">IF(IFERROR(MATCH(_xlfn.CONCAT($B11,",",CH$4),'19 SpcFunc &amp; VentSpcFunc combos'!$Q$8:$Q$335,0),0)&gt;0,1,0)</f>
        <v>0</v>
      </c>
      <c r="CI11" s="107">
        <f ca="1">IF(IFERROR(MATCH(_xlfn.CONCAT($B11,",",CI$4),'19 SpcFunc &amp; VentSpcFunc combos'!$Q$8:$Q$335,0),0)&gt;0,1,0)</f>
        <v>0</v>
      </c>
      <c r="CJ11" s="107">
        <f ca="1">IF(IFERROR(MATCH(_xlfn.CONCAT($B11,",",CJ$4),'19 SpcFunc &amp; VentSpcFunc combos'!$Q$8:$Q$335,0),0)&gt;0,1,0)</f>
        <v>0</v>
      </c>
      <c r="CK11" s="107">
        <f ca="1">IF(IFERROR(MATCH(_xlfn.CONCAT($B11,",",CK$4),'19 SpcFunc &amp; VentSpcFunc combos'!$Q$8:$Q$335,0),0)&gt;0,1,0)</f>
        <v>0</v>
      </c>
      <c r="CL11" s="107">
        <f ca="1">IF(IFERROR(MATCH(_xlfn.CONCAT($B11,",",CL$4),'19 SpcFunc &amp; VentSpcFunc combos'!$Q$8:$Q$335,0),0)&gt;0,1,0)</f>
        <v>0</v>
      </c>
      <c r="CM11" s="107">
        <f ca="1">IF(IFERROR(MATCH(_xlfn.CONCAT($B11,",",CM$4),'19 SpcFunc &amp; VentSpcFunc combos'!$Q$8:$Q$335,0),0)&gt;0,1,0)</f>
        <v>0</v>
      </c>
      <c r="CN11" s="107">
        <f ca="1">IF(IFERROR(MATCH(_xlfn.CONCAT($B11,",",CN$4),'19 SpcFunc &amp; VentSpcFunc combos'!$Q$8:$Q$335,0),0)&gt;0,1,0)</f>
        <v>0</v>
      </c>
      <c r="CO11" s="107">
        <f ca="1">IF(IFERROR(MATCH(_xlfn.CONCAT($B11,",",CO$4),'19 SpcFunc &amp; VentSpcFunc combos'!$Q$8:$Q$335,0),0)&gt;0,1,0)</f>
        <v>0</v>
      </c>
      <c r="CP11" s="107">
        <f ca="1">IF(IFERROR(MATCH(_xlfn.CONCAT($B11,",",CP$4),'19 SpcFunc &amp; VentSpcFunc combos'!$Q$8:$Q$335,0),0)&gt;0,1,0)</f>
        <v>0</v>
      </c>
      <c r="CQ11" s="107">
        <f ca="1">IF(IFERROR(MATCH(_xlfn.CONCAT($B11,",",CQ$4),'19 SpcFunc &amp; VentSpcFunc combos'!$Q$8:$Q$335,0),0)&gt;0,1,0)</f>
        <v>0</v>
      </c>
      <c r="CR11" s="107">
        <f ca="1">IF(IFERROR(MATCH(_xlfn.CONCAT($B11,",",CR$4),'19 SpcFunc &amp; VentSpcFunc combos'!$Q$8:$Q$335,0),0)&gt;0,1,0)</f>
        <v>0</v>
      </c>
      <c r="CS11" s="107">
        <f ca="1">IF(IFERROR(MATCH(_xlfn.CONCAT($B11,",",CS$4),'19 SpcFunc &amp; VentSpcFunc combos'!$Q$8:$Q$335,0),0)&gt;0,1,0)</f>
        <v>0</v>
      </c>
      <c r="CT11" s="107">
        <f ca="1">IF(IFERROR(MATCH(_xlfn.CONCAT($B11,",",CT$4),'19 SpcFunc &amp; VentSpcFunc combos'!$Q$8:$Q$335,0),0)&gt;0,1,0)</f>
        <v>0</v>
      </c>
      <c r="CU11" s="86" t="s">
        <v>535</v>
      </c>
      <c r="CV11">
        <f t="shared" ca="1" si="5"/>
        <v>3</v>
      </c>
    </row>
    <row r="12" spans="1:100">
      <c r="B12" t="str">
        <f>'For CSV - 2019 SpcFuncData'!B12</f>
        <v>Commercial/Industrial Storage (Shipping &amp; Handling)</v>
      </c>
      <c r="C12" s="107">
        <f ca="1">IF(IFERROR(MATCH(_xlfn.CONCAT($B12,",",C$4),'19 SpcFunc &amp; VentSpcFunc combos'!$Q$8:$Q$335,0),0)&gt;0,1,0)</f>
        <v>0</v>
      </c>
      <c r="D12" s="107">
        <f ca="1">IF(IFERROR(MATCH(_xlfn.CONCAT($B12,",",D$4),'19 SpcFunc &amp; VentSpcFunc combos'!$Q$8:$Q$335,0),0)&gt;0,1,0)</f>
        <v>0</v>
      </c>
      <c r="E12" s="107">
        <f ca="1">IF(IFERROR(MATCH(_xlfn.CONCAT($B12,",",E$4),'19 SpcFunc &amp; VentSpcFunc combos'!$Q$8:$Q$335,0),0)&gt;0,1,0)</f>
        <v>0</v>
      </c>
      <c r="F12" s="107">
        <f ca="1">IF(IFERROR(MATCH(_xlfn.CONCAT($B12,",",F$4),'19 SpcFunc &amp; VentSpcFunc combos'!$Q$8:$Q$335,0),0)&gt;0,1,0)</f>
        <v>0</v>
      </c>
      <c r="G12" s="107">
        <f ca="1">IF(IFERROR(MATCH(_xlfn.CONCAT($B12,",",G$4),'19 SpcFunc &amp; VentSpcFunc combos'!$Q$8:$Q$335,0),0)&gt;0,1,0)</f>
        <v>0</v>
      </c>
      <c r="H12" s="107">
        <f ca="1">IF(IFERROR(MATCH(_xlfn.CONCAT($B12,",",H$4),'19 SpcFunc &amp; VentSpcFunc combos'!$Q$8:$Q$335,0),0)&gt;0,1,0)</f>
        <v>0</v>
      </c>
      <c r="I12" s="107">
        <f ca="1">IF(IFERROR(MATCH(_xlfn.CONCAT($B12,",",I$4),'19 SpcFunc &amp; VentSpcFunc combos'!$Q$8:$Q$335,0),0)&gt;0,1,0)</f>
        <v>0</v>
      </c>
      <c r="J12" s="107">
        <f ca="1">IF(IFERROR(MATCH(_xlfn.CONCAT($B12,",",J$4),'19 SpcFunc &amp; VentSpcFunc combos'!$Q$8:$Q$335,0),0)&gt;0,1,0)</f>
        <v>0</v>
      </c>
      <c r="K12" s="107">
        <f ca="1">IF(IFERROR(MATCH(_xlfn.CONCAT($B12,",",K$4),'19 SpcFunc &amp; VentSpcFunc combos'!$Q$8:$Q$335,0),0)&gt;0,1,0)</f>
        <v>0</v>
      </c>
      <c r="L12" s="107">
        <f ca="1">IF(IFERROR(MATCH(_xlfn.CONCAT($B12,",",L$4),'19 SpcFunc &amp; VentSpcFunc combos'!$Q$8:$Q$335,0),0)&gt;0,1,0)</f>
        <v>0</v>
      </c>
      <c r="M12" s="107">
        <f ca="1">IF(IFERROR(MATCH(_xlfn.CONCAT($B12,",",M$4),'19 SpcFunc &amp; VentSpcFunc combos'!$Q$8:$Q$335,0),0)&gt;0,1,0)</f>
        <v>0</v>
      </c>
      <c r="N12" s="107">
        <f ca="1">IF(IFERROR(MATCH(_xlfn.CONCAT($B12,",",N$4),'19 SpcFunc &amp; VentSpcFunc combos'!$Q$8:$Q$335,0),0)&gt;0,1,0)</f>
        <v>0</v>
      </c>
      <c r="O12" s="107">
        <f ca="1">IF(IFERROR(MATCH(_xlfn.CONCAT($B12,",",O$4),'19 SpcFunc &amp; VentSpcFunc combos'!$Q$8:$Q$335,0),0)&gt;0,1,0)</f>
        <v>0</v>
      </c>
      <c r="P12" s="107">
        <f ca="1">IF(IFERROR(MATCH(_xlfn.CONCAT($B12,",",P$4),'19 SpcFunc &amp; VentSpcFunc combos'!$Q$8:$Q$335,0),0)&gt;0,1,0)</f>
        <v>0</v>
      </c>
      <c r="Q12" s="107">
        <f ca="1">IF(IFERROR(MATCH(_xlfn.CONCAT($B12,",",Q$4),'19 SpcFunc &amp; VentSpcFunc combos'!$Q$8:$Q$335,0),0)&gt;0,1,0)</f>
        <v>0</v>
      </c>
      <c r="R12" s="107">
        <f ca="1">IF(IFERROR(MATCH(_xlfn.CONCAT($B12,",",R$4),'19 SpcFunc &amp; VentSpcFunc combos'!$Q$8:$Q$335,0),0)&gt;0,1,0)</f>
        <v>0</v>
      </c>
      <c r="S12" s="107">
        <f ca="1">IF(IFERROR(MATCH(_xlfn.CONCAT($B12,",",S$4),'19 SpcFunc &amp; VentSpcFunc combos'!$Q$8:$Q$335,0),0)&gt;0,1,0)</f>
        <v>0</v>
      </c>
      <c r="T12" s="107">
        <f ca="1">IF(IFERROR(MATCH(_xlfn.CONCAT($B12,",",T$4),'19 SpcFunc &amp; VentSpcFunc combos'!$Q$8:$Q$335,0),0)&gt;0,1,0)</f>
        <v>0</v>
      </c>
      <c r="U12" s="107">
        <f ca="1">IF(IFERROR(MATCH(_xlfn.CONCAT($B12,",",U$4),'19 SpcFunc &amp; VentSpcFunc combos'!$Q$8:$Q$335,0),0)&gt;0,1,0)</f>
        <v>0</v>
      </c>
      <c r="V12" s="107">
        <f ca="1">IF(IFERROR(MATCH(_xlfn.CONCAT($B12,",",V$4),'19 SpcFunc &amp; VentSpcFunc combos'!$Q$8:$Q$335,0),0)&gt;0,1,0)</f>
        <v>0</v>
      </c>
      <c r="W12" s="107">
        <f ca="1">IF(IFERROR(MATCH(_xlfn.CONCAT($B12,",",W$4),'19 SpcFunc &amp; VentSpcFunc combos'!$Q$8:$Q$335,0),0)&gt;0,1,0)</f>
        <v>0</v>
      </c>
      <c r="X12" s="107">
        <f ca="1">IF(IFERROR(MATCH(_xlfn.CONCAT($B12,",",X$4),'19 SpcFunc &amp; VentSpcFunc combos'!$Q$8:$Q$335,0),0)&gt;0,1,0)</f>
        <v>0</v>
      </c>
      <c r="Y12" s="107">
        <f ca="1">IF(IFERROR(MATCH(_xlfn.CONCAT($B12,",",Y$4),'19 SpcFunc &amp; VentSpcFunc combos'!$Q$8:$Q$335,0),0)&gt;0,1,0)</f>
        <v>0</v>
      </c>
      <c r="Z12" s="107">
        <f ca="1">IF(IFERROR(MATCH(_xlfn.CONCAT($B12,",",Z$4),'19 SpcFunc &amp; VentSpcFunc combos'!$Q$8:$Q$335,0),0)&gt;0,1,0)</f>
        <v>0</v>
      </c>
      <c r="AA12" s="107">
        <f ca="1">IF(IFERROR(MATCH(_xlfn.CONCAT($B12,",",AA$4),'19 SpcFunc &amp; VentSpcFunc combos'!$Q$8:$Q$335,0),0)&gt;0,1,0)</f>
        <v>0</v>
      </c>
      <c r="AB12" s="107">
        <f ca="1">IF(IFERROR(MATCH(_xlfn.CONCAT($B12,",",AB$4),'19 SpcFunc &amp; VentSpcFunc combos'!$Q$8:$Q$335,0),0)&gt;0,1,0)</f>
        <v>0</v>
      </c>
      <c r="AC12" s="107">
        <f ca="1">IF(IFERROR(MATCH(_xlfn.CONCAT($B12,",",AC$4),'19 SpcFunc &amp; VentSpcFunc combos'!$Q$8:$Q$335,0),0)&gt;0,1,0)</f>
        <v>0</v>
      </c>
      <c r="AD12" s="107">
        <f ca="1">IF(IFERROR(MATCH(_xlfn.CONCAT($B12,",",AD$4),'19 SpcFunc &amp; VentSpcFunc combos'!$Q$8:$Q$335,0),0)&gt;0,1,0)</f>
        <v>0</v>
      </c>
      <c r="AE12" s="107">
        <f ca="1">IF(IFERROR(MATCH(_xlfn.CONCAT($B12,",",AE$4),'19 SpcFunc &amp; VentSpcFunc combos'!$Q$8:$Q$335,0),0)&gt;0,1,0)</f>
        <v>0</v>
      </c>
      <c r="AF12" s="107">
        <f ca="1">IF(IFERROR(MATCH(_xlfn.CONCAT($B12,",",AF$4),'19 SpcFunc &amp; VentSpcFunc combos'!$Q$8:$Q$335,0),0)&gt;0,1,0)</f>
        <v>0</v>
      </c>
      <c r="AG12" s="107">
        <f ca="1">IF(IFERROR(MATCH(_xlfn.CONCAT($B12,",",AG$4),'19 SpcFunc &amp; VentSpcFunc combos'!$Q$8:$Q$335,0),0)&gt;0,1,0)</f>
        <v>0</v>
      </c>
      <c r="AH12" s="107">
        <f ca="1">IF(IFERROR(MATCH(_xlfn.CONCAT($B12,",",AH$4),'19 SpcFunc &amp; VentSpcFunc combos'!$Q$8:$Q$335,0),0)&gt;0,1,0)</f>
        <v>0</v>
      </c>
      <c r="AI12" s="107">
        <f ca="1">IF(IFERROR(MATCH(_xlfn.CONCAT($B12,",",AI$4),'19 SpcFunc &amp; VentSpcFunc combos'!$Q$8:$Q$335,0),0)&gt;0,1,0)</f>
        <v>0</v>
      </c>
      <c r="AJ12" s="107">
        <f ca="1">IF(IFERROR(MATCH(_xlfn.CONCAT($B12,",",AJ$4),'19 SpcFunc &amp; VentSpcFunc combos'!$Q$8:$Q$335,0),0)&gt;0,1,0)</f>
        <v>0</v>
      </c>
      <c r="AK12" s="107">
        <f ca="1">IF(IFERROR(MATCH(_xlfn.CONCAT($B12,",",AK$4),'19 SpcFunc &amp; VentSpcFunc combos'!$Q$8:$Q$335,0),0)&gt;0,1,0)</f>
        <v>0</v>
      </c>
      <c r="AL12" s="107">
        <f ca="1">IF(IFERROR(MATCH(_xlfn.CONCAT($B12,",",AL$4),'19 SpcFunc &amp; VentSpcFunc combos'!$Q$8:$Q$335,0),0)&gt;0,1,0)</f>
        <v>0</v>
      </c>
      <c r="AM12" s="107">
        <f ca="1">IF(IFERROR(MATCH(_xlfn.CONCAT($B12,",",AM$4),'19 SpcFunc &amp; VentSpcFunc combos'!$Q$8:$Q$335,0),0)&gt;0,1,0)</f>
        <v>0</v>
      </c>
      <c r="AN12" s="107">
        <f ca="1">IF(IFERROR(MATCH(_xlfn.CONCAT($B12,",",AN$4),'19 SpcFunc &amp; VentSpcFunc combos'!$Q$8:$Q$335,0),0)&gt;0,1,0)</f>
        <v>0</v>
      </c>
      <c r="AO12" s="107">
        <f ca="1">IF(IFERROR(MATCH(_xlfn.CONCAT($B12,",",AO$4),'19 SpcFunc &amp; VentSpcFunc combos'!$Q$8:$Q$335,0),0)&gt;0,1,0)</f>
        <v>0</v>
      </c>
      <c r="AP12" s="107">
        <f ca="1">IF(IFERROR(MATCH(_xlfn.CONCAT($B12,",",AP$4),'19 SpcFunc &amp; VentSpcFunc combos'!$Q$8:$Q$335,0),0)&gt;0,1,0)</f>
        <v>0</v>
      </c>
      <c r="AQ12" s="107">
        <f ca="1">IF(IFERROR(MATCH(_xlfn.CONCAT($B12,",",AQ$4),'19 SpcFunc &amp; VentSpcFunc combos'!$Q$8:$Q$335,0),0)&gt;0,1,0)</f>
        <v>0</v>
      </c>
      <c r="AR12" s="107">
        <f ca="1">IF(IFERROR(MATCH(_xlfn.CONCAT($B12,",",AR$4),'19 SpcFunc &amp; VentSpcFunc combos'!$Q$8:$Q$335,0),0)&gt;0,1,0)</f>
        <v>0</v>
      </c>
      <c r="AS12" s="107">
        <f ca="1">IF(IFERROR(MATCH(_xlfn.CONCAT($B12,",",AS$4),'19 SpcFunc &amp; VentSpcFunc combos'!$Q$8:$Q$335,0),0)&gt;0,1,0)</f>
        <v>0</v>
      </c>
      <c r="AT12" s="107">
        <f ca="1">IF(IFERROR(MATCH(_xlfn.CONCAT($B12,",",AT$4),'19 SpcFunc &amp; VentSpcFunc combos'!$Q$8:$Q$335,0),0)&gt;0,1,0)</f>
        <v>0</v>
      </c>
      <c r="AU12" s="107">
        <f ca="1">IF(IFERROR(MATCH(_xlfn.CONCAT($B12,",",AU$4),'19 SpcFunc &amp; VentSpcFunc combos'!$Q$8:$Q$335,0),0)&gt;0,1,0)</f>
        <v>0</v>
      </c>
      <c r="AV12" s="107">
        <f ca="1">IF(IFERROR(MATCH(_xlfn.CONCAT($B12,",",AV$4),'19 SpcFunc &amp; VentSpcFunc combos'!$Q$8:$Q$335,0),0)&gt;0,1,0)</f>
        <v>0</v>
      </c>
      <c r="AW12" s="107">
        <f ca="1">IF(IFERROR(MATCH(_xlfn.CONCAT($B12,",",AW$4),'19 SpcFunc &amp; VentSpcFunc combos'!$Q$8:$Q$335,0),0)&gt;0,1,0)</f>
        <v>0</v>
      </c>
      <c r="AX12" s="107">
        <f ca="1">IF(IFERROR(MATCH(_xlfn.CONCAT($B12,",",AX$4),'19 SpcFunc &amp; VentSpcFunc combos'!$Q$8:$Q$335,0),0)&gt;0,1,0)</f>
        <v>0</v>
      </c>
      <c r="AY12" s="107">
        <f ca="1">IF(IFERROR(MATCH(_xlfn.CONCAT($B12,",",AY$4),'19 SpcFunc &amp; VentSpcFunc combos'!$Q$8:$Q$335,0),0)&gt;0,1,0)</f>
        <v>0</v>
      </c>
      <c r="AZ12" s="107">
        <f ca="1">IF(IFERROR(MATCH(_xlfn.CONCAT($B12,",",AZ$4),'19 SpcFunc &amp; VentSpcFunc combos'!$Q$8:$Q$335,0),0)&gt;0,1,0)</f>
        <v>0</v>
      </c>
      <c r="BA12" s="107">
        <f ca="1">IF(IFERROR(MATCH(_xlfn.CONCAT($B12,",",BA$4),'19 SpcFunc &amp; VentSpcFunc combos'!$Q$8:$Q$335,0),0)&gt;0,1,0)</f>
        <v>0</v>
      </c>
      <c r="BB12" s="107">
        <f ca="1">IF(IFERROR(MATCH(_xlfn.CONCAT($B12,",",BB$4),'19 SpcFunc &amp; VentSpcFunc combos'!$Q$8:$Q$335,0),0)&gt;0,1,0)</f>
        <v>0</v>
      </c>
      <c r="BC12" s="107">
        <f ca="1">IF(IFERROR(MATCH(_xlfn.CONCAT($B12,",",BC$4),'19 SpcFunc &amp; VentSpcFunc combos'!$Q$8:$Q$335,0),0)&gt;0,1,0)</f>
        <v>0</v>
      </c>
      <c r="BD12" s="107">
        <f ca="1">IF(IFERROR(MATCH(_xlfn.CONCAT($B12,",",BD$4),'19 SpcFunc &amp; VentSpcFunc combos'!$Q$8:$Q$335,0),0)&gt;0,1,0)</f>
        <v>0</v>
      </c>
      <c r="BE12" s="107">
        <f ca="1">IF(IFERROR(MATCH(_xlfn.CONCAT($B12,",",BE$4),'19 SpcFunc &amp; VentSpcFunc combos'!$Q$8:$Q$335,0),0)&gt;0,1,0)</f>
        <v>0</v>
      </c>
      <c r="BF12" s="107">
        <f ca="1">IF(IFERROR(MATCH(_xlfn.CONCAT($B12,",",BF$4),'19 SpcFunc &amp; VentSpcFunc combos'!$Q$8:$Q$335,0),0)&gt;0,1,0)</f>
        <v>0</v>
      </c>
      <c r="BG12" s="107">
        <f ca="1">IF(IFERROR(MATCH(_xlfn.CONCAT($B12,",",BG$4),'19 SpcFunc &amp; VentSpcFunc combos'!$Q$8:$Q$335,0),0)&gt;0,1,0)</f>
        <v>0</v>
      </c>
      <c r="BH12" s="107">
        <f ca="1">IF(IFERROR(MATCH(_xlfn.CONCAT($B12,",",BH$4),'19 SpcFunc &amp; VentSpcFunc combos'!$Q$8:$Q$335,0),0)&gt;0,1,0)</f>
        <v>0</v>
      </c>
      <c r="BI12" s="107">
        <f ca="1">IF(IFERROR(MATCH(_xlfn.CONCAT($B12,",",BI$4),'19 SpcFunc &amp; VentSpcFunc combos'!$Q$8:$Q$335,0),0)&gt;0,1,0)</f>
        <v>0</v>
      </c>
      <c r="BJ12" s="107">
        <f ca="1">IF(IFERROR(MATCH(_xlfn.CONCAT($B12,",",BJ$4),'19 SpcFunc &amp; VentSpcFunc combos'!$Q$8:$Q$335,0),0)&gt;0,1,0)</f>
        <v>0</v>
      </c>
      <c r="BK12" s="107">
        <f ca="1">IF(IFERROR(MATCH(_xlfn.CONCAT($B12,",",BK$4),'19 SpcFunc &amp; VentSpcFunc combos'!$Q$8:$Q$335,0),0)&gt;0,1,0)</f>
        <v>0</v>
      </c>
      <c r="BL12" s="107">
        <f ca="1">IF(IFERROR(MATCH(_xlfn.CONCAT($B12,",",BL$4),'19 SpcFunc &amp; VentSpcFunc combos'!$Q$8:$Q$335,0),0)&gt;0,1,0)</f>
        <v>0</v>
      </c>
      <c r="BM12" s="107">
        <f ca="1">IF(IFERROR(MATCH(_xlfn.CONCAT($B12,",",BM$4),'19 SpcFunc &amp; VentSpcFunc combos'!$Q$8:$Q$335,0),0)&gt;0,1,0)</f>
        <v>0</v>
      </c>
      <c r="BN12" s="107">
        <f ca="1">IF(IFERROR(MATCH(_xlfn.CONCAT($B12,",",BN$4),'19 SpcFunc &amp; VentSpcFunc combos'!$Q$8:$Q$335,0),0)&gt;0,1,0)</f>
        <v>0</v>
      </c>
      <c r="BO12" s="107">
        <f ca="1">IF(IFERROR(MATCH(_xlfn.CONCAT($B12,",",BO$4),'19 SpcFunc &amp; VentSpcFunc combos'!$Q$8:$Q$335,0),0)&gt;0,1,0)</f>
        <v>0</v>
      </c>
      <c r="BP12" s="107">
        <f ca="1">IF(IFERROR(MATCH(_xlfn.CONCAT($B12,",",BP$4),'19 SpcFunc &amp; VentSpcFunc combos'!$Q$8:$Q$335,0),0)&gt;0,1,0)</f>
        <v>1</v>
      </c>
      <c r="BQ12" s="107">
        <f ca="1">IF(IFERROR(MATCH(_xlfn.CONCAT($B12,",",BQ$4),'19 SpcFunc &amp; VentSpcFunc combos'!$Q$8:$Q$335,0),0)&gt;0,1,0)</f>
        <v>0</v>
      </c>
      <c r="BR12" s="107">
        <f ca="1">IF(IFERROR(MATCH(_xlfn.CONCAT($B12,",",BR$4),'19 SpcFunc &amp; VentSpcFunc combos'!$Q$8:$Q$335,0),0)&gt;0,1,0)</f>
        <v>0</v>
      </c>
      <c r="BS12" s="107">
        <f ca="1">IF(IFERROR(MATCH(_xlfn.CONCAT($B12,",",BS$4),'19 SpcFunc &amp; VentSpcFunc combos'!$Q$8:$Q$335,0),0)&gt;0,1,0)</f>
        <v>0</v>
      </c>
      <c r="BT12" s="107">
        <f ca="1">IF(IFERROR(MATCH(_xlfn.CONCAT($B12,",",BT$4),'19 SpcFunc &amp; VentSpcFunc combos'!$Q$8:$Q$335,0),0)&gt;0,1,0)</f>
        <v>0</v>
      </c>
      <c r="BU12" s="107">
        <f ca="1">IF(IFERROR(MATCH(_xlfn.CONCAT($B12,",",BU$4),'19 SpcFunc &amp; VentSpcFunc combos'!$Q$8:$Q$335,0),0)&gt;0,1,0)</f>
        <v>0</v>
      </c>
      <c r="BV12" s="107">
        <f ca="1">IF(IFERROR(MATCH(_xlfn.CONCAT($B12,",",BV$4),'19 SpcFunc &amp; VentSpcFunc combos'!$Q$8:$Q$335,0),0)&gt;0,1,0)</f>
        <v>0</v>
      </c>
      <c r="BW12" s="107">
        <f ca="1">IF(IFERROR(MATCH(_xlfn.CONCAT($B12,",",BW$4),'19 SpcFunc &amp; VentSpcFunc combos'!$Q$8:$Q$335,0),0)&gt;0,1,0)</f>
        <v>0</v>
      </c>
      <c r="BX12" s="107">
        <f ca="1">IF(IFERROR(MATCH(_xlfn.CONCAT($B12,",",BX$4),'19 SpcFunc &amp; VentSpcFunc combos'!$Q$8:$Q$335,0),0)&gt;0,1,0)</f>
        <v>0</v>
      </c>
      <c r="BY12" s="107">
        <f ca="1">IF(IFERROR(MATCH(_xlfn.CONCAT($B12,",",BY$4),'19 SpcFunc &amp; VentSpcFunc combos'!$Q$8:$Q$335,0),0)&gt;0,1,0)</f>
        <v>0</v>
      </c>
      <c r="BZ12" s="107">
        <f ca="1">IF(IFERROR(MATCH(_xlfn.CONCAT($B12,",",BZ$4),'19 SpcFunc &amp; VentSpcFunc combos'!$Q$8:$Q$335,0),0)&gt;0,1,0)</f>
        <v>0</v>
      </c>
      <c r="CA12" s="107">
        <f ca="1">IF(IFERROR(MATCH(_xlfn.CONCAT($B12,",",CA$4),'19 SpcFunc &amp; VentSpcFunc combos'!$Q$8:$Q$335,0),0)&gt;0,1,0)</f>
        <v>0</v>
      </c>
      <c r="CB12" s="107">
        <f ca="1">IF(IFERROR(MATCH(_xlfn.CONCAT($B12,",",CB$4),'19 SpcFunc &amp; VentSpcFunc combos'!$Q$8:$Q$335,0),0)&gt;0,1,0)</f>
        <v>0</v>
      </c>
      <c r="CC12" s="107">
        <f ca="1">IF(IFERROR(MATCH(_xlfn.CONCAT($B12,",",CC$4),'19 SpcFunc &amp; VentSpcFunc combos'!$Q$8:$Q$335,0),0)&gt;0,1,0)</f>
        <v>0</v>
      </c>
      <c r="CD12" s="107">
        <f ca="1">IF(IFERROR(MATCH(_xlfn.CONCAT($B12,",",CD$4),'19 SpcFunc &amp; VentSpcFunc combos'!$Q$8:$Q$335,0),0)&gt;0,1,0)</f>
        <v>0</v>
      </c>
      <c r="CE12" s="107">
        <f ca="1">IF(IFERROR(MATCH(_xlfn.CONCAT($B12,",",CE$4),'19 SpcFunc &amp; VentSpcFunc combos'!$Q$8:$Q$335,0),0)&gt;0,1,0)</f>
        <v>0</v>
      </c>
      <c r="CF12" s="107">
        <f ca="1">IF(IFERROR(MATCH(_xlfn.CONCAT($B12,",",CF$4),'19 SpcFunc &amp; VentSpcFunc combos'!$Q$8:$Q$335,0),0)&gt;0,1,0)</f>
        <v>0</v>
      </c>
      <c r="CG12" s="107">
        <f ca="1">IF(IFERROR(MATCH(_xlfn.CONCAT($B12,",",CG$4),'19 SpcFunc &amp; VentSpcFunc combos'!$Q$8:$Q$335,0),0)&gt;0,1,0)</f>
        <v>0</v>
      </c>
      <c r="CH12" s="107">
        <f ca="1">IF(IFERROR(MATCH(_xlfn.CONCAT($B12,",",CH$4),'19 SpcFunc &amp; VentSpcFunc combos'!$Q$8:$Q$335,0),0)&gt;0,1,0)</f>
        <v>0</v>
      </c>
      <c r="CI12" s="107">
        <f ca="1">IF(IFERROR(MATCH(_xlfn.CONCAT($B12,",",CI$4),'19 SpcFunc &amp; VentSpcFunc combos'!$Q$8:$Q$335,0),0)&gt;0,1,0)</f>
        <v>0</v>
      </c>
      <c r="CJ12" s="107">
        <f ca="1">IF(IFERROR(MATCH(_xlfn.CONCAT($B12,",",CJ$4),'19 SpcFunc &amp; VentSpcFunc combos'!$Q$8:$Q$335,0),0)&gt;0,1,0)</f>
        <v>0</v>
      </c>
      <c r="CK12" s="107">
        <f ca="1">IF(IFERROR(MATCH(_xlfn.CONCAT($B12,",",CK$4),'19 SpcFunc &amp; VentSpcFunc combos'!$Q$8:$Q$335,0),0)&gt;0,1,0)</f>
        <v>0</v>
      </c>
      <c r="CL12" s="107">
        <f ca="1">IF(IFERROR(MATCH(_xlfn.CONCAT($B12,",",CL$4),'19 SpcFunc &amp; VentSpcFunc combos'!$Q$8:$Q$335,0),0)&gt;0,1,0)</f>
        <v>0</v>
      </c>
      <c r="CM12" s="107">
        <f ca="1">IF(IFERROR(MATCH(_xlfn.CONCAT($B12,",",CM$4),'19 SpcFunc &amp; VentSpcFunc combos'!$Q$8:$Q$335,0),0)&gt;0,1,0)</f>
        <v>0</v>
      </c>
      <c r="CN12" s="107">
        <f ca="1">IF(IFERROR(MATCH(_xlfn.CONCAT($B12,",",CN$4),'19 SpcFunc &amp; VentSpcFunc combos'!$Q$8:$Q$335,0),0)&gt;0,1,0)</f>
        <v>0</v>
      </c>
      <c r="CO12" s="107">
        <f ca="1">IF(IFERROR(MATCH(_xlfn.CONCAT($B12,",",CO$4),'19 SpcFunc &amp; VentSpcFunc combos'!$Q$8:$Q$335,0),0)&gt;0,1,0)</f>
        <v>0</v>
      </c>
      <c r="CP12" s="107">
        <f ca="1">IF(IFERROR(MATCH(_xlfn.CONCAT($B12,",",CP$4),'19 SpcFunc &amp; VentSpcFunc combos'!$Q$8:$Q$335,0),0)&gt;0,1,0)</f>
        <v>0</v>
      </c>
      <c r="CQ12" s="107">
        <f ca="1">IF(IFERROR(MATCH(_xlfn.CONCAT($B12,",",CQ$4),'19 SpcFunc &amp; VentSpcFunc combos'!$Q$8:$Q$335,0),0)&gt;0,1,0)</f>
        <v>0</v>
      </c>
      <c r="CR12" s="107">
        <f ca="1">IF(IFERROR(MATCH(_xlfn.CONCAT($B12,",",CR$4),'19 SpcFunc &amp; VentSpcFunc combos'!$Q$8:$Q$335,0),0)&gt;0,1,0)</f>
        <v>0</v>
      </c>
      <c r="CS12" s="107">
        <f ca="1">IF(IFERROR(MATCH(_xlfn.CONCAT($B12,",",CS$4),'19 SpcFunc &amp; VentSpcFunc combos'!$Q$8:$Q$335,0),0)&gt;0,1,0)</f>
        <v>0</v>
      </c>
      <c r="CT12" s="107">
        <f ca="1">IF(IFERROR(MATCH(_xlfn.CONCAT($B12,",",CT$4),'19 SpcFunc &amp; VentSpcFunc combos'!$Q$8:$Q$335,0),0)&gt;0,1,0)</f>
        <v>0</v>
      </c>
      <c r="CU12" s="86" t="s">
        <v>535</v>
      </c>
      <c r="CV12">
        <f t="shared" ca="1" si="5"/>
        <v>1</v>
      </c>
    </row>
    <row r="13" spans="1:100">
      <c r="B13" t="str">
        <f>'For CSV - 2019 SpcFuncData'!B13</f>
        <v>Commercial/Industrial Storage (Warehouse)</v>
      </c>
      <c r="C13" s="107">
        <f ca="1">IF(IFERROR(MATCH(_xlfn.CONCAT($B13,",",C$4),'19 SpcFunc &amp; VentSpcFunc combos'!$Q$8:$Q$335,0),0)&gt;0,1,0)</f>
        <v>0</v>
      </c>
      <c r="D13" s="107">
        <f ca="1">IF(IFERROR(MATCH(_xlfn.CONCAT($B13,",",D$4),'19 SpcFunc &amp; VentSpcFunc combos'!$Q$8:$Q$335,0),0)&gt;0,1,0)</f>
        <v>0</v>
      </c>
      <c r="E13" s="107">
        <f ca="1">IF(IFERROR(MATCH(_xlfn.CONCAT($B13,",",E$4),'19 SpcFunc &amp; VentSpcFunc combos'!$Q$8:$Q$335,0),0)&gt;0,1,0)</f>
        <v>0</v>
      </c>
      <c r="F13" s="107">
        <f ca="1">IF(IFERROR(MATCH(_xlfn.CONCAT($B13,",",F$4),'19 SpcFunc &amp; VentSpcFunc combos'!$Q$8:$Q$335,0),0)&gt;0,1,0)</f>
        <v>0</v>
      </c>
      <c r="G13" s="107">
        <f ca="1">IF(IFERROR(MATCH(_xlfn.CONCAT($B13,",",G$4),'19 SpcFunc &amp; VentSpcFunc combos'!$Q$8:$Q$335,0),0)&gt;0,1,0)</f>
        <v>0</v>
      </c>
      <c r="H13" s="107">
        <f ca="1">IF(IFERROR(MATCH(_xlfn.CONCAT($B13,",",H$4),'19 SpcFunc &amp; VentSpcFunc combos'!$Q$8:$Q$335,0),0)&gt;0,1,0)</f>
        <v>0</v>
      </c>
      <c r="I13" s="107">
        <f ca="1">IF(IFERROR(MATCH(_xlfn.CONCAT($B13,",",I$4),'19 SpcFunc &amp; VentSpcFunc combos'!$Q$8:$Q$335,0),0)&gt;0,1,0)</f>
        <v>0</v>
      </c>
      <c r="J13" s="107">
        <f ca="1">IF(IFERROR(MATCH(_xlfn.CONCAT($B13,",",J$4),'19 SpcFunc &amp; VentSpcFunc combos'!$Q$8:$Q$335,0),0)&gt;0,1,0)</f>
        <v>0</v>
      </c>
      <c r="K13" s="107">
        <f ca="1">IF(IFERROR(MATCH(_xlfn.CONCAT($B13,",",K$4),'19 SpcFunc &amp; VentSpcFunc combos'!$Q$8:$Q$335,0),0)&gt;0,1,0)</f>
        <v>0</v>
      </c>
      <c r="L13" s="107">
        <f ca="1">IF(IFERROR(MATCH(_xlfn.CONCAT($B13,",",L$4),'19 SpcFunc &amp; VentSpcFunc combos'!$Q$8:$Q$335,0),0)&gt;0,1,0)</f>
        <v>0</v>
      </c>
      <c r="M13" s="107">
        <f ca="1">IF(IFERROR(MATCH(_xlfn.CONCAT($B13,",",M$4),'19 SpcFunc &amp; VentSpcFunc combos'!$Q$8:$Q$335,0),0)&gt;0,1,0)</f>
        <v>0</v>
      </c>
      <c r="N13" s="107">
        <f ca="1">IF(IFERROR(MATCH(_xlfn.CONCAT($B13,",",N$4),'19 SpcFunc &amp; VentSpcFunc combos'!$Q$8:$Q$335,0),0)&gt;0,1,0)</f>
        <v>0</v>
      </c>
      <c r="O13" s="107">
        <f ca="1">IF(IFERROR(MATCH(_xlfn.CONCAT($B13,",",O$4),'19 SpcFunc &amp; VentSpcFunc combos'!$Q$8:$Q$335,0),0)&gt;0,1,0)</f>
        <v>0</v>
      </c>
      <c r="P13" s="107">
        <f ca="1">IF(IFERROR(MATCH(_xlfn.CONCAT($B13,",",P$4),'19 SpcFunc &amp; VentSpcFunc combos'!$Q$8:$Q$335,0),0)&gt;0,1,0)</f>
        <v>0</v>
      </c>
      <c r="Q13" s="107">
        <f ca="1">IF(IFERROR(MATCH(_xlfn.CONCAT($B13,",",Q$4),'19 SpcFunc &amp; VentSpcFunc combos'!$Q$8:$Q$335,0),0)&gt;0,1,0)</f>
        <v>0</v>
      </c>
      <c r="R13" s="107">
        <f ca="1">IF(IFERROR(MATCH(_xlfn.CONCAT($B13,",",R$4),'19 SpcFunc &amp; VentSpcFunc combos'!$Q$8:$Q$335,0),0)&gt;0,1,0)</f>
        <v>0</v>
      </c>
      <c r="S13" s="107">
        <f ca="1">IF(IFERROR(MATCH(_xlfn.CONCAT($B13,",",S$4),'19 SpcFunc &amp; VentSpcFunc combos'!$Q$8:$Q$335,0),0)&gt;0,1,0)</f>
        <v>0</v>
      </c>
      <c r="T13" s="107">
        <f ca="1">IF(IFERROR(MATCH(_xlfn.CONCAT($B13,",",T$4),'19 SpcFunc &amp; VentSpcFunc combos'!$Q$8:$Q$335,0),0)&gt;0,1,0)</f>
        <v>0</v>
      </c>
      <c r="U13" s="107">
        <f ca="1">IF(IFERROR(MATCH(_xlfn.CONCAT($B13,",",U$4),'19 SpcFunc &amp; VentSpcFunc combos'!$Q$8:$Q$335,0),0)&gt;0,1,0)</f>
        <v>0</v>
      </c>
      <c r="V13" s="107">
        <f ca="1">IF(IFERROR(MATCH(_xlfn.CONCAT($B13,",",V$4),'19 SpcFunc &amp; VentSpcFunc combos'!$Q$8:$Q$335,0),0)&gt;0,1,0)</f>
        <v>0</v>
      </c>
      <c r="W13" s="107">
        <f ca="1">IF(IFERROR(MATCH(_xlfn.CONCAT($B13,",",W$4),'19 SpcFunc &amp; VentSpcFunc combos'!$Q$8:$Q$335,0),0)&gt;0,1,0)</f>
        <v>0</v>
      </c>
      <c r="X13" s="107">
        <f ca="1">IF(IFERROR(MATCH(_xlfn.CONCAT($B13,",",X$4),'19 SpcFunc &amp; VentSpcFunc combos'!$Q$8:$Q$335,0),0)&gt;0,1,0)</f>
        <v>0</v>
      </c>
      <c r="Y13" s="107">
        <f ca="1">IF(IFERROR(MATCH(_xlfn.CONCAT($B13,",",Y$4),'19 SpcFunc &amp; VentSpcFunc combos'!$Q$8:$Q$335,0),0)&gt;0,1,0)</f>
        <v>0</v>
      </c>
      <c r="Z13" s="107">
        <f ca="1">IF(IFERROR(MATCH(_xlfn.CONCAT($B13,",",Z$4),'19 SpcFunc &amp; VentSpcFunc combos'!$Q$8:$Q$335,0),0)&gt;0,1,0)</f>
        <v>0</v>
      </c>
      <c r="AA13" s="107">
        <f ca="1">IF(IFERROR(MATCH(_xlfn.CONCAT($B13,",",AA$4),'19 SpcFunc &amp; VentSpcFunc combos'!$Q$8:$Q$335,0),0)&gt;0,1,0)</f>
        <v>0</v>
      </c>
      <c r="AB13" s="107">
        <f ca="1">IF(IFERROR(MATCH(_xlfn.CONCAT($B13,",",AB$4),'19 SpcFunc &amp; VentSpcFunc combos'!$Q$8:$Q$335,0),0)&gt;0,1,0)</f>
        <v>0</v>
      </c>
      <c r="AC13" s="107">
        <f ca="1">IF(IFERROR(MATCH(_xlfn.CONCAT($B13,",",AC$4),'19 SpcFunc &amp; VentSpcFunc combos'!$Q$8:$Q$335,0),0)&gt;0,1,0)</f>
        <v>0</v>
      </c>
      <c r="AD13" s="107">
        <f ca="1">IF(IFERROR(MATCH(_xlfn.CONCAT($B13,",",AD$4),'19 SpcFunc &amp; VentSpcFunc combos'!$Q$8:$Q$335,0),0)&gt;0,1,0)</f>
        <v>0</v>
      </c>
      <c r="AE13" s="107">
        <f ca="1">IF(IFERROR(MATCH(_xlfn.CONCAT($B13,",",AE$4),'19 SpcFunc &amp; VentSpcFunc combos'!$Q$8:$Q$335,0),0)&gt;0,1,0)</f>
        <v>0</v>
      </c>
      <c r="AF13" s="107">
        <f ca="1">IF(IFERROR(MATCH(_xlfn.CONCAT($B13,",",AF$4),'19 SpcFunc &amp; VentSpcFunc combos'!$Q$8:$Q$335,0),0)&gt;0,1,0)</f>
        <v>0</v>
      </c>
      <c r="AG13" s="107">
        <f ca="1">IF(IFERROR(MATCH(_xlfn.CONCAT($B13,",",AG$4),'19 SpcFunc &amp; VentSpcFunc combos'!$Q$8:$Q$335,0),0)&gt;0,1,0)</f>
        <v>0</v>
      </c>
      <c r="AH13" s="107">
        <f ca="1">IF(IFERROR(MATCH(_xlfn.CONCAT($B13,",",AH$4),'19 SpcFunc &amp; VentSpcFunc combos'!$Q$8:$Q$335,0),0)&gt;0,1,0)</f>
        <v>0</v>
      </c>
      <c r="AI13" s="107">
        <f ca="1">IF(IFERROR(MATCH(_xlfn.CONCAT($B13,",",AI$4),'19 SpcFunc &amp; VentSpcFunc combos'!$Q$8:$Q$335,0),0)&gt;0,1,0)</f>
        <v>0</v>
      </c>
      <c r="AJ13" s="107">
        <f ca="1">IF(IFERROR(MATCH(_xlfn.CONCAT($B13,",",AJ$4),'19 SpcFunc &amp; VentSpcFunc combos'!$Q$8:$Q$335,0),0)&gt;0,1,0)</f>
        <v>0</v>
      </c>
      <c r="AK13" s="107">
        <f ca="1">IF(IFERROR(MATCH(_xlfn.CONCAT($B13,",",AK$4),'19 SpcFunc &amp; VentSpcFunc combos'!$Q$8:$Q$335,0),0)&gt;0,1,0)</f>
        <v>0</v>
      </c>
      <c r="AL13" s="107">
        <f ca="1">IF(IFERROR(MATCH(_xlfn.CONCAT($B13,",",AL$4),'19 SpcFunc &amp; VentSpcFunc combos'!$Q$8:$Q$335,0),0)&gt;0,1,0)</f>
        <v>0</v>
      </c>
      <c r="AM13" s="107">
        <f ca="1">IF(IFERROR(MATCH(_xlfn.CONCAT($B13,",",AM$4),'19 SpcFunc &amp; VentSpcFunc combos'!$Q$8:$Q$335,0),0)&gt;0,1,0)</f>
        <v>0</v>
      </c>
      <c r="AN13" s="107">
        <f ca="1">IF(IFERROR(MATCH(_xlfn.CONCAT($B13,",",AN$4),'19 SpcFunc &amp; VentSpcFunc combos'!$Q$8:$Q$335,0),0)&gt;0,1,0)</f>
        <v>1</v>
      </c>
      <c r="AO13" s="107">
        <f ca="1">IF(IFERROR(MATCH(_xlfn.CONCAT($B13,",",AO$4),'19 SpcFunc &amp; VentSpcFunc combos'!$Q$8:$Q$335,0),0)&gt;0,1,0)</f>
        <v>0</v>
      </c>
      <c r="AP13" s="107">
        <f ca="1">IF(IFERROR(MATCH(_xlfn.CONCAT($B13,",",AP$4),'19 SpcFunc &amp; VentSpcFunc combos'!$Q$8:$Q$335,0),0)&gt;0,1,0)</f>
        <v>0</v>
      </c>
      <c r="AQ13" s="107">
        <f ca="1">IF(IFERROR(MATCH(_xlfn.CONCAT($B13,",",AQ$4),'19 SpcFunc &amp; VentSpcFunc combos'!$Q$8:$Q$335,0),0)&gt;0,1,0)</f>
        <v>0</v>
      </c>
      <c r="AR13" s="107">
        <f ca="1">IF(IFERROR(MATCH(_xlfn.CONCAT($B13,",",AR$4),'19 SpcFunc &amp; VentSpcFunc combos'!$Q$8:$Q$335,0),0)&gt;0,1,0)</f>
        <v>0</v>
      </c>
      <c r="AS13" s="107">
        <f ca="1">IF(IFERROR(MATCH(_xlfn.CONCAT($B13,",",AS$4),'19 SpcFunc &amp; VentSpcFunc combos'!$Q$8:$Q$335,0),0)&gt;0,1,0)</f>
        <v>0</v>
      </c>
      <c r="AT13" s="107">
        <f ca="1">IF(IFERROR(MATCH(_xlfn.CONCAT($B13,",",AT$4),'19 SpcFunc &amp; VentSpcFunc combos'!$Q$8:$Q$335,0),0)&gt;0,1,0)</f>
        <v>0</v>
      </c>
      <c r="AU13" s="107">
        <f ca="1">IF(IFERROR(MATCH(_xlfn.CONCAT($B13,",",AU$4),'19 SpcFunc &amp; VentSpcFunc combos'!$Q$8:$Q$335,0),0)&gt;0,1,0)</f>
        <v>0</v>
      </c>
      <c r="AV13" s="107">
        <f ca="1">IF(IFERROR(MATCH(_xlfn.CONCAT($B13,",",AV$4),'19 SpcFunc &amp; VentSpcFunc combos'!$Q$8:$Q$335,0),0)&gt;0,1,0)</f>
        <v>0</v>
      </c>
      <c r="AW13" s="107">
        <f ca="1">IF(IFERROR(MATCH(_xlfn.CONCAT($B13,",",AW$4),'19 SpcFunc &amp; VentSpcFunc combos'!$Q$8:$Q$335,0),0)&gt;0,1,0)</f>
        <v>0</v>
      </c>
      <c r="AX13" s="107">
        <f ca="1">IF(IFERROR(MATCH(_xlfn.CONCAT($B13,",",AX$4),'19 SpcFunc &amp; VentSpcFunc combos'!$Q$8:$Q$335,0),0)&gt;0,1,0)</f>
        <v>0</v>
      </c>
      <c r="AY13" s="107">
        <f ca="1">IF(IFERROR(MATCH(_xlfn.CONCAT($B13,",",AY$4),'19 SpcFunc &amp; VentSpcFunc combos'!$Q$8:$Q$335,0),0)&gt;0,1,0)</f>
        <v>0</v>
      </c>
      <c r="AZ13" s="107">
        <f ca="1">IF(IFERROR(MATCH(_xlfn.CONCAT($B13,",",AZ$4),'19 SpcFunc &amp; VentSpcFunc combos'!$Q$8:$Q$335,0),0)&gt;0,1,0)</f>
        <v>1</v>
      </c>
      <c r="BA13" s="107">
        <f ca="1">IF(IFERROR(MATCH(_xlfn.CONCAT($B13,",",BA$4),'19 SpcFunc &amp; VentSpcFunc combos'!$Q$8:$Q$335,0),0)&gt;0,1,0)</f>
        <v>0</v>
      </c>
      <c r="BB13" s="107">
        <f ca="1">IF(IFERROR(MATCH(_xlfn.CONCAT($B13,",",BB$4),'19 SpcFunc &amp; VentSpcFunc combos'!$Q$8:$Q$335,0),0)&gt;0,1,0)</f>
        <v>0</v>
      </c>
      <c r="BC13" s="107">
        <f ca="1">IF(IFERROR(MATCH(_xlfn.CONCAT($B13,",",BC$4),'19 SpcFunc &amp; VentSpcFunc combos'!$Q$8:$Q$335,0),0)&gt;0,1,0)</f>
        <v>0</v>
      </c>
      <c r="BD13" s="107">
        <f ca="1">IF(IFERROR(MATCH(_xlfn.CONCAT($B13,",",BD$4),'19 SpcFunc &amp; VentSpcFunc combos'!$Q$8:$Q$335,0),0)&gt;0,1,0)</f>
        <v>0</v>
      </c>
      <c r="BE13" s="107">
        <f ca="1">IF(IFERROR(MATCH(_xlfn.CONCAT($B13,",",BE$4),'19 SpcFunc &amp; VentSpcFunc combos'!$Q$8:$Q$335,0),0)&gt;0,1,0)</f>
        <v>0</v>
      </c>
      <c r="BF13" s="107">
        <f ca="1">IF(IFERROR(MATCH(_xlfn.CONCAT($B13,",",BF$4),'19 SpcFunc &amp; VentSpcFunc combos'!$Q$8:$Q$335,0),0)&gt;0,1,0)</f>
        <v>0</v>
      </c>
      <c r="BG13" s="107">
        <f ca="1">IF(IFERROR(MATCH(_xlfn.CONCAT($B13,",",BG$4),'19 SpcFunc &amp; VentSpcFunc combos'!$Q$8:$Q$335,0),0)&gt;0,1,0)</f>
        <v>0</v>
      </c>
      <c r="BH13" s="107">
        <f ca="1">IF(IFERROR(MATCH(_xlfn.CONCAT($B13,",",BH$4),'19 SpcFunc &amp; VentSpcFunc combos'!$Q$8:$Q$335,0),0)&gt;0,1,0)</f>
        <v>1</v>
      </c>
      <c r="BI13" s="107">
        <f ca="1">IF(IFERROR(MATCH(_xlfn.CONCAT($B13,",",BI$4),'19 SpcFunc &amp; VentSpcFunc combos'!$Q$8:$Q$335,0),0)&gt;0,1,0)</f>
        <v>0</v>
      </c>
      <c r="BJ13" s="107">
        <f ca="1">IF(IFERROR(MATCH(_xlfn.CONCAT($B13,",",BJ$4),'19 SpcFunc &amp; VentSpcFunc combos'!$Q$8:$Q$335,0),0)&gt;0,1,0)</f>
        <v>0</v>
      </c>
      <c r="BK13" s="107">
        <f ca="1">IF(IFERROR(MATCH(_xlfn.CONCAT($B13,",",BK$4),'19 SpcFunc &amp; VentSpcFunc combos'!$Q$8:$Q$335,0),0)&gt;0,1,0)</f>
        <v>0</v>
      </c>
      <c r="BL13" s="107">
        <f ca="1">IF(IFERROR(MATCH(_xlfn.CONCAT($B13,",",BL$4),'19 SpcFunc &amp; VentSpcFunc combos'!$Q$8:$Q$335,0),0)&gt;0,1,0)</f>
        <v>0</v>
      </c>
      <c r="BM13" s="107">
        <f ca="1">IF(IFERROR(MATCH(_xlfn.CONCAT($B13,",",BM$4),'19 SpcFunc &amp; VentSpcFunc combos'!$Q$8:$Q$335,0),0)&gt;0,1,0)</f>
        <v>0</v>
      </c>
      <c r="BN13" s="107">
        <f ca="1">IF(IFERROR(MATCH(_xlfn.CONCAT($B13,",",BN$4),'19 SpcFunc &amp; VentSpcFunc combos'!$Q$8:$Q$335,0),0)&gt;0,1,0)</f>
        <v>0</v>
      </c>
      <c r="BO13" s="107">
        <f ca="1">IF(IFERROR(MATCH(_xlfn.CONCAT($B13,",",BO$4),'19 SpcFunc &amp; VentSpcFunc combos'!$Q$8:$Q$335,0),0)&gt;0,1,0)</f>
        <v>0</v>
      </c>
      <c r="BP13" s="107">
        <f ca="1">IF(IFERROR(MATCH(_xlfn.CONCAT($B13,",",BP$4),'19 SpcFunc &amp; VentSpcFunc combos'!$Q$8:$Q$335,0),0)&gt;0,1,0)</f>
        <v>0</v>
      </c>
      <c r="BQ13" s="107">
        <f ca="1">IF(IFERROR(MATCH(_xlfn.CONCAT($B13,",",BQ$4),'19 SpcFunc &amp; VentSpcFunc combos'!$Q$8:$Q$335,0),0)&gt;0,1,0)</f>
        <v>0</v>
      </c>
      <c r="BR13" s="107">
        <f ca="1">IF(IFERROR(MATCH(_xlfn.CONCAT($B13,",",BR$4),'19 SpcFunc &amp; VentSpcFunc combos'!$Q$8:$Q$335,0),0)&gt;0,1,0)</f>
        <v>0</v>
      </c>
      <c r="BS13" s="107">
        <f ca="1">IF(IFERROR(MATCH(_xlfn.CONCAT($B13,",",BS$4),'19 SpcFunc &amp; VentSpcFunc combos'!$Q$8:$Q$335,0),0)&gt;0,1,0)</f>
        <v>0</v>
      </c>
      <c r="BT13" s="107">
        <f ca="1">IF(IFERROR(MATCH(_xlfn.CONCAT($B13,",",BT$4),'19 SpcFunc &amp; VentSpcFunc combos'!$Q$8:$Q$335,0),0)&gt;0,1,0)</f>
        <v>1</v>
      </c>
      <c r="BU13" s="107">
        <f ca="1">IF(IFERROR(MATCH(_xlfn.CONCAT($B13,",",BU$4),'19 SpcFunc &amp; VentSpcFunc combos'!$Q$8:$Q$335,0),0)&gt;0,1,0)</f>
        <v>0</v>
      </c>
      <c r="BV13" s="107">
        <f ca="1">IF(IFERROR(MATCH(_xlfn.CONCAT($B13,",",BV$4),'19 SpcFunc &amp; VentSpcFunc combos'!$Q$8:$Q$335,0),0)&gt;0,1,0)</f>
        <v>0</v>
      </c>
      <c r="BW13" s="107">
        <f ca="1">IF(IFERROR(MATCH(_xlfn.CONCAT($B13,",",BW$4),'19 SpcFunc &amp; VentSpcFunc combos'!$Q$8:$Q$335,0),0)&gt;0,1,0)</f>
        <v>1</v>
      </c>
      <c r="BX13" s="107">
        <f ca="1">IF(IFERROR(MATCH(_xlfn.CONCAT($B13,",",BX$4),'19 SpcFunc &amp; VentSpcFunc combos'!$Q$8:$Q$335,0),0)&gt;0,1,0)</f>
        <v>0</v>
      </c>
      <c r="BY13" s="107">
        <f ca="1">IF(IFERROR(MATCH(_xlfn.CONCAT($B13,",",BY$4),'19 SpcFunc &amp; VentSpcFunc combos'!$Q$8:$Q$335,0),0)&gt;0,1,0)</f>
        <v>0</v>
      </c>
      <c r="BZ13" s="107">
        <f ca="1">IF(IFERROR(MATCH(_xlfn.CONCAT($B13,",",BZ$4),'19 SpcFunc &amp; VentSpcFunc combos'!$Q$8:$Q$335,0),0)&gt;0,1,0)</f>
        <v>0</v>
      </c>
      <c r="CA13" s="107">
        <f ca="1">IF(IFERROR(MATCH(_xlfn.CONCAT($B13,",",CA$4),'19 SpcFunc &amp; VentSpcFunc combos'!$Q$8:$Q$335,0),0)&gt;0,1,0)</f>
        <v>0</v>
      </c>
      <c r="CB13" s="107">
        <f ca="1">IF(IFERROR(MATCH(_xlfn.CONCAT($B13,",",CB$4),'19 SpcFunc &amp; VentSpcFunc combos'!$Q$8:$Q$335,0),0)&gt;0,1,0)</f>
        <v>0</v>
      </c>
      <c r="CC13" s="107">
        <f ca="1">IF(IFERROR(MATCH(_xlfn.CONCAT($B13,",",CC$4),'19 SpcFunc &amp; VentSpcFunc combos'!$Q$8:$Q$335,0),0)&gt;0,1,0)</f>
        <v>0</v>
      </c>
      <c r="CD13" s="107">
        <f ca="1">IF(IFERROR(MATCH(_xlfn.CONCAT($B13,",",CD$4),'19 SpcFunc &amp; VentSpcFunc combos'!$Q$8:$Q$335,0),0)&gt;0,1,0)</f>
        <v>0</v>
      </c>
      <c r="CE13" s="107">
        <f ca="1">IF(IFERROR(MATCH(_xlfn.CONCAT($B13,",",CE$4),'19 SpcFunc &amp; VentSpcFunc combos'!$Q$8:$Q$335,0),0)&gt;0,1,0)</f>
        <v>0</v>
      </c>
      <c r="CF13" s="107">
        <f ca="1">IF(IFERROR(MATCH(_xlfn.CONCAT($B13,",",CF$4),'19 SpcFunc &amp; VentSpcFunc combos'!$Q$8:$Q$335,0),0)&gt;0,1,0)</f>
        <v>0</v>
      </c>
      <c r="CG13" s="107">
        <f ca="1">IF(IFERROR(MATCH(_xlfn.CONCAT($B13,",",CG$4),'19 SpcFunc &amp; VentSpcFunc combos'!$Q$8:$Q$335,0),0)&gt;0,1,0)</f>
        <v>0</v>
      </c>
      <c r="CH13" s="107">
        <f ca="1">IF(IFERROR(MATCH(_xlfn.CONCAT($B13,",",CH$4),'19 SpcFunc &amp; VentSpcFunc combos'!$Q$8:$Q$335,0),0)&gt;0,1,0)</f>
        <v>0</v>
      </c>
      <c r="CI13" s="107">
        <f ca="1">IF(IFERROR(MATCH(_xlfn.CONCAT($B13,",",CI$4),'19 SpcFunc &amp; VentSpcFunc combos'!$Q$8:$Q$335,0),0)&gt;0,1,0)</f>
        <v>0</v>
      </c>
      <c r="CJ13" s="107">
        <f ca="1">IF(IFERROR(MATCH(_xlfn.CONCAT($B13,",",CJ$4),'19 SpcFunc &amp; VentSpcFunc combos'!$Q$8:$Q$335,0),0)&gt;0,1,0)</f>
        <v>0</v>
      </c>
      <c r="CK13" s="107">
        <f ca="1">IF(IFERROR(MATCH(_xlfn.CONCAT($B13,",",CK$4),'19 SpcFunc &amp; VentSpcFunc combos'!$Q$8:$Q$335,0),0)&gt;0,1,0)</f>
        <v>0</v>
      </c>
      <c r="CL13" s="107">
        <f ca="1">IF(IFERROR(MATCH(_xlfn.CONCAT($B13,",",CL$4),'19 SpcFunc &amp; VentSpcFunc combos'!$Q$8:$Q$335,0),0)&gt;0,1,0)</f>
        <v>0</v>
      </c>
      <c r="CM13" s="107">
        <f ca="1">IF(IFERROR(MATCH(_xlfn.CONCAT($B13,",",CM$4),'19 SpcFunc &amp; VentSpcFunc combos'!$Q$8:$Q$335,0),0)&gt;0,1,0)</f>
        <v>0</v>
      </c>
      <c r="CN13" s="107">
        <f ca="1">IF(IFERROR(MATCH(_xlfn.CONCAT($B13,",",CN$4),'19 SpcFunc &amp; VentSpcFunc combos'!$Q$8:$Q$335,0),0)&gt;0,1,0)</f>
        <v>0</v>
      </c>
      <c r="CO13" s="107">
        <f ca="1">IF(IFERROR(MATCH(_xlfn.CONCAT($B13,",",CO$4),'19 SpcFunc &amp; VentSpcFunc combos'!$Q$8:$Q$335,0),0)&gt;0,1,0)</f>
        <v>0</v>
      </c>
      <c r="CP13" s="107">
        <f ca="1">IF(IFERROR(MATCH(_xlfn.CONCAT($B13,",",CP$4),'19 SpcFunc &amp; VentSpcFunc combos'!$Q$8:$Q$335,0),0)&gt;0,1,0)</f>
        <v>0</v>
      </c>
      <c r="CQ13" s="107">
        <f ca="1">IF(IFERROR(MATCH(_xlfn.CONCAT($B13,",",CQ$4),'19 SpcFunc &amp; VentSpcFunc combos'!$Q$8:$Q$335,0),0)&gt;0,1,0)</f>
        <v>0</v>
      </c>
      <c r="CR13" s="107">
        <f ca="1">IF(IFERROR(MATCH(_xlfn.CONCAT($B13,",",CR$4),'19 SpcFunc &amp; VentSpcFunc combos'!$Q$8:$Q$335,0),0)&gt;0,1,0)</f>
        <v>0</v>
      </c>
      <c r="CS13" s="107">
        <f ca="1">IF(IFERROR(MATCH(_xlfn.CONCAT($B13,",",CS$4),'19 SpcFunc &amp; VentSpcFunc combos'!$Q$8:$Q$335,0),0)&gt;0,1,0)</f>
        <v>0</v>
      </c>
      <c r="CT13" s="107">
        <f ca="1">IF(IFERROR(MATCH(_xlfn.CONCAT($B13,",",CT$4),'19 SpcFunc &amp; VentSpcFunc combos'!$Q$8:$Q$335,0),0)&gt;0,1,0)</f>
        <v>0</v>
      </c>
      <c r="CU13" s="86" t="s">
        <v>535</v>
      </c>
      <c r="CV13">
        <f t="shared" ca="1" si="5"/>
        <v>5</v>
      </c>
    </row>
    <row r="14" spans="1:100">
      <c r="B14" t="str">
        <f>'For CSV - 2019 SpcFuncData'!B14</f>
        <v>Computer Room</v>
      </c>
      <c r="C14" s="107">
        <f ca="1">IF(IFERROR(MATCH(_xlfn.CONCAT($B14,",",C$4),'19 SpcFunc &amp; VentSpcFunc combos'!$Q$8:$Q$335,0),0)&gt;0,1,0)</f>
        <v>0</v>
      </c>
      <c r="D14" s="107">
        <f ca="1">IF(IFERROR(MATCH(_xlfn.CONCAT($B14,",",D$4),'19 SpcFunc &amp; VentSpcFunc combos'!$Q$8:$Q$335,0),0)&gt;0,1,0)</f>
        <v>0</v>
      </c>
      <c r="E14" s="107">
        <f ca="1">IF(IFERROR(MATCH(_xlfn.CONCAT($B14,",",E$4),'19 SpcFunc &amp; VentSpcFunc combos'!$Q$8:$Q$335,0),0)&gt;0,1,0)</f>
        <v>0</v>
      </c>
      <c r="F14" s="107">
        <f ca="1">IF(IFERROR(MATCH(_xlfn.CONCAT($B14,",",F$4),'19 SpcFunc &amp; VentSpcFunc combos'!$Q$8:$Q$335,0),0)&gt;0,1,0)</f>
        <v>0</v>
      </c>
      <c r="G14" s="107">
        <f ca="1">IF(IFERROR(MATCH(_xlfn.CONCAT($B14,",",G$4),'19 SpcFunc &amp; VentSpcFunc combos'!$Q$8:$Q$335,0),0)&gt;0,1,0)</f>
        <v>0</v>
      </c>
      <c r="H14" s="107">
        <f ca="1">IF(IFERROR(MATCH(_xlfn.CONCAT($B14,",",H$4),'19 SpcFunc &amp; VentSpcFunc combos'!$Q$8:$Q$335,0),0)&gt;0,1,0)</f>
        <v>0</v>
      </c>
      <c r="I14" s="107">
        <f ca="1">IF(IFERROR(MATCH(_xlfn.CONCAT($B14,",",I$4),'19 SpcFunc &amp; VentSpcFunc combos'!$Q$8:$Q$335,0),0)&gt;0,1,0)</f>
        <v>0</v>
      </c>
      <c r="J14" s="107">
        <f ca="1">IF(IFERROR(MATCH(_xlfn.CONCAT($B14,",",J$4),'19 SpcFunc &amp; VentSpcFunc combos'!$Q$8:$Q$335,0),0)&gt;0,1,0)</f>
        <v>0</v>
      </c>
      <c r="K14" s="107">
        <f ca="1">IF(IFERROR(MATCH(_xlfn.CONCAT($B14,",",K$4),'19 SpcFunc &amp; VentSpcFunc combos'!$Q$8:$Q$335,0),0)&gt;0,1,0)</f>
        <v>0</v>
      </c>
      <c r="L14" s="107">
        <f ca="1">IF(IFERROR(MATCH(_xlfn.CONCAT($B14,",",L$4),'19 SpcFunc &amp; VentSpcFunc combos'!$Q$8:$Q$335,0),0)&gt;0,1,0)</f>
        <v>0</v>
      </c>
      <c r="M14" s="107">
        <f ca="1">IF(IFERROR(MATCH(_xlfn.CONCAT($B14,",",M$4),'19 SpcFunc &amp; VentSpcFunc combos'!$Q$8:$Q$335,0),0)&gt;0,1,0)</f>
        <v>0</v>
      </c>
      <c r="N14" s="107">
        <f ca="1">IF(IFERROR(MATCH(_xlfn.CONCAT($B14,",",N$4),'19 SpcFunc &amp; VentSpcFunc combos'!$Q$8:$Q$335,0),0)&gt;0,1,0)</f>
        <v>1</v>
      </c>
      <c r="O14" s="107">
        <f ca="1">IF(IFERROR(MATCH(_xlfn.CONCAT($B14,",",O$4),'19 SpcFunc &amp; VentSpcFunc combos'!$Q$8:$Q$335,0),0)&gt;0,1,0)</f>
        <v>0</v>
      </c>
      <c r="P14" s="107">
        <f ca="1">IF(IFERROR(MATCH(_xlfn.CONCAT($B14,",",P$4),'19 SpcFunc &amp; VentSpcFunc combos'!$Q$8:$Q$335,0),0)&gt;0,1,0)</f>
        <v>0</v>
      </c>
      <c r="Q14" s="107">
        <f ca="1">IF(IFERROR(MATCH(_xlfn.CONCAT($B14,",",Q$4),'19 SpcFunc &amp; VentSpcFunc combos'!$Q$8:$Q$335,0),0)&gt;0,1,0)</f>
        <v>0</v>
      </c>
      <c r="R14" s="107">
        <f ca="1">IF(IFERROR(MATCH(_xlfn.CONCAT($B14,",",R$4),'19 SpcFunc &amp; VentSpcFunc combos'!$Q$8:$Q$335,0),0)&gt;0,1,0)</f>
        <v>0</v>
      </c>
      <c r="S14" s="107">
        <f ca="1">IF(IFERROR(MATCH(_xlfn.CONCAT($B14,",",S$4),'19 SpcFunc &amp; VentSpcFunc combos'!$Q$8:$Q$335,0),0)&gt;0,1,0)</f>
        <v>1</v>
      </c>
      <c r="T14" s="107">
        <f ca="1">IF(IFERROR(MATCH(_xlfn.CONCAT($B14,",",T$4),'19 SpcFunc &amp; VentSpcFunc combos'!$Q$8:$Q$335,0),0)&gt;0,1,0)</f>
        <v>0</v>
      </c>
      <c r="U14" s="107">
        <f ca="1">IF(IFERROR(MATCH(_xlfn.CONCAT($B14,",",U$4),'19 SpcFunc &amp; VentSpcFunc combos'!$Q$8:$Q$335,0),0)&gt;0,1,0)</f>
        <v>0</v>
      </c>
      <c r="V14" s="107">
        <f ca="1">IF(IFERROR(MATCH(_xlfn.CONCAT($B14,",",V$4),'19 SpcFunc &amp; VentSpcFunc combos'!$Q$8:$Q$335,0),0)&gt;0,1,0)</f>
        <v>0</v>
      </c>
      <c r="W14" s="107">
        <f ca="1">IF(IFERROR(MATCH(_xlfn.CONCAT($B14,",",W$4),'19 SpcFunc &amp; VentSpcFunc combos'!$Q$8:$Q$335,0),0)&gt;0,1,0)</f>
        <v>0</v>
      </c>
      <c r="X14" s="107">
        <f ca="1">IF(IFERROR(MATCH(_xlfn.CONCAT($B14,",",X$4),'19 SpcFunc &amp; VentSpcFunc combos'!$Q$8:$Q$335,0),0)&gt;0,1,0)</f>
        <v>0</v>
      </c>
      <c r="Y14" s="107">
        <f ca="1">IF(IFERROR(MATCH(_xlfn.CONCAT($B14,",",Y$4),'19 SpcFunc &amp; VentSpcFunc combos'!$Q$8:$Q$335,0),0)&gt;0,1,0)</f>
        <v>0</v>
      </c>
      <c r="Z14" s="107">
        <f ca="1">IF(IFERROR(MATCH(_xlfn.CONCAT($B14,",",Z$4),'19 SpcFunc &amp; VentSpcFunc combos'!$Q$8:$Q$335,0),0)&gt;0,1,0)</f>
        <v>0</v>
      </c>
      <c r="AA14" s="107">
        <f ca="1">IF(IFERROR(MATCH(_xlfn.CONCAT($B14,",",AA$4),'19 SpcFunc &amp; VentSpcFunc combos'!$Q$8:$Q$335,0),0)&gt;0,1,0)</f>
        <v>0</v>
      </c>
      <c r="AB14" s="107">
        <f ca="1">IF(IFERROR(MATCH(_xlfn.CONCAT($B14,",",AB$4),'19 SpcFunc &amp; VentSpcFunc combos'!$Q$8:$Q$335,0),0)&gt;0,1,0)</f>
        <v>0</v>
      </c>
      <c r="AC14" s="107">
        <f ca="1">IF(IFERROR(MATCH(_xlfn.CONCAT($B14,",",AC$4),'19 SpcFunc &amp; VentSpcFunc combos'!$Q$8:$Q$335,0),0)&gt;0,1,0)</f>
        <v>0</v>
      </c>
      <c r="AD14" s="107">
        <f ca="1">IF(IFERROR(MATCH(_xlfn.CONCAT($B14,",",AD$4),'19 SpcFunc &amp; VentSpcFunc combos'!$Q$8:$Q$335,0),0)&gt;0,1,0)</f>
        <v>0</v>
      </c>
      <c r="AE14" s="107">
        <f ca="1">IF(IFERROR(MATCH(_xlfn.CONCAT($B14,",",AE$4),'19 SpcFunc &amp; VentSpcFunc combos'!$Q$8:$Q$335,0),0)&gt;0,1,0)</f>
        <v>0</v>
      </c>
      <c r="AF14" s="107">
        <f ca="1">IF(IFERROR(MATCH(_xlfn.CONCAT($B14,",",AF$4),'19 SpcFunc &amp; VentSpcFunc combos'!$Q$8:$Q$335,0),0)&gt;0,1,0)</f>
        <v>0</v>
      </c>
      <c r="AG14" s="107">
        <f ca="1">IF(IFERROR(MATCH(_xlfn.CONCAT($B14,",",AG$4),'19 SpcFunc &amp; VentSpcFunc combos'!$Q$8:$Q$335,0),0)&gt;0,1,0)</f>
        <v>0</v>
      </c>
      <c r="AH14" s="107">
        <f ca="1">IF(IFERROR(MATCH(_xlfn.CONCAT($B14,",",AH$4),'19 SpcFunc &amp; VentSpcFunc combos'!$Q$8:$Q$335,0),0)&gt;0,1,0)</f>
        <v>0</v>
      </c>
      <c r="AI14" s="107">
        <f ca="1">IF(IFERROR(MATCH(_xlfn.CONCAT($B14,",",AI$4),'19 SpcFunc &amp; VentSpcFunc combos'!$Q$8:$Q$335,0),0)&gt;0,1,0)</f>
        <v>0</v>
      </c>
      <c r="AJ14" s="107">
        <f ca="1">IF(IFERROR(MATCH(_xlfn.CONCAT($B14,",",AJ$4),'19 SpcFunc &amp; VentSpcFunc combos'!$Q$8:$Q$335,0),0)&gt;0,1,0)</f>
        <v>0</v>
      </c>
      <c r="AK14" s="107">
        <f ca="1">IF(IFERROR(MATCH(_xlfn.CONCAT($B14,",",AK$4),'19 SpcFunc &amp; VentSpcFunc combos'!$Q$8:$Q$335,0),0)&gt;0,1,0)</f>
        <v>0</v>
      </c>
      <c r="AL14" s="107">
        <f ca="1">IF(IFERROR(MATCH(_xlfn.CONCAT($B14,",",AL$4),'19 SpcFunc &amp; VentSpcFunc combos'!$Q$8:$Q$335,0),0)&gt;0,1,0)</f>
        <v>0</v>
      </c>
      <c r="AM14" s="107">
        <f ca="1">IF(IFERROR(MATCH(_xlfn.CONCAT($B14,",",AM$4),'19 SpcFunc &amp; VentSpcFunc combos'!$Q$8:$Q$335,0),0)&gt;0,1,0)</f>
        <v>0</v>
      </c>
      <c r="AN14" s="107">
        <f ca="1">IF(IFERROR(MATCH(_xlfn.CONCAT($B14,",",AN$4),'19 SpcFunc &amp; VentSpcFunc combos'!$Q$8:$Q$335,0),0)&gt;0,1,0)</f>
        <v>0</v>
      </c>
      <c r="AO14" s="107">
        <f ca="1">IF(IFERROR(MATCH(_xlfn.CONCAT($B14,",",AO$4),'19 SpcFunc &amp; VentSpcFunc combos'!$Q$8:$Q$335,0),0)&gt;0,1,0)</f>
        <v>0</v>
      </c>
      <c r="AP14" s="107">
        <f ca="1">IF(IFERROR(MATCH(_xlfn.CONCAT($B14,",",AP$4),'19 SpcFunc &amp; VentSpcFunc combos'!$Q$8:$Q$335,0),0)&gt;0,1,0)</f>
        <v>0</v>
      </c>
      <c r="AQ14" s="107">
        <f ca="1">IF(IFERROR(MATCH(_xlfn.CONCAT($B14,",",AQ$4),'19 SpcFunc &amp; VentSpcFunc combos'!$Q$8:$Q$335,0),0)&gt;0,1,0)</f>
        <v>0</v>
      </c>
      <c r="AR14" s="107">
        <f ca="1">IF(IFERROR(MATCH(_xlfn.CONCAT($B14,",",AR$4),'19 SpcFunc &amp; VentSpcFunc combos'!$Q$8:$Q$335,0),0)&gt;0,1,0)</f>
        <v>0</v>
      </c>
      <c r="AS14" s="107">
        <f ca="1">IF(IFERROR(MATCH(_xlfn.CONCAT($B14,",",AS$4),'19 SpcFunc &amp; VentSpcFunc combos'!$Q$8:$Q$335,0),0)&gt;0,1,0)</f>
        <v>0</v>
      </c>
      <c r="AT14" s="107">
        <f ca="1">IF(IFERROR(MATCH(_xlfn.CONCAT($B14,",",AT$4),'19 SpcFunc &amp; VentSpcFunc combos'!$Q$8:$Q$335,0),0)&gt;0,1,0)</f>
        <v>0</v>
      </c>
      <c r="AU14" s="107">
        <f ca="1">IF(IFERROR(MATCH(_xlfn.CONCAT($B14,",",AU$4),'19 SpcFunc &amp; VentSpcFunc combos'!$Q$8:$Q$335,0),0)&gt;0,1,0)</f>
        <v>0</v>
      </c>
      <c r="AV14" s="107">
        <f ca="1">IF(IFERROR(MATCH(_xlfn.CONCAT($B14,",",AV$4),'19 SpcFunc &amp; VentSpcFunc combos'!$Q$8:$Q$335,0),0)&gt;0,1,0)</f>
        <v>0</v>
      </c>
      <c r="AW14" s="107">
        <f ca="1">IF(IFERROR(MATCH(_xlfn.CONCAT($B14,",",AW$4),'19 SpcFunc &amp; VentSpcFunc combos'!$Q$8:$Q$335,0),0)&gt;0,1,0)</f>
        <v>0</v>
      </c>
      <c r="AX14" s="107">
        <f ca="1">IF(IFERROR(MATCH(_xlfn.CONCAT($B14,",",AX$4),'19 SpcFunc &amp; VentSpcFunc combos'!$Q$8:$Q$335,0),0)&gt;0,1,0)</f>
        <v>0</v>
      </c>
      <c r="AY14" s="107">
        <f ca="1">IF(IFERROR(MATCH(_xlfn.CONCAT($B14,",",AY$4),'19 SpcFunc &amp; VentSpcFunc combos'!$Q$8:$Q$335,0),0)&gt;0,1,0)</f>
        <v>0</v>
      </c>
      <c r="AZ14" s="107">
        <f ca="1">IF(IFERROR(MATCH(_xlfn.CONCAT($B14,",",AZ$4),'19 SpcFunc &amp; VentSpcFunc combos'!$Q$8:$Q$335,0),0)&gt;0,1,0)</f>
        <v>0</v>
      </c>
      <c r="BA14" s="107">
        <f ca="1">IF(IFERROR(MATCH(_xlfn.CONCAT($B14,",",BA$4),'19 SpcFunc &amp; VentSpcFunc combos'!$Q$8:$Q$335,0),0)&gt;0,1,0)</f>
        <v>0</v>
      </c>
      <c r="BB14" s="107">
        <f ca="1">IF(IFERROR(MATCH(_xlfn.CONCAT($B14,",",BB$4),'19 SpcFunc &amp; VentSpcFunc combos'!$Q$8:$Q$335,0),0)&gt;0,1,0)</f>
        <v>0</v>
      </c>
      <c r="BC14" s="107">
        <f ca="1">IF(IFERROR(MATCH(_xlfn.CONCAT($B14,",",BC$4),'19 SpcFunc &amp; VentSpcFunc combos'!$Q$8:$Q$335,0),0)&gt;0,1,0)</f>
        <v>0</v>
      </c>
      <c r="BD14" s="107">
        <f ca="1">IF(IFERROR(MATCH(_xlfn.CONCAT($B14,",",BD$4),'19 SpcFunc &amp; VentSpcFunc combos'!$Q$8:$Q$335,0),0)&gt;0,1,0)</f>
        <v>0</v>
      </c>
      <c r="BE14" s="107">
        <f ca="1">IF(IFERROR(MATCH(_xlfn.CONCAT($B14,",",BE$4),'19 SpcFunc &amp; VentSpcFunc combos'!$Q$8:$Q$335,0),0)&gt;0,1,0)</f>
        <v>0</v>
      </c>
      <c r="BF14" s="107">
        <f ca="1">IF(IFERROR(MATCH(_xlfn.CONCAT($B14,",",BF$4),'19 SpcFunc &amp; VentSpcFunc combos'!$Q$8:$Q$335,0),0)&gt;0,1,0)</f>
        <v>0</v>
      </c>
      <c r="BG14" s="107">
        <f ca="1">IF(IFERROR(MATCH(_xlfn.CONCAT($B14,",",BG$4),'19 SpcFunc &amp; VentSpcFunc combos'!$Q$8:$Q$335,0),0)&gt;0,1,0)</f>
        <v>0</v>
      </c>
      <c r="BH14" s="107">
        <f ca="1">IF(IFERROR(MATCH(_xlfn.CONCAT($B14,",",BH$4),'19 SpcFunc &amp; VentSpcFunc combos'!$Q$8:$Q$335,0),0)&gt;0,1,0)</f>
        <v>1</v>
      </c>
      <c r="BI14" s="107">
        <f ca="1">IF(IFERROR(MATCH(_xlfn.CONCAT($B14,",",BI$4),'19 SpcFunc &amp; VentSpcFunc combos'!$Q$8:$Q$335,0),0)&gt;0,1,0)</f>
        <v>0</v>
      </c>
      <c r="BJ14" s="107">
        <f ca="1">IF(IFERROR(MATCH(_xlfn.CONCAT($B14,",",BJ$4),'19 SpcFunc &amp; VentSpcFunc combos'!$Q$8:$Q$335,0),0)&gt;0,1,0)</f>
        <v>0</v>
      </c>
      <c r="BK14" s="107">
        <f ca="1">IF(IFERROR(MATCH(_xlfn.CONCAT($B14,",",BK$4),'19 SpcFunc &amp; VentSpcFunc combos'!$Q$8:$Q$335,0),0)&gt;0,1,0)</f>
        <v>1</v>
      </c>
      <c r="BL14" s="107">
        <f ca="1">IF(IFERROR(MATCH(_xlfn.CONCAT($B14,",",BL$4),'19 SpcFunc &amp; VentSpcFunc combos'!$Q$8:$Q$335,0),0)&gt;0,1,0)</f>
        <v>0</v>
      </c>
      <c r="BM14" s="107">
        <f ca="1">IF(IFERROR(MATCH(_xlfn.CONCAT($B14,",",BM$4),'19 SpcFunc &amp; VentSpcFunc combos'!$Q$8:$Q$335,0),0)&gt;0,1,0)</f>
        <v>0</v>
      </c>
      <c r="BN14" s="107">
        <f ca="1">IF(IFERROR(MATCH(_xlfn.CONCAT($B14,",",BN$4),'19 SpcFunc &amp; VentSpcFunc combos'!$Q$8:$Q$335,0),0)&gt;0,1,0)</f>
        <v>0</v>
      </c>
      <c r="BO14" s="107">
        <f ca="1">IF(IFERROR(MATCH(_xlfn.CONCAT($B14,",",BO$4),'19 SpcFunc &amp; VentSpcFunc combos'!$Q$8:$Q$335,0),0)&gt;0,1,0)</f>
        <v>0</v>
      </c>
      <c r="BP14" s="107">
        <f ca="1">IF(IFERROR(MATCH(_xlfn.CONCAT($B14,",",BP$4),'19 SpcFunc &amp; VentSpcFunc combos'!$Q$8:$Q$335,0),0)&gt;0,1,0)</f>
        <v>0</v>
      </c>
      <c r="BQ14" s="107">
        <f ca="1">IF(IFERROR(MATCH(_xlfn.CONCAT($B14,",",BQ$4),'19 SpcFunc &amp; VentSpcFunc combos'!$Q$8:$Q$335,0),0)&gt;0,1,0)</f>
        <v>0</v>
      </c>
      <c r="BR14" s="107">
        <f ca="1">IF(IFERROR(MATCH(_xlfn.CONCAT($B14,",",BR$4),'19 SpcFunc &amp; VentSpcFunc combos'!$Q$8:$Q$335,0),0)&gt;0,1,0)</f>
        <v>0</v>
      </c>
      <c r="BS14" s="107">
        <f ca="1">IF(IFERROR(MATCH(_xlfn.CONCAT($B14,",",BS$4),'19 SpcFunc &amp; VentSpcFunc combos'!$Q$8:$Q$335,0),0)&gt;0,1,0)</f>
        <v>0</v>
      </c>
      <c r="BT14" s="107">
        <f ca="1">IF(IFERROR(MATCH(_xlfn.CONCAT($B14,",",BT$4),'19 SpcFunc &amp; VentSpcFunc combos'!$Q$8:$Q$335,0),0)&gt;0,1,0)</f>
        <v>0</v>
      </c>
      <c r="BU14" s="107">
        <f ca="1">IF(IFERROR(MATCH(_xlfn.CONCAT($B14,",",BU$4),'19 SpcFunc &amp; VentSpcFunc combos'!$Q$8:$Q$335,0),0)&gt;0,1,0)</f>
        <v>0</v>
      </c>
      <c r="BV14" s="107">
        <f ca="1">IF(IFERROR(MATCH(_xlfn.CONCAT($B14,",",BV$4),'19 SpcFunc &amp; VentSpcFunc combos'!$Q$8:$Q$335,0),0)&gt;0,1,0)</f>
        <v>0</v>
      </c>
      <c r="BW14" s="107">
        <f ca="1">IF(IFERROR(MATCH(_xlfn.CONCAT($B14,",",BW$4),'19 SpcFunc &amp; VentSpcFunc combos'!$Q$8:$Q$335,0),0)&gt;0,1,0)</f>
        <v>0</v>
      </c>
      <c r="BX14" s="107">
        <f ca="1">IF(IFERROR(MATCH(_xlfn.CONCAT($B14,",",BX$4),'19 SpcFunc &amp; VentSpcFunc combos'!$Q$8:$Q$335,0),0)&gt;0,1,0)</f>
        <v>0</v>
      </c>
      <c r="BY14" s="107">
        <f ca="1">IF(IFERROR(MATCH(_xlfn.CONCAT($B14,",",BY$4),'19 SpcFunc &amp; VentSpcFunc combos'!$Q$8:$Q$335,0),0)&gt;0,1,0)</f>
        <v>0</v>
      </c>
      <c r="BZ14" s="107">
        <f ca="1">IF(IFERROR(MATCH(_xlfn.CONCAT($B14,",",BZ$4),'19 SpcFunc &amp; VentSpcFunc combos'!$Q$8:$Q$335,0),0)&gt;0,1,0)</f>
        <v>1</v>
      </c>
      <c r="CA14" s="107">
        <f ca="1">IF(IFERROR(MATCH(_xlfn.CONCAT($B14,",",CA$4),'19 SpcFunc &amp; VentSpcFunc combos'!$Q$8:$Q$335,0),0)&gt;0,1,0)</f>
        <v>0</v>
      </c>
      <c r="CB14" s="107">
        <f ca="1">IF(IFERROR(MATCH(_xlfn.CONCAT($B14,",",CB$4),'19 SpcFunc &amp; VentSpcFunc combos'!$Q$8:$Q$335,0),0)&gt;0,1,0)</f>
        <v>0</v>
      </c>
      <c r="CC14" s="107">
        <f ca="1">IF(IFERROR(MATCH(_xlfn.CONCAT($B14,",",CC$4),'19 SpcFunc &amp; VentSpcFunc combos'!$Q$8:$Q$335,0),0)&gt;0,1,0)</f>
        <v>0</v>
      </c>
      <c r="CD14" s="107">
        <f ca="1">IF(IFERROR(MATCH(_xlfn.CONCAT($B14,",",CD$4),'19 SpcFunc &amp; VentSpcFunc combos'!$Q$8:$Q$335,0),0)&gt;0,1,0)</f>
        <v>0</v>
      </c>
      <c r="CE14" s="107">
        <f ca="1">IF(IFERROR(MATCH(_xlfn.CONCAT($B14,",",CE$4),'19 SpcFunc &amp; VentSpcFunc combos'!$Q$8:$Q$335,0),0)&gt;0,1,0)</f>
        <v>0</v>
      </c>
      <c r="CF14" s="107">
        <f ca="1">IF(IFERROR(MATCH(_xlfn.CONCAT($B14,",",CF$4),'19 SpcFunc &amp; VentSpcFunc combos'!$Q$8:$Q$335,0),0)&gt;0,1,0)</f>
        <v>0</v>
      </c>
      <c r="CG14" s="107">
        <f ca="1">IF(IFERROR(MATCH(_xlfn.CONCAT($B14,",",CG$4),'19 SpcFunc &amp; VentSpcFunc combos'!$Q$8:$Q$335,0),0)&gt;0,1,0)</f>
        <v>0</v>
      </c>
      <c r="CH14" s="107">
        <f ca="1">IF(IFERROR(MATCH(_xlfn.CONCAT($B14,",",CH$4),'19 SpcFunc &amp; VentSpcFunc combos'!$Q$8:$Q$335,0),0)&gt;0,1,0)</f>
        <v>0</v>
      </c>
      <c r="CI14" s="107">
        <f ca="1">IF(IFERROR(MATCH(_xlfn.CONCAT($B14,",",CI$4),'19 SpcFunc &amp; VentSpcFunc combos'!$Q$8:$Q$335,0),0)&gt;0,1,0)</f>
        <v>0</v>
      </c>
      <c r="CJ14" s="107">
        <f ca="1">IF(IFERROR(MATCH(_xlfn.CONCAT($B14,",",CJ$4),'19 SpcFunc &amp; VentSpcFunc combos'!$Q$8:$Q$335,0),0)&gt;0,1,0)</f>
        <v>0</v>
      </c>
      <c r="CK14" s="107">
        <f ca="1">IF(IFERROR(MATCH(_xlfn.CONCAT($B14,",",CK$4),'19 SpcFunc &amp; VentSpcFunc combos'!$Q$8:$Q$335,0),0)&gt;0,1,0)</f>
        <v>0</v>
      </c>
      <c r="CL14" s="107">
        <f ca="1">IF(IFERROR(MATCH(_xlfn.CONCAT($B14,",",CL$4),'19 SpcFunc &amp; VentSpcFunc combos'!$Q$8:$Q$335,0),0)&gt;0,1,0)</f>
        <v>0</v>
      </c>
      <c r="CM14" s="107">
        <f ca="1">IF(IFERROR(MATCH(_xlfn.CONCAT($B14,",",CM$4),'19 SpcFunc &amp; VentSpcFunc combos'!$Q$8:$Q$335,0),0)&gt;0,1,0)</f>
        <v>0</v>
      </c>
      <c r="CN14" s="107">
        <f ca="1">IF(IFERROR(MATCH(_xlfn.CONCAT($B14,",",CN$4),'19 SpcFunc &amp; VentSpcFunc combos'!$Q$8:$Q$335,0),0)&gt;0,1,0)</f>
        <v>0</v>
      </c>
      <c r="CO14" s="107">
        <f ca="1">IF(IFERROR(MATCH(_xlfn.CONCAT($B14,",",CO$4),'19 SpcFunc &amp; VentSpcFunc combos'!$Q$8:$Q$335,0),0)&gt;0,1,0)</f>
        <v>0</v>
      </c>
      <c r="CP14" s="107">
        <f ca="1">IF(IFERROR(MATCH(_xlfn.CONCAT($B14,",",CP$4),'19 SpcFunc &amp; VentSpcFunc combos'!$Q$8:$Q$335,0),0)&gt;0,1,0)</f>
        <v>0</v>
      </c>
      <c r="CQ14" s="107">
        <f ca="1">IF(IFERROR(MATCH(_xlfn.CONCAT($B14,",",CQ$4),'19 SpcFunc &amp; VentSpcFunc combos'!$Q$8:$Q$335,0),0)&gt;0,1,0)</f>
        <v>0</v>
      </c>
      <c r="CR14" s="107">
        <f ca="1">IF(IFERROR(MATCH(_xlfn.CONCAT($B14,",",CR$4),'19 SpcFunc &amp; VentSpcFunc combos'!$Q$8:$Q$335,0),0)&gt;0,1,0)</f>
        <v>0</v>
      </c>
      <c r="CS14" s="107">
        <f ca="1">IF(IFERROR(MATCH(_xlfn.CONCAT($B14,",",CS$4),'19 SpcFunc &amp; VentSpcFunc combos'!$Q$8:$Q$335,0),0)&gt;0,1,0)</f>
        <v>0</v>
      </c>
      <c r="CT14" s="107">
        <f ca="1">IF(IFERROR(MATCH(_xlfn.CONCAT($B14,",",CT$4),'19 SpcFunc &amp; VentSpcFunc combos'!$Q$8:$Q$335,0),0)&gt;0,1,0)</f>
        <v>0</v>
      </c>
      <c r="CU14" s="86" t="s">
        <v>535</v>
      </c>
      <c r="CV14">
        <f t="shared" ca="1" si="5"/>
        <v>5</v>
      </c>
    </row>
    <row r="15" spans="1:100">
      <c r="B15" t="str">
        <f>'For CSV - 2019 SpcFuncData'!B15</f>
        <v>Concourse and Atria Area</v>
      </c>
      <c r="C15" s="107">
        <f ca="1">IF(IFERROR(MATCH(_xlfn.CONCAT($B15,",",C$4),'19 SpcFunc &amp; VentSpcFunc combos'!$Q$8:$Q$335,0),0)&gt;0,1,0)</f>
        <v>0</v>
      </c>
      <c r="D15" s="107">
        <f ca="1">IF(IFERROR(MATCH(_xlfn.CONCAT($B15,",",D$4),'19 SpcFunc &amp; VentSpcFunc combos'!$Q$8:$Q$335,0),0)&gt;0,1,0)</f>
        <v>0</v>
      </c>
      <c r="E15" s="107">
        <f ca="1">IF(IFERROR(MATCH(_xlfn.CONCAT($B15,",",E$4),'19 SpcFunc &amp; VentSpcFunc combos'!$Q$8:$Q$335,0),0)&gt;0,1,0)</f>
        <v>0</v>
      </c>
      <c r="F15" s="107">
        <f ca="1">IF(IFERROR(MATCH(_xlfn.CONCAT($B15,",",F$4),'19 SpcFunc &amp; VentSpcFunc combos'!$Q$8:$Q$335,0),0)&gt;0,1,0)</f>
        <v>0</v>
      </c>
      <c r="G15" s="107">
        <f ca="1">IF(IFERROR(MATCH(_xlfn.CONCAT($B15,",",G$4),'19 SpcFunc &amp; VentSpcFunc combos'!$Q$8:$Q$335,0),0)&gt;0,1,0)</f>
        <v>1</v>
      </c>
      <c r="H15" s="107">
        <f ca="1">IF(IFERROR(MATCH(_xlfn.CONCAT($B15,",",H$4),'19 SpcFunc &amp; VentSpcFunc combos'!$Q$8:$Q$335,0),0)&gt;0,1,0)</f>
        <v>0</v>
      </c>
      <c r="I15" s="107">
        <f ca="1">IF(IFERROR(MATCH(_xlfn.CONCAT($B15,",",I$4),'19 SpcFunc &amp; VentSpcFunc combos'!$Q$8:$Q$335,0),0)&gt;0,1,0)</f>
        <v>0</v>
      </c>
      <c r="J15" s="107">
        <f ca="1">IF(IFERROR(MATCH(_xlfn.CONCAT($B15,",",J$4),'19 SpcFunc &amp; VentSpcFunc combos'!$Q$8:$Q$335,0),0)&gt;0,1,0)</f>
        <v>0</v>
      </c>
      <c r="K15" s="107">
        <f ca="1">IF(IFERROR(MATCH(_xlfn.CONCAT($B15,",",K$4),'19 SpcFunc &amp; VentSpcFunc combos'!$Q$8:$Q$335,0),0)&gt;0,1,0)</f>
        <v>0</v>
      </c>
      <c r="L15" s="107">
        <f ca="1">IF(IFERROR(MATCH(_xlfn.CONCAT($B15,",",L$4),'19 SpcFunc &amp; VentSpcFunc combos'!$Q$8:$Q$335,0),0)&gt;0,1,0)</f>
        <v>0</v>
      </c>
      <c r="M15" s="107">
        <f ca="1">IF(IFERROR(MATCH(_xlfn.CONCAT($B15,",",M$4),'19 SpcFunc &amp; VentSpcFunc combos'!$Q$8:$Q$335,0),0)&gt;0,1,0)</f>
        <v>0</v>
      </c>
      <c r="N15" s="107">
        <f ca="1">IF(IFERROR(MATCH(_xlfn.CONCAT($B15,",",N$4),'19 SpcFunc &amp; VentSpcFunc combos'!$Q$8:$Q$335,0),0)&gt;0,1,0)</f>
        <v>0</v>
      </c>
      <c r="O15" s="107">
        <f ca="1">IF(IFERROR(MATCH(_xlfn.CONCAT($B15,",",O$4),'19 SpcFunc &amp; VentSpcFunc combos'!$Q$8:$Q$335,0),0)&gt;0,1,0)</f>
        <v>0</v>
      </c>
      <c r="P15" s="107">
        <f ca="1">IF(IFERROR(MATCH(_xlfn.CONCAT($B15,",",P$4),'19 SpcFunc &amp; VentSpcFunc combos'!$Q$8:$Q$335,0),0)&gt;0,1,0)</f>
        <v>0</v>
      </c>
      <c r="Q15" s="107">
        <f ca="1">IF(IFERROR(MATCH(_xlfn.CONCAT($B15,",",Q$4),'19 SpcFunc &amp; VentSpcFunc combos'!$Q$8:$Q$335,0),0)&gt;0,1,0)</f>
        <v>0</v>
      </c>
      <c r="R15" s="107">
        <f ca="1">IF(IFERROR(MATCH(_xlfn.CONCAT($B15,",",R$4),'19 SpcFunc &amp; VentSpcFunc combos'!$Q$8:$Q$335,0),0)&gt;0,1,0)</f>
        <v>0</v>
      </c>
      <c r="S15" s="107">
        <f ca="1">IF(IFERROR(MATCH(_xlfn.CONCAT($B15,",",S$4),'19 SpcFunc &amp; VentSpcFunc combos'!$Q$8:$Q$335,0),0)&gt;0,1,0)</f>
        <v>0</v>
      </c>
      <c r="T15" s="107">
        <f ca="1">IF(IFERROR(MATCH(_xlfn.CONCAT($B15,",",T$4),'19 SpcFunc &amp; VentSpcFunc combos'!$Q$8:$Q$335,0),0)&gt;0,1,0)</f>
        <v>0</v>
      </c>
      <c r="U15" s="107">
        <f ca="1">IF(IFERROR(MATCH(_xlfn.CONCAT($B15,",",U$4),'19 SpcFunc &amp; VentSpcFunc combos'!$Q$8:$Q$335,0),0)&gt;0,1,0)</f>
        <v>0</v>
      </c>
      <c r="V15" s="107">
        <f ca="1">IF(IFERROR(MATCH(_xlfn.CONCAT($B15,",",V$4),'19 SpcFunc &amp; VentSpcFunc combos'!$Q$8:$Q$335,0),0)&gt;0,1,0)</f>
        <v>0</v>
      </c>
      <c r="W15" s="107">
        <f ca="1">IF(IFERROR(MATCH(_xlfn.CONCAT($B15,",",W$4),'19 SpcFunc &amp; VentSpcFunc combos'!$Q$8:$Q$335,0),0)&gt;0,1,0)</f>
        <v>0</v>
      </c>
      <c r="X15" s="107">
        <f ca="1">IF(IFERROR(MATCH(_xlfn.CONCAT($B15,",",X$4),'19 SpcFunc &amp; VentSpcFunc combos'!$Q$8:$Q$335,0),0)&gt;0,1,0)</f>
        <v>0</v>
      </c>
      <c r="Y15" s="107">
        <f ca="1">IF(IFERROR(MATCH(_xlfn.CONCAT($B15,",",Y$4),'19 SpcFunc &amp; VentSpcFunc combos'!$Q$8:$Q$335,0),0)&gt;0,1,0)</f>
        <v>0</v>
      </c>
      <c r="Z15" s="107">
        <f ca="1">IF(IFERROR(MATCH(_xlfn.CONCAT($B15,",",Z$4),'19 SpcFunc &amp; VentSpcFunc combos'!$Q$8:$Q$335,0),0)&gt;0,1,0)</f>
        <v>0</v>
      </c>
      <c r="AA15" s="107">
        <f ca="1">IF(IFERROR(MATCH(_xlfn.CONCAT($B15,",",AA$4),'19 SpcFunc &amp; VentSpcFunc combos'!$Q$8:$Q$335,0),0)&gt;0,1,0)</f>
        <v>0</v>
      </c>
      <c r="AB15" s="107">
        <f ca="1">IF(IFERROR(MATCH(_xlfn.CONCAT($B15,",",AB$4),'19 SpcFunc &amp; VentSpcFunc combos'!$Q$8:$Q$335,0),0)&gt;0,1,0)</f>
        <v>0</v>
      </c>
      <c r="AC15" s="107">
        <f ca="1">IF(IFERROR(MATCH(_xlfn.CONCAT($B15,",",AC$4),'19 SpcFunc &amp; VentSpcFunc combos'!$Q$8:$Q$335,0),0)&gt;0,1,0)</f>
        <v>0</v>
      </c>
      <c r="AD15" s="107">
        <f ca="1">IF(IFERROR(MATCH(_xlfn.CONCAT($B15,",",AD$4),'19 SpcFunc &amp; VentSpcFunc combos'!$Q$8:$Q$335,0),0)&gt;0,1,0)</f>
        <v>0</v>
      </c>
      <c r="AE15" s="107">
        <f ca="1">IF(IFERROR(MATCH(_xlfn.CONCAT($B15,",",AE$4),'19 SpcFunc &amp; VentSpcFunc combos'!$Q$8:$Q$335,0),0)&gt;0,1,0)</f>
        <v>0</v>
      </c>
      <c r="AF15" s="107">
        <f ca="1">IF(IFERROR(MATCH(_xlfn.CONCAT($B15,",",AF$4),'19 SpcFunc &amp; VentSpcFunc combos'!$Q$8:$Q$335,0),0)&gt;0,1,0)</f>
        <v>0</v>
      </c>
      <c r="AG15" s="107">
        <f ca="1">IF(IFERROR(MATCH(_xlfn.CONCAT($B15,",",AG$4),'19 SpcFunc &amp; VentSpcFunc combos'!$Q$8:$Q$335,0),0)&gt;0,1,0)</f>
        <v>0</v>
      </c>
      <c r="AH15" s="107">
        <f ca="1">IF(IFERROR(MATCH(_xlfn.CONCAT($B15,",",AH$4),'19 SpcFunc &amp; VentSpcFunc combos'!$Q$8:$Q$335,0),0)&gt;0,1,0)</f>
        <v>0</v>
      </c>
      <c r="AI15" s="107">
        <f ca="1">IF(IFERROR(MATCH(_xlfn.CONCAT($B15,",",AI$4),'19 SpcFunc &amp; VentSpcFunc combos'!$Q$8:$Q$335,0),0)&gt;0,1,0)</f>
        <v>0</v>
      </c>
      <c r="AJ15" s="107">
        <f ca="1">IF(IFERROR(MATCH(_xlfn.CONCAT($B15,",",AJ$4),'19 SpcFunc &amp; VentSpcFunc combos'!$Q$8:$Q$335,0),0)&gt;0,1,0)</f>
        <v>0</v>
      </c>
      <c r="AK15" s="107">
        <f ca="1">IF(IFERROR(MATCH(_xlfn.CONCAT($B15,",",AK$4),'19 SpcFunc &amp; VentSpcFunc combos'!$Q$8:$Q$335,0),0)&gt;0,1,0)</f>
        <v>0</v>
      </c>
      <c r="AL15" s="107">
        <f ca="1">IF(IFERROR(MATCH(_xlfn.CONCAT($B15,",",AL$4),'19 SpcFunc &amp; VentSpcFunc combos'!$Q$8:$Q$335,0),0)&gt;0,1,0)</f>
        <v>0</v>
      </c>
      <c r="AM15" s="107">
        <f ca="1">IF(IFERROR(MATCH(_xlfn.CONCAT($B15,",",AM$4),'19 SpcFunc &amp; VentSpcFunc combos'!$Q$8:$Q$335,0),0)&gt;0,1,0)</f>
        <v>0</v>
      </c>
      <c r="AN15" s="107">
        <f ca="1">IF(IFERROR(MATCH(_xlfn.CONCAT($B15,",",AN$4),'19 SpcFunc &amp; VentSpcFunc combos'!$Q$8:$Q$335,0),0)&gt;0,1,0)</f>
        <v>0</v>
      </c>
      <c r="AO15" s="107">
        <f ca="1">IF(IFERROR(MATCH(_xlfn.CONCAT($B15,",",AO$4),'19 SpcFunc &amp; VentSpcFunc combos'!$Q$8:$Q$335,0),0)&gt;0,1,0)</f>
        <v>0</v>
      </c>
      <c r="AP15" s="107">
        <f ca="1">IF(IFERROR(MATCH(_xlfn.CONCAT($B15,",",AP$4),'19 SpcFunc &amp; VentSpcFunc combos'!$Q$8:$Q$335,0),0)&gt;0,1,0)</f>
        <v>0</v>
      </c>
      <c r="AQ15" s="107">
        <f ca="1">IF(IFERROR(MATCH(_xlfn.CONCAT($B15,",",AQ$4),'19 SpcFunc &amp; VentSpcFunc combos'!$Q$8:$Q$335,0),0)&gt;0,1,0)</f>
        <v>0</v>
      </c>
      <c r="AR15" s="107">
        <f ca="1">IF(IFERROR(MATCH(_xlfn.CONCAT($B15,",",AR$4),'19 SpcFunc &amp; VentSpcFunc combos'!$Q$8:$Q$335,0),0)&gt;0,1,0)</f>
        <v>0</v>
      </c>
      <c r="AS15" s="107">
        <f ca="1">IF(IFERROR(MATCH(_xlfn.CONCAT($B15,",",AS$4),'19 SpcFunc &amp; VentSpcFunc combos'!$Q$8:$Q$335,0),0)&gt;0,1,0)</f>
        <v>0</v>
      </c>
      <c r="AT15" s="107">
        <f ca="1">IF(IFERROR(MATCH(_xlfn.CONCAT($B15,",",AT$4),'19 SpcFunc &amp; VentSpcFunc combos'!$Q$8:$Q$335,0),0)&gt;0,1,0)</f>
        <v>0</v>
      </c>
      <c r="AU15" s="107">
        <f ca="1">IF(IFERROR(MATCH(_xlfn.CONCAT($B15,",",AU$4),'19 SpcFunc &amp; VentSpcFunc combos'!$Q$8:$Q$335,0),0)&gt;0,1,0)</f>
        <v>0</v>
      </c>
      <c r="AV15" s="107">
        <f ca="1">IF(IFERROR(MATCH(_xlfn.CONCAT($B15,",",AV$4),'19 SpcFunc &amp; VentSpcFunc combos'!$Q$8:$Q$335,0),0)&gt;0,1,0)</f>
        <v>0</v>
      </c>
      <c r="AW15" s="107">
        <f ca="1">IF(IFERROR(MATCH(_xlfn.CONCAT($B15,",",AW$4),'19 SpcFunc &amp; VentSpcFunc combos'!$Q$8:$Q$335,0),0)&gt;0,1,0)</f>
        <v>0</v>
      </c>
      <c r="AX15" s="107">
        <f ca="1">IF(IFERROR(MATCH(_xlfn.CONCAT($B15,",",AX$4),'19 SpcFunc &amp; VentSpcFunc combos'!$Q$8:$Q$335,0),0)&gt;0,1,0)</f>
        <v>0</v>
      </c>
      <c r="AY15" s="107">
        <f ca="1">IF(IFERROR(MATCH(_xlfn.CONCAT($B15,",",AY$4),'19 SpcFunc &amp; VentSpcFunc combos'!$Q$8:$Q$335,0),0)&gt;0,1,0)</f>
        <v>1</v>
      </c>
      <c r="AZ15" s="107">
        <f ca="1">IF(IFERROR(MATCH(_xlfn.CONCAT($B15,",",AZ$4),'19 SpcFunc &amp; VentSpcFunc combos'!$Q$8:$Q$335,0),0)&gt;0,1,0)</f>
        <v>0</v>
      </c>
      <c r="BA15" s="107">
        <f ca="1">IF(IFERROR(MATCH(_xlfn.CONCAT($B15,",",BA$4),'19 SpcFunc &amp; VentSpcFunc combos'!$Q$8:$Q$335,0),0)&gt;0,1,0)</f>
        <v>0</v>
      </c>
      <c r="BB15" s="107">
        <f ca="1">IF(IFERROR(MATCH(_xlfn.CONCAT($B15,",",BB$4),'19 SpcFunc &amp; VentSpcFunc combos'!$Q$8:$Q$335,0),0)&gt;0,1,0)</f>
        <v>0</v>
      </c>
      <c r="BC15" s="107">
        <f ca="1">IF(IFERROR(MATCH(_xlfn.CONCAT($B15,",",BC$4),'19 SpcFunc &amp; VentSpcFunc combos'!$Q$8:$Q$335,0),0)&gt;0,1,0)</f>
        <v>0</v>
      </c>
      <c r="BD15" s="107">
        <f ca="1">IF(IFERROR(MATCH(_xlfn.CONCAT($B15,",",BD$4),'19 SpcFunc &amp; VentSpcFunc combos'!$Q$8:$Q$335,0),0)&gt;0,1,0)</f>
        <v>0</v>
      </c>
      <c r="BE15" s="107">
        <f ca="1">IF(IFERROR(MATCH(_xlfn.CONCAT($B15,",",BE$4),'19 SpcFunc &amp; VentSpcFunc combos'!$Q$8:$Q$335,0),0)&gt;0,1,0)</f>
        <v>0</v>
      </c>
      <c r="BF15" s="107">
        <f ca="1">IF(IFERROR(MATCH(_xlfn.CONCAT($B15,",",BF$4),'19 SpcFunc &amp; VentSpcFunc combos'!$Q$8:$Q$335,0),0)&gt;0,1,0)</f>
        <v>1</v>
      </c>
      <c r="BG15" s="107">
        <f ca="1">IF(IFERROR(MATCH(_xlfn.CONCAT($B15,",",BG$4),'19 SpcFunc &amp; VentSpcFunc combos'!$Q$8:$Q$335,0),0)&gt;0,1,0)</f>
        <v>0</v>
      </c>
      <c r="BH15" s="107">
        <f ca="1">IF(IFERROR(MATCH(_xlfn.CONCAT($B15,",",BH$4),'19 SpcFunc &amp; VentSpcFunc combos'!$Q$8:$Q$335,0),0)&gt;0,1,0)</f>
        <v>1</v>
      </c>
      <c r="BI15" s="107">
        <f ca="1">IF(IFERROR(MATCH(_xlfn.CONCAT($B15,",",BI$4),'19 SpcFunc &amp; VentSpcFunc combos'!$Q$8:$Q$335,0),0)&gt;0,1,0)</f>
        <v>0</v>
      </c>
      <c r="BJ15" s="107">
        <f ca="1">IF(IFERROR(MATCH(_xlfn.CONCAT($B15,",",BJ$4),'19 SpcFunc &amp; VentSpcFunc combos'!$Q$8:$Q$335,0),0)&gt;0,1,0)</f>
        <v>0</v>
      </c>
      <c r="BK15" s="107">
        <f ca="1">IF(IFERROR(MATCH(_xlfn.CONCAT($B15,",",BK$4),'19 SpcFunc &amp; VentSpcFunc combos'!$Q$8:$Q$335,0),0)&gt;0,1,0)</f>
        <v>0</v>
      </c>
      <c r="BL15" s="107">
        <f ca="1">IF(IFERROR(MATCH(_xlfn.CONCAT($B15,",",BL$4),'19 SpcFunc &amp; VentSpcFunc combos'!$Q$8:$Q$335,0),0)&gt;0,1,0)</f>
        <v>0</v>
      </c>
      <c r="BM15" s="107">
        <f ca="1">IF(IFERROR(MATCH(_xlfn.CONCAT($B15,",",BM$4),'19 SpcFunc &amp; VentSpcFunc combos'!$Q$8:$Q$335,0),0)&gt;0,1,0)</f>
        <v>0</v>
      </c>
      <c r="BN15" s="107">
        <f ca="1">IF(IFERROR(MATCH(_xlfn.CONCAT($B15,",",BN$4),'19 SpcFunc &amp; VentSpcFunc combos'!$Q$8:$Q$335,0),0)&gt;0,1,0)</f>
        <v>0</v>
      </c>
      <c r="BO15" s="107">
        <f ca="1">IF(IFERROR(MATCH(_xlfn.CONCAT($B15,",",BO$4),'19 SpcFunc &amp; VentSpcFunc combos'!$Q$8:$Q$335,0),0)&gt;0,1,0)</f>
        <v>0</v>
      </c>
      <c r="BP15" s="107">
        <f ca="1">IF(IFERROR(MATCH(_xlfn.CONCAT($B15,",",BP$4),'19 SpcFunc &amp; VentSpcFunc combos'!$Q$8:$Q$335,0),0)&gt;0,1,0)</f>
        <v>0</v>
      </c>
      <c r="BQ15" s="107">
        <f ca="1">IF(IFERROR(MATCH(_xlfn.CONCAT($B15,",",BQ$4),'19 SpcFunc &amp; VentSpcFunc combos'!$Q$8:$Q$335,0),0)&gt;0,1,0)</f>
        <v>0</v>
      </c>
      <c r="BR15" s="107">
        <f ca="1">IF(IFERROR(MATCH(_xlfn.CONCAT($B15,",",BR$4),'19 SpcFunc &amp; VentSpcFunc combos'!$Q$8:$Q$335,0),0)&gt;0,1,0)</f>
        <v>0</v>
      </c>
      <c r="BS15" s="107">
        <f ca="1">IF(IFERROR(MATCH(_xlfn.CONCAT($B15,",",BS$4),'19 SpcFunc &amp; VentSpcFunc combos'!$Q$8:$Q$335,0),0)&gt;0,1,0)</f>
        <v>1</v>
      </c>
      <c r="BT15" s="107">
        <f ca="1">IF(IFERROR(MATCH(_xlfn.CONCAT($B15,",",BT$4),'19 SpcFunc &amp; VentSpcFunc combos'!$Q$8:$Q$335,0),0)&gt;0,1,0)</f>
        <v>0</v>
      </c>
      <c r="BU15" s="107">
        <f ca="1">IF(IFERROR(MATCH(_xlfn.CONCAT($B15,",",BU$4),'19 SpcFunc &amp; VentSpcFunc combos'!$Q$8:$Q$335,0),0)&gt;0,1,0)</f>
        <v>0</v>
      </c>
      <c r="BV15" s="107">
        <f ca="1">IF(IFERROR(MATCH(_xlfn.CONCAT($B15,",",BV$4),'19 SpcFunc &amp; VentSpcFunc combos'!$Q$8:$Q$335,0),0)&gt;0,1,0)</f>
        <v>1</v>
      </c>
      <c r="BW15" s="107">
        <f ca="1">IF(IFERROR(MATCH(_xlfn.CONCAT($B15,",",BW$4),'19 SpcFunc &amp; VentSpcFunc combos'!$Q$8:$Q$335,0),0)&gt;0,1,0)</f>
        <v>0</v>
      </c>
      <c r="BX15" s="107">
        <f ca="1">IF(IFERROR(MATCH(_xlfn.CONCAT($B15,",",BX$4),'19 SpcFunc &amp; VentSpcFunc combos'!$Q$8:$Q$335,0),0)&gt;0,1,0)</f>
        <v>0</v>
      </c>
      <c r="BY15" s="107">
        <f ca="1">IF(IFERROR(MATCH(_xlfn.CONCAT($B15,",",BY$4),'19 SpcFunc &amp; VentSpcFunc combos'!$Q$8:$Q$335,0),0)&gt;0,1,0)</f>
        <v>0</v>
      </c>
      <c r="BZ15" s="107">
        <f ca="1">IF(IFERROR(MATCH(_xlfn.CONCAT($B15,",",BZ$4),'19 SpcFunc &amp; VentSpcFunc combos'!$Q$8:$Q$335,0),0)&gt;0,1,0)</f>
        <v>0</v>
      </c>
      <c r="CA15" s="107">
        <f ca="1">IF(IFERROR(MATCH(_xlfn.CONCAT($B15,",",CA$4),'19 SpcFunc &amp; VentSpcFunc combos'!$Q$8:$Q$335,0),0)&gt;0,1,0)</f>
        <v>0</v>
      </c>
      <c r="CB15" s="107">
        <f ca="1">IF(IFERROR(MATCH(_xlfn.CONCAT($B15,",",CB$4),'19 SpcFunc &amp; VentSpcFunc combos'!$Q$8:$Q$335,0),0)&gt;0,1,0)</f>
        <v>0</v>
      </c>
      <c r="CC15" s="107">
        <f ca="1">IF(IFERROR(MATCH(_xlfn.CONCAT($B15,",",CC$4),'19 SpcFunc &amp; VentSpcFunc combos'!$Q$8:$Q$335,0),0)&gt;0,1,0)</f>
        <v>0</v>
      </c>
      <c r="CD15" s="107">
        <f ca="1">IF(IFERROR(MATCH(_xlfn.CONCAT($B15,",",CD$4),'19 SpcFunc &amp; VentSpcFunc combos'!$Q$8:$Q$335,0),0)&gt;0,1,0)</f>
        <v>0</v>
      </c>
      <c r="CE15" s="107">
        <f ca="1">IF(IFERROR(MATCH(_xlfn.CONCAT($B15,",",CE$4),'19 SpcFunc &amp; VentSpcFunc combos'!$Q$8:$Q$335,0),0)&gt;0,1,0)</f>
        <v>1</v>
      </c>
      <c r="CF15" s="107">
        <f ca="1">IF(IFERROR(MATCH(_xlfn.CONCAT($B15,",",CF$4),'19 SpcFunc &amp; VentSpcFunc combos'!$Q$8:$Q$335,0),0)&gt;0,1,0)</f>
        <v>0</v>
      </c>
      <c r="CG15" s="107">
        <f ca="1">IF(IFERROR(MATCH(_xlfn.CONCAT($B15,",",CG$4),'19 SpcFunc &amp; VentSpcFunc combos'!$Q$8:$Q$335,0),0)&gt;0,1,0)</f>
        <v>0</v>
      </c>
      <c r="CH15" s="107">
        <f ca="1">IF(IFERROR(MATCH(_xlfn.CONCAT($B15,",",CH$4),'19 SpcFunc &amp; VentSpcFunc combos'!$Q$8:$Q$335,0),0)&gt;0,1,0)</f>
        <v>0</v>
      </c>
      <c r="CI15" s="107">
        <f ca="1">IF(IFERROR(MATCH(_xlfn.CONCAT($B15,",",CI$4),'19 SpcFunc &amp; VentSpcFunc combos'!$Q$8:$Q$335,0),0)&gt;0,1,0)</f>
        <v>0</v>
      </c>
      <c r="CJ15" s="107">
        <f ca="1">IF(IFERROR(MATCH(_xlfn.CONCAT($B15,",",CJ$4),'19 SpcFunc &amp; VentSpcFunc combos'!$Q$8:$Q$335,0),0)&gt;0,1,0)</f>
        <v>0</v>
      </c>
      <c r="CK15" s="107">
        <f ca="1">IF(IFERROR(MATCH(_xlfn.CONCAT($B15,",",CK$4),'19 SpcFunc &amp; VentSpcFunc combos'!$Q$8:$Q$335,0),0)&gt;0,1,0)</f>
        <v>0</v>
      </c>
      <c r="CL15" s="107">
        <f ca="1">IF(IFERROR(MATCH(_xlfn.CONCAT($B15,",",CL$4),'19 SpcFunc &amp; VentSpcFunc combos'!$Q$8:$Q$335,0),0)&gt;0,1,0)</f>
        <v>0</v>
      </c>
      <c r="CM15" s="107">
        <f ca="1">IF(IFERROR(MATCH(_xlfn.CONCAT($B15,",",CM$4),'19 SpcFunc &amp; VentSpcFunc combos'!$Q$8:$Q$335,0),0)&gt;0,1,0)</f>
        <v>0</v>
      </c>
      <c r="CN15" s="107">
        <f ca="1">IF(IFERROR(MATCH(_xlfn.CONCAT($B15,",",CN$4),'19 SpcFunc &amp; VentSpcFunc combos'!$Q$8:$Q$335,0),0)&gt;0,1,0)</f>
        <v>0</v>
      </c>
      <c r="CO15" s="107">
        <f ca="1">IF(IFERROR(MATCH(_xlfn.CONCAT($B15,",",CO$4),'19 SpcFunc &amp; VentSpcFunc combos'!$Q$8:$Q$335,0),0)&gt;0,1,0)</f>
        <v>0</v>
      </c>
      <c r="CP15" s="107">
        <f ca="1">IF(IFERROR(MATCH(_xlfn.CONCAT($B15,",",CP$4),'19 SpcFunc &amp; VentSpcFunc combos'!$Q$8:$Q$335,0),0)&gt;0,1,0)</f>
        <v>0</v>
      </c>
      <c r="CQ15" s="107">
        <f ca="1">IF(IFERROR(MATCH(_xlfn.CONCAT($B15,",",CQ$4),'19 SpcFunc &amp; VentSpcFunc combos'!$Q$8:$Q$335,0),0)&gt;0,1,0)</f>
        <v>0</v>
      </c>
      <c r="CR15" s="107">
        <f ca="1">IF(IFERROR(MATCH(_xlfn.CONCAT($B15,",",CR$4),'19 SpcFunc &amp; VentSpcFunc combos'!$Q$8:$Q$335,0),0)&gt;0,1,0)</f>
        <v>0</v>
      </c>
      <c r="CS15" s="107">
        <f ca="1">IF(IFERROR(MATCH(_xlfn.CONCAT($B15,",",CS$4),'19 SpcFunc &amp; VentSpcFunc combos'!$Q$8:$Q$335,0),0)&gt;0,1,0)</f>
        <v>0</v>
      </c>
      <c r="CT15" s="107">
        <f ca="1">IF(IFERROR(MATCH(_xlfn.CONCAT($B15,",",CT$4),'19 SpcFunc &amp; VentSpcFunc combos'!$Q$8:$Q$335,0),0)&gt;0,1,0)</f>
        <v>0</v>
      </c>
      <c r="CU15" s="86" t="s">
        <v>535</v>
      </c>
      <c r="CV15">
        <f t="shared" ca="1" si="5"/>
        <v>7</v>
      </c>
    </row>
    <row r="16" spans="1:100">
      <c r="B16" t="str">
        <f>'For CSV - 2019 SpcFuncData'!B16</f>
        <v>Convention, Conference, Multipurpose and Meeting Area</v>
      </c>
      <c r="C16" s="107">
        <f ca="1">IF(IFERROR(MATCH(_xlfn.CONCAT($B16,",",C$4),'19 SpcFunc &amp; VentSpcFunc combos'!$Q$8:$Q$335,0),0)&gt;0,1,0)</f>
        <v>0</v>
      </c>
      <c r="D16" s="107">
        <f ca="1">IF(IFERROR(MATCH(_xlfn.CONCAT($B16,",",D$4),'19 SpcFunc &amp; VentSpcFunc combos'!$Q$8:$Q$335,0),0)&gt;0,1,0)</f>
        <v>1</v>
      </c>
      <c r="E16" s="107">
        <f ca="1">IF(IFERROR(MATCH(_xlfn.CONCAT($B16,",",E$4),'19 SpcFunc &amp; VentSpcFunc combos'!$Q$8:$Q$335,0),0)&gt;0,1,0)</f>
        <v>1</v>
      </c>
      <c r="F16" s="107">
        <f ca="1">IF(IFERROR(MATCH(_xlfn.CONCAT($B16,",",F$4),'19 SpcFunc &amp; VentSpcFunc combos'!$Q$8:$Q$335,0),0)&gt;0,1,0)</f>
        <v>0</v>
      </c>
      <c r="G16" s="107">
        <f ca="1">IF(IFERROR(MATCH(_xlfn.CONCAT($B16,",",G$4),'19 SpcFunc &amp; VentSpcFunc combos'!$Q$8:$Q$335,0),0)&gt;0,1,0)</f>
        <v>0</v>
      </c>
      <c r="H16" s="107">
        <f ca="1">IF(IFERROR(MATCH(_xlfn.CONCAT($B16,",",H$4),'19 SpcFunc &amp; VentSpcFunc combos'!$Q$8:$Q$335,0),0)&gt;0,1,0)</f>
        <v>0</v>
      </c>
      <c r="I16" s="107">
        <f ca="1">IF(IFERROR(MATCH(_xlfn.CONCAT($B16,",",I$4),'19 SpcFunc &amp; VentSpcFunc combos'!$Q$8:$Q$335,0),0)&gt;0,1,0)</f>
        <v>0</v>
      </c>
      <c r="J16" s="107">
        <f ca="1">IF(IFERROR(MATCH(_xlfn.CONCAT($B16,",",J$4),'19 SpcFunc &amp; VentSpcFunc combos'!$Q$8:$Q$335,0),0)&gt;0,1,0)</f>
        <v>1</v>
      </c>
      <c r="K16" s="107">
        <f ca="1">IF(IFERROR(MATCH(_xlfn.CONCAT($B16,",",K$4),'19 SpcFunc &amp; VentSpcFunc combos'!$Q$8:$Q$335,0),0)&gt;0,1,0)</f>
        <v>0</v>
      </c>
      <c r="L16" s="107">
        <f ca="1">IF(IFERROR(MATCH(_xlfn.CONCAT($B16,",",L$4),'19 SpcFunc &amp; VentSpcFunc combos'!$Q$8:$Q$335,0),0)&gt;0,1,0)</f>
        <v>0</v>
      </c>
      <c r="M16" s="107">
        <f ca="1">IF(IFERROR(MATCH(_xlfn.CONCAT($B16,",",M$4),'19 SpcFunc &amp; VentSpcFunc combos'!$Q$8:$Q$335,0),0)&gt;0,1,0)</f>
        <v>0</v>
      </c>
      <c r="N16" s="107">
        <f ca="1">IF(IFERROR(MATCH(_xlfn.CONCAT($B16,",",N$4),'19 SpcFunc &amp; VentSpcFunc combos'!$Q$8:$Q$335,0),0)&gt;0,1,0)</f>
        <v>0</v>
      </c>
      <c r="O16" s="107">
        <f ca="1">IF(IFERROR(MATCH(_xlfn.CONCAT($B16,",",O$4),'19 SpcFunc &amp; VentSpcFunc combos'!$Q$8:$Q$335,0),0)&gt;0,1,0)</f>
        <v>0</v>
      </c>
      <c r="P16" s="107">
        <f ca="1">IF(IFERROR(MATCH(_xlfn.CONCAT($B16,",",P$4),'19 SpcFunc &amp; VentSpcFunc combos'!$Q$8:$Q$335,0),0)&gt;0,1,0)</f>
        <v>0</v>
      </c>
      <c r="Q16" s="107">
        <f ca="1">IF(IFERROR(MATCH(_xlfn.CONCAT($B16,",",Q$4),'19 SpcFunc &amp; VentSpcFunc combos'!$Q$8:$Q$335,0),0)&gt;0,1,0)</f>
        <v>1</v>
      </c>
      <c r="R16" s="107">
        <f ca="1">IF(IFERROR(MATCH(_xlfn.CONCAT($B16,",",R$4),'19 SpcFunc &amp; VentSpcFunc combos'!$Q$8:$Q$335,0),0)&gt;0,1,0)</f>
        <v>0</v>
      </c>
      <c r="S16" s="107">
        <f ca="1">IF(IFERROR(MATCH(_xlfn.CONCAT($B16,",",S$4),'19 SpcFunc &amp; VentSpcFunc combos'!$Q$8:$Q$335,0),0)&gt;0,1,0)</f>
        <v>0</v>
      </c>
      <c r="T16" s="107">
        <f ca="1">IF(IFERROR(MATCH(_xlfn.CONCAT($B16,",",T$4),'19 SpcFunc &amp; VentSpcFunc combos'!$Q$8:$Q$335,0),0)&gt;0,1,0)</f>
        <v>0</v>
      </c>
      <c r="U16" s="107">
        <f ca="1">IF(IFERROR(MATCH(_xlfn.CONCAT($B16,",",U$4),'19 SpcFunc &amp; VentSpcFunc combos'!$Q$8:$Q$335,0),0)&gt;0,1,0)</f>
        <v>1</v>
      </c>
      <c r="V16" s="107">
        <f ca="1">IF(IFERROR(MATCH(_xlfn.CONCAT($B16,",",V$4),'19 SpcFunc &amp; VentSpcFunc combos'!$Q$8:$Q$335,0),0)&gt;0,1,0)</f>
        <v>0</v>
      </c>
      <c r="W16" s="107">
        <f ca="1">IF(IFERROR(MATCH(_xlfn.CONCAT($B16,",",W$4),'19 SpcFunc &amp; VentSpcFunc combos'!$Q$8:$Q$335,0),0)&gt;0,1,0)</f>
        <v>0</v>
      </c>
      <c r="X16" s="107">
        <f ca="1">IF(IFERROR(MATCH(_xlfn.CONCAT($B16,",",X$4),'19 SpcFunc &amp; VentSpcFunc combos'!$Q$8:$Q$335,0),0)&gt;0,1,0)</f>
        <v>0</v>
      </c>
      <c r="Y16" s="107">
        <f ca="1">IF(IFERROR(MATCH(_xlfn.CONCAT($B16,",",Y$4),'19 SpcFunc &amp; VentSpcFunc combos'!$Q$8:$Q$335,0),0)&gt;0,1,0)</f>
        <v>0</v>
      </c>
      <c r="Z16" s="107">
        <f ca="1">IF(IFERROR(MATCH(_xlfn.CONCAT($B16,",",Z$4),'19 SpcFunc &amp; VentSpcFunc combos'!$Q$8:$Q$335,0),0)&gt;0,1,0)</f>
        <v>0</v>
      </c>
      <c r="AA16" s="107">
        <f ca="1">IF(IFERROR(MATCH(_xlfn.CONCAT($B16,",",AA$4),'19 SpcFunc &amp; VentSpcFunc combos'!$Q$8:$Q$335,0),0)&gt;0,1,0)</f>
        <v>0</v>
      </c>
      <c r="AB16" s="107">
        <f ca="1">IF(IFERROR(MATCH(_xlfn.CONCAT($B16,",",AB$4),'19 SpcFunc &amp; VentSpcFunc combos'!$Q$8:$Q$335,0),0)&gt;0,1,0)</f>
        <v>0</v>
      </c>
      <c r="AC16" s="107">
        <f ca="1">IF(IFERROR(MATCH(_xlfn.CONCAT($B16,",",AC$4),'19 SpcFunc &amp; VentSpcFunc combos'!$Q$8:$Q$335,0),0)&gt;0,1,0)</f>
        <v>0</v>
      </c>
      <c r="AD16" s="107">
        <f ca="1">IF(IFERROR(MATCH(_xlfn.CONCAT($B16,",",AD$4),'19 SpcFunc &amp; VentSpcFunc combos'!$Q$8:$Q$335,0),0)&gt;0,1,0)</f>
        <v>0</v>
      </c>
      <c r="AE16" s="107">
        <f ca="1">IF(IFERROR(MATCH(_xlfn.CONCAT($B16,",",AE$4),'19 SpcFunc &amp; VentSpcFunc combos'!$Q$8:$Q$335,0),0)&gt;0,1,0)</f>
        <v>0</v>
      </c>
      <c r="AF16" s="107">
        <f ca="1">IF(IFERROR(MATCH(_xlfn.CONCAT($B16,",",AF$4),'19 SpcFunc &amp; VentSpcFunc combos'!$Q$8:$Q$335,0),0)&gt;0,1,0)</f>
        <v>0</v>
      </c>
      <c r="AG16" s="107">
        <f ca="1">IF(IFERROR(MATCH(_xlfn.CONCAT($B16,",",AG$4),'19 SpcFunc &amp; VentSpcFunc combos'!$Q$8:$Q$335,0),0)&gt;0,1,0)</f>
        <v>0</v>
      </c>
      <c r="AH16" s="107">
        <f ca="1">IF(IFERROR(MATCH(_xlfn.CONCAT($B16,",",AH$4),'19 SpcFunc &amp; VentSpcFunc combos'!$Q$8:$Q$335,0),0)&gt;0,1,0)</f>
        <v>0</v>
      </c>
      <c r="AI16" s="107">
        <f ca="1">IF(IFERROR(MATCH(_xlfn.CONCAT($B16,",",AI$4),'19 SpcFunc &amp; VentSpcFunc combos'!$Q$8:$Q$335,0),0)&gt;0,1,0)</f>
        <v>0</v>
      </c>
      <c r="AJ16" s="107">
        <f ca="1">IF(IFERROR(MATCH(_xlfn.CONCAT($B16,",",AJ$4),'19 SpcFunc &amp; VentSpcFunc combos'!$Q$8:$Q$335,0),0)&gt;0,1,0)</f>
        <v>0</v>
      </c>
      <c r="AK16" s="107">
        <f ca="1">IF(IFERROR(MATCH(_xlfn.CONCAT($B16,",",AK$4),'19 SpcFunc &amp; VentSpcFunc combos'!$Q$8:$Q$335,0),0)&gt;0,1,0)</f>
        <v>0</v>
      </c>
      <c r="AL16" s="107">
        <f ca="1">IF(IFERROR(MATCH(_xlfn.CONCAT($B16,",",AL$4),'19 SpcFunc &amp; VentSpcFunc combos'!$Q$8:$Q$335,0),0)&gt;0,1,0)</f>
        <v>0</v>
      </c>
      <c r="AM16" s="107">
        <f ca="1">IF(IFERROR(MATCH(_xlfn.CONCAT($B16,",",AM$4),'19 SpcFunc &amp; VentSpcFunc combos'!$Q$8:$Q$335,0),0)&gt;0,1,0)</f>
        <v>0</v>
      </c>
      <c r="AN16" s="107">
        <f ca="1">IF(IFERROR(MATCH(_xlfn.CONCAT($B16,",",AN$4),'19 SpcFunc &amp; VentSpcFunc combos'!$Q$8:$Q$335,0),0)&gt;0,1,0)</f>
        <v>0</v>
      </c>
      <c r="AO16" s="107">
        <f ca="1">IF(IFERROR(MATCH(_xlfn.CONCAT($B16,",",AO$4),'19 SpcFunc &amp; VentSpcFunc combos'!$Q$8:$Q$335,0),0)&gt;0,1,0)</f>
        <v>0</v>
      </c>
      <c r="AP16" s="107">
        <f ca="1">IF(IFERROR(MATCH(_xlfn.CONCAT($B16,",",AP$4),'19 SpcFunc &amp; VentSpcFunc combos'!$Q$8:$Q$335,0),0)&gt;0,1,0)</f>
        <v>0</v>
      </c>
      <c r="AQ16" s="107">
        <f ca="1">IF(IFERROR(MATCH(_xlfn.CONCAT($B16,",",AQ$4),'19 SpcFunc &amp; VentSpcFunc combos'!$Q$8:$Q$335,0),0)&gt;0,1,0)</f>
        <v>0</v>
      </c>
      <c r="AR16" s="107">
        <f ca="1">IF(IFERROR(MATCH(_xlfn.CONCAT($B16,",",AR$4),'19 SpcFunc &amp; VentSpcFunc combos'!$Q$8:$Q$335,0),0)&gt;0,1,0)</f>
        <v>0</v>
      </c>
      <c r="AS16" s="107">
        <f ca="1">IF(IFERROR(MATCH(_xlfn.CONCAT($B16,",",AS$4),'19 SpcFunc &amp; VentSpcFunc combos'!$Q$8:$Q$335,0),0)&gt;0,1,0)</f>
        <v>0</v>
      </c>
      <c r="AT16" s="107">
        <f ca="1">IF(IFERROR(MATCH(_xlfn.CONCAT($B16,",",AT$4),'19 SpcFunc &amp; VentSpcFunc combos'!$Q$8:$Q$335,0),0)&gt;0,1,0)</f>
        <v>0</v>
      </c>
      <c r="AU16" s="107">
        <f ca="1">IF(IFERROR(MATCH(_xlfn.CONCAT($B16,",",AU$4),'19 SpcFunc &amp; VentSpcFunc combos'!$Q$8:$Q$335,0),0)&gt;0,1,0)</f>
        <v>0</v>
      </c>
      <c r="AV16" s="107">
        <f ca="1">IF(IFERROR(MATCH(_xlfn.CONCAT($B16,",",AV$4),'19 SpcFunc &amp; VentSpcFunc combos'!$Q$8:$Q$335,0),0)&gt;0,1,0)</f>
        <v>0</v>
      </c>
      <c r="AW16" s="107">
        <f ca="1">IF(IFERROR(MATCH(_xlfn.CONCAT($B16,",",AW$4),'19 SpcFunc &amp; VentSpcFunc combos'!$Q$8:$Q$335,0),0)&gt;0,1,0)</f>
        <v>0</v>
      </c>
      <c r="AX16" s="107">
        <f ca="1">IF(IFERROR(MATCH(_xlfn.CONCAT($B16,",",AX$4),'19 SpcFunc &amp; VentSpcFunc combos'!$Q$8:$Q$335,0),0)&gt;0,1,0)</f>
        <v>1</v>
      </c>
      <c r="AY16" s="107">
        <f ca="1">IF(IFERROR(MATCH(_xlfn.CONCAT($B16,",",AY$4),'19 SpcFunc &amp; VentSpcFunc combos'!$Q$8:$Q$335,0),0)&gt;0,1,0)</f>
        <v>0</v>
      </c>
      <c r="AZ16" s="107">
        <f ca="1">IF(IFERROR(MATCH(_xlfn.CONCAT($B16,",",AZ$4),'19 SpcFunc &amp; VentSpcFunc combos'!$Q$8:$Q$335,0),0)&gt;0,1,0)</f>
        <v>0</v>
      </c>
      <c r="BA16" s="107">
        <f ca="1">IF(IFERROR(MATCH(_xlfn.CONCAT($B16,",",BA$4),'19 SpcFunc &amp; VentSpcFunc combos'!$Q$8:$Q$335,0),0)&gt;0,1,0)</f>
        <v>0</v>
      </c>
      <c r="BB16" s="107">
        <f ca="1">IF(IFERROR(MATCH(_xlfn.CONCAT($B16,",",BB$4),'19 SpcFunc &amp; VentSpcFunc combos'!$Q$8:$Q$335,0),0)&gt;0,1,0)</f>
        <v>0</v>
      </c>
      <c r="BC16" s="107">
        <f ca="1">IF(IFERROR(MATCH(_xlfn.CONCAT($B16,",",BC$4),'19 SpcFunc &amp; VentSpcFunc combos'!$Q$8:$Q$335,0),0)&gt;0,1,0)</f>
        <v>0</v>
      </c>
      <c r="BD16" s="107">
        <f ca="1">IF(IFERROR(MATCH(_xlfn.CONCAT($B16,",",BD$4),'19 SpcFunc &amp; VentSpcFunc combos'!$Q$8:$Q$335,0),0)&gt;0,1,0)</f>
        <v>0</v>
      </c>
      <c r="BE16" s="107">
        <f ca="1">IF(IFERROR(MATCH(_xlfn.CONCAT($B16,",",BE$4),'19 SpcFunc &amp; VentSpcFunc combos'!$Q$8:$Q$335,0),0)&gt;0,1,0)</f>
        <v>0</v>
      </c>
      <c r="BF16" s="107">
        <f ca="1">IF(IFERROR(MATCH(_xlfn.CONCAT($B16,",",BF$4),'19 SpcFunc &amp; VentSpcFunc combos'!$Q$8:$Q$335,0),0)&gt;0,1,0)</f>
        <v>0</v>
      </c>
      <c r="BG16" s="107">
        <f ca="1">IF(IFERROR(MATCH(_xlfn.CONCAT($B16,",",BG$4),'19 SpcFunc &amp; VentSpcFunc combos'!$Q$8:$Q$335,0),0)&gt;0,1,0)</f>
        <v>1</v>
      </c>
      <c r="BH16" s="107">
        <f ca="1">IF(IFERROR(MATCH(_xlfn.CONCAT($B16,",",BH$4),'19 SpcFunc &amp; VentSpcFunc combos'!$Q$8:$Q$335,0),0)&gt;0,1,0)</f>
        <v>1</v>
      </c>
      <c r="BI16" s="107">
        <f ca="1">IF(IFERROR(MATCH(_xlfn.CONCAT($B16,",",BI$4),'19 SpcFunc &amp; VentSpcFunc combos'!$Q$8:$Q$335,0),0)&gt;0,1,0)</f>
        <v>0</v>
      </c>
      <c r="BJ16" s="107">
        <f ca="1">IF(IFERROR(MATCH(_xlfn.CONCAT($B16,",",BJ$4),'19 SpcFunc &amp; VentSpcFunc combos'!$Q$8:$Q$335,0),0)&gt;0,1,0)</f>
        <v>0</v>
      </c>
      <c r="BK16" s="107">
        <f ca="1">IF(IFERROR(MATCH(_xlfn.CONCAT($B16,",",BK$4),'19 SpcFunc &amp; VentSpcFunc combos'!$Q$8:$Q$335,0),0)&gt;0,1,0)</f>
        <v>0</v>
      </c>
      <c r="BL16" s="107">
        <f ca="1">IF(IFERROR(MATCH(_xlfn.CONCAT($B16,",",BL$4),'19 SpcFunc &amp; VentSpcFunc combos'!$Q$8:$Q$335,0),0)&gt;0,1,0)</f>
        <v>0</v>
      </c>
      <c r="BM16" s="107">
        <f ca="1">IF(IFERROR(MATCH(_xlfn.CONCAT($B16,",",BM$4),'19 SpcFunc &amp; VentSpcFunc combos'!$Q$8:$Q$335,0),0)&gt;0,1,0)</f>
        <v>0</v>
      </c>
      <c r="BN16" s="107">
        <f ca="1">IF(IFERROR(MATCH(_xlfn.CONCAT($B16,",",BN$4),'19 SpcFunc &amp; VentSpcFunc combos'!$Q$8:$Q$335,0),0)&gt;0,1,0)</f>
        <v>0</v>
      </c>
      <c r="BO16" s="107">
        <f ca="1">IF(IFERROR(MATCH(_xlfn.CONCAT($B16,",",BO$4),'19 SpcFunc &amp; VentSpcFunc combos'!$Q$8:$Q$335,0),0)&gt;0,1,0)</f>
        <v>0</v>
      </c>
      <c r="BP16" s="107">
        <f ca="1">IF(IFERROR(MATCH(_xlfn.CONCAT($B16,",",BP$4),'19 SpcFunc &amp; VentSpcFunc combos'!$Q$8:$Q$335,0),0)&gt;0,1,0)</f>
        <v>0</v>
      </c>
      <c r="BQ16" s="107">
        <f ca="1">IF(IFERROR(MATCH(_xlfn.CONCAT($B16,",",BQ$4),'19 SpcFunc &amp; VentSpcFunc combos'!$Q$8:$Q$335,0),0)&gt;0,1,0)</f>
        <v>0</v>
      </c>
      <c r="BR16" s="107">
        <f ca="1">IF(IFERROR(MATCH(_xlfn.CONCAT($B16,",",BR$4),'19 SpcFunc &amp; VentSpcFunc combos'!$Q$8:$Q$335,0),0)&gt;0,1,0)</f>
        <v>0</v>
      </c>
      <c r="BS16" s="107">
        <f ca="1">IF(IFERROR(MATCH(_xlfn.CONCAT($B16,",",BS$4),'19 SpcFunc &amp; VentSpcFunc combos'!$Q$8:$Q$335,0),0)&gt;0,1,0)</f>
        <v>0</v>
      </c>
      <c r="BT16" s="107">
        <f ca="1">IF(IFERROR(MATCH(_xlfn.CONCAT($B16,",",BT$4),'19 SpcFunc &amp; VentSpcFunc combos'!$Q$8:$Q$335,0),0)&gt;0,1,0)</f>
        <v>0</v>
      </c>
      <c r="BU16" s="107">
        <f ca="1">IF(IFERROR(MATCH(_xlfn.CONCAT($B16,",",BU$4),'19 SpcFunc &amp; VentSpcFunc combos'!$Q$8:$Q$335,0),0)&gt;0,1,0)</f>
        <v>0</v>
      </c>
      <c r="BV16" s="107">
        <f ca="1">IF(IFERROR(MATCH(_xlfn.CONCAT($B16,",",BV$4),'19 SpcFunc &amp; VentSpcFunc combos'!$Q$8:$Q$335,0),0)&gt;0,1,0)</f>
        <v>0</v>
      </c>
      <c r="BW16" s="107">
        <f ca="1">IF(IFERROR(MATCH(_xlfn.CONCAT($B16,",",BW$4),'19 SpcFunc &amp; VentSpcFunc combos'!$Q$8:$Q$335,0),0)&gt;0,1,0)</f>
        <v>0</v>
      </c>
      <c r="BX16" s="107">
        <f ca="1">IF(IFERROR(MATCH(_xlfn.CONCAT($B16,",",BX$4),'19 SpcFunc &amp; VentSpcFunc combos'!$Q$8:$Q$335,0),0)&gt;0,1,0)</f>
        <v>0</v>
      </c>
      <c r="BY16" s="107">
        <f ca="1">IF(IFERROR(MATCH(_xlfn.CONCAT($B16,",",BY$4),'19 SpcFunc &amp; VentSpcFunc combos'!$Q$8:$Q$335,0),0)&gt;0,1,0)</f>
        <v>0</v>
      </c>
      <c r="BZ16" s="107">
        <f ca="1">IF(IFERROR(MATCH(_xlfn.CONCAT($B16,",",BZ$4),'19 SpcFunc &amp; VentSpcFunc combos'!$Q$8:$Q$335,0),0)&gt;0,1,0)</f>
        <v>0</v>
      </c>
      <c r="CA16" s="107">
        <f ca="1">IF(IFERROR(MATCH(_xlfn.CONCAT($B16,",",CA$4),'19 SpcFunc &amp; VentSpcFunc combos'!$Q$8:$Q$335,0),0)&gt;0,1,0)</f>
        <v>0</v>
      </c>
      <c r="CB16" s="107">
        <f ca="1">IF(IFERROR(MATCH(_xlfn.CONCAT($B16,",",CB$4),'19 SpcFunc &amp; VentSpcFunc combos'!$Q$8:$Q$335,0),0)&gt;0,1,0)</f>
        <v>0</v>
      </c>
      <c r="CC16" s="107">
        <f ca="1">IF(IFERROR(MATCH(_xlfn.CONCAT($B16,",",CC$4),'19 SpcFunc &amp; VentSpcFunc combos'!$Q$8:$Q$335,0),0)&gt;0,1,0)</f>
        <v>0</v>
      </c>
      <c r="CD16" s="107">
        <f ca="1">IF(IFERROR(MATCH(_xlfn.CONCAT($B16,",",CD$4),'19 SpcFunc &amp; VentSpcFunc combos'!$Q$8:$Q$335,0),0)&gt;0,1,0)</f>
        <v>0</v>
      </c>
      <c r="CE16" s="107">
        <f ca="1">IF(IFERROR(MATCH(_xlfn.CONCAT($B16,",",CE$4),'19 SpcFunc &amp; VentSpcFunc combos'!$Q$8:$Q$335,0),0)&gt;0,1,0)</f>
        <v>0</v>
      </c>
      <c r="CF16" s="107">
        <f ca="1">IF(IFERROR(MATCH(_xlfn.CONCAT($B16,",",CF$4),'19 SpcFunc &amp; VentSpcFunc combos'!$Q$8:$Q$335,0),0)&gt;0,1,0)</f>
        <v>0</v>
      </c>
      <c r="CG16" s="107">
        <f ca="1">IF(IFERROR(MATCH(_xlfn.CONCAT($B16,",",CG$4),'19 SpcFunc &amp; VentSpcFunc combos'!$Q$8:$Q$335,0),0)&gt;0,1,0)</f>
        <v>0</v>
      </c>
      <c r="CH16" s="107">
        <f ca="1">IF(IFERROR(MATCH(_xlfn.CONCAT($B16,",",CH$4),'19 SpcFunc &amp; VentSpcFunc combos'!$Q$8:$Q$335,0),0)&gt;0,1,0)</f>
        <v>0</v>
      </c>
      <c r="CI16" s="107">
        <f ca="1">IF(IFERROR(MATCH(_xlfn.CONCAT($B16,",",CI$4),'19 SpcFunc &amp; VentSpcFunc combos'!$Q$8:$Q$335,0),0)&gt;0,1,0)</f>
        <v>0</v>
      </c>
      <c r="CJ16" s="107">
        <f ca="1">IF(IFERROR(MATCH(_xlfn.CONCAT($B16,",",CJ$4),'19 SpcFunc &amp; VentSpcFunc combos'!$Q$8:$Q$335,0),0)&gt;0,1,0)</f>
        <v>0</v>
      </c>
      <c r="CK16" s="107">
        <f ca="1">IF(IFERROR(MATCH(_xlfn.CONCAT($B16,",",CK$4),'19 SpcFunc &amp; VentSpcFunc combos'!$Q$8:$Q$335,0),0)&gt;0,1,0)</f>
        <v>0</v>
      </c>
      <c r="CL16" s="107">
        <f ca="1">IF(IFERROR(MATCH(_xlfn.CONCAT($B16,",",CL$4),'19 SpcFunc &amp; VentSpcFunc combos'!$Q$8:$Q$335,0),0)&gt;0,1,0)</f>
        <v>0</v>
      </c>
      <c r="CM16" s="107">
        <f ca="1">IF(IFERROR(MATCH(_xlfn.CONCAT($B16,",",CM$4),'19 SpcFunc &amp; VentSpcFunc combos'!$Q$8:$Q$335,0),0)&gt;0,1,0)</f>
        <v>0</v>
      </c>
      <c r="CN16" s="107">
        <f ca="1">IF(IFERROR(MATCH(_xlfn.CONCAT($B16,",",CN$4),'19 SpcFunc &amp; VentSpcFunc combos'!$Q$8:$Q$335,0),0)&gt;0,1,0)</f>
        <v>0</v>
      </c>
      <c r="CO16" s="107">
        <f ca="1">IF(IFERROR(MATCH(_xlfn.CONCAT($B16,",",CO$4),'19 SpcFunc &amp; VentSpcFunc combos'!$Q$8:$Q$335,0),0)&gt;0,1,0)</f>
        <v>0</v>
      </c>
      <c r="CP16" s="107">
        <f ca="1">IF(IFERROR(MATCH(_xlfn.CONCAT($B16,",",CP$4),'19 SpcFunc &amp; VentSpcFunc combos'!$Q$8:$Q$335,0),0)&gt;0,1,0)</f>
        <v>0</v>
      </c>
      <c r="CQ16" s="107">
        <f ca="1">IF(IFERROR(MATCH(_xlfn.CONCAT($B16,",",CQ$4),'19 SpcFunc &amp; VentSpcFunc combos'!$Q$8:$Q$335,0),0)&gt;0,1,0)</f>
        <v>0</v>
      </c>
      <c r="CR16" s="107">
        <f ca="1">IF(IFERROR(MATCH(_xlfn.CONCAT($B16,",",CR$4),'19 SpcFunc &amp; VentSpcFunc combos'!$Q$8:$Q$335,0),0)&gt;0,1,0)</f>
        <v>0</v>
      </c>
      <c r="CS16" s="107">
        <f ca="1">IF(IFERROR(MATCH(_xlfn.CONCAT($B16,",",CS$4),'19 SpcFunc &amp; VentSpcFunc combos'!$Q$8:$Q$335,0),0)&gt;0,1,0)</f>
        <v>0</v>
      </c>
      <c r="CT16" s="107">
        <f ca="1">IF(IFERROR(MATCH(_xlfn.CONCAT($B16,",",CT$4),'19 SpcFunc &amp; VentSpcFunc combos'!$Q$8:$Q$335,0),0)&gt;0,1,0)</f>
        <v>0</v>
      </c>
      <c r="CU16" s="86" t="s">
        <v>535</v>
      </c>
      <c r="CV16">
        <f t="shared" ca="1" si="5"/>
        <v>8</v>
      </c>
    </row>
    <row r="17" spans="2:100">
      <c r="B17" t="str">
        <f>'For CSV - 2019 SpcFuncData'!B17</f>
        <v>Copy Room</v>
      </c>
      <c r="C17" s="107">
        <f ca="1">IF(IFERROR(MATCH(_xlfn.CONCAT($B17,",",C$4),'19 SpcFunc &amp; VentSpcFunc combos'!$Q$8:$Q$335,0),0)&gt;0,1,0)</f>
        <v>0</v>
      </c>
      <c r="D17" s="107">
        <f ca="1">IF(IFERROR(MATCH(_xlfn.CONCAT($B17,",",D$4),'19 SpcFunc &amp; VentSpcFunc combos'!$Q$8:$Q$335,0),0)&gt;0,1,0)</f>
        <v>0</v>
      </c>
      <c r="E17" s="107">
        <f ca="1">IF(IFERROR(MATCH(_xlfn.CONCAT($B17,",",E$4),'19 SpcFunc &amp; VentSpcFunc combos'!$Q$8:$Q$335,0),0)&gt;0,1,0)</f>
        <v>0</v>
      </c>
      <c r="F17" s="107">
        <f ca="1">IF(IFERROR(MATCH(_xlfn.CONCAT($B17,",",F$4),'19 SpcFunc &amp; VentSpcFunc combos'!$Q$8:$Q$335,0),0)&gt;0,1,0)</f>
        <v>0</v>
      </c>
      <c r="G17" s="107">
        <f ca="1">IF(IFERROR(MATCH(_xlfn.CONCAT($B17,",",G$4),'19 SpcFunc &amp; VentSpcFunc combos'!$Q$8:$Q$335,0),0)&gt;0,1,0)</f>
        <v>0</v>
      </c>
      <c r="H17" s="107">
        <f ca="1">IF(IFERROR(MATCH(_xlfn.CONCAT($B17,",",H$4),'19 SpcFunc &amp; VentSpcFunc combos'!$Q$8:$Q$335,0),0)&gt;0,1,0)</f>
        <v>0</v>
      </c>
      <c r="I17" s="107">
        <f ca="1">IF(IFERROR(MATCH(_xlfn.CONCAT($B17,",",I$4),'19 SpcFunc &amp; VentSpcFunc combos'!$Q$8:$Q$335,0),0)&gt;0,1,0)</f>
        <v>0</v>
      </c>
      <c r="J17" s="107">
        <f ca="1">IF(IFERROR(MATCH(_xlfn.CONCAT($B17,",",J$4),'19 SpcFunc &amp; VentSpcFunc combos'!$Q$8:$Q$335,0),0)&gt;0,1,0)</f>
        <v>0</v>
      </c>
      <c r="K17" s="107">
        <f ca="1">IF(IFERROR(MATCH(_xlfn.CONCAT($B17,",",K$4),'19 SpcFunc &amp; VentSpcFunc combos'!$Q$8:$Q$335,0),0)&gt;0,1,0)</f>
        <v>0</v>
      </c>
      <c r="L17" s="107">
        <f ca="1">IF(IFERROR(MATCH(_xlfn.CONCAT($B17,",",L$4),'19 SpcFunc &amp; VentSpcFunc combos'!$Q$8:$Q$335,0),0)&gt;0,1,0)</f>
        <v>0</v>
      </c>
      <c r="M17" s="107">
        <f ca="1">IF(IFERROR(MATCH(_xlfn.CONCAT($B17,",",M$4),'19 SpcFunc &amp; VentSpcFunc combos'!$Q$8:$Q$335,0),0)&gt;0,1,0)</f>
        <v>0</v>
      </c>
      <c r="N17" s="107">
        <f ca="1">IF(IFERROR(MATCH(_xlfn.CONCAT($B17,",",N$4),'19 SpcFunc &amp; VentSpcFunc combos'!$Q$8:$Q$335,0),0)&gt;0,1,0)</f>
        <v>0</v>
      </c>
      <c r="O17" s="107">
        <f ca="1">IF(IFERROR(MATCH(_xlfn.CONCAT($B17,",",O$4),'19 SpcFunc &amp; VentSpcFunc combos'!$Q$8:$Q$335,0),0)&gt;0,1,0)</f>
        <v>0</v>
      </c>
      <c r="P17" s="107">
        <f ca="1">IF(IFERROR(MATCH(_xlfn.CONCAT($B17,",",P$4),'19 SpcFunc &amp; VentSpcFunc combos'!$Q$8:$Q$335,0),0)&gt;0,1,0)</f>
        <v>0</v>
      </c>
      <c r="Q17" s="107">
        <f ca="1">IF(IFERROR(MATCH(_xlfn.CONCAT($B17,",",Q$4),'19 SpcFunc &amp; VentSpcFunc combos'!$Q$8:$Q$335,0),0)&gt;0,1,0)</f>
        <v>0</v>
      </c>
      <c r="R17" s="107">
        <f ca="1">IF(IFERROR(MATCH(_xlfn.CONCAT($B17,",",R$4),'19 SpcFunc &amp; VentSpcFunc combos'!$Q$8:$Q$335,0),0)&gt;0,1,0)</f>
        <v>0</v>
      </c>
      <c r="S17" s="107">
        <f ca="1">IF(IFERROR(MATCH(_xlfn.CONCAT($B17,",",S$4),'19 SpcFunc &amp; VentSpcFunc combos'!$Q$8:$Q$335,0),0)&gt;0,1,0)</f>
        <v>0</v>
      </c>
      <c r="T17" s="107">
        <f ca="1">IF(IFERROR(MATCH(_xlfn.CONCAT($B17,",",T$4),'19 SpcFunc &amp; VentSpcFunc combos'!$Q$8:$Q$335,0),0)&gt;0,1,0)</f>
        <v>0</v>
      </c>
      <c r="U17" s="107">
        <f ca="1">IF(IFERROR(MATCH(_xlfn.CONCAT($B17,",",U$4),'19 SpcFunc &amp; VentSpcFunc combos'!$Q$8:$Q$335,0),0)&gt;0,1,0)</f>
        <v>0</v>
      </c>
      <c r="V17" s="107">
        <f ca="1">IF(IFERROR(MATCH(_xlfn.CONCAT($B17,",",V$4),'19 SpcFunc &amp; VentSpcFunc combos'!$Q$8:$Q$335,0),0)&gt;0,1,0)</f>
        <v>0</v>
      </c>
      <c r="W17" s="107">
        <f ca="1">IF(IFERROR(MATCH(_xlfn.CONCAT($B17,",",W$4),'19 SpcFunc &amp; VentSpcFunc combos'!$Q$8:$Q$335,0),0)&gt;0,1,0)</f>
        <v>0</v>
      </c>
      <c r="X17" s="107">
        <f ca="1">IF(IFERROR(MATCH(_xlfn.CONCAT($B17,",",X$4),'19 SpcFunc &amp; VentSpcFunc combos'!$Q$8:$Q$335,0),0)&gt;0,1,0)</f>
        <v>0</v>
      </c>
      <c r="Y17" s="107">
        <f ca="1">IF(IFERROR(MATCH(_xlfn.CONCAT($B17,",",Y$4),'19 SpcFunc &amp; VentSpcFunc combos'!$Q$8:$Q$335,0),0)&gt;0,1,0)</f>
        <v>0</v>
      </c>
      <c r="Z17" s="107">
        <f ca="1">IF(IFERROR(MATCH(_xlfn.CONCAT($B17,",",Z$4),'19 SpcFunc &amp; VentSpcFunc combos'!$Q$8:$Q$335,0),0)&gt;0,1,0)</f>
        <v>0</v>
      </c>
      <c r="AA17" s="107">
        <f ca="1">IF(IFERROR(MATCH(_xlfn.CONCAT($B17,",",AA$4),'19 SpcFunc &amp; VentSpcFunc combos'!$Q$8:$Q$335,0),0)&gt;0,1,0)</f>
        <v>0</v>
      </c>
      <c r="AB17" s="107">
        <f ca="1">IF(IFERROR(MATCH(_xlfn.CONCAT($B17,",",AB$4),'19 SpcFunc &amp; VentSpcFunc combos'!$Q$8:$Q$335,0),0)&gt;0,1,0)</f>
        <v>0</v>
      </c>
      <c r="AC17" s="107">
        <f ca="1">IF(IFERROR(MATCH(_xlfn.CONCAT($B17,",",AC$4),'19 SpcFunc &amp; VentSpcFunc combos'!$Q$8:$Q$335,0),0)&gt;0,1,0)</f>
        <v>0</v>
      </c>
      <c r="AD17" s="107">
        <f ca="1">IF(IFERROR(MATCH(_xlfn.CONCAT($B17,",",AD$4),'19 SpcFunc &amp; VentSpcFunc combos'!$Q$8:$Q$335,0),0)&gt;0,1,0)</f>
        <v>1</v>
      </c>
      <c r="AE17" s="107">
        <f ca="1">IF(IFERROR(MATCH(_xlfn.CONCAT($B17,",",AE$4),'19 SpcFunc &amp; VentSpcFunc combos'!$Q$8:$Q$335,0),0)&gt;0,1,0)</f>
        <v>0</v>
      </c>
      <c r="AF17" s="107">
        <f ca="1">IF(IFERROR(MATCH(_xlfn.CONCAT($B17,",",AF$4),'19 SpcFunc &amp; VentSpcFunc combos'!$Q$8:$Q$335,0),0)&gt;0,1,0)</f>
        <v>0</v>
      </c>
      <c r="AG17" s="107">
        <f ca="1">IF(IFERROR(MATCH(_xlfn.CONCAT($B17,",",AG$4),'19 SpcFunc &amp; VentSpcFunc combos'!$Q$8:$Q$335,0),0)&gt;0,1,0)</f>
        <v>0</v>
      </c>
      <c r="AH17" s="107">
        <f ca="1">IF(IFERROR(MATCH(_xlfn.CONCAT($B17,",",AH$4),'19 SpcFunc &amp; VentSpcFunc combos'!$Q$8:$Q$335,0),0)&gt;0,1,0)</f>
        <v>0</v>
      </c>
      <c r="AI17" s="107">
        <f ca="1">IF(IFERROR(MATCH(_xlfn.CONCAT($B17,",",AI$4),'19 SpcFunc &amp; VentSpcFunc combos'!$Q$8:$Q$335,0),0)&gt;0,1,0)</f>
        <v>0</v>
      </c>
      <c r="AJ17" s="107">
        <f ca="1">IF(IFERROR(MATCH(_xlfn.CONCAT($B17,",",AJ$4),'19 SpcFunc &amp; VentSpcFunc combos'!$Q$8:$Q$335,0),0)&gt;0,1,0)</f>
        <v>0</v>
      </c>
      <c r="AK17" s="107">
        <f ca="1">IF(IFERROR(MATCH(_xlfn.CONCAT($B17,",",AK$4),'19 SpcFunc &amp; VentSpcFunc combos'!$Q$8:$Q$335,0),0)&gt;0,1,0)</f>
        <v>0</v>
      </c>
      <c r="AL17" s="107">
        <f ca="1">IF(IFERROR(MATCH(_xlfn.CONCAT($B17,",",AL$4),'19 SpcFunc &amp; VentSpcFunc combos'!$Q$8:$Q$335,0),0)&gt;0,1,0)</f>
        <v>0</v>
      </c>
      <c r="AM17" s="107">
        <f ca="1">IF(IFERROR(MATCH(_xlfn.CONCAT($B17,",",AM$4),'19 SpcFunc &amp; VentSpcFunc combos'!$Q$8:$Q$335,0),0)&gt;0,1,0)</f>
        <v>0</v>
      </c>
      <c r="AN17" s="107">
        <f ca="1">IF(IFERROR(MATCH(_xlfn.CONCAT($B17,",",AN$4),'19 SpcFunc &amp; VentSpcFunc combos'!$Q$8:$Q$335,0),0)&gt;0,1,0)</f>
        <v>0</v>
      </c>
      <c r="AO17" s="107">
        <f ca="1">IF(IFERROR(MATCH(_xlfn.CONCAT($B17,",",AO$4),'19 SpcFunc &amp; VentSpcFunc combos'!$Q$8:$Q$335,0),0)&gt;0,1,0)</f>
        <v>0</v>
      </c>
      <c r="AP17" s="107">
        <f ca="1">IF(IFERROR(MATCH(_xlfn.CONCAT($B17,",",AP$4),'19 SpcFunc &amp; VentSpcFunc combos'!$Q$8:$Q$335,0),0)&gt;0,1,0)</f>
        <v>0</v>
      </c>
      <c r="AQ17" s="107">
        <f ca="1">IF(IFERROR(MATCH(_xlfn.CONCAT($B17,",",AQ$4),'19 SpcFunc &amp; VentSpcFunc combos'!$Q$8:$Q$335,0),0)&gt;0,1,0)</f>
        <v>0</v>
      </c>
      <c r="AR17" s="107">
        <f ca="1">IF(IFERROR(MATCH(_xlfn.CONCAT($B17,",",AR$4),'19 SpcFunc &amp; VentSpcFunc combos'!$Q$8:$Q$335,0),0)&gt;0,1,0)</f>
        <v>0</v>
      </c>
      <c r="AS17" s="107">
        <f ca="1">IF(IFERROR(MATCH(_xlfn.CONCAT($B17,",",AS$4),'19 SpcFunc &amp; VentSpcFunc combos'!$Q$8:$Q$335,0),0)&gt;0,1,0)</f>
        <v>0</v>
      </c>
      <c r="AT17" s="107">
        <f ca="1">IF(IFERROR(MATCH(_xlfn.CONCAT($B17,",",AT$4),'19 SpcFunc &amp; VentSpcFunc combos'!$Q$8:$Q$335,0),0)&gt;0,1,0)</f>
        <v>0</v>
      </c>
      <c r="AU17" s="107">
        <f ca="1">IF(IFERROR(MATCH(_xlfn.CONCAT($B17,",",AU$4),'19 SpcFunc &amp; VentSpcFunc combos'!$Q$8:$Q$335,0),0)&gt;0,1,0)</f>
        <v>0</v>
      </c>
      <c r="AV17" s="107">
        <f ca="1">IF(IFERROR(MATCH(_xlfn.CONCAT($B17,",",AV$4),'19 SpcFunc &amp; VentSpcFunc combos'!$Q$8:$Q$335,0),0)&gt;0,1,0)</f>
        <v>0</v>
      </c>
      <c r="AW17" s="107">
        <f ca="1">IF(IFERROR(MATCH(_xlfn.CONCAT($B17,",",AW$4),'19 SpcFunc &amp; VentSpcFunc combos'!$Q$8:$Q$335,0),0)&gt;0,1,0)</f>
        <v>0</v>
      </c>
      <c r="AX17" s="107">
        <f ca="1">IF(IFERROR(MATCH(_xlfn.CONCAT($B17,",",AX$4),'19 SpcFunc &amp; VentSpcFunc combos'!$Q$8:$Q$335,0),0)&gt;0,1,0)</f>
        <v>0</v>
      </c>
      <c r="AY17" s="107">
        <f ca="1">IF(IFERROR(MATCH(_xlfn.CONCAT($B17,",",AY$4),'19 SpcFunc &amp; VentSpcFunc combos'!$Q$8:$Q$335,0),0)&gt;0,1,0)</f>
        <v>0</v>
      </c>
      <c r="AZ17" s="107">
        <f ca="1">IF(IFERROR(MATCH(_xlfn.CONCAT($B17,",",AZ$4),'19 SpcFunc &amp; VentSpcFunc combos'!$Q$8:$Q$335,0),0)&gt;0,1,0)</f>
        <v>0</v>
      </c>
      <c r="BA17" s="107">
        <f ca="1">IF(IFERROR(MATCH(_xlfn.CONCAT($B17,",",BA$4),'19 SpcFunc &amp; VentSpcFunc combos'!$Q$8:$Q$335,0),0)&gt;0,1,0)</f>
        <v>0</v>
      </c>
      <c r="BB17" s="107">
        <f ca="1">IF(IFERROR(MATCH(_xlfn.CONCAT($B17,",",BB$4),'19 SpcFunc &amp; VentSpcFunc combos'!$Q$8:$Q$335,0),0)&gt;0,1,0)</f>
        <v>0</v>
      </c>
      <c r="BC17" s="107">
        <f ca="1">IF(IFERROR(MATCH(_xlfn.CONCAT($B17,",",BC$4),'19 SpcFunc &amp; VentSpcFunc combos'!$Q$8:$Q$335,0),0)&gt;0,1,0)</f>
        <v>0</v>
      </c>
      <c r="BD17" s="107">
        <f ca="1">IF(IFERROR(MATCH(_xlfn.CONCAT($B17,",",BD$4),'19 SpcFunc &amp; VentSpcFunc combos'!$Q$8:$Q$335,0),0)&gt;0,1,0)</f>
        <v>0</v>
      </c>
      <c r="BE17" s="107">
        <f ca="1">IF(IFERROR(MATCH(_xlfn.CONCAT($B17,",",BE$4),'19 SpcFunc &amp; VentSpcFunc combos'!$Q$8:$Q$335,0),0)&gt;0,1,0)</f>
        <v>0</v>
      </c>
      <c r="BF17" s="107">
        <f ca="1">IF(IFERROR(MATCH(_xlfn.CONCAT($B17,",",BF$4),'19 SpcFunc &amp; VentSpcFunc combos'!$Q$8:$Q$335,0),0)&gt;0,1,0)</f>
        <v>0</v>
      </c>
      <c r="BG17" s="107">
        <f ca="1">IF(IFERROR(MATCH(_xlfn.CONCAT($B17,",",BG$4),'19 SpcFunc &amp; VentSpcFunc combos'!$Q$8:$Q$335,0),0)&gt;0,1,0)</f>
        <v>0</v>
      </c>
      <c r="BH17" s="107">
        <f ca="1">IF(IFERROR(MATCH(_xlfn.CONCAT($B17,",",BH$4),'19 SpcFunc &amp; VentSpcFunc combos'!$Q$8:$Q$335,0),0)&gt;0,1,0)</f>
        <v>0</v>
      </c>
      <c r="BI17" s="107">
        <f ca="1">IF(IFERROR(MATCH(_xlfn.CONCAT($B17,",",BI$4),'19 SpcFunc &amp; VentSpcFunc combos'!$Q$8:$Q$335,0),0)&gt;0,1,0)</f>
        <v>0</v>
      </c>
      <c r="BJ17" s="107">
        <f ca="1">IF(IFERROR(MATCH(_xlfn.CONCAT($B17,",",BJ$4),'19 SpcFunc &amp; VentSpcFunc combos'!$Q$8:$Q$335,0),0)&gt;0,1,0)</f>
        <v>0</v>
      </c>
      <c r="BK17" s="107">
        <f ca="1">IF(IFERROR(MATCH(_xlfn.CONCAT($B17,",",BK$4),'19 SpcFunc &amp; VentSpcFunc combos'!$Q$8:$Q$335,0),0)&gt;0,1,0)</f>
        <v>0</v>
      </c>
      <c r="BL17" s="107">
        <f ca="1">IF(IFERROR(MATCH(_xlfn.CONCAT($B17,",",BL$4),'19 SpcFunc &amp; VentSpcFunc combos'!$Q$8:$Q$335,0),0)&gt;0,1,0)</f>
        <v>0</v>
      </c>
      <c r="BM17" s="107">
        <f ca="1">IF(IFERROR(MATCH(_xlfn.CONCAT($B17,",",BM$4),'19 SpcFunc &amp; VentSpcFunc combos'!$Q$8:$Q$335,0),0)&gt;0,1,0)</f>
        <v>0</v>
      </c>
      <c r="BN17" s="107">
        <f ca="1">IF(IFERROR(MATCH(_xlfn.CONCAT($B17,",",BN$4),'19 SpcFunc &amp; VentSpcFunc combos'!$Q$8:$Q$335,0),0)&gt;0,1,0)</f>
        <v>0</v>
      </c>
      <c r="BO17" s="107">
        <f ca="1">IF(IFERROR(MATCH(_xlfn.CONCAT($B17,",",BO$4),'19 SpcFunc &amp; VentSpcFunc combos'!$Q$8:$Q$335,0),0)&gt;0,1,0)</f>
        <v>0</v>
      </c>
      <c r="BP17" s="107">
        <f ca="1">IF(IFERROR(MATCH(_xlfn.CONCAT($B17,",",BP$4),'19 SpcFunc &amp; VentSpcFunc combos'!$Q$8:$Q$335,0),0)&gt;0,1,0)</f>
        <v>0</v>
      </c>
      <c r="BQ17" s="107">
        <f ca="1">IF(IFERROR(MATCH(_xlfn.CONCAT($B17,",",BQ$4),'19 SpcFunc &amp; VentSpcFunc combos'!$Q$8:$Q$335,0),0)&gt;0,1,0)</f>
        <v>0</v>
      </c>
      <c r="BR17" s="107">
        <f ca="1">IF(IFERROR(MATCH(_xlfn.CONCAT($B17,",",BR$4),'19 SpcFunc &amp; VentSpcFunc combos'!$Q$8:$Q$335,0),0)&gt;0,1,0)</f>
        <v>0</v>
      </c>
      <c r="BS17" s="107">
        <f ca="1">IF(IFERROR(MATCH(_xlfn.CONCAT($B17,",",BS$4),'19 SpcFunc &amp; VentSpcFunc combos'!$Q$8:$Q$335,0),0)&gt;0,1,0)</f>
        <v>0</v>
      </c>
      <c r="BT17" s="107">
        <f ca="1">IF(IFERROR(MATCH(_xlfn.CONCAT($B17,",",BT$4),'19 SpcFunc &amp; VentSpcFunc combos'!$Q$8:$Q$335,0),0)&gt;0,1,0)</f>
        <v>0</v>
      </c>
      <c r="BU17" s="107">
        <f ca="1">IF(IFERROR(MATCH(_xlfn.CONCAT($B17,",",BU$4),'19 SpcFunc &amp; VentSpcFunc combos'!$Q$8:$Q$335,0),0)&gt;0,1,0)</f>
        <v>0</v>
      </c>
      <c r="BV17" s="107">
        <f ca="1">IF(IFERROR(MATCH(_xlfn.CONCAT($B17,",",BV$4),'19 SpcFunc &amp; VentSpcFunc combos'!$Q$8:$Q$335,0),0)&gt;0,1,0)</f>
        <v>0</v>
      </c>
      <c r="BW17" s="107">
        <f ca="1">IF(IFERROR(MATCH(_xlfn.CONCAT($B17,",",BW$4),'19 SpcFunc &amp; VentSpcFunc combos'!$Q$8:$Q$335,0),0)&gt;0,1,0)</f>
        <v>0</v>
      </c>
      <c r="BX17" s="107">
        <f ca="1">IF(IFERROR(MATCH(_xlfn.CONCAT($B17,",",BX$4),'19 SpcFunc &amp; VentSpcFunc combos'!$Q$8:$Q$335,0),0)&gt;0,1,0)</f>
        <v>0</v>
      </c>
      <c r="BY17" s="107">
        <f ca="1">IF(IFERROR(MATCH(_xlfn.CONCAT($B17,",",BY$4),'19 SpcFunc &amp; VentSpcFunc combos'!$Q$8:$Q$335,0),0)&gt;0,1,0)</f>
        <v>0</v>
      </c>
      <c r="BZ17" s="107">
        <f ca="1">IF(IFERROR(MATCH(_xlfn.CONCAT($B17,",",BZ$4),'19 SpcFunc &amp; VentSpcFunc combos'!$Q$8:$Q$335,0),0)&gt;0,1,0)</f>
        <v>0</v>
      </c>
      <c r="CA17" s="107">
        <f ca="1">IF(IFERROR(MATCH(_xlfn.CONCAT($B17,",",CA$4),'19 SpcFunc &amp; VentSpcFunc combos'!$Q$8:$Q$335,0),0)&gt;0,1,0)</f>
        <v>0</v>
      </c>
      <c r="CB17" s="107">
        <f ca="1">IF(IFERROR(MATCH(_xlfn.CONCAT($B17,",",CB$4),'19 SpcFunc &amp; VentSpcFunc combos'!$Q$8:$Q$335,0),0)&gt;0,1,0)</f>
        <v>0</v>
      </c>
      <c r="CC17" s="107">
        <f ca="1">IF(IFERROR(MATCH(_xlfn.CONCAT($B17,",",CC$4),'19 SpcFunc &amp; VentSpcFunc combos'!$Q$8:$Q$335,0),0)&gt;0,1,0)</f>
        <v>0</v>
      </c>
      <c r="CD17" s="107">
        <f ca="1">IF(IFERROR(MATCH(_xlfn.CONCAT($B17,",",CD$4),'19 SpcFunc &amp; VentSpcFunc combos'!$Q$8:$Q$335,0),0)&gt;0,1,0)</f>
        <v>0</v>
      </c>
      <c r="CE17" s="107">
        <f ca="1">IF(IFERROR(MATCH(_xlfn.CONCAT($B17,",",CE$4),'19 SpcFunc &amp; VentSpcFunc combos'!$Q$8:$Q$335,0),0)&gt;0,1,0)</f>
        <v>0</v>
      </c>
      <c r="CF17" s="107">
        <f ca="1">IF(IFERROR(MATCH(_xlfn.CONCAT($B17,",",CF$4),'19 SpcFunc &amp; VentSpcFunc combos'!$Q$8:$Q$335,0),0)&gt;0,1,0)</f>
        <v>0</v>
      </c>
      <c r="CG17" s="107">
        <f ca="1">IF(IFERROR(MATCH(_xlfn.CONCAT($B17,",",CG$4),'19 SpcFunc &amp; VentSpcFunc combos'!$Q$8:$Q$335,0),0)&gt;0,1,0)</f>
        <v>0</v>
      </c>
      <c r="CH17" s="107">
        <f ca="1">IF(IFERROR(MATCH(_xlfn.CONCAT($B17,",",CH$4),'19 SpcFunc &amp; VentSpcFunc combos'!$Q$8:$Q$335,0),0)&gt;0,1,0)</f>
        <v>0</v>
      </c>
      <c r="CI17" s="107">
        <f ca="1">IF(IFERROR(MATCH(_xlfn.CONCAT($B17,",",CI$4),'19 SpcFunc &amp; VentSpcFunc combos'!$Q$8:$Q$335,0),0)&gt;0,1,0)</f>
        <v>0</v>
      </c>
      <c r="CJ17" s="107">
        <f ca="1">IF(IFERROR(MATCH(_xlfn.CONCAT($B17,",",CJ$4),'19 SpcFunc &amp; VentSpcFunc combos'!$Q$8:$Q$335,0),0)&gt;0,1,0)</f>
        <v>0</v>
      </c>
      <c r="CK17" s="107">
        <f ca="1">IF(IFERROR(MATCH(_xlfn.CONCAT($B17,",",CK$4),'19 SpcFunc &amp; VentSpcFunc combos'!$Q$8:$Q$335,0),0)&gt;0,1,0)</f>
        <v>0</v>
      </c>
      <c r="CL17" s="107">
        <f ca="1">IF(IFERROR(MATCH(_xlfn.CONCAT($B17,",",CL$4),'19 SpcFunc &amp; VentSpcFunc combos'!$Q$8:$Q$335,0),0)&gt;0,1,0)</f>
        <v>0</v>
      </c>
      <c r="CM17" s="107">
        <f ca="1">IF(IFERROR(MATCH(_xlfn.CONCAT($B17,",",CM$4),'19 SpcFunc &amp; VentSpcFunc combos'!$Q$8:$Q$335,0),0)&gt;0,1,0)</f>
        <v>0</v>
      </c>
      <c r="CN17" s="107">
        <f ca="1">IF(IFERROR(MATCH(_xlfn.CONCAT($B17,",",CN$4),'19 SpcFunc &amp; VentSpcFunc combos'!$Q$8:$Q$335,0),0)&gt;0,1,0)</f>
        <v>0</v>
      </c>
      <c r="CO17" s="107">
        <f ca="1">IF(IFERROR(MATCH(_xlfn.CONCAT($B17,",",CO$4),'19 SpcFunc &amp; VentSpcFunc combos'!$Q$8:$Q$335,0),0)&gt;0,1,0)</f>
        <v>0</v>
      </c>
      <c r="CP17" s="107">
        <f ca="1">IF(IFERROR(MATCH(_xlfn.CONCAT($B17,",",CP$4),'19 SpcFunc &amp; VentSpcFunc combos'!$Q$8:$Q$335,0),0)&gt;0,1,0)</f>
        <v>0</v>
      </c>
      <c r="CQ17" s="107">
        <f ca="1">IF(IFERROR(MATCH(_xlfn.CONCAT($B17,",",CQ$4),'19 SpcFunc &amp; VentSpcFunc combos'!$Q$8:$Q$335,0),0)&gt;0,1,0)</f>
        <v>0</v>
      </c>
      <c r="CR17" s="107">
        <f ca="1">IF(IFERROR(MATCH(_xlfn.CONCAT($B17,",",CR$4),'19 SpcFunc &amp; VentSpcFunc combos'!$Q$8:$Q$335,0),0)&gt;0,1,0)</f>
        <v>0</v>
      </c>
      <c r="CS17" s="107">
        <f ca="1">IF(IFERROR(MATCH(_xlfn.CONCAT($B17,",",CS$4),'19 SpcFunc &amp; VentSpcFunc combos'!$Q$8:$Q$335,0),0)&gt;0,1,0)</f>
        <v>0</v>
      </c>
      <c r="CT17" s="107">
        <f ca="1">IF(IFERROR(MATCH(_xlfn.CONCAT($B17,",",CT$4),'19 SpcFunc &amp; VentSpcFunc combos'!$Q$8:$Q$335,0),0)&gt;0,1,0)</f>
        <v>0</v>
      </c>
      <c r="CU17" s="86" t="s">
        <v>535</v>
      </c>
      <c r="CV17">
        <f t="shared" ca="1" si="5"/>
        <v>1</v>
      </c>
    </row>
    <row r="18" spans="2:100">
      <c r="B18" t="str">
        <f>'For CSV - 2019 SpcFuncData'!B18</f>
        <v>Corridor Area</v>
      </c>
      <c r="C18" s="107">
        <f ca="1">IF(IFERROR(MATCH(_xlfn.CONCAT($B18,",",C$4),'19 SpcFunc &amp; VentSpcFunc combos'!$Q$8:$Q$335,0),0)&gt;0,1,0)</f>
        <v>0</v>
      </c>
      <c r="D18" s="107">
        <f ca="1">IF(IFERROR(MATCH(_xlfn.CONCAT($B18,",",D$4),'19 SpcFunc &amp; VentSpcFunc combos'!$Q$8:$Q$335,0),0)&gt;0,1,0)</f>
        <v>0</v>
      </c>
      <c r="E18" s="107">
        <f ca="1">IF(IFERROR(MATCH(_xlfn.CONCAT($B18,",",E$4),'19 SpcFunc &amp; VentSpcFunc combos'!$Q$8:$Q$335,0),0)&gt;0,1,0)</f>
        <v>0</v>
      </c>
      <c r="F18" s="107">
        <f ca="1">IF(IFERROR(MATCH(_xlfn.CONCAT($B18,",",F$4),'19 SpcFunc &amp; VentSpcFunc combos'!$Q$8:$Q$335,0),0)&gt;0,1,0)</f>
        <v>0</v>
      </c>
      <c r="G18" s="107">
        <f ca="1">IF(IFERROR(MATCH(_xlfn.CONCAT($B18,",",G$4),'19 SpcFunc &amp; VentSpcFunc combos'!$Q$8:$Q$335,0),0)&gt;0,1,0)</f>
        <v>0</v>
      </c>
      <c r="H18" s="107">
        <f ca="1">IF(IFERROR(MATCH(_xlfn.CONCAT($B18,",",H$4),'19 SpcFunc &amp; VentSpcFunc combos'!$Q$8:$Q$335,0),0)&gt;0,1,0)</f>
        <v>0</v>
      </c>
      <c r="I18" s="107">
        <f ca="1">IF(IFERROR(MATCH(_xlfn.CONCAT($B18,",",I$4),'19 SpcFunc &amp; VentSpcFunc combos'!$Q$8:$Q$335,0),0)&gt;0,1,0)</f>
        <v>0</v>
      </c>
      <c r="J18" s="107">
        <f ca="1">IF(IFERROR(MATCH(_xlfn.CONCAT($B18,",",J$4),'19 SpcFunc &amp; VentSpcFunc combos'!$Q$8:$Q$335,0),0)&gt;0,1,0)</f>
        <v>0</v>
      </c>
      <c r="K18" s="107">
        <f ca="1">IF(IFERROR(MATCH(_xlfn.CONCAT($B18,",",K$4),'19 SpcFunc &amp; VentSpcFunc combos'!$Q$8:$Q$335,0),0)&gt;0,1,0)</f>
        <v>0</v>
      </c>
      <c r="L18" s="107">
        <f ca="1">IF(IFERROR(MATCH(_xlfn.CONCAT($B18,",",L$4),'19 SpcFunc &amp; VentSpcFunc combos'!$Q$8:$Q$335,0),0)&gt;0,1,0)</f>
        <v>0</v>
      </c>
      <c r="M18" s="107">
        <f ca="1">IF(IFERROR(MATCH(_xlfn.CONCAT($B18,",",M$4),'19 SpcFunc &amp; VentSpcFunc combos'!$Q$8:$Q$335,0),0)&gt;0,1,0)</f>
        <v>0</v>
      </c>
      <c r="N18" s="107">
        <f ca="1">IF(IFERROR(MATCH(_xlfn.CONCAT($B18,",",N$4),'19 SpcFunc &amp; VentSpcFunc combos'!$Q$8:$Q$335,0),0)&gt;0,1,0)</f>
        <v>0</v>
      </c>
      <c r="O18" s="107">
        <f ca="1">IF(IFERROR(MATCH(_xlfn.CONCAT($B18,",",O$4),'19 SpcFunc &amp; VentSpcFunc combos'!$Q$8:$Q$335,0),0)&gt;0,1,0)</f>
        <v>0</v>
      </c>
      <c r="P18" s="107">
        <f ca="1">IF(IFERROR(MATCH(_xlfn.CONCAT($B18,",",P$4),'19 SpcFunc &amp; VentSpcFunc combos'!$Q$8:$Q$335,0),0)&gt;0,1,0)</f>
        <v>0</v>
      </c>
      <c r="Q18" s="107">
        <f ca="1">IF(IFERROR(MATCH(_xlfn.CONCAT($B18,",",Q$4),'19 SpcFunc &amp; VentSpcFunc combos'!$Q$8:$Q$335,0),0)&gt;0,1,0)</f>
        <v>0</v>
      </c>
      <c r="R18" s="107">
        <f ca="1">IF(IFERROR(MATCH(_xlfn.CONCAT($B18,",",R$4),'19 SpcFunc &amp; VentSpcFunc combos'!$Q$8:$Q$335,0),0)&gt;0,1,0)</f>
        <v>0</v>
      </c>
      <c r="S18" s="107">
        <f ca="1">IF(IFERROR(MATCH(_xlfn.CONCAT($B18,",",S$4),'19 SpcFunc &amp; VentSpcFunc combos'!$Q$8:$Q$335,0),0)&gt;0,1,0)</f>
        <v>0</v>
      </c>
      <c r="T18" s="107">
        <f ca="1">IF(IFERROR(MATCH(_xlfn.CONCAT($B18,",",T$4),'19 SpcFunc &amp; VentSpcFunc combos'!$Q$8:$Q$335,0),0)&gt;0,1,0)</f>
        <v>0</v>
      </c>
      <c r="U18" s="107">
        <f ca="1">IF(IFERROR(MATCH(_xlfn.CONCAT($B18,",",U$4),'19 SpcFunc &amp; VentSpcFunc combos'!$Q$8:$Q$335,0),0)&gt;0,1,0)</f>
        <v>0</v>
      </c>
      <c r="V18" s="107">
        <f ca="1">IF(IFERROR(MATCH(_xlfn.CONCAT($B18,",",V$4),'19 SpcFunc &amp; VentSpcFunc combos'!$Q$8:$Q$335,0),0)&gt;0,1,0)</f>
        <v>0</v>
      </c>
      <c r="W18" s="107">
        <f ca="1">IF(IFERROR(MATCH(_xlfn.CONCAT($B18,",",W$4),'19 SpcFunc &amp; VentSpcFunc combos'!$Q$8:$Q$335,0),0)&gt;0,1,0)</f>
        <v>0</v>
      </c>
      <c r="X18" s="107">
        <f ca="1">IF(IFERROR(MATCH(_xlfn.CONCAT($B18,",",X$4),'19 SpcFunc &amp; VentSpcFunc combos'!$Q$8:$Q$335,0),0)&gt;0,1,0)</f>
        <v>0</v>
      </c>
      <c r="Y18" s="107">
        <f ca="1">IF(IFERROR(MATCH(_xlfn.CONCAT($B18,",",Y$4),'19 SpcFunc &amp; VentSpcFunc combos'!$Q$8:$Q$335,0),0)&gt;0,1,0)</f>
        <v>0</v>
      </c>
      <c r="Z18" s="107">
        <f ca="1">IF(IFERROR(MATCH(_xlfn.CONCAT($B18,",",Z$4),'19 SpcFunc &amp; VentSpcFunc combos'!$Q$8:$Q$335,0),0)&gt;0,1,0)</f>
        <v>0</v>
      </c>
      <c r="AA18" s="107">
        <f ca="1">IF(IFERROR(MATCH(_xlfn.CONCAT($B18,",",AA$4),'19 SpcFunc &amp; VentSpcFunc combos'!$Q$8:$Q$335,0),0)&gt;0,1,0)</f>
        <v>0</v>
      </c>
      <c r="AB18" s="107">
        <f ca="1">IF(IFERROR(MATCH(_xlfn.CONCAT($B18,",",AB$4),'19 SpcFunc &amp; VentSpcFunc combos'!$Q$8:$Q$335,0),0)&gt;0,1,0)</f>
        <v>0</v>
      </c>
      <c r="AC18" s="107">
        <f ca="1">IF(IFERROR(MATCH(_xlfn.CONCAT($B18,",",AC$4),'19 SpcFunc &amp; VentSpcFunc combos'!$Q$8:$Q$335,0),0)&gt;0,1,0)</f>
        <v>0</v>
      </c>
      <c r="AD18" s="107">
        <f ca="1">IF(IFERROR(MATCH(_xlfn.CONCAT($B18,",",AD$4),'19 SpcFunc &amp; VentSpcFunc combos'!$Q$8:$Q$335,0),0)&gt;0,1,0)</f>
        <v>0</v>
      </c>
      <c r="AE18" s="107">
        <f ca="1">IF(IFERROR(MATCH(_xlfn.CONCAT($B18,",",AE$4),'19 SpcFunc &amp; VentSpcFunc combos'!$Q$8:$Q$335,0),0)&gt;0,1,0)</f>
        <v>0</v>
      </c>
      <c r="AF18" s="107">
        <f ca="1">IF(IFERROR(MATCH(_xlfn.CONCAT($B18,",",AF$4),'19 SpcFunc &amp; VentSpcFunc combos'!$Q$8:$Q$335,0),0)&gt;0,1,0)</f>
        <v>0</v>
      </c>
      <c r="AG18" s="107">
        <f ca="1">IF(IFERROR(MATCH(_xlfn.CONCAT($B18,",",AG$4),'19 SpcFunc &amp; VentSpcFunc combos'!$Q$8:$Q$335,0),0)&gt;0,1,0)</f>
        <v>0</v>
      </c>
      <c r="AH18" s="107">
        <f ca="1">IF(IFERROR(MATCH(_xlfn.CONCAT($B18,",",AH$4),'19 SpcFunc &amp; VentSpcFunc combos'!$Q$8:$Q$335,0),0)&gt;0,1,0)</f>
        <v>0</v>
      </c>
      <c r="AI18" s="107">
        <f ca="1">IF(IFERROR(MATCH(_xlfn.CONCAT($B18,",",AI$4),'19 SpcFunc &amp; VentSpcFunc combos'!$Q$8:$Q$335,0),0)&gt;0,1,0)</f>
        <v>0</v>
      </c>
      <c r="AJ18" s="107">
        <f ca="1">IF(IFERROR(MATCH(_xlfn.CONCAT($B18,",",AJ$4),'19 SpcFunc &amp; VentSpcFunc combos'!$Q$8:$Q$335,0),0)&gt;0,1,0)</f>
        <v>0</v>
      </c>
      <c r="AK18" s="107">
        <f ca="1">IF(IFERROR(MATCH(_xlfn.CONCAT($B18,",",AK$4),'19 SpcFunc &amp; VentSpcFunc combos'!$Q$8:$Q$335,0),0)&gt;0,1,0)</f>
        <v>0</v>
      </c>
      <c r="AL18" s="107">
        <f ca="1">IF(IFERROR(MATCH(_xlfn.CONCAT($B18,",",AL$4),'19 SpcFunc &amp; VentSpcFunc combos'!$Q$8:$Q$335,0),0)&gt;0,1,0)</f>
        <v>0</v>
      </c>
      <c r="AM18" s="107">
        <f ca="1">IF(IFERROR(MATCH(_xlfn.CONCAT($B18,",",AM$4),'19 SpcFunc &amp; VentSpcFunc combos'!$Q$8:$Q$335,0),0)&gt;0,1,0)</f>
        <v>0</v>
      </c>
      <c r="AN18" s="107">
        <f ca="1">IF(IFERROR(MATCH(_xlfn.CONCAT($B18,",",AN$4),'19 SpcFunc &amp; VentSpcFunc combos'!$Q$8:$Q$335,0),0)&gt;0,1,0)</f>
        <v>0</v>
      </c>
      <c r="AO18" s="107">
        <f ca="1">IF(IFERROR(MATCH(_xlfn.CONCAT($B18,",",AO$4),'19 SpcFunc &amp; VentSpcFunc combos'!$Q$8:$Q$335,0),0)&gt;0,1,0)</f>
        <v>0</v>
      </c>
      <c r="AP18" s="107">
        <f ca="1">IF(IFERROR(MATCH(_xlfn.CONCAT($B18,",",AP$4),'19 SpcFunc &amp; VentSpcFunc combos'!$Q$8:$Q$335,0),0)&gt;0,1,0)</f>
        <v>0</v>
      </c>
      <c r="AQ18" s="107">
        <f ca="1">IF(IFERROR(MATCH(_xlfn.CONCAT($B18,",",AQ$4),'19 SpcFunc &amp; VentSpcFunc combos'!$Q$8:$Q$335,0),0)&gt;0,1,0)</f>
        <v>0</v>
      </c>
      <c r="AR18" s="107">
        <f ca="1">IF(IFERROR(MATCH(_xlfn.CONCAT($B18,",",AR$4),'19 SpcFunc &amp; VentSpcFunc combos'!$Q$8:$Q$335,0),0)&gt;0,1,0)</f>
        <v>0</v>
      </c>
      <c r="AS18" s="107">
        <f ca="1">IF(IFERROR(MATCH(_xlfn.CONCAT($B18,",",AS$4),'19 SpcFunc &amp; VentSpcFunc combos'!$Q$8:$Q$335,0),0)&gt;0,1,0)</f>
        <v>0</v>
      </c>
      <c r="AT18" s="107">
        <f ca="1">IF(IFERROR(MATCH(_xlfn.CONCAT($B18,",",AT$4),'19 SpcFunc &amp; VentSpcFunc combos'!$Q$8:$Q$335,0),0)&gt;0,1,0)</f>
        <v>0</v>
      </c>
      <c r="AU18" s="107">
        <f ca="1">IF(IFERROR(MATCH(_xlfn.CONCAT($B18,",",AU$4),'19 SpcFunc &amp; VentSpcFunc combos'!$Q$8:$Q$335,0),0)&gt;0,1,0)</f>
        <v>0</v>
      </c>
      <c r="AV18" s="107">
        <f ca="1">IF(IFERROR(MATCH(_xlfn.CONCAT($B18,",",AV$4),'19 SpcFunc &amp; VentSpcFunc combos'!$Q$8:$Q$335,0),0)&gt;0,1,0)</f>
        <v>0</v>
      </c>
      <c r="AW18" s="107">
        <f ca="1">IF(IFERROR(MATCH(_xlfn.CONCAT($B18,",",AW$4),'19 SpcFunc &amp; VentSpcFunc combos'!$Q$8:$Q$335,0),0)&gt;0,1,0)</f>
        <v>0</v>
      </c>
      <c r="AX18" s="107">
        <f ca="1">IF(IFERROR(MATCH(_xlfn.CONCAT($B18,",",AX$4),'19 SpcFunc &amp; VentSpcFunc combos'!$Q$8:$Q$335,0),0)&gt;0,1,0)</f>
        <v>0</v>
      </c>
      <c r="AY18" s="107">
        <f ca="1">IF(IFERROR(MATCH(_xlfn.CONCAT($B18,",",AY$4),'19 SpcFunc &amp; VentSpcFunc combos'!$Q$8:$Q$335,0),0)&gt;0,1,0)</f>
        <v>1</v>
      </c>
      <c r="AZ18" s="107">
        <f ca="1">IF(IFERROR(MATCH(_xlfn.CONCAT($B18,",",AZ$4),'19 SpcFunc &amp; VentSpcFunc combos'!$Q$8:$Q$335,0),0)&gt;0,1,0)</f>
        <v>0</v>
      </c>
      <c r="BA18" s="107">
        <f ca="1">IF(IFERROR(MATCH(_xlfn.CONCAT($B18,",",BA$4),'19 SpcFunc &amp; VentSpcFunc combos'!$Q$8:$Q$335,0),0)&gt;0,1,0)</f>
        <v>0</v>
      </c>
      <c r="BB18" s="107">
        <f ca="1">IF(IFERROR(MATCH(_xlfn.CONCAT($B18,",",BB$4),'19 SpcFunc &amp; VentSpcFunc combos'!$Q$8:$Q$335,0),0)&gt;0,1,0)</f>
        <v>0</v>
      </c>
      <c r="BC18" s="107">
        <f ca="1">IF(IFERROR(MATCH(_xlfn.CONCAT($B18,",",BC$4),'19 SpcFunc &amp; VentSpcFunc combos'!$Q$8:$Q$335,0),0)&gt;0,1,0)</f>
        <v>0</v>
      </c>
      <c r="BD18" s="107">
        <f ca="1">IF(IFERROR(MATCH(_xlfn.CONCAT($B18,",",BD$4),'19 SpcFunc &amp; VentSpcFunc combos'!$Q$8:$Q$335,0),0)&gt;0,1,0)</f>
        <v>0</v>
      </c>
      <c r="BE18" s="107">
        <f ca="1">IF(IFERROR(MATCH(_xlfn.CONCAT($B18,",",BE$4),'19 SpcFunc &amp; VentSpcFunc combos'!$Q$8:$Q$335,0),0)&gt;0,1,0)</f>
        <v>0</v>
      </c>
      <c r="BF18" s="107">
        <f ca="1">IF(IFERROR(MATCH(_xlfn.CONCAT($B18,",",BF$4),'19 SpcFunc &amp; VentSpcFunc combos'!$Q$8:$Q$335,0),0)&gt;0,1,0)</f>
        <v>1</v>
      </c>
      <c r="BG18" s="107">
        <f ca="1">IF(IFERROR(MATCH(_xlfn.CONCAT($B18,",",BG$4),'19 SpcFunc &amp; VentSpcFunc combos'!$Q$8:$Q$335,0),0)&gt;0,1,0)</f>
        <v>0</v>
      </c>
      <c r="BH18" s="107">
        <f ca="1">IF(IFERROR(MATCH(_xlfn.CONCAT($B18,",",BH$4),'19 SpcFunc &amp; VentSpcFunc combos'!$Q$8:$Q$335,0),0)&gt;0,1,0)</f>
        <v>0</v>
      </c>
      <c r="BI18" s="107">
        <f ca="1">IF(IFERROR(MATCH(_xlfn.CONCAT($B18,",",BI$4),'19 SpcFunc &amp; VentSpcFunc combos'!$Q$8:$Q$335,0),0)&gt;0,1,0)</f>
        <v>0</v>
      </c>
      <c r="BJ18" s="107">
        <f ca="1">IF(IFERROR(MATCH(_xlfn.CONCAT($B18,",",BJ$4),'19 SpcFunc &amp; VentSpcFunc combos'!$Q$8:$Q$335,0),0)&gt;0,1,0)</f>
        <v>0</v>
      </c>
      <c r="BK18" s="107">
        <f ca="1">IF(IFERROR(MATCH(_xlfn.CONCAT($B18,",",BK$4),'19 SpcFunc &amp; VentSpcFunc combos'!$Q$8:$Q$335,0),0)&gt;0,1,0)</f>
        <v>0</v>
      </c>
      <c r="BL18" s="107">
        <f ca="1">IF(IFERROR(MATCH(_xlfn.CONCAT($B18,",",BL$4),'19 SpcFunc &amp; VentSpcFunc combos'!$Q$8:$Q$335,0),0)&gt;0,1,0)</f>
        <v>0</v>
      </c>
      <c r="BM18" s="107">
        <f ca="1">IF(IFERROR(MATCH(_xlfn.CONCAT($B18,",",BM$4),'19 SpcFunc &amp; VentSpcFunc combos'!$Q$8:$Q$335,0),0)&gt;0,1,0)</f>
        <v>0</v>
      </c>
      <c r="BN18" s="107">
        <f ca="1">IF(IFERROR(MATCH(_xlfn.CONCAT($B18,",",BN$4),'19 SpcFunc &amp; VentSpcFunc combos'!$Q$8:$Q$335,0),0)&gt;0,1,0)</f>
        <v>0</v>
      </c>
      <c r="BO18" s="107">
        <f ca="1">IF(IFERROR(MATCH(_xlfn.CONCAT($B18,",",BO$4),'19 SpcFunc &amp; VentSpcFunc combos'!$Q$8:$Q$335,0),0)&gt;0,1,0)</f>
        <v>0</v>
      </c>
      <c r="BP18" s="107">
        <f ca="1">IF(IFERROR(MATCH(_xlfn.CONCAT($B18,",",BP$4),'19 SpcFunc &amp; VentSpcFunc combos'!$Q$8:$Q$335,0),0)&gt;0,1,0)</f>
        <v>0</v>
      </c>
      <c r="BQ18" s="107">
        <f ca="1">IF(IFERROR(MATCH(_xlfn.CONCAT($B18,",",BQ$4),'19 SpcFunc &amp; VentSpcFunc combos'!$Q$8:$Q$335,0),0)&gt;0,1,0)</f>
        <v>0</v>
      </c>
      <c r="BR18" s="107">
        <f ca="1">IF(IFERROR(MATCH(_xlfn.CONCAT($B18,",",BR$4),'19 SpcFunc &amp; VentSpcFunc combos'!$Q$8:$Q$335,0),0)&gt;0,1,0)</f>
        <v>0</v>
      </c>
      <c r="BS18" s="107">
        <f ca="1">IF(IFERROR(MATCH(_xlfn.CONCAT($B18,",",BS$4),'19 SpcFunc &amp; VentSpcFunc combos'!$Q$8:$Q$335,0),0)&gt;0,1,0)</f>
        <v>1</v>
      </c>
      <c r="BT18" s="107">
        <f ca="1">IF(IFERROR(MATCH(_xlfn.CONCAT($B18,",",BT$4),'19 SpcFunc &amp; VentSpcFunc combos'!$Q$8:$Q$335,0),0)&gt;0,1,0)</f>
        <v>0</v>
      </c>
      <c r="BU18" s="107">
        <f ca="1">IF(IFERROR(MATCH(_xlfn.CONCAT($B18,",",BU$4),'19 SpcFunc &amp; VentSpcFunc combos'!$Q$8:$Q$335,0),0)&gt;0,1,0)</f>
        <v>0</v>
      </c>
      <c r="BV18" s="107">
        <f ca="1">IF(IFERROR(MATCH(_xlfn.CONCAT($B18,",",BV$4),'19 SpcFunc &amp; VentSpcFunc combos'!$Q$8:$Q$335,0),0)&gt;0,1,0)</f>
        <v>0</v>
      </c>
      <c r="BW18" s="107">
        <f ca="1">IF(IFERROR(MATCH(_xlfn.CONCAT($B18,",",BW$4),'19 SpcFunc &amp; VentSpcFunc combos'!$Q$8:$Q$335,0),0)&gt;0,1,0)</f>
        <v>0</v>
      </c>
      <c r="BX18" s="107">
        <f ca="1">IF(IFERROR(MATCH(_xlfn.CONCAT($B18,",",BX$4),'19 SpcFunc &amp; VentSpcFunc combos'!$Q$8:$Q$335,0),0)&gt;0,1,0)</f>
        <v>0</v>
      </c>
      <c r="BY18" s="107">
        <f ca="1">IF(IFERROR(MATCH(_xlfn.CONCAT($B18,",",BY$4),'19 SpcFunc &amp; VentSpcFunc combos'!$Q$8:$Q$335,0),0)&gt;0,1,0)</f>
        <v>0</v>
      </c>
      <c r="BZ18" s="107">
        <f ca="1">IF(IFERROR(MATCH(_xlfn.CONCAT($B18,",",BZ$4),'19 SpcFunc &amp; VentSpcFunc combos'!$Q$8:$Q$335,0),0)&gt;0,1,0)</f>
        <v>0</v>
      </c>
      <c r="CA18" s="107">
        <f ca="1">IF(IFERROR(MATCH(_xlfn.CONCAT($B18,",",CA$4),'19 SpcFunc &amp; VentSpcFunc combos'!$Q$8:$Q$335,0),0)&gt;0,1,0)</f>
        <v>1</v>
      </c>
      <c r="CB18" s="107">
        <f ca="1">IF(IFERROR(MATCH(_xlfn.CONCAT($B18,",",CB$4),'19 SpcFunc &amp; VentSpcFunc combos'!$Q$8:$Q$335,0),0)&gt;0,1,0)</f>
        <v>0</v>
      </c>
      <c r="CC18" s="107">
        <f ca="1">IF(IFERROR(MATCH(_xlfn.CONCAT($B18,",",CC$4),'19 SpcFunc &amp; VentSpcFunc combos'!$Q$8:$Q$335,0),0)&gt;0,1,0)</f>
        <v>0</v>
      </c>
      <c r="CD18" s="107">
        <f ca="1">IF(IFERROR(MATCH(_xlfn.CONCAT($B18,",",CD$4),'19 SpcFunc &amp; VentSpcFunc combos'!$Q$8:$Q$335,0),0)&gt;0,1,0)</f>
        <v>0</v>
      </c>
      <c r="CE18" s="107">
        <f ca="1">IF(IFERROR(MATCH(_xlfn.CONCAT($B18,",",CE$4),'19 SpcFunc &amp; VentSpcFunc combos'!$Q$8:$Q$335,0),0)&gt;0,1,0)</f>
        <v>1</v>
      </c>
      <c r="CF18" s="107">
        <f ca="1">IF(IFERROR(MATCH(_xlfn.CONCAT($B18,",",CF$4),'19 SpcFunc &amp; VentSpcFunc combos'!$Q$8:$Q$335,0),0)&gt;0,1,0)</f>
        <v>0</v>
      </c>
      <c r="CG18" s="107">
        <f ca="1">IF(IFERROR(MATCH(_xlfn.CONCAT($B18,",",CG$4),'19 SpcFunc &amp; VentSpcFunc combos'!$Q$8:$Q$335,0),0)&gt;0,1,0)</f>
        <v>0</v>
      </c>
      <c r="CH18" s="107">
        <f ca="1">IF(IFERROR(MATCH(_xlfn.CONCAT($B18,",",CH$4),'19 SpcFunc &amp; VentSpcFunc combos'!$Q$8:$Q$335,0),0)&gt;0,1,0)</f>
        <v>0</v>
      </c>
      <c r="CI18" s="107">
        <f ca="1">IF(IFERROR(MATCH(_xlfn.CONCAT($B18,",",CI$4),'19 SpcFunc &amp; VentSpcFunc combos'!$Q$8:$Q$335,0),0)&gt;0,1,0)</f>
        <v>0</v>
      </c>
      <c r="CJ18" s="107">
        <f ca="1">IF(IFERROR(MATCH(_xlfn.CONCAT($B18,",",CJ$4),'19 SpcFunc &amp; VentSpcFunc combos'!$Q$8:$Q$335,0),0)&gt;0,1,0)</f>
        <v>0</v>
      </c>
      <c r="CK18" s="107">
        <f ca="1">IF(IFERROR(MATCH(_xlfn.CONCAT($B18,",",CK$4),'19 SpcFunc &amp; VentSpcFunc combos'!$Q$8:$Q$335,0),0)&gt;0,1,0)</f>
        <v>0</v>
      </c>
      <c r="CL18" s="107">
        <f ca="1">IF(IFERROR(MATCH(_xlfn.CONCAT($B18,",",CL$4),'19 SpcFunc &amp; VentSpcFunc combos'!$Q$8:$Q$335,0),0)&gt;0,1,0)</f>
        <v>0</v>
      </c>
      <c r="CM18" s="107">
        <f ca="1">IF(IFERROR(MATCH(_xlfn.CONCAT($B18,",",CM$4),'19 SpcFunc &amp; VentSpcFunc combos'!$Q$8:$Q$335,0),0)&gt;0,1,0)</f>
        <v>0</v>
      </c>
      <c r="CN18" s="107">
        <f ca="1">IF(IFERROR(MATCH(_xlfn.CONCAT($B18,",",CN$4),'19 SpcFunc &amp; VentSpcFunc combos'!$Q$8:$Q$335,0),0)&gt;0,1,0)</f>
        <v>0</v>
      </c>
      <c r="CO18" s="107">
        <f ca="1">IF(IFERROR(MATCH(_xlfn.CONCAT($B18,",",CO$4),'19 SpcFunc &amp; VentSpcFunc combos'!$Q$8:$Q$335,0),0)&gt;0,1,0)</f>
        <v>0</v>
      </c>
      <c r="CP18" s="107">
        <f ca="1">IF(IFERROR(MATCH(_xlfn.CONCAT($B18,",",CP$4),'19 SpcFunc &amp; VentSpcFunc combos'!$Q$8:$Q$335,0),0)&gt;0,1,0)</f>
        <v>0</v>
      </c>
      <c r="CQ18" s="107">
        <f ca="1">IF(IFERROR(MATCH(_xlfn.CONCAT($B18,",",CQ$4),'19 SpcFunc &amp; VentSpcFunc combos'!$Q$8:$Q$335,0),0)&gt;0,1,0)</f>
        <v>0</v>
      </c>
      <c r="CR18" s="107">
        <f ca="1">IF(IFERROR(MATCH(_xlfn.CONCAT($B18,",",CR$4),'19 SpcFunc &amp; VentSpcFunc combos'!$Q$8:$Q$335,0),0)&gt;0,1,0)</f>
        <v>0</v>
      </c>
      <c r="CS18" s="107">
        <f ca="1">IF(IFERROR(MATCH(_xlfn.CONCAT($B18,",",CS$4),'19 SpcFunc &amp; VentSpcFunc combos'!$Q$8:$Q$335,0),0)&gt;0,1,0)</f>
        <v>0</v>
      </c>
      <c r="CT18" s="107">
        <f ca="1">IF(IFERROR(MATCH(_xlfn.CONCAT($B18,",",CT$4),'19 SpcFunc &amp; VentSpcFunc combos'!$Q$8:$Q$335,0),0)&gt;0,1,0)</f>
        <v>0</v>
      </c>
      <c r="CU18" s="86" t="s">
        <v>535</v>
      </c>
      <c r="CV18">
        <f t="shared" ca="1" si="5"/>
        <v>5</v>
      </c>
    </row>
    <row r="19" spans="2:100">
      <c r="B19" t="str">
        <f>'For CSV - 2019 SpcFuncData'!B19</f>
        <v>Dining Area (Bar/Lounge and Fine Dining)</v>
      </c>
      <c r="C19" s="107">
        <f ca="1">IF(IFERROR(MATCH(_xlfn.CONCAT($B19,",",C$4),'19 SpcFunc &amp; VentSpcFunc combos'!$Q$8:$Q$335,0),0)&gt;0,1,0)</f>
        <v>0</v>
      </c>
      <c r="D19" s="107">
        <f ca="1">IF(IFERROR(MATCH(_xlfn.CONCAT($B19,",",D$4),'19 SpcFunc &amp; VentSpcFunc combos'!$Q$8:$Q$335,0),0)&gt;0,1,0)</f>
        <v>0</v>
      </c>
      <c r="E19" s="107">
        <f ca="1">IF(IFERROR(MATCH(_xlfn.CONCAT($B19,",",E$4),'19 SpcFunc &amp; VentSpcFunc combos'!$Q$8:$Q$335,0),0)&gt;0,1,0)</f>
        <v>0</v>
      </c>
      <c r="F19" s="107">
        <f ca="1">IF(IFERROR(MATCH(_xlfn.CONCAT($B19,",",F$4),'19 SpcFunc &amp; VentSpcFunc combos'!$Q$8:$Q$335,0),0)&gt;0,1,0)</f>
        <v>0</v>
      </c>
      <c r="G19" s="107">
        <f ca="1">IF(IFERROR(MATCH(_xlfn.CONCAT($B19,",",G$4),'19 SpcFunc &amp; VentSpcFunc combos'!$Q$8:$Q$335,0),0)&gt;0,1,0)</f>
        <v>0</v>
      </c>
      <c r="H19" s="107">
        <f ca="1">IF(IFERROR(MATCH(_xlfn.CONCAT($B19,",",H$4),'19 SpcFunc &amp; VentSpcFunc combos'!$Q$8:$Q$335,0),0)&gt;0,1,0)</f>
        <v>0</v>
      </c>
      <c r="I19" s="107">
        <f ca="1">IF(IFERROR(MATCH(_xlfn.CONCAT($B19,",",I$4),'19 SpcFunc &amp; VentSpcFunc combos'!$Q$8:$Q$335,0),0)&gt;0,1,0)</f>
        <v>0</v>
      </c>
      <c r="J19" s="107">
        <f ca="1">IF(IFERROR(MATCH(_xlfn.CONCAT($B19,",",J$4),'19 SpcFunc &amp; VentSpcFunc combos'!$Q$8:$Q$335,0),0)&gt;0,1,0)</f>
        <v>0</v>
      </c>
      <c r="K19" s="107">
        <f ca="1">IF(IFERROR(MATCH(_xlfn.CONCAT($B19,",",K$4),'19 SpcFunc &amp; VentSpcFunc combos'!$Q$8:$Q$335,0),0)&gt;0,1,0)</f>
        <v>0</v>
      </c>
      <c r="L19" s="107">
        <f ca="1">IF(IFERROR(MATCH(_xlfn.CONCAT($B19,",",L$4),'19 SpcFunc &amp; VentSpcFunc combos'!$Q$8:$Q$335,0),0)&gt;0,1,0)</f>
        <v>0</v>
      </c>
      <c r="M19" s="107">
        <f ca="1">IF(IFERROR(MATCH(_xlfn.CONCAT($B19,",",M$4),'19 SpcFunc &amp; VentSpcFunc combos'!$Q$8:$Q$335,0),0)&gt;0,1,0)</f>
        <v>0</v>
      </c>
      <c r="N19" s="107">
        <f ca="1">IF(IFERROR(MATCH(_xlfn.CONCAT($B19,",",N$4),'19 SpcFunc &amp; VentSpcFunc combos'!$Q$8:$Q$335,0),0)&gt;0,1,0)</f>
        <v>0</v>
      </c>
      <c r="O19" s="107">
        <f ca="1">IF(IFERROR(MATCH(_xlfn.CONCAT($B19,",",O$4),'19 SpcFunc &amp; VentSpcFunc combos'!$Q$8:$Q$335,0),0)&gt;0,1,0)</f>
        <v>0</v>
      </c>
      <c r="P19" s="107">
        <f ca="1">IF(IFERROR(MATCH(_xlfn.CONCAT($B19,",",P$4),'19 SpcFunc &amp; VentSpcFunc combos'!$Q$8:$Q$335,0),0)&gt;0,1,0)</f>
        <v>0</v>
      </c>
      <c r="Q19" s="107">
        <f ca="1">IF(IFERROR(MATCH(_xlfn.CONCAT($B19,",",Q$4),'19 SpcFunc &amp; VentSpcFunc combos'!$Q$8:$Q$335,0),0)&gt;0,1,0)</f>
        <v>0</v>
      </c>
      <c r="R19" s="107">
        <f ca="1">IF(IFERROR(MATCH(_xlfn.CONCAT($B19,",",R$4),'19 SpcFunc &amp; VentSpcFunc combos'!$Q$8:$Q$335,0),0)&gt;0,1,0)</f>
        <v>0</v>
      </c>
      <c r="S19" s="107">
        <f ca="1">IF(IFERROR(MATCH(_xlfn.CONCAT($B19,",",S$4),'19 SpcFunc &amp; VentSpcFunc combos'!$Q$8:$Q$335,0),0)&gt;0,1,0)</f>
        <v>0</v>
      </c>
      <c r="T19" s="107">
        <f ca="1">IF(IFERROR(MATCH(_xlfn.CONCAT($B19,",",T$4),'19 SpcFunc &amp; VentSpcFunc combos'!$Q$8:$Q$335,0),0)&gt;0,1,0)</f>
        <v>0</v>
      </c>
      <c r="U19" s="107">
        <f ca="1">IF(IFERROR(MATCH(_xlfn.CONCAT($B19,",",U$4),'19 SpcFunc &amp; VentSpcFunc combos'!$Q$8:$Q$335,0),0)&gt;0,1,0)</f>
        <v>0</v>
      </c>
      <c r="V19" s="107">
        <f ca="1">IF(IFERROR(MATCH(_xlfn.CONCAT($B19,",",V$4),'19 SpcFunc &amp; VentSpcFunc combos'!$Q$8:$Q$335,0),0)&gt;0,1,0)</f>
        <v>0</v>
      </c>
      <c r="W19" s="107">
        <f ca="1">IF(IFERROR(MATCH(_xlfn.CONCAT($B19,",",W$4),'19 SpcFunc &amp; VentSpcFunc combos'!$Q$8:$Q$335,0),0)&gt;0,1,0)</f>
        <v>0</v>
      </c>
      <c r="X19" s="107">
        <f ca="1">IF(IFERROR(MATCH(_xlfn.CONCAT($B19,",",X$4),'19 SpcFunc &amp; VentSpcFunc combos'!$Q$8:$Q$335,0),0)&gt;0,1,0)</f>
        <v>0</v>
      </c>
      <c r="Y19" s="107">
        <f ca="1">IF(IFERROR(MATCH(_xlfn.CONCAT($B19,",",Y$4),'19 SpcFunc &amp; VentSpcFunc combos'!$Q$8:$Q$335,0),0)&gt;0,1,0)</f>
        <v>0</v>
      </c>
      <c r="Z19" s="107">
        <f ca="1">IF(IFERROR(MATCH(_xlfn.CONCAT($B19,",",Z$4),'19 SpcFunc &amp; VentSpcFunc combos'!$Q$8:$Q$335,0),0)&gt;0,1,0)</f>
        <v>0</v>
      </c>
      <c r="AA19" s="107">
        <f ca="1">IF(IFERROR(MATCH(_xlfn.CONCAT($B19,",",AA$4),'19 SpcFunc &amp; VentSpcFunc combos'!$Q$8:$Q$335,0),0)&gt;0,1,0)</f>
        <v>0</v>
      </c>
      <c r="AB19" s="107">
        <f ca="1">IF(IFERROR(MATCH(_xlfn.CONCAT($B19,",",AB$4),'19 SpcFunc &amp; VentSpcFunc combos'!$Q$8:$Q$335,0),0)&gt;0,1,0)</f>
        <v>0</v>
      </c>
      <c r="AC19" s="107">
        <f ca="1">IF(IFERROR(MATCH(_xlfn.CONCAT($B19,",",AC$4),'19 SpcFunc &amp; VentSpcFunc combos'!$Q$8:$Q$335,0),0)&gt;0,1,0)</f>
        <v>0</v>
      </c>
      <c r="AD19" s="107">
        <f ca="1">IF(IFERROR(MATCH(_xlfn.CONCAT($B19,",",AD$4),'19 SpcFunc &amp; VentSpcFunc combos'!$Q$8:$Q$335,0),0)&gt;0,1,0)</f>
        <v>0</v>
      </c>
      <c r="AE19" s="107">
        <f ca="1">IF(IFERROR(MATCH(_xlfn.CONCAT($B19,",",AE$4),'19 SpcFunc &amp; VentSpcFunc combos'!$Q$8:$Q$335,0),0)&gt;0,1,0)</f>
        <v>0</v>
      </c>
      <c r="AF19" s="107">
        <f ca="1">IF(IFERROR(MATCH(_xlfn.CONCAT($B19,",",AF$4),'19 SpcFunc &amp; VentSpcFunc combos'!$Q$8:$Q$335,0),0)&gt;0,1,0)</f>
        <v>0</v>
      </c>
      <c r="AG19" s="107">
        <f ca="1">IF(IFERROR(MATCH(_xlfn.CONCAT($B19,",",AG$4),'19 SpcFunc &amp; VentSpcFunc combos'!$Q$8:$Q$335,0),0)&gt;0,1,0)</f>
        <v>0</v>
      </c>
      <c r="AH19" s="107">
        <f ca="1">IF(IFERROR(MATCH(_xlfn.CONCAT($B19,",",AH$4),'19 SpcFunc &amp; VentSpcFunc combos'!$Q$8:$Q$335,0),0)&gt;0,1,0)</f>
        <v>0</v>
      </c>
      <c r="AI19" s="107">
        <f ca="1">IF(IFERROR(MATCH(_xlfn.CONCAT($B19,",",AI$4),'19 SpcFunc &amp; VentSpcFunc combos'!$Q$8:$Q$335,0),0)&gt;0,1,0)</f>
        <v>0</v>
      </c>
      <c r="AJ19" s="107">
        <f ca="1">IF(IFERROR(MATCH(_xlfn.CONCAT($B19,",",AJ$4),'19 SpcFunc &amp; VentSpcFunc combos'!$Q$8:$Q$335,0),0)&gt;0,1,0)</f>
        <v>0</v>
      </c>
      <c r="AK19" s="107">
        <f ca="1">IF(IFERROR(MATCH(_xlfn.CONCAT($B19,",",AK$4),'19 SpcFunc &amp; VentSpcFunc combos'!$Q$8:$Q$335,0),0)&gt;0,1,0)</f>
        <v>0</v>
      </c>
      <c r="AL19" s="107">
        <f ca="1">IF(IFERROR(MATCH(_xlfn.CONCAT($B19,",",AL$4),'19 SpcFunc &amp; VentSpcFunc combos'!$Q$8:$Q$335,0),0)&gt;0,1,0)</f>
        <v>0</v>
      </c>
      <c r="AM19" s="107">
        <f ca="1">IF(IFERROR(MATCH(_xlfn.CONCAT($B19,",",AM$4),'19 SpcFunc &amp; VentSpcFunc combos'!$Q$8:$Q$335,0),0)&gt;0,1,0)</f>
        <v>0</v>
      </c>
      <c r="AN19" s="107">
        <f ca="1">IF(IFERROR(MATCH(_xlfn.CONCAT($B19,",",AN$4),'19 SpcFunc &amp; VentSpcFunc combos'!$Q$8:$Q$335,0),0)&gt;0,1,0)</f>
        <v>0</v>
      </c>
      <c r="AO19" s="107">
        <f ca="1">IF(IFERROR(MATCH(_xlfn.CONCAT($B19,",",AO$4),'19 SpcFunc &amp; VentSpcFunc combos'!$Q$8:$Q$335,0),0)&gt;0,1,0)</f>
        <v>0</v>
      </c>
      <c r="AP19" s="107">
        <f ca="1">IF(IFERROR(MATCH(_xlfn.CONCAT($B19,",",AP$4),'19 SpcFunc &amp; VentSpcFunc combos'!$Q$8:$Q$335,0),0)&gt;0,1,0)</f>
        <v>0</v>
      </c>
      <c r="AQ19" s="107">
        <f ca="1">IF(IFERROR(MATCH(_xlfn.CONCAT($B19,",",AQ$4),'19 SpcFunc &amp; VentSpcFunc combos'!$Q$8:$Q$335,0),0)&gt;0,1,0)</f>
        <v>0</v>
      </c>
      <c r="AR19" s="107">
        <f ca="1">IF(IFERROR(MATCH(_xlfn.CONCAT($B19,",",AR$4),'19 SpcFunc &amp; VentSpcFunc combos'!$Q$8:$Q$335,0),0)&gt;0,1,0)</f>
        <v>1</v>
      </c>
      <c r="AS19" s="107">
        <f ca="1">IF(IFERROR(MATCH(_xlfn.CONCAT($B19,",",AS$4),'19 SpcFunc &amp; VentSpcFunc combos'!$Q$8:$Q$335,0),0)&gt;0,1,0)</f>
        <v>0</v>
      </c>
      <c r="AT19" s="107">
        <f ca="1">IF(IFERROR(MATCH(_xlfn.CONCAT($B19,",",AT$4),'19 SpcFunc &amp; VentSpcFunc combos'!$Q$8:$Q$335,0),0)&gt;0,1,0)</f>
        <v>0</v>
      </c>
      <c r="AU19" s="107">
        <f ca="1">IF(IFERROR(MATCH(_xlfn.CONCAT($B19,",",AU$4),'19 SpcFunc &amp; VentSpcFunc combos'!$Q$8:$Q$335,0),0)&gt;0,1,0)</f>
        <v>1</v>
      </c>
      <c r="AV19" s="107">
        <f ca="1">IF(IFERROR(MATCH(_xlfn.CONCAT($B19,",",AV$4),'19 SpcFunc &amp; VentSpcFunc combos'!$Q$8:$Q$335,0),0)&gt;0,1,0)</f>
        <v>0</v>
      </c>
      <c r="AW19" s="107">
        <f ca="1">IF(IFERROR(MATCH(_xlfn.CONCAT($B19,",",AW$4),'19 SpcFunc &amp; VentSpcFunc combos'!$Q$8:$Q$335,0),0)&gt;0,1,0)</f>
        <v>0</v>
      </c>
      <c r="AX19" s="107">
        <f ca="1">IF(IFERROR(MATCH(_xlfn.CONCAT($B19,",",AX$4),'19 SpcFunc &amp; VentSpcFunc combos'!$Q$8:$Q$335,0),0)&gt;0,1,0)</f>
        <v>0</v>
      </c>
      <c r="AY19" s="107">
        <f ca="1">IF(IFERROR(MATCH(_xlfn.CONCAT($B19,",",AY$4),'19 SpcFunc &amp; VentSpcFunc combos'!$Q$8:$Q$335,0),0)&gt;0,1,0)</f>
        <v>0</v>
      </c>
      <c r="AZ19" s="107">
        <f ca="1">IF(IFERROR(MATCH(_xlfn.CONCAT($B19,",",AZ$4),'19 SpcFunc &amp; VentSpcFunc combos'!$Q$8:$Q$335,0),0)&gt;0,1,0)</f>
        <v>0</v>
      </c>
      <c r="BA19" s="107">
        <f ca="1">IF(IFERROR(MATCH(_xlfn.CONCAT($B19,",",BA$4),'19 SpcFunc &amp; VentSpcFunc combos'!$Q$8:$Q$335,0),0)&gt;0,1,0)</f>
        <v>0</v>
      </c>
      <c r="BB19" s="107">
        <f ca="1">IF(IFERROR(MATCH(_xlfn.CONCAT($B19,",",BB$4),'19 SpcFunc &amp; VentSpcFunc combos'!$Q$8:$Q$335,0),0)&gt;0,1,0)</f>
        <v>0</v>
      </c>
      <c r="BC19" s="107">
        <f ca="1">IF(IFERROR(MATCH(_xlfn.CONCAT($B19,",",BC$4),'19 SpcFunc &amp; VentSpcFunc combos'!$Q$8:$Q$335,0),0)&gt;0,1,0)</f>
        <v>0</v>
      </c>
      <c r="BD19" s="107">
        <f ca="1">IF(IFERROR(MATCH(_xlfn.CONCAT($B19,",",BD$4),'19 SpcFunc &amp; VentSpcFunc combos'!$Q$8:$Q$335,0),0)&gt;0,1,0)</f>
        <v>0</v>
      </c>
      <c r="BE19" s="107">
        <f ca="1">IF(IFERROR(MATCH(_xlfn.CONCAT($B19,",",BE$4),'19 SpcFunc &amp; VentSpcFunc combos'!$Q$8:$Q$335,0),0)&gt;0,1,0)</f>
        <v>0</v>
      </c>
      <c r="BF19" s="107">
        <f ca="1">IF(IFERROR(MATCH(_xlfn.CONCAT($B19,",",BF$4),'19 SpcFunc &amp; VentSpcFunc combos'!$Q$8:$Q$335,0),0)&gt;0,1,0)</f>
        <v>0</v>
      </c>
      <c r="BG19" s="107">
        <f ca="1">IF(IFERROR(MATCH(_xlfn.CONCAT($B19,",",BG$4),'19 SpcFunc &amp; VentSpcFunc combos'!$Q$8:$Q$335,0),0)&gt;0,1,0)</f>
        <v>0</v>
      </c>
      <c r="BH19" s="107">
        <f ca="1">IF(IFERROR(MATCH(_xlfn.CONCAT($B19,",",BH$4),'19 SpcFunc &amp; VentSpcFunc combos'!$Q$8:$Q$335,0),0)&gt;0,1,0)</f>
        <v>0</v>
      </c>
      <c r="BI19" s="107">
        <f ca="1">IF(IFERROR(MATCH(_xlfn.CONCAT($B19,",",BI$4),'19 SpcFunc &amp; VentSpcFunc combos'!$Q$8:$Q$335,0),0)&gt;0,1,0)</f>
        <v>0</v>
      </c>
      <c r="BJ19" s="107">
        <f ca="1">IF(IFERROR(MATCH(_xlfn.CONCAT($B19,",",BJ$4),'19 SpcFunc &amp; VentSpcFunc combos'!$Q$8:$Q$335,0),0)&gt;0,1,0)</f>
        <v>0</v>
      </c>
      <c r="BK19" s="107">
        <f ca="1">IF(IFERROR(MATCH(_xlfn.CONCAT($B19,",",BK$4),'19 SpcFunc &amp; VentSpcFunc combos'!$Q$8:$Q$335,0),0)&gt;0,1,0)</f>
        <v>0</v>
      </c>
      <c r="BL19" s="107">
        <f ca="1">IF(IFERROR(MATCH(_xlfn.CONCAT($B19,",",BL$4),'19 SpcFunc &amp; VentSpcFunc combos'!$Q$8:$Q$335,0),0)&gt;0,1,0)</f>
        <v>0</v>
      </c>
      <c r="BM19" s="107">
        <f ca="1">IF(IFERROR(MATCH(_xlfn.CONCAT($B19,",",BM$4),'19 SpcFunc &amp; VentSpcFunc combos'!$Q$8:$Q$335,0),0)&gt;0,1,0)</f>
        <v>0</v>
      </c>
      <c r="BN19" s="107">
        <f ca="1">IF(IFERROR(MATCH(_xlfn.CONCAT($B19,",",BN$4),'19 SpcFunc &amp; VentSpcFunc combos'!$Q$8:$Q$335,0),0)&gt;0,1,0)</f>
        <v>0</v>
      </c>
      <c r="BO19" s="107">
        <f ca="1">IF(IFERROR(MATCH(_xlfn.CONCAT($B19,",",BO$4),'19 SpcFunc &amp; VentSpcFunc combos'!$Q$8:$Q$335,0),0)&gt;0,1,0)</f>
        <v>0</v>
      </c>
      <c r="BP19" s="107">
        <f ca="1">IF(IFERROR(MATCH(_xlfn.CONCAT($B19,",",BP$4),'19 SpcFunc &amp; VentSpcFunc combos'!$Q$8:$Q$335,0),0)&gt;0,1,0)</f>
        <v>0</v>
      </c>
      <c r="BQ19" s="107">
        <f ca="1">IF(IFERROR(MATCH(_xlfn.CONCAT($B19,",",BQ$4),'19 SpcFunc &amp; VentSpcFunc combos'!$Q$8:$Q$335,0),0)&gt;0,1,0)</f>
        <v>0</v>
      </c>
      <c r="BR19" s="107">
        <f ca="1">IF(IFERROR(MATCH(_xlfn.CONCAT($B19,",",BR$4),'19 SpcFunc &amp; VentSpcFunc combos'!$Q$8:$Q$335,0),0)&gt;0,1,0)</f>
        <v>0</v>
      </c>
      <c r="BS19" s="107">
        <f ca="1">IF(IFERROR(MATCH(_xlfn.CONCAT($B19,",",BS$4),'19 SpcFunc &amp; VentSpcFunc combos'!$Q$8:$Q$335,0),0)&gt;0,1,0)</f>
        <v>0</v>
      </c>
      <c r="BT19" s="107">
        <f ca="1">IF(IFERROR(MATCH(_xlfn.CONCAT($B19,",",BT$4),'19 SpcFunc &amp; VentSpcFunc combos'!$Q$8:$Q$335,0),0)&gt;0,1,0)</f>
        <v>0</v>
      </c>
      <c r="BU19" s="107">
        <f ca="1">IF(IFERROR(MATCH(_xlfn.CONCAT($B19,",",BU$4),'19 SpcFunc &amp; VentSpcFunc combos'!$Q$8:$Q$335,0),0)&gt;0,1,0)</f>
        <v>0</v>
      </c>
      <c r="BV19" s="107">
        <f ca="1">IF(IFERROR(MATCH(_xlfn.CONCAT($B19,",",BV$4),'19 SpcFunc &amp; VentSpcFunc combos'!$Q$8:$Q$335,0),0)&gt;0,1,0)</f>
        <v>0</v>
      </c>
      <c r="BW19" s="107">
        <f ca="1">IF(IFERROR(MATCH(_xlfn.CONCAT($B19,",",BW$4),'19 SpcFunc &amp; VentSpcFunc combos'!$Q$8:$Q$335,0),0)&gt;0,1,0)</f>
        <v>0</v>
      </c>
      <c r="BX19" s="107">
        <f ca="1">IF(IFERROR(MATCH(_xlfn.CONCAT($B19,",",BX$4),'19 SpcFunc &amp; VentSpcFunc combos'!$Q$8:$Q$335,0),0)&gt;0,1,0)</f>
        <v>0</v>
      </c>
      <c r="BY19" s="107">
        <f ca="1">IF(IFERROR(MATCH(_xlfn.CONCAT($B19,",",BY$4),'19 SpcFunc &amp; VentSpcFunc combos'!$Q$8:$Q$335,0),0)&gt;0,1,0)</f>
        <v>0</v>
      </c>
      <c r="BZ19" s="107">
        <f ca="1">IF(IFERROR(MATCH(_xlfn.CONCAT($B19,",",BZ$4),'19 SpcFunc &amp; VentSpcFunc combos'!$Q$8:$Q$335,0),0)&gt;0,1,0)</f>
        <v>0</v>
      </c>
      <c r="CA19" s="107">
        <f ca="1">IF(IFERROR(MATCH(_xlfn.CONCAT($B19,",",CA$4),'19 SpcFunc &amp; VentSpcFunc combos'!$Q$8:$Q$335,0),0)&gt;0,1,0)</f>
        <v>0</v>
      </c>
      <c r="CB19" s="107">
        <f ca="1">IF(IFERROR(MATCH(_xlfn.CONCAT($B19,",",CB$4),'19 SpcFunc &amp; VentSpcFunc combos'!$Q$8:$Q$335,0),0)&gt;0,1,0)</f>
        <v>0</v>
      </c>
      <c r="CC19" s="107">
        <f ca="1">IF(IFERROR(MATCH(_xlfn.CONCAT($B19,",",CC$4),'19 SpcFunc &amp; VentSpcFunc combos'!$Q$8:$Q$335,0),0)&gt;0,1,0)</f>
        <v>0</v>
      </c>
      <c r="CD19" s="107">
        <f ca="1">IF(IFERROR(MATCH(_xlfn.CONCAT($B19,",",CD$4),'19 SpcFunc &amp; VentSpcFunc combos'!$Q$8:$Q$335,0),0)&gt;0,1,0)</f>
        <v>0</v>
      </c>
      <c r="CE19" s="107">
        <f ca="1">IF(IFERROR(MATCH(_xlfn.CONCAT($B19,",",CE$4),'19 SpcFunc &amp; VentSpcFunc combos'!$Q$8:$Q$335,0),0)&gt;0,1,0)</f>
        <v>0</v>
      </c>
      <c r="CF19" s="107">
        <f ca="1">IF(IFERROR(MATCH(_xlfn.CONCAT($B19,",",CF$4),'19 SpcFunc &amp; VentSpcFunc combos'!$Q$8:$Q$335,0),0)&gt;0,1,0)</f>
        <v>0</v>
      </c>
      <c r="CG19" s="107">
        <f ca="1">IF(IFERROR(MATCH(_xlfn.CONCAT($B19,",",CG$4),'19 SpcFunc &amp; VentSpcFunc combos'!$Q$8:$Q$335,0),0)&gt;0,1,0)</f>
        <v>0</v>
      </c>
      <c r="CH19" s="107">
        <f ca="1">IF(IFERROR(MATCH(_xlfn.CONCAT($B19,",",CH$4),'19 SpcFunc &amp; VentSpcFunc combos'!$Q$8:$Q$335,0),0)&gt;0,1,0)</f>
        <v>0</v>
      </c>
      <c r="CI19" s="107">
        <f ca="1">IF(IFERROR(MATCH(_xlfn.CONCAT($B19,",",CI$4),'19 SpcFunc &amp; VentSpcFunc combos'!$Q$8:$Q$335,0),0)&gt;0,1,0)</f>
        <v>0</v>
      </c>
      <c r="CJ19" s="107">
        <f ca="1">IF(IFERROR(MATCH(_xlfn.CONCAT($B19,",",CJ$4),'19 SpcFunc &amp; VentSpcFunc combos'!$Q$8:$Q$335,0),0)&gt;0,1,0)</f>
        <v>0</v>
      </c>
      <c r="CK19" s="107">
        <f ca="1">IF(IFERROR(MATCH(_xlfn.CONCAT($B19,",",CK$4),'19 SpcFunc &amp; VentSpcFunc combos'!$Q$8:$Q$335,0),0)&gt;0,1,0)</f>
        <v>0</v>
      </c>
      <c r="CL19" s="107">
        <f ca="1">IF(IFERROR(MATCH(_xlfn.CONCAT($B19,",",CL$4),'19 SpcFunc &amp; VentSpcFunc combos'!$Q$8:$Q$335,0),0)&gt;0,1,0)</f>
        <v>0</v>
      </c>
      <c r="CM19" s="107">
        <f ca="1">IF(IFERROR(MATCH(_xlfn.CONCAT($B19,",",CM$4),'19 SpcFunc &amp; VentSpcFunc combos'!$Q$8:$Q$335,0),0)&gt;0,1,0)</f>
        <v>0</v>
      </c>
      <c r="CN19" s="107">
        <f ca="1">IF(IFERROR(MATCH(_xlfn.CONCAT($B19,",",CN$4),'19 SpcFunc &amp; VentSpcFunc combos'!$Q$8:$Q$335,0),0)&gt;0,1,0)</f>
        <v>0</v>
      </c>
      <c r="CO19" s="107">
        <f ca="1">IF(IFERROR(MATCH(_xlfn.CONCAT($B19,",",CO$4),'19 SpcFunc &amp; VentSpcFunc combos'!$Q$8:$Q$335,0),0)&gt;0,1,0)</f>
        <v>0</v>
      </c>
      <c r="CP19" s="107">
        <f ca="1">IF(IFERROR(MATCH(_xlfn.CONCAT($B19,",",CP$4),'19 SpcFunc &amp; VentSpcFunc combos'!$Q$8:$Q$335,0),0)&gt;0,1,0)</f>
        <v>0</v>
      </c>
      <c r="CQ19" s="107">
        <f ca="1">IF(IFERROR(MATCH(_xlfn.CONCAT($B19,",",CQ$4),'19 SpcFunc &amp; VentSpcFunc combos'!$Q$8:$Q$335,0),0)&gt;0,1,0)</f>
        <v>0</v>
      </c>
      <c r="CR19" s="107">
        <f ca="1">IF(IFERROR(MATCH(_xlfn.CONCAT($B19,",",CR$4),'19 SpcFunc &amp; VentSpcFunc combos'!$Q$8:$Q$335,0),0)&gt;0,1,0)</f>
        <v>0</v>
      </c>
      <c r="CS19" s="107">
        <f ca="1">IF(IFERROR(MATCH(_xlfn.CONCAT($B19,",",CS$4),'19 SpcFunc &amp; VentSpcFunc combos'!$Q$8:$Q$335,0),0)&gt;0,1,0)</f>
        <v>0</v>
      </c>
      <c r="CT19" s="107">
        <f ca="1">IF(IFERROR(MATCH(_xlfn.CONCAT($B19,",",CT$4),'19 SpcFunc &amp; VentSpcFunc combos'!$Q$8:$Q$335,0),0)&gt;0,1,0)</f>
        <v>0</v>
      </c>
      <c r="CU19" s="86" t="s">
        <v>535</v>
      </c>
      <c r="CV19">
        <f t="shared" ca="1" si="5"/>
        <v>2</v>
      </c>
    </row>
    <row r="20" spans="2:100">
      <c r="B20" t="str">
        <f>'For CSV - 2019 SpcFuncData'!B20</f>
        <v>Dining Area (Cafeteria/Fast Food)</v>
      </c>
      <c r="C20" s="107">
        <f ca="1">IF(IFERROR(MATCH(_xlfn.CONCAT($B20,",",C$4),'19 SpcFunc &amp; VentSpcFunc combos'!$Q$8:$Q$335,0),0)&gt;0,1,0)</f>
        <v>0</v>
      </c>
      <c r="D20" s="107">
        <f ca="1">IF(IFERROR(MATCH(_xlfn.CONCAT($B20,",",D$4),'19 SpcFunc &amp; VentSpcFunc combos'!$Q$8:$Q$335,0),0)&gt;0,1,0)</f>
        <v>0</v>
      </c>
      <c r="E20" s="107">
        <f ca="1">IF(IFERROR(MATCH(_xlfn.CONCAT($B20,",",E$4),'19 SpcFunc &amp; VentSpcFunc combos'!$Q$8:$Q$335,0),0)&gt;0,1,0)</f>
        <v>0</v>
      </c>
      <c r="F20" s="107">
        <f ca="1">IF(IFERROR(MATCH(_xlfn.CONCAT($B20,",",F$4),'19 SpcFunc &amp; VentSpcFunc combos'!$Q$8:$Q$335,0),0)&gt;0,1,0)</f>
        <v>0</v>
      </c>
      <c r="G20" s="107">
        <f ca="1">IF(IFERROR(MATCH(_xlfn.CONCAT($B20,",",G$4),'19 SpcFunc &amp; VentSpcFunc combos'!$Q$8:$Q$335,0),0)&gt;0,1,0)</f>
        <v>0</v>
      </c>
      <c r="H20" s="107">
        <f ca="1">IF(IFERROR(MATCH(_xlfn.CONCAT($B20,",",H$4),'19 SpcFunc &amp; VentSpcFunc combos'!$Q$8:$Q$335,0),0)&gt;0,1,0)</f>
        <v>0</v>
      </c>
      <c r="I20" s="107">
        <f ca="1">IF(IFERROR(MATCH(_xlfn.CONCAT($B20,",",I$4),'19 SpcFunc &amp; VentSpcFunc combos'!$Q$8:$Q$335,0),0)&gt;0,1,0)</f>
        <v>0</v>
      </c>
      <c r="J20" s="107">
        <f ca="1">IF(IFERROR(MATCH(_xlfn.CONCAT($B20,",",J$4),'19 SpcFunc &amp; VentSpcFunc combos'!$Q$8:$Q$335,0),0)&gt;0,1,0)</f>
        <v>0</v>
      </c>
      <c r="K20" s="107">
        <f ca="1">IF(IFERROR(MATCH(_xlfn.CONCAT($B20,",",K$4),'19 SpcFunc &amp; VentSpcFunc combos'!$Q$8:$Q$335,0),0)&gt;0,1,0)</f>
        <v>0</v>
      </c>
      <c r="L20" s="107">
        <f ca="1">IF(IFERROR(MATCH(_xlfn.CONCAT($B20,",",L$4),'19 SpcFunc &amp; VentSpcFunc combos'!$Q$8:$Q$335,0),0)&gt;0,1,0)</f>
        <v>0</v>
      </c>
      <c r="M20" s="107">
        <f ca="1">IF(IFERROR(MATCH(_xlfn.CONCAT($B20,",",M$4),'19 SpcFunc &amp; VentSpcFunc combos'!$Q$8:$Q$335,0),0)&gt;0,1,0)</f>
        <v>0</v>
      </c>
      <c r="N20" s="107">
        <f ca="1">IF(IFERROR(MATCH(_xlfn.CONCAT($B20,",",N$4),'19 SpcFunc &amp; VentSpcFunc combos'!$Q$8:$Q$335,0),0)&gt;0,1,0)</f>
        <v>0</v>
      </c>
      <c r="O20" s="107">
        <f ca="1">IF(IFERROR(MATCH(_xlfn.CONCAT($B20,",",O$4),'19 SpcFunc &amp; VentSpcFunc combos'!$Q$8:$Q$335,0),0)&gt;0,1,0)</f>
        <v>0</v>
      </c>
      <c r="P20" s="107">
        <f ca="1">IF(IFERROR(MATCH(_xlfn.CONCAT($B20,",",P$4),'19 SpcFunc &amp; VentSpcFunc combos'!$Q$8:$Q$335,0),0)&gt;0,1,0)</f>
        <v>0</v>
      </c>
      <c r="Q20" s="107">
        <f ca="1">IF(IFERROR(MATCH(_xlfn.CONCAT($B20,",",Q$4),'19 SpcFunc &amp; VentSpcFunc combos'!$Q$8:$Q$335,0),0)&gt;0,1,0)</f>
        <v>0</v>
      </c>
      <c r="R20" s="107">
        <f ca="1">IF(IFERROR(MATCH(_xlfn.CONCAT($B20,",",R$4),'19 SpcFunc &amp; VentSpcFunc combos'!$Q$8:$Q$335,0),0)&gt;0,1,0)</f>
        <v>0</v>
      </c>
      <c r="S20" s="107">
        <f ca="1">IF(IFERROR(MATCH(_xlfn.CONCAT($B20,",",S$4),'19 SpcFunc &amp; VentSpcFunc combos'!$Q$8:$Q$335,0),0)&gt;0,1,0)</f>
        <v>0</v>
      </c>
      <c r="T20" s="107">
        <f ca="1">IF(IFERROR(MATCH(_xlfn.CONCAT($B20,",",T$4),'19 SpcFunc &amp; VentSpcFunc combos'!$Q$8:$Q$335,0),0)&gt;0,1,0)</f>
        <v>0</v>
      </c>
      <c r="U20" s="107">
        <f ca="1">IF(IFERROR(MATCH(_xlfn.CONCAT($B20,",",U$4),'19 SpcFunc &amp; VentSpcFunc combos'!$Q$8:$Q$335,0),0)&gt;0,1,0)</f>
        <v>0</v>
      </c>
      <c r="V20" s="107">
        <f ca="1">IF(IFERROR(MATCH(_xlfn.CONCAT($B20,",",V$4),'19 SpcFunc &amp; VentSpcFunc combos'!$Q$8:$Q$335,0),0)&gt;0,1,0)</f>
        <v>0</v>
      </c>
      <c r="W20" s="107">
        <f ca="1">IF(IFERROR(MATCH(_xlfn.CONCAT($B20,",",W$4),'19 SpcFunc &amp; VentSpcFunc combos'!$Q$8:$Q$335,0),0)&gt;0,1,0)</f>
        <v>0</v>
      </c>
      <c r="X20" s="107">
        <f ca="1">IF(IFERROR(MATCH(_xlfn.CONCAT($B20,",",X$4),'19 SpcFunc &amp; VentSpcFunc combos'!$Q$8:$Q$335,0),0)&gt;0,1,0)</f>
        <v>0</v>
      </c>
      <c r="Y20" s="107">
        <f ca="1">IF(IFERROR(MATCH(_xlfn.CONCAT($B20,",",Y$4),'19 SpcFunc &amp; VentSpcFunc combos'!$Q$8:$Q$335,0),0)&gt;0,1,0)</f>
        <v>0</v>
      </c>
      <c r="Z20" s="107">
        <f ca="1">IF(IFERROR(MATCH(_xlfn.CONCAT($B20,",",Z$4),'19 SpcFunc &amp; VentSpcFunc combos'!$Q$8:$Q$335,0),0)&gt;0,1,0)</f>
        <v>0</v>
      </c>
      <c r="AA20" s="107">
        <f ca="1">IF(IFERROR(MATCH(_xlfn.CONCAT($B20,",",AA$4),'19 SpcFunc &amp; VentSpcFunc combos'!$Q$8:$Q$335,0),0)&gt;0,1,0)</f>
        <v>0</v>
      </c>
      <c r="AB20" s="107">
        <f ca="1">IF(IFERROR(MATCH(_xlfn.CONCAT($B20,",",AB$4),'19 SpcFunc &amp; VentSpcFunc combos'!$Q$8:$Q$335,0),0)&gt;0,1,0)</f>
        <v>0</v>
      </c>
      <c r="AC20" s="107">
        <f ca="1">IF(IFERROR(MATCH(_xlfn.CONCAT($B20,",",AC$4),'19 SpcFunc &amp; VentSpcFunc combos'!$Q$8:$Q$335,0),0)&gt;0,1,0)</f>
        <v>0</v>
      </c>
      <c r="AD20" s="107">
        <f ca="1">IF(IFERROR(MATCH(_xlfn.CONCAT($B20,",",AD$4),'19 SpcFunc &amp; VentSpcFunc combos'!$Q$8:$Q$335,0),0)&gt;0,1,0)</f>
        <v>0</v>
      </c>
      <c r="AE20" s="107">
        <f ca="1">IF(IFERROR(MATCH(_xlfn.CONCAT($B20,",",AE$4),'19 SpcFunc &amp; VentSpcFunc combos'!$Q$8:$Q$335,0),0)&gt;0,1,0)</f>
        <v>0</v>
      </c>
      <c r="AF20" s="107">
        <f ca="1">IF(IFERROR(MATCH(_xlfn.CONCAT($B20,",",AF$4),'19 SpcFunc &amp; VentSpcFunc combos'!$Q$8:$Q$335,0),0)&gt;0,1,0)</f>
        <v>0</v>
      </c>
      <c r="AG20" s="107">
        <f ca="1">IF(IFERROR(MATCH(_xlfn.CONCAT($B20,",",AG$4),'19 SpcFunc &amp; VentSpcFunc combos'!$Q$8:$Q$335,0),0)&gt;0,1,0)</f>
        <v>0</v>
      </c>
      <c r="AH20" s="107">
        <f ca="1">IF(IFERROR(MATCH(_xlfn.CONCAT($B20,",",AH$4),'19 SpcFunc &amp; VentSpcFunc combos'!$Q$8:$Q$335,0),0)&gt;0,1,0)</f>
        <v>0</v>
      </c>
      <c r="AI20" s="107">
        <f ca="1">IF(IFERROR(MATCH(_xlfn.CONCAT($B20,",",AI$4),'19 SpcFunc &amp; VentSpcFunc combos'!$Q$8:$Q$335,0),0)&gt;0,1,0)</f>
        <v>0</v>
      </c>
      <c r="AJ20" s="107">
        <f ca="1">IF(IFERROR(MATCH(_xlfn.CONCAT($B20,",",AJ$4),'19 SpcFunc &amp; VentSpcFunc combos'!$Q$8:$Q$335,0),0)&gt;0,1,0)</f>
        <v>0</v>
      </c>
      <c r="AK20" s="107">
        <f ca="1">IF(IFERROR(MATCH(_xlfn.CONCAT($B20,",",AK$4),'19 SpcFunc &amp; VentSpcFunc combos'!$Q$8:$Q$335,0),0)&gt;0,1,0)</f>
        <v>0</v>
      </c>
      <c r="AL20" s="107">
        <f ca="1">IF(IFERROR(MATCH(_xlfn.CONCAT($B20,",",AL$4),'19 SpcFunc &amp; VentSpcFunc combos'!$Q$8:$Q$335,0),0)&gt;0,1,0)</f>
        <v>0</v>
      </c>
      <c r="AM20" s="107">
        <f ca="1">IF(IFERROR(MATCH(_xlfn.CONCAT($B20,",",AM$4),'19 SpcFunc &amp; VentSpcFunc combos'!$Q$8:$Q$335,0),0)&gt;0,1,0)</f>
        <v>0</v>
      </c>
      <c r="AN20" s="107">
        <f ca="1">IF(IFERROR(MATCH(_xlfn.CONCAT($B20,",",AN$4),'19 SpcFunc &amp; VentSpcFunc combos'!$Q$8:$Q$335,0),0)&gt;0,1,0)</f>
        <v>0</v>
      </c>
      <c r="AO20" s="107">
        <f ca="1">IF(IFERROR(MATCH(_xlfn.CONCAT($B20,",",AO$4),'19 SpcFunc &amp; VentSpcFunc combos'!$Q$8:$Q$335,0),0)&gt;0,1,0)</f>
        <v>0</v>
      </c>
      <c r="AP20" s="107">
        <f ca="1">IF(IFERROR(MATCH(_xlfn.CONCAT($B20,",",AP$4),'19 SpcFunc &amp; VentSpcFunc combos'!$Q$8:$Q$335,0),0)&gt;0,1,0)</f>
        <v>0</v>
      </c>
      <c r="AQ20" s="107">
        <f ca="1">IF(IFERROR(MATCH(_xlfn.CONCAT($B20,",",AQ$4),'19 SpcFunc &amp; VentSpcFunc combos'!$Q$8:$Q$335,0),0)&gt;0,1,0)</f>
        <v>0</v>
      </c>
      <c r="AR20" s="107">
        <f ca="1">IF(IFERROR(MATCH(_xlfn.CONCAT($B20,",",AR$4),'19 SpcFunc &amp; VentSpcFunc combos'!$Q$8:$Q$335,0),0)&gt;0,1,0)</f>
        <v>0</v>
      </c>
      <c r="AS20" s="107">
        <f ca="1">IF(IFERROR(MATCH(_xlfn.CONCAT($B20,",",AS$4),'19 SpcFunc &amp; VentSpcFunc combos'!$Q$8:$Q$335,0),0)&gt;0,1,0)</f>
        <v>1</v>
      </c>
      <c r="AT20" s="107">
        <f ca="1">IF(IFERROR(MATCH(_xlfn.CONCAT($B20,",",AT$4),'19 SpcFunc &amp; VentSpcFunc combos'!$Q$8:$Q$335,0),0)&gt;0,1,0)</f>
        <v>0</v>
      </c>
      <c r="AU20" s="107">
        <f ca="1">IF(IFERROR(MATCH(_xlfn.CONCAT($B20,",",AU$4),'19 SpcFunc &amp; VentSpcFunc combos'!$Q$8:$Q$335,0),0)&gt;0,1,0)</f>
        <v>0</v>
      </c>
      <c r="AV20" s="107">
        <f ca="1">IF(IFERROR(MATCH(_xlfn.CONCAT($B20,",",AV$4),'19 SpcFunc &amp; VentSpcFunc combos'!$Q$8:$Q$335,0),0)&gt;0,1,0)</f>
        <v>0</v>
      </c>
      <c r="AW20" s="107">
        <f ca="1">IF(IFERROR(MATCH(_xlfn.CONCAT($B20,",",AW$4),'19 SpcFunc &amp; VentSpcFunc combos'!$Q$8:$Q$335,0),0)&gt;0,1,0)</f>
        <v>0</v>
      </c>
      <c r="AX20" s="107">
        <f ca="1">IF(IFERROR(MATCH(_xlfn.CONCAT($B20,",",AX$4),'19 SpcFunc &amp; VentSpcFunc combos'!$Q$8:$Q$335,0),0)&gt;0,1,0)</f>
        <v>0</v>
      </c>
      <c r="AY20" s="107">
        <f ca="1">IF(IFERROR(MATCH(_xlfn.CONCAT($B20,",",AY$4),'19 SpcFunc &amp; VentSpcFunc combos'!$Q$8:$Q$335,0),0)&gt;0,1,0)</f>
        <v>0</v>
      </c>
      <c r="AZ20" s="107">
        <f ca="1">IF(IFERROR(MATCH(_xlfn.CONCAT($B20,",",AZ$4),'19 SpcFunc &amp; VentSpcFunc combos'!$Q$8:$Q$335,0),0)&gt;0,1,0)</f>
        <v>0</v>
      </c>
      <c r="BA20" s="107">
        <f ca="1">IF(IFERROR(MATCH(_xlfn.CONCAT($B20,",",BA$4),'19 SpcFunc &amp; VentSpcFunc combos'!$Q$8:$Q$335,0),0)&gt;0,1,0)</f>
        <v>0</v>
      </c>
      <c r="BB20" s="107">
        <f ca="1">IF(IFERROR(MATCH(_xlfn.CONCAT($B20,",",BB$4),'19 SpcFunc &amp; VentSpcFunc combos'!$Q$8:$Q$335,0),0)&gt;0,1,0)</f>
        <v>0</v>
      </c>
      <c r="BC20" s="107">
        <f ca="1">IF(IFERROR(MATCH(_xlfn.CONCAT($B20,",",BC$4),'19 SpcFunc &amp; VentSpcFunc combos'!$Q$8:$Q$335,0),0)&gt;0,1,0)</f>
        <v>0</v>
      </c>
      <c r="BD20" s="107">
        <f ca="1">IF(IFERROR(MATCH(_xlfn.CONCAT($B20,",",BD$4),'19 SpcFunc &amp; VentSpcFunc combos'!$Q$8:$Q$335,0),0)&gt;0,1,0)</f>
        <v>0</v>
      </c>
      <c r="BE20" s="107">
        <f ca="1">IF(IFERROR(MATCH(_xlfn.CONCAT($B20,",",BE$4),'19 SpcFunc &amp; VentSpcFunc combos'!$Q$8:$Q$335,0),0)&gt;0,1,0)</f>
        <v>0</v>
      </c>
      <c r="BF20" s="107">
        <f ca="1">IF(IFERROR(MATCH(_xlfn.CONCAT($B20,",",BF$4),'19 SpcFunc &amp; VentSpcFunc combos'!$Q$8:$Q$335,0),0)&gt;0,1,0)</f>
        <v>0</v>
      </c>
      <c r="BG20" s="107">
        <f ca="1">IF(IFERROR(MATCH(_xlfn.CONCAT($B20,",",BG$4),'19 SpcFunc &amp; VentSpcFunc combos'!$Q$8:$Q$335,0),0)&gt;0,1,0)</f>
        <v>0</v>
      </c>
      <c r="BH20" s="107">
        <f ca="1">IF(IFERROR(MATCH(_xlfn.CONCAT($B20,",",BH$4),'19 SpcFunc &amp; VentSpcFunc combos'!$Q$8:$Q$335,0),0)&gt;0,1,0)</f>
        <v>0</v>
      </c>
      <c r="BI20" s="107">
        <f ca="1">IF(IFERROR(MATCH(_xlfn.CONCAT($B20,",",BI$4),'19 SpcFunc &amp; VentSpcFunc combos'!$Q$8:$Q$335,0),0)&gt;0,1,0)</f>
        <v>0</v>
      </c>
      <c r="BJ20" s="107">
        <f ca="1">IF(IFERROR(MATCH(_xlfn.CONCAT($B20,",",BJ$4),'19 SpcFunc &amp; VentSpcFunc combos'!$Q$8:$Q$335,0),0)&gt;0,1,0)</f>
        <v>0</v>
      </c>
      <c r="BK20" s="107">
        <f ca="1">IF(IFERROR(MATCH(_xlfn.CONCAT($B20,",",BK$4),'19 SpcFunc &amp; VentSpcFunc combos'!$Q$8:$Q$335,0),0)&gt;0,1,0)</f>
        <v>0</v>
      </c>
      <c r="BL20" s="107">
        <f ca="1">IF(IFERROR(MATCH(_xlfn.CONCAT($B20,",",BL$4),'19 SpcFunc &amp; VentSpcFunc combos'!$Q$8:$Q$335,0),0)&gt;0,1,0)</f>
        <v>0</v>
      </c>
      <c r="BM20" s="107">
        <f ca="1">IF(IFERROR(MATCH(_xlfn.CONCAT($B20,",",BM$4),'19 SpcFunc &amp; VentSpcFunc combos'!$Q$8:$Q$335,0),0)&gt;0,1,0)</f>
        <v>0</v>
      </c>
      <c r="BN20" s="107">
        <f ca="1">IF(IFERROR(MATCH(_xlfn.CONCAT($B20,",",BN$4),'19 SpcFunc &amp; VentSpcFunc combos'!$Q$8:$Q$335,0),0)&gt;0,1,0)</f>
        <v>0</v>
      </c>
      <c r="BO20" s="107">
        <f ca="1">IF(IFERROR(MATCH(_xlfn.CONCAT($B20,",",BO$4),'19 SpcFunc &amp; VentSpcFunc combos'!$Q$8:$Q$335,0),0)&gt;0,1,0)</f>
        <v>0</v>
      </c>
      <c r="BP20" s="107">
        <f ca="1">IF(IFERROR(MATCH(_xlfn.CONCAT($B20,",",BP$4),'19 SpcFunc &amp; VentSpcFunc combos'!$Q$8:$Q$335,0),0)&gt;0,1,0)</f>
        <v>0</v>
      </c>
      <c r="BQ20" s="107">
        <f ca="1">IF(IFERROR(MATCH(_xlfn.CONCAT($B20,",",BQ$4),'19 SpcFunc &amp; VentSpcFunc combos'!$Q$8:$Q$335,0),0)&gt;0,1,0)</f>
        <v>0</v>
      </c>
      <c r="BR20" s="107">
        <f ca="1">IF(IFERROR(MATCH(_xlfn.CONCAT($B20,",",BR$4),'19 SpcFunc &amp; VentSpcFunc combos'!$Q$8:$Q$335,0),0)&gt;0,1,0)</f>
        <v>0</v>
      </c>
      <c r="BS20" s="107">
        <f ca="1">IF(IFERROR(MATCH(_xlfn.CONCAT($B20,",",BS$4),'19 SpcFunc &amp; VentSpcFunc combos'!$Q$8:$Q$335,0),0)&gt;0,1,0)</f>
        <v>0</v>
      </c>
      <c r="BT20" s="107">
        <f ca="1">IF(IFERROR(MATCH(_xlfn.CONCAT($B20,",",BT$4),'19 SpcFunc &amp; VentSpcFunc combos'!$Q$8:$Q$335,0),0)&gt;0,1,0)</f>
        <v>0</v>
      </c>
      <c r="BU20" s="107">
        <f ca="1">IF(IFERROR(MATCH(_xlfn.CONCAT($B20,",",BU$4),'19 SpcFunc &amp; VentSpcFunc combos'!$Q$8:$Q$335,0),0)&gt;0,1,0)</f>
        <v>0</v>
      </c>
      <c r="BV20" s="107">
        <f ca="1">IF(IFERROR(MATCH(_xlfn.CONCAT($B20,",",BV$4),'19 SpcFunc &amp; VentSpcFunc combos'!$Q$8:$Q$335,0),0)&gt;0,1,0)</f>
        <v>0</v>
      </c>
      <c r="BW20" s="107">
        <f ca="1">IF(IFERROR(MATCH(_xlfn.CONCAT($B20,",",BW$4),'19 SpcFunc &amp; VentSpcFunc combos'!$Q$8:$Q$335,0),0)&gt;0,1,0)</f>
        <v>0</v>
      </c>
      <c r="BX20" s="107">
        <f ca="1">IF(IFERROR(MATCH(_xlfn.CONCAT($B20,",",BX$4),'19 SpcFunc &amp; VentSpcFunc combos'!$Q$8:$Q$335,0),0)&gt;0,1,0)</f>
        <v>0</v>
      </c>
      <c r="BY20" s="107">
        <f ca="1">IF(IFERROR(MATCH(_xlfn.CONCAT($B20,",",BY$4),'19 SpcFunc &amp; VentSpcFunc combos'!$Q$8:$Q$335,0),0)&gt;0,1,0)</f>
        <v>0</v>
      </c>
      <c r="BZ20" s="107">
        <f ca="1">IF(IFERROR(MATCH(_xlfn.CONCAT($B20,",",BZ$4),'19 SpcFunc &amp; VentSpcFunc combos'!$Q$8:$Q$335,0),0)&gt;0,1,0)</f>
        <v>0</v>
      </c>
      <c r="CA20" s="107">
        <f ca="1">IF(IFERROR(MATCH(_xlfn.CONCAT($B20,",",CA$4),'19 SpcFunc &amp; VentSpcFunc combos'!$Q$8:$Q$335,0),0)&gt;0,1,0)</f>
        <v>0</v>
      </c>
      <c r="CB20" s="107">
        <f ca="1">IF(IFERROR(MATCH(_xlfn.CONCAT($B20,",",CB$4),'19 SpcFunc &amp; VentSpcFunc combos'!$Q$8:$Q$335,0),0)&gt;0,1,0)</f>
        <v>0</v>
      </c>
      <c r="CC20" s="107">
        <f ca="1">IF(IFERROR(MATCH(_xlfn.CONCAT($B20,",",CC$4),'19 SpcFunc &amp; VentSpcFunc combos'!$Q$8:$Q$335,0),0)&gt;0,1,0)</f>
        <v>0</v>
      </c>
      <c r="CD20" s="107">
        <f ca="1">IF(IFERROR(MATCH(_xlfn.CONCAT($B20,",",CD$4),'19 SpcFunc &amp; VentSpcFunc combos'!$Q$8:$Q$335,0),0)&gt;0,1,0)</f>
        <v>0</v>
      </c>
      <c r="CE20" s="107">
        <f ca="1">IF(IFERROR(MATCH(_xlfn.CONCAT($B20,",",CE$4),'19 SpcFunc &amp; VentSpcFunc combos'!$Q$8:$Q$335,0),0)&gt;0,1,0)</f>
        <v>0</v>
      </c>
      <c r="CF20" s="107">
        <f ca="1">IF(IFERROR(MATCH(_xlfn.CONCAT($B20,",",CF$4),'19 SpcFunc &amp; VentSpcFunc combos'!$Q$8:$Q$335,0),0)&gt;0,1,0)</f>
        <v>0</v>
      </c>
      <c r="CG20" s="107">
        <f ca="1">IF(IFERROR(MATCH(_xlfn.CONCAT($B20,",",CG$4),'19 SpcFunc &amp; VentSpcFunc combos'!$Q$8:$Q$335,0),0)&gt;0,1,0)</f>
        <v>0</v>
      </c>
      <c r="CH20" s="107">
        <f ca="1">IF(IFERROR(MATCH(_xlfn.CONCAT($B20,",",CH$4),'19 SpcFunc &amp; VentSpcFunc combos'!$Q$8:$Q$335,0),0)&gt;0,1,0)</f>
        <v>0</v>
      </c>
      <c r="CI20" s="107">
        <f ca="1">IF(IFERROR(MATCH(_xlfn.CONCAT($B20,",",CI$4),'19 SpcFunc &amp; VentSpcFunc combos'!$Q$8:$Q$335,0),0)&gt;0,1,0)</f>
        <v>0</v>
      </c>
      <c r="CJ20" s="107">
        <f ca="1">IF(IFERROR(MATCH(_xlfn.CONCAT($B20,",",CJ$4),'19 SpcFunc &amp; VentSpcFunc combos'!$Q$8:$Q$335,0),0)&gt;0,1,0)</f>
        <v>0</v>
      </c>
      <c r="CK20" s="107">
        <f ca="1">IF(IFERROR(MATCH(_xlfn.CONCAT($B20,",",CK$4),'19 SpcFunc &amp; VentSpcFunc combos'!$Q$8:$Q$335,0),0)&gt;0,1,0)</f>
        <v>0</v>
      </c>
      <c r="CL20" s="107">
        <f ca="1">IF(IFERROR(MATCH(_xlfn.CONCAT($B20,",",CL$4),'19 SpcFunc &amp; VentSpcFunc combos'!$Q$8:$Q$335,0),0)&gt;0,1,0)</f>
        <v>0</v>
      </c>
      <c r="CM20" s="107">
        <f ca="1">IF(IFERROR(MATCH(_xlfn.CONCAT($B20,",",CM$4),'19 SpcFunc &amp; VentSpcFunc combos'!$Q$8:$Q$335,0),0)&gt;0,1,0)</f>
        <v>0</v>
      </c>
      <c r="CN20" s="107">
        <f ca="1">IF(IFERROR(MATCH(_xlfn.CONCAT($B20,",",CN$4),'19 SpcFunc &amp; VentSpcFunc combos'!$Q$8:$Q$335,0),0)&gt;0,1,0)</f>
        <v>0</v>
      </c>
      <c r="CO20" s="107">
        <f ca="1">IF(IFERROR(MATCH(_xlfn.CONCAT($B20,",",CO$4),'19 SpcFunc &amp; VentSpcFunc combos'!$Q$8:$Q$335,0),0)&gt;0,1,0)</f>
        <v>0</v>
      </c>
      <c r="CP20" s="107">
        <f ca="1">IF(IFERROR(MATCH(_xlfn.CONCAT($B20,",",CP$4),'19 SpcFunc &amp; VentSpcFunc combos'!$Q$8:$Q$335,0),0)&gt;0,1,0)</f>
        <v>0</v>
      </c>
      <c r="CQ20" s="107">
        <f ca="1">IF(IFERROR(MATCH(_xlfn.CONCAT($B20,",",CQ$4),'19 SpcFunc &amp; VentSpcFunc combos'!$Q$8:$Q$335,0),0)&gt;0,1,0)</f>
        <v>0</v>
      </c>
      <c r="CR20" s="107">
        <f ca="1">IF(IFERROR(MATCH(_xlfn.CONCAT($B20,",",CR$4),'19 SpcFunc &amp; VentSpcFunc combos'!$Q$8:$Q$335,0),0)&gt;0,1,0)</f>
        <v>0</v>
      </c>
      <c r="CS20" s="107">
        <f ca="1">IF(IFERROR(MATCH(_xlfn.CONCAT($B20,",",CS$4),'19 SpcFunc &amp; VentSpcFunc combos'!$Q$8:$Q$335,0),0)&gt;0,1,0)</f>
        <v>0</v>
      </c>
      <c r="CT20" s="107">
        <f ca="1">IF(IFERROR(MATCH(_xlfn.CONCAT($B20,",",CT$4),'19 SpcFunc &amp; VentSpcFunc combos'!$Q$8:$Q$335,0),0)&gt;0,1,0)</f>
        <v>0</v>
      </c>
      <c r="CU20" s="86" t="s">
        <v>535</v>
      </c>
      <c r="CV20">
        <f t="shared" ca="1" si="5"/>
        <v>1</v>
      </c>
    </row>
    <row r="21" spans="2:100">
      <c r="B21" t="str">
        <f>'For CSV - 2019 SpcFuncData'!B21</f>
        <v>Dining Area (Family and Leisure)</v>
      </c>
      <c r="C21" s="107">
        <f ca="1">IF(IFERROR(MATCH(_xlfn.CONCAT($B21,",",C$4),'19 SpcFunc &amp; VentSpcFunc combos'!$Q$8:$Q$335,0),0)&gt;0,1,0)</f>
        <v>0</v>
      </c>
      <c r="D21" s="107">
        <f ca="1">IF(IFERROR(MATCH(_xlfn.CONCAT($B21,",",D$4),'19 SpcFunc &amp; VentSpcFunc combos'!$Q$8:$Q$335,0),0)&gt;0,1,0)</f>
        <v>0</v>
      </c>
      <c r="E21" s="107">
        <f ca="1">IF(IFERROR(MATCH(_xlfn.CONCAT($B21,",",E$4),'19 SpcFunc &amp; VentSpcFunc combos'!$Q$8:$Q$335,0),0)&gt;0,1,0)</f>
        <v>0</v>
      </c>
      <c r="F21" s="107">
        <f ca="1">IF(IFERROR(MATCH(_xlfn.CONCAT($B21,",",F$4),'19 SpcFunc &amp; VentSpcFunc combos'!$Q$8:$Q$335,0),0)&gt;0,1,0)</f>
        <v>0</v>
      </c>
      <c r="G21" s="107">
        <f ca="1">IF(IFERROR(MATCH(_xlfn.CONCAT($B21,",",G$4),'19 SpcFunc &amp; VentSpcFunc combos'!$Q$8:$Q$335,0),0)&gt;0,1,0)</f>
        <v>0</v>
      </c>
      <c r="H21" s="107">
        <f ca="1">IF(IFERROR(MATCH(_xlfn.CONCAT($B21,",",H$4),'19 SpcFunc &amp; VentSpcFunc combos'!$Q$8:$Q$335,0),0)&gt;0,1,0)</f>
        <v>0</v>
      </c>
      <c r="I21" s="107">
        <f ca="1">IF(IFERROR(MATCH(_xlfn.CONCAT($B21,",",I$4),'19 SpcFunc &amp; VentSpcFunc combos'!$Q$8:$Q$335,0),0)&gt;0,1,0)</f>
        <v>0</v>
      </c>
      <c r="J21" s="107">
        <f ca="1">IF(IFERROR(MATCH(_xlfn.CONCAT($B21,",",J$4),'19 SpcFunc &amp; VentSpcFunc combos'!$Q$8:$Q$335,0),0)&gt;0,1,0)</f>
        <v>0</v>
      </c>
      <c r="K21" s="107">
        <f ca="1">IF(IFERROR(MATCH(_xlfn.CONCAT($B21,",",K$4),'19 SpcFunc &amp; VentSpcFunc combos'!$Q$8:$Q$335,0),0)&gt;0,1,0)</f>
        <v>0</v>
      </c>
      <c r="L21" s="107">
        <f ca="1">IF(IFERROR(MATCH(_xlfn.CONCAT($B21,",",L$4),'19 SpcFunc &amp; VentSpcFunc combos'!$Q$8:$Q$335,0),0)&gt;0,1,0)</f>
        <v>0</v>
      </c>
      <c r="M21" s="107">
        <f ca="1">IF(IFERROR(MATCH(_xlfn.CONCAT($B21,",",M$4),'19 SpcFunc &amp; VentSpcFunc combos'!$Q$8:$Q$335,0),0)&gt;0,1,0)</f>
        <v>0</v>
      </c>
      <c r="N21" s="107">
        <f ca="1">IF(IFERROR(MATCH(_xlfn.CONCAT($B21,",",N$4),'19 SpcFunc &amp; VentSpcFunc combos'!$Q$8:$Q$335,0),0)&gt;0,1,0)</f>
        <v>0</v>
      </c>
      <c r="O21" s="107">
        <f ca="1">IF(IFERROR(MATCH(_xlfn.CONCAT($B21,",",O$4),'19 SpcFunc &amp; VentSpcFunc combos'!$Q$8:$Q$335,0),0)&gt;0,1,0)</f>
        <v>0</v>
      </c>
      <c r="P21" s="107">
        <f ca="1">IF(IFERROR(MATCH(_xlfn.CONCAT($B21,",",P$4),'19 SpcFunc &amp; VentSpcFunc combos'!$Q$8:$Q$335,0),0)&gt;0,1,0)</f>
        <v>0</v>
      </c>
      <c r="Q21" s="107">
        <f ca="1">IF(IFERROR(MATCH(_xlfn.CONCAT($B21,",",Q$4),'19 SpcFunc &amp; VentSpcFunc combos'!$Q$8:$Q$335,0),0)&gt;0,1,0)</f>
        <v>0</v>
      </c>
      <c r="R21" s="107">
        <f ca="1">IF(IFERROR(MATCH(_xlfn.CONCAT($B21,",",R$4),'19 SpcFunc &amp; VentSpcFunc combos'!$Q$8:$Q$335,0),0)&gt;0,1,0)</f>
        <v>0</v>
      </c>
      <c r="S21" s="107">
        <f ca="1">IF(IFERROR(MATCH(_xlfn.CONCAT($B21,",",S$4),'19 SpcFunc &amp; VentSpcFunc combos'!$Q$8:$Q$335,0),0)&gt;0,1,0)</f>
        <v>0</v>
      </c>
      <c r="T21" s="107">
        <f ca="1">IF(IFERROR(MATCH(_xlfn.CONCAT($B21,",",T$4),'19 SpcFunc &amp; VentSpcFunc combos'!$Q$8:$Q$335,0),0)&gt;0,1,0)</f>
        <v>0</v>
      </c>
      <c r="U21" s="107">
        <f ca="1">IF(IFERROR(MATCH(_xlfn.CONCAT($B21,",",U$4),'19 SpcFunc &amp; VentSpcFunc combos'!$Q$8:$Q$335,0),0)&gt;0,1,0)</f>
        <v>0</v>
      </c>
      <c r="V21" s="107">
        <f ca="1">IF(IFERROR(MATCH(_xlfn.CONCAT($B21,",",V$4),'19 SpcFunc &amp; VentSpcFunc combos'!$Q$8:$Q$335,0),0)&gt;0,1,0)</f>
        <v>0</v>
      </c>
      <c r="W21" s="107">
        <f ca="1">IF(IFERROR(MATCH(_xlfn.CONCAT($B21,",",W$4),'19 SpcFunc &amp; VentSpcFunc combos'!$Q$8:$Q$335,0),0)&gt;0,1,0)</f>
        <v>0</v>
      </c>
      <c r="X21" s="107">
        <f ca="1">IF(IFERROR(MATCH(_xlfn.CONCAT($B21,",",X$4),'19 SpcFunc &amp; VentSpcFunc combos'!$Q$8:$Q$335,0),0)&gt;0,1,0)</f>
        <v>0</v>
      </c>
      <c r="Y21" s="107">
        <f ca="1">IF(IFERROR(MATCH(_xlfn.CONCAT($B21,",",Y$4),'19 SpcFunc &amp; VentSpcFunc combos'!$Q$8:$Q$335,0),0)&gt;0,1,0)</f>
        <v>0</v>
      </c>
      <c r="Z21" s="107">
        <f ca="1">IF(IFERROR(MATCH(_xlfn.CONCAT($B21,",",Z$4),'19 SpcFunc &amp; VentSpcFunc combos'!$Q$8:$Q$335,0),0)&gt;0,1,0)</f>
        <v>0</v>
      </c>
      <c r="AA21" s="107">
        <f ca="1">IF(IFERROR(MATCH(_xlfn.CONCAT($B21,",",AA$4),'19 SpcFunc &amp; VentSpcFunc combos'!$Q$8:$Q$335,0),0)&gt;0,1,0)</f>
        <v>0</v>
      </c>
      <c r="AB21" s="107">
        <f ca="1">IF(IFERROR(MATCH(_xlfn.CONCAT($B21,",",AB$4),'19 SpcFunc &amp; VentSpcFunc combos'!$Q$8:$Q$335,0),0)&gt;0,1,0)</f>
        <v>0</v>
      </c>
      <c r="AC21" s="107">
        <f ca="1">IF(IFERROR(MATCH(_xlfn.CONCAT($B21,",",AC$4),'19 SpcFunc &amp; VentSpcFunc combos'!$Q$8:$Q$335,0),0)&gt;0,1,0)</f>
        <v>0</v>
      </c>
      <c r="AD21" s="107">
        <f ca="1">IF(IFERROR(MATCH(_xlfn.CONCAT($B21,",",AD$4),'19 SpcFunc &amp; VentSpcFunc combos'!$Q$8:$Q$335,0),0)&gt;0,1,0)</f>
        <v>0</v>
      </c>
      <c r="AE21" s="107">
        <f ca="1">IF(IFERROR(MATCH(_xlfn.CONCAT($B21,",",AE$4),'19 SpcFunc &amp; VentSpcFunc combos'!$Q$8:$Q$335,0),0)&gt;0,1,0)</f>
        <v>0</v>
      </c>
      <c r="AF21" s="107">
        <f ca="1">IF(IFERROR(MATCH(_xlfn.CONCAT($B21,",",AF$4),'19 SpcFunc &amp; VentSpcFunc combos'!$Q$8:$Q$335,0),0)&gt;0,1,0)</f>
        <v>0</v>
      </c>
      <c r="AG21" s="107">
        <f ca="1">IF(IFERROR(MATCH(_xlfn.CONCAT($B21,",",AG$4),'19 SpcFunc &amp; VentSpcFunc combos'!$Q$8:$Q$335,0),0)&gt;0,1,0)</f>
        <v>0</v>
      </c>
      <c r="AH21" s="107">
        <f ca="1">IF(IFERROR(MATCH(_xlfn.CONCAT($B21,",",AH$4),'19 SpcFunc &amp; VentSpcFunc combos'!$Q$8:$Q$335,0),0)&gt;0,1,0)</f>
        <v>0</v>
      </c>
      <c r="AI21" s="107">
        <f ca="1">IF(IFERROR(MATCH(_xlfn.CONCAT($B21,",",AI$4),'19 SpcFunc &amp; VentSpcFunc combos'!$Q$8:$Q$335,0),0)&gt;0,1,0)</f>
        <v>0</v>
      </c>
      <c r="AJ21" s="107">
        <f ca="1">IF(IFERROR(MATCH(_xlfn.CONCAT($B21,",",AJ$4),'19 SpcFunc &amp; VentSpcFunc combos'!$Q$8:$Q$335,0),0)&gt;0,1,0)</f>
        <v>0</v>
      </c>
      <c r="AK21" s="107">
        <f ca="1">IF(IFERROR(MATCH(_xlfn.CONCAT($B21,",",AK$4),'19 SpcFunc &amp; VentSpcFunc combos'!$Q$8:$Q$335,0),0)&gt;0,1,0)</f>
        <v>0</v>
      </c>
      <c r="AL21" s="107">
        <f ca="1">IF(IFERROR(MATCH(_xlfn.CONCAT($B21,",",AL$4),'19 SpcFunc &amp; VentSpcFunc combos'!$Q$8:$Q$335,0),0)&gt;0,1,0)</f>
        <v>0</v>
      </c>
      <c r="AM21" s="107">
        <f ca="1">IF(IFERROR(MATCH(_xlfn.CONCAT($B21,",",AM$4),'19 SpcFunc &amp; VentSpcFunc combos'!$Q$8:$Q$335,0),0)&gt;0,1,0)</f>
        <v>0</v>
      </c>
      <c r="AN21" s="107">
        <f ca="1">IF(IFERROR(MATCH(_xlfn.CONCAT($B21,",",AN$4),'19 SpcFunc &amp; VentSpcFunc combos'!$Q$8:$Q$335,0),0)&gt;0,1,0)</f>
        <v>0</v>
      </c>
      <c r="AO21" s="107">
        <f ca="1">IF(IFERROR(MATCH(_xlfn.CONCAT($B21,",",AO$4),'19 SpcFunc &amp; VentSpcFunc combos'!$Q$8:$Q$335,0),0)&gt;0,1,0)</f>
        <v>0</v>
      </c>
      <c r="AP21" s="107">
        <f ca="1">IF(IFERROR(MATCH(_xlfn.CONCAT($B21,",",AP$4),'19 SpcFunc &amp; VentSpcFunc combos'!$Q$8:$Q$335,0),0)&gt;0,1,0)</f>
        <v>0</v>
      </c>
      <c r="AQ21" s="107">
        <f ca="1">IF(IFERROR(MATCH(_xlfn.CONCAT($B21,",",AQ$4),'19 SpcFunc &amp; VentSpcFunc combos'!$Q$8:$Q$335,0),0)&gt;0,1,0)</f>
        <v>0</v>
      </c>
      <c r="AR21" s="107">
        <f ca="1">IF(IFERROR(MATCH(_xlfn.CONCAT($B21,",",AR$4),'19 SpcFunc &amp; VentSpcFunc combos'!$Q$8:$Q$335,0),0)&gt;0,1,0)</f>
        <v>1</v>
      </c>
      <c r="AS21" s="107">
        <f ca="1">IF(IFERROR(MATCH(_xlfn.CONCAT($B21,",",AS$4),'19 SpcFunc &amp; VentSpcFunc combos'!$Q$8:$Q$335,0),0)&gt;0,1,0)</f>
        <v>1</v>
      </c>
      <c r="AT21" s="107">
        <f ca="1">IF(IFERROR(MATCH(_xlfn.CONCAT($B21,",",AT$4),'19 SpcFunc &amp; VentSpcFunc combos'!$Q$8:$Q$335,0),0)&gt;0,1,0)</f>
        <v>0</v>
      </c>
      <c r="AU21" s="107">
        <f ca="1">IF(IFERROR(MATCH(_xlfn.CONCAT($B21,",",AU$4),'19 SpcFunc &amp; VentSpcFunc combos'!$Q$8:$Q$335,0),0)&gt;0,1,0)</f>
        <v>1</v>
      </c>
      <c r="AV21" s="107">
        <f ca="1">IF(IFERROR(MATCH(_xlfn.CONCAT($B21,",",AV$4),'19 SpcFunc &amp; VentSpcFunc combos'!$Q$8:$Q$335,0),0)&gt;0,1,0)</f>
        <v>0</v>
      </c>
      <c r="AW21" s="107">
        <f ca="1">IF(IFERROR(MATCH(_xlfn.CONCAT($B21,",",AW$4),'19 SpcFunc &amp; VentSpcFunc combos'!$Q$8:$Q$335,0),0)&gt;0,1,0)</f>
        <v>0</v>
      </c>
      <c r="AX21" s="107">
        <f ca="1">IF(IFERROR(MATCH(_xlfn.CONCAT($B21,",",AX$4),'19 SpcFunc &amp; VentSpcFunc combos'!$Q$8:$Q$335,0),0)&gt;0,1,0)</f>
        <v>0</v>
      </c>
      <c r="AY21" s="107">
        <f ca="1">IF(IFERROR(MATCH(_xlfn.CONCAT($B21,",",AY$4),'19 SpcFunc &amp; VentSpcFunc combos'!$Q$8:$Q$335,0),0)&gt;0,1,0)</f>
        <v>0</v>
      </c>
      <c r="AZ21" s="107">
        <f ca="1">IF(IFERROR(MATCH(_xlfn.CONCAT($B21,",",AZ$4),'19 SpcFunc &amp; VentSpcFunc combos'!$Q$8:$Q$335,0),0)&gt;0,1,0)</f>
        <v>0</v>
      </c>
      <c r="BA21" s="107">
        <f ca="1">IF(IFERROR(MATCH(_xlfn.CONCAT($B21,",",BA$4),'19 SpcFunc &amp; VentSpcFunc combos'!$Q$8:$Q$335,0),0)&gt;0,1,0)</f>
        <v>0</v>
      </c>
      <c r="BB21" s="107">
        <f ca="1">IF(IFERROR(MATCH(_xlfn.CONCAT($B21,",",BB$4),'19 SpcFunc &amp; VentSpcFunc combos'!$Q$8:$Q$335,0),0)&gt;0,1,0)</f>
        <v>0</v>
      </c>
      <c r="BC21" s="107">
        <f ca="1">IF(IFERROR(MATCH(_xlfn.CONCAT($B21,",",BC$4),'19 SpcFunc &amp; VentSpcFunc combos'!$Q$8:$Q$335,0),0)&gt;0,1,0)</f>
        <v>0</v>
      </c>
      <c r="BD21" s="107">
        <f ca="1">IF(IFERROR(MATCH(_xlfn.CONCAT($B21,",",BD$4),'19 SpcFunc &amp; VentSpcFunc combos'!$Q$8:$Q$335,0),0)&gt;0,1,0)</f>
        <v>0</v>
      </c>
      <c r="BE21" s="107">
        <f ca="1">IF(IFERROR(MATCH(_xlfn.CONCAT($B21,",",BE$4),'19 SpcFunc &amp; VentSpcFunc combos'!$Q$8:$Q$335,0),0)&gt;0,1,0)</f>
        <v>0</v>
      </c>
      <c r="BF21" s="107">
        <f ca="1">IF(IFERROR(MATCH(_xlfn.CONCAT($B21,",",BF$4),'19 SpcFunc &amp; VentSpcFunc combos'!$Q$8:$Q$335,0),0)&gt;0,1,0)</f>
        <v>0</v>
      </c>
      <c r="BG21" s="107">
        <f ca="1">IF(IFERROR(MATCH(_xlfn.CONCAT($B21,",",BG$4),'19 SpcFunc &amp; VentSpcFunc combos'!$Q$8:$Q$335,0),0)&gt;0,1,0)</f>
        <v>0</v>
      </c>
      <c r="BH21" s="107">
        <f ca="1">IF(IFERROR(MATCH(_xlfn.CONCAT($B21,",",BH$4),'19 SpcFunc &amp; VentSpcFunc combos'!$Q$8:$Q$335,0),0)&gt;0,1,0)</f>
        <v>0</v>
      </c>
      <c r="BI21" s="107">
        <f ca="1">IF(IFERROR(MATCH(_xlfn.CONCAT($B21,",",BI$4),'19 SpcFunc &amp; VentSpcFunc combos'!$Q$8:$Q$335,0),0)&gt;0,1,0)</f>
        <v>0</v>
      </c>
      <c r="BJ21" s="107">
        <f ca="1">IF(IFERROR(MATCH(_xlfn.CONCAT($B21,",",BJ$4),'19 SpcFunc &amp; VentSpcFunc combos'!$Q$8:$Q$335,0),0)&gt;0,1,0)</f>
        <v>0</v>
      </c>
      <c r="BK21" s="107">
        <f ca="1">IF(IFERROR(MATCH(_xlfn.CONCAT($B21,",",BK$4),'19 SpcFunc &amp; VentSpcFunc combos'!$Q$8:$Q$335,0),0)&gt;0,1,0)</f>
        <v>0</v>
      </c>
      <c r="BL21" s="107">
        <f ca="1">IF(IFERROR(MATCH(_xlfn.CONCAT($B21,",",BL$4),'19 SpcFunc &amp; VentSpcFunc combos'!$Q$8:$Q$335,0),0)&gt;0,1,0)</f>
        <v>0</v>
      </c>
      <c r="BM21" s="107">
        <f ca="1">IF(IFERROR(MATCH(_xlfn.CONCAT($B21,",",BM$4),'19 SpcFunc &amp; VentSpcFunc combos'!$Q$8:$Q$335,0),0)&gt;0,1,0)</f>
        <v>0</v>
      </c>
      <c r="BN21" s="107">
        <f ca="1">IF(IFERROR(MATCH(_xlfn.CONCAT($B21,",",BN$4),'19 SpcFunc &amp; VentSpcFunc combos'!$Q$8:$Q$335,0),0)&gt;0,1,0)</f>
        <v>0</v>
      </c>
      <c r="BO21" s="107">
        <f ca="1">IF(IFERROR(MATCH(_xlfn.CONCAT($B21,",",BO$4),'19 SpcFunc &amp; VentSpcFunc combos'!$Q$8:$Q$335,0),0)&gt;0,1,0)</f>
        <v>0</v>
      </c>
      <c r="BP21" s="107">
        <f ca="1">IF(IFERROR(MATCH(_xlfn.CONCAT($B21,",",BP$4),'19 SpcFunc &amp; VentSpcFunc combos'!$Q$8:$Q$335,0),0)&gt;0,1,0)</f>
        <v>0</v>
      </c>
      <c r="BQ21" s="107">
        <f ca="1">IF(IFERROR(MATCH(_xlfn.CONCAT($B21,",",BQ$4),'19 SpcFunc &amp; VentSpcFunc combos'!$Q$8:$Q$335,0),0)&gt;0,1,0)</f>
        <v>0</v>
      </c>
      <c r="BR21" s="107">
        <f ca="1">IF(IFERROR(MATCH(_xlfn.CONCAT($B21,",",BR$4),'19 SpcFunc &amp; VentSpcFunc combos'!$Q$8:$Q$335,0),0)&gt;0,1,0)</f>
        <v>0</v>
      </c>
      <c r="BS21" s="107">
        <f ca="1">IF(IFERROR(MATCH(_xlfn.CONCAT($B21,",",BS$4),'19 SpcFunc &amp; VentSpcFunc combos'!$Q$8:$Q$335,0),0)&gt;0,1,0)</f>
        <v>0</v>
      </c>
      <c r="BT21" s="107">
        <f ca="1">IF(IFERROR(MATCH(_xlfn.CONCAT($B21,",",BT$4),'19 SpcFunc &amp; VentSpcFunc combos'!$Q$8:$Q$335,0),0)&gt;0,1,0)</f>
        <v>0</v>
      </c>
      <c r="BU21" s="107">
        <f ca="1">IF(IFERROR(MATCH(_xlfn.CONCAT($B21,",",BU$4),'19 SpcFunc &amp; VentSpcFunc combos'!$Q$8:$Q$335,0),0)&gt;0,1,0)</f>
        <v>0</v>
      </c>
      <c r="BV21" s="107">
        <f ca="1">IF(IFERROR(MATCH(_xlfn.CONCAT($B21,",",BV$4),'19 SpcFunc &amp; VentSpcFunc combos'!$Q$8:$Q$335,0),0)&gt;0,1,0)</f>
        <v>0</v>
      </c>
      <c r="BW21" s="107">
        <f ca="1">IF(IFERROR(MATCH(_xlfn.CONCAT($B21,",",BW$4),'19 SpcFunc &amp; VentSpcFunc combos'!$Q$8:$Q$335,0),0)&gt;0,1,0)</f>
        <v>0</v>
      </c>
      <c r="BX21" s="107">
        <f ca="1">IF(IFERROR(MATCH(_xlfn.CONCAT($B21,",",BX$4),'19 SpcFunc &amp; VentSpcFunc combos'!$Q$8:$Q$335,0),0)&gt;0,1,0)</f>
        <v>0</v>
      </c>
      <c r="BY21" s="107">
        <f ca="1">IF(IFERROR(MATCH(_xlfn.CONCAT($B21,",",BY$4),'19 SpcFunc &amp; VentSpcFunc combos'!$Q$8:$Q$335,0),0)&gt;0,1,0)</f>
        <v>0</v>
      </c>
      <c r="BZ21" s="107">
        <f ca="1">IF(IFERROR(MATCH(_xlfn.CONCAT($B21,",",BZ$4),'19 SpcFunc &amp; VentSpcFunc combos'!$Q$8:$Q$335,0),0)&gt;0,1,0)</f>
        <v>0</v>
      </c>
      <c r="CA21" s="107">
        <f ca="1">IF(IFERROR(MATCH(_xlfn.CONCAT($B21,",",CA$4),'19 SpcFunc &amp; VentSpcFunc combos'!$Q$8:$Q$335,0),0)&gt;0,1,0)</f>
        <v>0</v>
      </c>
      <c r="CB21" s="107">
        <f ca="1">IF(IFERROR(MATCH(_xlfn.CONCAT($B21,",",CB$4),'19 SpcFunc &amp; VentSpcFunc combos'!$Q$8:$Q$335,0),0)&gt;0,1,0)</f>
        <v>0</v>
      </c>
      <c r="CC21" s="107">
        <f ca="1">IF(IFERROR(MATCH(_xlfn.CONCAT($B21,",",CC$4),'19 SpcFunc &amp; VentSpcFunc combos'!$Q$8:$Q$335,0),0)&gt;0,1,0)</f>
        <v>0</v>
      </c>
      <c r="CD21" s="107">
        <f ca="1">IF(IFERROR(MATCH(_xlfn.CONCAT($B21,",",CD$4),'19 SpcFunc &amp; VentSpcFunc combos'!$Q$8:$Q$335,0),0)&gt;0,1,0)</f>
        <v>0</v>
      </c>
      <c r="CE21" s="107">
        <f ca="1">IF(IFERROR(MATCH(_xlfn.CONCAT($B21,",",CE$4),'19 SpcFunc &amp; VentSpcFunc combos'!$Q$8:$Q$335,0),0)&gt;0,1,0)</f>
        <v>0</v>
      </c>
      <c r="CF21" s="107">
        <f ca="1">IF(IFERROR(MATCH(_xlfn.CONCAT($B21,",",CF$4),'19 SpcFunc &amp; VentSpcFunc combos'!$Q$8:$Q$335,0),0)&gt;0,1,0)</f>
        <v>0</v>
      </c>
      <c r="CG21" s="107">
        <f ca="1">IF(IFERROR(MATCH(_xlfn.CONCAT($B21,",",CG$4),'19 SpcFunc &amp; VentSpcFunc combos'!$Q$8:$Q$335,0),0)&gt;0,1,0)</f>
        <v>0</v>
      </c>
      <c r="CH21" s="107">
        <f ca="1">IF(IFERROR(MATCH(_xlfn.CONCAT($B21,",",CH$4),'19 SpcFunc &amp; VentSpcFunc combos'!$Q$8:$Q$335,0),0)&gt;0,1,0)</f>
        <v>0</v>
      </c>
      <c r="CI21" s="107">
        <f ca="1">IF(IFERROR(MATCH(_xlfn.CONCAT($B21,",",CI$4),'19 SpcFunc &amp; VentSpcFunc combos'!$Q$8:$Q$335,0),0)&gt;0,1,0)</f>
        <v>0</v>
      </c>
      <c r="CJ21" s="107">
        <f ca="1">IF(IFERROR(MATCH(_xlfn.CONCAT($B21,",",CJ$4),'19 SpcFunc &amp; VentSpcFunc combos'!$Q$8:$Q$335,0),0)&gt;0,1,0)</f>
        <v>0</v>
      </c>
      <c r="CK21" s="107">
        <f ca="1">IF(IFERROR(MATCH(_xlfn.CONCAT($B21,",",CK$4),'19 SpcFunc &amp; VentSpcFunc combos'!$Q$8:$Q$335,0),0)&gt;0,1,0)</f>
        <v>0</v>
      </c>
      <c r="CL21" s="107">
        <f ca="1">IF(IFERROR(MATCH(_xlfn.CONCAT($B21,",",CL$4),'19 SpcFunc &amp; VentSpcFunc combos'!$Q$8:$Q$335,0),0)&gt;0,1,0)</f>
        <v>0</v>
      </c>
      <c r="CM21" s="107">
        <f ca="1">IF(IFERROR(MATCH(_xlfn.CONCAT($B21,",",CM$4),'19 SpcFunc &amp; VentSpcFunc combos'!$Q$8:$Q$335,0),0)&gt;0,1,0)</f>
        <v>0</v>
      </c>
      <c r="CN21" s="107">
        <f ca="1">IF(IFERROR(MATCH(_xlfn.CONCAT($B21,",",CN$4),'19 SpcFunc &amp; VentSpcFunc combos'!$Q$8:$Q$335,0),0)&gt;0,1,0)</f>
        <v>0</v>
      </c>
      <c r="CO21" s="107">
        <f ca="1">IF(IFERROR(MATCH(_xlfn.CONCAT($B21,",",CO$4),'19 SpcFunc &amp; VentSpcFunc combos'!$Q$8:$Q$335,0),0)&gt;0,1,0)</f>
        <v>0</v>
      </c>
      <c r="CP21" s="107">
        <f ca="1">IF(IFERROR(MATCH(_xlfn.CONCAT($B21,",",CP$4),'19 SpcFunc &amp; VentSpcFunc combos'!$Q$8:$Q$335,0),0)&gt;0,1,0)</f>
        <v>0</v>
      </c>
      <c r="CQ21" s="107">
        <f ca="1">IF(IFERROR(MATCH(_xlfn.CONCAT($B21,",",CQ$4),'19 SpcFunc &amp; VentSpcFunc combos'!$Q$8:$Q$335,0),0)&gt;0,1,0)</f>
        <v>0</v>
      </c>
      <c r="CR21" s="107">
        <f ca="1">IF(IFERROR(MATCH(_xlfn.CONCAT($B21,",",CR$4),'19 SpcFunc &amp; VentSpcFunc combos'!$Q$8:$Q$335,0),0)&gt;0,1,0)</f>
        <v>0</v>
      </c>
      <c r="CS21" s="107">
        <f ca="1">IF(IFERROR(MATCH(_xlfn.CONCAT($B21,",",CS$4),'19 SpcFunc &amp; VentSpcFunc combos'!$Q$8:$Q$335,0),0)&gt;0,1,0)</f>
        <v>0</v>
      </c>
      <c r="CT21" s="107">
        <f ca="1">IF(IFERROR(MATCH(_xlfn.CONCAT($B21,",",CT$4),'19 SpcFunc &amp; VentSpcFunc combos'!$Q$8:$Q$335,0),0)&gt;0,1,0)</f>
        <v>0</v>
      </c>
      <c r="CU21" s="86" t="s">
        <v>535</v>
      </c>
      <c r="CV21">
        <f t="shared" ca="1" si="5"/>
        <v>3</v>
      </c>
    </row>
    <row r="22" spans="2:100">
      <c r="B22" t="str">
        <f>'For CSV - 2019 SpcFuncData'!B22</f>
        <v>Electrical, Mechanical, Telephone Rooms</v>
      </c>
      <c r="C22" s="107">
        <f ca="1">IF(IFERROR(MATCH(_xlfn.CONCAT($B22,",",C$4),'19 SpcFunc &amp; VentSpcFunc combos'!$Q$8:$Q$335,0),0)&gt;0,1,0)</f>
        <v>0</v>
      </c>
      <c r="D22" s="107">
        <f ca="1">IF(IFERROR(MATCH(_xlfn.CONCAT($B22,",",D$4),'19 SpcFunc &amp; VentSpcFunc combos'!$Q$8:$Q$335,0),0)&gt;0,1,0)</f>
        <v>0</v>
      </c>
      <c r="E22" s="107">
        <f ca="1">IF(IFERROR(MATCH(_xlfn.CONCAT($B22,",",E$4),'19 SpcFunc &amp; VentSpcFunc combos'!$Q$8:$Q$335,0),0)&gt;0,1,0)</f>
        <v>0</v>
      </c>
      <c r="F22" s="107">
        <f ca="1">IF(IFERROR(MATCH(_xlfn.CONCAT($B22,",",F$4),'19 SpcFunc &amp; VentSpcFunc combos'!$Q$8:$Q$335,0),0)&gt;0,1,0)</f>
        <v>0</v>
      </c>
      <c r="G22" s="107">
        <f ca="1">IF(IFERROR(MATCH(_xlfn.CONCAT($B22,",",G$4),'19 SpcFunc &amp; VentSpcFunc combos'!$Q$8:$Q$335,0),0)&gt;0,1,0)</f>
        <v>0</v>
      </c>
      <c r="H22" s="107">
        <f ca="1">IF(IFERROR(MATCH(_xlfn.CONCAT($B22,",",H$4),'19 SpcFunc &amp; VentSpcFunc combos'!$Q$8:$Q$335,0),0)&gt;0,1,0)</f>
        <v>0</v>
      </c>
      <c r="I22" s="107">
        <f ca="1">IF(IFERROR(MATCH(_xlfn.CONCAT($B22,",",I$4),'19 SpcFunc &amp; VentSpcFunc combos'!$Q$8:$Q$335,0),0)&gt;0,1,0)</f>
        <v>0</v>
      </c>
      <c r="J22" s="107">
        <f ca="1">IF(IFERROR(MATCH(_xlfn.CONCAT($B22,",",J$4),'19 SpcFunc &amp; VentSpcFunc combos'!$Q$8:$Q$335,0),0)&gt;0,1,0)</f>
        <v>0</v>
      </c>
      <c r="K22" s="107">
        <f ca="1">IF(IFERROR(MATCH(_xlfn.CONCAT($B22,",",K$4),'19 SpcFunc &amp; VentSpcFunc combos'!$Q$8:$Q$335,0),0)&gt;0,1,0)</f>
        <v>0</v>
      </c>
      <c r="L22" s="107">
        <f ca="1">IF(IFERROR(MATCH(_xlfn.CONCAT($B22,",",L$4),'19 SpcFunc &amp; VentSpcFunc combos'!$Q$8:$Q$335,0),0)&gt;0,1,0)</f>
        <v>0</v>
      </c>
      <c r="M22" s="107">
        <f ca="1">IF(IFERROR(MATCH(_xlfn.CONCAT($B22,",",M$4),'19 SpcFunc &amp; VentSpcFunc combos'!$Q$8:$Q$335,0),0)&gt;0,1,0)</f>
        <v>0</v>
      </c>
      <c r="N22" s="107">
        <f ca="1">IF(IFERROR(MATCH(_xlfn.CONCAT($B22,",",N$4),'19 SpcFunc &amp; VentSpcFunc combos'!$Q$8:$Q$335,0),0)&gt;0,1,0)</f>
        <v>0</v>
      </c>
      <c r="O22" s="107">
        <f ca="1">IF(IFERROR(MATCH(_xlfn.CONCAT($B22,",",O$4),'19 SpcFunc &amp; VentSpcFunc combos'!$Q$8:$Q$335,0),0)&gt;0,1,0)</f>
        <v>0</v>
      </c>
      <c r="P22" s="107">
        <f ca="1">IF(IFERROR(MATCH(_xlfn.CONCAT($B22,",",P$4),'19 SpcFunc &amp; VentSpcFunc combos'!$Q$8:$Q$335,0),0)&gt;0,1,0)</f>
        <v>0</v>
      </c>
      <c r="Q22" s="107">
        <f ca="1">IF(IFERROR(MATCH(_xlfn.CONCAT($B22,",",Q$4),'19 SpcFunc &amp; VentSpcFunc combos'!$Q$8:$Q$335,0),0)&gt;0,1,0)</f>
        <v>0</v>
      </c>
      <c r="R22" s="107">
        <f ca="1">IF(IFERROR(MATCH(_xlfn.CONCAT($B22,",",R$4),'19 SpcFunc &amp; VentSpcFunc combos'!$Q$8:$Q$335,0),0)&gt;0,1,0)</f>
        <v>0</v>
      </c>
      <c r="S22" s="107">
        <f ca="1">IF(IFERROR(MATCH(_xlfn.CONCAT($B22,",",S$4),'19 SpcFunc &amp; VentSpcFunc combos'!$Q$8:$Q$335,0),0)&gt;0,1,0)</f>
        <v>0</v>
      </c>
      <c r="T22" s="107">
        <f ca="1">IF(IFERROR(MATCH(_xlfn.CONCAT($B22,",",T$4),'19 SpcFunc &amp; VentSpcFunc combos'!$Q$8:$Q$335,0),0)&gt;0,1,0)</f>
        <v>0</v>
      </c>
      <c r="U22" s="107">
        <f ca="1">IF(IFERROR(MATCH(_xlfn.CONCAT($B22,",",U$4),'19 SpcFunc &amp; VentSpcFunc combos'!$Q$8:$Q$335,0),0)&gt;0,1,0)</f>
        <v>0</v>
      </c>
      <c r="V22" s="107">
        <f ca="1">IF(IFERROR(MATCH(_xlfn.CONCAT($B22,",",V$4),'19 SpcFunc &amp; VentSpcFunc combos'!$Q$8:$Q$335,0),0)&gt;0,1,0)</f>
        <v>0</v>
      </c>
      <c r="W22" s="107">
        <f ca="1">IF(IFERROR(MATCH(_xlfn.CONCAT($B22,",",W$4),'19 SpcFunc &amp; VentSpcFunc combos'!$Q$8:$Q$335,0),0)&gt;0,1,0)</f>
        <v>0</v>
      </c>
      <c r="X22" s="107">
        <f ca="1">IF(IFERROR(MATCH(_xlfn.CONCAT($B22,",",X$4),'19 SpcFunc &amp; VentSpcFunc combos'!$Q$8:$Q$335,0),0)&gt;0,1,0)</f>
        <v>0</v>
      </c>
      <c r="Y22" s="107">
        <f ca="1">IF(IFERROR(MATCH(_xlfn.CONCAT($B22,",",Y$4),'19 SpcFunc &amp; VentSpcFunc combos'!$Q$8:$Q$335,0),0)&gt;0,1,0)</f>
        <v>0</v>
      </c>
      <c r="Z22" s="107">
        <f ca="1">IF(IFERROR(MATCH(_xlfn.CONCAT($B22,",",Z$4),'19 SpcFunc &amp; VentSpcFunc combos'!$Q$8:$Q$335,0),0)&gt;0,1,0)</f>
        <v>0</v>
      </c>
      <c r="AA22" s="107">
        <f ca="1">IF(IFERROR(MATCH(_xlfn.CONCAT($B22,",",AA$4),'19 SpcFunc &amp; VentSpcFunc combos'!$Q$8:$Q$335,0),0)&gt;0,1,0)</f>
        <v>0</v>
      </c>
      <c r="AB22" s="107">
        <f ca="1">IF(IFERROR(MATCH(_xlfn.CONCAT($B22,",",AB$4),'19 SpcFunc &amp; VentSpcFunc combos'!$Q$8:$Q$335,0),0)&gt;0,1,0)</f>
        <v>0</v>
      </c>
      <c r="AC22" s="107">
        <f ca="1">IF(IFERROR(MATCH(_xlfn.CONCAT($B22,",",AC$4),'19 SpcFunc &amp; VentSpcFunc combos'!$Q$8:$Q$335,0),0)&gt;0,1,0)</f>
        <v>0</v>
      </c>
      <c r="AD22" s="107">
        <f ca="1">IF(IFERROR(MATCH(_xlfn.CONCAT($B22,",",AD$4),'19 SpcFunc &amp; VentSpcFunc combos'!$Q$8:$Q$335,0),0)&gt;0,1,0)</f>
        <v>0</v>
      </c>
      <c r="AE22" s="107">
        <f ca="1">IF(IFERROR(MATCH(_xlfn.CONCAT($B22,",",AE$4),'19 SpcFunc &amp; VentSpcFunc combos'!$Q$8:$Q$335,0),0)&gt;0,1,0)</f>
        <v>0</v>
      </c>
      <c r="AF22" s="107">
        <f ca="1">IF(IFERROR(MATCH(_xlfn.CONCAT($B22,",",AF$4),'19 SpcFunc &amp; VentSpcFunc combos'!$Q$8:$Q$335,0),0)&gt;0,1,0)</f>
        <v>0</v>
      </c>
      <c r="AG22" s="107">
        <f ca="1">IF(IFERROR(MATCH(_xlfn.CONCAT($B22,",",AG$4),'19 SpcFunc &amp; VentSpcFunc combos'!$Q$8:$Q$335,0),0)&gt;0,1,0)</f>
        <v>0</v>
      </c>
      <c r="AH22" s="107">
        <f ca="1">IF(IFERROR(MATCH(_xlfn.CONCAT($B22,",",AH$4),'19 SpcFunc &amp; VentSpcFunc combos'!$Q$8:$Q$335,0),0)&gt;0,1,0)</f>
        <v>0</v>
      </c>
      <c r="AI22" s="107">
        <f ca="1">IF(IFERROR(MATCH(_xlfn.CONCAT($B22,",",AI$4),'19 SpcFunc &amp; VentSpcFunc combos'!$Q$8:$Q$335,0),0)&gt;0,1,0)</f>
        <v>0</v>
      </c>
      <c r="AJ22" s="107">
        <f ca="1">IF(IFERROR(MATCH(_xlfn.CONCAT($B22,",",AJ$4),'19 SpcFunc &amp; VentSpcFunc combos'!$Q$8:$Q$335,0),0)&gt;0,1,0)</f>
        <v>0</v>
      </c>
      <c r="AK22" s="107">
        <f ca="1">IF(IFERROR(MATCH(_xlfn.CONCAT($B22,",",AK$4),'19 SpcFunc &amp; VentSpcFunc combos'!$Q$8:$Q$335,0),0)&gt;0,1,0)</f>
        <v>1</v>
      </c>
      <c r="AL22" s="107">
        <f ca="1">IF(IFERROR(MATCH(_xlfn.CONCAT($B22,",",AL$4),'19 SpcFunc &amp; VentSpcFunc combos'!$Q$8:$Q$335,0),0)&gt;0,1,0)</f>
        <v>0</v>
      </c>
      <c r="AM22" s="107">
        <f ca="1">IF(IFERROR(MATCH(_xlfn.CONCAT($B22,",",AM$4),'19 SpcFunc &amp; VentSpcFunc combos'!$Q$8:$Q$335,0),0)&gt;0,1,0)</f>
        <v>0</v>
      </c>
      <c r="AN22" s="107">
        <f ca="1">IF(IFERROR(MATCH(_xlfn.CONCAT($B22,",",AN$4),'19 SpcFunc &amp; VentSpcFunc combos'!$Q$8:$Q$335,0),0)&gt;0,1,0)</f>
        <v>0</v>
      </c>
      <c r="AO22" s="107">
        <f ca="1">IF(IFERROR(MATCH(_xlfn.CONCAT($B22,",",AO$4),'19 SpcFunc &amp; VentSpcFunc combos'!$Q$8:$Q$335,0),0)&gt;0,1,0)</f>
        <v>0</v>
      </c>
      <c r="AP22" s="107">
        <f ca="1">IF(IFERROR(MATCH(_xlfn.CONCAT($B22,",",AP$4),'19 SpcFunc &amp; VentSpcFunc combos'!$Q$8:$Q$335,0),0)&gt;0,1,0)</f>
        <v>0</v>
      </c>
      <c r="AQ22" s="107">
        <f ca="1">IF(IFERROR(MATCH(_xlfn.CONCAT($B22,",",AQ$4),'19 SpcFunc &amp; VentSpcFunc combos'!$Q$8:$Q$335,0),0)&gt;0,1,0)</f>
        <v>0</v>
      </c>
      <c r="AR22" s="107">
        <f ca="1">IF(IFERROR(MATCH(_xlfn.CONCAT($B22,",",AR$4),'19 SpcFunc &amp; VentSpcFunc combos'!$Q$8:$Q$335,0),0)&gt;0,1,0)</f>
        <v>0</v>
      </c>
      <c r="AS22" s="107">
        <f ca="1">IF(IFERROR(MATCH(_xlfn.CONCAT($B22,",",AS$4),'19 SpcFunc &amp; VentSpcFunc combos'!$Q$8:$Q$335,0),0)&gt;0,1,0)</f>
        <v>0</v>
      </c>
      <c r="AT22" s="107">
        <f ca="1">IF(IFERROR(MATCH(_xlfn.CONCAT($B22,",",AT$4),'19 SpcFunc &amp; VentSpcFunc combos'!$Q$8:$Q$335,0),0)&gt;0,1,0)</f>
        <v>0</v>
      </c>
      <c r="AU22" s="107">
        <f ca="1">IF(IFERROR(MATCH(_xlfn.CONCAT($B22,",",AU$4),'19 SpcFunc &amp; VentSpcFunc combos'!$Q$8:$Q$335,0),0)&gt;0,1,0)</f>
        <v>0</v>
      </c>
      <c r="AV22" s="107">
        <f ca="1">IF(IFERROR(MATCH(_xlfn.CONCAT($B22,",",AV$4),'19 SpcFunc &amp; VentSpcFunc combos'!$Q$8:$Q$335,0),0)&gt;0,1,0)</f>
        <v>0</v>
      </c>
      <c r="AW22" s="107">
        <f ca="1">IF(IFERROR(MATCH(_xlfn.CONCAT($B22,",",AW$4),'19 SpcFunc &amp; VentSpcFunc combos'!$Q$8:$Q$335,0),0)&gt;0,1,0)</f>
        <v>0</v>
      </c>
      <c r="AX22" s="107">
        <f ca="1">IF(IFERROR(MATCH(_xlfn.CONCAT($B22,",",AX$4),'19 SpcFunc &amp; VentSpcFunc combos'!$Q$8:$Q$335,0),0)&gt;0,1,0)</f>
        <v>0</v>
      </c>
      <c r="AY22" s="107">
        <f ca="1">IF(IFERROR(MATCH(_xlfn.CONCAT($B22,",",AY$4),'19 SpcFunc &amp; VentSpcFunc combos'!$Q$8:$Q$335,0),0)&gt;0,1,0)</f>
        <v>0</v>
      </c>
      <c r="AZ22" s="107">
        <f ca="1">IF(IFERROR(MATCH(_xlfn.CONCAT($B22,",",AZ$4),'19 SpcFunc &amp; VentSpcFunc combos'!$Q$8:$Q$335,0),0)&gt;0,1,0)</f>
        <v>0</v>
      </c>
      <c r="BA22" s="107">
        <f ca="1">IF(IFERROR(MATCH(_xlfn.CONCAT($B22,",",BA$4),'19 SpcFunc &amp; VentSpcFunc combos'!$Q$8:$Q$335,0),0)&gt;0,1,0)</f>
        <v>1</v>
      </c>
      <c r="BB22" s="107">
        <f ca="1">IF(IFERROR(MATCH(_xlfn.CONCAT($B22,",",BB$4),'19 SpcFunc &amp; VentSpcFunc combos'!$Q$8:$Q$335,0),0)&gt;0,1,0)</f>
        <v>0</v>
      </c>
      <c r="BC22" s="107">
        <f ca="1">IF(IFERROR(MATCH(_xlfn.CONCAT($B22,",",BC$4),'19 SpcFunc &amp; VentSpcFunc combos'!$Q$8:$Q$335,0),0)&gt;0,1,0)</f>
        <v>0</v>
      </c>
      <c r="BD22" s="107">
        <f ca="1">IF(IFERROR(MATCH(_xlfn.CONCAT($B22,",",BD$4),'19 SpcFunc &amp; VentSpcFunc combos'!$Q$8:$Q$335,0),0)&gt;0,1,0)</f>
        <v>0</v>
      </c>
      <c r="BE22" s="107">
        <f ca="1">IF(IFERROR(MATCH(_xlfn.CONCAT($B22,",",BE$4),'19 SpcFunc &amp; VentSpcFunc combos'!$Q$8:$Q$335,0),0)&gt;0,1,0)</f>
        <v>0</v>
      </c>
      <c r="BF22" s="107">
        <f ca="1">IF(IFERROR(MATCH(_xlfn.CONCAT($B22,",",BF$4),'19 SpcFunc &amp; VentSpcFunc combos'!$Q$8:$Q$335,0),0)&gt;0,1,0)</f>
        <v>0</v>
      </c>
      <c r="BG22" s="107">
        <f ca="1">IF(IFERROR(MATCH(_xlfn.CONCAT($B22,",",BG$4),'19 SpcFunc &amp; VentSpcFunc combos'!$Q$8:$Q$335,0),0)&gt;0,1,0)</f>
        <v>0</v>
      </c>
      <c r="BH22" s="107">
        <f ca="1">IF(IFERROR(MATCH(_xlfn.CONCAT($B22,",",BH$4),'19 SpcFunc &amp; VentSpcFunc combos'!$Q$8:$Q$335,0),0)&gt;0,1,0)</f>
        <v>1</v>
      </c>
      <c r="BI22" s="107">
        <f ca="1">IF(IFERROR(MATCH(_xlfn.CONCAT($B22,",",BI$4),'19 SpcFunc &amp; VentSpcFunc combos'!$Q$8:$Q$335,0),0)&gt;0,1,0)</f>
        <v>0</v>
      </c>
      <c r="BJ22" s="107">
        <f ca="1">IF(IFERROR(MATCH(_xlfn.CONCAT($B22,",",BJ$4),'19 SpcFunc &amp; VentSpcFunc combos'!$Q$8:$Q$335,0),0)&gt;0,1,0)</f>
        <v>0</v>
      </c>
      <c r="BK22" s="107">
        <f ca="1">IF(IFERROR(MATCH(_xlfn.CONCAT($B22,",",BK$4),'19 SpcFunc &amp; VentSpcFunc combos'!$Q$8:$Q$335,0),0)&gt;0,1,0)</f>
        <v>0</v>
      </c>
      <c r="BL22" s="107">
        <f ca="1">IF(IFERROR(MATCH(_xlfn.CONCAT($B22,",",BL$4),'19 SpcFunc &amp; VentSpcFunc combos'!$Q$8:$Q$335,0),0)&gt;0,1,0)</f>
        <v>0</v>
      </c>
      <c r="BM22" s="107">
        <f ca="1">IF(IFERROR(MATCH(_xlfn.CONCAT($B22,",",BM$4),'19 SpcFunc &amp; VentSpcFunc combos'!$Q$8:$Q$335,0),0)&gt;0,1,0)</f>
        <v>0</v>
      </c>
      <c r="BN22" s="107">
        <f ca="1">IF(IFERROR(MATCH(_xlfn.CONCAT($B22,",",BN$4),'19 SpcFunc &amp; VentSpcFunc combos'!$Q$8:$Q$335,0),0)&gt;0,1,0)</f>
        <v>0</v>
      </c>
      <c r="BO22" s="107">
        <f ca="1">IF(IFERROR(MATCH(_xlfn.CONCAT($B22,",",BO$4),'19 SpcFunc &amp; VentSpcFunc combos'!$Q$8:$Q$335,0),0)&gt;0,1,0)</f>
        <v>0</v>
      </c>
      <c r="BP22" s="107">
        <f ca="1">IF(IFERROR(MATCH(_xlfn.CONCAT($B22,",",BP$4),'19 SpcFunc &amp; VentSpcFunc combos'!$Q$8:$Q$335,0),0)&gt;0,1,0)</f>
        <v>0</v>
      </c>
      <c r="BQ22" s="107">
        <f ca="1">IF(IFERROR(MATCH(_xlfn.CONCAT($B22,",",BQ$4),'19 SpcFunc &amp; VentSpcFunc combos'!$Q$8:$Q$335,0),0)&gt;0,1,0)</f>
        <v>0</v>
      </c>
      <c r="BR22" s="107">
        <f ca="1">IF(IFERROR(MATCH(_xlfn.CONCAT($B22,",",BR$4),'19 SpcFunc &amp; VentSpcFunc combos'!$Q$8:$Q$335,0),0)&gt;0,1,0)</f>
        <v>1</v>
      </c>
      <c r="BS22" s="107">
        <f ca="1">IF(IFERROR(MATCH(_xlfn.CONCAT($B22,",",BS$4),'19 SpcFunc &amp; VentSpcFunc combos'!$Q$8:$Q$335,0),0)&gt;0,1,0)</f>
        <v>0</v>
      </c>
      <c r="BT22" s="107">
        <f ca="1">IF(IFERROR(MATCH(_xlfn.CONCAT($B22,",",BT$4),'19 SpcFunc &amp; VentSpcFunc combos'!$Q$8:$Q$335,0),0)&gt;0,1,0)</f>
        <v>0</v>
      </c>
      <c r="BU22" s="107">
        <f ca="1">IF(IFERROR(MATCH(_xlfn.CONCAT($B22,",",BU$4),'19 SpcFunc &amp; VentSpcFunc combos'!$Q$8:$Q$335,0),0)&gt;0,1,0)</f>
        <v>0</v>
      </c>
      <c r="BV22" s="107">
        <f ca="1">IF(IFERROR(MATCH(_xlfn.CONCAT($B22,",",BV$4),'19 SpcFunc &amp; VentSpcFunc combos'!$Q$8:$Q$335,0),0)&gt;0,1,0)</f>
        <v>0</v>
      </c>
      <c r="BW22" s="107">
        <f ca="1">IF(IFERROR(MATCH(_xlfn.CONCAT($B22,",",BW$4),'19 SpcFunc &amp; VentSpcFunc combos'!$Q$8:$Q$335,0),0)&gt;0,1,0)</f>
        <v>0</v>
      </c>
      <c r="BX22" s="107">
        <f ca="1">IF(IFERROR(MATCH(_xlfn.CONCAT($B22,",",BX$4),'19 SpcFunc &amp; VentSpcFunc combos'!$Q$8:$Q$335,0),0)&gt;0,1,0)</f>
        <v>0</v>
      </c>
      <c r="BY22" s="107">
        <f ca="1">IF(IFERROR(MATCH(_xlfn.CONCAT($B22,",",BY$4),'19 SpcFunc &amp; VentSpcFunc combos'!$Q$8:$Q$335,0),0)&gt;0,1,0)</f>
        <v>0</v>
      </c>
      <c r="BZ22" s="107">
        <f ca="1">IF(IFERROR(MATCH(_xlfn.CONCAT($B22,",",BZ$4),'19 SpcFunc &amp; VentSpcFunc combos'!$Q$8:$Q$335,0),0)&gt;0,1,0)</f>
        <v>0</v>
      </c>
      <c r="CA22" s="107">
        <f ca="1">IF(IFERROR(MATCH(_xlfn.CONCAT($B22,",",CA$4),'19 SpcFunc &amp; VentSpcFunc combos'!$Q$8:$Q$335,0),0)&gt;0,1,0)</f>
        <v>0</v>
      </c>
      <c r="CB22" s="107">
        <f ca="1">IF(IFERROR(MATCH(_xlfn.CONCAT($B22,",",CB$4),'19 SpcFunc &amp; VentSpcFunc combos'!$Q$8:$Q$335,0),0)&gt;0,1,0)</f>
        <v>0</v>
      </c>
      <c r="CC22" s="107">
        <f ca="1">IF(IFERROR(MATCH(_xlfn.CONCAT($B22,",",CC$4),'19 SpcFunc &amp; VentSpcFunc combos'!$Q$8:$Q$335,0),0)&gt;0,1,0)</f>
        <v>0</v>
      </c>
      <c r="CD22" s="107">
        <f ca="1">IF(IFERROR(MATCH(_xlfn.CONCAT($B22,",",CD$4),'19 SpcFunc &amp; VentSpcFunc combos'!$Q$8:$Q$335,0),0)&gt;0,1,0)</f>
        <v>0</v>
      </c>
      <c r="CE22" s="107">
        <f ca="1">IF(IFERROR(MATCH(_xlfn.CONCAT($B22,",",CE$4),'19 SpcFunc &amp; VentSpcFunc combos'!$Q$8:$Q$335,0),0)&gt;0,1,0)</f>
        <v>0</v>
      </c>
      <c r="CF22" s="107">
        <f ca="1">IF(IFERROR(MATCH(_xlfn.CONCAT($B22,",",CF$4),'19 SpcFunc &amp; VentSpcFunc combos'!$Q$8:$Q$335,0),0)&gt;0,1,0)</f>
        <v>0</v>
      </c>
      <c r="CG22" s="107">
        <f ca="1">IF(IFERROR(MATCH(_xlfn.CONCAT($B22,",",CG$4),'19 SpcFunc &amp; VentSpcFunc combos'!$Q$8:$Q$335,0),0)&gt;0,1,0)</f>
        <v>0</v>
      </c>
      <c r="CH22" s="107">
        <f ca="1">IF(IFERROR(MATCH(_xlfn.CONCAT($B22,",",CH$4),'19 SpcFunc &amp; VentSpcFunc combos'!$Q$8:$Q$335,0),0)&gt;0,1,0)</f>
        <v>0</v>
      </c>
      <c r="CI22" s="107">
        <f ca="1">IF(IFERROR(MATCH(_xlfn.CONCAT($B22,",",CI$4),'19 SpcFunc &amp; VentSpcFunc combos'!$Q$8:$Q$335,0),0)&gt;0,1,0)</f>
        <v>0</v>
      </c>
      <c r="CJ22" s="107">
        <f ca="1">IF(IFERROR(MATCH(_xlfn.CONCAT($B22,",",CJ$4),'19 SpcFunc &amp; VentSpcFunc combos'!$Q$8:$Q$335,0),0)&gt;0,1,0)</f>
        <v>0</v>
      </c>
      <c r="CK22" s="107">
        <f ca="1">IF(IFERROR(MATCH(_xlfn.CONCAT($B22,",",CK$4),'19 SpcFunc &amp; VentSpcFunc combos'!$Q$8:$Q$335,0),0)&gt;0,1,0)</f>
        <v>0</v>
      </c>
      <c r="CL22" s="107">
        <f ca="1">IF(IFERROR(MATCH(_xlfn.CONCAT($B22,",",CL$4),'19 SpcFunc &amp; VentSpcFunc combos'!$Q$8:$Q$335,0),0)&gt;0,1,0)</f>
        <v>0</v>
      </c>
      <c r="CM22" s="107">
        <f ca="1">IF(IFERROR(MATCH(_xlfn.CONCAT($B22,",",CM$4),'19 SpcFunc &amp; VentSpcFunc combos'!$Q$8:$Q$335,0),0)&gt;0,1,0)</f>
        <v>0</v>
      </c>
      <c r="CN22" s="107">
        <f ca="1">IF(IFERROR(MATCH(_xlfn.CONCAT($B22,",",CN$4),'19 SpcFunc &amp; VentSpcFunc combos'!$Q$8:$Q$335,0),0)&gt;0,1,0)</f>
        <v>0</v>
      </c>
      <c r="CO22" s="107">
        <f ca="1">IF(IFERROR(MATCH(_xlfn.CONCAT($B22,",",CO$4),'19 SpcFunc &amp; VentSpcFunc combos'!$Q$8:$Q$335,0),0)&gt;0,1,0)</f>
        <v>0</v>
      </c>
      <c r="CP22" s="107">
        <f ca="1">IF(IFERROR(MATCH(_xlfn.CONCAT($B22,",",CP$4),'19 SpcFunc &amp; VentSpcFunc combos'!$Q$8:$Q$335,0),0)&gt;0,1,0)</f>
        <v>0</v>
      </c>
      <c r="CQ22" s="107">
        <f ca="1">IF(IFERROR(MATCH(_xlfn.CONCAT($B22,",",CQ$4),'19 SpcFunc &amp; VentSpcFunc combos'!$Q$8:$Q$335,0),0)&gt;0,1,0)</f>
        <v>0</v>
      </c>
      <c r="CR22" s="107">
        <f ca="1">IF(IFERROR(MATCH(_xlfn.CONCAT($B22,",",CR$4),'19 SpcFunc &amp; VentSpcFunc combos'!$Q$8:$Q$335,0),0)&gt;0,1,0)</f>
        <v>0</v>
      </c>
      <c r="CS22" s="107">
        <f ca="1">IF(IFERROR(MATCH(_xlfn.CONCAT($B22,",",CS$4),'19 SpcFunc &amp; VentSpcFunc combos'!$Q$8:$Q$335,0),0)&gt;0,1,0)</f>
        <v>0</v>
      </c>
      <c r="CT22" s="107">
        <f ca="1">IF(IFERROR(MATCH(_xlfn.CONCAT($B22,",",CT$4),'19 SpcFunc &amp; VentSpcFunc combos'!$Q$8:$Q$335,0),0)&gt;0,1,0)</f>
        <v>0</v>
      </c>
      <c r="CU22" s="86" t="s">
        <v>535</v>
      </c>
      <c r="CV22">
        <f t="shared" ca="1" si="5"/>
        <v>4</v>
      </c>
    </row>
    <row r="23" spans="2:100">
      <c r="B23" t="str">
        <f>'For CSV - 2019 SpcFuncData'!B23</f>
        <v>Exercise/Fitness Center and Gymnasium Areas</v>
      </c>
      <c r="C23" s="107">
        <f ca="1">IF(IFERROR(MATCH(_xlfn.CONCAT($B23,",",C$4),'19 SpcFunc &amp; VentSpcFunc combos'!$Q$8:$Q$335,0),0)&gt;0,1,0)</f>
        <v>0</v>
      </c>
      <c r="D23" s="107">
        <f ca="1">IF(IFERROR(MATCH(_xlfn.CONCAT($B23,",",D$4),'19 SpcFunc &amp; VentSpcFunc combos'!$Q$8:$Q$335,0),0)&gt;0,1,0)</f>
        <v>0</v>
      </c>
      <c r="E23" s="107">
        <f ca="1">IF(IFERROR(MATCH(_xlfn.CONCAT($B23,",",E$4),'19 SpcFunc &amp; VentSpcFunc combos'!$Q$8:$Q$335,0),0)&gt;0,1,0)</f>
        <v>0</v>
      </c>
      <c r="F23" s="107">
        <f ca="1">IF(IFERROR(MATCH(_xlfn.CONCAT($B23,",",F$4),'19 SpcFunc &amp; VentSpcFunc combos'!$Q$8:$Q$335,0),0)&gt;0,1,0)</f>
        <v>0</v>
      </c>
      <c r="G23" s="107">
        <f ca="1">IF(IFERROR(MATCH(_xlfn.CONCAT($B23,",",G$4),'19 SpcFunc &amp; VentSpcFunc combos'!$Q$8:$Q$335,0),0)&gt;0,1,0)</f>
        <v>0</v>
      </c>
      <c r="H23" s="107">
        <f ca="1">IF(IFERROR(MATCH(_xlfn.CONCAT($B23,",",H$4),'19 SpcFunc &amp; VentSpcFunc combos'!$Q$8:$Q$335,0),0)&gt;0,1,0)</f>
        <v>0</v>
      </c>
      <c r="I23" s="107">
        <f ca="1">IF(IFERROR(MATCH(_xlfn.CONCAT($B23,",",I$4),'19 SpcFunc &amp; VentSpcFunc combos'!$Q$8:$Q$335,0),0)&gt;0,1,0)</f>
        <v>0</v>
      </c>
      <c r="J23" s="107">
        <f ca="1">IF(IFERROR(MATCH(_xlfn.CONCAT($B23,",",J$4),'19 SpcFunc &amp; VentSpcFunc combos'!$Q$8:$Q$335,0),0)&gt;0,1,0)</f>
        <v>0</v>
      </c>
      <c r="K23" s="107">
        <f ca="1">IF(IFERROR(MATCH(_xlfn.CONCAT($B23,",",K$4),'19 SpcFunc &amp; VentSpcFunc combos'!$Q$8:$Q$335,0),0)&gt;0,1,0)</f>
        <v>0</v>
      </c>
      <c r="L23" s="107">
        <f ca="1">IF(IFERROR(MATCH(_xlfn.CONCAT($B23,",",L$4),'19 SpcFunc &amp; VentSpcFunc combos'!$Q$8:$Q$335,0),0)&gt;0,1,0)</f>
        <v>0</v>
      </c>
      <c r="M23" s="107">
        <f ca="1">IF(IFERROR(MATCH(_xlfn.CONCAT($B23,",",M$4),'19 SpcFunc &amp; VentSpcFunc combos'!$Q$8:$Q$335,0),0)&gt;0,1,0)</f>
        <v>0</v>
      </c>
      <c r="N23" s="107">
        <f ca="1">IF(IFERROR(MATCH(_xlfn.CONCAT($B23,",",N$4),'19 SpcFunc &amp; VentSpcFunc combos'!$Q$8:$Q$335,0),0)&gt;0,1,0)</f>
        <v>0</v>
      </c>
      <c r="O23" s="107">
        <f ca="1">IF(IFERROR(MATCH(_xlfn.CONCAT($B23,",",O$4),'19 SpcFunc &amp; VentSpcFunc combos'!$Q$8:$Q$335,0),0)&gt;0,1,0)</f>
        <v>0</v>
      </c>
      <c r="P23" s="107">
        <f ca="1">IF(IFERROR(MATCH(_xlfn.CONCAT($B23,",",P$4),'19 SpcFunc &amp; VentSpcFunc combos'!$Q$8:$Q$335,0),0)&gt;0,1,0)</f>
        <v>0</v>
      </c>
      <c r="Q23" s="107">
        <f ca="1">IF(IFERROR(MATCH(_xlfn.CONCAT($B23,",",Q$4),'19 SpcFunc &amp; VentSpcFunc combos'!$Q$8:$Q$335,0),0)&gt;0,1,0)</f>
        <v>0</v>
      </c>
      <c r="R23" s="107">
        <f ca="1">IF(IFERROR(MATCH(_xlfn.CONCAT($B23,",",R$4),'19 SpcFunc &amp; VentSpcFunc combos'!$Q$8:$Q$335,0),0)&gt;0,1,0)</f>
        <v>0</v>
      </c>
      <c r="S23" s="107">
        <f ca="1">IF(IFERROR(MATCH(_xlfn.CONCAT($B23,",",S$4),'19 SpcFunc &amp; VentSpcFunc combos'!$Q$8:$Q$335,0),0)&gt;0,1,0)</f>
        <v>0</v>
      </c>
      <c r="T23" s="107">
        <f ca="1">IF(IFERROR(MATCH(_xlfn.CONCAT($B23,",",T$4),'19 SpcFunc &amp; VentSpcFunc combos'!$Q$8:$Q$335,0),0)&gt;0,1,0)</f>
        <v>0</v>
      </c>
      <c r="U23" s="107">
        <f ca="1">IF(IFERROR(MATCH(_xlfn.CONCAT($B23,",",U$4),'19 SpcFunc &amp; VentSpcFunc combos'!$Q$8:$Q$335,0),0)&gt;0,1,0)</f>
        <v>1</v>
      </c>
      <c r="V23" s="107">
        <f ca="1">IF(IFERROR(MATCH(_xlfn.CONCAT($B23,",",V$4),'19 SpcFunc &amp; VentSpcFunc combos'!$Q$8:$Q$335,0),0)&gt;0,1,0)</f>
        <v>0</v>
      </c>
      <c r="W23" s="107">
        <f ca="1">IF(IFERROR(MATCH(_xlfn.CONCAT($B23,",",W$4),'19 SpcFunc &amp; VentSpcFunc combos'!$Q$8:$Q$335,0),0)&gt;0,1,0)</f>
        <v>0</v>
      </c>
      <c r="X23" s="107">
        <f ca="1">IF(IFERROR(MATCH(_xlfn.CONCAT($B23,",",X$4),'19 SpcFunc &amp; VentSpcFunc combos'!$Q$8:$Q$335,0),0)&gt;0,1,0)</f>
        <v>0</v>
      </c>
      <c r="Y23" s="107">
        <f ca="1">IF(IFERROR(MATCH(_xlfn.CONCAT($B23,",",Y$4),'19 SpcFunc &amp; VentSpcFunc combos'!$Q$8:$Q$335,0),0)&gt;0,1,0)</f>
        <v>0</v>
      </c>
      <c r="Z23" s="107">
        <f ca="1">IF(IFERROR(MATCH(_xlfn.CONCAT($B23,",",Z$4),'19 SpcFunc &amp; VentSpcFunc combos'!$Q$8:$Q$335,0),0)&gt;0,1,0)</f>
        <v>0</v>
      </c>
      <c r="AA23" s="107">
        <f ca="1">IF(IFERROR(MATCH(_xlfn.CONCAT($B23,",",AA$4),'19 SpcFunc &amp; VentSpcFunc combos'!$Q$8:$Q$335,0),0)&gt;0,1,0)</f>
        <v>0</v>
      </c>
      <c r="AB23" s="107">
        <f ca="1">IF(IFERROR(MATCH(_xlfn.CONCAT($B23,",",AB$4),'19 SpcFunc &amp; VentSpcFunc combos'!$Q$8:$Q$335,0),0)&gt;0,1,0)</f>
        <v>0</v>
      </c>
      <c r="AC23" s="107">
        <f ca="1">IF(IFERROR(MATCH(_xlfn.CONCAT($B23,",",AC$4),'19 SpcFunc &amp; VentSpcFunc combos'!$Q$8:$Q$335,0),0)&gt;0,1,0)</f>
        <v>0</v>
      </c>
      <c r="AD23" s="107">
        <f ca="1">IF(IFERROR(MATCH(_xlfn.CONCAT($B23,",",AD$4),'19 SpcFunc &amp; VentSpcFunc combos'!$Q$8:$Q$335,0),0)&gt;0,1,0)</f>
        <v>0</v>
      </c>
      <c r="AE23" s="107">
        <f ca="1">IF(IFERROR(MATCH(_xlfn.CONCAT($B23,",",AE$4),'19 SpcFunc &amp; VentSpcFunc combos'!$Q$8:$Q$335,0),0)&gt;0,1,0)</f>
        <v>0</v>
      </c>
      <c r="AF23" s="107">
        <f ca="1">IF(IFERROR(MATCH(_xlfn.CONCAT($B23,",",AF$4),'19 SpcFunc &amp; VentSpcFunc combos'!$Q$8:$Q$335,0),0)&gt;0,1,0)</f>
        <v>0</v>
      </c>
      <c r="AG23" s="107">
        <f ca="1">IF(IFERROR(MATCH(_xlfn.CONCAT($B23,",",AG$4),'19 SpcFunc &amp; VentSpcFunc combos'!$Q$8:$Q$335,0),0)&gt;0,1,0)</f>
        <v>0</v>
      </c>
      <c r="AH23" s="107">
        <f ca="1">IF(IFERROR(MATCH(_xlfn.CONCAT($B23,",",AH$4),'19 SpcFunc &amp; VentSpcFunc combos'!$Q$8:$Q$335,0),0)&gt;0,1,0)</f>
        <v>0</v>
      </c>
      <c r="AI23" s="107">
        <f ca="1">IF(IFERROR(MATCH(_xlfn.CONCAT($B23,",",AI$4),'19 SpcFunc &amp; VentSpcFunc combos'!$Q$8:$Q$335,0),0)&gt;0,1,0)</f>
        <v>0</v>
      </c>
      <c r="AJ23" s="107">
        <f ca="1">IF(IFERROR(MATCH(_xlfn.CONCAT($B23,",",AJ$4),'19 SpcFunc &amp; VentSpcFunc combos'!$Q$8:$Q$335,0),0)&gt;0,1,0)</f>
        <v>0</v>
      </c>
      <c r="AK23" s="107">
        <f ca="1">IF(IFERROR(MATCH(_xlfn.CONCAT($B23,",",AK$4),'19 SpcFunc &amp; VentSpcFunc combos'!$Q$8:$Q$335,0),0)&gt;0,1,0)</f>
        <v>0</v>
      </c>
      <c r="AL23" s="107">
        <f ca="1">IF(IFERROR(MATCH(_xlfn.CONCAT($B23,",",AL$4),'19 SpcFunc &amp; VentSpcFunc combos'!$Q$8:$Q$335,0),0)&gt;0,1,0)</f>
        <v>0</v>
      </c>
      <c r="AM23" s="107">
        <f ca="1">IF(IFERROR(MATCH(_xlfn.CONCAT($B23,",",AM$4),'19 SpcFunc &amp; VentSpcFunc combos'!$Q$8:$Q$335,0),0)&gt;0,1,0)</f>
        <v>0</v>
      </c>
      <c r="AN23" s="107">
        <f ca="1">IF(IFERROR(MATCH(_xlfn.CONCAT($B23,",",AN$4),'19 SpcFunc &amp; VentSpcFunc combos'!$Q$8:$Q$335,0),0)&gt;0,1,0)</f>
        <v>0</v>
      </c>
      <c r="AO23" s="107">
        <f ca="1">IF(IFERROR(MATCH(_xlfn.CONCAT($B23,",",AO$4),'19 SpcFunc &amp; VentSpcFunc combos'!$Q$8:$Q$335,0),0)&gt;0,1,0)</f>
        <v>0</v>
      </c>
      <c r="AP23" s="107">
        <f ca="1">IF(IFERROR(MATCH(_xlfn.CONCAT($B23,",",AP$4),'19 SpcFunc &amp; VentSpcFunc combos'!$Q$8:$Q$335,0),0)&gt;0,1,0)</f>
        <v>0</v>
      </c>
      <c r="AQ23" s="107">
        <f ca="1">IF(IFERROR(MATCH(_xlfn.CONCAT($B23,",",AQ$4),'19 SpcFunc &amp; VentSpcFunc combos'!$Q$8:$Q$335,0),0)&gt;0,1,0)</f>
        <v>0</v>
      </c>
      <c r="AR23" s="107">
        <f ca="1">IF(IFERROR(MATCH(_xlfn.CONCAT($B23,",",AR$4),'19 SpcFunc &amp; VentSpcFunc combos'!$Q$8:$Q$335,0),0)&gt;0,1,0)</f>
        <v>0</v>
      </c>
      <c r="AS23" s="107">
        <f ca="1">IF(IFERROR(MATCH(_xlfn.CONCAT($B23,",",AS$4),'19 SpcFunc &amp; VentSpcFunc combos'!$Q$8:$Q$335,0),0)&gt;0,1,0)</f>
        <v>0</v>
      </c>
      <c r="AT23" s="107">
        <f ca="1">IF(IFERROR(MATCH(_xlfn.CONCAT($B23,",",AT$4),'19 SpcFunc &amp; VentSpcFunc combos'!$Q$8:$Q$335,0),0)&gt;0,1,0)</f>
        <v>0</v>
      </c>
      <c r="AU23" s="107">
        <f ca="1">IF(IFERROR(MATCH(_xlfn.CONCAT($B23,",",AU$4),'19 SpcFunc &amp; VentSpcFunc combos'!$Q$8:$Q$335,0),0)&gt;0,1,0)</f>
        <v>0</v>
      </c>
      <c r="AV23" s="107">
        <f ca="1">IF(IFERROR(MATCH(_xlfn.CONCAT($B23,",",AV$4),'19 SpcFunc &amp; VentSpcFunc combos'!$Q$8:$Q$335,0),0)&gt;0,1,0)</f>
        <v>0</v>
      </c>
      <c r="AW23" s="107">
        <f ca="1">IF(IFERROR(MATCH(_xlfn.CONCAT($B23,",",AW$4),'19 SpcFunc &amp; VentSpcFunc combos'!$Q$8:$Q$335,0),0)&gt;0,1,0)</f>
        <v>0</v>
      </c>
      <c r="AX23" s="107">
        <f ca="1">IF(IFERROR(MATCH(_xlfn.CONCAT($B23,",",AX$4),'19 SpcFunc &amp; VentSpcFunc combos'!$Q$8:$Q$335,0),0)&gt;0,1,0)</f>
        <v>0</v>
      </c>
      <c r="AY23" s="107">
        <f ca="1">IF(IFERROR(MATCH(_xlfn.CONCAT($B23,",",AY$4),'19 SpcFunc &amp; VentSpcFunc combos'!$Q$8:$Q$335,0),0)&gt;0,1,0)</f>
        <v>0</v>
      </c>
      <c r="AZ23" s="107">
        <f ca="1">IF(IFERROR(MATCH(_xlfn.CONCAT($B23,",",AZ$4),'19 SpcFunc &amp; VentSpcFunc combos'!$Q$8:$Q$335,0),0)&gt;0,1,0)</f>
        <v>0</v>
      </c>
      <c r="BA23" s="107">
        <f ca="1">IF(IFERROR(MATCH(_xlfn.CONCAT($B23,",",BA$4),'19 SpcFunc &amp; VentSpcFunc combos'!$Q$8:$Q$335,0),0)&gt;0,1,0)</f>
        <v>0</v>
      </c>
      <c r="BB23" s="107">
        <f ca="1">IF(IFERROR(MATCH(_xlfn.CONCAT($B23,",",BB$4),'19 SpcFunc &amp; VentSpcFunc combos'!$Q$8:$Q$335,0),0)&gt;0,1,0)</f>
        <v>0</v>
      </c>
      <c r="BC23" s="107">
        <f ca="1">IF(IFERROR(MATCH(_xlfn.CONCAT($B23,",",BC$4),'19 SpcFunc &amp; VentSpcFunc combos'!$Q$8:$Q$335,0),0)&gt;0,1,0)</f>
        <v>0</v>
      </c>
      <c r="BD23" s="107">
        <f ca="1">IF(IFERROR(MATCH(_xlfn.CONCAT($B23,",",BD$4),'19 SpcFunc &amp; VentSpcFunc combos'!$Q$8:$Q$335,0),0)&gt;0,1,0)</f>
        <v>0</v>
      </c>
      <c r="BE23" s="107">
        <f ca="1">IF(IFERROR(MATCH(_xlfn.CONCAT($B23,",",BE$4),'19 SpcFunc &amp; VentSpcFunc combos'!$Q$8:$Q$335,0),0)&gt;0,1,0)</f>
        <v>0</v>
      </c>
      <c r="BF23" s="107">
        <f ca="1">IF(IFERROR(MATCH(_xlfn.CONCAT($B23,",",BF$4),'19 SpcFunc &amp; VentSpcFunc combos'!$Q$8:$Q$335,0),0)&gt;0,1,0)</f>
        <v>0</v>
      </c>
      <c r="BG23" s="107">
        <f ca="1">IF(IFERROR(MATCH(_xlfn.CONCAT($B23,",",BG$4),'19 SpcFunc &amp; VentSpcFunc combos'!$Q$8:$Q$335,0),0)&gt;0,1,0)</f>
        <v>0</v>
      </c>
      <c r="BH23" s="107">
        <f ca="1">IF(IFERROR(MATCH(_xlfn.CONCAT($B23,",",BH$4),'19 SpcFunc &amp; VentSpcFunc combos'!$Q$8:$Q$335,0),0)&gt;0,1,0)</f>
        <v>0</v>
      </c>
      <c r="BI23" s="107">
        <f ca="1">IF(IFERROR(MATCH(_xlfn.CONCAT($B23,",",BI$4),'19 SpcFunc &amp; VentSpcFunc combos'!$Q$8:$Q$335,0),0)&gt;0,1,0)</f>
        <v>0</v>
      </c>
      <c r="BJ23" s="107">
        <f ca="1">IF(IFERROR(MATCH(_xlfn.CONCAT($B23,",",BJ$4),'19 SpcFunc &amp; VentSpcFunc combos'!$Q$8:$Q$335,0),0)&gt;0,1,0)</f>
        <v>0</v>
      </c>
      <c r="BK23" s="107">
        <f ca="1">IF(IFERROR(MATCH(_xlfn.CONCAT($B23,",",BK$4),'19 SpcFunc &amp; VentSpcFunc combos'!$Q$8:$Q$335,0),0)&gt;0,1,0)</f>
        <v>0</v>
      </c>
      <c r="BL23" s="107">
        <f ca="1">IF(IFERROR(MATCH(_xlfn.CONCAT($B23,",",BL$4),'19 SpcFunc &amp; VentSpcFunc combos'!$Q$8:$Q$335,0),0)&gt;0,1,0)</f>
        <v>0</v>
      </c>
      <c r="BM23" s="107">
        <f ca="1">IF(IFERROR(MATCH(_xlfn.CONCAT($B23,",",BM$4),'19 SpcFunc &amp; VentSpcFunc combos'!$Q$8:$Q$335,0),0)&gt;0,1,0)</f>
        <v>0</v>
      </c>
      <c r="BN23" s="107">
        <f ca="1">IF(IFERROR(MATCH(_xlfn.CONCAT($B23,",",BN$4),'19 SpcFunc &amp; VentSpcFunc combos'!$Q$8:$Q$335,0),0)&gt;0,1,0)</f>
        <v>0</v>
      </c>
      <c r="BO23" s="107">
        <f ca="1">IF(IFERROR(MATCH(_xlfn.CONCAT($B23,",",BO$4),'19 SpcFunc &amp; VentSpcFunc combos'!$Q$8:$Q$335,0),0)&gt;0,1,0)</f>
        <v>0</v>
      </c>
      <c r="BP23" s="107">
        <f ca="1">IF(IFERROR(MATCH(_xlfn.CONCAT($B23,",",BP$4),'19 SpcFunc &amp; VentSpcFunc combos'!$Q$8:$Q$335,0),0)&gt;0,1,0)</f>
        <v>0</v>
      </c>
      <c r="BQ23" s="107">
        <f ca="1">IF(IFERROR(MATCH(_xlfn.CONCAT($B23,",",BQ$4),'19 SpcFunc &amp; VentSpcFunc combos'!$Q$8:$Q$335,0),0)&gt;0,1,0)</f>
        <v>0</v>
      </c>
      <c r="BR23" s="107">
        <f ca="1">IF(IFERROR(MATCH(_xlfn.CONCAT($B23,",",BR$4),'19 SpcFunc &amp; VentSpcFunc combos'!$Q$8:$Q$335,0),0)&gt;0,1,0)</f>
        <v>0</v>
      </c>
      <c r="BS23" s="107">
        <f ca="1">IF(IFERROR(MATCH(_xlfn.CONCAT($B23,",",BS$4),'19 SpcFunc &amp; VentSpcFunc combos'!$Q$8:$Q$335,0),0)&gt;0,1,0)</f>
        <v>0</v>
      </c>
      <c r="BT23" s="107">
        <f ca="1">IF(IFERROR(MATCH(_xlfn.CONCAT($B23,",",BT$4),'19 SpcFunc &amp; VentSpcFunc combos'!$Q$8:$Q$335,0),0)&gt;0,1,0)</f>
        <v>0</v>
      </c>
      <c r="BU23" s="107">
        <f ca="1">IF(IFERROR(MATCH(_xlfn.CONCAT($B23,",",BU$4),'19 SpcFunc &amp; VentSpcFunc combos'!$Q$8:$Q$335,0),0)&gt;0,1,0)</f>
        <v>0</v>
      </c>
      <c r="BV23" s="107">
        <f ca="1">IF(IFERROR(MATCH(_xlfn.CONCAT($B23,",",BV$4),'19 SpcFunc &amp; VentSpcFunc combos'!$Q$8:$Q$335,0),0)&gt;0,1,0)</f>
        <v>0</v>
      </c>
      <c r="BW23" s="107">
        <f ca="1">IF(IFERROR(MATCH(_xlfn.CONCAT($B23,",",BW$4),'19 SpcFunc &amp; VentSpcFunc combos'!$Q$8:$Q$335,0),0)&gt;0,1,0)</f>
        <v>0</v>
      </c>
      <c r="BX23" s="107">
        <f ca="1">IF(IFERROR(MATCH(_xlfn.CONCAT($B23,",",BX$4),'19 SpcFunc &amp; VentSpcFunc combos'!$Q$8:$Q$335,0),0)&gt;0,1,0)</f>
        <v>0</v>
      </c>
      <c r="BY23" s="107">
        <f ca="1">IF(IFERROR(MATCH(_xlfn.CONCAT($B23,",",BY$4),'19 SpcFunc &amp; VentSpcFunc combos'!$Q$8:$Q$335,0),0)&gt;0,1,0)</f>
        <v>0</v>
      </c>
      <c r="BZ23" s="107">
        <f ca="1">IF(IFERROR(MATCH(_xlfn.CONCAT($B23,",",BZ$4),'19 SpcFunc &amp; VentSpcFunc combos'!$Q$8:$Q$335,0),0)&gt;0,1,0)</f>
        <v>0</v>
      </c>
      <c r="CA23" s="107">
        <f ca="1">IF(IFERROR(MATCH(_xlfn.CONCAT($B23,",",CA$4),'19 SpcFunc &amp; VentSpcFunc combos'!$Q$8:$Q$335,0),0)&gt;0,1,0)</f>
        <v>0</v>
      </c>
      <c r="CB23" s="107">
        <f ca="1">IF(IFERROR(MATCH(_xlfn.CONCAT($B23,",",CB$4),'19 SpcFunc &amp; VentSpcFunc combos'!$Q$8:$Q$335,0),0)&gt;0,1,0)</f>
        <v>0</v>
      </c>
      <c r="CC23" s="107">
        <f ca="1">IF(IFERROR(MATCH(_xlfn.CONCAT($B23,",",CC$4),'19 SpcFunc &amp; VentSpcFunc combos'!$Q$8:$Q$335,0),0)&gt;0,1,0)</f>
        <v>0</v>
      </c>
      <c r="CD23" s="107">
        <f ca="1">IF(IFERROR(MATCH(_xlfn.CONCAT($B23,",",CD$4),'19 SpcFunc &amp; VentSpcFunc combos'!$Q$8:$Q$335,0),0)&gt;0,1,0)</f>
        <v>0</v>
      </c>
      <c r="CE23" s="107">
        <f ca="1">IF(IFERROR(MATCH(_xlfn.CONCAT($B23,",",CE$4),'19 SpcFunc &amp; VentSpcFunc combos'!$Q$8:$Q$335,0),0)&gt;0,1,0)</f>
        <v>0</v>
      </c>
      <c r="CF23" s="107">
        <f ca="1">IF(IFERROR(MATCH(_xlfn.CONCAT($B23,",",CF$4),'19 SpcFunc &amp; VentSpcFunc combos'!$Q$8:$Q$335,0),0)&gt;0,1,0)</f>
        <v>0</v>
      </c>
      <c r="CG23" s="107">
        <f ca="1">IF(IFERROR(MATCH(_xlfn.CONCAT($B23,",",CG$4),'19 SpcFunc &amp; VentSpcFunc combos'!$Q$8:$Q$335,0),0)&gt;0,1,0)</f>
        <v>0</v>
      </c>
      <c r="CH23" s="107">
        <f ca="1">IF(IFERROR(MATCH(_xlfn.CONCAT($B23,",",CH$4),'19 SpcFunc &amp; VentSpcFunc combos'!$Q$8:$Q$335,0),0)&gt;0,1,0)</f>
        <v>0</v>
      </c>
      <c r="CI23" s="107">
        <f ca="1">IF(IFERROR(MATCH(_xlfn.CONCAT($B23,",",CI$4),'19 SpcFunc &amp; VentSpcFunc combos'!$Q$8:$Q$335,0),0)&gt;0,1,0)</f>
        <v>0</v>
      </c>
      <c r="CJ23" s="107">
        <f ca="1">IF(IFERROR(MATCH(_xlfn.CONCAT($B23,",",CJ$4),'19 SpcFunc &amp; VentSpcFunc combos'!$Q$8:$Q$335,0),0)&gt;0,1,0)</f>
        <v>1</v>
      </c>
      <c r="CK23" s="107">
        <f ca="1">IF(IFERROR(MATCH(_xlfn.CONCAT($B23,",",CK$4),'19 SpcFunc &amp; VentSpcFunc combos'!$Q$8:$Q$335,0),0)&gt;0,1,0)</f>
        <v>0</v>
      </c>
      <c r="CL23" s="107">
        <f ca="1">IF(IFERROR(MATCH(_xlfn.CONCAT($B23,",",CL$4),'19 SpcFunc &amp; VentSpcFunc combos'!$Q$8:$Q$335,0),0)&gt;0,1,0)</f>
        <v>0</v>
      </c>
      <c r="CM23" s="107">
        <f ca="1">IF(IFERROR(MATCH(_xlfn.CONCAT($B23,",",CM$4),'19 SpcFunc &amp; VentSpcFunc combos'!$Q$8:$Q$335,0),0)&gt;0,1,0)</f>
        <v>1</v>
      </c>
      <c r="CN23" s="107">
        <f ca="1">IF(IFERROR(MATCH(_xlfn.CONCAT($B23,",",CN$4),'19 SpcFunc &amp; VentSpcFunc combos'!$Q$8:$Q$335,0),0)&gt;0,1,0)</f>
        <v>1</v>
      </c>
      <c r="CO23" s="107">
        <f ca="1">IF(IFERROR(MATCH(_xlfn.CONCAT($B23,",",CO$4),'19 SpcFunc &amp; VentSpcFunc combos'!$Q$8:$Q$335,0),0)&gt;0,1,0)</f>
        <v>1</v>
      </c>
      <c r="CP23" s="107">
        <f ca="1">IF(IFERROR(MATCH(_xlfn.CONCAT($B23,",",CP$4),'19 SpcFunc &amp; VentSpcFunc combos'!$Q$8:$Q$335,0),0)&gt;0,1,0)</f>
        <v>0</v>
      </c>
      <c r="CQ23" s="107">
        <f ca="1">IF(IFERROR(MATCH(_xlfn.CONCAT($B23,",",CQ$4),'19 SpcFunc &amp; VentSpcFunc combos'!$Q$8:$Q$335,0),0)&gt;0,1,0)</f>
        <v>0</v>
      </c>
      <c r="CR23" s="107">
        <f ca="1">IF(IFERROR(MATCH(_xlfn.CONCAT($B23,",",CR$4),'19 SpcFunc &amp; VentSpcFunc combos'!$Q$8:$Q$335,0),0)&gt;0,1,0)</f>
        <v>1</v>
      </c>
      <c r="CS23" s="107">
        <f ca="1">IF(IFERROR(MATCH(_xlfn.CONCAT($B23,",",CS$4),'19 SpcFunc &amp; VentSpcFunc combos'!$Q$8:$Q$335,0),0)&gt;0,1,0)</f>
        <v>1</v>
      </c>
      <c r="CT23" s="107">
        <f ca="1">IF(IFERROR(MATCH(_xlfn.CONCAT($B23,",",CT$4),'19 SpcFunc &amp; VentSpcFunc combos'!$Q$8:$Q$335,0),0)&gt;0,1,0)</f>
        <v>0</v>
      </c>
      <c r="CU23" s="86" t="s">
        <v>535</v>
      </c>
      <c r="CV23">
        <f t="shared" ca="1" si="5"/>
        <v>7</v>
      </c>
    </row>
    <row r="24" spans="2:100">
      <c r="B24" t="str">
        <f>'For CSV - 2019 SpcFuncData'!B24</f>
        <v>Financial Transaction Area</v>
      </c>
      <c r="C24" s="107">
        <f ca="1">IF(IFERROR(MATCH(_xlfn.CONCAT($B24,",",C$4),'19 SpcFunc &amp; VentSpcFunc combos'!$Q$8:$Q$335,0),0)&gt;0,1,0)</f>
        <v>0</v>
      </c>
      <c r="D24" s="107">
        <f ca="1">IF(IFERROR(MATCH(_xlfn.CONCAT($B24,",",D$4),'19 SpcFunc &amp; VentSpcFunc combos'!$Q$8:$Q$335,0),0)&gt;0,1,0)</f>
        <v>0</v>
      </c>
      <c r="E24" s="107">
        <f ca="1">IF(IFERROR(MATCH(_xlfn.CONCAT($B24,",",E$4),'19 SpcFunc &amp; VentSpcFunc combos'!$Q$8:$Q$335,0),0)&gt;0,1,0)</f>
        <v>0</v>
      </c>
      <c r="F24" s="107">
        <f ca="1">IF(IFERROR(MATCH(_xlfn.CONCAT($B24,",",F$4),'19 SpcFunc &amp; VentSpcFunc combos'!$Q$8:$Q$335,0),0)&gt;0,1,0)</f>
        <v>0</v>
      </c>
      <c r="G24" s="107">
        <f ca="1">IF(IFERROR(MATCH(_xlfn.CONCAT($B24,",",G$4),'19 SpcFunc &amp; VentSpcFunc combos'!$Q$8:$Q$335,0),0)&gt;0,1,0)</f>
        <v>0</v>
      </c>
      <c r="H24" s="107">
        <f ca="1">IF(IFERROR(MATCH(_xlfn.CONCAT($B24,",",H$4),'19 SpcFunc &amp; VentSpcFunc combos'!$Q$8:$Q$335,0),0)&gt;0,1,0)</f>
        <v>0</v>
      </c>
      <c r="I24" s="107">
        <f ca="1">IF(IFERROR(MATCH(_xlfn.CONCAT($B24,",",I$4),'19 SpcFunc &amp; VentSpcFunc combos'!$Q$8:$Q$335,0),0)&gt;0,1,0)</f>
        <v>0</v>
      </c>
      <c r="J24" s="107">
        <f ca="1">IF(IFERROR(MATCH(_xlfn.CONCAT($B24,",",J$4),'19 SpcFunc &amp; VentSpcFunc combos'!$Q$8:$Q$335,0),0)&gt;0,1,0)</f>
        <v>0</v>
      </c>
      <c r="K24" s="107">
        <f ca="1">IF(IFERROR(MATCH(_xlfn.CONCAT($B24,",",K$4),'19 SpcFunc &amp; VentSpcFunc combos'!$Q$8:$Q$335,0),0)&gt;0,1,0)</f>
        <v>0</v>
      </c>
      <c r="L24" s="107">
        <f ca="1">IF(IFERROR(MATCH(_xlfn.CONCAT($B24,",",L$4),'19 SpcFunc &amp; VentSpcFunc combos'!$Q$8:$Q$335,0),0)&gt;0,1,0)</f>
        <v>0</v>
      </c>
      <c r="M24" s="107">
        <f ca="1">IF(IFERROR(MATCH(_xlfn.CONCAT($B24,",",M$4),'19 SpcFunc &amp; VentSpcFunc combos'!$Q$8:$Q$335,0),0)&gt;0,1,0)</f>
        <v>0</v>
      </c>
      <c r="N24" s="107">
        <f ca="1">IF(IFERROR(MATCH(_xlfn.CONCAT($B24,",",N$4),'19 SpcFunc &amp; VentSpcFunc combos'!$Q$8:$Q$335,0),0)&gt;0,1,0)</f>
        <v>0</v>
      </c>
      <c r="O24" s="107">
        <f ca="1">IF(IFERROR(MATCH(_xlfn.CONCAT($B24,",",O$4),'19 SpcFunc &amp; VentSpcFunc combos'!$Q$8:$Q$335,0),0)&gt;0,1,0)</f>
        <v>0</v>
      </c>
      <c r="P24" s="107">
        <f ca="1">IF(IFERROR(MATCH(_xlfn.CONCAT($B24,",",P$4),'19 SpcFunc &amp; VentSpcFunc combos'!$Q$8:$Q$335,0),0)&gt;0,1,0)</f>
        <v>0</v>
      </c>
      <c r="Q24" s="107">
        <f ca="1">IF(IFERROR(MATCH(_xlfn.CONCAT($B24,",",Q$4),'19 SpcFunc &amp; VentSpcFunc combos'!$Q$8:$Q$335,0),0)&gt;0,1,0)</f>
        <v>0</v>
      </c>
      <c r="R24" s="107">
        <f ca="1">IF(IFERROR(MATCH(_xlfn.CONCAT($B24,",",R$4),'19 SpcFunc &amp; VentSpcFunc combos'!$Q$8:$Q$335,0),0)&gt;0,1,0)</f>
        <v>0</v>
      </c>
      <c r="S24" s="107">
        <f ca="1">IF(IFERROR(MATCH(_xlfn.CONCAT($B24,",",S$4),'19 SpcFunc &amp; VentSpcFunc combos'!$Q$8:$Q$335,0),0)&gt;0,1,0)</f>
        <v>0</v>
      </c>
      <c r="T24" s="107">
        <f ca="1">IF(IFERROR(MATCH(_xlfn.CONCAT($B24,",",T$4),'19 SpcFunc &amp; VentSpcFunc combos'!$Q$8:$Q$335,0),0)&gt;0,1,0)</f>
        <v>0</v>
      </c>
      <c r="U24" s="107">
        <f ca="1">IF(IFERROR(MATCH(_xlfn.CONCAT($B24,",",U$4),'19 SpcFunc &amp; VentSpcFunc combos'!$Q$8:$Q$335,0),0)&gt;0,1,0)</f>
        <v>0</v>
      </c>
      <c r="V24" s="107">
        <f ca="1">IF(IFERROR(MATCH(_xlfn.CONCAT($B24,",",V$4),'19 SpcFunc &amp; VentSpcFunc combos'!$Q$8:$Q$335,0),0)&gt;0,1,0)</f>
        <v>0</v>
      </c>
      <c r="W24" s="107">
        <f ca="1">IF(IFERROR(MATCH(_xlfn.CONCAT($B24,",",W$4),'19 SpcFunc &amp; VentSpcFunc combos'!$Q$8:$Q$335,0),0)&gt;0,1,0)</f>
        <v>0</v>
      </c>
      <c r="X24" s="107">
        <f ca="1">IF(IFERROR(MATCH(_xlfn.CONCAT($B24,",",X$4),'19 SpcFunc &amp; VentSpcFunc combos'!$Q$8:$Q$335,0),0)&gt;0,1,0)</f>
        <v>0</v>
      </c>
      <c r="Y24" s="107">
        <f ca="1">IF(IFERROR(MATCH(_xlfn.CONCAT($B24,",",Y$4),'19 SpcFunc &amp; VentSpcFunc combos'!$Q$8:$Q$335,0),0)&gt;0,1,0)</f>
        <v>0</v>
      </c>
      <c r="Z24" s="107">
        <f ca="1">IF(IFERROR(MATCH(_xlfn.CONCAT($B24,",",Z$4),'19 SpcFunc &amp; VentSpcFunc combos'!$Q$8:$Q$335,0),0)&gt;0,1,0)</f>
        <v>0</v>
      </c>
      <c r="AA24" s="107">
        <f ca="1">IF(IFERROR(MATCH(_xlfn.CONCAT($B24,",",AA$4),'19 SpcFunc &amp; VentSpcFunc combos'!$Q$8:$Q$335,0),0)&gt;0,1,0)</f>
        <v>0</v>
      </c>
      <c r="AB24" s="107">
        <f ca="1">IF(IFERROR(MATCH(_xlfn.CONCAT($B24,",",AB$4),'19 SpcFunc &amp; VentSpcFunc combos'!$Q$8:$Q$335,0),0)&gt;0,1,0)</f>
        <v>0</v>
      </c>
      <c r="AC24" s="107">
        <f ca="1">IF(IFERROR(MATCH(_xlfn.CONCAT($B24,",",AC$4),'19 SpcFunc &amp; VentSpcFunc combos'!$Q$8:$Q$335,0),0)&gt;0,1,0)</f>
        <v>0</v>
      </c>
      <c r="AD24" s="107">
        <f ca="1">IF(IFERROR(MATCH(_xlfn.CONCAT($B24,",",AD$4),'19 SpcFunc &amp; VentSpcFunc combos'!$Q$8:$Q$335,0),0)&gt;0,1,0)</f>
        <v>0</v>
      </c>
      <c r="AE24" s="107">
        <f ca="1">IF(IFERROR(MATCH(_xlfn.CONCAT($B24,",",AE$4),'19 SpcFunc &amp; VentSpcFunc combos'!$Q$8:$Q$335,0),0)&gt;0,1,0)</f>
        <v>0</v>
      </c>
      <c r="AF24" s="107">
        <f ca="1">IF(IFERROR(MATCH(_xlfn.CONCAT($B24,",",AF$4),'19 SpcFunc &amp; VentSpcFunc combos'!$Q$8:$Q$335,0),0)&gt;0,1,0)</f>
        <v>0</v>
      </c>
      <c r="AG24" s="107">
        <f ca="1">IF(IFERROR(MATCH(_xlfn.CONCAT($B24,",",AG$4),'19 SpcFunc &amp; VentSpcFunc combos'!$Q$8:$Q$335,0),0)&gt;0,1,0)</f>
        <v>0</v>
      </c>
      <c r="AH24" s="107">
        <f ca="1">IF(IFERROR(MATCH(_xlfn.CONCAT($B24,",",AH$4),'19 SpcFunc &amp; VentSpcFunc combos'!$Q$8:$Q$335,0),0)&gt;0,1,0)</f>
        <v>0</v>
      </c>
      <c r="AI24" s="107">
        <f ca="1">IF(IFERROR(MATCH(_xlfn.CONCAT($B24,",",AI$4),'19 SpcFunc &amp; VentSpcFunc combos'!$Q$8:$Q$335,0),0)&gt;0,1,0)</f>
        <v>0</v>
      </c>
      <c r="AJ24" s="107">
        <f ca="1">IF(IFERROR(MATCH(_xlfn.CONCAT($B24,",",AJ$4),'19 SpcFunc &amp; VentSpcFunc combos'!$Q$8:$Q$335,0),0)&gt;0,1,0)</f>
        <v>0</v>
      </c>
      <c r="AK24" s="107">
        <f ca="1">IF(IFERROR(MATCH(_xlfn.CONCAT($B24,",",AK$4),'19 SpcFunc &amp; VentSpcFunc combos'!$Q$8:$Q$335,0),0)&gt;0,1,0)</f>
        <v>0</v>
      </c>
      <c r="AL24" s="107">
        <f ca="1">IF(IFERROR(MATCH(_xlfn.CONCAT($B24,",",AL$4),'19 SpcFunc &amp; VentSpcFunc combos'!$Q$8:$Q$335,0),0)&gt;0,1,0)</f>
        <v>0</v>
      </c>
      <c r="AM24" s="107">
        <f ca="1">IF(IFERROR(MATCH(_xlfn.CONCAT($B24,",",AM$4),'19 SpcFunc &amp; VentSpcFunc combos'!$Q$8:$Q$335,0),0)&gt;0,1,0)</f>
        <v>0</v>
      </c>
      <c r="AN24" s="107">
        <f ca="1">IF(IFERROR(MATCH(_xlfn.CONCAT($B24,",",AN$4),'19 SpcFunc &amp; VentSpcFunc combos'!$Q$8:$Q$335,0),0)&gt;0,1,0)</f>
        <v>0</v>
      </c>
      <c r="AO24" s="107">
        <f ca="1">IF(IFERROR(MATCH(_xlfn.CONCAT($B24,",",AO$4),'19 SpcFunc &amp; VentSpcFunc combos'!$Q$8:$Q$335,0),0)&gt;0,1,0)</f>
        <v>0</v>
      </c>
      <c r="AP24" s="107">
        <f ca="1">IF(IFERROR(MATCH(_xlfn.CONCAT($B24,",",AP$4),'19 SpcFunc &amp; VentSpcFunc combos'!$Q$8:$Q$335,0),0)&gt;0,1,0)</f>
        <v>0</v>
      </c>
      <c r="AQ24" s="107">
        <f ca="1">IF(IFERROR(MATCH(_xlfn.CONCAT($B24,",",AQ$4),'19 SpcFunc &amp; VentSpcFunc combos'!$Q$8:$Q$335,0),0)&gt;0,1,0)</f>
        <v>0</v>
      </c>
      <c r="AR24" s="107">
        <f ca="1">IF(IFERROR(MATCH(_xlfn.CONCAT($B24,",",AR$4),'19 SpcFunc &amp; VentSpcFunc combos'!$Q$8:$Q$335,0),0)&gt;0,1,0)</f>
        <v>0</v>
      </c>
      <c r="AS24" s="107">
        <f ca="1">IF(IFERROR(MATCH(_xlfn.CONCAT($B24,",",AS$4),'19 SpcFunc &amp; VentSpcFunc combos'!$Q$8:$Q$335,0),0)&gt;0,1,0)</f>
        <v>0</v>
      </c>
      <c r="AT24" s="107">
        <f ca="1">IF(IFERROR(MATCH(_xlfn.CONCAT($B24,",",AT$4),'19 SpcFunc &amp; VentSpcFunc combos'!$Q$8:$Q$335,0),0)&gt;0,1,0)</f>
        <v>0</v>
      </c>
      <c r="AU24" s="107">
        <f ca="1">IF(IFERROR(MATCH(_xlfn.CONCAT($B24,",",AU$4),'19 SpcFunc &amp; VentSpcFunc combos'!$Q$8:$Q$335,0),0)&gt;0,1,0)</f>
        <v>0</v>
      </c>
      <c r="AV24" s="107">
        <f ca="1">IF(IFERROR(MATCH(_xlfn.CONCAT($B24,",",AV$4),'19 SpcFunc &amp; VentSpcFunc combos'!$Q$8:$Q$335,0),0)&gt;0,1,0)</f>
        <v>0</v>
      </c>
      <c r="AW24" s="107">
        <f ca="1">IF(IFERROR(MATCH(_xlfn.CONCAT($B24,",",AW$4),'19 SpcFunc &amp; VentSpcFunc combos'!$Q$8:$Q$335,0),0)&gt;0,1,0)</f>
        <v>0</v>
      </c>
      <c r="AX24" s="107">
        <f ca="1">IF(IFERROR(MATCH(_xlfn.CONCAT($B24,",",AX$4),'19 SpcFunc &amp; VentSpcFunc combos'!$Q$8:$Q$335,0),0)&gt;0,1,0)</f>
        <v>0</v>
      </c>
      <c r="AY24" s="107">
        <f ca="1">IF(IFERROR(MATCH(_xlfn.CONCAT($B24,",",AY$4),'19 SpcFunc &amp; VentSpcFunc combos'!$Q$8:$Q$335,0),0)&gt;0,1,0)</f>
        <v>0</v>
      </c>
      <c r="AZ24" s="107">
        <f ca="1">IF(IFERROR(MATCH(_xlfn.CONCAT($B24,",",AZ$4),'19 SpcFunc &amp; VentSpcFunc combos'!$Q$8:$Q$335,0),0)&gt;0,1,0)</f>
        <v>0</v>
      </c>
      <c r="BA24" s="107">
        <f ca="1">IF(IFERROR(MATCH(_xlfn.CONCAT($B24,",",BA$4),'19 SpcFunc &amp; VentSpcFunc combos'!$Q$8:$Q$335,0),0)&gt;0,1,0)</f>
        <v>0</v>
      </c>
      <c r="BB24" s="107">
        <f ca="1">IF(IFERROR(MATCH(_xlfn.CONCAT($B24,",",BB$4),'19 SpcFunc &amp; VentSpcFunc combos'!$Q$8:$Q$335,0),0)&gt;0,1,0)</f>
        <v>0</v>
      </c>
      <c r="BC24" s="107">
        <f ca="1">IF(IFERROR(MATCH(_xlfn.CONCAT($B24,",",BC$4),'19 SpcFunc &amp; VentSpcFunc combos'!$Q$8:$Q$335,0),0)&gt;0,1,0)</f>
        <v>0</v>
      </c>
      <c r="BD24" s="107">
        <f ca="1">IF(IFERROR(MATCH(_xlfn.CONCAT($B24,",",BD$4),'19 SpcFunc &amp; VentSpcFunc combos'!$Q$8:$Q$335,0),0)&gt;0,1,0)</f>
        <v>0</v>
      </c>
      <c r="BE24" s="107">
        <f ca="1">IF(IFERROR(MATCH(_xlfn.CONCAT($B24,",",BE$4),'19 SpcFunc &amp; VentSpcFunc combos'!$Q$8:$Q$335,0),0)&gt;0,1,0)</f>
        <v>0</v>
      </c>
      <c r="BF24" s="107">
        <f ca="1">IF(IFERROR(MATCH(_xlfn.CONCAT($B24,",",BF$4),'19 SpcFunc &amp; VentSpcFunc combos'!$Q$8:$Q$335,0),0)&gt;0,1,0)</f>
        <v>0</v>
      </c>
      <c r="BG24" s="107">
        <f ca="1">IF(IFERROR(MATCH(_xlfn.CONCAT($B24,",",BG$4),'19 SpcFunc &amp; VentSpcFunc combos'!$Q$8:$Q$335,0),0)&gt;0,1,0)</f>
        <v>0</v>
      </c>
      <c r="BH24" s="107">
        <f ca="1">IF(IFERROR(MATCH(_xlfn.CONCAT($B24,",",BH$4),'19 SpcFunc &amp; VentSpcFunc combos'!$Q$8:$Q$335,0),0)&gt;0,1,0)</f>
        <v>0</v>
      </c>
      <c r="BI24" s="107">
        <f ca="1">IF(IFERROR(MATCH(_xlfn.CONCAT($B24,",",BI$4),'19 SpcFunc &amp; VentSpcFunc combos'!$Q$8:$Q$335,0),0)&gt;0,1,0)</f>
        <v>1</v>
      </c>
      <c r="BJ24" s="107">
        <f ca="1">IF(IFERROR(MATCH(_xlfn.CONCAT($B24,",",BJ$4),'19 SpcFunc &amp; VentSpcFunc combos'!$Q$8:$Q$335,0),0)&gt;0,1,0)</f>
        <v>1</v>
      </c>
      <c r="BK24" s="107">
        <f ca="1">IF(IFERROR(MATCH(_xlfn.CONCAT($B24,",",BK$4),'19 SpcFunc &amp; VentSpcFunc combos'!$Q$8:$Q$335,0),0)&gt;0,1,0)</f>
        <v>0</v>
      </c>
      <c r="BL24" s="107">
        <f ca="1">IF(IFERROR(MATCH(_xlfn.CONCAT($B24,",",BL$4),'19 SpcFunc &amp; VentSpcFunc combos'!$Q$8:$Q$335,0),0)&gt;0,1,0)</f>
        <v>0</v>
      </c>
      <c r="BM24" s="107">
        <f ca="1">IF(IFERROR(MATCH(_xlfn.CONCAT($B24,",",BM$4),'19 SpcFunc &amp; VentSpcFunc combos'!$Q$8:$Q$335,0),0)&gt;0,1,0)</f>
        <v>0</v>
      </c>
      <c r="BN24" s="107">
        <f ca="1">IF(IFERROR(MATCH(_xlfn.CONCAT($B24,",",BN$4),'19 SpcFunc &amp; VentSpcFunc combos'!$Q$8:$Q$335,0),0)&gt;0,1,0)</f>
        <v>0</v>
      </c>
      <c r="BO24" s="107">
        <f ca="1">IF(IFERROR(MATCH(_xlfn.CONCAT($B24,",",BO$4),'19 SpcFunc &amp; VentSpcFunc combos'!$Q$8:$Q$335,0),0)&gt;0,1,0)</f>
        <v>0</v>
      </c>
      <c r="BP24" s="107">
        <f ca="1">IF(IFERROR(MATCH(_xlfn.CONCAT($B24,",",BP$4),'19 SpcFunc &amp; VentSpcFunc combos'!$Q$8:$Q$335,0),0)&gt;0,1,0)</f>
        <v>0</v>
      </c>
      <c r="BQ24" s="107">
        <f ca="1">IF(IFERROR(MATCH(_xlfn.CONCAT($B24,",",BQ$4),'19 SpcFunc &amp; VentSpcFunc combos'!$Q$8:$Q$335,0),0)&gt;0,1,0)</f>
        <v>0</v>
      </c>
      <c r="BR24" s="107">
        <f ca="1">IF(IFERROR(MATCH(_xlfn.CONCAT($B24,",",BR$4),'19 SpcFunc &amp; VentSpcFunc combos'!$Q$8:$Q$335,0),0)&gt;0,1,0)</f>
        <v>0</v>
      </c>
      <c r="BS24" s="107">
        <f ca="1">IF(IFERROR(MATCH(_xlfn.CONCAT($B24,",",BS$4),'19 SpcFunc &amp; VentSpcFunc combos'!$Q$8:$Q$335,0),0)&gt;0,1,0)</f>
        <v>0</v>
      </c>
      <c r="BT24" s="107">
        <f ca="1">IF(IFERROR(MATCH(_xlfn.CONCAT($B24,",",BT$4),'19 SpcFunc &amp; VentSpcFunc combos'!$Q$8:$Q$335,0),0)&gt;0,1,0)</f>
        <v>0</v>
      </c>
      <c r="BU24" s="107">
        <f ca="1">IF(IFERROR(MATCH(_xlfn.CONCAT($B24,",",BU$4),'19 SpcFunc &amp; VentSpcFunc combos'!$Q$8:$Q$335,0),0)&gt;0,1,0)</f>
        <v>0</v>
      </c>
      <c r="BV24" s="107">
        <f ca="1">IF(IFERROR(MATCH(_xlfn.CONCAT($B24,",",BV$4),'19 SpcFunc &amp; VentSpcFunc combos'!$Q$8:$Q$335,0),0)&gt;0,1,0)</f>
        <v>0</v>
      </c>
      <c r="BW24" s="107">
        <f ca="1">IF(IFERROR(MATCH(_xlfn.CONCAT($B24,",",BW$4),'19 SpcFunc &amp; VentSpcFunc combos'!$Q$8:$Q$335,0),0)&gt;0,1,0)</f>
        <v>0</v>
      </c>
      <c r="BX24" s="107">
        <f ca="1">IF(IFERROR(MATCH(_xlfn.CONCAT($B24,",",BX$4),'19 SpcFunc &amp; VentSpcFunc combos'!$Q$8:$Q$335,0),0)&gt;0,1,0)</f>
        <v>1</v>
      </c>
      <c r="BY24" s="107">
        <f ca="1">IF(IFERROR(MATCH(_xlfn.CONCAT($B24,",",BY$4),'19 SpcFunc &amp; VentSpcFunc combos'!$Q$8:$Q$335,0),0)&gt;0,1,0)</f>
        <v>0</v>
      </c>
      <c r="BZ24" s="107">
        <f ca="1">IF(IFERROR(MATCH(_xlfn.CONCAT($B24,",",BZ$4),'19 SpcFunc &amp; VentSpcFunc combos'!$Q$8:$Q$335,0),0)&gt;0,1,0)</f>
        <v>0</v>
      </c>
      <c r="CA24" s="107">
        <f ca="1">IF(IFERROR(MATCH(_xlfn.CONCAT($B24,",",CA$4),'19 SpcFunc &amp; VentSpcFunc combos'!$Q$8:$Q$335,0),0)&gt;0,1,0)</f>
        <v>0</v>
      </c>
      <c r="CB24" s="107">
        <f ca="1">IF(IFERROR(MATCH(_xlfn.CONCAT($B24,",",CB$4),'19 SpcFunc &amp; VentSpcFunc combos'!$Q$8:$Q$335,0),0)&gt;0,1,0)</f>
        <v>0</v>
      </c>
      <c r="CC24" s="107">
        <f ca="1">IF(IFERROR(MATCH(_xlfn.CONCAT($B24,",",CC$4),'19 SpcFunc &amp; VentSpcFunc combos'!$Q$8:$Q$335,0),0)&gt;0,1,0)</f>
        <v>0</v>
      </c>
      <c r="CD24" s="107">
        <f ca="1">IF(IFERROR(MATCH(_xlfn.CONCAT($B24,",",CD$4),'19 SpcFunc &amp; VentSpcFunc combos'!$Q$8:$Q$335,0),0)&gt;0,1,0)</f>
        <v>0</v>
      </c>
      <c r="CE24" s="107">
        <f ca="1">IF(IFERROR(MATCH(_xlfn.CONCAT($B24,",",CE$4),'19 SpcFunc &amp; VentSpcFunc combos'!$Q$8:$Q$335,0),0)&gt;0,1,0)</f>
        <v>0</v>
      </c>
      <c r="CF24" s="107">
        <f ca="1">IF(IFERROR(MATCH(_xlfn.CONCAT($B24,",",CF$4),'19 SpcFunc &amp; VentSpcFunc combos'!$Q$8:$Q$335,0),0)&gt;0,1,0)</f>
        <v>0</v>
      </c>
      <c r="CG24" s="107">
        <f ca="1">IF(IFERROR(MATCH(_xlfn.CONCAT($B24,",",CG$4),'19 SpcFunc &amp; VentSpcFunc combos'!$Q$8:$Q$335,0),0)&gt;0,1,0)</f>
        <v>0</v>
      </c>
      <c r="CH24" s="107">
        <f ca="1">IF(IFERROR(MATCH(_xlfn.CONCAT($B24,",",CH$4),'19 SpcFunc &amp; VentSpcFunc combos'!$Q$8:$Q$335,0),0)&gt;0,1,0)</f>
        <v>0</v>
      </c>
      <c r="CI24" s="107">
        <f ca="1">IF(IFERROR(MATCH(_xlfn.CONCAT($B24,",",CI$4),'19 SpcFunc &amp; VentSpcFunc combos'!$Q$8:$Q$335,0),0)&gt;0,1,0)</f>
        <v>0</v>
      </c>
      <c r="CJ24" s="107">
        <f ca="1">IF(IFERROR(MATCH(_xlfn.CONCAT($B24,",",CJ$4),'19 SpcFunc &amp; VentSpcFunc combos'!$Q$8:$Q$335,0),0)&gt;0,1,0)</f>
        <v>0</v>
      </c>
      <c r="CK24" s="107">
        <f ca="1">IF(IFERROR(MATCH(_xlfn.CONCAT($B24,",",CK$4),'19 SpcFunc &amp; VentSpcFunc combos'!$Q$8:$Q$335,0),0)&gt;0,1,0)</f>
        <v>0</v>
      </c>
      <c r="CL24" s="107">
        <f ca="1">IF(IFERROR(MATCH(_xlfn.CONCAT($B24,",",CL$4),'19 SpcFunc &amp; VentSpcFunc combos'!$Q$8:$Q$335,0),0)&gt;0,1,0)</f>
        <v>0</v>
      </c>
      <c r="CM24" s="107">
        <f ca="1">IF(IFERROR(MATCH(_xlfn.CONCAT($B24,",",CM$4),'19 SpcFunc &amp; VentSpcFunc combos'!$Q$8:$Q$335,0),0)&gt;0,1,0)</f>
        <v>0</v>
      </c>
      <c r="CN24" s="107">
        <f ca="1">IF(IFERROR(MATCH(_xlfn.CONCAT($B24,",",CN$4),'19 SpcFunc &amp; VentSpcFunc combos'!$Q$8:$Q$335,0),0)&gt;0,1,0)</f>
        <v>0</v>
      </c>
      <c r="CO24" s="107">
        <f ca="1">IF(IFERROR(MATCH(_xlfn.CONCAT($B24,",",CO$4),'19 SpcFunc &amp; VentSpcFunc combos'!$Q$8:$Q$335,0),0)&gt;0,1,0)</f>
        <v>0</v>
      </c>
      <c r="CP24" s="107">
        <f ca="1">IF(IFERROR(MATCH(_xlfn.CONCAT($B24,",",CP$4),'19 SpcFunc &amp; VentSpcFunc combos'!$Q$8:$Q$335,0),0)&gt;0,1,0)</f>
        <v>0</v>
      </c>
      <c r="CQ24" s="107">
        <f ca="1">IF(IFERROR(MATCH(_xlfn.CONCAT($B24,",",CQ$4),'19 SpcFunc &amp; VentSpcFunc combos'!$Q$8:$Q$335,0),0)&gt;0,1,0)</f>
        <v>0</v>
      </c>
      <c r="CR24" s="107">
        <f ca="1">IF(IFERROR(MATCH(_xlfn.CONCAT($B24,",",CR$4),'19 SpcFunc &amp; VentSpcFunc combos'!$Q$8:$Q$335,0),0)&gt;0,1,0)</f>
        <v>0</v>
      </c>
      <c r="CS24" s="107">
        <f ca="1">IF(IFERROR(MATCH(_xlfn.CONCAT($B24,",",CS$4),'19 SpcFunc &amp; VentSpcFunc combos'!$Q$8:$Q$335,0),0)&gt;0,1,0)</f>
        <v>0</v>
      </c>
      <c r="CT24" s="107">
        <f ca="1">IF(IFERROR(MATCH(_xlfn.CONCAT($B24,",",CT$4),'19 SpcFunc &amp; VentSpcFunc combos'!$Q$8:$Q$335,0),0)&gt;0,1,0)</f>
        <v>0</v>
      </c>
      <c r="CU24" s="86" t="s">
        <v>535</v>
      </c>
      <c r="CV24">
        <f t="shared" ca="1" si="5"/>
        <v>3</v>
      </c>
    </row>
    <row r="25" spans="2:100">
      <c r="B25" t="str">
        <f>'For CSV - 2019 SpcFuncData'!B25</f>
        <v>General/Commercial &amp; Industrial Work Area (High Bay)</v>
      </c>
      <c r="C25" s="107">
        <f ca="1">IF(IFERROR(MATCH(_xlfn.CONCAT($B25,",",C$4),'19 SpcFunc &amp; VentSpcFunc combos'!$Q$8:$Q$335,0),0)&gt;0,1,0)</f>
        <v>0</v>
      </c>
      <c r="D25" s="107">
        <f ca="1">IF(IFERROR(MATCH(_xlfn.CONCAT($B25,",",D$4),'19 SpcFunc &amp; VentSpcFunc combos'!$Q$8:$Q$335,0),0)&gt;0,1,0)</f>
        <v>0</v>
      </c>
      <c r="E25" s="107">
        <f ca="1">IF(IFERROR(MATCH(_xlfn.CONCAT($B25,",",E$4),'19 SpcFunc &amp; VentSpcFunc combos'!$Q$8:$Q$335,0),0)&gt;0,1,0)</f>
        <v>0</v>
      </c>
      <c r="F25" s="107">
        <f ca="1">IF(IFERROR(MATCH(_xlfn.CONCAT($B25,",",F$4),'19 SpcFunc &amp; VentSpcFunc combos'!$Q$8:$Q$335,0),0)&gt;0,1,0)</f>
        <v>0</v>
      </c>
      <c r="G25" s="107">
        <f ca="1">IF(IFERROR(MATCH(_xlfn.CONCAT($B25,",",G$4),'19 SpcFunc &amp; VentSpcFunc combos'!$Q$8:$Q$335,0),0)&gt;0,1,0)</f>
        <v>0</v>
      </c>
      <c r="H25" s="107">
        <f ca="1">IF(IFERROR(MATCH(_xlfn.CONCAT($B25,",",H$4),'19 SpcFunc &amp; VentSpcFunc combos'!$Q$8:$Q$335,0),0)&gt;0,1,0)</f>
        <v>0</v>
      </c>
      <c r="I25" s="107">
        <f ca="1">IF(IFERROR(MATCH(_xlfn.CONCAT($B25,",",I$4),'19 SpcFunc &amp; VentSpcFunc combos'!$Q$8:$Q$335,0),0)&gt;0,1,0)</f>
        <v>0</v>
      </c>
      <c r="J25" s="107">
        <f ca="1">IF(IFERROR(MATCH(_xlfn.CONCAT($B25,",",J$4),'19 SpcFunc &amp; VentSpcFunc combos'!$Q$8:$Q$335,0),0)&gt;0,1,0)</f>
        <v>0</v>
      </c>
      <c r="K25" s="107">
        <f ca="1">IF(IFERROR(MATCH(_xlfn.CONCAT($B25,",",K$4),'19 SpcFunc &amp; VentSpcFunc combos'!$Q$8:$Q$335,0),0)&gt;0,1,0)</f>
        <v>0</v>
      </c>
      <c r="L25" s="107">
        <f ca="1">IF(IFERROR(MATCH(_xlfn.CONCAT($B25,",",L$4),'19 SpcFunc &amp; VentSpcFunc combos'!$Q$8:$Q$335,0),0)&gt;0,1,0)</f>
        <v>0</v>
      </c>
      <c r="M25" s="107">
        <f ca="1">IF(IFERROR(MATCH(_xlfn.CONCAT($B25,",",M$4),'19 SpcFunc &amp; VentSpcFunc combos'!$Q$8:$Q$335,0),0)&gt;0,1,0)</f>
        <v>0</v>
      </c>
      <c r="N25" s="107">
        <f ca="1">IF(IFERROR(MATCH(_xlfn.CONCAT($B25,",",N$4),'19 SpcFunc &amp; VentSpcFunc combos'!$Q$8:$Q$335,0),0)&gt;0,1,0)</f>
        <v>0</v>
      </c>
      <c r="O25" s="107">
        <f ca="1">IF(IFERROR(MATCH(_xlfn.CONCAT($B25,",",O$4),'19 SpcFunc &amp; VentSpcFunc combos'!$Q$8:$Q$335,0),0)&gt;0,1,0)</f>
        <v>0</v>
      </c>
      <c r="P25" s="107">
        <f ca="1">IF(IFERROR(MATCH(_xlfn.CONCAT($B25,",",P$4),'19 SpcFunc &amp; VentSpcFunc combos'!$Q$8:$Q$335,0),0)&gt;0,1,0)</f>
        <v>0</v>
      </c>
      <c r="Q25" s="107">
        <f ca="1">IF(IFERROR(MATCH(_xlfn.CONCAT($B25,",",Q$4),'19 SpcFunc &amp; VentSpcFunc combos'!$Q$8:$Q$335,0),0)&gt;0,1,0)</f>
        <v>0</v>
      </c>
      <c r="R25" s="107">
        <f ca="1">IF(IFERROR(MATCH(_xlfn.CONCAT($B25,",",R$4),'19 SpcFunc &amp; VentSpcFunc combos'!$Q$8:$Q$335,0),0)&gt;0,1,0)</f>
        <v>0</v>
      </c>
      <c r="S25" s="107">
        <f ca="1">IF(IFERROR(MATCH(_xlfn.CONCAT($B25,",",S$4),'19 SpcFunc &amp; VentSpcFunc combos'!$Q$8:$Q$335,0),0)&gt;0,1,0)</f>
        <v>0</v>
      </c>
      <c r="T25" s="107">
        <f ca="1">IF(IFERROR(MATCH(_xlfn.CONCAT($B25,",",T$4),'19 SpcFunc &amp; VentSpcFunc combos'!$Q$8:$Q$335,0),0)&gt;0,1,0)</f>
        <v>0</v>
      </c>
      <c r="U25" s="107">
        <f ca="1">IF(IFERROR(MATCH(_xlfn.CONCAT($B25,",",U$4),'19 SpcFunc &amp; VentSpcFunc combos'!$Q$8:$Q$335,0),0)&gt;0,1,0)</f>
        <v>0</v>
      </c>
      <c r="V25" s="107">
        <f ca="1">IF(IFERROR(MATCH(_xlfn.CONCAT($B25,",",V$4),'19 SpcFunc &amp; VentSpcFunc combos'!$Q$8:$Q$335,0),0)&gt;0,1,0)</f>
        <v>0</v>
      </c>
      <c r="W25" s="107">
        <f ca="1">IF(IFERROR(MATCH(_xlfn.CONCAT($B25,",",W$4),'19 SpcFunc &amp; VentSpcFunc combos'!$Q$8:$Q$335,0),0)&gt;0,1,0)</f>
        <v>0</v>
      </c>
      <c r="X25" s="107">
        <f ca="1">IF(IFERROR(MATCH(_xlfn.CONCAT($B25,",",X$4),'19 SpcFunc &amp; VentSpcFunc combos'!$Q$8:$Q$335,0),0)&gt;0,1,0)</f>
        <v>0</v>
      </c>
      <c r="Y25" s="107">
        <f ca="1">IF(IFERROR(MATCH(_xlfn.CONCAT($B25,",",Y$4),'19 SpcFunc &amp; VentSpcFunc combos'!$Q$8:$Q$335,0),0)&gt;0,1,0)</f>
        <v>0</v>
      </c>
      <c r="Z25" s="107">
        <f ca="1">IF(IFERROR(MATCH(_xlfn.CONCAT($B25,",",Z$4),'19 SpcFunc &amp; VentSpcFunc combos'!$Q$8:$Q$335,0),0)&gt;0,1,0)</f>
        <v>0</v>
      </c>
      <c r="AA25" s="107">
        <f ca="1">IF(IFERROR(MATCH(_xlfn.CONCAT($B25,",",AA$4),'19 SpcFunc &amp; VentSpcFunc combos'!$Q$8:$Q$335,0),0)&gt;0,1,0)</f>
        <v>0</v>
      </c>
      <c r="AB25" s="107">
        <f ca="1">IF(IFERROR(MATCH(_xlfn.CONCAT($B25,",",AB$4),'19 SpcFunc &amp; VentSpcFunc combos'!$Q$8:$Q$335,0),0)&gt;0,1,0)</f>
        <v>0</v>
      </c>
      <c r="AC25" s="107">
        <f ca="1">IF(IFERROR(MATCH(_xlfn.CONCAT($B25,",",AC$4),'19 SpcFunc &amp; VentSpcFunc combos'!$Q$8:$Q$335,0),0)&gt;0,1,0)</f>
        <v>0</v>
      </c>
      <c r="AD25" s="107">
        <f ca="1">IF(IFERROR(MATCH(_xlfn.CONCAT($B25,",",AD$4),'19 SpcFunc &amp; VentSpcFunc combos'!$Q$8:$Q$335,0),0)&gt;0,1,0)</f>
        <v>1</v>
      </c>
      <c r="AE25" s="107">
        <f ca="1">IF(IFERROR(MATCH(_xlfn.CONCAT($B25,",",AE$4),'19 SpcFunc &amp; VentSpcFunc combos'!$Q$8:$Q$335,0),0)&gt;0,1,0)</f>
        <v>1</v>
      </c>
      <c r="AF25" s="107">
        <f ca="1">IF(IFERROR(MATCH(_xlfn.CONCAT($B25,",",AF$4),'19 SpcFunc &amp; VentSpcFunc combos'!$Q$8:$Q$335,0),0)&gt;0,1,0)</f>
        <v>0</v>
      </c>
      <c r="AG25" s="107">
        <f ca="1">IF(IFERROR(MATCH(_xlfn.CONCAT($B25,",",AG$4),'19 SpcFunc &amp; VentSpcFunc combos'!$Q$8:$Q$335,0),0)&gt;0,1,0)</f>
        <v>0</v>
      </c>
      <c r="AH25" s="107">
        <f ca="1">IF(IFERROR(MATCH(_xlfn.CONCAT($B25,",",AH$4),'19 SpcFunc &amp; VentSpcFunc combos'!$Q$8:$Q$335,0),0)&gt;0,1,0)</f>
        <v>0</v>
      </c>
      <c r="AI25" s="107">
        <f ca="1">IF(IFERROR(MATCH(_xlfn.CONCAT($B25,",",AI$4),'19 SpcFunc &amp; VentSpcFunc combos'!$Q$8:$Q$335,0),0)&gt;0,1,0)</f>
        <v>1</v>
      </c>
      <c r="AJ25" s="107">
        <f ca="1">IF(IFERROR(MATCH(_xlfn.CONCAT($B25,",",AJ$4),'19 SpcFunc &amp; VentSpcFunc combos'!$Q$8:$Q$335,0),0)&gt;0,1,0)</f>
        <v>0</v>
      </c>
      <c r="AK25" s="107">
        <f ca="1">IF(IFERROR(MATCH(_xlfn.CONCAT($B25,",",AK$4),'19 SpcFunc &amp; VentSpcFunc combos'!$Q$8:$Q$335,0),0)&gt;0,1,0)</f>
        <v>0</v>
      </c>
      <c r="AL25" s="107">
        <f ca="1">IF(IFERROR(MATCH(_xlfn.CONCAT($B25,",",AL$4),'19 SpcFunc &amp; VentSpcFunc combos'!$Q$8:$Q$335,0),0)&gt;0,1,0)</f>
        <v>0</v>
      </c>
      <c r="AM25" s="107">
        <f ca="1">IF(IFERROR(MATCH(_xlfn.CONCAT($B25,",",AM$4),'19 SpcFunc &amp; VentSpcFunc combos'!$Q$8:$Q$335,0),0)&gt;0,1,0)</f>
        <v>0</v>
      </c>
      <c r="AN25" s="107">
        <f ca="1">IF(IFERROR(MATCH(_xlfn.CONCAT($B25,",",AN$4),'19 SpcFunc &amp; VentSpcFunc combos'!$Q$8:$Q$335,0),0)&gt;0,1,0)</f>
        <v>0</v>
      </c>
      <c r="AO25" s="107">
        <f ca="1">IF(IFERROR(MATCH(_xlfn.CONCAT($B25,",",AO$4),'19 SpcFunc &amp; VentSpcFunc combos'!$Q$8:$Q$335,0),0)&gt;0,1,0)</f>
        <v>0</v>
      </c>
      <c r="AP25" s="107">
        <f ca="1">IF(IFERROR(MATCH(_xlfn.CONCAT($B25,",",AP$4),'19 SpcFunc &amp; VentSpcFunc combos'!$Q$8:$Q$335,0),0)&gt;0,1,0)</f>
        <v>0</v>
      </c>
      <c r="AQ25" s="107">
        <f ca="1">IF(IFERROR(MATCH(_xlfn.CONCAT($B25,",",AQ$4),'19 SpcFunc &amp; VentSpcFunc combos'!$Q$8:$Q$335,0),0)&gt;0,1,0)</f>
        <v>1</v>
      </c>
      <c r="AR25" s="107">
        <f ca="1">IF(IFERROR(MATCH(_xlfn.CONCAT($B25,",",AR$4),'19 SpcFunc &amp; VentSpcFunc combos'!$Q$8:$Q$335,0),0)&gt;0,1,0)</f>
        <v>0</v>
      </c>
      <c r="AS25" s="107">
        <f ca="1">IF(IFERROR(MATCH(_xlfn.CONCAT($B25,",",AS$4),'19 SpcFunc &amp; VentSpcFunc combos'!$Q$8:$Q$335,0),0)&gt;0,1,0)</f>
        <v>0</v>
      </c>
      <c r="AT25" s="107">
        <f ca="1">IF(IFERROR(MATCH(_xlfn.CONCAT($B25,",",AT$4),'19 SpcFunc &amp; VentSpcFunc combos'!$Q$8:$Q$335,0),0)&gt;0,1,0)</f>
        <v>0</v>
      </c>
      <c r="AU25" s="107">
        <f ca="1">IF(IFERROR(MATCH(_xlfn.CONCAT($B25,",",AU$4),'19 SpcFunc &amp; VentSpcFunc combos'!$Q$8:$Q$335,0),0)&gt;0,1,0)</f>
        <v>0</v>
      </c>
      <c r="AV25" s="107">
        <f ca="1">IF(IFERROR(MATCH(_xlfn.CONCAT($B25,",",AV$4),'19 SpcFunc &amp; VentSpcFunc combos'!$Q$8:$Q$335,0),0)&gt;0,1,0)</f>
        <v>0</v>
      </c>
      <c r="AW25" s="107">
        <f ca="1">IF(IFERROR(MATCH(_xlfn.CONCAT($B25,",",AW$4),'19 SpcFunc &amp; VentSpcFunc combos'!$Q$8:$Q$335,0),0)&gt;0,1,0)</f>
        <v>0</v>
      </c>
      <c r="AX25" s="107">
        <f ca="1">IF(IFERROR(MATCH(_xlfn.CONCAT($B25,",",AX$4),'19 SpcFunc &amp; VentSpcFunc combos'!$Q$8:$Q$335,0),0)&gt;0,1,0)</f>
        <v>0</v>
      </c>
      <c r="AY25" s="107">
        <f ca="1">IF(IFERROR(MATCH(_xlfn.CONCAT($B25,",",AY$4),'19 SpcFunc &amp; VentSpcFunc combos'!$Q$8:$Q$335,0),0)&gt;0,1,0)</f>
        <v>0</v>
      </c>
      <c r="AZ25" s="107">
        <f ca="1">IF(IFERROR(MATCH(_xlfn.CONCAT($B25,",",AZ$4),'19 SpcFunc &amp; VentSpcFunc combos'!$Q$8:$Q$335,0),0)&gt;0,1,0)</f>
        <v>0</v>
      </c>
      <c r="BA25" s="107">
        <f ca="1">IF(IFERROR(MATCH(_xlfn.CONCAT($B25,",",BA$4),'19 SpcFunc &amp; VentSpcFunc combos'!$Q$8:$Q$335,0),0)&gt;0,1,0)</f>
        <v>0</v>
      </c>
      <c r="BB25" s="107">
        <f ca="1">IF(IFERROR(MATCH(_xlfn.CONCAT($B25,",",BB$4),'19 SpcFunc &amp; VentSpcFunc combos'!$Q$8:$Q$335,0),0)&gt;0,1,0)</f>
        <v>0</v>
      </c>
      <c r="BC25" s="107">
        <f ca="1">IF(IFERROR(MATCH(_xlfn.CONCAT($B25,",",BC$4),'19 SpcFunc &amp; VentSpcFunc combos'!$Q$8:$Q$335,0),0)&gt;0,1,0)</f>
        <v>0</v>
      </c>
      <c r="BD25" s="107">
        <f ca="1">IF(IFERROR(MATCH(_xlfn.CONCAT($B25,",",BD$4),'19 SpcFunc &amp; VentSpcFunc combos'!$Q$8:$Q$335,0),0)&gt;0,1,0)</f>
        <v>0</v>
      </c>
      <c r="BE25" s="107">
        <f ca="1">IF(IFERROR(MATCH(_xlfn.CONCAT($B25,",",BE$4),'19 SpcFunc &amp; VentSpcFunc combos'!$Q$8:$Q$335,0),0)&gt;0,1,0)</f>
        <v>0</v>
      </c>
      <c r="BF25" s="107">
        <f ca="1">IF(IFERROR(MATCH(_xlfn.CONCAT($B25,",",BF$4),'19 SpcFunc &amp; VentSpcFunc combos'!$Q$8:$Q$335,0),0)&gt;0,1,0)</f>
        <v>0</v>
      </c>
      <c r="BG25" s="107">
        <f ca="1">IF(IFERROR(MATCH(_xlfn.CONCAT($B25,",",BG$4),'19 SpcFunc &amp; VentSpcFunc combos'!$Q$8:$Q$335,0),0)&gt;0,1,0)</f>
        <v>0</v>
      </c>
      <c r="BH25" s="107">
        <f ca="1">IF(IFERROR(MATCH(_xlfn.CONCAT($B25,",",BH$4),'19 SpcFunc &amp; VentSpcFunc combos'!$Q$8:$Q$335,0),0)&gt;0,1,0)</f>
        <v>1</v>
      </c>
      <c r="BI25" s="107">
        <f ca="1">IF(IFERROR(MATCH(_xlfn.CONCAT($B25,",",BI$4),'19 SpcFunc &amp; VentSpcFunc combos'!$Q$8:$Q$335,0),0)&gt;0,1,0)</f>
        <v>0</v>
      </c>
      <c r="BJ25" s="107">
        <f ca="1">IF(IFERROR(MATCH(_xlfn.CONCAT($B25,",",BJ$4),'19 SpcFunc &amp; VentSpcFunc combos'!$Q$8:$Q$335,0),0)&gt;0,1,0)</f>
        <v>0</v>
      </c>
      <c r="BK25" s="107">
        <f ca="1">IF(IFERROR(MATCH(_xlfn.CONCAT($B25,",",BK$4),'19 SpcFunc &amp; VentSpcFunc combos'!$Q$8:$Q$335,0),0)&gt;0,1,0)</f>
        <v>0</v>
      </c>
      <c r="BL25" s="107">
        <f ca="1">IF(IFERROR(MATCH(_xlfn.CONCAT($B25,",",BL$4),'19 SpcFunc &amp; VentSpcFunc combos'!$Q$8:$Q$335,0),0)&gt;0,1,0)</f>
        <v>0</v>
      </c>
      <c r="BM25" s="107">
        <f ca="1">IF(IFERROR(MATCH(_xlfn.CONCAT($B25,",",BM$4),'19 SpcFunc &amp; VentSpcFunc combos'!$Q$8:$Q$335,0),0)&gt;0,1,0)</f>
        <v>1</v>
      </c>
      <c r="BN25" s="107">
        <f ca="1">IF(IFERROR(MATCH(_xlfn.CONCAT($B25,",",BN$4),'19 SpcFunc &amp; VentSpcFunc combos'!$Q$8:$Q$335,0),0)&gt;0,1,0)</f>
        <v>0</v>
      </c>
      <c r="BO25" s="107">
        <f ca="1">IF(IFERROR(MATCH(_xlfn.CONCAT($B25,",",BO$4),'19 SpcFunc &amp; VentSpcFunc combos'!$Q$8:$Q$335,0),0)&gt;0,1,0)</f>
        <v>0</v>
      </c>
      <c r="BP25" s="107">
        <f ca="1">IF(IFERROR(MATCH(_xlfn.CONCAT($B25,",",BP$4),'19 SpcFunc &amp; VentSpcFunc combos'!$Q$8:$Q$335,0),0)&gt;0,1,0)</f>
        <v>0</v>
      </c>
      <c r="BQ25" s="107">
        <f ca="1">IF(IFERROR(MATCH(_xlfn.CONCAT($B25,",",BQ$4),'19 SpcFunc &amp; VentSpcFunc combos'!$Q$8:$Q$335,0),0)&gt;0,1,0)</f>
        <v>1</v>
      </c>
      <c r="BR25" s="107">
        <f ca="1">IF(IFERROR(MATCH(_xlfn.CONCAT($B25,",",BR$4),'19 SpcFunc &amp; VentSpcFunc combos'!$Q$8:$Q$335,0),0)&gt;0,1,0)</f>
        <v>0</v>
      </c>
      <c r="BS25" s="107">
        <f ca="1">IF(IFERROR(MATCH(_xlfn.CONCAT($B25,",",BS$4),'19 SpcFunc &amp; VentSpcFunc combos'!$Q$8:$Q$335,0),0)&gt;0,1,0)</f>
        <v>0</v>
      </c>
      <c r="BT25" s="107">
        <f ca="1">IF(IFERROR(MATCH(_xlfn.CONCAT($B25,",",BT$4),'19 SpcFunc &amp; VentSpcFunc combos'!$Q$8:$Q$335,0),0)&gt;0,1,0)</f>
        <v>0</v>
      </c>
      <c r="BU25" s="107">
        <f ca="1">IF(IFERROR(MATCH(_xlfn.CONCAT($B25,",",BU$4),'19 SpcFunc &amp; VentSpcFunc combos'!$Q$8:$Q$335,0),0)&gt;0,1,0)</f>
        <v>0</v>
      </c>
      <c r="BV25" s="107">
        <f ca="1">IF(IFERROR(MATCH(_xlfn.CONCAT($B25,",",BV$4),'19 SpcFunc &amp; VentSpcFunc combos'!$Q$8:$Q$335,0),0)&gt;0,1,0)</f>
        <v>0</v>
      </c>
      <c r="BW25" s="107">
        <f ca="1">IF(IFERROR(MATCH(_xlfn.CONCAT($B25,",",BW$4),'19 SpcFunc &amp; VentSpcFunc combos'!$Q$8:$Q$335,0),0)&gt;0,1,0)</f>
        <v>0</v>
      </c>
      <c r="BX25" s="107">
        <f ca="1">IF(IFERROR(MATCH(_xlfn.CONCAT($B25,",",BX$4),'19 SpcFunc &amp; VentSpcFunc combos'!$Q$8:$Q$335,0),0)&gt;0,1,0)</f>
        <v>0</v>
      </c>
      <c r="BY25" s="107">
        <f ca="1">IF(IFERROR(MATCH(_xlfn.CONCAT($B25,",",BY$4),'19 SpcFunc &amp; VentSpcFunc combos'!$Q$8:$Q$335,0),0)&gt;0,1,0)</f>
        <v>0</v>
      </c>
      <c r="BZ25" s="107">
        <f ca="1">IF(IFERROR(MATCH(_xlfn.CONCAT($B25,",",BZ$4),'19 SpcFunc &amp; VentSpcFunc combos'!$Q$8:$Q$335,0),0)&gt;0,1,0)</f>
        <v>0</v>
      </c>
      <c r="CA25" s="107">
        <f ca="1">IF(IFERROR(MATCH(_xlfn.CONCAT($B25,",",CA$4),'19 SpcFunc &amp; VentSpcFunc combos'!$Q$8:$Q$335,0),0)&gt;0,1,0)</f>
        <v>0</v>
      </c>
      <c r="CB25" s="107">
        <f ca="1">IF(IFERROR(MATCH(_xlfn.CONCAT($B25,",",CB$4),'19 SpcFunc &amp; VentSpcFunc combos'!$Q$8:$Q$335,0),0)&gt;0,1,0)</f>
        <v>0</v>
      </c>
      <c r="CC25" s="107">
        <f ca="1">IF(IFERROR(MATCH(_xlfn.CONCAT($B25,",",CC$4),'19 SpcFunc &amp; VentSpcFunc combos'!$Q$8:$Q$335,0),0)&gt;0,1,0)</f>
        <v>0</v>
      </c>
      <c r="CD25" s="107">
        <f ca="1">IF(IFERROR(MATCH(_xlfn.CONCAT($B25,",",CD$4),'19 SpcFunc &amp; VentSpcFunc combos'!$Q$8:$Q$335,0),0)&gt;0,1,0)</f>
        <v>0</v>
      </c>
      <c r="CE25" s="107">
        <f ca="1">IF(IFERROR(MATCH(_xlfn.CONCAT($B25,",",CE$4),'19 SpcFunc &amp; VentSpcFunc combos'!$Q$8:$Q$335,0),0)&gt;0,1,0)</f>
        <v>0</v>
      </c>
      <c r="CF25" s="107">
        <f ca="1">IF(IFERROR(MATCH(_xlfn.CONCAT($B25,",",CF$4),'19 SpcFunc &amp; VentSpcFunc combos'!$Q$8:$Q$335,0),0)&gt;0,1,0)</f>
        <v>0</v>
      </c>
      <c r="CG25" s="107">
        <f ca="1">IF(IFERROR(MATCH(_xlfn.CONCAT($B25,",",CG$4),'19 SpcFunc &amp; VentSpcFunc combos'!$Q$8:$Q$335,0),0)&gt;0,1,0)</f>
        <v>0</v>
      </c>
      <c r="CH25" s="107">
        <f ca="1">IF(IFERROR(MATCH(_xlfn.CONCAT($B25,",",CH$4),'19 SpcFunc &amp; VentSpcFunc combos'!$Q$8:$Q$335,0),0)&gt;0,1,0)</f>
        <v>0</v>
      </c>
      <c r="CI25" s="107">
        <f ca="1">IF(IFERROR(MATCH(_xlfn.CONCAT($B25,",",CI$4),'19 SpcFunc &amp; VentSpcFunc combos'!$Q$8:$Q$335,0),0)&gt;0,1,0)</f>
        <v>0</v>
      </c>
      <c r="CJ25" s="107">
        <f ca="1">IF(IFERROR(MATCH(_xlfn.CONCAT($B25,",",CJ$4),'19 SpcFunc &amp; VentSpcFunc combos'!$Q$8:$Q$335,0),0)&gt;0,1,0)</f>
        <v>0</v>
      </c>
      <c r="CK25" s="107">
        <f ca="1">IF(IFERROR(MATCH(_xlfn.CONCAT($B25,",",CK$4),'19 SpcFunc &amp; VentSpcFunc combos'!$Q$8:$Q$335,0),0)&gt;0,1,0)</f>
        <v>0</v>
      </c>
      <c r="CL25" s="107">
        <f ca="1">IF(IFERROR(MATCH(_xlfn.CONCAT($B25,",",CL$4),'19 SpcFunc &amp; VentSpcFunc combos'!$Q$8:$Q$335,0),0)&gt;0,1,0)</f>
        <v>0</v>
      </c>
      <c r="CM25" s="107">
        <f ca="1">IF(IFERROR(MATCH(_xlfn.CONCAT($B25,",",CM$4),'19 SpcFunc &amp; VentSpcFunc combos'!$Q$8:$Q$335,0),0)&gt;0,1,0)</f>
        <v>0</v>
      </c>
      <c r="CN25" s="107">
        <f ca="1">IF(IFERROR(MATCH(_xlfn.CONCAT($B25,",",CN$4),'19 SpcFunc &amp; VentSpcFunc combos'!$Q$8:$Q$335,0),0)&gt;0,1,0)</f>
        <v>0</v>
      </c>
      <c r="CO25" s="107">
        <f ca="1">IF(IFERROR(MATCH(_xlfn.CONCAT($B25,",",CO$4),'19 SpcFunc &amp; VentSpcFunc combos'!$Q$8:$Q$335,0),0)&gt;0,1,0)</f>
        <v>0</v>
      </c>
      <c r="CP25" s="107">
        <f ca="1">IF(IFERROR(MATCH(_xlfn.CONCAT($B25,",",CP$4),'19 SpcFunc &amp; VentSpcFunc combos'!$Q$8:$Q$335,0),0)&gt;0,1,0)</f>
        <v>0</v>
      </c>
      <c r="CQ25" s="107">
        <f ca="1">IF(IFERROR(MATCH(_xlfn.CONCAT($B25,",",CQ$4),'19 SpcFunc &amp; VentSpcFunc combos'!$Q$8:$Q$335,0),0)&gt;0,1,0)</f>
        <v>0</v>
      </c>
      <c r="CR25" s="107">
        <f ca="1">IF(IFERROR(MATCH(_xlfn.CONCAT($B25,",",CR$4),'19 SpcFunc &amp; VentSpcFunc combos'!$Q$8:$Q$335,0),0)&gt;0,1,0)</f>
        <v>0</v>
      </c>
      <c r="CS25" s="107">
        <f ca="1">IF(IFERROR(MATCH(_xlfn.CONCAT($B25,",",CS$4),'19 SpcFunc &amp; VentSpcFunc combos'!$Q$8:$Q$335,0),0)&gt;0,1,0)</f>
        <v>0</v>
      </c>
      <c r="CT25" s="107">
        <f ca="1">IF(IFERROR(MATCH(_xlfn.CONCAT($B25,",",CT$4),'19 SpcFunc &amp; VentSpcFunc combos'!$Q$8:$Q$335,0),0)&gt;0,1,0)</f>
        <v>0</v>
      </c>
      <c r="CU25" s="86" t="s">
        <v>535</v>
      </c>
      <c r="CV25">
        <f t="shared" ca="1" si="5"/>
        <v>7</v>
      </c>
    </row>
    <row r="26" spans="2:100">
      <c r="B26" t="str">
        <f>'For CSV - 2019 SpcFuncData'!B26</f>
        <v>General/Commercial &amp; Industrial Work Area (Low Bay)</v>
      </c>
      <c r="C26" s="107">
        <f ca="1">IF(IFERROR(MATCH(_xlfn.CONCAT($B26,",",C$4),'19 SpcFunc &amp; VentSpcFunc combos'!$Q$8:$Q$335,0),0)&gt;0,1,0)</f>
        <v>0</v>
      </c>
      <c r="D26" s="107">
        <f ca="1">IF(IFERROR(MATCH(_xlfn.CONCAT($B26,",",D$4),'19 SpcFunc &amp; VentSpcFunc combos'!$Q$8:$Q$335,0),0)&gt;0,1,0)</f>
        <v>0</v>
      </c>
      <c r="E26" s="107">
        <f ca="1">IF(IFERROR(MATCH(_xlfn.CONCAT($B26,",",E$4),'19 SpcFunc &amp; VentSpcFunc combos'!$Q$8:$Q$335,0),0)&gt;0,1,0)</f>
        <v>0</v>
      </c>
      <c r="F26" s="107">
        <f ca="1">IF(IFERROR(MATCH(_xlfn.CONCAT($B26,",",F$4),'19 SpcFunc &amp; VentSpcFunc combos'!$Q$8:$Q$335,0),0)&gt;0,1,0)</f>
        <v>0</v>
      </c>
      <c r="G26" s="107">
        <f ca="1">IF(IFERROR(MATCH(_xlfn.CONCAT($B26,",",G$4),'19 SpcFunc &amp; VentSpcFunc combos'!$Q$8:$Q$335,0),0)&gt;0,1,0)</f>
        <v>0</v>
      </c>
      <c r="H26" s="107">
        <f ca="1">IF(IFERROR(MATCH(_xlfn.CONCAT($B26,",",H$4),'19 SpcFunc &amp; VentSpcFunc combos'!$Q$8:$Q$335,0),0)&gt;0,1,0)</f>
        <v>0</v>
      </c>
      <c r="I26" s="107">
        <f ca="1">IF(IFERROR(MATCH(_xlfn.CONCAT($B26,",",I$4),'19 SpcFunc &amp; VentSpcFunc combos'!$Q$8:$Q$335,0),0)&gt;0,1,0)</f>
        <v>0</v>
      </c>
      <c r="J26" s="107">
        <f ca="1">IF(IFERROR(MATCH(_xlfn.CONCAT($B26,",",J$4),'19 SpcFunc &amp; VentSpcFunc combos'!$Q$8:$Q$335,0),0)&gt;0,1,0)</f>
        <v>0</v>
      </c>
      <c r="K26" s="107">
        <f ca="1">IF(IFERROR(MATCH(_xlfn.CONCAT($B26,",",K$4),'19 SpcFunc &amp; VentSpcFunc combos'!$Q$8:$Q$335,0),0)&gt;0,1,0)</f>
        <v>0</v>
      </c>
      <c r="L26" s="107">
        <f ca="1">IF(IFERROR(MATCH(_xlfn.CONCAT($B26,",",L$4),'19 SpcFunc &amp; VentSpcFunc combos'!$Q$8:$Q$335,0),0)&gt;0,1,0)</f>
        <v>0</v>
      </c>
      <c r="M26" s="107">
        <f ca="1">IF(IFERROR(MATCH(_xlfn.CONCAT($B26,",",M$4),'19 SpcFunc &amp; VentSpcFunc combos'!$Q$8:$Q$335,0),0)&gt;0,1,0)</f>
        <v>0</v>
      </c>
      <c r="N26" s="107">
        <f ca="1">IF(IFERROR(MATCH(_xlfn.CONCAT($B26,",",N$4),'19 SpcFunc &amp; VentSpcFunc combos'!$Q$8:$Q$335,0),0)&gt;0,1,0)</f>
        <v>0</v>
      </c>
      <c r="O26" s="107">
        <f ca="1">IF(IFERROR(MATCH(_xlfn.CONCAT($B26,",",O$4),'19 SpcFunc &amp; VentSpcFunc combos'!$Q$8:$Q$335,0),0)&gt;0,1,0)</f>
        <v>0</v>
      </c>
      <c r="P26" s="107">
        <f ca="1">IF(IFERROR(MATCH(_xlfn.CONCAT($B26,",",P$4),'19 SpcFunc &amp; VentSpcFunc combos'!$Q$8:$Q$335,0),0)&gt;0,1,0)</f>
        <v>0</v>
      </c>
      <c r="Q26" s="107">
        <f ca="1">IF(IFERROR(MATCH(_xlfn.CONCAT($B26,",",Q$4),'19 SpcFunc &amp; VentSpcFunc combos'!$Q$8:$Q$335,0),0)&gt;0,1,0)</f>
        <v>0</v>
      </c>
      <c r="R26" s="107">
        <f ca="1">IF(IFERROR(MATCH(_xlfn.CONCAT($B26,",",R$4),'19 SpcFunc &amp; VentSpcFunc combos'!$Q$8:$Q$335,0),0)&gt;0,1,0)</f>
        <v>0</v>
      </c>
      <c r="S26" s="107">
        <f ca="1">IF(IFERROR(MATCH(_xlfn.CONCAT($B26,",",S$4),'19 SpcFunc &amp; VentSpcFunc combos'!$Q$8:$Q$335,0),0)&gt;0,1,0)</f>
        <v>0</v>
      </c>
      <c r="T26" s="107">
        <f ca="1">IF(IFERROR(MATCH(_xlfn.CONCAT($B26,",",T$4),'19 SpcFunc &amp; VentSpcFunc combos'!$Q$8:$Q$335,0),0)&gt;0,1,0)</f>
        <v>0</v>
      </c>
      <c r="U26" s="107">
        <f ca="1">IF(IFERROR(MATCH(_xlfn.CONCAT($B26,",",U$4),'19 SpcFunc &amp; VentSpcFunc combos'!$Q$8:$Q$335,0),0)&gt;0,1,0)</f>
        <v>0</v>
      </c>
      <c r="V26" s="107">
        <f ca="1">IF(IFERROR(MATCH(_xlfn.CONCAT($B26,",",V$4),'19 SpcFunc &amp; VentSpcFunc combos'!$Q$8:$Q$335,0),0)&gt;0,1,0)</f>
        <v>0</v>
      </c>
      <c r="W26" s="107">
        <f ca="1">IF(IFERROR(MATCH(_xlfn.CONCAT($B26,",",W$4),'19 SpcFunc &amp; VentSpcFunc combos'!$Q$8:$Q$335,0),0)&gt;0,1,0)</f>
        <v>0</v>
      </c>
      <c r="X26" s="107">
        <f ca="1">IF(IFERROR(MATCH(_xlfn.CONCAT($B26,",",X$4),'19 SpcFunc &amp; VentSpcFunc combos'!$Q$8:$Q$335,0),0)&gt;0,1,0)</f>
        <v>0</v>
      </c>
      <c r="Y26" s="107">
        <f ca="1">IF(IFERROR(MATCH(_xlfn.CONCAT($B26,",",Y$4),'19 SpcFunc &amp; VentSpcFunc combos'!$Q$8:$Q$335,0),0)&gt;0,1,0)</f>
        <v>0</v>
      </c>
      <c r="Z26" s="107">
        <f ca="1">IF(IFERROR(MATCH(_xlfn.CONCAT($B26,",",Z$4),'19 SpcFunc &amp; VentSpcFunc combos'!$Q$8:$Q$335,0),0)&gt;0,1,0)</f>
        <v>0</v>
      </c>
      <c r="AA26" s="107">
        <f ca="1">IF(IFERROR(MATCH(_xlfn.CONCAT($B26,",",AA$4),'19 SpcFunc &amp; VentSpcFunc combos'!$Q$8:$Q$335,0),0)&gt;0,1,0)</f>
        <v>0</v>
      </c>
      <c r="AB26" s="107">
        <f ca="1">IF(IFERROR(MATCH(_xlfn.CONCAT($B26,",",AB$4),'19 SpcFunc &amp; VentSpcFunc combos'!$Q$8:$Q$335,0),0)&gt;0,1,0)</f>
        <v>0</v>
      </c>
      <c r="AC26" s="107">
        <f ca="1">IF(IFERROR(MATCH(_xlfn.CONCAT($B26,",",AC$4),'19 SpcFunc &amp; VentSpcFunc combos'!$Q$8:$Q$335,0),0)&gt;0,1,0)</f>
        <v>0</v>
      </c>
      <c r="AD26" s="107">
        <f ca="1">IF(IFERROR(MATCH(_xlfn.CONCAT($B26,",",AD$4),'19 SpcFunc &amp; VentSpcFunc combos'!$Q$8:$Q$335,0),0)&gt;0,1,0)</f>
        <v>1</v>
      </c>
      <c r="AE26" s="107">
        <f ca="1">IF(IFERROR(MATCH(_xlfn.CONCAT($B26,",",AE$4),'19 SpcFunc &amp; VentSpcFunc combos'!$Q$8:$Q$335,0),0)&gt;0,1,0)</f>
        <v>1</v>
      </c>
      <c r="AF26" s="107">
        <f ca="1">IF(IFERROR(MATCH(_xlfn.CONCAT($B26,",",AF$4),'19 SpcFunc &amp; VentSpcFunc combos'!$Q$8:$Q$335,0),0)&gt;0,1,0)</f>
        <v>1</v>
      </c>
      <c r="AG26" s="107">
        <f ca="1">IF(IFERROR(MATCH(_xlfn.CONCAT($B26,",",AG$4),'19 SpcFunc &amp; VentSpcFunc combos'!$Q$8:$Q$335,0),0)&gt;0,1,0)</f>
        <v>0</v>
      </c>
      <c r="AH26" s="107">
        <f ca="1">IF(IFERROR(MATCH(_xlfn.CONCAT($B26,",",AH$4),'19 SpcFunc &amp; VentSpcFunc combos'!$Q$8:$Q$335,0),0)&gt;0,1,0)</f>
        <v>0</v>
      </c>
      <c r="AI26" s="107">
        <f ca="1">IF(IFERROR(MATCH(_xlfn.CONCAT($B26,",",AI$4),'19 SpcFunc &amp; VentSpcFunc combos'!$Q$8:$Q$335,0),0)&gt;0,1,0)</f>
        <v>1</v>
      </c>
      <c r="AJ26" s="107">
        <f ca="1">IF(IFERROR(MATCH(_xlfn.CONCAT($B26,",",AJ$4),'19 SpcFunc &amp; VentSpcFunc combos'!$Q$8:$Q$335,0),0)&gt;0,1,0)</f>
        <v>0</v>
      </c>
      <c r="AK26" s="107">
        <f ca="1">IF(IFERROR(MATCH(_xlfn.CONCAT($B26,",",AK$4),'19 SpcFunc &amp; VentSpcFunc combos'!$Q$8:$Q$335,0),0)&gt;0,1,0)</f>
        <v>0</v>
      </c>
      <c r="AL26" s="107">
        <f ca="1">IF(IFERROR(MATCH(_xlfn.CONCAT($B26,",",AL$4),'19 SpcFunc &amp; VentSpcFunc combos'!$Q$8:$Q$335,0),0)&gt;0,1,0)</f>
        <v>0</v>
      </c>
      <c r="AM26" s="107">
        <f ca="1">IF(IFERROR(MATCH(_xlfn.CONCAT($B26,",",AM$4),'19 SpcFunc &amp; VentSpcFunc combos'!$Q$8:$Q$335,0),0)&gt;0,1,0)</f>
        <v>0</v>
      </c>
      <c r="AN26" s="107">
        <f ca="1">IF(IFERROR(MATCH(_xlfn.CONCAT($B26,",",AN$4),'19 SpcFunc &amp; VentSpcFunc combos'!$Q$8:$Q$335,0),0)&gt;0,1,0)</f>
        <v>0</v>
      </c>
      <c r="AO26" s="107">
        <f ca="1">IF(IFERROR(MATCH(_xlfn.CONCAT($B26,",",AO$4),'19 SpcFunc &amp; VentSpcFunc combos'!$Q$8:$Q$335,0),0)&gt;0,1,0)</f>
        <v>0</v>
      </c>
      <c r="AP26" s="107">
        <f ca="1">IF(IFERROR(MATCH(_xlfn.CONCAT($B26,",",AP$4),'19 SpcFunc &amp; VentSpcFunc combos'!$Q$8:$Q$335,0),0)&gt;0,1,0)</f>
        <v>0</v>
      </c>
      <c r="AQ26" s="107">
        <f ca="1">IF(IFERROR(MATCH(_xlfn.CONCAT($B26,",",AQ$4),'19 SpcFunc &amp; VentSpcFunc combos'!$Q$8:$Q$335,0),0)&gt;0,1,0)</f>
        <v>1</v>
      </c>
      <c r="AR26" s="107">
        <f ca="1">IF(IFERROR(MATCH(_xlfn.CONCAT($B26,",",AR$4),'19 SpcFunc &amp; VentSpcFunc combos'!$Q$8:$Q$335,0),0)&gt;0,1,0)</f>
        <v>0</v>
      </c>
      <c r="AS26" s="107">
        <f ca="1">IF(IFERROR(MATCH(_xlfn.CONCAT($B26,",",AS$4),'19 SpcFunc &amp; VentSpcFunc combos'!$Q$8:$Q$335,0),0)&gt;0,1,0)</f>
        <v>0</v>
      </c>
      <c r="AT26" s="107">
        <f ca="1">IF(IFERROR(MATCH(_xlfn.CONCAT($B26,",",AT$4),'19 SpcFunc &amp; VentSpcFunc combos'!$Q$8:$Q$335,0),0)&gt;0,1,0)</f>
        <v>0</v>
      </c>
      <c r="AU26" s="107">
        <f ca="1">IF(IFERROR(MATCH(_xlfn.CONCAT($B26,",",AU$4),'19 SpcFunc &amp; VentSpcFunc combos'!$Q$8:$Q$335,0),0)&gt;0,1,0)</f>
        <v>0</v>
      </c>
      <c r="AV26" s="107">
        <f ca="1">IF(IFERROR(MATCH(_xlfn.CONCAT($B26,",",AV$4),'19 SpcFunc &amp; VentSpcFunc combos'!$Q$8:$Q$335,0),0)&gt;0,1,0)</f>
        <v>0</v>
      </c>
      <c r="AW26" s="107">
        <f ca="1">IF(IFERROR(MATCH(_xlfn.CONCAT($B26,",",AW$4),'19 SpcFunc &amp; VentSpcFunc combos'!$Q$8:$Q$335,0),0)&gt;0,1,0)</f>
        <v>0</v>
      </c>
      <c r="AX26" s="107">
        <f ca="1">IF(IFERROR(MATCH(_xlfn.CONCAT($B26,",",AX$4),'19 SpcFunc &amp; VentSpcFunc combos'!$Q$8:$Q$335,0),0)&gt;0,1,0)</f>
        <v>0</v>
      </c>
      <c r="AY26" s="107">
        <f ca="1">IF(IFERROR(MATCH(_xlfn.CONCAT($B26,",",AY$4),'19 SpcFunc &amp; VentSpcFunc combos'!$Q$8:$Q$335,0),0)&gt;0,1,0)</f>
        <v>0</v>
      </c>
      <c r="AZ26" s="107">
        <f ca="1">IF(IFERROR(MATCH(_xlfn.CONCAT($B26,",",AZ$4),'19 SpcFunc &amp; VentSpcFunc combos'!$Q$8:$Q$335,0),0)&gt;0,1,0)</f>
        <v>0</v>
      </c>
      <c r="BA26" s="107">
        <f ca="1">IF(IFERROR(MATCH(_xlfn.CONCAT($B26,",",BA$4),'19 SpcFunc &amp; VentSpcFunc combos'!$Q$8:$Q$335,0),0)&gt;0,1,0)</f>
        <v>0</v>
      </c>
      <c r="BB26" s="107">
        <f ca="1">IF(IFERROR(MATCH(_xlfn.CONCAT($B26,",",BB$4),'19 SpcFunc &amp; VentSpcFunc combos'!$Q$8:$Q$335,0),0)&gt;0,1,0)</f>
        <v>0</v>
      </c>
      <c r="BC26" s="107">
        <f ca="1">IF(IFERROR(MATCH(_xlfn.CONCAT($B26,",",BC$4),'19 SpcFunc &amp; VentSpcFunc combos'!$Q$8:$Q$335,0),0)&gt;0,1,0)</f>
        <v>0</v>
      </c>
      <c r="BD26" s="107">
        <f ca="1">IF(IFERROR(MATCH(_xlfn.CONCAT($B26,",",BD$4),'19 SpcFunc &amp; VentSpcFunc combos'!$Q$8:$Q$335,0),0)&gt;0,1,0)</f>
        <v>0</v>
      </c>
      <c r="BE26" s="107">
        <f ca="1">IF(IFERROR(MATCH(_xlfn.CONCAT($B26,",",BE$4),'19 SpcFunc &amp; VentSpcFunc combos'!$Q$8:$Q$335,0),0)&gt;0,1,0)</f>
        <v>1</v>
      </c>
      <c r="BF26" s="107">
        <f ca="1">IF(IFERROR(MATCH(_xlfn.CONCAT($B26,",",BF$4),'19 SpcFunc &amp; VentSpcFunc combos'!$Q$8:$Q$335,0),0)&gt;0,1,0)</f>
        <v>0</v>
      </c>
      <c r="BG26" s="107">
        <f ca="1">IF(IFERROR(MATCH(_xlfn.CONCAT($B26,",",BG$4),'19 SpcFunc &amp; VentSpcFunc combos'!$Q$8:$Q$335,0),0)&gt;0,1,0)</f>
        <v>0</v>
      </c>
      <c r="BH26" s="107">
        <f ca="1">IF(IFERROR(MATCH(_xlfn.CONCAT($B26,",",BH$4),'19 SpcFunc &amp; VentSpcFunc combos'!$Q$8:$Q$335,0),0)&gt;0,1,0)</f>
        <v>1</v>
      </c>
      <c r="BI26" s="107">
        <f ca="1">IF(IFERROR(MATCH(_xlfn.CONCAT($B26,",",BI$4),'19 SpcFunc &amp; VentSpcFunc combos'!$Q$8:$Q$335,0),0)&gt;0,1,0)</f>
        <v>0</v>
      </c>
      <c r="BJ26" s="107">
        <f ca="1">IF(IFERROR(MATCH(_xlfn.CONCAT($B26,",",BJ$4),'19 SpcFunc &amp; VentSpcFunc combos'!$Q$8:$Q$335,0),0)&gt;0,1,0)</f>
        <v>0</v>
      </c>
      <c r="BK26" s="107">
        <f ca="1">IF(IFERROR(MATCH(_xlfn.CONCAT($B26,",",BK$4),'19 SpcFunc &amp; VentSpcFunc combos'!$Q$8:$Q$335,0),0)&gt;0,1,0)</f>
        <v>0</v>
      </c>
      <c r="BL26" s="107">
        <f ca="1">IF(IFERROR(MATCH(_xlfn.CONCAT($B26,",",BL$4),'19 SpcFunc &amp; VentSpcFunc combos'!$Q$8:$Q$335,0),0)&gt;0,1,0)</f>
        <v>0</v>
      </c>
      <c r="BM26" s="107">
        <f ca="1">IF(IFERROR(MATCH(_xlfn.CONCAT($B26,",",BM$4),'19 SpcFunc &amp; VentSpcFunc combos'!$Q$8:$Q$335,0),0)&gt;0,1,0)</f>
        <v>1</v>
      </c>
      <c r="BN26" s="107">
        <f ca="1">IF(IFERROR(MATCH(_xlfn.CONCAT($B26,",",BN$4),'19 SpcFunc &amp; VentSpcFunc combos'!$Q$8:$Q$335,0),0)&gt;0,1,0)</f>
        <v>0</v>
      </c>
      <c r="BO26" s="107">
        <f ca="1">IF(IFERROR(MATCH(_xlfn.CONCAT($B26,",",BO$4),'19 SpcFunc &amp; VentSpcFunc combos'!$Q$8:$Q$335,0),0)&gt;0,1,0)</f>
        <v>0</v>
      </c>
      <c r="BP26" s="107">
        <f ca="1">IF(IFERROR(MATCH(_xlfn.CONCAT($B26,",",BP$4),'19 SpcFunc &amp; VentSpcFunc combos'!$Q$8:$Q$335,0),0)&gt;0,1,0)</f>
        <v>0</v>
      </c>
      <c r="BQ26" s="107">
        <f ca="1">IF(IFERROR(MATCH(_xlfn.CONCAT($B26,",",BQ$4),'19 SpcFunc &amp; VentSpcFunc combos'!$Q$8:$Q$335,0),0)&gt;0,1,0)</f>
        <v>1</v>
      </c>
      <c r="BR26" s="107">
        <f ca="1">IF(IFERROR(MATCH(_xlfn.CONCAT($B26,",",BR$4),'19 SpcFunc &amp; VentSpcFunc combos'!$Q$8:$Q$335,0),0)&gt;0,1,0)</f>
        <v>0</v>
      </c>
      <c r="BS26" s="107">
        <f ca="1">IF(IFERROR(MATCH(_xlfn.CONCAT($B26,",",BS$4),'19 SpcFunc &amp; VentSpcFunc combos'!$Q$8:$Q$335,0),0)&gt;0,1,0)</f>
        <v>0</v>
      </c>
      <c r="BT26" s="107">
        <f ca="1">IF(IFERROR(MATCH(_xlfn.CONCAT($B26,",",BT$4),'19 SpcFunc &amp; VentSpcFunc combos'!$Q$8:$Q$335,0),0)&gt;0,1,0)</f>
        <v>0</v>
      </c>
      <c r="BU26" s="107">
        <f ca="1">IF(IFERROR(MATCH(_xlfn.CONCAT($B26,",",BU$4),'19 SpcFunc &amp; VentSpcFunc combos'!$Q$8:$Q$335,0),0)&gt;0,1,0)</f>
        <v>0</v>
      </c>
      <c r="BV26" s="107">
        <f ca="1">IF(IFERROR(MATCH(_xlfn.CONCAT($B26,",",BV$4),'19 SpcFunc &amp; VentSpcFunc combos'!$Q$8:$Q$335,0),0)&gt;0,1,0)</f>
        <v>0</v>
      </c>
      <c r="BW26" s="107">
        <f ca="1">IF(IFERROR(MATCH(_xlfn.CONCAT($B26,",",BW$4),'19 SpcFunc &amp; VentSpcFunc combos'!$Q$8:$Q$335,0),0)&gt;0,1,0)</f>
        <v>0</v>
      </c>
      <c r="BX26" s="107">
        <f ca="1">IF(IFERROR(MATCH(_xlfn.CONCAT($B26,",",BX$4),'19 SpcFunc &amp; VentSpcFunc combos'!$Q$8:$Q$335,0),0)&gt;0,1,0)</f>
        <v>0</v>
      </c>
      <c r="BY26" s="107">
        <f ca="1">IF(IFERROR(MATCH(_xlfn.CONCAT($B26,",",BY$4),'19 SpcFunc &amp; VentSpcFunc combos'!$Q$8:$Q$335,0),0)&gt;0,1,0)</f>
        <v>0</v>
      </c>
      <c r="BZ26" s="107">
        <f ca="1">IF(IFERROR(MATCH(_xlfn.CONCAT($B26,",",BZ$4),'19 SpcFunc &amp; VentSpcFunc combos'!$Q$8:$Q$335,0),0)&gt;0,1,0)</f>
        <v>0</v>
      </c>
      <c r="CA26" s="107">
        <f ca="1">IF(IFERROR(MATCH(_xlfn.CONCAT($B26,",",CA$4),'19 SpcFunc &amp; VentSpcFunc combos'!$Q$8:$Q$335,0),0)&gt;0,1,0)</f>
        <v>0</v>
      </c>
      <c r="CB26" s="107">
        <f ca="1">IF(IFERROR(MATCH(_xlfn.CONCAT($B26,",",CB$4),'19 SpcFunc &amp; VentSpcFunc combos'!$Q$8:$Q$335,0),0)&gt;0,1,0)</f>
        <v>0</v>
      </c>
      <c r="CC26" s="107">
        <f ca="1">IF(IFERROR(MATCH(_xlfn.CONCAT($B26,",",CC$4),'19 SpcFunc &amp; VentSpcFunc combos'!$Q$8:$Q$335,0),0)&gt;0,1,0)</f>
        <v>0</v>
      </c>
      <c r="CD26" s="107">
        <f ca="1">IF(IFERROR(MATCH(_xlfn.CONCAT($B26,",",CD$4),'19 SpcFunc &amp; VentSpcFunc combos'!$Q$8:$Q$335,0),0)&gt;0,1,0)</f>
        <v>0</v>
      </c>
      <c r="CE26" s="107">
        <f ca="1">IF(IFERROR(MATCH(_xlfn.CONCAT($B26,",",CE$4),'19 SpcFunc &amp; VentSpcFunc combos'!$Q$8:$Q$335,0),0)&gt;0,1,0)</f>
        <v>0</v>
      </c>
      <c r="CF26" s="107">
        <f ca="1">IF(IFERROR(MATCH(_xlfn.CONCAT($B26,",",CF$4),'19 SpcFunc &amp; VentSpcFunc combos'!$Q$8:$Q$335,0),0)&gt;0,1,0)</f>
        <v>0</v>
      </c>
      <c r="CG26" s="107">
        <f ca="1">IF(IFERROR(MATCH(_xlfn.CONCAT($B26,",",CG$4),'19 SpcFunc &amp; VentSpcFunc combos'!$Q$8:$Q$335,0),0)&gt;0,1,0)</f>
        <v>0</v>
      </c>
      <c r="CH26" s="107">
        <f ca="1">IF(IFERROR(MATCH(_xlfn.CONCAT($B26,",",CH$4),'19 SpcFunc &amp; VentSpcFunc combos'!$Q$8:$Q$335,0),0)&gt;0,1,0)</f>
        <v>0</v>
      </c>
      <c r="CI26" s="107">
        <f ca="1">IF(IFERROR(MATCH(_xlfn.CONCAT($B26,",",CI$4),'19 SpcFunc &amp; VentSpcFunc combos'!$Q$8:$Q$335,0),0)&gt;0,1,0)</f>
        <v>0</v>
      </c>
      <c r="CJ26" s="107">
        <f ca="1">IF(IFERROR(MATCH(_xlfn.CONCAT($B26,",",CJ$4),'19 SpcFunc &amp; VentSpcFunc combos'!$Q$8:$Q$335,0),0)&gt;0,1,0)</f>
        <v>0</v>
      </c>
      <c r="CK26" s="107">
        <f ca="1">IF(IFERROR(MATCH(_xlfn.CONCAT($B26,",",CK$4),'19 SpcFunc &amp; VentSpcFunc combos'!$Q$8:$Q$335,0),0)&gt;0,1,0)</f>
        <v>0</v>
      </c>
      <c r="CL26" s="107">
        <f ca="1">IF(IFERROR(MATCH(_xlfn.CONCAT($B26,",",CL$4),'19 SpcFunc &amp; VentSpcFunc combos'!$Q$8:$Q$335,0),0)&gt;0,1,0)</f>
        <v>0</v>
      </c>
      <c r="CM26" s="107">
        <f ca="1">IF(IFERROR(MATCH(_xlfn.CONCAT($B26,",",CM$4),'19 SpcFunc &amp; VentSpcFunc combos'!$Q$8:$Q$335,0),0)&gt;0,1,0)</f>
        <v>0</v>
      </c>
      <c r="CN26" s="107">
        <f ca="1">IF(IFERROR(MATCH(_xlfn.CONCAT($B26,",",CN$4),'19 SpcFunc &amp; VentSpcFunc combos'!$Q$8:$Q$335,0),0)&gt;0,1,0)</f>
        <v>0</v>
      </c>
      <c r="CO26" s="107">
        <f ca="1">IF(IFERROR(MATCH(_xlfn.CONCAT($B26,",",CO$4),'19 SpcFunc &amp; VentSpcFunc combos'!$Q$8:$Q$335,0),0)&gt;0,1,0)</f>
        <v>0</v>
      </c>
      <c r="CP26" s="107">
        <f ca="1">IF(IFERROR(MATCH(_xlfn.CONCAT($B26,",",CP$4),'19 SpcFunc &amp; VentSpcFunc combos'!$Q$8:$Q$335,0),0)&gt;0,1,0)</f>
        <v>0</v>
      </c>
      <c r="CQ26" s="107">
        <f ca="1">IF(IFERROR(MATCH(_xlfn.CONCAT($B26,",",CQ$4),'19 SpcFunc &amp; VentSpcFunc combos'!$Q$8:$Q$335,0),0)&gt;0,1,0)</f>
        <v>0</v>
      </c>
      <c r="CR26" s="107">
        <f ca="1">IF(IFERROR(MATCH(_xlfn.CONCAT($B26,",",CR$4),'19 SpcFunc &amp; VentSpcFunc combos'!$Q$8:$Q$335,0),0)&gt;0,1,0)</f>
        <v>0</v>
      </c>
      <c r="CS26" s="107">
        <f ca="1">IF(IFERROR(MATCH(_xlfn.CONCAT($B26,",",CS$4),'19 SpcFunc &amp; VentSpcFunc combos'!$Q$8:$Q$335,0),0)&gt;0,1,0)</f>
        <v>0</v>
      </c>
      <c r="CT26" s="107">
        <f ca="1">IF(IFERROR(MATCH(_xlfn.CONCAT($B26,",",CT$4),'19 SpcFunc &amp; VentSpcFunc combos'!$Q$8:$Q$335,0),0)&gt;0,1,0)</f>
        <v>0</v>
      </c>
      <c r="CU26" s="86" t="s">
        <v>535</v>
      </c>
      <c r="CV26">
        <f t="shared" ca="1" si="5"/>
        <v>9</v>
      </c>
    </row>
    <row r="27" spans="2:100">
      <c r="B27" t="str">
        <f>'For CSV - 2019 SpcFuncData'!B27</f>
        <v>General/Commercial &amp; Industrial Work Area (Precision)</v>
      </c>
      <c r="C27" s="107">
        <f ca="1">IF(IFERROR(MATCH(_xlfn.CONCAT($B27,",",C$4),'19 SpcFunc &amp; VentSpcFunc combos'!$Q$8:$Q$335,0),0)&gt;0,1,0)</f>
        <v>0</v>
      </c>
      <c r="D27" s="107">
        <f ca="1">IF(IFERROR(MATCH(_xlfn.CONCAT($B27,",",D$4),'19 SpcFunc &amp; VentSpcFunc combos'!$Q$8:$Q$335,0),0)&gt;0,1,0)</f>
        <v>0</v>
      </c>
      <c r="E27" s="107">
        <f ca="1">IF(IFERROR(MATCH(_xlfn.CONCAT($B27,",",E$4),'19 SpcFunc &amp; VentSpcFunc combos'!$Q$8:$Q$335,0),0)&gt;0,1,0)</f>
        <v>0</v>
      </c>
      <c r="F27" s="107">
        <f ca="1">IF(IFERROR(MATCH(_xlfn.CONCAT($B27,",",F$4),'19 SpcFunc &amp; VentSpcFunc combos'!$Q$8:$Q$335,0),0)&gt;0,1,0)</f>
        <v>0</v>
      </c>
      <c r="G27" s="107">
        <f ca="1">IF(IFERROR(MATCH(_xlfn.CONCAT($B27,",",G$4),'19 SpcFunc &amp; VentSpcFunc combos'!$Q$8:$Q$335,0),0)&gt;0,1,0)</f>
        <v>0</v>
      </c>
      <c r="H27" s="107">
        <f ca="1">IF(IFERROR(MATCH(_xlfn.CONCAT($B27,",",H$4),'19 SpcFunc &amp; VentSpcFunc combos'!$Q$8:$Q$335,0),0)&gt;0,1,0)</f>
        <v>0</v>
      </c>
      <c r="I27" s="107">
        <f ca="1">IF(IFERROR(MATCH(_xlfn.CONCAT($B27,",",I$4),'19 SpcFunc &amp; VentSpcFunc combos'!$Q$8:$Q$335,0),0)&gt;0,1,0)</f>
        <v>0</v>
      </c>
      <c r="J27" s="107">
        <f ca="1">IF(IFERROR(MATCH(_xlfn.CONCAT($B27,",",J$4),'19 SpcFunc &amp; VentSpcFunc combos'!$Q$8:$Q$335,0),0)&gt;0,1,0)</f>
        <v>0</v>
      </c>
      <c r="K27" s="107">
        <f ca="1">IF(IFERROR(MATCH(_xlfn.CONCAT($B27,",",K$4),'19 SpcFunc &amp; VentSpcFunc combos'!$Q$8:$Q$335,0),0)&gt;0,1,0)</f>
        <v>0</v>
      </c>
      <c r="L27" s="107">
        <f ca="1">IF(IFERROR(MATCH(_xlfn.CONCAT($B27,",",L$4),'19 SpcFunc &amp; VentSpcFunc combos'!$Q$8:$Q$335,0),0)&gt;0,1,0)</f>
        <v>0</v>
      </c>
      <c r="M27" s="107">
        <f ca="1">IF(IFERROR(MATCH(_xlfn.CONCAT($B27,",",M$4),'19 SpcFunc &amp; VentSpcFunc combos'!$Q$8:$Q$335,0),0)&gt;0,1,0)</f>
        <v>0</v>
      </c>
      <c r="N27" s="107">
        <f ca="1">IF(IFERROR(MATCH(_xlfn.CONCAT($B27,",",N$4),'19 SpcFunc &amp; VentSpcFunc combos'!$Q$8:$Q$335,0),0)&gt;0,1,0)</f>
        <v>0</v>
      </c>
      <c r="O27" s="107">
        <f ca="1">IF(IFERROR(MATCH(_xlfn.CONCAT($B27,",",O$4),'19 SpcFunc &amp; VentSpcFunc combos'!$Q$8:$Q$335,0),0)&gt;0,1,0)</f>
        <v>0</v>
      </c>
      <c r="P27" s="107">
        <f ca="1">IF(IFERROR(MATCH(_xlfn.CONCAT($B27,",",P$4),'19 SpcFunc &amp; VentSpcFunc combos'!$Q$8:$Q$335,0),0)&gt;0,1,0)</f>
        <v>0</v>
      </c>
      <c r="Q27" s="107">
        <f ca="1">IF(IFERROR(MATCH(_xlfn.CONCAT($B27,",",Q$4),'19 SpcFunc &amp; VentSpcFunc combos'!$Q$8:$Q$335,0),0)&gt;0,1,0)</f>
        <v>0</v>
      </c>
      <c r="R27" s="107">
        <f ca="1">IF(IFERROR(MATCH(_xlfn.CONCAT($B27,",",R$4),'19 SpcFunc &amp; VentSpcFunc combos'!$Q$8:$Q$335,0),0)&gt;0,1,0)</f>
        <v>0</v>
      </c>
      <c r="S27" s="107">
        <f ca="1">IF(IFERROR(MATCH(_xlfn.CONCAT($B27,",",S$4),'19 SpcFunc &amp; VentSpcFunc combos'!$Q$8:$Q$335,0),0)&gt;0,1,0)</f>
        <v>0</v>
      </c>
      <c r="T27" s="107">
        <f ca="1">IF(IFERROR(MATCH(_xlfn.CONCAT($B27,",",T$4),'19 SpcFunc &amp; VentSpcFunc combos'!$Q$8:$Q$335,0),0)&gt;0,1,0)</f>
        <v>0</v>
      </c>
      <c r="U27" s="107">
        <f ca="1">IF(IFERROR(MATCH(_xlfn.CONCAT($B27,",",U$4),'19 SpcFunc &amp; VentSpcFunc combos'!$Q$8:$Q$335,0),0)&gt;0,1,0)</f>
        <v>0</v>
      </c>
      <c r="V27" s="107">
        <f ca="1">IF(IFERROR(MATCH(_xlfn.CONCAT($B27,",",V$4),'19 SpcFunc &amp; VentSpcFunc combos'!$Q$8:$Q$335,0),0)&gt;0,1,0)</f>
        <v>0</v>
      </c>
      <c r="W27" s="107">
        <f ca="1">IF(IFERROR(MATCH(_xlfn.CONCAT($B27,",",W$4),'19 SpcFunc &amp; VentSpcFunc combos'!$Q$8:$Q$335,0),0)&gt;0,1,0)</f>
        <v>0</v>
      </c>
      <c r="X27" s="107">
        <f ca="1">IF(IFERROR(MATCH(_xlfn.CONCAT($B27,",",X$4),'19 SpcFunc &amp; VentSpcFunc combos'!$Q$8:$Q$335,0),0)&gt;0,1,0)</f>
        <v>0</v>
      </c>
      <c r="Y27" s="107">
        <f ca="1">IF(IFERROR(MATCH(_xlfn.CONCAT($B27,",",Y$4),'19 SpcFunc &amp; VentSpcFunc combos'!$Q$8:$Q$335,0),0)&gt;0,1,0)</f>
        <v>0</v>
      </c>
      <c r="Z27" s="107">
        <f ca="1">IF(IFERROR(MATCH(_xlfn.CONCAT($B27,",",Z$4),'19 SpcFunc &amp; VentSpcFunc combos'!$Q$8:$Q$335,0),0)&gt;0,1,0)</f>
        <v>0</v>
      </c>
      <c r="AA27" s="107">
        <f ca="1">IF(IFERROR(MATCH(_xlfn.CONCAT($B27,",",AA$4),'19 SpcFunc &amp; VentSpcFunc combos'!$Q$8:$Q$335,0),0)&gt;0,1,0)</f>
        <v>0</v>
      </c>
      <c r="AB27" s="107">
        <f ca="1">IF(IFERROR(MATCH(_xlfn.CONCAT($B27,",",AB$4),'19 SpcFunc &amp; VentSpcFunc combos'!$Q$8:$Q$335,0),0)&gt;0,1,0)</f>
        <v>0</v>
      </c>
      <c r="AC27" s="107">
        <f ca="1">IF(IFERROR(MATCH(_xlfn.CONCAT($B27,",",AC$4),'19 SpcFunc &amp; VentSpcFunc combos'!$Q$8:$Q$335,0),0)&gt;0,1,0)</f>
        <v>0</v>
      </c>
      <c r="AD27" s="107">
        <f ca="1">IF(IFERROR(MATCH(_xlfn.CONCAT($B27,",",AD$4),'19 SpcFunc &amp; VentSpcFunc combos'!$Q$8:$Q$335,0),0)&gt;0,1,0)</f>
        <v>1</v>
      </c>
      <c r="AE27" s="107">
        <f ca="1">IF(IFERROR(MATCH(_xlfn.CONCAT($B27,",",AE$4),'19 SpcFunc &amp; VentSpcFunc combos'!$Q$8:$Q$335,0),0)&gt;0,1,0)</f>
        <v>1</v>
      </c>
      <c r="AF27" s="107">
        <f ca="1">IF(IFERROR(MATCH(_xlfn.CONCAT($B27,",",AF$4),'19 SpcFunc &amp; VentSpcFunc combos'!$Q$8:$Q$335,0),0)&gt;0,1,0)</f>
        <v>0</v>
      </c>
      <c r="AG27" s="107">
        <f ca="1">IF(IFERROR(MATCH(_xlfn.CONCAT($B27,",",AG$4),'19 SpcFunc &amp; VentSpcFunc combos'!$Q$8:$Q$335,0),0)&gt;0,1,0)</f>
        <v>0</v>
      </c>
      <c r="AH27" s="107">
        <f ca="1">IF(IFERROR(MATCH(_xlfn.CONCAT($B27,",",AH$4),'19 SpcFunc &amp; VentSpcFunc combos'!$Q$8:$Q$335,0),0)&gt;0,1,0)</f>
        <v>0</v>
      </c>
      <c r="AI27" s="107">
        <f ca="1">IF(IFERROR(MATCH(_xlfn.CONCAT($B27,",",AI$4),'19 SpcFunc &amp; VentSpcFunc combos'!$Q$8:$Q$335,0),0)&gt;0,1,0)</f>
        <v>1</v>
      </c>
      <c r="AJ27" s="107">
        <f ca="1">IF(IFERROR(MATCH(_xlfn.CONCAT($B27,",",AJ$4),'19 SpcFunc &amp; VentSpcFunc combos'!$Q$8:$Q$335,0),0)&gt;0,1,0)</f>
        <v>0</v>
      </c>
      <c r="AK27" s="107">
        <f ca="1">IF(IFERROR(MATCH(_xlfn.CONCAT($B27,",",AK$4),'19 SpcFunc &amp; VentSpcFunc combos'!$Q$8:$Q$335,0),0)&gt;0,1,0)</f>
        <v>0</v>
      </c>
      <c r="AL27" s="107">
        <f ca="1">IF(IFERROR(MATCH(_xlfn.CONCAT($B27,",",AL$4),'19 SpcFunc &amp; VentSpcFunc combos'!$Q$8:$Q$335,0),0)&gt;0,1,0)</f>
        <v>0</v>
      </c>
      <c r="AM27" s="107">
        <f ca="1">IF(IFERROR(MATCH(_xlfn.CONCAT($B27,",",AM$4),'19 SpcFunc &amp; VentSpcFunc combos'!$Q$8:$Q$335,0),0)&gt;0,1,0)</f>
        <v>0</v>
      </c>
      <c r="AN27" s="107">
        <f ca="1">IF(IFERROR(MATCH(_xlfn.CONCAT($B27,",",AN$4),'19 SpcFunc &amp; VentSpcFunc combos'!$Q$8:$Q$335,0),0)&gt;0,1,0)</f>
        <v>0</v>
      </c>
      <c r="AO27" s="107">
        <f ca="1">IF(IFERROR(MATCH(_xlfn.CONCAT($B27,",",AO$4),'19 SpcFunc &amp; VentSpcFunc combos'!$Q$8:$Q$335,0),0)&gt;0,1,0)</f>
        <v>0</v>
      </c>
      <c r="AP27" s="107">
        <f ca="1">IF(IFERROR(MATCH(_xlfn.CONCAT($B27,",",AP$4),'19 SpcFunc &amp; VentSpcFunc combos'!$Q$8:$Q$335,0),0)&gt;0,1,0)</f>
        <v>0</v>
      </c>
      <c r="AQ27" s="107">
        <f ca="1">IF(IFERROR(MATCH(_xlfn.CONCAT($B27,",",AQ$4),'19 SpcFunc &amp; VentSpcFunc combos'!$Q$8:$Q$335,0),0)&gt;0,1,0)</f>
        <v>1</v>
      </c>
      <c r="AR27" s="107">
        <f ca="1">IF(IFERROR(MATCH(_xlfn.CONCAT($B27,",",AR$4),'19 SpcFunc &amp; VentSpcFunc combos'!$Q$8:$Q$335,0),0)&gt;0,1,0)</f>
        <v>0</v>
      </c>
      <c r="AS27" s="107">
        <f ca="1">IF(IFERROR(MATCH(_xlfn.CONCAT($B27,",",AS$4),'19 SpcFunc &amp; VentSpcFunc combos'!$Q$8:$Q$335,0),0)&gt;0,1,0)</f>
        <v>0</v>
      </c>
      <c r="AT27" s="107">
        <f ca="1">IF(IFERROR(MATCH(_xlfn.CONCAT($B27,",",AT$4),'19 SpcFunc &amp; VentSpcFunc combos'!$Q$8:$Q$335,0),0)&gt;0,1,0)</f>
        <v>0</v>
      </c>
      <c r="AU27" s="107">
        <f ca="1">IF(IFERROR(MATCH(_xlfn.CONCAT($B27,",",AU$4),'19 SpcFunc &amp; VentSpcFunc combos'!$Q$8:$Q$335,0),0)&gt;0,1,0)</f>
        <v>0</v>
      </c>
      <c r="AV27" s="107">
        <f ca="1">IF(IFERROR(MATCH(_xlfn.CONCAT($B27,",",AV$4),'19 SpcFunc &amp; VentSpcFunc combos'!$Q$8:$Q$335,0),0)&gt;0,1,0)</f>
        <v>0</v>
      </c>
      <c r="AW27" s="107">
        <f ca="1">IF(IFERROR(MATCH(_xlfn.CONCAT($B27,",",AW$4),'19 SpcFunc &amp; VentSpcFunc combos'!$Q$8:$Q$335,0),0)&gt;0,1,0)</f>
        <v>0</v>
      </c>
      <c r="AX27" s="107">
        <f ca="1">IF(IFERROR(MATCH(_xlfn.CONCAT($B27,",",AX$4),'19 SpcFunc &amp; VentSpcFunc combos'!$Q$8:$Q$335,0),0)&gt;0,1,0)</f>
        <v>0</v>
      </c>
      <c r="AY27" s="107">
        <f ca="1">IF(IFERROR(MATCH(_xlfn.CONCAT($B27,",",AY$4),'19 SpcFunc &amp; VentSpcFunc combos'!$Q$8:$Q$335,0),0)&gt;0,1,0)</f>
        <v>0</v>
      </c>
      <c r="AZ27" s="107">
        <f ca="1">IF(IFERROR(MATCH(_xlfn.CONCAT($B27,",",AZ$4),'19 SpcFunc &amp; VentSpcFunc combos'!$Q$8:$Q$335,0),0)&gt;0,1,0)</f>
        <v>0</v>
      </c>
      <c r="BA27" s="107">
        <f ca="1">IF(IFERROR(MATCH(_xlfn.CONCAT($B27,",",BA$4),'19 SpcFunc &amp; VentSpcFunc combos'!$Q$8:$Q$335,0),0)&gt;0,1,0)</f>
        <v>0</v>
      </c>
      <c r="BB27" s="107">
        <f ca="1">IF(IFERROR(MATCH(_xlfn.CONCAT($B27,",",BB$4),'19 SpcFunc &amp; VentSpcFunc combos'!$Q$8:$Q$335,0),0)&gt;0,1,0)</f>
        <v>0</v>
      </c>
      <c r="BC27" s="107">
        <f ca="1">IF(IFERROR(MATCH(_xlfn.CONCAT($B27,",",BC$4),'19 SpcFunc &amp; VentSpcFunc combos'!$Q$8:$Q$335,0),0)&gt;0,1,0)</f>
        <v>0</v>
      </c>
      <c r="BD27" s="107">
        <f ca="1">IF(IFERROR(MATCH(_xlfn.CONCAT($B27,",",BD$4),'19 SpcFunc &amp; VentSpcFunc combos'!$Q$8:$Q$335,0),0)&gt;0,1,0)</f>
        <v>0</v>
      </c>
      <c r="BE27" s="107">
        <f ca="1">IF(IFERROR(MATCH(_xlfn.CONCAT($B27,",",BE$4),'19 SpcFunc &amp; VentSpcFunc combos'!$Q$8:$Q$335,0),0)&gt;0,1,0)</f>
        <v>0</v>
      </c>
      <c r="BF27" s="107">
        <f ca="1">IF(IFERROR(MATCH(_xlfn.CONCAT($B27,",",BF$4),'19 SpcFunc &amp; VentSpcFunc combos'!$Q$8:$Q$335,0),0)&gt;0,1,0)</f>
        <v>0</v>
      </c>
      <c r="BG27" s="107">
        <f ca="1">IF(IFERROR(MATCH(_xlfn.CONCAT($B27,",",BG$4),'19 SpcFunc &amp; VentSpcFunc combos'!$Q$8:$Q$335,0),0)&gt;0,1,0)</f>
        <v>0</v>
      </c>
      <c r="BH27" s="107">
        <f ca="1">IF(IFERROR(MATCH(_xlfn.CONCAT($B27,",",BH$4),'19 SpcFunc &amp; VentSpcFunc combos'!$Q$8:$Q$335,0),0)&gt;0,1,0)</f>
        <v>1</v>
      </c>
      <c r="BI27" s="107">
        <f ca="1">IF(IFERROR(MATCH(_xlfn.CONCAT($B27,",",BI$4),'19 SpcFunc &amp; VentSpcFunc combos'!$Q$8:$Q$335,0),0)&gt;0,1,0)</f>
        <v>0</v>
      </c>
      <c r="BJ27" s="107">
        <f ca="1">IF(IFERROR(MATCH(_xlfn.CONCAT($B27,",",BJ$4),'19 SpcFunc &amp; VentSpcFunc combos'!$Q$8:$Q$335,0),0)&gt;0,1,0)</f>
        <v>0</v>
      </c>
      <c r="BK27" s="107">
        <f ca="1">IF(IFERROR(MATCH(_xlfn.CONCAT($B27,",",BK$4),'19 SpcFunc &amp; VentSpcFunc combos'!$Q$8:$Q$335,0),0)&gt;0,1,0)</f>
        <v>0</v>
      </c>
      <c r="BL27" s="107">
        <f ca="1">IF(IFERROR(MATCH(_xlfn.CONCAT($B27,",",BL$4),'19 SpcFunc &amp; VentSpcFunc combos'!$Q$8:$Q$335,0),0)&gt;0,1,0)</f>
        <v>0</v>
      </c>
      <c r="BM27" s="107">
        <f ca="1">IF(IFERROR(MATCH(_xlfn.CONCAT($B27,",",BM$4),'19 SpcFunc &amp; VentSpcFunc combos'!$Q$8:$Q$335,0),0)&gt;0,1,0)</f>
        <v>1</v>
      </c>
      <c r="BN27" s="107">
        <f ca="1">IF(IFERROR(MATCH(_xlfn.CONCAT($B27,",",BN$4),'19 SpcFunc &amp; VentSpcFunc combos'!$Q$8:$Q$335,0),0)&gt;0,1,0)</f>
        <v>0</v>
      </c>
      <c r="BO27" s="107">
        <f ca="1">IF(IFERROR(MATCH(_xlfn.CONCAT($B27,",",BO$4),'19 SpcFunc &amp; VentSpcFunc combos'!$Q$8:$Q$335,0),0)&gt;0,1,0)</f>
        <v>0</v>
      </c>
      <c r="BP27" s="107">
        <f ca="1">IF(IFERROR(MATCH(_xlfn.CONCAT($B27,",",BP$4),'19 SpcFunc &amp; VentSpcFunc combos'!$Q$8:$Q$335,0),0)&gt;0,1,0)</f>
        <v>0</v>
      </c>
      <c r="BQ27" s="107">
        <f ca="1">IF(IFERROR(MATCH(_xlfn.CONCAT($B27,",",BQ$4),'19 SpcFunc &amp; VentSpcFunc combos'!$Q$8:$Q$335,0),0)&gt;0,1,0)</f>
        <v>1</v>
      </c>
      <c r="BR27" s="107">
        <f ca="1">IF(IFERROR(MATCH(_xlfn.CONCAT($B27,",",BR$4),'19 SpcFunc &amp; VentSpcFunc combos'!$Q$8:$Q$335,0),0)&gt;0,1,0)</f>
        <v>0</v>
      </c>
      <c r="BS27" s="107">
        <f ca="1">IF(IFERROR(MATCH(_xlfn.CONCAT($B27,",",BS$4),'19 SpcFunc &amp; VentSpcFunc combos'!$Q$8:$Q$335,0),0)&gt;0,1,0)</f>
        <v>0</v>
      </c>
      <c r="BT27" s="107">
        <f ca="1">IF(IFERROR(MATCH(_xlfn.CONCAT($B27,",",BT$4),'19 SpcFunc &amp; VentSpcFunc combos'!$Q$8:$Q$335,0),0)&gt;0,1,0)</f>
        <v>0</v>
      </c>
      <c r="BU27" s="107">
        <f ca="1">IF(IFERROR(MATCH(_xlfn.CONCAT($B27,",",BU$4),'19 SpcFunc &amp; VentSpcFunc combos'!$Q$8:$Q$335,0),0)&gt;0,1,0)</f>
        <v>0</v>
      </c>
      <c r="BV27" s="107">
        <f ca="1">IF(IFERROR(MATCH(_xlfn.CONCAT($B27,",",BV$4),'19 SpcFunc &amp; VentSpcFunc combos'!$Q$8:$Q$335,0),0)&gt;0,1,0)</f>
        <v>0</v>
      </c>
      <c r="BW27" s="107">
        <f ca="1">IF(IFERROR(MATCH(_xlfn.CONCAT($B27,",",BW$4),'19 SpcFunc &amp; VentSpcFunc combos'!$Q$8:$Q$335,0),0)&gt;0,1,0)</f>
        <v>0</v>
      </c>
      <c r="BX27" s="107">
        <f ca="1">IF(IFERROR(MATCH(_xlfn.CONCAT($B27,",",BX$4),'19 SpcFunc &amp; VentSpcFunc combos'!$Q$8:$Q$335,0),0)&gt;0,1,0)</f>
        <v>0</v>
      </c>
      <c r="BY27" s="107">
        <f ca="1">IF(IFERROR(MATCH(_xlfn.CONCAT($B27,",",BY$4),'19 SpcFunc &amp; VentSpcFunc combos'!$Q$8:$Q$335,0),0)&gt;0,1,0)</f>
        <v>0</v>
      </c>
      <c r="BZ27" s="107">
        <f ca="1">IF(IFERROR(MATCH(_xlfn.CONCAT($B27,",",BZ$4),'19 SpcFunc &amp; VentSpcFunc combos'!$Q$8:$Q$335,0),0)&gt;0,1,0)</f>
        <v>0</v>
      </c>
      <c r="CA27" s="107">
        <f ca="1">IF(IFERROR(MATCH(_xlfn.CONCAT($B27,",",CA$4),'19 SpcFunc &amp; VentSpcFunc combos'!$Q$8:$Q$335,0),0)&gt;0,1,0)</f>
        <v>0</v>
      </c>
      <c r="CB27" s="107">
        <f ca="1">IF(IFERROR(MATCH(_xlfn.CONCAT($B27,",",CB$4),'19 SpcFunc &amp; VentSpcFunc combos'!$Q$8:$Q$335,0),0)&gt;0,1,0)</f>
        <v>0</v>
      </c>
      <c r="CC27" s="107">
        <f ca="1">IF(IFERROR(MATCH(_xlfn.CONCAT($B27,",",CC$4),'19 SpcFunc &amp; VentSpcFunc combos'!$Q$8:$Q$335,0),0)&gt;0,1,0)</f>
        <v>0</v>
      </c>
      <c r="CD27" s="107">
        <f ca="1">IF(IFERROR(MATCH(_xlfn.CONCAT($B27,",",CD$4),'19 SpcFunc &amp; VentSpcFunc combos'!$Q$8:$Q$335,0),0)&gt;0,1,0)</f>
        <v>0</v>
      </c>
      <c r="CE27" s="107">
        <f ca="1">IF(IFERROR(MATCH(_xlfn.CONCAT($B27,",",CE$4),'19 SpcFunc &amp; VentSpcFunc combos'!$Q$8:$Q$335,0),0)&gt;0,1,0)</f>
        <v>0</v>
      </c>
      <c r="CF27" s="107">
        <f ca="1">IF(IFERROR(MATCH(_xlfn.CONCAT($B27,",",CF$4),'19 SpcFunc &amp; VentSpcFunc combos'!$Q$8:$Q$335,0),0)&gt;0,1,0)</f>
        <v>0</v>
      </c>
      <c r="CG27" s="107">
        <f ca="1">IF(IFERROR(MATCH(_xlfn.CONCAT($B27,",",CG$4),'19 SpcFunc &amp; VentSpcFunc combos'!$Q$8:$Q$335,0),0)&gt;0,1,0)</f>
        <v>0</v>
      </c>
      <c r="CH27" s="107">
        <f ca="1">IF(IFERROR(MATCH(_xlfn.CONCAT($B27,",",CH$4),'19 SpcFunc &amp; VentSpcFunc combos'!$Q$8:$Q$335,0),0)&gt;0,1,0)</f>
        <v>0</v>
      </c>
      <c r="CI27" s="107">
        <f ca="1">IF(IFERROR(MATCH(_xlfn.CONCAT($B27,",",CI$4),'19 SpcFunc &amp; VentSpcFunc combos'!$Q$8:$Q$335,0),0)&gt;0,1,0)</f>
        <v>0</v>
      </c>
      <c r="CJ27" s="107">
        <f ca="1">IF(IFERROR(MATCH(_xlfn.CONCAT($B27,",",CJ$4),'19 SpcFunc &amp; VentSpcFunc combos'!$Q$8:$Q$335,0),0)&gt;0,1,0)</f>
        <v>0</v>
      </c>
      <c r="CK27" s="107">
        <f ca="1">IF(IFERROR(MATCH(_xlfn.CONCAT($B27,",",CK$4),'19 SpcFunc &amp; VentSpcFunc combos'!$Q$8:$Q$335,0),0)&gt;0,1,0)</f>
        <v>0</v>
      </c>
      <c r="CL27" s="107">
        <f ca="1">IF(IFERROR(MATCH(_xlfn.CONCAT($B27,",",CL$4),'19 SpcFunc &amp; VentSpcFunc combos'!$Q$8:$Q$335,0),0)&gt;0,1,0)</f>
        <v>0</v>
      </c>
      <c r="CM27" s="107">
        <f ca="1">IF(IFERROR(MATCH(_xlfn.CONCAT($B27,",",CM$4),'19 SpcFunc &amp; VentSpcFunc combos'!$Q$8:$Q$335,0),0)&gt;0,1,0)</f>
        <v>0</v>
      </c>
      <c r="CN27" s="107">
        <f ca="1">IF(IFERROR(MATCH(_xlfn.CONCAT($B27,",",CN$4),'19 SpcFunc &amp; VentSpcFunc combos'!$Q$8:$Q$335,0),0)&gt;0,1,0)</f>
        <v>0</v>
      </c>
      <c r="CO27" s="107">
        <f ca="1">IF(IFERROR(MATCH(_xlfn.CONCAT($B27,",",CO$4),'19 SpcFunc &amp; VentSpcFunc combos'!$Q$8:$Q$335,0),0)&gt;0,1,0)</f>
        <v>0</v>
      </c>
      <c r="CP27" s="107">
        <f ca="1">IF(IFERROR(MATCH(_xlfn.CONCAT($B27,",",CP$4),'19 SpcFunc &amp; VentSpcFunc combos'!$Q$8:$Q$335,0),0)&gt;0,1,0)</f>
        <v>0</v>
      </c>
      <c r="CQ27" s="107">
        <f ca="1">IF(IFERROR(MATCH(_xlfn.CONCAT($B27,",",CQ$4),'19 SpcFunc &amp; VentSpcFunc combos'!$Q$8:$Q$335,0),0)&gt;0,1,0)</f>
        <v>0</v>
      </c>
      <c r="CR27" s="107">
        <f ca="1">IF(IFERROR(MATCH(_xlfn.CONCAT($B27,",",CR$4),'19 SpcFunc &amp; VentSpcFunc combos'!$Q$8:$Q$335,0),0)&gt;0,1,0)</f>
        <v>0</v>
      </c>
      <c r="CS27" s="107">
        <f ca="1">IF(IFERROR(MATCH(_xlfn.CONCAT($B27,",",CS$4),'19 SpcFunc &amp; VentSpcFunc combos'!$Q$8:$Q$335,0),0)&gt;0,1,0)</f>
        <v>0</v>
      </c>
      <c r="CT27" s="107">
        <f ca="1">IF(IFERROR(MATCH(_xlfn.CONCAT($B27,",",CT$4),'19 SpcFunc &amp; VentSpcFunc combos'!$Q$8:$Q$335,0),0)&gt;0,1,0)</f>
        <v>0</v>
      </c>
      <c r="CU27" s="86" t="s">
        <v>535</v>
      </c>
      <c r="CV27">
        <f t="shared" ca="1" si="5"/>
        <v>7</v>
      </c>
    </row>
    <row r="28" spans="2:100">
      <c r="B28" t="str">
        <f>'For CSV - 2019 SpcFuncData'!B28</f>
        <v>Healthcare Facility and Hospitals (Exam/Treatment Room)</v>
      </c>
      <c r="C28" s="107">
        <f ca="1">IF(IFERROR(MATCH(_xlfn.CONCAT($B28,",",C$4),'19 SpcFunc &amp; VentSpcFunc combos'!$Q$8:$Q$335,0),0)&gt;0,1,0)</f>
        <v>0</v>
      </c>
      <c r="D28" s="107">
        <f ca="1">IF(IFERROR(MATCH(_xlfn.CONCAT($B28,",",D$4),'19 SpcFunc &amp; VentSpcFunc combos'!$Q$8:$Q$335,0),0)&gt;0,1,0)</f>
        <v>0</v>
      </c>
      <c r="E28" s="107">
        <f ca="1">IF(IFERROR(MATCH(_xlfn.CONCAT($B28,",",E$4),'19 SpcFunc &amp; VentSpcFunc combos'!$Q$8:$Q$335,0),0)&gt;0,1,0)</f>
        <v>0</v>
      </c>
      <c r="F28" s="107">
        <f ca="1">IF(IFERROR(MATCH(_xlfn.CONCAT($B28,",",F$4),'19 SpcFunc &amp; VentSpcFunc combos'!$Q$8:$Q$335,0),0)&gt;0,1,0)</f>
        <v>0</v>
      </c>
      <c r="G28" s="107">
        <f ca="1">IF(IFERROR(MATCH(_xlfn.CONCAT($B28,",",G$4),'19 SpcFunc &amp; VentSpcFunc combos'!$Q$8:$Q$335,0),0)&gt;0,1,0)</f>
        <v>0</v>
      </c>
      <c r="H28" s="107">
        <f ca="1">IF(IFERROR(MATCH(_xlfn.CONCAT($B28,",",H$4),'19 SpcFunc &amp; VentSpcFunc combos'!$Q$8:$Q$335,0),0)&gt;0,1,0)</f>
        <v>0</v>
      </c>
      <c r="I28" s="107">
        <f ca="1">IF(IFERROR(MATCH(_xlfn.CONCAT($B28,",",I$4),'19 SpcFunc &amp; VentSpcFunc combos'!$Q$8:$Q$335,0),0)&gt;0,1,0)</f>
        <v>0</v>
      </c>
      <c r="J28" s="107">
        <f ca="1">IF(IFERROR(MATCH(_xlfn.CONCAT($B28,",",J$4),'19 SpcFunc &amp; VentSpcFunc combos'!$Q$8:$Q$335,0),0)&gt;0,1,0)</f>
        <v>0</v>
      </c>
      <c r="K28" s="107">
        <f ca="1">IF(IFERROR(MATCH(_xlfn.CONCAT($B28,",",K$4),'19 SpcFunc &amp; VentSpcFunc combos'!$Q$8:$Q$335,0),0)&gt;0,1,0)</f>
        <v>0</v>
      </c>
      <c r="L28" s="107">
        <f ca="1">IF(IFERROR(MATCH(_xlfn.CONCAT($B28,",",L$4),'19 SpcFunc &amp; VentSpcFunc combos'!$Q$8:$Q$335,0),0)&gt;0,1,0)</f>
        <v>0</v>
      </c>
      <c r="M28" s="107">
        <f ca="1">IF(IFERROR(MATCH(_xlfn.CONCAT($B28,",",M$4),'19 SpcFunc &amp; VentSpcFunc combos'!$Q$8:$Q$335,0),0)&gt;0,1,0)</f>
        <v>0</v>
      </c>
      <c r="N28" s="107">
        <f ca="1">IF(IFERROR(MATCH(_xlfn.CONCAT($B28,",",N$4),'19 SpcFunc &amp; VentSpcFunc combos'!$Q$8:$Q$335,0),0)&gt;0,1,0)</f>
        <v>0</v>
      </c>
      <c r="O28" s="107">
        <f ca="1">IF(IFERROR(MATCH(_xlfn.CONCAT($B28,",",O$4),'19 SpcFunc &amp; VentSpcFunc combos'!$Q$8:$Q$335,0),0)&gt;0,1,0)</f>
        <v>0</v>
      </c>
      <c r="P28" s="107">
        <f ca="1">IF(IFERROR(MATCH(_xlfn.CONCAT($B28,",",P$4),'19 SpcFunc &amp; VentSpcFunc combos'!$Q$8:$Q$335,0),0)&gt;0,1,0)</f>
        <v>0</v>
      </c>
      <c r="Q28" s="107">
        <f ca="1">IF(IFERROR(MATCH(_xlfn.CONCAT($B28,",",Q$4),'19 SpcFunc &amp; VentSpcFunc combos'!$Q$8:$Q$335,0),0)&gt;0,1,0)</f>
        <v>0</v>
      </c>
      <c r="R28" s="107">
        <f ca="1">IF(IFERROR(MATCH(_xlfn.CONCAT($B28,",",R$4),'19 SpcFunc &amp; VentSpcFunc combos'!$Q$8:$Q$335,0),0)&gt;0,1,0)</f>
        <v>0</v>
      </c>
      <c r="S28" s="107">
        <f ca="1">IF(IFERROR(MATCH(_xlfn.CONCAT($B28,",",S$4),'19 SpcFunc &amp; VentSpcFunc combos'!$Q$8:$Q$335,0),0)&gt;0,1,0)</f>
        <v>0</v>
      </c>
      <c r="T28" s="107">
        <f ca="1">IF(IFERROR(MATCH(_xlfn.CONCAT($B28,",",T$4),'19 SpcFunc &amp; VentSpcFunc combos'!$Q$8:$Q$335,0),0)&gt;0,1,0)</f>
        <v>0</v>
      </c>
      <c r="U28" s="107">
        <f ca="1">IF(IFERROR(MATCH(_xlfn.CONCAT($B28,",",U$4),'19 SpcFunc &amp; VentSpcFunc combos'!$Q$8:$Q$335,0),0)&gt;0,1,0)</f>
        <v>0</v>
      </c>
      <c r="V28" s="107">
        <f ca="1">IF(IFERROR(MATCH(_xlfn.CONCAT($B28,",",V$4),'19 SpcFunc &amp; VentSpcFunc combos'!$Q$8:$Q$335,0),0)&gt;0,1,0)</f>
        <v>0</v>
      </c>
      <c r="W28" s="107">
        <f ca="1">IF(IFERROR(MATCH(_xlfn.CONCAT($B28,",",W$4),'19 SpcFunc &amp; VentSpcFunc combos'!$Q$8:$Q$335,0),0)&gt;0,1,0)</f>
        <v>0</v>
      </c>
      <c r="X28" s="107">
        <f ca="1">IF(IFERROR(MATCH(_xlfn.CONCAT($B28,",",X$4),'19 SpcFunc &amp; VentSpcFunc combos'!$Q$8:$Q$335,0),0)&gt;0,1,0)</f>
        <v>0</v>
      </c>
      <c r="Y28" s="107">
        <f ca="1">IF(IFERROR(MATCH(_xlfn.CONCAT($B28,",",Y$4),'19 SpcFunc &amp; VentSpcFunc combos'!$Q$8:$Q$335,0),0)&gt;0,1,0)</f>
        <v>0</v>
      </c>
      <c r="Z28" s="107">
        <f ca="1">IF(IFERROR(MATCH(_xlfn.CONCAT($B28,",",Z$4),'19 SpcFunc &amp; VentSpcFunc combos'!$Q$8:$Q$335,0),0)&gt;0,1,0)</f>
        <v>0</v>
      </c>
      <c r="AA28" s="107">
        <f ca="1">IF(IFERROR(MATCH(_xlfn.CONCAT($B28,",",AA$4),'19 SpcFunc &amp; VentSpcFunc combos'!$Q$8:$Q$335,0),0)&gt;0,1,0)</f>
        <v>0</v>
      </c>
      <c r="AB28" s="107">
        <f ca="1">IF(IFERROR(MATCH(_xlfn.CONCAT($B28,",",AB$4),'19 SpcFunc &amp; VentSpcFunc combos'!$Q$8:$Q$335,0),0)&gt;0,1,0)</f>
        <v>0</v>
      </c>
      <c r="AC28" s="107">
        <f ca="1">IF(IFERROR(MATCH(_xlfn.CONCAT($B28,",",AC$4),'19 SpcFunc &amp; VentSpcFunc combos'!$Q$8:$Q$335,0),0)&gt;0,1,0)</f>
        <v>0</v>
      </c>
      <c r="AD28" s="107">
        <f ca="1">IF(IFERROR(MATCH(_xlfn.CONCAT($B28,",",AD$4),'19 SpcFunc &amp; VentSpcFunc combos'!$Q$8:$Q$335,0),0)&gt;0,1,0)</f>
        <v>0</v>
      </c>
      <c r="AE28" s="107">
        <f ca="1">IF(IFERROR(MATCH(_xlfn.CONCAT($B28,",",AE$4),'19 SpcFunc &amp; VentSpcFunc combos'!$Q$8:$Q$335,0),0)&gt;0,1,0)</f>
        <v>0</v>
      </c>
      <c r="AF28" s="107">
        <f ca="1">IF(IFERROR(MATCH(_xlfn.CONCAT($B28,",",AF$4),'19 SpcFunc &amp; VentSpcFunc combos'!$Q$8:$Q$335,0),0)&gt;0,1,0)</f>
        <v>0</v>
      </c>
      <c r="AG28" s="107">
        <f ca="1">IF(IFERROR(MATCH(_xlfn.CONCAT($B28,",",AG$4),'19 SpcFunc &amp; VentSpcFunc combos'!$Q$8:$Q$335,0),0)&gt;0,1,0)</f>
        <v>0</v>
      </c>
      <c r="AH28" s="107">
        <f ca="1">IF(IFERROR(MATCH(_xlfn.CONCAT($B28,",",AH$4),'19 SpcFunc &amp; VentSpcFunc combos'!$Q$8:$Q$335,0),0)&gt;0,1,0)</f>
        <v>0</v>
      </c>
      <c r="AI28" s="107">
        <f ca="1">IF(IFERROR(MATCH(_xlfn.CONCAT($B28,",",AI$4),'19 SpcFunc &amp; VentSpcFunc combos'!$Q$8:$Q$335,0),0)&gt;0,1,0)</f>
        <v>0</v>
      </c>
      <c r="AJ28" s="107">
        <f ca="1">IF(IFERROR(MATCH(_xlfn.CONCAT($B28,",",AJ$4),'19 SpcFunc &amp; VentSpcFunc combos'!$Q$8:$Q$335,0),0)&gt;0,1,0)</f>
        <v>0</v>
      </c>
      <c r="AK28" s="107">
        <f ca="1">IF(IFERROR(MATCH(_xlfn.CONCAT($B28,",",AK$4),'19 SpcFunc &amp; VentSpcFunc combos'!$Q$8:$Q$335,0),0)&gt;0,1,0)</f>
        <v>0</v>
      </c>
      <c r="AL28" s="107">
        <f ca="1">IF(IFERROR(MATCH(_xlfn.CONCAT($B28,",",AL$4),'19 SpcFunc &amp; VentSpcFunc combos'!$Q$8:$Q$335,0),0)&gt;0,1,0)</f>
        <v>0</v>
      </c>
      <c r="AM28" s="107">
        <f ca="1">IF(IFERROR(MATCH(_xlfn.CONCAT($B28,",",AM$4),'19 SpcFunc &amp; VentSpcFunc combos'!$Q$8:$Q$335,0),0)&gt;0,1,0)</f>
        <v>0</v>
      </c>
      <c r="AN28" s="107">
        <f ca="1">IF(IFERROR(MATCH(_xlfn.CONCAT($B28,",",AN$4),'19 SpcFunc &amp; VentSpcFunc combos'!$Q$8:$Q$335,0),0)&gt;0,1,0)</f>
        <v>0</v>
      </c>
      <c r="AO28" s="107">
        <f ca="1">IF(IFERROR(MATCH(_xlfn.CONCAT($B28,",",AO$4),'19 SpcFunc &amp; VentSpcFunc combos'!$Q$8:$Q$335,0),0)&gt;0,1,0)</f>
        <v>0</v>
      </c>
      <c r="AP28" s="107">
        <f ca="1">IF(IFERROR(MATCH(_xlfn.CONCAT($B28,",",AP$4),'19 SpcFunc &amp; VentSpcFunc combos'!$Q$8:$Q$335,0),0)&gt;0,1,0)</f>
        <v>0</v>
      </c>
      <c r="AQ28" s="107">
        <f ca="1">IF(IFERROR(MATCH(_xlfn.CONCAT($B28,",",AQ$4),'19 SpcFunc &amp; VentSpcFunc combos'!$Q$8:$Q$335,0),0)&gt;0,1,0)</f>
        <v>0</v>
      </c>
      <c r="AR28" s="107">
        <f ca="1">IF(IFERROR(MATCH(_xlfn.CONCAT($B28,",",AR$4),'19 SpcFunc &amp; VentSpcFunc combos'!$Q$8:$Q$335,0),0)&gt;0,1,0)</f>
        <v>0</v>
      </c>
      <c r="AS28" s="107">
        <f ca="1">IF(IFERROR(MATCH(_xlfn.CONCAT($B28,",",AS$4),'19 SpcFunc &amp; VentSpcFunc combos'!$Q$8:$Q$335,0),0)&gt;0,1,0)</f>
        <v>0</v>
      </c>
      <c r="AT28" s="107">
        <f ca="1">IF(IFERROR(MATCH(_xlfn.CONCAT($B28,",",AT$4),'19 SpcFunc &amp; VentSpcFunc combos'!$Q$8:$Q$335,0),0)&gt;0,1,0)</f>
        <v>0</v>
      </c>
      <c r="AU28" s="107">
        <f ca="1">IF(IFERROR(MATCH(_xlfn.CONCAT($B28,",",AU$4),'19 SpcFunc &amp; VentSpcFunc combos'!$Q$8:$Q$335,0),0)&gt;0,1,0)</f>
        <v>0</v>
      </c>
      <c r="AV28" s="107">
        <f ca="1">IF(IFERROR(MATCH(_xlfn.CONCAT($B28,",",AV$4),'19 SpcFunc &amp; VentSpcFunc combos'!$Q$8:$Q$335,0),0)&gt;0,1,0)</f>
        <v>0</v>
      </c>
      <c r="AW28" s="107">
        <f ca="1">IF(IFERROR(MATCH(_xlfn.CONCAT($B28,",",AW$4),'19 SpcFunc &amp; VentSpcFunc combos'!$Q$8:$Q$335,0),0)&gt;0,1,0)</f>
        <v>0</v>
      </c>
      <c r="AX28" s="107">
        <f ca="1">IF(IFERROR(MATCH(_xlfn.CONCAT($B28,",",AX$4),'19 SpcFunc &amp; VentSpcFunc combos'!$Q$8:$Q$335,0),0)&gt;0,1,0)</f>
        <v>0</v>
      </c>
      <c r="AY28" s="107">
        <f ca="1">IF(IFERROR(MATCH(_xlfn.CONCAT($B28,",",AY$4),'19 SpcFunc &amp; VentSpcFunc combos'!$Q$8:$Q$335,0),0)&gt;0,1,0)</f>
        <v>0</v>
      </c>
      <c r="AZ28" s="107">
        <f ca="1">IF(IFERROR(MATCH(_xlfn.CONCAT($B28,",",AZ$4),'19 SpcFunc &amp; VentSpcFunc combos'!$Q$8:$Q$335,0),0)&gt;0,1,0)</f>
        <v>0</v>
      </c>
      <c r="BA28" s="107">
        <f ca="1">IF(IFERROR(MATCH(_xlfn.CONCAT($B28,",",BA$4),'19 SpcFunc &amp; VentSpcFunc combos'!$Q$8:$Q$335,0),0)&gt;0,1,0)</f>
        <v>0</v>
      </c>
      <c r="BB28" s="107">
        <f ca="1">IF(IFERROR(MATCH(_xlfn.CONCAT($B28,",",BB$4),'19 SpcFunc &amp; VentSpcFunc combos'!$Q$8:$Q$335,0),0)&gt;0,1,0)</f>
        <v>0</v>
      </c>
      <c r="BC28" s="107">
        <f ca="1">IF(IFERROR(MATCH(_xlfn.CONCAT($B28,",",BC$4),'19 SpcFunc &amp; VentSpcFunc combos'!$Q$8:$Q$335,0),0)&gt;0,1,0)</f>
        <v>0</v>
      </c>
      <c r="BD28" s="107">
        <f ca="1">IF(IFERROR(MATCH(_xlfn.CONCAT($B28,",",BD$4),'19 SpcFunc &amp; VentSpcFunc combos'!$Q$8:$Q$335,0),0)&gt;0,1,0)</f>
        <v>0</v>
      </c>
      <c r="BE28" s="107">
        <f ca="1">IF(IFERROR(MATCH(_xlfn.CONCAT($B28,",",BE$4),'19 SpcFunc &amp; VentSpcFunc combos'!$Q$8:$Q$335,0),0)&gt;0,1,0)</f>
        <v>0</v>
      </c>
      <c r="BF28" s="107">
        <f ca="1">IF(IFERROR(MATCH(_xlfn.CONCAT($B28,",",BF$4),'19 SpcFunc &amp; VentSpcFunc combos'!$Q$8:$Q$335,0),0)&gt;0,1,0)</f>
        <v>0</v>
      </c>
      <c r="BG28" s="107">
        <f ca="1">IF(IFERROR(MATCH(_xlfn.CONCAT($B28,",",BG$4),'19 SpcFunc &amp; VentSpcFunc combos'!$Q$8:$Q$335,0),0)&gt;0,1,0)</f>
        <v>0</v>
      </c>
      <c r="BH28" s="107">
        <f ca="1">IF(IFERROR(MATCH(_xlfn.CONCAT($B28,",",BH$4),'19 SpcFunc &amp; VentSpcFunc combos'!$Q$8:$Q$335,0),0)&gt;0,1,0)</f>
        <v>1</v>
      </c>
      <c r="BI28" s="107">
        <f ca="1">IF(IFERROR(MATCH(_xlfn.CONCAT($B28,",",BI$4),'19 SpcFunc &amp; VentSpcFunc combos'!$Q$8:$Q$335,0),0)&gt;0,1,0)</f>
        <v>0</v>
      </c>
      <c r="BJ28" s="107">
        <f ca="1">IF(IFERROR(MATCH(_xlfn.CONCAT($B28,",",BJ$4),'19 SpcFunc &amp; VentSpcFunc combos'!$Q$8:$Q$335,0),0)&gt;0,1,0)</f>
        <v>0</v>
      </c>
      <c r="BK28" s="107">
        <f ca="1">IF(IFERROR(MATCH(_xlfn.CONCAT($B28,",",BK$4),'19 SpcFunc &amp; VentSpcFunc combos'!$Q$8:$Q$335,0),0)&gt;0,1,0)</f>
        <v>0</v>
      </c>
      <c r="BL28" s="107">
        <f ca="1">IF(IFERROR(MATCH(_xlfn.CONCAT($B28,",",BL$4),'19 SpcFunc &amp; VentSpcFunc combos'!$Q$8:$Q$335,0),0)&gt;0,1,0)</f>
        <v>0</v>
      </c>
      <c r="BM28" s="107">
        <f ca="1">IF(IFERROR(MATCH(_xlfn.CONCAT($B28,",",BM$4),'19 SpcFunc &amp; VentSpcFunc combos'!$Q$8:$Q$335,0),0)&gt;0,1,0)</f>
        <v>0</v>
      </c>
      <c r="BN28" s="107">
        <f ca="1">IF(IFERROR(MATCH(_xlfn.CONCAT($B28,",",BN$4),'19 SpcFunc &amp; VentSpcFunc combos'!$Q$8:$Q$335,0),0)&gt;0,1,0)</f>
        <v>0</v>
      </c>
      <c r="BO28" s="107">
        <f ca="1">IF(IFERROR(MATCH(_xlfn.CONCAT($B28,",",BO$4),'19 SpcFunc &amp; VentSpcFunc combos'!$Q$8:$Q$335,0),0)&gt;0,1,0)</f>
        <v>0</v>
      </c>
      <c r="BP28" s="107">
        <f ca="1">IF(IFERROR(MATCH(_xlfn.CONCAT($B28,",",BP$4),'19 SpcFunc &amp; VentSpcFunc combos'!$Q$8:$Q$335,0),0)&gt;0,1,0)</f>
        <v>0</v>
      </c>
      <c r="BQ28" s="107">
        <f ca="1">IF(IFERROR(MATCH(_xlfn.CONCAT($B28,",",BQ$4),'19 SpcFunc &amp; VentSpcFunc combos'!$Q$8:$Q$335,0),0)&gt;0,1,0)</f>
        <v>0</v>
      </c>
      <c r="BR28" s="107">
        <f ca="1">IF(IFERROR(MATCH(_xlfn.CONCAT($B28,",",BR$4),'19 SpcFunc &amp; VentSpcFunc combos'!$Q$8:$Q$335,0),0)&gt;0,1,0)</f>
        <v>0</v>
      </c>
      <c r="BS28" s="107">
        <f ca="1">IF(IFERROR(MATCH(_xlfn.CONCAT($B28,",",BS$4),'19 SpcFunc &amp; VentSpcFunc combos'!$Q$8:$Q$335,0),0)&gt;0,1,0)</f>
        <v>0</v>
      </c>
      <c r="BT28" s="107">
        <f ca="1">IF(IFERROR(MATCH(_xlfn.CONCAT($B28,",",BT$4),'19 SpcFunc &amp; VentSpcFunc combos'!$Q$8:$Q$335,0),0)&gt;0,1,0)</f>
        <v>0</v>
      </c>
      <c r="BU28" s="107">
        <f ca="1">IF(IFERROR(MATCH(_xlfn.CONCAT($B28,",",BU$4),'19 SpcFunc &amp; VentSpcFunc combos'!$Q$8:$Q$335,0),0)&gt;0,1,0)</f>
        <v>0</v>
      </c>
      <c r="BV28" s="107">
        <f ca="1">IF(IFERROR(MATCH(_xlfn.CONCAT($B28,",",BV$4),'19 SpcFunc &amp; VentSpcFunc combos'!$Q$8:$Q$335,0),0)&gt;0,1,0)</f>
        <v>0</v>
      </c>
      <c r="BW28" s="107">
        <f ca="1">IF(IFERROR(MATCH(_xlfn.CONCAT($B28,",",BW$4),'19 SpcFunc &amp; VentSpcFunc combos'!$Q$8:$Q$335,0),0)&gt;0,1,0)</f>
        <v>0</v>
      </c>
      <c r="BX28" s="107">
        <f ca="1">IF(IFERROR(MATCH(_xlfn.CONCAT($B28,",",BX$4),'19 SpcFunc &amp; VentSpcFunc combos'!$Q$8:$Q$335,0),0)&gt;0,1,0)</f>
        <v>0</v>
      </c>
      <c r="BY28" s="107">
        <f ca="1">IF(IFERROR(MATCH(_xlfn.CONCAT($B28,",",BY$4),'19 SpcFunc &amp; VentSpcFunc combos'!$Q$8:$Q$335,0),0)&gt;0,1,0)</f>
        <v>0</v>
      </c>
      <c r="BZ28" s="107">
        <f ca="1">IF(IFERROR(MATCH(_xlfn.CONCAT($B28,",",BZ$4),'19 SpcFunc &amp; VentSpcFunc combos'!$Q$8:$Q$335,0),0)&gt;0,1,0)</f>
        <v>0</v>
      </c>
      <c r="CA28" s="107">
        <f ca="1">IF(IFERROR(MATCH(_xlfn.CONCAT($B28,",",CA$4),'19 SpcFunc &amp; VentSpcFunc combos'!$Q$8:$Q$335,0),0)&gt;0,1,0)</f>
        <v>0</v>
      </c>
      <c r="CB28" s="107">
        <f ca="1">IF(IFERROR(MATCH(_xlfn.CONCAT($B28,",",CB$4),'19 SpcFunc &amp; VentSpcFunc combos'!$Q$8:$Q$335,0),0)&gt;0,1,0)</f>
        <v>0</v>
      </c>
      <c r="CC28" s="107">
        <f ca="1">IF(IFERROR(MATCH(_xlfn.CONCAT($B28,",",CC$4),'19 SpcFunc &amp; VentSpcFunc combos'!$Q$8:$Q$335,0),0)&gt;0,1,0)</f>
        <v>0</v>
      </c>
      <c r="CD28" s="107">
        <f ca="1">IF(IFERROR(MATCH(_xlfn.CONCAT($B28,",",CD$4),'19 SpcFunc &amp; VentSpcFunc combos'!$Q$8:$Q$335,0),0)&gt;0,1,0)</f>
        <v>0</v>
      </c>
      <c r="CE28" s="107">
        <f ca="1">IF(IFERROR(MATCH(_xlfn.CONCAT($B28,",",CE$4),'19 SpcFunc &amp; VentSpcFunc combos'!$Q$8:$Q$335,0),0)&gt;0,1,0)</f>
        <v>0</v>
      </c>
      <c r="CF28" s="107">
        <f ca="1">IF(IFERROR(MATCH(_xlfn.CONCAT($B28,",",CF$4),'19 SpcFunc &amp; VentSpcFunc combos'!$Q$8:$Q$335,0),0)&gt;0,1,0)</f>
        <v>0</v>
      </c>
      <c r="CG28" s="107">
        <f ca="1">IF(IFERROR(MATCH(_xlfn.CONCAT($B28,",",CG$4),'19 SpcFunc &amp; VentSpcFunc combos'!$Q$8:$Q$335,0),0)&gt;0,1,0)</f>
        <v>0</v>
      </c>
      <c r="CH28" s="107">
        <f ca="1">IF(IFERROR(MATCH(_xlfn.CONCAT($B28,",",CH$4),'19 SpcFunc &amp; VentSpcFunc combos'!$Q$8:$Q$335,0),0)&gt;0,1,0)</f>
        <v>0</v>
      </c>
      <c r="CI28" s="107">
        <f ca="1">IF(IFERROR(MATCH(_xlfn.CONCAT($B28,",",CI$4),'19 SpcFunc &amp; VentSpcFunc combos'!$Q$8:$Q$335,0),0)&gt;0,1,0)</f>
        <v>0</v>
      </c>
      <c r="CJ28" s="107">
        <f ca="1">IF(IFERROR(MATCH(_xlfn.CONCAT($B28,",",CJ$4),'19 SpcFunc &amp; VentSpcFunc combos'!$Q$8:$Q$335,0),0)&gt;0,1,0)</f>
        <v>0</v>
      </c>
      <c r="CK28" s="107">
        <f ca="1">IF(IFERROR(MATCH(_xlfn.CONCAT($B28,",",CK$4),'19 SpcFunc &amp; VentSpcFunc combos'!$Q$8:$Q$335,0),0)&gt;0,1,0)</f>
        <v>0</v>
      </c>
      <c r="CL28" s="107">
        <f ca="1">IF(IFERROR(MATCH(_xlfn.CONCAT($B28,",",CL$4),'19 SpcFunc &amp; VentSpcFunc combos'!$Q$8:$Q$335,0),0)&gt;0,1,0)</f>
        <v>0</v>
      </c>
      <c r="CM28" s="107">
        <f ca="1">IF(IFERROR(MATCH(_xlfn.CONCAT($B28,",",CM$4),'19 SpcFunc &amp; VentSpcFunc combos'!$Q$8:$Q$335,0),0)&gt;0,1,0)</f>
        <v>0</v>
      </c>
      <c r="CN28" s="107">
        <f ca="1">IF(IFERROR(MATCH(_xlfn.CONCAT($B28,",",CN$4),'19 SpcFunc &amp; VentSpcFunc combos'!$Q$8:$Q$335,0),0)&gt;0,1,0)</f>
        <v>0</v>
      </c>
      <c r="CO28" s="107">
        <f ca="1">IF(IFERROR(MATCH(_xlfn.CONCAT($B28,",",CO$4),'19 SpcFunc &amp; VentSpcFunc combos'!$Q$8:$Q$335,0),0)&gt;0,1,0)</f>
        <v>0</v>
      </c>
      <c r="CP28" s="107">
        <f ca="1">IF(IFERROR(MATCH(_xlfn.CONCAT($B28,",",CP$4),'19 SpcFunc &amp; VentSpcFunc combos'!$Q$8:$Q$335,0),0)&gt;0,1,0)</f>
        <v>0</v>
      </c>
      <c r="CQ28" s="107">
        <f ca="1">IF(IFERROR(MATCH(_xlfn.CONCAT($B28,",",CQ$4),'19 SpcFunc &amp; VentSpcFunc combos'!$Q$8:$Q$335,0),0)&gt;0,1,0)</f>
        <v>0</v>
      </c>
      <c r="CR28" s="107">
        <f ca="1">IF(IFERROR(MATCH(_xlfn.CONCAT($B28,",",CR$4),'19 SpcFunc &amp; VentSpcFunc combos'!$Q$8:$Q$335,0),0)&gt;0,1,0)</f>
        <v>0</v>
      </c>
      <c r="CS28" s="107">
        <f ca="1">IF(IFERROR(MATCH(_xlfn.CONCAT($B28,",",CS$4),'19 SpcFunc &amp; VentSpcFunc combos'!$Q$8:$Q$335,0),0)&gt;0,1,0)</f>
        <v>0</v>
      </c>
      <c r="CT28" s="107">
        <f ca="1">IF(IFERROR(MATCH(_xlfn.CONCAT($B28,",",CT$4),'19 SpcFunc &amp; VentSpcFunc combos'!$Q$8:$Q$335,0),0)&gt;0,1,0)</f>
        <v>0</v>
      </c>
      <c r="CU28" s="86" t="s">
        <v>535</v>
      </c>
      <c r="CV28">
        <f t="shared" ca="1" si="5"/>
        <v>1</v>
      </c>
    </row>
    <row r="29" spans="2:100">
      <c r="B29" t="str">
        <f>'For CSV - 2019 SpcFuncData'!B29</f>
        <v>Healthcare Facility and Hospitals (Imaging Room)</v>
      </c>
      <c r="C29" s="107">
        <f ca="1">IF(IFERROR(MATCH(_xlfn.CONCAT($B29,",",C$4),'19 SpcFunc &amp; VentSpcFunc combos'!$Q$8:$Q$335,0),0)&gt;0,1,0)</f>
        <v>0</v>
      </c>
      <c r="D29" s="107">
        <f ca="1">IF(IFERROR(MATCH(_xlfn.CONCAT($B29,",",D$4),'19 SpcFunc &amp; VentSpcFunc combos'!$Q$8:$Q$335,0),0)&gt;0,1,0)</f>
        <v>0</v>
      </c>
      <c r="E29" s="107">
        <f ca="1">IF(IFERROR(MATCH(_xlfn.CONCAT($B29,",",E$4),'19 SpcFunc &amp; VentSpcFunc combos'!$Q$8:$Q$335,0),0)&gt;0,1,0)</f>
        <v>0</v>
      </c>
      <c r="F29" s="107">
        <f ca="1">IF(IFERROR(MATCH(_xlfn.CONCAT($B29,",",F$4),'19 SpcFunc &amp; VentSpcFunc combos'!$Q$8:$Q$335,0),0)&gt;0,1,0)</f>
        <v>0</v>
      </c>
      <c r="G29" s="107">
        <f ca="1">IF(IFERROR(MATCH(_xlfn.CONCAT($B29,",",G$4),'19 SpcFunc &amp; VentSpcFunc combos'!$Q$8:$Q$335,0),0)&gt;0,1,0)</f>
        <v>0</v>
      </c>
      <c r="H29" s="107">
        <f ca="1">IF(IFERROR(MATCH(_xlfn.CONCAT($B29,",",H$4),'19 SpcFunc &amp; VentSpcFunc combos'!$Q$8:$Q$335,0),0)&gt;0,1,0)</f>
        <v>0</v>
      </c>
      <c r="I29" s="107">
        <f ca="1">IF(IFERROR(MATCH(_xlfn.CONCAT($B29,",",I$4),'19 SpcFunc &amp; VentSpcFunc combos'!$Q$8:$Q$335,0),0)&gt;0,1,0)</f>
        <v>0</v>
      </c>
      <c r="J29" s="107">
        <f ca="1">IF(IFERROR(MATCH(_xlfn.CONCAT($B29,",",J$4),'19 SpcFunc &amp; VentSpcFunc combos'!$Q$8:$Q$335,0),0)&gt;0,1,0)</f>
        <v>0</v>
      </c>
      <c r="K29" s="107">
        <f ca="1">IF(IFERROR(MATCH(_xlfn.CONCAT($B29,",",K$4),'19 SpcFunc &amp; VentSpcFunc combos'!$Q$8:$Q$335,0),0)&gt;0,1,0)</f>
        <v>0</v>
      </c>
      <c r="L29" s="107">
        <f ca="1">IF(IFERROR(MATCH(_xlfn.CONCAT($B29,",",L$4),'19 SpcFunc &amp; VentSpcFunc combos'!$Q$8:$Q$335,0),0)&gt;0,1,0)</f>
        <v>0</v>
      </c>
      <c r="M29" s="107">
        <f ca="1">IF(IFERROR(MATCH(_xlfn.CONCAT($B29,",",M$4),'19 SpcFunc &amp; VentSpcFunc combos'!$Q$8:$Q$335,0),0)&gt;0,1,0)</f>
        <v>0</v>
      </c>
      <c r="N29" s="107">
        <f ca="1">IF(IFERROR(MATCH(_xlfn.CONCAT($B29,",",N$4),'19 SpcFunc &amp; VentSpcFunc combos'!$Q$8:$Q$335,0),0)&gt;0,1,0)</f>
        <v>0</v>
      </c>
      <c r="O29" s="107">
        <f ca="1">IF(IFERROR(MATCH(_xlfn.CONCAT($B29,",",O$4),'19 SpcFunc &amp; VentSpcFunc combos'!$Q$8:$Q$335,0),0)&gt;0,1,0)</f>
        <v>0</v>
      </c>
      <c r="P29" s="107">
        <f ca="1">IF(IFERROR(MATCH(_xlfn.CONCAT($B29,",",P$4),'19 SpcFunc &amp; VentSpcFunc combos'!$Q$8:$Q$335,0),0)&gt;0,1,0)</f>
        <v>0</v>
      </c>
      <c r="Q29" s="107">
        <f ca="1">IF(IFERROR(MATCH(_xlfn.CONCAT($B29,",",Q$4),'19 SpcFunc &amp; VentSpcFunc combos'!$Q$8:$Q$335,0),0)&gt;0,1,0)</f>
        <v>0</v>
      </c>
      <c r="R29" s="107">
        <f ca="1">IF(IFERROR(MATCH(_xlfn.CONCAT($B29,",",R$4),'19 SpcFunc &amp; VentSpcFunc combos'!$Q$8:$Q$335,0),0)&gt;0,1,0)</f>
        <v>0</v>
      </c>
      <c r="S29" s="107">
        <f ca="1">IF(IFERROR(MATCH(_xlfn.CONCAT($B29,",",S$4),'19 SpcFunc &amp; VentSpcFunc combos'!$Q$8:$Q$335,0),0)&gt;0,1,0)</f>
        <v>0</v>
      </c>
      <c r="T29" s="107">
        <f ca="1">IF(IFERROR(MATCH(_xlfn.CONCAT($B29,",",T$4),'19 SpcFunc &amp; VentSpcFunc combos'!$Q$8:$Q$335,0),0)&gt;0,1,0)</f>
        <v>0</v>
      </c>
      <c r="U29" s="107">
        <f ca="1">IF(IFERROR(MATCH(_xlfn.CONCAT($B29,",",U$4),'19 SpcFunc &amp; VentSpcFunc combos'!$Q$8:$Q$335,0),0)&gt;0,1,0)</f>
        <v>0</v>
      </c>
      <c r="V29" s="107">
        <f ca="1">IF(IFERROR(MATCH(_xlfn.CONCAT($B29,",",V$4),'19 SpcFunc &amp; VentSpcFunc combos'!$Q$8:$Q$335,0),0)&gt;0,1,0)</f>
        <v>0</v>
      </c>
      <c r="W29" s="107">
        <f ca="1">IF(IFERROR(MATCH(_xlfn.CONCAT($B29,",",W$4),'19 SpcFunc &amp; VentSpcFunc combos'!$Q$8:$Q$335,0),0)&gt;0,1,0)</f>
        <v>0</v>
      </c>
      <c r="X29" s="107">
        <f ca="1">IF(IFERROR(MATCH(_xlfn.CONCAT($B29,",",X$4),'19 SpcFunc &amp; VentSpcFunc combos'!$Q$8:$Q$335,0),0)&gt;0,1,0)</f>
        <v>0</v>
      </c>
      <c r="Y29" s="107">
        <f ca="1">IF(IFERROR(MATCH(_xlfn.CONCAT($B29,",",Y$4),'19 SpcFunc &amp; VentSpcFunc combos'!$Q$8:$Q$335,0),0)&gt;0,1,0)</f>
        <v>0</v>
      </c>
      <c r="Z29" s="107">
        <f ca="1">IF(IFERROR(MATCH(_xlfn.CONCAT($B29,",",Z$4),'19 SpcFunc &amp; VentSpcFunc combos'!$Q$8:$Q$335,0),0)&gt;0,1,0)</f>
        <v>0</v>
      </c>
      <c r="AA29" s="107">
        <f ca="1">IF(IFERROR(MATCH(_xlfn.CONCAT($B29,",",AA$4),'19 SpcFunc &amp; VentSpcFunc combos'!$Q$8:$Q$335,0),0)&gt;0,1,0)</f>
        <v>0</v>
      </c>
      <c r="AB29" s="107">
        <f ca="1">IF(IFERROR(MATCH(_xlfn.CONCAT($B29,",",AB$4),'19 SpcFunc &amp; VentSpcFunc combos'!$Q$8:$Q$335,0),0)&gt;0,1,0)</f>
        <v>0</v>
      </c>
      <c r="AC29" s="107">
        <f ca="1">IF(IFERROR(MATCH(_xlfn.CONCAT($B29,",",AC$4),'19 SpcFunc &amp; VentSpcFunc combos'!$Q$8:$Q$335,0),0)&gt;0,1,0)</f>
        <v>0</v>
      </c>
      <c r="AD29" s="107">
        <f ca="1">IF(IFERROR(MATCH(_xlfn.CONCAT($B29,",",AD$4),'19 SpcFunc &amp; VentSpcFunc combos'!$Q$8:$Q$335,0),0)&gt;0,1,0)</f>
        <v>0</v>
      </c>
      <c r="AE29" s="107">
        <f ca="1">IF(IFERROR(MATCH(_xlfn.CONCAT($B29,",",AE$4),'19 SpcFunc &amp; VentSpcFunc combos'!$Q$8:$Q$335,0),0)&gt;0,1,0)</f>
        <v>0</v>
      </c>
      <c r="AF29" s="107">
        <f ca="1">IF(IFERROR(MATCH(_xlfn.CONCAT($B29,",",AF$4),'19 SpcFunc &amp; VentSpcFunc combos'!$Q$8:$Q$335,0),0)&gt;0,1,0)</f>
        <v>0</v>
      </c>
      <c r="AG29" s="107">
        <f ca="1">IF(IFERROR(MATCH(_xlfn.CONCAT($B29,",",AG$4),'19 SpcFunc &amp; VentSpcFunc combos'!$Q$8:$Q$335,0),0)&gt;0,1,0)</f>
        <v>0</v>
      </c>
      <c r="AH29" s="107">
        <f ca="1">IF(IFERROR(MATCH(_xlfn.CONCAT($B29,",",AH$4),'19 SpcFunc &amp; VentSpcFunc combos'!$Q$8:$Q$335,0),0)&gt;0,1,0)</f>
        <v>0</v>
      </c>
      <c r="AI29" s="107">
        <f ca="1">IF(IFERROR(MATCH(_xlfn.CONCAT($B29,",",AI$4),'19 SpcFunc &amp; VentSpcFunc combos'!$Q$8:$Q$335,0),0)&gt;0,1,0)</f>
        <v>0</v>
      </c>
      <c r="AJ29" s="107">
        <f ca="1">IF(IFERROR(MATCH(_xlfn.CONCAT($B29,",",AJ$4),'19 SpcFunc &amp; VentSpcFunc combos'!$Q$8:$Q$335,0),0)&gt;0,1,0)</f>
        <v>0</v>
      </c>
      <c r="AK29" s="107">
        <f ca="1">IF(IFERROR(MATCH(_xlfn.CONCAT($B29,",",AK$4),'19 SpcFunc &amp; VentSpcFunc combos'!$Q$8:$Q$335,0),0)&gt;0,1,0)</f>
        <v>0</v>
      </c>
      <c r="AL29" s="107">
        <f ca="1">IF(IFERROR(MATCH(_xlfn.CONCAT($B29,",",AL$4),'19 SpcFunc &amp; VentSpcFunc combos'!$Q$8:$Q$335,0),0)&gt;0,1,0)</f>
        <v>0</v>
      </c>
      <c r="AM29" s="107">
        <f ca="1">IF(IFERROR(MATCH(_xlfn.CONCAT($B29,",",AM$4),'19 SpcFunc &amp; VentSpcFunc combos'!$Q$8:$Q$335,0),0)&gt;0,1,0)</f>
        <v>0</v>
      </c>
      <c r="AN29" s="107">
        <f ca="1">IF(IFERROR(MATCH(_xlfn.CONCAT($B29,",",AN$4),'19 SpcFunc &amp; VentSpcFunc combos'!$Q$8:$Q$335,0),0)&gt;0,1,0)</f>
        <v>0</v>
      </c>
      <c r="AO29" s="107">
        <f ca="1">IF(IFERROR(MATCH(_xlfn.CONCAT($B29,",",AO$4),'19 SpcFunc &amp; VentSpcFunc combos'!$Q$8:$Q$335,0),0)&gt;0,1,0)</f>
        <v>0</v>
      </c>
      <c r="AP29" s="107">
        <f ca="1">IF(IFERROR(MATCH(_xlfn.CONCAT($B29,",",AP$4),'19 SpcFunc &amp; VentSpcFunc combos'!$Q$8:$Q$335,0),0)&gt;0,1,0)</f>
        <v>0</v>
      </c>
      <c r="AQ29" s="107">
        <f ca="1">IF(IFERROR(MATCH(_xlfn.CONCAT($B29,",",AQ$4),'19 SpcFunc &amp; VentSpcFunc combos'!$Q$8:$Q$335,0),0)&gt;0,1,0)</f>
        <v>0</v>
      </c>
      <c r="AR29" s="107">
        <f ca="1">IF(IFERROR(MATCH(_xlfn.CONCAT($B29,",",AR$4),'19 SpcFunc &amp; VentSpcFunc combos'!$Q$8:$Q$335,0),0)&gt;0,1,0)</f>
        <v>0</v>
      </c>
      <c r="AS29" s="107">
        <f ca="1">IF(IFERROR(MATCH(_xlfn.CONCAT($B29,",",AS$4),'19 SpcFunc &amp; VentSpcFunc combos'!$Q$8:$Q$335,0),0)&gt;0,1,0)</f>
        <v>0</v>
      </c>
      <c r="AT29" s="107">
        <f ca="1">IF(IFERROR(MATCH(_xlfn.CONCAT($B29,",",AT$4),'19 SpcFunc &amp; VentSpcFunc combos'!$Q$8:$Q$335,0),0)&gt;0,1,0)</f>
        <v>0</v>
      </c>
      <c r="AU29" s="107">
        <f ca="1">IF(IFERROR(MATCH(_xlfn.CONCAT($B29,",",AU$4),'19 SpcFunc &amp; VentSpcFunc combos'!$Q$8:$Q$335,0),0)&gt;0,1,0)</f>
        <v>0</v>
      </c>
      <c r="AV29" s="107">
        <f ca="1">IF(IFERROR(MATCH(_xlfn.CONCAT($B29,",",AV$4),'19 SpcFunc &amp; VentSpcFunc combos'!$Q$8:$Q$335,0),0)&gt;0,1,0)</f>
        <v>0</v>
      </c>
      <c r="AW29" s="107">
        <f ca="1">IF(IFERROR(MATCH(_xlfn.CONCAT($B29,",",AW$4),'19 SpcFunc &amp; VentSpcFunc combos'!$Q$8:$Q$335,0),0)&gt;0,1,0)</f>
        <v>0</v>
      </c>
      <c r="AX29" s="107">
        <f ca="1">IF(IFERROR(MATCH(_xlfn.CONCAT($B29,",",AX$4),'19 SpcFunc &amp; VentSpcFunc combos'!$Q$8:$Q$335,0),0)&gt;0,1,0)</f>
        <v>0</v>
      </c>
      <c r="AY29" s="107">
        <f ca="1">IF(IFERROR(MATCH(_xlfn.CONCAT($B29,",",AY$4),'19 SpcFunc &amp; VentSpcFunc combos'!$Q$8:$Q$335,0),0)&gt;0,1,0)</f>
        <v>0</v>
      </c>
      <c r="AZ29" s="107">
        <f ca="1">IF(IFERROR(MATCH(_xlfn.CONCAT($B29,",",AZ$4),'19 SpcFunc &amp; VentSpcFunc combos'!$Q$8:$Q$335,0),0)&gt;0,1,0)</f>
        <v>0</v>
      </c>
      <c r="BA29" s="107">
        <f ca="1">IF(IFERROR(MATCH(_xlfn.CONCAT($B29,",",BA$4),'19 SpcFunc &amp; VentSpcFunc combos'!$Q$8:$Q$335,0),0)&gt;0,1,0)</f>
        <v>0</v>
      </c>
      <c r="BB29" s="107">
        <f ca="1">IF(IFERROR(MATCH(_xlfn.CONCAT($B29,",",BB$4),'19 SpcFunc &amp; VentSpcFunc combos'!$Q$8:$Q$335,0),0)&gt;0,1,0)</f>
        <v>0</v>
      </c>
      <c r="BC29" s="107">
        <f ca="1">IF(IFERROR(MATCH(_xlfn.CONCAT($B29,",",BC$4),'19 SpcFunc &amp; VentSpcFunc combos'!$Q$8:$Q$335,0),0)&gt;0,1,0)</f>
        <v>0</v>
      </c>
      <c r="BD29" s="107">
        <f ca="1">IF(IFERROR(MATCH(_xlfn.CONCAT($B29,",",BD$4),'19 SpcFunc &amp; VentSpcFunc combos'!$Q$8:$Q$335,0),0)&gt;0,1,0)</f>
        <v>0</v>
      </c>
      <c r="BE29" s="107">
        <f ca="1">IF(IFERROR(MATCH(_xlfn.CONCAT($B29,",",BE$4),'19 SpcFunc &amp; VentSpcFunc combos'!$Q$8:$Q$335,0),0)&gt;0,1,0)</f>
        <v>0</v>
      </c>
      <c r="BF29" s="107">
        <f ca="1">IF(IFERROR(MATCH(_xlfn.CONCAT($B29,",",BF$4),'19 SpcFunc &amp; VentSpcFunc combos'!$Q$8:$Q$335,0),0)&gt;0,1,0)</f>
        <v>0</v>
      </c>
      <c r="BG29" s="107">
        <f ca="1">IF(IFERROR(MATCH(_xlfn.CONCAT($B29,",",BG$4),'19 SpcFunc &amp; VentSpcFunc combos'!$Q$8:$Q$335,0),0)&gt;0,1,0)</f>
        <v>0</v>
      </c>
      <c r="BH29" s="107">
        <f ca="1">IF(IFERROR(MATCH(_xlfn.CONCAT($B29,",",BH$4),'19 SpcFunc &amp; VentSpcFunc combos'!$Q$8:$Q$335,0),0)&gt;0,1,0)</f>
        <v>1</v>
      </c>
      <c r="BI29" s="107">
        <f ca="1">IF(IFERROR(MATCH(_xlfn.CONCAT($B29,",",BI$4),'19 SpcFunc &amp; VentSpcFunc combos'!$Q$8:$Q$335,0),0)&gt;0,1,0)</f>
        <v>0</v>
      </c>
      <c r="BJ29" s="107">
        <f ca="1">IF(IFERROR(MATCH(_xlfn.CONCAT($B29,",",BJ$4),'19 SpcFunc &amp; VentSpcFunc combos'!$Q$8:$Q$335,0),0)&gt;0,1,0)</f>
        <v>0</v>
      </c>
      <c r="BK29" s="107">
        <f ca="1">IF(IFERROR(MATCH(_xlfn.CONCAT($B29,",",BK$4),'19 SpcFunc &amp; VentSpcFunc combos'!$Q$8:$Q$335,0),0)&gt;0,1,0)</f>
        <v>0</v>
      </c>
      <c r="BL29" s="107">
        <f ca="1">IF(IFERROR(MATCH(_xlfn.CONCAT($B29,",",BL$4),'19 SpcFunc &amp; VentSpcFunc combos'!$Q$8:$Q$335,0),0)&gt;0,1,0)</f>
        <v>0</v>
      </c>
      <c r="BM29" s="107">
        <f ca="1">IF(IFERROR(MATCH(_xlfn.CONCAT($B29,",",BM$4),'19 SpcFunc &amp; VentSpcFunc combos'!$Q$8:$Q$335,0),0)&gt;0,1,0)</f>
        <v>0</v>
      </c>
      <c r="BN29" s="107">
        <f ca="1">IF(IFERROR(MATCH(_xlfn.CONCAT($B29,",",BN$4),'19 SpcFunc &amp; VentSpcFunc combos'!$Q$8:$Q$335,0),0)&gt;0,1,0)</f>
        <v>0</v>
      </c>
      <c r="BO29" s="107">
        <f ca="1">IF(IFERROR(MATCH(_xlfn.CONCAT($B29,",",BO$4),'19 SpcFunc &amp; VentSpcFunc combos'!$Q$8:$Q$335,0),0)&gt;0,1,0)</f>
        <v>0</v>
      </c>
      <c r="BP29" s="107">
        <f ca="1">IF(IFERROR(MATCH(_xlfn.CONCAT($B29,",",BP$4),'19 SpcFunc &amp; VentSpcFunc combos'!$Q$8:$Q$335,0),0)&gt;0,1,0)</f>
        <v>0</v>
      </c>
      <c r="BQ29" s="107">
        <f ca="1">IF(IFERROR(MATCH(_xlfn.CONCAT($B29,",",BQ$4),'19 SpcFunc &amp; VentSpcFunc combos'!$Q$8:$Q$335,0),0)&gt;0,1,0)</f>
        <v>0</v>
      </c>
      <c r="BR29" s="107">
        <f ca="1">IF(IFERROR(MATCH(_xlfn.CONCAT($B29,",",BR$4),'19 SpcFunc &amp; VentSpcFunc combos'!$Q$8:$Q$335,0),0)&gt;0,1,0)</f>
        <v>0</v>
      </c>
      <c r="BS29" s="107">
        <f ca="1">IF(IFERROR(MATCH(_xlfn.CONCAT($B29,",",BS$4),'19 SpcFunc &amp; VentSpcFunc combos'!$Q$8:$Q$335,0),0)&gt;0,1,0)</f>
        <v>0</v>
      </c>
      <c r="BT29" s="107">
        <f ca="1">IF(IFERROR(MATCH(_xlfn.CONCAT($B29,",",BT$4),'19 SpcFunc &amp; VentSpcFunc combos'!$Q$8:$Q$335,0),0)&gt;0,1,0)</f>
        <v>0</v>
      </c>
      <c r="BU29" s="107">
        <f ca="1">IF(IFERROR(MATCH(_xlfn.CONCAT($B29,",",BU$4),'19 SpcFunc &amp; VentSpcFunc combos'!$Q$8:$Q$335,0),0)&gt;0,1,0)</f>
        <v>0</v>
      </c>
      <c r="BV29" s="107">
        <f ca="1">IF(IFERROR(MATCH(_xlfn.CONCAT($B29,",",BV$4),'19 SpcFunc &amp; VentSpcFunc combos'!$Q$8:$Q$335,0),0)&gt;0,1,0)</f>
        <v>0</v>
      </c>
      <c r="BW29" s="107">
        <f ca="1">IF(IFERROR(MATCH(_xlfn.CONCAT($B29,",",BW$4),'19 SpcFunc &amp; VentSpcFunc combos'!$Q$8:$Q$335,0),0)&gt;0,1,0)</f>
        <v>0</v>
      </c>
      <c r="BX29" s="107">
        <f ca="1">IF(IFERROR(MATCH(_xlfn.CONCAT($B29,",",BX$4),'19 SpcFunc &amp; VentSpcFunc combos'!$Q$8:$Q$335,0),0)&gt;0,1,0)</f>
        <v>0</v>
      </c>
      <c r="BY29" s="107">
        <f ca="1">IF(IFERROR(MATCH(_xlfn.CONCAT($B29,",",BY$4),'19 SpcFunc &amp; VentSpcFunc combos'!$Q$8:$Q$335,0),0)&gt;0,1,0)</f>
        <v>0</v>
      </c>
      <c r="BZ29" s="107">
        <f ca="1">IF(IFERROR(MATCH(_xlfn.CONCAT($B29,",",BZ$4),'19 SpcFunc &amp; VentSpcFunc combos'!$Q$8:$Q$335,0),0)&gt;0,1,0)</f>
        <v>0</v>
      </c>
      <c r="CA29" s="107">
        <f ca="1">IF(IFERROR(MATCH(_xlfn.CONCAT($B29,",",CA$4),'19 SpcFunc &amp; VentSpcFunc combos'!$Q$8:$Q$335,0),0)&gt;0,1,0)</f>
        <v>0</v>
      </c>
      <c r="CB29" s="107">
        <f ca="1">IF(IFERROR(MATCH(_xlfn.CONCAT($B29,",",CB$4),'19 SpcFunc &amp; VentSpcFunc combos'!$Q$8:$Q$335,0),0)&gt;0,1,0)</f>
        <v>0</v>
      </c>
      <c r="CC29" s="107">
        <f ca="1">IF(IFERROR(MATCH(_xlfn.CONCAT($B29,",",CC$4),'19 SpcFunc &amp; VentSpcFunc combos'!$Q$8:$Q$335,0),0)&gt;0,1,0)</f>
        <v>0</v>
      </c>
      <c r="CD29" s="107">
        <f ca="1">IF(IFERROR(MATCH(_xlfn.CONCAT($B29,",",CD$4),'19 SpcFunc &amp; VentSpcFunc combos'!$Q$8:$Q$335,0),0)&gt;0,1,0)</f>
        <v>0</v>
      </c>
      <c r="CE29" s="107">
        <f ca="1">IF(IFERROR(MATCH(_xlfn.CONCAT($B29,",",CE$4),'19 SpcFunc &amp; VentSpcFunc combos'!$Q$8:$Q$335,0),0)&gt;0,1,0)</f>
        <v>0</v>
      </c>
      <c r="CF29" s="107">
        <f ca="1">IF(IFERROR(MATCH(_xlfn.CONCAT($B29,",",CF$4),'19 SpcFunc &amp; VentSpcFunc combos'!$Q$8:$Q$335,0),0)&gt;0,1,0)</f>
        <v>0</v>
      </c>
      <c r="CG29" s="107">
        <f ca="1">IF(IFERROR(MATCH(_xlfn.CONCAT($B29,",",CG$4),'19 SpcFunc &amp; VentSpcFunc combos'!$Q$8:$Q$335,0),0)&gt;0,1,0)</f>
        <v>0</v>
      </c>
      <c r="CH29" s="107">
        <f ca="1">IF(IFERROR(MATCH(_xlfn.CONCAT($B29,",",CH$4),'19 SpcFunc &amp; VentSpcFunc combos'!$Q$8:$Q$335,0),0)&gt;0,1,0)</f>
        <v>0</v>
      </c>
      <c r="CI29" s="107">
        <f ca="1">IF(IFERROR(MATCH(_xlfn.CONCAT($B29,",",CI$4),'19 SpcFunc &amp; VentSpcFunc combos'!$Q$8:$Q$335,0),0)&gt;0,1,0)</f>
        <v>0</v>
      </c>
      <c r="CJ29" s="107">
        <f ca="1">IF(IFERROR(MATCH(_xlfn.CONCAT($B29,",",CJ$4),'19 SpcFunc &amp; VentSpcFunc combos'!$Q$8:$Q$335,0),0)&gt;0,1,0)</f>
        <v>0</v>
      </c>
      <c r="CK29" s="107">
        <f ca="1">IF(IFERROR(MATCH(_xlfn.CONCAT($B29,",",CK$4),'19 SpcFunc &amp; VentSpcFunc combos'!$Q$8:$Q$335,0),0)&gt;0,1,0)</f>
        <v>0</v>
      </c>
      <c r="CL29" s="107">
        <f ca="1">IF(IFERROR(MATCH(_xlfn.CONCAT($B29,",",CL$4),'19 SpcFunc &amp; VentSpcFunc combos'!$Q$8:$Q$335,0),0)&gt;0,1,0)</f>
        <v>0</v>
      </c>
      <c r="CM29" s="107">
        <f ca="1">IF(IFERROR(MATCH(_xlfn.CONCAT($B29,",",CM$4),'19 SpcFunc &amp; VentSpcFunc combos'!$Q$8:$Q$335,0),0)&gt;0,1,0)</f>
        <v>0</v>
      </c>
      <c r="CN29" s="107">
        <f ca="1">IF(IFERROR(MATCH(_xlfn.CONCAT($B29,",",CN$4),'19 SpcFunc &amp; VentSpcFunc combos'!$Q$8:$Q$335,0),0)&gt;0,1,0)</f>
        <v>0</v>
      </c>
      <c r="CO29" s="107">
        <f ca="1">IF(IFERROR(MATCH(_xlfn.CONCAT($B29,",",CO$4),'19 SpcFunc &amp; VentSpcFunc combos'!$Q$8:$Q$335,0),0)&gt;0,1,0)</f>
        <v>0</v>
      </c>
      <c r="CP29" s="107">
        <f ca="1">IF(IFERROR(MATCH(_xlfn.CONCAT($B29,",",CP$4),'19 SpcFunc &amp; VentSpcFunc combos'!$Q$8:$Q$335,0),0)&gt;0,1,0)</f>
        <v>0</v>
      </c>
      <c r="CQ29" s="107">
        <f ca="1">IF(IFERROR(MATCH(_xlfn.CONCAT($B29,",",CQ$4),'19 SpcFunc &amp; VentSpcFunc combos'!$Q$8:$Q$335,0),0)&gt;0,1,0)</f>
        <v>0</v>
      </c>
      <c r="CR29" s="107">
        <f ca="1">IF(IFERROR(MATCH(_xlfn.CONCAT($B29,",",CR$4),'19 SpcFunc &amp; VentSpcFunc combos'!$Q$8:$Q$335,0),0)&gt;0,1,0)</f>
        <v>0</v>
      </c>
      <c r="CS29" s="107">
        <f ca="1">IF(IFERROR(MATCH(_xlfn.CONCAT($B29,",",CS$4),'19 SpcFunc &amp; VentSpcFunc combos'!$Q$8:$Q$335,0),0)&gt;0,1,0)</f>
        <v>0</v>
      </c>
      <c r="CT29" s="107">
        <f ca="1">IF(IFERROR(MATCH(_xlfn.CONCAT($B29,",",CT$4),'19 SpcFunc &amp; VentSpcFunc combos'!$Q$8:$Q$335,0),0)&gt;0,1,0)</f>
        <v>0</v>
      </c>
      <c r="CU29" s="86" t="s">
        <v>535</v>
      </c>
      <c r="CV29">
        <f t="shared" ca="1" si="5"/>
        <v>1</v>
      </c>
    </row>
    <row r="30" spans="2:100">
      <c r="B30" t="str">
        <f>'For CSV - 2019 SpcFuncData'!B30</f>
        <v>Healthcare Facility and Hospitals (Medical Supply Room)</v>
      </c>
      <c r="C30" s="107">
        <f ca="1">IF(IFERROR(MATCH(_xlfn.CONCAT($B30,",",C$4),'19 SpcFunc &amp; VentSpcFunc combos'!$Q$8:$Q$335,0),0)&gt;0,1,0)</f>
        <v>0</v>
      </c>
      <c r="D30" s="107">
        <f ca="1">IF(IFERROR(MATCH(_xlfn.CONCAT($B30,",",D$4),'19 SpcFunc &amp; VentSpcFunc combos'!$Q$8:$Q$335,0),0)&gt;0,1,0)</f>
        <v>0</v>
      </c>
      <c r="E30" s="107">
        <f ca="1">IF(IFERROR(MATCH(_xlfn.CONCAT($B30,",",E$4),'19 SpcFunc &amp; VentSpcFunc combos'!$Q$8:$Q$335,0),0)&gt;0,1,0)</f>
        <v>0</v>
      </c>
      <c r="F30" s="107">
        <f ca="1">IF(IFERROR(MATCH(_xlfn.CONCAT($B30,",",F$4),'19 SpcFunc &amp; VentSpcFunc combos'!$Q$8:$Q$335,0),0)&gt;0,1,0)</f>
        <v>0</v>
      </c>
      <c r="G30" s="107">
        <f ca="1">IF(IFERROR(MATCH(_xlfn.CONCAT($B30,",",G$4),'19 SpcFunc &amp; VentSpcFunc combos'!$Q$8:$Q$335,0),0)&gt;0,1,0)</f>
        <v>0</v>
      </c>
      <c r="H30" s="107">
        <f ca="1">IF(IFERROR(MATCH(_xlfn.CONCAT($B30,",",H$4),'19 SpcFunc &amp; VentSpcFunc combos'!$Q$8:$Q$335,0),0)&gt;0,1,0)</f>
        <v>0</v>
      </c>
      <c r="I30" s="107">
        <f ca="1">IF(IFERROR(MATCH(_xlfn.CONCAT($B30,",",I$4),'19 SpcFunc &amp; VentSpcFunc combos'!$Q$8:$Q$335,0),0)&gt;0,1,0)</f>
        <v>0</v>
      </c>
      <c r="J30" s="107">
        <f ca="1">IF(IFERROR(MATCH(_xlfn.CONCAT($B30,",",J$4),'19 SpcFunc &amp; VentSpcFunc combos'!$Q$8:$Q$335,0),0)&gt;0,1,0)</f>
        <v>0</v>
      </c>
      <c r="K30" s="107">
        <f ca="1">IF(IFERROR(MATCH(_xlfn.CONCAT($B30,",",K$4),'19 SpcFunc &amp; VentSpcFunc combos'!$Q$8:$Q$335,0),0)&gt;0,1,0)</f>
        <v>0</v>
      </c>
      <c r="L30" s="107">
        <f ca="1">IF(IFERROR(MATCH(_xlfn.CONCAT($B30,",",L$4),'19 SpcFunc &amp; VentSpcFunc combos'!$Q$8:$Q$335,0),0)&gt;0,1,0)</f>
        <v>0</v>
      </c>
      <c r="M30" s="107">
        <f ca="1">IF(IFERROR(MATCH(_xlfn.CONCAT($B30,",",M$4),'19 SpcFunc &amp; VentSpcFunc combos'!$Q$8:$Q$335,0),0)&gt;0,1,0)</f>
        <v>0</v>
      </c>
      <c r="N30" s="107">
        <f ca="1">IF(IFERROR(MATCH(_xlfn.CONCAT($B30,",",N$4),'19 SpcFunc &amp; VentSpcFunc combos'!$Q$8:$Q$335,0),0)&gt;0,1,0)</f>
        <v>0</v>
      </c>
      <c r="O30" s="107">
        <f ca="1">IF(IFERROR(MATCH(_xlfn.CONCAT($B30,",",O$4),'19 SpcFunc &amp; VentSpcFunc combos'!$Q$8:$Q$335,0),0)&gt;0,1,0)</f>
        <v>0</v>
      </c>
      <c r="P30" s="107">
        <f ca="1">IF(IFERROR(MATCH(_xlfn.CONCAT($B30,",",P$4),'19 SpcFunc &amp; VentSpcFunc combos'!$Q$8:$Q$335,0),0)&gt;0,1,0)</f>
        <v>0</v>
      </c>
      <c r="Q30" s="107">
        <f ca="1">IF(IFERROR(MATCH(_xlfn.CONCAT($B30,",",Q$4),'19 SpcFunc &amp; VentSpcFunc combos'!$Q$8:$Q$335,0),0)&gt;0,1,0)</f>
        <v>0</v>
      </c>
      <c r="R30" s="107">
        <f ca="1">IF(IFERROR(MATCH(_xlfn.CONCAT($B30,",",R$4),'19 SpcFunc &amp; VentSpcFunc combos'!$Q$8:$Q$335,0),0)&gt;0,1,0)</f>
        <v>0</v>
      </c>
      <c r="S30" s="107">
        <f ca="1">IF(IFERROR(MATCH(_xlfn.CONCAT($B30,",",S$4),'19 SpcFunc &amp; VentSpcFunc combos'!$Q$8:$Q$335,0),0)&gt;0,1,0)</f>
        <v>0</v>
      </c>
      <c r="T30" s="107">
        <f ca="1">IF(IFERROR(MATCH(_xlfn.CONCAT($B30,",",T$4),'19 SpcFunc &amp; VentSpcFunc combos'!$Q$8:$Q$335,0),0)&gt;0,1,0)</f>
        <v>0</v>
      </c>
      <c r="U30" s="107">
        <f ca="1">IF(IFERROR(MATCH(_xlfn.CONCAT($B30,",",U$4),'19 SpcFunc &amp; VentSpcFunc combos'!$Q$8:$Q$335,0),0)&gt;0,1,0)</f>
        <v>0</v>
      </c>
      <c r="V30" s="107">
        <f ca="1">IF(IFERROR(MATCH(_xlfn.CONCAT($B30,",",V$4),'19 SpcFunc &amp; VentSpcFunc combos'!$Q$8:$Q$335,0),0)&gt;0,1,0)</f>
        <v>0</v>
      </c>
      <c r="W30" s="107">
        <f ca="1">IF(IFERROR(MATCH(_xlfn.CONCAT($B30,",",W$4),'19 SpcFunc &amp; VentSpcFunc combos'!$Q$8:$Q$335,0),0)&gt;0,1,0)</f>
        <v>0</v>
      </c>
      <c r="X30" s="107">
        <f ca="1">IF(IFERROR(MATCH(_xlfn.CONCAT($B30,",",X$4),'19 SpcFunc &amp; VentSpcFunc combos'!$Q$8:$Q$335,0),0)&gt;0,1,0)</f>
        <v>0</v>
      </c>
      <c r="Y30" s="107">
        <f ca="1">IF(IFERROR(MATCH(_xlfn.CONCAT($B30,",",Y$4),'19 SpcFunc &amp; VentSpcFunc combos'!$Q$8:$Q$335,0),0)&gt;0,1,0)</f>
        <v>0</v>
      </c>
      <c r="Z30" s="107">
        <f ca="1">IF(IFERROR(MATCH(_xlfn.CONCAT($B30,",",Z$4),'19 SpcFunc &amp; VentSpcFunc combos'!$Q$8:$Q$335,0),0)&gt;0,1,0)</f>
        <v>0</v>
      </c>
      <c r="AA30" s="107">
        <f ca="1">IF(IFERROR(MATCH(_xlfn.CONCAT($B30,",",AA$4),'19 SpcFunc &amp; VentSpcFunc combos'!$Q$8:$Q$335,0),0)&gt;0,1,0)</f>
        <v>0</v>
      </c>
      <c r="AB30" s="107">
        <f ca="1">IF(IFERROR(MATCH(_xlfn.CONCAT($B30,",",AB$4),'19 SpcFunc &amp; VentSpcFunc combos'!$Q$8:$Q$335,0),0)&gt;0,1,0)</f>
        <v>0</v>
      </c>
      <c r="AC30" s="107">
        <f ca="1">IF(IFERROR(MATCH(_xlfn.CONCAT($B30,",",AC$4),'19 SpcFunc &amp; VentSpcFunc combos'!$Q$8:$Q$335,0),0)&gt;0,1,0)</f>
        <v>0</v>
      </c>
      <c r="AD30" s="107">
        <f ca="1">IF(IFERROR(MATCH(_xlfn.CONCAT($B30,",",AD$4),'19 SpcFunc &amp; VentSpcFunc combos'!$Q$8:$Q$335,0),0)&gt;0,1,0)</f>
        <v>0</v>
      </c>
      <c r="AE30" s="107">
        <f ca="1">IF(IFERROR(MATCH(_xlfn.CONCAT($B30,",",AE$4),'19 SpcFunc &amp; VentSpcFunc combos'!$Q$8:$Q$335,0),0)&gt;0,1,0)</f>
        <v>0</v>
      </c>
      <c r="AF30" s="107">
        <f ca="1">IF(IFERROR(MATCH(_xlfn.CONCAT($B30,",",AF$4),'19 SpcFunc &amp; VentSpcFunc combos'!$Q$8:$Q$335,0),0)&gt;0,1,0)</f>
        <v>0</v>
      </c>
      <c r="AG30" s="107">
        <f ca="1">IF(IFERROR(MATCH(_xlfn.CONCAT($B30,",",AG$4),'19 SpcFunc &amp; VentSpcFunc combos'!$Q$8:$Q$335,0),0)&gt;0,1,0)</f>
        <v>0</v>
      </c>
      <c r="AH30" s="107">
        <f ca="1">IF(IFERROR(MATCH(_xlfn.CONCAT($B30,",",AH$4),'19 SpcFunc &amp; VentSpcFunc combos'!$Q$8:$Q$335,0),0)&gt;0,1,0)</f>
        <v>0</v>
      </c>
      <c r="AI30" s="107">
        <f ca="1">IF(IFERROR(MATCH(_xlfn.CONCAT($B30,",",AI$4),'19 SpcFunc &amp; VentSpcFunc combos'!$Q$8:$Q$335,0),0)&gt;0,1,0)</f>
        <v>0</v>
      </c>
      <c r="AJ30" s="107">
        <f ca="1">IF(IFERROR(MATCH(_xlfn.CONCAT($B30,",",AJ$4),'19 SpcFunc &amp; VentSpcFunc combos'!$Q$8:$Q$335,0),0)&gt;0,1,0)</f>
        <v>0</v>
      </c>
      <c r="AK30" s="107">
        <f ca="1">IF(IFERROR(MATCH(_xlfn.CONCAT($B30,",",AK$4),'19 SpcFunc &amp; VentSpcFunc combos'!$Q$8:$Q$335,0),0)&gt;0,1,0)</f>
        <v>0</v>
      </c>
      <c r="AL30" s="107">
        <f ca="1">IF(IFERROR(MATCH(_xlfn.CONCAT($B30,",",AL$4),'19 SpcFunc &amp; VentSpcFunc combos'!$Q$8:$Q$335,0),0)&gt;0,1,0)</f>
        <v>0</v>
      </c>
      <c r="AM30" s="107">
        <f ca="1">IF(IFERROR(MATCH(_xlfn.CONCAT($B30,",",AM$4),'19 SpcFunc &amp; VentSpcFunc combos'!$Q$8:$Q$335,0),0)&gt;0,1,0)</f>
        <v>0</v>
      </c>
      <c r="AN30" s="107">
        <f ca="1">IF(IFERROR(MATCH(_xlfn.CONCAT($B30,",",AN$4),'19 SpcFunc &amp; VentSpcFunc combos'!$Q$8:$Q$335,0),0)&gt;0,1,0)</f>
        <v>0</v>
      </c>
      <c r="AO30" s="107">
        <f ca="1">IF(IFERROR(MATCH(_xlfn.CONCAT($B30,",",AO$4),'19 SpcFunc &amp; VentSpcFunc combos'!$Q$8:$Q$335,0),0)&gt;0,1,0)</f>
        <v>0</v>
      </c>
      <c r="AP30" s="107">
        <f ca="1">IF(IFERROR(MATCH(_xlfn.CONCAT($B30,",",AP$4),'19 SpcFunc &amp; VentSpcFunc combos'!$Q$8:$Q$335,0),0)&gt;0,1,0)</f>
        <v>0</v>
      </c>
      <c r="AQ30" s="107">
        <f ca="1">IF(IFERROR(MATCH(_xlfn.CONCAT($B30,",",AQ$4),'19 SpcFunc &amp; VentSpcFunc combos'!$Q$8:$Q$335,0),0)&gt;0,1,0)</f>
        <v>0</v>
      </c>
      <c r="AR30" s="107">
        <f ca="1">IF(IFERROR(MATCH(_xlfn.CONCAT($B30,",",AR$4),'19 SpcFunc &amp; VentSpcFunc combos'!$Q$8:$Q$335,0),0)&gt;0,1,0)</f>
        <v>0</v>
      </c>
      <c r="AS30" s="107">
        <f ca="1">IF(IFERROR(MATCH(_xlfn.CONCAT($B30,",",AS$4),'19 SpcFunc &amp; VentSpcFunc combos'!$Q$8:$Q$335,0),0)&gt;0,1,0)</f>
        <v>0</v>
      </c>
      <c r="AT30" s="107">
        <f ca="1">IF(IFERROR(MATCH(_xlfn.CONCAT($B30,",",AT$4),'19 SpcFunc &amp; VentSpcFunc combos'!$Q$8:$Q$335,0),0)&gt;0,1,0)</f>
        <v>0</v>
      </c>
      <c r="AU30" s="107">
        <f ca="1">IF(IFERROR(MATCH(_xlfn.CONCAT($B30,",",AU$4),'19 SpcFunc &amp; VentSpcFunc combos'!$Q$8:$Q$335,0),0)&gt;0,1,0)</f>
        <v>0</v>
      </c>
      <c r="AV30" s="107">
        <f ca="1">IF(IFERROR(MATCH(_xlfn.CONCAT($B30,",",AV$4),'19 SpcFunc &amp; VentSpcFunc combos'!$Q$8:$Q$335,0),0)&gt;0,1,0)</f>
        <v>0</v>
      </c>
      <c r="AW30" s="107">
        <f ca="1">IF(IFERROR(MATCH(_xlfn.CONCAT($B30,",",AW$4),'19 SpcFunc &amp; VentSpcFunc combos'!$Q$8:$Q$335,0),0)&gt;0,1,0)</f>
        <v>0</v>
      </c>
      <c r="AX30" s="107">
        <f ca="1">IF(IFERROR(MATCH(_xlfn.CONCAT($B30,",",AX$4),'19 SpcFunc &amp; VentSpcFunc combos'!$Q$8:$Q$335,0),0)&gt;0,1,0)</f>
        <v>0</v>
      </c>
      <c r="AY30" s="107">
        <f ca="1">IF(IFERROR(MATCH(_xlfn.CONCAT($B30,",",AY$4),'19 SpcFunc &amp; VentSpcFunc combos'!$Q$8:$Q$335,0),0)&gt;0,1,0)</f>
        <v>0</v>
      </c>
      <c r="AZ30" s="107">
        <f ca="1">IF(IFERROR(MATCH(_xlfn.CONCAT($B30,",",AZ$4),'19 SpcFunc &amp; VentSpcFunc combos'!$Q$8:$Q$335,0),0)&gt;0,1,0)</f>
        <v>0</v>
      </c>
      <c r="BA30" s="107">
        <f ca="1">IF(IFERROR(MATCH(_xlfn.CONCAT($B30,",",BA$4),'19 SpcFunc &amp; VentSpcFunc combos'!$Q$8:$Q$335,0),0)&gt;0,1,0)</f>
        <v>0</v>
      </c>
      <c r="BB30" s="107">
        <f ca="1">IF(IFERROR(MATCH(_xlfn.CONCAT($B30,",",BB$4),'19 SpcFunc &amp; VentSpcFunc combos'!$Q$8:$Q$335,0),0)&gt;0,1,0)</f>
        <v>0</v>
      </c>
      <c r="BC30" s="107">
        <f ca="1">IF(IFERROR(MATCH(_xlfn.CONCAT($B30,",",BC$4),'19 SpcFunc &amp; VentSpcFunc combos'!$Q$8:$Q$335,0),0)&gt;0,1,0)</f>
        <v>0</v>
      </c>
      <c r="BD30" s="107">
        <f ca="1">IF(IFERROR(MATCH(_xlfn.CONCAT($B30,",",BD$4),'19 SpcFunc &amp; VentSpcFunc combos'!$Q$8:$Q$335,0),0)&gt;0,1,0)</f>
        <v>0</v>
      </c>
      <c r="BE30" s="107">
        <f ca="1">IF(IFERROR(MATCH(_xlfn.CONCAT($B30,",",BE$4),'19 SpcFunc &amp; VentSpcFunc combos'!$Q$8:$Q$335,0),0)&gt;0,1,0)</f>
        <v>0</v>
      </c>
      <c r="BF30" s="107">
        <f ca="1">IF(IFERROR(MATCH(_xlfn.CONCAT($B30,",",BF$4),'19 SpcFunc &amp; VentSpcFunc combos'!$Q$8:$Q$335,0),0)&gt;0,1,0)</f>
        <v>0</v>
      </c>
      <c r="BG30" s="107">
        <f ca="1">IF(IFERROR(MATCH(_xlfn.CONCAT($B30,",",BG$4),'19 SpcFunc &amp; VentSpcFunc combos'!$Q$8:$Q$335,0),0)&gt;0,1,0)</f>
        <v>0</v>
      </c>
      <c r="BH30" s="107">
        <f ca="1">IF(IFERROR(MATCH(_xlfn.CONCAT($B30,",",BH$4),'19 SpcFunc &amp; VentSpcFunc combos'!$Q$8:$Q$335,0),0)&gt;0,1,0)</f>
        <v>1</v>
      </c>
      <c r="BI30" s="107">
        <f ca="1">IF(IFERROR(MATCH(_xlfn.CONCAT($B30,",",BI$4),'19 SpcFunc &amp; VentSpcFunc combos'!$Q$8:$Q$335,0),0)&gt;0,1,0)</f>
        <v>0</v>
      </c>
      <c r="BJ30" s="107">
        <f ca="1">IF(IFERROR(MATCH(_xlfn.CONCAT($B30,",",BJ$4),'19 SpcFunc &amp; VentSpcFunc combos'!$Q$8:$Q$335,0),0)&gt;0,1,0)</f>
        <v>0</v>
      </c>
      <c r="BK30" s="107">
        <f ca="1">IF(IFERROR(MATCH(_xlfn.CONCAT($B30,",",BK$4),'19 SpcFunc &amp; VentSpcFunc combos'!$Q$8:$Q$335,0),0)&gt;0,1,0)</f>
        <v>0</v>
      </c>
      <c r="BL30" s="107">
        <f ca="1">IF(IFERROR(MATCH(_xlfn.CONCAT($B30,",",BL$4),'19 SpcFunc &amp; VentSpcFunc combos'!$Q$8:$Q$335,0),0)&gt;0,1,0)</f>
        <v>0</v>
      </c>
      <c r="BM30" s="107">
        <f ca="1">IF(IFERROR(MATCH(_xlfn.CONCAT($B30,",",BM$4),'19 SpcFunc &amp; VentSpcFunc combos'!$Q$8:$Q$335,0),0)&gt;0,1,0)</f>
        <v>0</v>
      </c>
      <c r="BN30" s="107">
        <f ca="1">IF(IFERROR(MATCH(_xlfn.CONCAT($B30,",",BN$4),'19 SpcFunc &amp; VentSpcFunc combos'!$Q$8:$Q$335,0),0)&gt;0,1,0)</f>
        <v>0</v>
      </c>
      <c r="BO30" s="107">
        <f ca="1">IF(IFERROR(MATCH(_xlfn.CONCAT($B30,",",BO$4),'19 SpcFunc &amp; VentSpcFunc combos'!$Q$8:$Q$335,0),0)&gt;0,1,0)</f>
        <v>0</v>
      </c>
      <c r="BP30" s="107">
        <f ca="1">IF(IFERROR(MATCH(_xlfn.CONCAT($B30,",",BP$4),'19 SpcFunc &amp; VentSpcFunc combos'!$Q$8:$Q$335,0),0)&gt;0,1,0)</f>
        <v>0</v>
      </c>
      <c r="BQ30" s="107">
        <f ca="1">IF(IFERROR(MATCH(_xlfn.CONCAT($B30,",",BQ$4),'19 SpcFunc &amp; VentSpcFunc combos'!$Q$8:$Q$335,0),0)&gt;0,1,0)</f>
        <v>0</v>
      </c>
      <c r="BR30" s="107">
        <f ca="1">IF(IFERROR(MATCH(_xlfn.CONCAT($B30,",",BR$4),'19 SpcFunc &amp; VentSpcFunc combos'!$Q$8:$Q$335,0),0)&gt;0,1,0)</f>
        <v>0</v>
      </c>
      <c r="BS30" s="107">
        <f ca="1">IF(IFERROR(MATCH(_xlfn.CONCAT($B30,",",BS$4),'19 SpcFunc &amp; VentSpcFunc combos'!$Q$8:$Q$335,0),0)&gt;0,1,0)</f>
        <v>0</v>
      </c>
      <c r="BT30" s="107">
        <f ca="1">IF(IFERROR(MATCH(_xlfn.CONCAT($B30,",",BT$4),'19 SpcFunc &amp; VentSpcFunc combos'!$Q$8:$Q$335,0),0)&gt;0,1,0)</f>
        <v>0</v>
      </c>
      <c r="BU30" s="107">
        <f ca="1">IF(IFERROR(MATCH(_xlfn.CONCAT($B30,",",BU$4),'19 SpcFunc &amp; VentSpcFunc combos'!$Q$8:$Q$335,0),0)&gt;0,1,0)</f>
        <v>0</v>
      </c>
      <c r="BV30" s="107">
        <f ca="1">IF(IFERROR(MATCH(_xlfn.CONCAT($B30,",",BV$4),'19 SpcFunc &amp; VentSpcFunc combos'!$Q$8:$Q$335,0),0)&gt;0,1,0)</f>
        <v>0</v>
      </c>
      <c r="BW30" s="107">
        <f ca="1">IF(IFERROR(MATCH(_xlfn.CONCAT($B30,",",BW$4),'19 SpcFunc &amp; VentSpcFunc combos'!$Q$8:$Q$335,0),0)&gt;0,1,0)</f>
        <v>0</v>
      </c>
      <c r="BX30" s="107">
        <f ca="1">IF(IFERROR(MATCH(_xlfn.CONCAT($B30,",",BX$4),'19 SpcFunc &amp; VentSpcFunc combos'!$Q$8:$Q$335,0),0)&gt;0,1,0)</f>
        <v>0</v>
      </c>
      <c r="BY30" s="107">
        <f ca="1">IF(IFERROR(MATCH(_xlfn.CONCAT($B30,",",BY$4),'19 SpcFunc &amp; VentSpcFunc combos'!$Q$8:$Q$335,0),0)&gt;0,1,0)</f>
        <v>0</v>
      </c>
      <c r="BZ30" s="107">
        <f ca="1">IF(IFERROR(MATCH(_xlfn.CONCAT($B30,",",BZ$4),'19 SpcFunc &amp; VentSpcFunc combos'!$Q$8:$Q$335,0),0)&gt;0,1,0)</f>
        <v>0</v>
      </c>
      <c r="CA30" s="107">
        <f ca="1">IF(IFERROR(MATCH(_xlfn.CONCAT($B30,",",CA$4),'19 SpcFunc &amp; VentSpcFunc combos'!$Q$8:$Q$335,0),0)&gt;0,1,0)</f>
        <v>0</v>
      </c>
      <c r="CB30" s="107">
        <f ca="1">IF(IFERROR(MATCH(_xlfn.CONCAT($B30,",",CB$4),'19 SpcFunc &amp; VentSpcFunc combos'!$Q$8:$Q$335,0),0)&gt;0,1,0)</f>
        <v>0</v>
      </c>
      <c r="CC30" s="107">
        <f ca="1">IF(IFERROR(MATCH(_xlfn.CONCAT($B30,",",CC$4),'19 SpcFunc &amp; VentSpcFunc combos'!$Q$8:$Q$335,0),0)&gt;0,1,0)</f>
        <v>0</v>
      </c>
      <c r="CD30" s="107">
        <f ca="1">IF(IFERROR(MATCH(_xlfn.CONCAT($B30,",",CD$4),'19 SpcFunc &amp; VentSpcFunc combos'!$Q$8:$Q$335,0),0)&gt;0,1,0)</f>
        <v>0</v>
      </c>
      <c r="CE30" s="107">
        <f ca="1">IF(IFERROR(MATCH(_xlfn.CONCAT($B30,",",CE$4),'19 SpcFunc &amp; VentSpcFunc combos'!$Q$8:$Q$335,0),0)&gt;0,1,0)</f>
        <v>0</v>
      </c>
      <c r="CF30" s="107">
        <f ca="1">IF(IFERROR(MATCH(_xlfn.CONCAT($B30,",",CF$4),'19 SpcFunc &amp; VentSpcFunc combos'!$Q$8:$Q$335,0),0)&gt;0,1,0)</f>
        <v>0</v>
      </c>
      <c r="CG30" s="107">
        <f ca="1">IF(IFERROR(MATCH(_xlfn.CONCAT($B30,",",CG$4),'19 SpcFunc &amp; VentSpcFunc combos'!$Q$8:$Q$335,0),0)&gt;0,1,0)</f>
        <v>0</v>
      </c>
      <c r="CH30" s="107">
        <f ca="1">IF(IFERROR(MATCH(_xlfn.CONCAT($B30,",",CH$4),'19 SpcFunc &amp; VentSpcFunc combos'!$Q$8:$Q$335,0),0)&gt;0,1,0)</f>
        <v>0</v>
      </c>
      <c r="CI30" s="107">
        <f ca="1">IF(IFERROR(MATCH(_xlfn.CONCAT($B30,",",CI$4),'19 SpcFunc &amp; VentSpcFunc combos'!$Q$8:$Q$335,0),0)&gt;0,1,0)</f>
        <v>0</v>
      </c>
      <c r="CJ30" s="107">
        <f ca="1">IF(IFERROR(MATCH(_xlfn.CONCAT($B30,",",CJ$4),'19 SpcFunc &amp; VentSpcFunc combos'!$Q$8:$Q$335,0),0)&gt;0,1,0)</f>
        <v>0</v>
      </c>
      <c r="CK30" s="107">
        <f ca="1">IF(IFERROR(MATCH(_xlfn.CONCAT($B30,",",CK$4),'19 SpcFunc &amp; VentSpcFunc combos'!$Q$8:$Q$335,0),0)&gt;0,1,0)</f>
        <v>0</v>
      </c>
      <c r="CL30" s="107">
        <f ca="1">IF(IFERROR(MATCH(_xlfn.CONCAT($B30,",",CL$4),'19 SpcFunc &amp; VentSpcFunc combos'!$Q$8:$Q$335,0),0)&gt;0,1,0)</f>
        <v>0</v>
      </c>
      <c r="CM30" s="107">
        <f ca="1">IF(IFERROR(MATCH(_xlfn.CONCAT($B30,",",CM$4),'19 SpcFunc &amp; VentSpcFunc combos'!$Q$8:$Q$335,0),0)&gt;0,1,0)</f>
        <v>0</v>
      </c>
      <c r="CN30" s="107">
        <f ca="1">IF(IFERROR(MATCH(_xlfn.CONCAT($B30,",",CN$4),'19 SpcFunc &amp; VentSpcFunc combos'!$Q$8:$Q$335,0),0)&gt;0,1,0)</f>
        <v>0</v>
      </c>
      <c r="CO30" s="107">
        <f ca="1">IF(IFERROR(MATCH(_xlfn.CONCAT($B30,",",CO$4),'19 SpcFunc &amp; VentSpcFunc combos'!$Q$8:$Q$335,0),0)&gt;0,1,0)</f>
        <v>0</v>
      </c>
      <c r="CP30" s="107">
        <f ca="1">IF(IFERROR(MATCH(_xlfn.CONCAT($B30,",",CP$4),'19 SpcFunc &amp; VentSpcFunc combos'!$Q$8:$Q$335,0),0)&gt;0,1,0)</f>
        <v>0</v>
      </c>
      <c r="CQ30" s="107">
        <f ca="1">IF(IFERROR(MATCH(_xlfn.CONCAT($B30,",",CQ$4),'19 SpcFunc &amp; VentSpcFunc combos'!$Q$8:$Q$335,0),0)&gt;0,1,0)</f>
        <v>0</v>
      </c>
      <c r="CR30" s="107">
        <f ca="1">IF(IFERROR(MATCH(_xlfn.CONCAT($B30,",",CR$4),'19 SpcFunc &amp; VentSpcFunc combos'!$Q$8:$Q$335,0),0)&gt;0,1,0)</f>
        <v>0</v>
      </c>
      <c r="CS30" s="107">
        <f ca="1">IF(IFERROR(MATCH(_xlfn.CONCAT($B30,",",CS$4),'19 SpcFunc &amp; VentSpcFunc combos'!$Q$8:$Q$335,0),0)&gt;0,1,0)</f>
        <v>0</v>
      </c>
      <c r="CT30" s="107">
        <f ca="1">IF(IFERROR(MATCH(_xlfn.CONCAT($B30,",",CT$4),'19 SpcFunc &amp; VentSpcFunc combos'!$Q$8:$Q$335,0),0)&gt;0,1,0)</f>
        <v>0</v>
      </c>
      <c r="CU30" s="86" t="s">
        <v>535</v>
      </c>
      <c r="CV30">
        <f t="shared" ca="1" si="5"/>
        <v>1</v>
      </c>
    </row>
    <row r="31" spans="2:100">
      <c r="B31" t="str">
        <f>'For CSV - 2019 SpcFuncData'!B31</f>
        <v>Healthcare Facility and Hospitals (Nursery)</v>
      </c>
      <c r="C31" s="107">
        <f ca="1">IF(IFERROR(MATCH(_xlfn.CONCAT($B31,",",C$4),'19 SpcFunc &amp; VentSpcFunc combos'!$Q$8:$Q$335,0),0)&gt;0,1,0)</f>
        <v>0</v>
      </c>
      <c r="D31" s="107">
        <f ca="1">IF(IFERROR(MATCH(_xlfn.CONCAT($B31,",",D$4),'19 SpcFunc &amp; VentSpcFunc combos'!$Q$8:$Q$335,0),0)&gt;0,1,0)</f>
        <v>0</v>
      </c>
      <c r="E31" s="107">
        <f ca="1">IF(IFERROR(MATCH(_xlfn.CONCAT($B31,",",E$4),'19 SpcFunc &amp; VentSpcFunc combos'!$Q$8:$Q$335,0),0)&gt;0,1,0)</f>
        <v>0</v>
      </c>
      <c r="F31" s="107">
        <f ca="1">IF(IFERROR(MATCH(_xlfn.CONCAT($B31,",",F$4),'19 SpcFunc &amp; VentSpcFunc combos'!$Q$8:$Q$335,0),0)&gt;0,1,0)</f>
        <v>0</v>
      </c>
      <c r="G31" s="107">
        <f ca="1">IF(IFERROR(MATCH(_xlfn.CONCAT($B31,",",G$4),'19 SpcFunc &amp; VentSpcFunc combos'!$Q$8:$Q$335,0),0)&gt;0,1,0)</f>
        <v>0</v>
      </c>
      <c r="H31" s="107">
        <f ca="1">IF(IFERROR(MATCH(_xlfn.CONCAT($B31,",",H$4),'19 SpcFunc &amp; VentSpcFunc combos'!$Q$8:$Q$335,0),0)&gt;0,1,0)</f>
        <v>0</v>
      </c>
      <c r="I31" s="107">
        <f ca="1">IF(IFERROR(MATCH(_xlfn.CONCAT($B31,",",I$4),'19 SpcFunc &amp; VentSpcFunc combos'!$Q$8:$Q$335,0),0)&gt;0,1,0)</f>
        <v>0</v>
      </c>
      <c r="J31" s="107">
        <f ca="1">IF(IFERROR(MATCH(_xlfn.CONCAT($B31,",",J$4),'19 SpcFunc &amp; VentSpcFunc combos'!$Q$8:$Q$335,0),0)&gt;0,1,0)</f>
        <v>0</v>
      </c>
      <c r="K31" s="107">
        <f ca="1">IF(IFERROR(MATCH(_xlfn.CONCAT($B31,",",K$4),'19 SpcFunc &amp; VentSpcFunc combos'!$Q$8:$Q$335,0),0)&gt;0,1,0)</f>
        <v>0</v>
      </c>
      <c r="L31" s="107">
        <f ca="1">IF(IFERROR(MATCH(_xlfn.CONCAT($B31,",",L$4),'19 SpcFunc &amp; VentSpcFunc combos'!$Q$8:$Q$335,0),0)&gt;0,1,0)</f>
        <v>0</v>
      </c>
      <c r="M31" s="107">
        <f ca="1">IF(IFERROR(MATCH(_xlfn.CONCAT($B31,",",M$4),'19 SpcFunc &amp; VentSpcFunc combos'!$Q$8:$Q$335,0),0)&gt;0,1,0)</f>
        <v>0</v>
      </c>
      <c r="N31" s="107">
        <f ca="1">IF(IFERROR(MATCH(_xlfn.CONCAT($B31,",",N$4),'19 SpcFunc &amp; VentSpcFunc combos'!$Q$8:$Q$335,0),0)&gt;0,1,0)</f>
        <v>0</v>
      </c>
      <c r="O31" s="107">
        <f ca="1">IF(IFERROR(MATCH(_xlfn.CONCAT($B31,",",O$4),'19 SpcFunc &amp; VentSpcFunc combos'!$Q$8:$Q$335,0),0)&gt;0,1,0)</f>
        <v>0</v>
      </c>
      <c r="P31" s="107">
        <f ca="1">IF(IFERROR(MATCH(_xlfn.CONCAT($B31,",",P$4),'19 SpcFunc &amp; VentSpcFunc combos'!$Q$8:$Q$335,0),0)&gt;0,1,0)</f>
        <v>0</v>
      </c>
      <c r="Q31" s="107">
        <f ca="1">IF(IFERROR(MATCH(_xlfn.CONCAT($B31,",",Q$4),'19 SpcFunc &amp; VentSpcFunc combos'!$Q$8:$Q$335,0),0)&gt;0,1,0)</f>
        <v>0</v>
      </c>
      <c r="R31" s="107">
        <f ca="1">IF(IFERROR(MATCH(_xlfn.CONCAT($B31,",",R$4),'19 SpcFunc &amp; VentSpcFunc combos'!$Q$8:$Q$335,0),0)&gt;0,1,0)</f>
        <v>0</v>
      </c>
      <c r="S31" s="107">
        <f ca="1">IF(IFERROR(MATCH(_xlfn.CONCAT($B31,",",S$4),'19 SpcFunc &amp; VentSpcFunc combos'!$Q$8:$Q$335,0),0)&gt;0,1,0)</f>
        <v>0</v>
      </c>
      <c r="T31" s="107">
        <f ca="1">IF(IFERROR(MATCH(_xlfn.CONCAT($B31,",",T$4),'19 SpcFunc &amp; VentSpcFunc combos'!$Q$8:$Q$335,0),0)&gt;0,1,0)</f>
        <v>0</v>
      </c>
      <c r="U31" s="107">
        <f ca="1">IF(IFERROR(MATCH(_xlfn.CONCAT($B31,",",U$4),'19 SpcFunc &amp; VentSpcFunc combos'!$Q$8:$Q$335,0),0)&gt;0,1,0)</f>
        <v>0</v>
      </c>
      <c r="V31" s="107">
        <f ca="1">IF(IFERROR(MATCH(_xlfn.CONCAT($B31,",",V$4),'19 SpcFunc &amp; VentSpcFunc combos'!$Q$8:$Q$335,0),0)&gt;0,1,0)</f>
        <v>0</v>
      </c>
      <c r="W31" s="107">
        <f ca="1">IF(IFERROR(MATCH(_xlfn.CONCAT($B31,",",W$4),'19 SpcFunc &amp; VentSpcFunc combos'!$Q$8:$Q$335,0),0)&gt;0,1,0)</f>
        <v>0</v>
      </c>
      <c r="X31" s="107">
        <f ca="1">IF(IFERROR(MATCH(_xlfn.CONCAT($B31,",",X$4),'19 SpcFunc &amp; VentSpcFunc combos'!$Q$8:$Q$335,0),0)&gt;0,1,0)</f>
        <v>0</v>
      </c>
      <c r="Y31" s="107">
        <f ca="1">IF(IFERROR(MATCH(_xlfn.CONCAT($B31,",",Y$4),'19 SpcFunc &amp; VentSpcFunc combos'!$Q$8:$Q$335,0),0)&gt;0,1,0)</f>
        <v>0</v>
      </c>
      <c r="Z31" s="107">
        <f ca="1">IF(IFERROR(MATCH(_xlfn.CONCAT($B31,",",Z$4),'19 SpcFunc &amp; VentSpcFunc combos'!$Q$8:$Q$335,0),0)&gt;0,1,0)</f>
        <v>0</v>
      </c>
      <c r="AA31" s="107">
        <f ca="1">IF(IFERROR(MATCH(_xlfn.CONCAT($B31,",",AA$4),'19 SpcFunc &amp; VentSpcFunc combos'!$Q$8:$Q$335,0),0)&gt;0,1,0)</f>
        <v>0</v>
      </c>
      <c r="AB31" s="107">
        <f ca="1">IF(IFERROR(MATCH(_xlfn.CONCAT($B31,",",AB$4),'19 SpcFunc &amp; VentSpcFunc combos'!$Q$8:$Q$335,0),0)&gt;0,1,0)</f>
        <v>0</v>
      </c>
      <c r="AC31" s="107">
        <f ca="1">IF(IFERROR(MATCH(_xlfn.CONCAT($B31,",",AC$4),'19 SpcFunc &amp; VentSpcFunc combos'!$Q$8:$Q$335,0),0)&gt;0,1,0)</f>
        <v>0</v>
      </c>
      <c r="AD31" s="107">
        <f ca="1">IF(IFERROR(MATCH(_xlfn.CONCAT($B31,",",AD$4),'19 SpcFunc &amp; VentSpcFunc combos'!$Q$8:$Q$335,0),0)&gt;0,1,0)</f>
        <v>0</v>
      </c>
      <c r="AE31" s="107">
        <f ca="1">IF(IFERROR(MATCH(_xlfn.CONCAT($B31,",",AE$4),'19 SpcFunc &amp; VentSpcFunc combos'!$Q$8:$Q$335,0),0)&gt;0,1,0)</f>
        <v>0</v>
      </c>
      <c r="AF31" s="107">
        <f ca="1">IF(IFERROR(MATCH(_xlfn.CONCAT($B31,",",AF$4),'19 SpcFunc &amp; VentSpcFunc combos'!$Q$8:$Q$335,0),0)&gt;0,1,0)</f>
        <v>0</v>
      </c>
      <c r="AG31" s="107">
        <f ca="1">IF(IFERROR(MATCH(_xlfn.CONCAT($B31,",",AG$4),'19 SpcFunc &amp; VentSpcFunc combos'!$Q$8:$Q$335,0),0)&gt;0,1,0)</f>
        <v>0</v>
      </c>
      <c r="AH31" s="107">
        <f ca="1">IF(IFERROR(MATCH(_xlfn.CONCAT($B31,",",AH$4),'19 SpcFunc &amp; VentSpcFunc combos'!$Q$8:$Q$335,0),0)&gt;0,1,0)</f>
        <v>0</v>
      </c>
      <c r="AI31" s="107">
        <f ca="1">IF(IFERROR(MATCH(_xlfn.CONCAT($B31,",",AI$4),'19 SpcFunc &amp; VentSpcFunc combos'!$Q$8:$Q$335,0),0)&gt;0,1,0)</f>
        <v>0</v>
      </c>
      <c r="AJ31" s="107">
        <f ca="1">IF(IFERROR(MATCH(_xlfn.CONCAT($B31,",",AJ$4),'19 SpcFunc &amp; VentSpcFunc combos'!$Q$8:$Q$335,0),0)&gt;0,1,0)</f>
        <v>0</v>
      </c>
      <c r="AK31" s="107">
        <f ca="1">IF(IFERROR(MATCH(_xlfn.CONCAT($B31,",",AK$4),'19 SpcFunc &amp; VentSpcFunc combos'!$Q$8:$Q$335,0),0)&gt;0,1,0)</f>
        <v>0</v>
      </c>
      <c r="AL31" s="107">
        <f ca="1">IF(IFERROR(MATCH(_xlfn.CONCAT($B31,",",AL$4),'19 SpcFunc &amp; VentSpcFunc combos'!$Q$8:$Q$335,0),0)&gt;0,1,0)</f>
        <v>0</v>
      </c>
      <c r="AM31" s="107">
        <f ca="1">IF(IFERROR(MATCH(_xlfn.CONCAT($B31,",",AM$4),'19 SpcFunc &amp; VentSpcFunc combos'!$Q$8:$Q$335,0),0)&gt;0,1,0)</f>
        <v>0</v>
      </c>
      <c r="AN31" s="107">
        <f ca="1">IF(IFERROR(MATCH(_xlfn.CONCAT($B31,",",AN$4),'19 SpcFunc &amp; VentSpcFunc combos'!$Q$8:$Q$335,0),0)&gt;0,1,0)</f>
        <v>0</v>
      </c>
      <c r="AO31" s="107">
        <f ca="1">IF(IFERROR(MATCH(_xlfn.CONCAT($B31,",",AO$4),'19 SpcFunc &amp; VentSpcFunc combos'!$Q$8:$Q$335,0),0)&gt;0,1,0)</f>
        <v>0</v>
      </c>
      <c r="AP31" s="107">
        <f ca="1">IF(IFERROR(MATCH(_xlfn.CONCAT($B31,",",AP$4),'19 SpcFunc &amp; VentSpcFunc combos'!$Q$8:$Q$335,0),0)&gt;0,1,0)</f>
        <v>0</v>
      </c>
      <c r="AQ31" s="107">
        <f ca="1">IF(IFERROR(MATCH(_xlfn.CONCAT($B31,",",AQ$4),'19 SpcFunc &amp; VentSpcFunc combos'!$Q$8:$Q$335,0),0)&gt;0,1,0)</f>
        <v>0</v>
      </c>
      <c r="AR31" s="107">
        <f ca="1">IF(IFERROR(MATCH(_xlfn.CONCAT($B31,",",AR$4),'19 SpcFunc &amp; VentSpcFunc combos'!$Q$8:$Q$335,0),0)&gt;0,1,0)</f>
        <v>0</v>
      </c>
      <c r="AS31" s="107">
        <f ca="1">IF(IFERROR(MATCH(_xlfn.CONCAT($B31,",",AS$4),'19 SpcFunc &amp; VentSpcFunc combos'!$Q$8:$Q$335,0),0)&gt;0,1,0)</f>
        <v>0</v>
      </c>
      <c r="AT31" s="107">
        <f ca="1">IF(IFERROR(MATCH(_xlfn.CONCAT($B31,",",AT$4),'19 SpcFunc &amp; VentSpcFunc combos'!$Q$8:$Q$335,0),0)&gt;0,1,0)</f>
        <v>0</v>
      </c>
      <c r="AU31" s="107">
        <f ca="1">IF(IFERROR(MATCH(_xlfn.CONCAT($B31,",",AU$4),'19 SpcFunc &amp; VentSpcFunc combos'!$Q$8:$Q$335,0),0)&gt;0,1,0)</f>
        <v>0</v>
      </c>
      <c r="AV31" s="107">
        <f ca="1">IF(IFERROR(MATCH(_xlfn.CONCAT($B31,",",AV$4),'19 SpcFunc &amp; VentSpcFunc combos'!$Q$8:$Q$335,0),0)&gt;0,1,0)</f>
        <v>0</v>
      </c>
      <c r="AW31" s="107">
        <f ca="1">IF(IFERROR(MATCH(_xlfn.CONCAT($B31,",",AW$4),'19 SpcFunc &amp; VentSpcFunc combos'!$Q$8:$Q$335,0),0)&gt;0,1,0)</f>
        <v>0</v>
      </c>
      <c r="AX31" s="107">
        <f ca="1">IF(IFERROR(MATCH(_xlfn.CONCAT($B31,",",AX$4),'19 SpcFunc &amp; VentSpcFunc combos'!$Q$8:$Q$335,0),0)&gt;0,1,0)</f>
        <v>0</v>
      </c>
      <c r="AY31" s="107">
        <f ca="1">IF(IFERROR(MATCH(_xlfn.CONCAT($B31,",",AY$4),'19 SpcFunc &amp; VentSpcFunc combos'!$Q$8:$Q$335,0),0)&gt;0,1,0)</f>
        <v>0</v>
      </c>
      <c r="AZ31" s="107">
        <f ca="1">IF(IFERROR(MATCH(_xlfn.CONCAT($B31,",",AZ$4),'19 SpcFunc &amp; VentSpcFunc combos'!$Q$8:$Q$335,0),0)&gt;0,1,0)</f>
        <v>0</v>
      </c>
      <c r="BA31" s="107">
        <f ca="1">IF(IFERROR(MATCH(_xlfn.CONCAT($B31,",",BA$4),'19 SpcFunc &amp; VentSpcFunc combos'!$Q$8:$Q$335,0),0)&gt;0,1,0)</f>
        <v>0</v>
      </c>
      <c r="BB31" s="107">
        <f ca="1">IF(IFERROR(MATCH(_xlfn.CONCAT($B31,",",BB$4),'19 SpcFunc &amp; VentSpcFunc combos'!$Q$8:$Q$335,0),0)&gt;0,1,0)</f>
        <v>0</v>
      </c>
      <c r="BC31" s="107">
        <f ca="1">IF(IFERROR(MATCH(_xlfn.CONCAT($B31,",",BC$4),'19 SpcFunc &amp; VentSpcFunc combos'!$Q$8:$Q$335,0),0)&gt;0,1,0)</f>
        <v>0</v>
      </c>
      <c r="BD31" s="107">
        <f ca="1">IF(IFERROR(MATCH(_xlfn.CONCAT($B31,",",BD$4),'19 SpcFunc &amp; VentSpcFunc combos'!$Q$8:$Q$335,0),0)&gt;0,1,0)</f>
        <v>0</v>
      </c>
      <c r="BE31" s="107">
        <f ca="1">IF(IFERROR(MATCH(_xlfn.CONCAT($B31,",",BE$4),'19 SpcFunc &amp; VentSpcFunc combos'!$Q$8:$Q$335,0),0)&gt;0,1,0)</f>
        <v>0</v>
      </c>
      <c r="BF31" s="107">
        <f ca="1">IF(IFERROR(MATCH(_xlfn.CONCAT($B31,",",BF$4),'19 SpcFunc &amp; VentSpcFunc combos'!$Q$8:$Q$335,0),0)&gt;0,1,0)</f>
        <v>0</v>
      </c>
      <c r="BG31" s="107">
        <f ca="1">IF(IFERROR(MATCH(_xlfn.CONCAT($B31,",",BG$4),'19 SpcFunc &amp; VentSpcFunc combos'!$Q$8:$Q$335,0),0)&gt;0,1,0)</f>
        <v>0</v>
      </c>
      <c r="BH31" s="107">
        <f ca="1">IF(IFERROR(MATCH(_xlfn.CONCAT($B31,",",BH$4),'19 SpcFunc &amp; VentSpcFunc combos'!$Q$8:$Q$335,0),0)&gt;0,1,0)</f>
        <v>1</v>
      </c>
      <c r="BI31" s="107">
        <f ca="1">IF(IFERROR(MATCH(_xlfn.CONCAT($B31,",",BI$4),'19 SpcFunc &amp; VentSpcFunc combos'!$Q$8:$Q$335,0),0)&gt;0,1,0)</f>
        <v>0</v>
      </c>
      <c r="BJ31" s="107">
        <f ca="1">IF(IFERROR(MATCH(_xlfn.CONCAT($B31,",",BJ$4),'19 SpcFunc &amp; VentSpcFunc combos'!$Q$8:$Q$335,0),0)&gt;0,1,0)</f>
        <v>0</v>
      </c>
      <c r="BK31" s="107">
        <f ca="1">IF(IFERROR(MATCH(_xlfn.CONCAT($B31,",",BK$4),'19 SpcFunc &amp; VentSpcFunc combos'!$Q$8:$Q$335,0),0)&gt;0,1,0)</f>
        <v>0</v>
      </c>
      <c r="BL31" s="107">
        <f ca="1">IF(IFERROR(MATCH(_xlfn.CONCAT($B31,",",BL$4),'19 SpcFunc &amp; VentSpcFunc combos'!$Q$8:$Q$335,0),0)&gt;0,1,0)</f>
        <v>0</v>
      </c>
      <c r="BM31" s="107">
        <f ca="1">IF(IFERROR(MATCH(_xlfn.CONCAT($B31,",",BM$4),'19 SpcFunc &amp; VentSpcFunc combos'!$Q$8:$Q$335,0),0)&gt;0,1,0)</f>
        <v>0</v>
      </c>
      <c r="BN31" s="107">
        <f ca="1">IF(IFERROR(MATCH(_xlfn.CONCAT($B31,",",BN$4),'19 SpcFunc &amp; VentSpcFunc combos'!$Q$8:$Q$335,0),0)&gt;0,1,0)</f>
        <v>0</v>
      </c>
      <c r="BO31" s="107">
        <f ca="1">IF(IFERROR(MATCH(_xlfn.CONCAT($B31,",",BO$4),'19 SpcFunc &amp; VentSpcFunc combos'!$Q$8:$Q$335,0),0)&gt;0,1,0)</f>
        <v>0</v>
      </c>
      <c r="BP31" s="107">
        <f ca="1">IF(IFERROR(MATCH(_xlfn.CONCAT($B31,",",BP$4),'19 SpcFunc &amp; VentSpcFunc combos'!$Q$8:$Q$335,0),0)&gt;0,1,0)</f>
        <v>0</v>
      </c>
      <c r="BQ31" s="107">
        <f ca="1">IF(IFERROR(MATCH(_xlfn.CONCAT($B31,",",BQ$4),'19 SpcFunc &amp; VentSpcFunc combos'!$Q$8:$Q$335,0),0)&gt;0,1,0)</f>
        <v>0</v>
      </c>
      <c r="BR31" s="107">
        <f ca="1">IF(IFERROR(MATCH(_xlfn.CONCAT($B31,",",BR$4),'19 SpcFunc &amp; VentSpcFunc combos'!$Q$8:$Q$335,0),0)&gt;0,1,0)</f>
        <v>0</v>
      </c>
      <c r="BS31" s="107">
        <f ca="1">IF(IFERROR(MATCH(_xlfn.CONCAT($B31,",",BS$4),'19 SpcFunc &amp; VentSpcFunc combos'!$Q$8:$Q$335,0),0)&gt;0,1,0)</f>
        <v>0</v>
      </c>
      <c r="BT31" s="107">
        <f ca="1">IF(IFERROR(MATCH(_xlfn.CONCAT($B31,",",BT$4),'19 SpcFunc &amp; VentSpcFunc combos'!$Q$8:$Q$335,0),0)&gt;0,1,0)</f>
        <v>0</v>
      </c>
      <c r="BU31" s="107">
        <f ca="1">IF(IFERROR(MATCH(_xlfn.CONCAT($B31,",",BU$4),'19 SpcFunc &amp; VentSpcFunc combos'!$Q$8:$Q$335,0),0)&gt;0,1,0)</f>
        <v>0</v>
      </c>
      <c r="BV31" s="107">
        <f ca="1">IF(IFERROR(MATCH(_xlfn.CONCAT($B31,",",BV$4),'19 SpcFunc &amp; VentSpcFunc combos'!$Q$8:$Q$335,0),0)&gt;0,1,0)</f>
        <v>0</v>
      </c>
      <c r="BW31" s="107">
        <f ca="1">IF(IFERROR(MATCH(_xlfn.CONCAT($B31,",",BW$4),'19 SpcFunc &amp; VentSpcFunc combos'!$Q$8:$Q$335,0),0)&gt;0,1,0)</f>
        <v>0</v>
      </c>
      <c r="BX31" s="107">
        <f ca="1">IF(IFERROR(MATCH(_xlfn.CONCAT($B31,",",BX$4),'19 SpcFunc &amp; VentSpcFunc combos'!$Q$8:$Q$335,0),0)&gt;0,1,0)</f>
        <v>0</v>
      </c>
      <c r="BY31" s="107">
        <f ca="1">IF(IFERROR(MATCH(_xlfn.CONCAT($B31,",",BY$4),'19 SpcFunc &amp; VentSpcFunc combos'!$Q$8:$Q$335,0),0)&gt;0,1,0)</f>
        <v>0</v>
      </c>
      <c r="BZ31" s="107">
        <f ca="1">IF(IFERROR(MATCH(_xlfn.CONCAT($B31,",",BZ$4),'19 SpcFunc &amp; VentSpcFunc combos'!$Q$8:$Q$335,0),0)&gt;0,1,0)</f>
        <v>0</v>
      </c>
      <c r="CA31" s="107">
        <f ca="1">IF(IFERROR(MATCH(_xlfn.CONCAT($B31,",",CA$4),'19 SpcFunc &amp; VentSpcFunc combos'!$Q$8:$Q$335,0),0)&gt;0,1,0)</f>
        <v>0</v>
      </c>
      <c r="CB31" s="107">
        <f ca="1">IF(IFERROR(MATCH(_xlfn.CONCAT($B31,",",CB$4),'19 SpcFunc &amp; VentSpcFunc combos'!$Q$8:$Q$335,0),0)&gt;0,1,0)</f>
        <v>0</v>
      </c>
      <c r="CC31" s="107">
        <f ca="1">IF(IFERROR(MATCH(_xlfn.CONCAT($B31,",",CC$4),'19 SpcFunc &amp; VentSpcFunc combos'!$Q$8:$Q$335,0),0)&gt;0,1,0)</f>
        <v>0</v>
      </c>
      <c r="CD31" s="107">
        <f ca="1">IF(IFERROR(MATCH(_xlfn.CONCAT($B31,",",CD$4),'19 SpcFunc &amp; VentSpcFunc combos'!$Q$8:$Q$335,0),0)&gt;0,1,0)</f>
        <v>0</v>
      </c>
      <c r="CE31" s="107">
        <f ca="1">IF(IFERROR(MATCH(_xlfn.CONCAT($B31,",",CE$4),'19 SpcFunc &amp; VentSpcFunc combos'!$Q$8:$Q$335,0),0)&gt;0,1,0)</f>
        <v>0</v>
      </c>
      <c r="CF31" s="107">
        <f ca="1">IF(IFERROR(MATCH(_xlfn.CONCAT($B31,",",CF$4),'19 SpcFunc &amp; VentSpcFunc combos'!$Q$8:$Q$335,0),0)&gt;0,1,0)</f>
        <v>0</v>
      </c>
      <c r="CG31" s="107">
        <f ca="1">IF(IFERROR(MATCH(_xlfn.CONCAT($B31,",",CG$4),'19 SpcFunc &amp; VentSpcFunc combos'!$Q$8:$Q$335,0),0)&gt;0,1,0)</f>
        <v>0</v>
      </c>
      <c r="CH31" s="107">
        <f ca="1">IF(IFERROR(MATCH(_xlfn.CONCAT($B31,",",CH$4),'19 SpcFunc &amp; VentSpcFunc combos'!$Q$8:$Q$335,0),0)&gt;0,1,0)</f>
        <v>0</v>
      </c>
      <c r="CI31" s="107">
        <f ca="1">IF(IFERROR(MATCH(_xlfn.CONCAT($B31,",",CI$4),'19 SpcFunc &amp; VentSpcFunc combos'!$Q$8:$Q$335,0),0)&gt;0,1,0)</f>
        <v>0</v>
      </c>
      <c r="CJ31" s="107">
        <f ca="1">IF(IFERROR(MATCH(_xlfn.CONCAT($B31,",",CJ$4),'19 SpcFunc &amp; VentSpcFunc combos'!$Q$8:$Q$335,0),0)&gt;0,1,0)</f>
        <v>0</v>
      </c>
      <c r="CK31" s="107">
        <f ca="1">IF(IFERROR(MATCH(_xlfn.CONCAT($B31,",",CK$4),'19 SpcFunc &amp; VentSpcFunc combos'!$Q$8:$Q$335,0),0)&gt;0,1,0)</f>
        <v>0</v>
      </c>
      <c r="CL31" s="107">
        <f ca="1">IF(IFERROR(MATCH(_xlfn.CONCAT($B31,",",CL$4),'19 SpcFunc &amp; VentSpcFunc combos'!$Q$8:$Q$335,0),0)&gt;0,1,0)</f>
        <v>0</v>
      </c>
      <c r="CM31" s="107">
        <f ca="1">IF(IFERROR(MATCH(_xlfn.CONCAT($B31,",",CM$4),'19 SpcFunc &amp; VentSpcFunc combos'!$Q$8:$Q$335,0),0)&gt;0,1,0)</f>
        <v>0</v>
      </c>
      <c r="CN31" s="107">
        <f ca="1">IF(IFERROR(MATCH(_xlfn.CONCAT($B31,",",CN$4),'19 SpcFunc &amp; VentSpcFunc combos'!$Q$8:$Q$335,0),0)&gt;0,1,0)</f>
        <v>0</v>
      </c>
      <c r="CO31" s="107">
        <f ca="1">IF(IFERROR(MATCH(_xlfn.CONCAT($B31,",",CO$4),'19 SpcFunc &amp; VentSpcFunc combos'!$Q$8:$Q$335,0),0)&gt;0,1,0)</f>
        <v>0</v>
      </c>
      <c r="CP31" s="107">
        <f ca="1">IF(IFERROR(MATCH(_xlfn.CONCAT($B31,",",CP$4),'19 SpcFunc &amp; VentSpcFunc combos'!$Q$8:$Q$335,0),0)&gt;0,1,0)</f>
        <v>0</v>
      </c>
      <c r="CQ31" s="107">
        <f ca="1">IF(IFERROR(MATCH(_xlfn.CONCAT($B31,",",CQ$4),'19 SpcFunc &amp; VentSpcFunc combos'!$Q$8:$Q$335,0),0)&gt;0,1,0)</f>
        <v>0</v>
      </c>
      <c r="CR31" s="107">
        <f ca="1">IF(IFERROR(MATCH(_xlfn.CONCAT($B31,",",CR$4),'19 SpcFunc &amp; VentSpcFunc combos'!$Q$8:$Q$335,0),0)&gt;0,1,0)</f>
        <v>0</v>
      </c>
      <c r="CS31" s="107">
        <f ca="1">IF(IFERROR(MATCH(_xlfn.CONCAT($B31,",",CS$4),'19 SpcFunc &amp; VentSpcFunc combos'!$Q$8:$Q$335,0),0)&gt;0,1,0)</f>
        <v>0</v>
      </c>
      <c r="CT31" s="107">
        <f ca="1">IF(IFERROR(MATCH(_xlfn.CONCAT($B31,",",CT$4),'19 SpcFunc &amp; VentSpcFunc combos'!$Q$8:$Q$335,0),0)&gt;0,1,0)</f>
        <v>0</v>
      </c>
      <c r="CU31" s="86" t="s">
        <v>535</v>
      </c>
      <c r="CV31">
        <f t="shared" ca="1" si="5"/>
        <v>1</v>
      </c>
    </row>
    <row r="32" spans="2:100">
      <c r="B32" t="str">
        <f>'For CSV - 2019 SpcFuncData'!B32</f>
        <v>Healthcare Facility and Hospitals (Nurse's Station)</v>
      </c>
      <c r="C32" s="107">
        <f ca="1">IF(IFERROR(MATCH(_xlfn.CONCAT($B32,",",C$4),'19 SpcFunc &amp; VentSpcFunc combos'!$Q$8:$Q$335,0),0)&gt;0,1,0)</f>
        <v>0</v>
      </c>
      <c r="D32" s="107">
        <f ca="1">IF(IFERROR(MATCH(_xlfn.CONCAT($B32,",",D$4),'19 SpcFunc &amp; VentSpcFunc combos'!$Q$8:$Q$335,0),0)&gt;0,1,0)</f>
        <v>0</v>
      </c>
      <c r="E32" s="107">
        <f ca="1">IF(IFERROR(MATCH(_xlfn.CONCAT($B32,",",E$4),'19 SpcFunc &amp; VentSpcFunc combos'!$Q$8:$Q$335,0),0)&gt;0,1,0)</f>
        <v>0</v>
      </c>
      <c r="F32" s="107">
        <f ca="1">IF(IFERROR(MATCH(_xlfn.CONCAT($B32,",",F$4),'19 SpcFunc &amp; VentSpcFunc combos'!$Q$8:$Q$335,0),0)&gt;0,1,0)</f>
        <v>0</v>
      </c>
      <c r="G32" s="107">
        <f ca="1">IF(IFERROR(MATCH(_xlfn.CONCAT($B32,",",G$4),'19 SpcFunc &amp; VentSpcFunc combos'!$Q$8:$Q$335,0),0)&gt;0,1,0)</f>
        <v>0</v>
      </c>
      <c r="H32" s="107">
        <f ca="1">IF(IFERROR(MATCH(_xlfn.CONCAT($B32,",",H$4),'19 SpcFunc &amp; VentSpcFunc combos'!$Q$8:$Q$335,0),0)&gt;0,1,0)</f>
        <v>0</v>
      </c>
      <c r="I32" s="107">
        <f ca="1">IF(IFERROR(MATCH(_xlfn.CONCAT($B32,",",I$4),'19 SpcFunc &amp; VentSpcFunc combos'!$Q$8:$Q$335,0),0)&gt;0,1,0)</f>
        <v>0</v>
      </c>
      <c r="J32" s="107">
        <f ca="1">IF(IFERROR(MATCH(_xlfn.CONCAT($B32,",",J$4),'19 SpcFunc &amp; VentSpcFunc combos'!$Q$8:$Q$335,0),0)&gt;0,1,0)</f>
        <v>0</v>
      </c>
      <c r="K32" s="107">
        <f ca="1">IF(IFERROR(MATCH(_xlfn.CONCAT($B32,",",K$4),'19 SpcFunc &amp; VentSpcFunc combos'!$Q$8:$Q$335,0),0)&gt;0,1,0)</f>
        <v>0</v>
      </c>
      <c r="L32" s="107">
        <f ca="1">IF(IFERROR(MATCH(_xlfn.CONCAT($B32,",",L$4),'19 SpcFunc &amp; VentSpcFunc combos'!$Q$8:$Q$335,0),0)&gt;0,1,0)</f>
        <v>0</v>
      </c>
      <c r="M32" s="107">
        <f ca="1">IF(IFERROR(MATCH(_xlfn.CONCAT($B32,",",M$4),'19 SpcFunc &amp; VentSpcFunc combos'!$Q$8:$Q$335,0),0)&gt;0,1,0)</f>
        <v>0</v>
      </c>
      <c r="N32" s="107">
        <f ca="1">IF(IFERROR(MATCH(_xlfn.CONCAT($B32,",",N$4),'19 SpcFunc &amp; VentSpcFunc combos'!$Q$8:$Q$335,0),0)&gt;0,1,0)</f>
        <v>0</v>
      </c>
      <c r="O32" s="107">
        <f ca="1">IF(IFERROR(MATCH(_xlfn.CONCAT($B32,",",O$4),'19 SpcFunc &amp; VentSpcFunc combos'!$Q$8:$Q$335,0),0)&gt;0,1,0)</f>
        <v>0</v>
      </c>
      <c r="P32" s="107">
        <f ca="1">IF(IFERROR(MATCH(_xlfn.CONCAT($B32,",",P$4),'19 SpcFunc &amp; VentSpcFunc combos'!$Q$8:$Q$335,0),0)&gt;0,1,0)</f>
        <v>0</v>
      </c>
      <c r="Q32" s="107">
        <f ca="1">IF(IFERROR(MATCH(_xlfn.CONCAT($B32,",",Q$4),'19 SpcFunc &amp; VentSpcFunc combos'!$Q$8:$Q$335,0),0)&gt;0,1,0)</f>
        <v>0</v>
      </c>
      <c r="R32" s="107">
        <f ca="1">IF(IFERROR(MATCH(_xlfn.CONCAT($B32,",",R$4),'19 SpcFunc &amp; VentSpcFunc combos'!$Q$8:$Q$335,0),0)&gt;0,1,0)</f>
        <v>0</v>
      </c>
      <c r="S32" s="107">
        <f ca="1">IF(IFERROR(MATCH(_xlfn.CONCAT($B32,",",S$4),'19 SpcFunc &amp; VentSpcFunc combos'!$Q$8:$Q$335,0),0)&gt;0,1,0)</f>
        <v>0</v>
      </c>
      <c r="T32" s="107">
        <f ca="1">IF(IFERROR(MATCH(_xlfn.CONCAT($B32,",",T$4),'19 SpcFunc &amp; VentSpcFunc combos'!$Q$8:$Q$335,0),0)&gt;0,1,0)</f>
        <v>0</v>
      </c>
      <c r="U32" s="107">
        <f ca="1">IF(IFERROR(MATCH(_xlfn.CONCAT($B32,",",U$4),'19 SpcFunc &amp; VentSpcFunc combos'!$Q$8:$Q$335,0),0)&gt;0,1,0)</f>
        <v>0</v>
      </c>
      <c r="V32" s="107">
        <f ca="1">IF(IFERROR(MATCH(_xlfn.CONCAT($B32,",",V$4),'19 SpcFunc &amp; VentSpcFunc combos'!$Q$8:$Q$335,0),0)&gt;0,1,0)</f>
        <v>0</v>
      </c>
      <c r="W32" s="107">
        <f ca="1">IF(IFERROR(MATCH(_xlfn.CONCAT($B32,",",W$4),'19 SpcFunc &amp; VentSpcFunc combos'!$Q$8:$Q$335,0),0)&gt;0,1,0)</f>
        <v>0</v>
      </c>
      <c r="X32" s="107">
        <f ca="1">IF(IFERROR(MATCH(_xlfn.CONCAT($B32,",",X$4),'19 SpcFunc &amp; VentSpcFunc combos'!$Q$8:$Q$335,0),0)&gt;0,1,0)</f>
        <v>0</v>
      </c>
      <c r="Y32" s="107">
        <f ca="1">IF(IFERROR(MATCH(_xlfn.CONCAT($B32,",",Y$4),'19 SpcFunc &amp; VentSpcFunc combos'!$Q$8:$Q$335,0),0)&gt;0,1,0)</f>
        <v>0</v>
      </c>
      <c r="Z32" s="107">
        <f ca="1">IF(IFERROR(MATCH(_xlfn.CONCAT($B32,",",Z$4),'19 SpcFunc &amp; VentSpcFunc combos'!$Q$8:$Q$335,0),0)&gt;0,1,0)</f>
        <v>0</v>
      </c>
      <c r="AA32" s="107">
        <f ca="1">IF(IFERROR(MATCH(_xlfn.CONCAT($B32,",",AA$4),'19 SpcFunc &amp; VentSpcFunc combos'!$Q$8:$Q$335,0),0)&gt;0,1,0)</f>
        <v>0</v>
      </c>
      <c r="AB32" s="107">
        <f ca="1">IF(IFERROR(MATCH(_xlfn.CONCAT($B32,",",AB$4),'19 SpcFunc &amp; VentSpcFunc combos'!$Q$8:$Q$335,0),0)&gt;0,1,0)</f>
        <v>0</v>
      </c>
      <c r="AC32" s="107">
        <f ca="1">IF(IFERROR(MATCH(_xlfn.CONCAT($B32,",",AC$4),'19 SpcFunc &amp; VentSpcFunc combos'!$Q$8:$Q$335,0),0)&gt;0,1,0)</f>
        <v>0</v>
      </c>
      <c r="AD32" s="107">
        <f ca="1">IF(IFERROR(MATCH(_xlfn.CONCAT($B32,",",AD$4),'19 SpcFunc &amp; VentSpcFunc combos'!$Q$8:$Q$335,0),0)&gt;0,1,0)</f>
        <v>0</v>
      </c>
      <c r="AE32" s="107">
        <f ca="1">IF(IFERROR(MATCH(_xlfn.CONCAT($B32,",",AE$4),'19 SpcFunc &amp; VentSpcFunc combos'!$Q$8:$Q$335,0),0)&gt;0,1,0)</f>
        <v>0</v>
      </c>
      <c r="AF32" s="107">
        <f ca="1">IF(IFERROR(MATCH(_xlfn.CONCAT($B32,",",AF$4),'19 SpcFunc &amp; VentSpcFunc combos'!$Q$8:$Q$335,0),0)&gt;0,1,0)</f>
        <v>0</v>
      </c>
      <c r="AG32" s="107">
        <f ca="1">IF(IFERROR(MATCH(_xlfn.CONCAT($B32,",",AG$4),'19 SpcFunc &amp; VentSpcFunc combos'!$Q$8:$Q$335,0),0)&gt;0,1,0)</f>
        <v>0</v>
      </c>
      <c r="AH32" s="107">
        <f ca="1">IF(IFERROR(MATCH(_xlfn.CONCAT($B32,",",AH$4),'19 SpcFunc &amp; VentSpcFunc combos'!$Q$8:$Q$335,0),0)&gt;0,1,0)</f>
        <v>0</v>
      </c>
      <c r="AI32" s="107">
        <f ca="1">IF(IFERROR(MATCH(_xlfn.CONCAT($B32,",",AI$4),'19 SpcFunc &amp; VentSpcFunc combos'!$Q$8:$Q$335,0),0)&gt;0,1,0)</f>
        <v>0</v>
      </c>
      <c r="AJ32" s="107">
        <f ca="1">IF(IFERROR(MATCH(_xlfn.CONCAT($B32,",",AJ$4),'19 SpcFunc &amp; VentSpcFunc combos'!$Q$8:$Q$335,0),0)&gt;0,1,0)</f>
        <v>0</v>
      </c>
      <c r="AK32" s="107">
        <f ca="1">IF(IFERROR(MATCH(_xlfn.CONCAT($B32,",",AK$4),'19 SpcFunc &amp; VentSpcFunc combos'!$Q$8:$Q$335,0),0)&gt;0,1,0)</f>
        <v>0</v>
      </c>
      <c r="AL32" s="107">
        <f ca="1">IF(IFERROR(MATCH(_xlfn.CONCAT($B32,",",AL$4),'19 SpcFunc &amp; VentSpcFunc combos'!$Q$8:$Q$335,0),0)&gt;0,1,0)</f>
        <v>0</v>
      </c>
      <c r="AM32" s="107">
        <f ca="1">IF(IFERROR(MATCH(_xlfn.CONCAT($B32,",",AM$4),'19 SpcFunc &amp; VentSpcFunc combos'!$Q$8:$Q$335,0),0)&gt;0,1,0)</f>
        <v>0</v>
      </c>
      <c r="AN32" s="107">
        <f ca="1">IF(IFERROR(MATCH(_xlfn.CONCAT($B32,",",AN$4),'19 SpcFunc &amp; VentSpcFunc combos'!$Q$8:$Q$335,0),0)&gt;0,1,0)</f>
        <v>0</v>
      </c>
      <c r="AO32" s="107">
        <f ca="1">IF(IFERROR(MATCH(_xlfn.CONCAT($B32,",",AO$4),'19 SpcFunc &amp; VentSpcFunc combos'!$Q$8:$Q$335,0),0)&gt;0,1,0)</f>
        <v>0</v>
      </c>
      <c r="AP32" s="107">
        <f ca="1">IF(IFERROR(MATCH(_xlfn.CONCAT($B32,",",AP$4),'19 SpcFunc &amp; VentSpcFunc combos'!$Q$8:$Q$335,0),0)&gt;0,1,0)</f>
        <v>0</v>
      </c>
      <c r="AQ32" s="107">
        <f ca="1">IF(IFERROR(MATCH(_xlfn.CONCAT($B32,",",AQ$4),'19 SpcFunc &amp; VentSpcFunc combos'!$Q$8:$Q$335,0),0)&gt;0,1,0)</f>
        <v>0</v>
      </c>
      <c r="AR32" s="107">
        <f ca="1">IF(IFERROR(MATCH(_xlfn.CONCAT($B32,",",AR$4),'19 SpcFunc &amp; VentSpcFunc combos'!$Q$8:$Q$335,0),0)&gt;0,1,0)</f>
        <v>0</v>
      </c>
      <c r="AS32" s="107">
        <f ca="1">IF(IFERROR(MATCH(_xlfn.CONCAT($B32,",",AS$4),'19 SpcFunc &amp; VentSpcFunc combos'!$Q$8:$Q$335,0),0)&gt;0,1,0)</f>
        <v>0</v>
      </c>
      <c r="AT32" s="107">
        <f ca="1">IF(IFERROR(MATCH(_xlfn.CONCAT($B32,",",AT$4),'19 SpcFunc &amp; VentSpcFunc combos'!$Q$8:$Q$335,0),0)&gt;0,1,0)</f>
        <v>0</v>
      </c>
      <c r="AU32" s="107">
        <f ca="1">IF(IFERROR(MATCH(_xlfn.CONCAT($B32,",",AU$4),'19 SpcFunc &amp; VentSpcFunc combos'!$Q$8:$Q$335,0),0)&gt;0,1,0)</f>
        <v>0</v>
      </c>
      <c r="AV32" s="107">
        <f ca="1">IF(IFERROR(MATCH(_xlfn.CONCAT($B32,",",AV$4),'19 SpcFunc &amp; VentSpcFunc combos'!$Q$8:$Q$335,0),0)&gt;0,1,0)</f>
        <v>0</v>
      </c>
      <c r="AW32" s="107">
        <f ca="1">IF(IFERROR(MATCH(_xlfn.CONCAT($B32,",",AW$4),'19 SpcFunc &amp; VentSpcFunc combos'!$Q$8:$Q$335,0),0)&gt;0,1,0)</f>
        <v>0</v>
      </c>
      <c r="AX32" s="107">
        <f ca="1">IF(IFERROR(MATCH(_xlfn.CONCAT($B32,",",AX$4),'19 SpcFunc &amp; VentSpcFunc combos'!$Q$8:$Q$335,0),0)&gt;0,1,0)</f>
        <v>0</v>
      </c>
      <c r="AY32" s="107">
        <f ca="1">IF(IFERROR(MATCH(_xlfn.CONCAT($B32,",",AY$4),'19 SpcFunc &amp; VentSpcFunc combos'!$Q$8:$Q$335,0),0)&gt;0,1,0)</f>
        <v>0</v>
      </c>
      <c r="AZ32" s="107">
        <f ca="1">IF(IFERROR(MATCH(_xlfn.CONCAT($B32,",",AZ$4),'19 SpcFunc &amp; VentSpcFunc combos'!$Q$8:$Q$335,0),0)&gt;0,1,0)</f>
        <v>0</v>
      </c>
      <c r="BA32" s="107">
        <f ca="1">IF(IFERROR(MATCH(_xlfn.CONCAT($B32,",",BA$4),'19 SpcFunc &amp; VentSpcFunc combos'!$Q$8:$Q$335,0),0)&gt;0,1,0)</f>
        <v>0</v>
      </c>
      <c r="BB32" s="107">
        <f ca="1">IF(IFERROR(MATCH(_xlfn.CONCAT($B32,",",BB$4),'19 SpcFunc &amp; VentSpcFunc combos'!$Q$8:$Q$335,0),0)&gt;0,1,0)</f>
        <v>0</v>
      </c>
      <c r="BC32" s="107">
        <f ca="1">IF(IFERROR(MATCH(_xlfn.CONCAT($B32,",",BC$4),'19 SpcFunc &amp; VentSpcFunc combos'!$Q$8:$Q$335,0),0)&gt;0,1,0)</f>
        <v>0</v>
      </c>
      <c r="BD32" s="107">
        <f ca="1">IF(IFERROR(MATCH(_xlfn.CONCAT($B32,",",BD$4),'19 SpcFunc &amp; VentSpcFunc combos'!$Q$8:$Q$335,0),0)&gt;0,1,0)</f>
        <v>0</v>
      </c>
      <c r="BE32" s="107">
        <f ca="1">IF(IFERROR(MATCH(_xlfn.CONCAT($B32,",",BE$4),'19 SpcFunc &amp; VentSpcFunc combos'!$Q$8:$Q$335,0),0)&gt;0,1,0)</f>
        <v>0</v>
      </c>
      <c r="BF32" s="107">
        <f ca="1">IF(IFERROR(MATCH(_xlfn.CONCAT($B32,",",BF$4),'19 SpcFunc &amp; VentSpcFunc combos'!$Q$8:$Q$335,0),0)&gt;0,1,0)</f>
        <v>0</v>
      </c>
      <c r="BG32" s="107">
        <f ca="1">IF(IFERROR(MATCH(_xlfn.CONCAT($B32,",",BG$4),'19 SpcFunc &amp; VentSpcFunc combos'!$Q$8:$Q$335,0),0)&gt;0,1,0)</f>
        <v>0</v>
      </c>
      <c r="BH32" s="107">
        <f ca="1">IF(IFERROR(MATCH(_xlfn.CONCAT($B32,",",BH$4),'19 SpcFunc &amp; VentSpcFunc combos'!$Q$8:$Q$335,0),0)&gt;0,1,0)</f>
        <v>1</v>
      </c>
      <c r="BI32" s="107">
        <f ca="1">IF(IFERROR(MATCH(_xlfn.CONCAT($B32,",",BI$4),'19 SpcFunc &amp; VentSpcFunc combos'!$Q$8:$Q$335,0),0)&gt;0,1,0)</f>
        <v>0</v>
      </c>
      <c r="BJ32" s="107">
        <f ca="1">IF(IFERROR(MATCH(_xlfn.CONCAT($B32,",",BJ$4),'19 SpcFunc &amp; VentSpcFunc combos'!$Q$8:$Q$335,0),0)&gt;0,1,0)</f>
        <v>0</v>
      </c>
      <c r="BK32" s="107">
        <f ca="1">IF(IFERROR(MATCH(_xlfn.CONCAT($B32,",",BK$4),'19 SpcFunc &amp; VentSpcFunc combos'!$Q$8:$Q$335,0),0)&gt;0,1,0)</f>
        <v>0</v>
      </c>
      <c r="BL32" s="107">
        <f ca="1">IF(IFERROR(MATCH(_xlfn.CONCAT($B32,",",BL$4),'19 SpcFunc &amp; VentSpcFunc combos'!$Q$8:$Q$335,0),0)&gt;0,1,0)</f>
        <v>0</v>
      </c>
      <c r="BM32" s="107">
        <f ca="1">IF(IFERROR(MATCH(_xlfn.CONCAT($B32,",",BM$4),'19 SpcFunc &amp; VentSpcFunc combos'!$Q$8:$Q$335,0),0)&gt;0,1,0)</f>
        <v>0</v>
      </c>
      <c r="BN32" s="107">
        <f ca="1">IF(IFERROR(MATCH(_xlfn.CONCAT($B32,",",BN$4),'19 SpcFunc &amp; VentSpcFunc combos'!$Q$8:$Q$335,0),0)&gt;0,1,0)</f>
        <v>0</v>
      </c>
      <c r="BO32" s="107">
        <f ca="1">IF(IFERROR(MATCH(_xlfn.CONCAT($B32,",",BO$4),'19 SpcFunc &amp; VentSpcFunc combos'!$Q$8:$Q$335,0),0)&gt;0,1,0)</f>
        <v>0</v>
      </c>
      <c r="BP32" s="107">
        <f ca="1">IF(IFERROR(MATCH(_xlfn.CONCAT($B32,",",BP$4),'19 SpcFunc &amp; VentSpcFunc combos'!$Q$8:$Q$335,0),0)&gt;0,1,0)</f>
        <v>0</v>
      </c>
      <c r="BQ32" s="107">
        <f ca="1">IF(IFERROR(MATCH(_xlfn.CONCAT($B32,",",BQ$4),'19 SpcFunc &amp; VentSpcFunc combos'!$Q$8:$Q$335,0),0)&gt;0,1,0)</f>
        <v>0</v>
      </c>
      <c r="BR32" s="107">
        <f ca="1">IF(IFERROR(MATCH(_xlfn.CONCAT($B32,",",BR$4),'19 SpcFunc &amp; VentSpcFunc combos'!$Q$8:$Q$335,0),0)&gt;0,1,0)</f>
        <v>0</v>
      </c>
      <c r="BS32" s="107">
        <f ca="1">IF(IFERROR(MATCH(_xlfn.CONCAT($B32,",",BS$4),'19 SpcFunc &amp; VentSpcFunc combos'!$Q$8:$Q$335,0),0)&gt;0,1,0)</f>
        <v>0</v>
      </c>
      <c r="BT32" s="107">
        <f ca="1">IF(IFERROR(MATCH(_xlfn.CONCAT($B32,",",BT$4),'19 SpcFunc &amp; VentSpcFunc combos'!$Q$8:$Q$335,0),0)&gt;0,1,0)</f>
        <v>0</v>
      </c>
      <c r="BU32" s="107">
        <f ca="1">IF(IFERROR(MATCH(_xlfn.CONCAT($B32,",",BU$4),'19 SpcFunc &amp; VentSpcFunc combos'!$Q$8:$Q$335,0),0)&gt;0,1,0)</f>
        <v>0</v>
      </c>
      <c r="BV32" s="107">
        <f ca="1">IF(IFERROR(MATCH(_xlfn.CONCAT($B32,",",BV$4),'19 SpcFunc &amp; VentSpcFunc combos'!$Q$8:$Q$335,0),0)&gt;0,1,0)</f>
        <v>0</v>
      </c>
      <c r="BW32" s="107">
        <f ca="1">IF(IFERROR(MATCH(_xlfn.CONCAT($B32,",",BW$4),'19 SpcFunc &amp; VentSpcFunc combos'!$Q$8:$Q$335,0),0)&gt;0,1,0)</f>
        <v>0</v>
      </c>
      <c r="BX32" s="107">
        <f ca="1">IF(IFERROR(MATCH(_xlfn.CONCAT($B32,",",BX$4),'19 SpcFunc &amp; VentSpcFunc combos'!$Q$8:$Q$335,0),0)&gt;0,1,0)</f>
        <v>0</v>
      </c>
      <c r="BY32" s="107">
        <f ca="1">IF(IFERROR(MATCH(_xlfn.CONCAT($B32,",",BY$4),'19 SpcFunc &amp; VentSpcFunc combos'!$Q$8:$Q$335,0),0)&gt;0,1,0)</f>
        <v>0</v>
      </c>
      <c r="BZ32" s="107">
        <f ca="1">IF(IFERROR(MATCH(_xlfn.CONCAT($B32,",",BZ$4),'19 SpcFunc &amp; VentSpcFunc combos'!$Q$8:$Q$335,0),0)&gt;0,1,0)</f>
        <v>0</v>
      </c>
      <c r="CA32" s="107">
        <f ca="1">IF(IFERROR(MATCH(_xlfn.CONCAT($B32,",",CA$4),'19 SpcFunc &amp; VentSpcFunc combos'!$Q$8:$Q$335,0),0)&gt;0,1,0)</f>
        <v>0</v>
      </c>
      <c r="CB32" s="107">
        <f ca="1">IF(IFERROR(MATCH(_xlfn.CONCAT($B32,",",CB$4),'19 SpcFunc &amp; VentSpcFunc combos'!$Q$8:$Q$335,0),0)&gt;0,1,0)</f>
        <v>0</v>
      </c>
      <c r="CC32" s="107">
        <f ca="1">IF(IFERROR(MATCH(_xlfn.CONCAT($B32,",",CC$4),'19 SpcFunc &amp; VentSpcFunc combos'!$Q$8:$Q$335,0),0)&gt;0,1,0)</f>
        <v>0</v>
      </c>
      <c r="CD32" s="107">
        <f ca="1">IF(IFERROR(MATCH(_xlfn.CONCAT($B32,",",CD$4),'19 SpcFunc &amp; VentSpcFunc combos'!$Q$8:$Q$335,0),0)&gt;0,1,0)</f>
        <v>0</v>
      </c>
      <c r="CE32" s="107">
        <f ca="1">IF(IFERROR(MATCH(_xlfn.CONCAT($B32,",",CE$4),'19 SpcFunc &amp; VentSpcFunc combos'!$Q$8:$Q$335,0),0)&gt;0,1,0)</f>
        <v>0</v>
      </c>
      <c r="CF32" s="107">
        <f ca="1">IF(IFERROR(MATCH(_xlfn.CONCAT($B32,",",CF$4),'19 SpcFunc &amp; VentSpcFunc combos'!$Q$8:$Q$335,0),0)&gt;0,1,0)</f>
        <v>0</v>
      </c>
      <c r="CG32" s="107">
        <f ca="1">IF(IFERROR(MATCH(_xlfn.CONCAT($B32,",",CG$4),'19 SpcFunc &amp; VentSpcFunc combos'!$Q$8:$Q$335,0),0)&gt;0,1,0)</f>
        <v>0</v>
      </c>
      <c r="CH32" s="107">
        <f ca="1">IF(IFERROR(MATCH(_xlfn.CONCAT($B32,",",CH$4),'19 SpcFunc &amp; VentSpcFunc combos'!$Q$8:$Q$335,0),0)&gt;0,1,0)</f>
        <v>0</v>
      </c>
      <c r="CI32" s="107">
        <f ca="1">IF(IFERROR(MATCH(_xlfn.CONCAT($B32,",",CI$4),'19 SpcFunc &amp; VentSpcFunc combos'!$Q$8:$Q$335,0),0)&gt;0,1,0)</f>
        <v>0</v>
      </c>
      <c r="CJ32" s="107">
        <f ca="1">IF(IFERROR(MATCH(_xlfn.CONCAT($B32,",",CJ$4),'19 SpcFunc &amp; VentSpcFunc combos'!$Q$8:$Q$335,0),0)&gt;0,1,0)</f>
        <v>0</v>
      </c>
      <c r="CK32" s="107">
        <f ca="1">IF(IFERROR(MATCH(_xlfn.CONCAT($B32,",",CK$4),'19 SpcFunc &amp; VentSpcFunc combos'!$Q$8:$Q$335,0),0)&gt;0,1,0)</f>
        <v>0</v>
      </c>
      <c r="CL32" s="107">
        <f ca="1">IF(IFERROR(MATCH(_xlfn.CONCAT($B32,",",CL$4),'19 SpcFunc &amp; VentSpcFunc combos'!$Q$8:$Q$335,0),0)&gt;0,1,0)</f>
        <v>0</v>
      </c>
      <c r="CM32" s="107">
        <f ca="1">IF(IFERROR(MATCH(_xlfn.CONCAT($B32,",",CM$4),'19 SpcFunc &amp; VentSpcFunc combos'!$Q$8:$Q$335,0),0)&gt;0,1,0)</f>
        <v>0</v>
      </c>
      <c r="CN32" s="107">
        <f ca="1">IF(IFERROR(MATCH(_xlfn.CONCAT($B32,",",CN$4),'19 SpcFunc &amp; VentSpcFunc combos'!$Q$8:$Q$335,0),0)&gt;0,1,0)</f>
        <v>0</v>
      </c>
      <c r="CO32" s="107">
        <f ca="1">IF(IFERROR(MATCH(_xlfn.CONCAT($B32,",",CO$4),'19 SpcFunc &amp; VentSpcFunc combos'!$Q$8:$Q$335,0),0)&gt;0,1,0)</f>
        <v>0</v>
      </c>
      <c r="CP32" s="107">
        <f ca="1">IF(IFERROR(MATCH(_xlfn.CONCAT($B32,",",CP$4),'19 SpcFunc &amp; VentSpcFunc combos'!$Q$8:$Q$335,0),0)&gt;0,1,0)</f>
        <v>0</v>
      </c>
      <c r="CQ32" s="107">
        <f ca="1">IF(IFERROR(MATCH(_xlfn.CONCAT($B32,",",CQ$4),'19 SpcFunc &amp; VentSpcFunc combos'!$Q$8:$Q$335,0),0)&gt;0,1,0)</f>
        <v>0</v>
      </c>
      <c r="CR32" s="107">
        <f ca="1">IF(IFERROR(MATCH(_xlfn.CONCAT($B32,",",CR$4),'19 SpcFunc &amp; VentSpcFunc combos'!$Q$8:$Q$335,0),0)&gt;0,1,0)</f>
        <v>0</v>
      </c>
      <c r="CS32" s="107">
        <f ca="1">IF(IFERROR(MATCH(_xlfn.CONCAT($B32,",",CS$4),'19 SpcFunc &amp; VentSpcFunc combos'!$Q$8:$Q$335,0),0)&gt;0,1,0)</f>
        <v>0</v>
      </c>
      <c r="CT32" s="107">
        <f ca="1">IF(IFERROR(MATCH(_xlfn.CONCAT($B32,",",CT$4),'19 SpcFunc &amp; VentSpcFunc combos'!$Q$8:$Q$335,0),0)&gt;0,1,0)</f>
        <v>0</v>
      </c>
      <c r="CU32" s="86" t="s">
        <v>535</v>
      </c>
      <c r="CV32">
        <f t="shared" ca="1" si="5"/>
        <v>1</v>
      </c>
    </row>
    <row r="33" spans="2:100">
      <c r="B33" t="str">
        <f>'For CSV - 2019 SpcFuncData'!B33</f>
        <v>Healthcare Facility and Hospitals (Operating Room)</v>
      </c>
      <c r="C33" s="107">
        <f ca="1">IF(IFERROR(MATCH(_xlfn.CONCAT($B33,",",C$4),'19 SpcFunc &amp; VentSpcFunc combos'!$Q$8:$Q$335,0),0)&gt;0,1,0)</f>
        <v>0</v>
      </c>
      <c r="D33" s="107">
        <f ca="1">IF(IFERROR(MATCH(_xlfn.CONCAT($B33,",",D$4),'19 SpcFunc &amp; VentSpcFunc combos'!$Q$8:$Q$335,0),0)&gt;0,1,0)</f>
        <v>0</v>
      </c>
      <c r="E33" s="107">
        <f ca="1">IF(IFERROR(MATCH(_xlfn.CONCAT($B33,",",E$4),'19 SpcFunc &amp; VentSpcFunc combos'!$Q$8:$Q$335,0),0)&gt;0,1,0)</f>
        <v>0</v>
      </c>
      <c r="F33" s="107">
        <f ca="1">IF(IFERROR(MATCH(_xlfn.CONCAT($B33,",",F$4),'19 SpcFunc &amp; VentSpcFunc combos'!$Q$8:$Q$335,0),0)&gt;0,1,0)</f>
        <v>0</v>
      </c>
      <c r="G33" s="107">
        <f ca="1">IF(IFERROR(MATCH(_xlfn.CONCAT($B33,",",G$4),'19 SpcFunc &amp; VentSpcFunc combos'!$Q$8:$Q$335,0),0)&gt;0,1,0)</f>
        <v>0</v>
      </c>
      <c r="H33" s="107">
        <f ca="1">IF(IFERROR(MATCH(_xlfn.CONCAT($B33,",",H$4),'19 SpcFunc &amp; VentSpcFunc combos'!$Q$8:$Q$335,0),0)&gt;0,1,0)</f>
        <v>0</v>
      </c>
      <c r="I33" s="107">
        <f ca="1">IF(IFERROR(MATCH(_xlfn.CONCAT($B33,",",I$4),'19 SpcFunc &amp; VentSpcFunc combos'!$Q$8:$Q$335,0),0)&gt;0,1,0)</f>
        <v>0</v>
      </c>
      <c r="J33" s="107">
        <f ca="1">IF(IFERROR(MATCH(_xlfn.CONCAT($B33,",",J$4),'19 SpcFunc &amp; VentSpcFunc combos'!$Q$8:$Q$335,0),0)&gt;0,1,0)</f>
        <v>0</v>
      </c>
      <c r="K33" s="107">
        <f ca="1">IF(IFERROR(MATCH(_xlfn.CONCAT($B33,",",K$4),'19 SpcFunc &amp; VentSpcFunc combos'!$Q$8:$Q$335,0),0)&gt;0,1,0)</f>
        <v>0</v>
      </c>
      <c r="L33" s="107">
        <f ca="1">IF(IFERROR(MATCH(_xlfn.CONCAT($B33,",",L$4),'19 SpcFunc &amp; VentSpcFunc combos'!$Q$8:$Q$335,0),0)&gt;0,1,0)</f>
        <v>0</v>
      </c>
      <c r="M33" s="107">
        <f ca="1">IF(IFERROR(MATCH(_xlfn.CONCAT($B33,",",M$4),'19 SpcFunc &amp; VentSpcFunc combos'!$Q$8:$Q$335,0),0)&gt;0,1,0)</f>
        <v>0</v>
      </c>
      <c r="N33" s="107">
        <f ca="1">IF(IFERROR(MATCH(_xlfn.CONCAT($B33,",",N$4),'19 SpcFunc &amp; VentSpcFunc combos'!$Q$8:$Q$335,0),0)&gt;0,1,0)</f>
        <v>0</v>
      </c>
      <c r="O33" s="107">
        <f ca="1">IF(IFERROR(MATCH(_xlfn.CONCAT($B33,",",O$4),'19 SpcFunc &amp; VentSpcFunc combos'!$Q$8:$Q$335,0),0)&gt;0,1,0)</f>
        <v>0</v>
      </c>
      <c r="P33" s="107">
        <f ca="1">IF(IFERROR(MATCH(_xlfn.CONCAT($B33,",",P$4),'19 SpcFunc &amp; VentSpcFunc combos'!$Q$8:$Q$335,0),0)&gt;0,1,0)</f>
        <v>0</v>
      </c>
      <c r="Q33" s="107">
        <f ca="1">IF(IFERROR(MATCH(_xlfn.CONCAT($B33,",",Q$4),'19 SpcFunc &amp; VentSpcFunc combos'!$Q$8:$Q$335,0),0)&gt;0,1,0)</f>
        <v>0</v>
      </c>
      <c r="R33" s="107">
        <f ca="1">IF(IFERROR(MATCH(_xlfn.CONCAT($B33,",",R$4),'19 SpcFunc &amp; VentSpcFunc combos'!$Q$8:$Q$335,0),0)&gt;0,1,0)</f>
        <v>0</v>
      </c>
      <c r="S33" s="107">
        <f ca="1">IF(IFERROR(MATCH(_xlfn.CONCAT($B33,",",S$4),'19 SpcFunc &amp; VentSpcFunc combos'!$Q$8:$Q$335,0),0)&gt;0,1,0)</f>
        <v>0</v>
      </c>
      <c r="T33" s="107">
        <f ca="1">IF(IFERROR(MATCH(_xlfn.CONCAT($B33,",",T$4),'19 SpcFunc &amp; VentSpcFunc combos'!$Q$8:$Q$335,0),0)&gt;0,1,0)</f>
        <v>0</v>
      </c>
      <c r="U33" s="107">
        <f ca="1">IF(IFERROR(MATCH(_xlfn.CONCAT($B33,",",U$4),'19 SpcFunc &amp; VentSpcFunc combos'!$Q$8:$Q$335,0),0)&gt;0,1,0)</f>
        <v>0</v>
      </c>
      <c r="V33" s="107">
        <f ca="1">IF(IFERROR(MATCH(_xlfn.CONCAT($B33,",",V$4),'19 SpcFunc &amp; VentSpcFunc combos'!$Q$8:$Q$335,0),0)&gt;0,1,0)</f>
        <v>0</v>
      </c>
      <c r="W33" s="107">
        <f ca="1">IF(IFERROR(MATCH(_xlfn.CONCAT($B33,",",W$4),'19 SpcFunc &amp; VentSpcFunc combos'!$Q$8:$Q$335,0),0)&gt;0,1,0)</f>
        <v>0</v>
      </c>
      <c r="X33" s="107">
        <f ca="1">IF(IFERROR(MATCH(_xlfn.CONCAT($B33,",",X$4),'19 SpcFunc &amp; VentSpcFunc combos'!$Q$8:$Q$335,0),0)&gt;0,1,0)</f>
        <v>0</v>
      </c>
      <c r="Y33" s="107">
        <f ca="1">IF(IFERROR(MATCH(_xlfn.CONCAT($B33,",",Y$4),'19 SpcFunc &amp; VentSpcFunc combos'!$Q$8:$Q$335,0),0)&gt;0,1,0)</f>
        <v>0</v>
      </c>
      <c r="Z33" s="107">
        <f ca="1">IF(IFERROR(MATCH(_xlfn.CONCAT($B33,",",Z$4),'19 SpcFunc &amp; VentSpcFunc combos'!$Q$8:$Q$335,0),0)&gt;0,1,0)</f>
        <v>0</v>
      </c>
      <c r="AA33" s="107">
        <f ca="1">IF(IFERROR(MATCH(_xlfn.CONCAT($B33,",",AA$4),'19 SpcFunc &amp; VentSpcFunc combos'!$Q$8:$Q$335,0),0)&gt;0,1,0)</f>
        <v>0</v>
      </c>
      <c r="AB33" s="107">
        <f ca="1">IF(IFERROR(MATCH(_xlfn.CONCAT($B33,",",AB$4),'19 SpcFunc &amp; VentSpcFunc combos'!$Q$8:$Q$335,0),0)&gt;0,1,0)</f>
        <v>0</v>
      </c>
      <c r="AC33" s="107">
        <f ca="1">IF(IFERROR(MATCH(_xlfn.CONCAT($B33,",",AC$4),'19 SpcFunc &amp; VentSpcFunc combos'!$Q$8:$Q$335,0),0)&gt;0,1,0)</f>
        <v>0</v>
      </c>
      <c r="AD33" s="107">
        <f ca="1">IF(IFERROR(MATCH(_xlfn.CONCAT($B33,",",AD$4),'19 SpcFunc &amp; VentSpcFunc combos'!$Q$8:$Q$335,0),0)&gt;0,1,0)</f>
        <v>0</v>
      </c>
      <c r="AE33" s="107">
        <f ca="1">IF(IFERROR(MATCH(_xlfn.CONCAT($B33,",",AE$4),'19 SpcFunc &amp; VentSpcFunc combos'!$Q$8:$Q$335,0),0)&gt;0,1,0)</f>
        <v>0</v>
      </c>
      <c r="AF33" s="107">
        <f ca="1">IF(IFERROR(MATCH(_xlfn.CONCAT($B33,",",AF$4),'19 SpcFunc &amp; VentSpcFunc combos'!$Q$8:$Q$335,0),0)&gt;0,1,0)</f>
        <v>0</v>
      </c>
      <c r="AG33" s="107">
        <f ca="1">IF(IFERROR(MATCH(_xlfn.CONCAT($B33,",",AG$4),'19 SpcFunc &amp; VentSpcFunc combos'!$Q$8:$Q$335,0),0)&gt;0,1,0)</f>
        <v>0</v>
      </c>
      <c r="AH33" s="107">
        <f ca="1">IF(IFERROR(MATCH(_xlfn.CONCAT($B33,",",AH$4),'19 SpcFunc &amp; VentSpcFunc combos'!$Q$8:$Q$335,0),0)&gt;0,1,0)</f>
        <v>0</v>
      </c>
      <c r="AI33" s="107">
        <f ca="1">IF(IFERROR(MATCH(_xlfn.CONCAT($B33,",",AI$4),'19 SpcFunc &amp; VentSpcFunc combos'!$Q$8:$Q$335,0),0)&gt;0,1,0)</f>
        <v>0</v>
      </c>
      <c r="AJ33" s="107">
        <f ca="1">IF(IFERROR(MATCH(_xlfn.CONCAT($B33,",",AJ$4),'19 SpcFunc &amp; VentSpcFunc combos'!$Q$8:$Q$335,0),0)&gt;0,1,0)</f>
        <v>0</v>
      </c>
      <c r="AK33" s="107">
        <f ca="1">IF(IFERROR(MATCH(_xlfn.CONCAT($B33,",",AK$4),'19 SpcFunc &amp; VentSpcFunc combos'!$Q$8:$Q$335,0),0)&gt;0,1,0)</f>
        <v>0</v>
      </c>
      <c r="AL33" s="107">
        <f ca="1">IF(IFERROR(MATCH(_xlfn.CONCAT($B33,",",AL$4),'19 SpcFunc &amp; VentSpcFunc combos'!$Q$8:$Q$335,0),0)&gt;0,1,0)</f>
        <v>0</v>
      </c>
      <c r="AM33" s="107">
        <f ca="1">IF(IFERROR(MATCH(_xlfn.CONCAT($B33,",",AM$4),'19 SpcFunc &amp; VentSpcFunc combos'!$Q$8:$Q$335,0),0)&gt;0,1,0)</f>
        <v>0</v>
      </c>
      <c r="AN33" s="107">
        <f ca="1">IF(IFERROR(MATCH(_xlfn.CONCAT($B33,",",AN$4),'19 SpcFunc &amp; VentSpcFunc combos'!$Q$8:$Q$335,0),0)&gt;0,1,0)</f>
        <v>0</v>
      </c>
      <c r="AO33" s="107">
        <f ca="1">IF(IFERROR(MATCH(_xlfn.CONCAT($B33,",",AO$4),'19 SpcFunc &amp; VentSpcFunc combos'!$Q$8:$Q$335,0),0)&gt;0,1,0)</f>
        <v>0</v>
      </c>
      <c r="AP33" s="107">
        <f ca="1">IF(IFERROR(MATCH(_xlfn.CONCAT($B33,",",AP$4),'19 SpcFunc &amp; VentSpcFunc combos'!$Q$8:$Q$335,0),0)&gt;0,1,0)</f>
        <v>0</v>
      </c>
      <c r="AQ33" s="107">
        <f ca="1">IF(IFERROR(MATCH(_xlfn.CONCAT($B33,",",AQ$4),'19 SpcFunc &amp; VentSpcFunc combos'!$Q$8:$Q$335,0),0)&gt;0,1,0)</f>
        <v>0</v>
      </c>
      <c r="AR33" s="107">
        <f ca="1">IF(IFERROR(MATCH(_xlfn.CONCAT($B33,",",AR$4),'19 SpcFunc &amp; VentSpcFunc combos'!$Q$8:$Q$335,0),0)&gt;0,1,0)</f>
        <v>0</v>
      </c>
      <c r="AS33" s="107">
        <f ca="1">IF(IFERROR(MATCH(_xlfn.CONCAT($B33,",",AS$4),'19 SpcFunc &amp; VentSpcFunc combos'!$Q$8:$Q$335,0),0)&gt;0,1,0)</f>
        <v>0</v>
      </c>
      <c r="AT33" s="107">
        <f ca="1">IF(IFERROR(MATCH(_xlfn.CONCAT($B33,",",AT$4),'19 SpcFunc &amp; VentSpcFunc combos'!$Q$8:$Q$335,0),0)&gt;0,1,0)</f>
        <v>0</v>
      </c>
      <c r="AU33" s="107">
        <f ca="1">IF(IFERROR(MATCH(_xlfn.CONCAT($B33,",",AU$4),'19 SpcFunc &amp; VentSpcFunc combos'!$Q$8:$Q$335,0),0)&gt;0,1,0)</f>
        <v>0</v>
      </c>
      <c r="AV33" s="107">
        <f ca="1">IF(IFERROR(MATCH(_xlfn.CONCAT($B33,",",AV$4),'19 SpcFunc &amp; VentSpcFunc combos'!$Q$8:$Q$335,0),0)&gt;0,1,0)</f>
        <v>0</v>
      </c>
      <c r="AW33" s="107">
        <f ca="1">IF(IFERROR(MATCH(_xlfn.CONCAT($B33,",",AW$4),'19 SpcFunc &amp; VentSpcFunc combos'!$Q$8:$Q$335,0),0)&gt;0,1,0)</f>
        <v>0</v>
      </c>
      <c r="AX33" s="107">
        <f ca="1">IF(IFERROR(MATCH(_xlfn.CONCAT($B33,",",AX$4),'19 SpcFunc &amp; VentSpcFunc combos'!$Q$8:$Q$335,0),0)&gt;0,1,0)</f>
        <v>0</v>
      </c>
      <c r="AY33" s="107">
        <f ca="1">IF(IFERROR(MATCH(_xlfn.CONCAT($B33,",",AY$4),'19 SpcFunc &amp; VentSpcFunc combos'!$Q$8:$Q$335,0),0)&gt;0,1,0)</f>
        <v>0</v>
      </c>
      <c r="AZ33" s="107">
        <f ca="1">IF(IFERROR(MATCH(_xlfn.CONCAT($B33,",",AZ$4),'19 SpcFunc &amp; VentSpcFunc combos'!$Q$8:$Q$335,0),0)&gt;0,1,0)</f>
        <v>0</v>
      </c>
      <c r="BA33" s="107">
        <f ca="1">IF(IFERROR(MATCH(_xlfn.CONCAT($B33,",",BA$4),'19 SpcFunc &amp; VentSpcFunc combos'!$Q$8:$Q$335,0),0)&gt;0,1,0)</f>
        <v>0</v>
      </c>
      <c r="BB33" s="107">
        <f ca="1">IF(IFERROR(MATCH(_xlfn.CONCAT($B33,",",BB$4),'19 SpcFunc &amp; VentSpcFunc combos'!$Q$8:$Q$335,0),0)&gt;0,1,0)</f>
        <v>0</v>
      </c>
      <c r="BC33" s="107">
        <f ca="1">IF(IFERROR(MATCH(_xlfn.CONCAT($B33,",",BC$4),'19 SpcFunc &amp; VentSpcFunc combos'!$Q$8:$Q$335,0),0)&gt;0,1,0)</f>
        <v>0</v>
      </c>
      <c r="BD33" s="107">
        <f ca="1">IF(IFERROR(MATCH(_xlfn.CONCAT($B33,",",BD$4),'19 SpcFunc &amp; VentSpcFunc combos'!$Q$8:$Q$335,0),0)&gt;0,1,0)</f>
        <v>0</v>
      </c>
      <c r="BE33" s="107">
        <f ca="1">IF(IFERROR(MATCH(_xlfn.CONCAT($B33,",",BE$4),'19 SpcFunc &amp; VentSpcFunc combos'!$Q$8:$Q$335,0),0)&gt;0,1,0)</f>
        <v>0</v>
      </c>
      <c r="BF33" s="107">
        <f ca="1">IF(IFERROR(MATCH(_xlfn.CONCAT($B33,",",BF$4),'19 SpcFunc &amp; VentSpcFunc combos'!$Q$8:$Q$335,0),0)&gt;0,1,0)</f>
        <v>0</v>
      </c>
      <c r="BG33" s="107">
        <f ca="1">IF(IFERROR(MATCH(_xlfn.CONCAT($B33,",",BG$4),'19 SpcFunc &amp; VentSpcFunc combos'!$Q$8:$Q$335,0),0)&gt;0,1,0)</f>
        <v>0</v>
      </c>
      <c r="BH33" s="107">
        <f ca="1">IF(IFERROR(MATCH(_xlfn.CONCAT($B33,",",BH$4),'19 SpcFunc &amp; VentSpcFunc combos'!$Q$8:$Q$335,0),0)&gt;0,1,0)</f>
        <v>1</v>
      </c>
      <c r="BI33" s="107">
        <f ca="1">IF(IFERROR(MATCH(_xlfn.CONCAT($B33,",",BI$4),'19 SpcFunc &amp; VentSpcFunc combos'!$Q$8:$Q$335,0),0)&gt;0,1,0)</f>
        <v>0</v>
      </c>
      <c r="BJ33" s="107">
        <f ca="1">IF(IFERROR(MATCH(_xlfn.CONCAT($B33,",",BJ$4),'19 SpcFunc &amp; VentSpcFunc combos'!$Q$8:$Q$335,0),0)&gt;0,1,0)</f>
        <v>0</v>
      </c>
      <c r="BK33" s="107">
        <f ca="1">IF(IFERROR(MATCH(_xlfn.CONCAT($B33,",",BK$4),'19 SpcFunc &amp; VentSpcFunc combos'!$Q$8:$Q$335,0),0)&gt;0,1,0)</f>
        <v>0</v>
      </c>
      <c r="BL33" s="107">
        <f ca="1">IF(IFERROR(MATCH(_xlfn.CONCAT($B33,",",BL$4),'19 SpcFunc &amp; VentSpcFunc combos'!$Q$8:$Q$335,0),0)&gt;0,1,0)</f>
        <v>0</v>
      </c>
      <c r="BM33" s="107">
        <f ca="1">IF(IFERROR(MATCH(_xlfn.CONCAT($B33,",",BM$4),'19 SpcFunc &amp; VentSpcFunc combos'!$Q$8:$Q$335,0),0)&gt;0,1,0)</f>
        <v>0</v>
      </c>
      <c r="BN33" s="107">
        <f ca="1">IF(IFERROR(MATCH(_xlfn.CONCAT($B33,",",BN$4),'19 SpcFunc &amp; VentSpcFunc combos'!$Q$8:$Q$335,0),0)&gt;0,1,0)</f>
        <v>0</v>
      </c>
      <c r="BO33" s="107">
        <f ca="1">IF(IFERROR(MATCH(_xlfn.CONCAT($B33,",",BO$4),'19 SpcFunc &amp; VentSpcFunc combos'!$Q$8:$Q$335,0),0)&gt;0,1,0)</f>
        <v>0</v>
      </c>
      <c r="BP33" s="107">
        <f ca="1">IF(IFERROR(MATCH(_xlfn.CONCAT($B33,",",BP$4),'19 SpcFunc &amp; VentSpcFunc combos'!$Q$8:$Q$335,0),0)&gt;0,1,0)</f>
        <v>0</v>
      </c>
      <c r="BQ33" s="107">
        <f ca="1">IF(IFERROR(MATCH(_xlfn.CONCAT($B33,",",BQ$4),'19 SpcFunc &amp; VentSpcFunc combos'!$Q$8:$Q$335,0),0)&gt;0,1,0)</f>
        <v>0</v>
      </c>
      <c r="BR33" s="107">
        <f ca="1">IF(IFERROR(MATCH(_xlfn.CONCAT($B33,",",BR$4),'19 SpcFunc &amp; VentSpcFunc combos'!$Q$8:$Q$335,0),0)&gt;0,1,0)</f>
        <v>0</v>
      </c>
      <c r="BS33" s="107">
        <f ca="1">IF(IFERROR(MATCH(_xlfn.CONCAT($B33,",",BS$4),'19 SpcFunc &amp; VentSpcFunc combos'!$Q$8:$Q$335,0),0)&gt;0,1,0)</f>
        <v>0</v>
      </c>
      <c r="BT33" s="107">
        <f ca="1">IF(IFERROR(MATCH(_xlfn.CONCAT($B33,",",BT$4),'19 SpcFunc &amp; VentSpcFunc combos'!$Q$8:$Q$335,0),0)&gt;0,1,0)</f>
        <v>0</v>
      </c>
      <c r="BU33" s="107">
        <f ca="1">IF(IFERROR(MATCH(_xlfn.CONCAT($B33,",",BU$4),'19 SpcFunc &amp; VentSpcFunc combos'!$Q$8:$Q$335,0),0)&gt;0,1,0)</f>
        <v>0</v>
      </c>
      <c r="BV33" s="107">
        <f ca="1">IF(IFERROR(MATCH(_xlfn.CONCAT($B33,",",BV$4),'19 SpcFunc &amp; VentSpcFunc combos'!$Q$8:$Q$335,0),0)&gt;0,1,0)</f>
        <v>0</v>
      </c>
      <c r="BW33" s="107">
        <f ca="1">IF(IFERROR(MATCH(_xlfn.CONCAT($B33,",",BW$4),'19 SpcFunc &amp; VentSpcFunc combos'!$Q$8:$Q$335,0),0)&gt;0,1,0)</f>
        <v>0</v>
      </c>
      <c r="BX33" s="107">
        <f ca="1">IF(IFERROR(MATCH(_xlfn.CONCAT($B33,",",BX$4),'19 SpcFunc &amp; VentSpcFunc combos'!$Q$8:$Q$335,0),0)&gt;0,1,0)</f>
        <v>0</v>
      </c>
      <c r="BY33" s="107">
        <f ca="1">IF(IFERROR(MATCH(_xlfn.CONCAT($B33,",",BY$4),'19 SpcFunc &amp; VentSpcFunc combos'!$Q$8:$Q$335,0),0)&gt;0,1,0)</f>
        <v>0</v>
      </c>
      <c r="BZ33" s="107">
        <f ca="1">IF(IFERROR(MATCH(_xlfn.CONCAT($B33,",",BZ$4),'19 SpcFunc &amp; VentSpcFunc combos'!$Q$8:$Q$335,0),0)&gt;0,1,0)</f>
        <v>0</v>
      </c>
      <c r="CA33" s="107">
        <f ca="1">IF(IFERROR(MATCH(_xlfn.CONCAT($B33,",",CA$4),'19 SpcFunc &amp; VentSpcFunc combos'!$Q$8:$Q$335,0),0)&gt;0,1,0)</f>
        <v>0</v>
      </c>
      <c r="CB33" s="107">
        <f ca="1">IF(IFERROR(MATCH(_xlfn.CONCAT($B33,",",CB$4),'19 SpcFunc &amp; VentSpcFunc combos'!$Q$8:$Q$335,0),0)&gt;0,1,0)</f>
        <v>0</v>
      </c>
      <c r="CC33" s="107">
        <f ca="1">IF(IFERROR(MATCH(_xlfn.CONCAT($B33,",",CC$4),'19 SpcFunc &amp; VentSpcFunc combos'!$Q$8:$Q$335,0),0)&gt;0,1,0)</f>
        <v>0</v>
      </c>
      <c r="CD33" s="107">
        <f ca="1">IF(IFERROR(MATCH(_xlfn.CONCAT($B33,",",CD$4),'19 SpcFunc &amp; VentSpcFunc combos'!$Q$8:$Q$335,0),0)&gt;0,1,0)</f>
        <v>0</v>
      </c>
      <c r="CE33" s="107">
        <f ca="1">IF(IFERROR(MATCH(_xlfn.CONCAT($B33,",",CE$4),'19 SpcFunc &amp; VentSpcFunc combos'!$Q$8:$Q$335,0),0)&gt;0,1,0)</f>
        <v>0</v>
      </c>
      <c r="CF33" s="107">
        <f ca="1">IF(IFERROR(MATCH(_xlfn.CONCAT($B33,",",CF$4),'19 SpcFunc &amp; VentSpcFunc combos'!$Q$8:$Q$335,0),0)&gt;0,1,0)</f>
        <v>0</v>
      </c>
      <c r="CG33" s="107">
        <f ca="1">IF(IFERROR(MATCH(_xlfn.CONCAT($B33,",",CG$4),'19 SpcFunc &amp; VentSpcFunc combos'!$Q$8:$Q$335,0),0)&gt;0,1,0)</f>
        <v>0</v>
      </c>
      <c r="CH33" s="107">
        <f ca="1">IF(IFERROR(MATCH(_xlfn.CONCAT($B33,",",CH$4),'19 SpcFunc &amp; VentSpcFunc combos'!$Q$8:$Q$335,0),0)&gt;0,1,0)</f>
        <v>0</v>
      </c>
      <c r="CI33" s="107">
        <f ca="1">IF(IFERROR(MATCH(_xlfn.CONCAT($B33,",",CI$4),'19 SpcFunc &amp; VentSpcFunc combos'!$Q$8:$Q$335,0),0)&gt;0,1,0)</f>
        <v>0</v>
      </c>
      <c r="CJ33" s="107">
        <f ca="1">IF(IFERROR(MATCH(_xlfn.CONCAT($B33,",",CJ$4),'19 SpcFunc &amp; VentSpcFunc combos'!$Q$8:$Q$335,0),0)&gt;0,1,0)</f>
        <v>0</v>
      </c>
      <c r="CK33" s="107">
        <f ca="1">IF(IFERROR(MATCH(_xlfn.CONCAT($B33,",",CK$4),'19 SpcFunc &amp; VentSpcFunc combos'!$Q$8:$Q$335,0),0)&gt;0,1,0)</f>
        <v>0</v>
      </c>
      <c r="CL33" s="107">
        <f ca="1">IF(IFERROR(MATCH(_xlfn.CONCAT($B33,",",CL$4),'19 SpcFunc &amp; VentSpcFunc combos'!$Q$8:$Q$335,0),0)&gt;0,1,0)</f>
        <v>0</v>
      </c>
      <c r="CM33" s="107">
        <f ca="1">IF(IFERROR(MATCH(_xlfn.CONCAT($B33,",",CM$4),'19 SpcFunc &amp; VentSpcFunc combos'!$Q$8:$Q$335,0),0)&gt;0,1,0)</f>
        <v>0</v>
      </c>
      <c r="CN33" s="107">
        <f ca="1">IF(IFERROR(MATCH(_xlfn.CONCAT($B33,",",CN$4),'19 SpcFunc &amp; VentSpcFunc combos'!$Q$8:$Q$335,0),0)&gt;0,1,0)</f>
        <v>0</v>
      </c>
      <c r="CO33" s="107">
        <f ca="1">IF(IFERROR(MATCH(_xlfn.CONCAT($B33,",",CO$4),'19 SpcFunc &amp; VentSpcFunc combos'!$Q$8:$Q$335,0),0)&gt;0,1,0)</f>
        <v>0</v>
      </c>
      <c r="CP33" s="107">
        <f ca="1">IF(IFERROR(MATCH(_xlfn.CONCAT($B33,",",CP$4),'19 SpcFunc &amp; VentSpcFunc combos'!$Q$8:$Q$335,0),0)&gt;0,1,0)</f>
        <v>0</v>
      </c>
      <c r="CQ33" s="107">
        <f ca="1">IF(IFERROR(MATCH(_xlfn.CONCAT($B33,",",CQ$4),'19 SpcFunc &amp; VentSpcFunc combos'!$Q$8:$Q$335,0),0)&gt;0,1,0)</f>
        <v>0</v>
      </c>
      <c r="CR33" s="107">
        <f ca="1">IF(IFERROR(MATCH(_xlfn.CONCAT($B33,",",CR$4),'19 SpcFunc &amp; VentSpcFunc combos'!$Q$8:$Q$335,0),0)&gt;0,1,0)</f>
        <v>0</v>
      </c>
      <c r="CS33" s="107">
        <f ca="1">IF(IFERROR(MATCH(_xlfn.CONCAT($B33,",",CS$4),'19 SpcFunc &amp; VentSpcFunc combos'!$Q$8:$Q$335,0),0)&gt;0,1,0)</f>
        <v>0</v>
      </c>
      <c r="CT33" s="107">
        <f ca="1">IF(IFERROR(MATCH(_xlfn.CONCAT($B33,",",CT$4),'19 SpcFunc &amp; VentSpcFunc combos'!$Q$8:$Q$335,0),0)&gt;0,1,0)</f>
        <v>0</v>
      </c>
      <c r="CU33" s="86" t="s">
        <v>535</v>
      </c>
      <c r="CV33">
        <f t="shared" ca="1" si="5"/>
        <v>1</v>
      </c>
    </row>
    <row r="34" spans="2:100">
      <c r="B34" t="str">
        <f>'For CSV - 2019 SpcFuncData'!B34</f>
        <v>Healthcare Facility and Hospitals (Patient Room)</v>
      </c>
      <c r="C34" s="107">
        <f ca="1">IF(IFERROR(MATCH(_xlfn.CONCAT($B34,",",C$4),'19 SpcFunc &amp; VentSpcFunc combos'!$Q$8:$Q$335,0),0)&gt;0,1,0)</f>
        <v>0</v>
      </c>
      <c r="D34" s="107">
        <f ca="1">IF(IFERROR(MATCH(_xlfn.CONCAT($B34,",",D$4),'19 SpcFunc &amp; VentSpcFunc combos'!$Q$8:$Q$335,0),0)&gt;0,1,0)</f>
        <v>0</v>
      </c>
      <c r="E34" s="107">
        <f ca="1">IF(IFERROR(MATCH(_xlfn.CONCAT($B34,",",E$4),'19 SpcFunc &amp; VentSpcFunc combos'!$Q$8:$Q$335,0),0)&gt;0,1,0)</f>
        <v>0</v>
      </c>
      <c r="F34" s="107">
        <f ca="1">IF(IFERROR(MATCH(_xlfn.CONCAT($B34,",",F$4),'19 SpcFunc &amp; VentSpcFunc combos'!$Q$8:$Q$335,0),0)&gt;0,1,0)</f>
        <v>0</v>
      </c>
      <c r="G34" s="107">
        <f ca="1">IF(IFERROR(MATCH(_xlfn.CONCAT($B34,",",G$4),'19 SpcFunc &amp; VentSpcFunc combos'!$Q$8:$Q$335,0),0)&gt;0,1,0)</f>
        <v>0</v>
      </c>
      <c r="H34" s="107">
        <f ca="1">IF(IFERROR(MATCH(_xlfn.CONCAT($B34,",",H$4),'19 SpcFunc &amp; VentSpcFunc combos'!$Q$8:$Q$335,0),0)&gt;0,1,0)</f>
        <v>0</v>
      </c>
      <c r="I34" s="107">
        <f ca="1">IF(IFERROR(MATCH(_xlfn.CONCAT($B34,",",I$4),'19 SpcFunc &amp; VentSpcFunc combos'!$Q$8:$Q$335,0),0)&gt;0,1,0)</f>
        <v>0</v>
      </c>
      <c r="J34" s="107">
        <f ca="1">IF(IFERROR(MATCH(_xlfn.CONCAT($B34,",",J$4),'19 SpcFunc &amp; VentSpcFunc combos'!$Q$8:$Q$335,0),0)&gt;0,1,0)</f>
        <v>0</v>
      </c>
      <c r="K34" s="107">
        <f ca="1">IF(IFERROR(MATCH(_xlfn.CONCAT($B34,",",K$4),'19 SpcFunc &amp; VentSpcFunc combos'!$Q$8:$Q$335,0),0)&gt;0,1,0)</f>
        <v>0</v>
      </c>
      <c r="L34" s="107">
        <f ca="1">IF(IFERROR(MATCH(_xlfn.CONCAT($B34,",",L$4),'19 SpcFunc &amp; VentSpcFunc combos'!$Q$8:$Q$335,0),0)&gt;0,1,0)</f>
        <v>0</v>
      </c>
      <c r="M34" s="107">
        <f ca="1">IF(IFERROR(MATCH(_xlfn.CONCAT($B34,",",M$4),'19 SpcFunc &amp; VentSpcFunc combos'!$Q$8:$Q$335,0),0)&gt;0,1,0)</f>
        <v>0</v>
      </c>
      <c r="N34" s="107">
        <f ca="1">IF(IFERROR(MATCH(_xlfn.CONCAT($B34,",",N$4),'19 SpcFunc &amp; VentSpcFunc combos'!$Q$8:$Q$335,0),0)&gt;0,1,0)</f>
        <v>0</v>
      </c>
      <c r="O34" s="107">
        <f ca="1">IF(IFERROR(MATCH(_xlfn.CONCAT($B34,",",O$4),'19 SpcFunc &amp; VentSpcFunc combos'!$Q$8:$Q$335,0),0)&gt;0,1,0)</f>
        <v>0</v>
      </c>
      <c r="P34" s="107">
        <f ca="1">IF(IFERROR(MATCH(_xlfn.CONCAT($B34,",",P$4),'19 SpcFunc &amp; VentSpcFunc combos'!$Q$8:$Q$335,0),0)&gt;0,1,0)</f>
        <v>0</v>
      </c>
      <c r="Q34" s="107">
        <f ca="1">IF(IFERROR(MATCH(_xlfn.CONCAT($B34,",",Q$4),'19 SpcFunc &amp; VentSpcFunc combos'!$Q$8:$Q$335,0),0)&gt;0,1,0)</f>
        <v>0</v>
      </c>
      <c r="R34" s="107">
        <f ca="1">IF(IFERROR(MATCH(_xlfn.CONCAT($B34,",",R$4),'19 SpcFunc &amp; VentSpcFunc combos'!$Q$8:$Q$335,0),0)&gt;0,1,0)</f>
        <v>0</v>
      </c>
      <c r="S34" s="107">
        <f ca="1">IF(IFERROR(MATCH(_xlfn.CONCAT($B34,",",S$4),'19 SpcFunc &amp; VentSpcFunc combos'!$Q$8:$Q$335,0),0)&gt;0,1,0)</f>
        <v>0</v>
      </c>
      <c r="T34" s="107">
        <f ca="1">IF(IFERROR(MATCH(_xlfn.CONCAT($B34,",",T$4),'19 SpcFunc &amp; VentSpcFunc combos'!$Q$8:$Q$335,0),0)&gt;0,1,0)</f>
        <v>0</v>
      </c>
      <c r="U34" s="107">
        <f ca="1">IF(IFERROR(MATCH(_xlfn.CONCAT($B34,",",U$4),'19 SpcFunc &amp; VentSpcFunc combos'!$Q$8:$Q$335,0),0)&gt;0,1,0)</f>
        <v>0</v>
      </c>
      <c r="V34" s="107">
        <f ca="1">IF(IFERROR(MATCH(_xlfn.CONCAT($B34,",",V$4),'19 SpcFunc &amp; VentSpcFunc combos'!$Q$8:$Q$335,0),0)&gt;0,1,0)</f>
        <v>0</v>
      </c>
      <c r="W34" s="107">
        <f ca="1">IF(IFERROR(MATCH(_xlfn.CONCAT($B34,",",W$4),'19 SpcFunc &amp; VentSpcFunc combos'!$Q$8:$Q$335,0),0)&gt;0,1,0)</f>
        <v>0</v>
      </c>
      <c r="X34" s="107">
        <f ca="1">IF(IFERROR(MATCH(_xlfn.CONCAT($B34,",",X$4),'19 SpcFunc &amp; VentSpcFunc combos'!$Q$8:$Q$335,0),0)&gt;0,1,0)</f>
        <v>0</v>
      </c>
      <c r="Y34" s="107">
        <f ca="1">IF(IFERROR(MATCH(_xlfn.CONCAT($B34,",",Y$4),'19 SpcFunc &amp; VentSpcFunc combos'!$Q$8:$Q$335,0),0)&gt;0,1,0)</f>
        <v>0</v>
      </c>
      <c r="Z34" s="107">
        <f ca="1">IF(IFERROR(MATCH(_xlfn.CONCAT($B34,",",Z$4),'19 SpcFunc &amp; VentSpcFunc combos'!$Q$8:$Q$335,0),0)&gt;0,1,0)</f>
        <v>0</v>
      </c>
      <c r="AA34" s="107">
        <f ca="1">IF(IFERROR(MATCH(_xlfn.CONCAT($B34,",",AA$4),'19 SpcFunc &amp; VentSpcFunc combos'!$Q$8:$Q$335,0),0)&gt;0,1,0)</f>
        <v>0</v>
      </c>
      <c r="AB34" s="107">
        <f ca="1">IF(IFERROR(MATCH(_xlfn.CONCAT($B34,",",AB$4),'19 SpcFunc &amp; VentSpcFunc combos'!$Q$8:$Q$335,0),0)&gt;0,1,0)</f>
        <v>0</v>
      </c>
      <c r="AC34" s="107">
        <f ca="1">IF(IFERROR(MATCH(_xlfn.CONCAT($B34,",",AC$4),'19 SpcFunc &amp; VentSpcFunc combos'!$Q$8:$Q$335,0),0)&gt;0,1,0)</f>
        <v>0</v>
      </c>
      <c r="AD34" s="107">
        <f ca="1">IF(IFERROR(MATCH(_xlfn.CONCAT($B34,",",AD$4),'19 SpcFunc &amp; VentSpcFunc combos'!$Q$8:$Q$335,0),0)&gt;0,1,0)</f>
        <v>0</v>
      </c>
      <c r="AE34" s="107">
        <f ca="1">IF(IFERROR(MATCH(_xlfn.CONCAT($B34,",",AE$4),'19 SpcFunc &amp; VentSpcFunc combos'!$Q$8:$Q$335,0),0)&gt;0,1,0)</f>
        <v>0</v>
      </c>
      <c r="AF34" s="107">
        <f ca="1">IF(IFERROR(MATCH(_xlfn.CONCAT($B34,",",AF$4),'19 SpcFunc &amp; VentSpcFunc combos'!$Q$8:$Q$335,0),0)&gt;0,1,0)</f>
        <v>0</v>
      </c>
      <c r="AG34" s="107">
        <f ca="1">IF(IFERROR(MATCH(_xlfn.CONCAT($B34,",",AG$4),'19 SpcFunc &amp; VentSpcFunc combos'!$Q$8:$Q$335,0),0)&gt;0,1,0)</f>
        <v>0</v>
      </c>
      <c r="AH34" s="107">
        <f ca="1">IF(IFERROR(MATCH(_xlfn.CONCAT($B34,",",AH$4),'19 SpcFunc &amp; VentSpcFunc combos'!$Q$8:$Q$335,0),0)&gt;0,1,0)</f>
        <v>0</v>
      </c>
      <c r="AI34" s="107">
        <f ca="1">IF(IFERROR(MATCH(_xlfn.CONCAT($B34,",",AI$4),'19 SpcFunc &amp; VentSpcFunc combos'!$Q$8:$Q$335,0),0)&gt;0,1,0)</f>
        <v>0</v>
      </c>
      <c r="AJ34" s="107">
        <f ca="1">IF(IFERROR(MATCH(_xlfn.CONCAT($B34,",",AJ$4),'19 SpcFunc &amp; VentSpcFunc combos'!$Q$8:$Q$335,0),0)&gt;0,1,0)</f>
        <v>0</v>
      </c>
      <c r="AK34" s="107">
        <f ca="1">IF(IFERROR(MATCH(_xlfn.CONCAT($B34,",",AK$4),'19 SpcFunc &amp; VentSpcFunc combos'!$Q$8:$Q$335,0),0)&gt;0,1,0)</f>
        <v>0</v>
      </c>
      <c r="AL34" s="107">
        <f ca="1">IF(IFERROR(MATCH(_xlfn.CONCAT($B34,",",AL$4),'19 SpcFunc &amp; VentSpcFunc combos'!$Q$8:$Q$335,0),0)&gt;0,1,0)</f>
        <v>0</v>
      </c>
      <c r="AM34" s="107">
        <f ca="1">IF(IFERROR(MATCH(_xlfn.CONCAT($B34,",",AM$4),'19 SpcFunc &amp; VentSpcFunc combos'!$Q$8:$Q$335,0),0)&gt;0,1,0)</f>
        <v>0</v>
      </c>
      <c r="AN34" s="107">
        <f ca="1">IF(IFERROR(MATCH(_xlfn.CONCAT($B34,",",AN$4),'19 SpcFunc &amp; VentSpcFunc combos'!$Q$8:$Q$335,0),0)&gt;0,1,0)</f>
        <v>0</v>
      </c>
      <c r="AO34" s="107">
        <f ca="1">IF(IFERROR(MATCH(_xlfn.CONCAT($B34,",",AO$4),'19 SpcFunc &amp; VentSpcFunc combos'!$Q$8:$Q$335,0),0)&gt;0,1,0)</f>
        <v>0</v>
      </c>
      <c r="AP34" s="107">
        <f ca="1">IF(IFERROR(MATCH(_xlfn.CONCAT($B34,",",AP$4),'19 SpcFunc &amp; VentSpcFunc combos'!$Q$8:$Q$335,0),0)&gt;0,1,0)</f>
        <v>0</v>
      </c>
      <c r="AQ34" s="107">
        <f ca="1">IF(IFERROR(MATCH(_xlfn.CONCAT($B34,",",AQ$4),'19 SpcFunc &amp; VentSpcFunc combos'!$Q$8:$Q$335,0),0)&gt;0,1,0)</f>
        <v>0</v>
      </c>
      <c r="AR34" s="107">
        <f ca="1">IF(IFERROR(MATCH(_xlfn.CONCAT($B34,",",AR$4),'19 SpcFunc &amp; VentSpcFunc combos'!$Q$8:$Q$335,0),0)&gt;0,1,0)</f>
        <v>0</v>
      </c>
      <c r="AS34" s="107">
        <f ca="1">IF(IFERROR(MATCH(_xlfn.CONCAT($B34,",",AS$4),'19 SpcFunc &amp; VentSpcFunc combos'!$Q$8:$Q$335,0),0)&gt;0,1,0)</f>
        <v>0</v>
      </c>
      <c r="AT34" s="107">
        <f ca="1">IF(IFERROR(MATCH(_xlfn.CONCAT($B34,",",AT$4),'19 SpcFunc &amp; VentSpcFunc combos'!$Q$8:$Q$335,0),0)&gt;0,1,0)</f>
        <v>0</v>
      </c>
      <c r="AU34" s="107">
        <f ca="1">IF(IFERROR(MATCH(_xlfn.CONCAT($B34,",",AU$4),'19 SpcFunc &amp; VentSpcFunc combos'!$Q$8:$Q$335,0),0)&gt;0,1,0)</f>
        <v>0</v>
      </c>
      <c r="AV34" s="107">
        <f ca="1">IF(IFERROR(MATCH(_xlfn.CONCAT($B34,",",AV$4),'19 SpcFunc &amp; VentSpcFunc combos'!$Q$8:$Q$335,0),0)&gt;0,1,0)</f>
        <v>0</v>
      </c>
      <c r="AW34" s="107">
        <f ca="1">IF(IFERROR(MATCH(_xlfn.CONCAT($B34,",",AW$4),'19 SpcFunc &amp; VentSpcFunc combos'!$Q$8:$Q$335,0),0)&gt;0,1,0)</f>
        <v>0</v>
      </c>
      <c r="AX34" s="107">
        <f ca="1">IF(IFERROR(MATCH(_xlfn.CONCAT($B34,",",AX$4),'19 SpcFunc &amp; VentSpcFunc combos'!$Q$8:$Q$335,0),0)&gt;0,1,0)</f>
        <v>0</v>
      </c>
      <c r="AY34" s="107">
        <f ca="1">IF(IFERROR(MATCH(_xlfn.CONCAT($B34,",",AY$4),'19 SpcFunc &amp; VentSpcFunc combos'!$Q$8:$Q$335,0),0)&gt;0,1,0)</f>
        <v>0</v>
      </c>
      <c r="AZ34" s="107">
        <f ca="1">IF(IFERROR(MATCH(_xlfn.CONCAT($B34,",",AZ$4),'19 SpcFunc &amp; VentSpcFunc combos'!$Q$8:$Q$335,0),0)&gt;0,1,0)</f>
        <v>0</v>
      </c>
      <c r="BA34" s="107">
        <f ca="1">IF(IFERROR(MATCH(_xlfn.CONCAT($B34,",",BA$4),'19 SpcFunc &amp; VentSpcFunc combos'!$Q$8:$Q$335,0),0)&gt;0,1,0)</f>
        <v>0</v>
      </c>
      <c r="BB34" s="107">
        <f ca="1">IF(IFERROR(MATCH(_xlfn.CONCAT($B34,",",BB$4),'19 SpcFunc &amp; VentSpcFunc combos'!$Q$8:$Q$335,0),0)&gt;0,1,0)</f>
        <v>0</v>
      </c>
      <c r="BC34" s="107">
        <f ca="1">IF(IFERROR(MATCH(_xlfn.CONCAT($B34,",",BC$4),'19 SpcFunc &amp; VentSpcFunc combos'!$Q$8:$Q$335,0),0)&gt;0,1,0)</f>
        <v>0</v>
      </c>
      <c r="BD34" s="107">
        <f ca="1">IF(IFERROR(MATCH(_xlfn.CONCAT($B34,",",BD$4),'19 SpcFunc &amp; VentSpcFunc combos'!$Q$8:$Q$335,0),0)&gt;0,1,0)</f>
        <v>0</v>
      </c>
      <c r="BE34" s="107">
        <f ca="1">IF(IFERROR(MATCH(_xlfn.CONCAT($B34,",",BE$4),'19 SpcFunc &amp; VentSpcFunc combos'!$Q$8:$Q$335,0),0)&gt;0,1,0)</f>
        <v>0</v>
      </c>
      <c r="BF34" s="107">
        <f ca="1">IF(IFERROR(MATCH(_xlfn.CONCAT($B34,",",BF$4),'19 SpcFunc &amp; VentSpcFunc combos'!$Q$8:$Q$335,0),0)&gt;0,1,0)</f>
        <v>0</v>
      </c>
      <c r="BG34" s="107">
        <f ca="1">IF(IFERROR(MATCH(_xlfn.CONCAT($B34,",",BG$4),'19 SpcFunc &amp; VentSpcFunc combos'!$Q$8:$Q$335,0),0)&gt;0,1,0)</f>
        <v>0</v>
      </c>
      <c r="BH34" s="107">
        <f ca="1">IF(IFERROR(MATCH(_xlfn.CONCAT($B34,",",BH$4),'19 SpcFunc &amp; VentSpcFunc combos'!$Q$8:$Q$335,0),0)&gt;0,1,0)</f>
        <v>1</v>
      </c>
      <c r="BI34" s="107">
        <f ca="1">IF(IFERROR(MATCH(_xlfn.CONCAT($B34,",",BI$4),'19 SpcFunc &amp; VentSpcFunc combos'!$Q$8:$Q$335,0),0)&gt;0,1,0)</f>
        <v>0</v>
      </c>
      <c r="BJ34" s="107">
        <f ca="1">IF(IFERROR(MATCH(_xlfn.CONCAT($B34,",",BJ$4),'19 SpcFunc &amp; VentSpcFunc combos'!$Q$8:$Q$335,0),0)&gt;0,1,0)</f>
        <v>0</v>
      </c>
      <c r="BK34" s="107">
        <f ca="1">IF(IFERROR(MATCH(_xlfn.CONCAT($B34,",",BK$4),'19 SpcFunc &amp; VentSpcFunc combos'!$Q$8:$Q$335,0),0)&gt;0,1,0)</f>
        <v>0</v>
      </c>
      <c r="BL34" s="107">
        <f ca="1">IF(IFERROR(MATCH(_xlfn.CONCAT($B34,",",BL$4),'19 SpcFunc &amp; VentSpcFunc combos'!$Q$8:$Q$335,0),0)&gt;0,1,0)</f>
        <v>0</v>
      </c>
      <c r="BM34" s="107">
        <f ca="1">IF(IFERROR(MATCH(_xlfn.CONCAT($B34,",",BM$4),'19 SpcFunc &amp; VentSpcFunc combos'!$Q$8:$Q$335,0),0)&gt;0,1,0)</f>
        <v>0</v>
      </c>
      <c r="BN34" s="107">
        <f ca="1">IF(IFERROR(MATCH(_xlfn.CONCAT($B34,",",BN$4),'19 SpcFunc &amp; VentSpcFunc combos'!$Q$8:$Q$335,0),0)&gt;0,1,0)</f>
        <v>0</v>
      </c>
      <c r="BO34" s="107">
        <f ca="1">IF(IFERROR(MATCH(_xlfn.CONCAT($B34,",",BO$4),'19 SpcFunc &amp; VentSpcFunc combos'!$Q$8:$Q$335,0),0)&gt;0,1,0)</f>
        <v>0</v>
      </c>
      <c r="BP34" s="107">
        <f ca="1">IF(IFERROR(MATCH(_xlfn.CONCAT($B34,",",BP$4),'19 SpcFunc &amp; VentSpcFunc combos'!$Q$8:$Q$335,0),0)&gt;0,1,0)</f>
        <v>0</v>
      </c>
      <c r="BQ34" s="107">
        <f ca="1">IF(IFERROR(MATCH(_xlfn.CONCAT($B34,",",BQ$4),'19 SpcFunc &amp; VentSpcFunc combos'!$Q$8:$Q$335,0),0)&gt;0,1,0)</f>
        <v>0</v>
      </c>
      <c r="BR34" s="107">
        <f ca="1">IF(IFERROR(MATCH(_xlfn.CONCAT($B34,",",BR$4),'19 SpcFunc &amp; VentSpcFunc combos'!$Q$8:$Q$335,0),0)&gt;0,1,0)</f>
        <v>0</v>
      </c>
      <c r="BS34" s="107">
        <f ca="1">IF(IFERROR(MATCH(_xlfn.CONCAT($B34,",",BS$4),'19 SpcFunc &amp; VentSpcFunc combos'!$Q$8:$Q$335,0),0)&gt;0,1,0)</f>
        <v>0</v>
      </c>
      <c r="BT34" s="107">
        <f ca="1">IF(IFERROR(MATCH(_xlfn.CONCAT($B34,",",BT$4),'19 SpcFunc &amp; VentSpcFunc combos'!$Q$8:$Q$335,0),0)&gt;0,1,0)</f>
        <v>0</v>
      </c>
      <c r="BU34" s="107">
        <f ca="1">IF(IFERROR(MATCH(_xlfn.CONCAT($B34,",",BU$4),'19 SpcFunc &amp; VentSpcFunc combos'!$Q$8:$Q$335,0),0)&gt;0,1,0)</f>
        <v>0</v>
      </c>
      <c r="BV34" s="107">
        <f ca="1">IF(IFERROR(MATCH(_xlfn.CONCAT($B34,",",BV$4),'19 SpcFunc &amp; VentSpcFunc combos'!$Q$8:$Q$335,0),0)&gt;0,1,0)</f>
        <v>0</v>
      </c>
      <c r="BW34" s="107">
        <f ca="1">IF(IFERROR(MATCH(_xlfn.CONCAT($B34,",",BW$4),'19 SpcFunc &amp; VentSpcFunc combos'!$Q$8:$Q$335,0),0)&gt;0,1,0)</f>
        <v>0</v>
      </c>
      <c r="BX34" s="107">
        <f ca="1">IF(IFERROR(MATCH(_xlfn.CONCAT($B34,",",BX$4),'19 SpcFunc &amp; VentSpcFunc combos'!$Q$8:$Q$335,0),0)&gt;0,1,0)</f>
        <v>0</v>
      </c>
      <c r="BY34" s="107">
        <f ca="1">IF(IFERROR(MATCH(_xlfn.CONCAT($B34,",",BY$4),'19 SpcFunc &amp; VentSpcFunc combos'!$Q$8:$Q$335,0),0)&gt;0,1,0)</f>
        <v>0</v>
      </c>
      <c r="BZ34" s="107">
        <f ca="1">IF(IFERROR(MATCH(_xlfn.CONCAT($B34,",",BZ$4),'19 SpcFunc &amp; VentSpcFunc combos'!$Q$8:$Q$335,0),0)&gt;0,1,0)</f>
        <v>0</v>
      </c>
      <c r="CA34" s="107">
        <f ca="1">IF(IFERROR(MATCH(_xlfn.CONCAT($B34,",",CA$4),'19 SpcFunc &amp; VentSpcFunc combos'!$Q$8:$Q$335,0),0)&gt;0,1,0)</f>
        <v>0</v>
      </c>
      <c r="CB34" s="107">
        <f ca="1">IF(IFERROR(MATCH(_xlfn.CONCAT($B34,",",CB$4),'19 SpcFunc &amp; VentSpcFunc combos'!$Q$8:$Q$335,0),0)&gt;0,1,0)</f>
        <v>0</v>
      </c>
      <c r="CC34" s="107">
        <f ca="1">IF(IFERROR(MATCH(_xlfn.CONCAT($B34,",",CC$4),'19 SpcFunc &amp; VentSpcFunc combos'!$Q$8:$Q$335,0),0)&gt;0,1,0)</f>
        <v>0</v>
      </c>
      <c r="CD34" s="107">
        <f ca="1">IF(IFERROR(MATCH(_xlfn.CONCAT($B34,",",CD$4),'19 SpcFunc &amp; VentSpcFunc combos'!$Q$8:$Q$335,0),0)&gt;0,1,0)</f>
        <v>0</v>
      </c>
      <c r="CE34" s="107">
        <f ca="1">IF(IFERROR(MATCH(_xlfn.CONCAT($B34,",",CE$4),'19 SpcFunc &amp; VentSpcFunc combos'!$Q$8:$Q$335,0),0)&gt;0,1,0)</f>
        <v>0</v>
      </c>
      <c r="CF34" s="107">
        <f ca="1">IF(IFERROR(MATCH(_xlfn.CONCAT($B34,",",CF$4),'19 SpcFunc &amp; VentSpcFunc combos'!$Q$8:$Q$335,0),0)&gt;0,1,0)</f>
        <v>0</v>
      </c>
      <c r="CG34" s="107">
        <f ca="1">IF(IFERROR(MATCH(_xlfn.CONCAT($B34,",",CG$4),'19 SpcFunc &amp; VentSpcFunc combos'!$Q$8:$Q$335,0),0)&gt;0,1,0)</f>
        <v>0</v>
      </c>
      <c r="CH34" s="107">
        <f ca="1">IF(IFERROR(MATCH(_xlfn.CONCAT($B34,",",CH$4),'19 SpcFunc &amp; VentSpcFunc combos'!$Q$8:$Q$335,0),0)&gt;0,1,0)</f>
        <v>0</v>
      </c>
      <c r="CI34" s="107">
        <f ca="1">IF(IFERROR(MATCH(_xlfn.CONCAT($B34,",",CI$4),'19 SpcFunc &amp; VentSpcFunc combos'!$Q$8:$Q$335,0),0)&gt;0,1,0)</f>
        <v>0</v>
      </c>
      <c r="CJ34" s="107">
        <f ca="1">IF(IFERROR(MATCH(_xlfn.CONCAT($B34,",",CJ$4),'19 SpcFunc &amp; VentSpcFunc combos'!$Q$8:$Q$335,0),0)&gt;0,1,0)</f>
        <v>0</v>
      </c>
      <c r="CK34" s="107">
        <f ca="1">IF(IFERROR(MATCH(_xlfn.CONCAT($B34,",",CK$4),'19 SpcFunc &amp; VentSpcFunc combos'!$Q$8:$Q$335,0),0)&gt;0,1,0)</f>
        <v>0</v>
      </c>
      <c r="CL34" s="107">
        <f ca="1">IF(IFERROR(MATCH(_xlfn.CONCAT($B34,",",CL$4),'19 SpcFunc &amp; VentSpcFunc combos'!$Q$8:$Q$335,0),0)&gt;0,1,0)</f>
        <v>0</v>
      </c>
      <c r="CM34" s="107">
        <f ca="1">IF(IFERROR(MATCH(_xlfn.CONCAT($B34,",",CM$4),'19 SpcFunc &amp; VentSpcFunc combos'!$Q$8:$Q$335,0),0)&gt;0,1,0)</f>
        <v>0</v>
      </c>
      <c r="CN34" s="107">
        <f ca="1">IF(IFERROR(MATCH(_xlfn.CONCAT($B34,",",CN$4),'19 SpcFunc &amp; VentSpcFunc combos'!$Q$8:$Q$335,0),0)&gt;0,1,0)</f>
        <v>0</v>
      </c>
      <c r="CO34" s="107">
        <f ca="1">IF(IFERROR(MATCH(_xlfn.CONCAT($B34,",",CO$4),'19 SpcFunc &amp; VentSpcFunc combos'!$Q$8:$Q$335,0),0)&gt;0,1,0)</f>
        <v>0</v>
      </c>
      <c r="CP34" s="107">
        <f ca="1">IF(IFERROR(MATCH(_xlfn.CONCAT($B34,",",CP$4),'19 SpcFunc &amp; VentSpcFunc combos'!$Q$8:$Q$335,0),0)&gt;0,1,0)</f>
        <v>0</v>
      </c>
      <c r="CQ34" s="107">
        <f ca="1">IF(IFERROR(MATCH(_xlfn.CONCAT($B34,",",CQ$4),'19 SpcFunc &amp; VentSpcFunc combos'!$Q$8:$Q$335,0),0)&gt;0,1,0)</f>
        <v>0</v>
      </c>
      <c r="CR34" s="107">
        <f ca="1">IF(IFERROR(MATCH(_xlfn.CONCAT($B34,",",CR$4),'19 SpcFunc &amp; VentSpcFunc combos'!$Q$8:$Q$335,0),0)&gt;0,1,0)</f>
        <v>0</v>
      </c>
      <c r="CS34" s="107">
        <f ca="1">IF(IFERROR(MATCH(_xlfn.CONCAT($B34,",",CS$4),'19 SpcFunc &amp; VentSpcFunc combos'!$Q$8:$Q$335,0),0)&gt;0,1,0)</f>
        <v>0</v>
      </c>
      <c r="CT34" s="107">
        <f ca="1">IF(IFERROR(MATCH(_xlfn.CONCAT($B34,",",CT$4),'19 SpcFunc &amp; VentSpcFunc combos'!$Q$8:$Q$335,0),0)&gt;0,1,0)</f>
        <v>0</v>
      </c>
      <c r="CU34" s="86" t="s">
        <v>535</v>
      </c>
      <c r="CV34">
        <f t="shared" ca="1" si="5"/>
        <v>1</v>
      </c>
    </row>
    <row r="35" spans="2:100">
      <c r="B35" t="str">
        <f>'For CSV - 2019 SpcFuncData'!B35</f>
        <v>Healthcare Facility and Hospitals (Physical Therapy Room)</v>
      </c>
      <c r="C35" s="107">
        <f ca="1">IF(IFERROR(MATCH(_xlfn.CONCAT($B35,",",C$4),'19 SpcFunc &amp; VentSpcFunc combos'!$Q$8:$Q$335,0),0)&gt;0,1,0)</f>
        <v>0</v>
      </c>
      <c r="D35" s="107">
        <f ca="1">IF(IFERROR(MATCH(_xlfn.CONCAT($B35,",",D$4),'19 SpcFunc &amp; VentSpcFunc combos'!$Q$8:$Q$335,0),0)&gt;0,1,0)</f>
        <v>0</v>
      </c>
      <c r="E35" s="107">
        <f ca="1">IF(IFERROR(MATCH(_xlfn.CONCAT($B35,",",E$4),'19 SpcFunc &amp; VentSpcFunc combos'!$Q$8:$Q$335,0),0)&gt;0,1,0)</f>
        <v>0</v>
      </c>
      <c r="F35" s="107">
        <f ca="1">IF(IFERROR(MATCH(_xlfn.CONCAT($B35,",",F$4),'19 SpcFunc &amp; VentSpcFunc combos'!$Q$8:$Q$335,0),0)&gt;0,1,0)</f>
        <v>0</v>
      </c>
      <c r="G35" s="107">
        <f ca="1">IF(IFERROR(MATCH(_xlfn.CONCAT($B35,",",G$4),'19 SpcFunc &amp; VentSpcFunc combos'!$Q$8:$Q$335,0),0)&gt;0,1,0)</f>
        <v>0</v>
      </c>
      <c r="H35" s="107">
        <f ca="1">IF(IFERROR(MATCH(_xlfn.CONCAT($B35,",",H$4),'19 SpcFunc &amp; VentSpcFunc combos'!$Q$8:$Q$335,0),0)&gt;0,1,0)</f>
        <v>0</v>
      </c>
      <c r="I35" s="107">
        <f ca="1">IF(IFERROR(MATCH(_xlfn.CONCAT($B35,",",I$4),'19 SpcFunc &amp; VentSpcFunc combos'!$Q$8:$Q$335,0),0)&gt;0,1,0)</f>
        <v>0</v>
      </c>
      <c r="J35" s="107">
        <f ca="1">IF(IFERROR(MATCH(_xlfn.CONCAT($B35,",",J$4),'19 SpcFunc &amp; VentSpcFunc combos'!$Q$8:$Q$335,0),0)&gt;0,1,0)</f>
        <v>0</v>
      </c>
      <c r="K35" s="107">
        <f ca="1">IF(IFERROR(MATCH(_xlfn.CONCAT($B35,",",K$4),'19 SpcFunc &amp; VentSpcFunc combos'!$Q$8:$Q$335,0),0)&gt;0,1,0)</f>
        <v>0</v>
      </c>
      <c r="L35" s="107">
        <f ca="1">IF(IFERROR(MATCH(_xlfn.CONCAT($B35,",",L$4),'19 SpcFunc &amp; VentSpcFunc combos'!$Q$8:$Q$335,0),0)&gt;0,1,0)</f>
        <v>0</v>
      </c>
      <c r="M35" s="107">
        <f ca="1">IF(IFERROR(MATCH(_xlfn.CONCAT($B35,",",M$4),'19 SpcFunc &amp; VentSpcFunc combos'!$Q$8:$Q$335,0),0)&gt;0,1,0)</f>
        <v>0</v>
      </c>
      <c r="N35" s="107">
        <f ca="1">IF(IFERROR(MATCH(_xlfn.CONCAT($B35,",",N$4),'19 SpcFunc &amp; VentSpcFunc combos'!$Q$8:$Q$335,0),0)&gt;0,1,0)</f>
        <v>0</v>
      </c>
      <c r="O35" s="107">
        <f ca="1">IF(IFERROR(MATCH(_xlfn.CONCAT($B35,",",O$4),'19 SpcFunc &amp; VentSpcFunc combos'!$Q$8:$Q$335,0),0)&gt;0,1,0)</f>
        <v>0</v>
      </c>
      <c r="P35" s="107">
        <f ca="1">IF(IFERROR(MATCH(_xlfn.CONCAT($B35,",",P$4),'19 SpcFunc &amp; VentSpcFunc combos'!$Q$8:$Q$335,0),0)&gt;0,1,0)</f>
        <v>0</v>
      </c>
      <c r="Q35" s="107">
        <f ca="1">IF(IFERROR(MATCH(_xlfn.CONCAT($B35,",",Q$4),'19 SpcFunc &amp; VentSpcFunc combos'!$Q$8:$Q$335,0),0)&gt;0,1,0)</f>
        <v>0</v>
      </c>
      <c r="R35" s="107">
        <f ca="1">IF(IFERROR(MATCH(_xlfn.CONCAT($B35,",",R$4),'19 SpcFunc &amp; VentSpcFunc combos'!$Q$8:$Q$335,0),0)&gt;0,1,0)</f>
        <v>0</v>
      </c>
      <c r="S35" s="107">
        <f ca="1">IF(IFERROR(MATCH(_xlfn.CONCAT($B35,",",S$4),'19 SpcFunc &amp; VentSpcFunc combos'!$Q$8:$Q$335,0),0)&gt;0,1,0)</f>
        <v>0</v>
      </c>
      <c r="T35" s="107">
        <f ca="1">IF(IFERROR(MATCH(_xlfn.CONCAT($B35,",",T$4),'19 SpcFunc &amp; VentSpcFunc combos'!$Q$8:$Q$335,0),0)&gt;0,1,0)</f>
        <v>0</v>
      </c>
      <c r="U35" s="107">
        <f ca="1">IF(IFERROR(MATCH(_xlfn.CONCAT($B35,",",U$4),'19 SpcFunc &amp; VentSpcFunc combos'!$Q$8:$Q$335,0),0)&gt;0,1,0)</f>
        <v>0</v>
      </c>
      <c r="V35" s="107">
        <f ca="1">IF(IFERROR(MATCH(_xlfn.CONCAT($B35,",",V$4),'19 SpcFunc &amp; VentSpcFunc combos'!$Q$8:$Q$335,0),0)&gt;0,1,0)</f>
        <v>0</v>
      </c>
      <c r="W35" s="107">
        <f ca="1">IF(IFERROR(MATCH(_xlfn.CONCAT($B35,",",W$4),'19 SpcFunc &amp; VentSpcFunc combos'!$Q$8:$Q$335,0),0)&gt;0,1,0)</f>
        <v>0</v>
      </c>
      <c r="X35" s="107">
        <f ca="1">IF(IFERROR(MATCH(_xlfn.CONCAT($B35,",",X$4),'19 SpcFunc &amp; VentSpcFunc combos'!$Q$8:$Q$335,0),0)&gt;0,1,0)</f>
        <v>0</v>
      </c>
      <c r="Y35" s="107">
        <f ca="1">IF(IFERROR(MATCH(_xlfn.CONCAT($B35,",",Y$4),'19 SpcFunc &amp; VentSpcFunc combos'!$Q$8:$Q$335,0),0)&gt;0,1,0)</f>
        <v>0</v>
      </c>
      <c r="Z35" s="107">
        <f ca="1">IF(IFERROR(MATCH(_xlfn.CONCAT($B35,",",Z$4),'19 SpcFunc &amp; VentSpcFunc combos'!$Q$8:$Q$335,0),0)&gt;0,1,0)</f>
        <v>0</v>
      </c>
      <c r="AA35" s="107">
        <f ca="1">IF(IFERROR(MATCH(_xlfn.CONCAT($B35,",",AA$4),'19 SpcFunc &amp; VentSpcFunc combos'!$Q$8:$Q$335,0),0)&gt;0,1,0)</f>
        <v>0</v>
      </c>
      <c r="AB35" s="107">
        <f ca="1">IF(IFERROR(MATCH(_xlfn.CONCAT($B35,",",AB$4),'19 SpcFunc &amp; VentSpcFunc combos'!$Q$8:$Q$335,0),0)&gt;0,1,0)</f>
        <v>0</v>
      </c>
      <c r="AC35" s="107">
        <f ca="1">IF(IFERROR(MATCH(_xlfn.CONCAT($B35,",",AC$4),'19 SpcFunc &amp; VentSpcFunc combos'!$Q$8:$Q$335,0),0)&gt;0,1,0)</f>
        <v>0</v>
      </c>
      <c r="AD35" s="107">
        <f ca="1">IF(IFERROR(MATCH(_xlfn.CONCAT($B35,",",AD$4),'19 SpcFunc &amp; VentSpcFunc combos'!$Q$8:$Q$335,0),0)&gt;0,1,0)</f>
        <v>0</v>
      </c>
      <c r="AE35" s="107">
        <f ca="1">IF(IFERROR(MATCH(_xlfn.CONCAT($B35,",",AE$4),'19 SpcFunc &amp; VentSpcFunc combos'!$Q$8:$Q$335,0),0)&gt;0,1,0)</f>
        <v>0</v>
      </c>
      <c r="AF35" s="107">
        <f ca="1">IF(IFERROR(MATCH(_xlfn.CONCAT($B35,",",AF$4),'19 SpcFunc &amp; VentSpcFunc combos'!$Q$8:$Q$335,0),0)&gt;0,1,0)</f>
        <v>0</v>
      </c>
      <c r="AG35" s="107">
        <f ca="1">IF(IFERROR(MATCH(_xlfn.CONCAT($B35,",",AG$4),'19 SpcFunc &amp; VentSpcFunc combos'!$Q$8:$Q$335,0),0)&gt;0,1,0)</f>
        <v>0</v>
      </c>
      <c r="AH35" s="107">
        <f ca="1">IF(IFERROR(MATCH(_xlfn.CONCAT($B35,",",AH$4),'19 SpcFunc &amp; VentSpcFunc combos'!$Q$8:$Q$335,0),0)&gt;0,1,0)</f>
        <v>0</v>
      </c>
      <c r="AI35" s="107">
        <f ca="1">IF(IFERROR(MATCH(_xlfn.CONCAT($B35,",",AI$4),'19 SpcFunc &amp; VentSpcFunc combos'!$Q$8:$Q$335,0),0)&gt;0,1,0)</f>
        <v>0</v>
      </c>
      <c r="AJ35" s="107">
        <f ca="1">IF(IFERROR(MATCH(_xlfn.CONCAT($B35,",",AJ$4),'19 SpcFunc &amp; VentSpcFunc combos'!$Q$8:$Q$335,0),0)&gt;0,1,0)</f>
        <v>0</v>
      </c>
      <c r="AK35" s="107">
        <f ca="1">IF(IFERROR(MATCH(_xlfn.CONCAT($B35,",",AK$4),'19 SpcFunc &amp; VentSpcFunc combos'!$Q$8:$Q$335,0),0)&gt;0,1,0)</f>
        <v>0</v>
      </c>
      <c r="AL35" s="107">
        <f ca="1">IF(IFERROR(MATCH(_xlfn.CONCAT($B35,",",AL$4),'19 SpcFunc &amp; VentSpcFunc combos'!$Q$8:$Q$335,0),0)&gt;0,1,0)</f>
        <v>0</v>
      </c>
      <c r="AM35" s="107">
        <f ca="1">IF(IFERROR(MATCH(_xlfn.CONCAT($B35,",",AM$4),'19 SpcFunc &amp; VentSpcFunc combos'!$Q$8:$Q$335,0),0)&gt;0,1,0)</f>
        <v>0</v>
      </c>
      <c r="AN35" s="107">
        <f ca="1">IF(IFERROR(MATCH(_xlfn.CONCAT($B35,",",AN$4),'19 SpcFunc &amp; VentSpcFunc combos'!$Q$8:$Q$335,0),0)&gt;0,1,0)</f>
        <v>0</v>
      </c>
      <c r="AO35" s="107">
        <f ca="1">IF(IFERROR(MATCH(_xlfn.CONCAT($B35,",",AO$4),'19 SpcFunc &amp; VentSpcFunc combos'!$Q$8:$Q$335,0),0)&gt;0,1,0)</f>
        <v>0</v>
      </c>
      <c r="AP35" s="107">
        <f ca="1">IF(IFERROR(MATCH(_xlfn.CONCAT($B35,",",AP$4),'19 SpcFunc &amp; VentSpcFunc combos'!$Q$8:$Q$335,0),0)&gt;0,1,0)</f>
        <v>0</v>
      </c>
      <c r="AQ35" s="107">
        <f ca="1">IF(IFERROR(MATCH(_xlfn.CONCAT($B35,",",AQ$4),'19 SpcFunc &amp; VentSpcFunc combos'!$Q$8:$Q$335,0),0)&gt;0,1,0)</f>
        <v>0</v>
      </c>
      <c r="AR35" s="107">
        <f ca="1">IF(IFERROR(MATCH(_xlfn.CONCAT($B35,",",AR$4),'19 SpcFunc &amp; VentSpcFunc combos'!$Q$8:$Q$335,0),0)&gt;0,1,0)</f>
        <v>0</v>
      </c>
      <c r="AS35" s="107">
        <f ca="1">IF(IFERROR(MATCH(_xlfn.CONCAT($B35,",",AS$4),'19 SpcFunc &amp; VentSpcFunc combos'!$Q$8:$Q$335,0),0)&gt;0,1,0)</f>
        <v>0</v>
      </c>
      <c r="AT35" s="107">
        <f ca="1">IF(IFERROR(MATCH(_xlfn.CONCAT($B35,",",AT$4),'19 SpcFunc &amp; VentSpcFunc combos'!$Q$8:$Q$335,0),0)&gt;0,1,0)</f>
        <v>0</v>
      </c>
      <c r="AU35" s="107">
        <f ca="1">IF(IFERROR(MATCH(_xlfn.CONCAT($B35,",",AU$4),'19 SpcFunc &amp; VentSpcFunc combos'!$Q$8:$Q$335,0),0)&gt;0,1,0)</f>
        <v>0</v>
      </c>
      <c r="AV35" s="107">
        <f ca="1">IF(IFERROR(MATCH(_xlfn.CONCAT($B35,",",AV$4),'19 SpcFunc &amp; VentSpcFunc combos'!$Q$8:$Q$335,0),0)&gt;0,1,0)</f>
        <v>0</v>
      </c>
      <c r="AW35" s="107">
        <f ca="1">IF(IFERROR(MATCH(_xlfn.CONCAT($B35,",",AW$4),'19 SpcFunc &amp; VentSpcFunc combos'!$Q$8:$Q$335,0),0)&gt;0,1,0)</f>
        <v>0</v>
      </c>
      <c r="AX35" s="107">
        <f ca="1">IF(IFERROR(MATCH(_xlfn.CONCAT($B35,",",AX$4),'19 SpcFunc &amp; VentSpcFunc combos'!$Q$8:$Q$335,0),0)&gt;0,1,0)</f>
        <v>0</v>
      </c>
      <c r="AY35" s="107">
        <f ca="1">IF(IFERROR(MATCH(_xlfn.CONCAT($B35,",",AY$4),'19 SpcFunc &amp; VentSpcFunc combos'!$Q$8:$Q$335,0),0)&gt;0,1,0)</f>
        <v>0</v>
      </c>
      <c r="AZ35" s="107">
        <f ca="1">IF(IFERROR(MATCH(_xlfn.CONCAT($B35,",",AZ$4),'19 SpcFunc &amp; VentSpcFunc combos'!$Q$8:$Q$335,0),0)&gt;0,1,0)</f>
        <v>0</v>
      </c>
      <c r="BA35" s="107">
        <f ca="1">IF(IFERROR(MATCH(_xlfn.CONCAT($B35,",",BA$4),'19 SpcFunc &amp; VentSpcFunc combos'!$Q$8:$Q$335,0),0)&gt;0,1,0)</f>
        <v>0</v>
      </c>
      <c r="BB35" s="107">
        <f ca="1">IF(IFERROR(MATCH(_xlfn.CONCAT($B35,",",BB$4),'19 SpcFunc &amp; VentSpcFunc combos'!$Q$8:$Q$335,0),0)&gt;0,1,0)</f>
        <v>0</v>
      </c>
      <c r="BC35" s="107">
        <f ca="1">IF(IFERROR(MATCH(_xlfn.CONCAT($B35,",",BC$4),'19 SpcFunc &amp; VentSpcFunc combos'!$Q$8:$Q$335,0),0)&gt;0,1,0)</f>
        <v>0</v>
      </c>
      <c r="BD35" s="107">
        <f ca="1">IF(IFERROR(MATCH(_xlfn.CONCAT($B35,",",BD$4),'19 SpcFunc &amp; VentSpcFunc combos'!$Q$8:$Q$335,0),0)&gt;0,1,0)</f>
        <v>0</v>
      </c>
      <c r="BE35" s="107">
        <f ca="1">IF(IFERROR(MATCH(_xlfn.CONCAT($B35,",",BE$4),'19 SpcFunc &amp; VentSpcFunc combos'!$Q$8:$Q$335,0),0)&gt;0,1,0)</f>
        <v>0</v>
      </c>
      <c r="BF35" s="107">
        <f ca="1">IF(IFERROR(MATCH(_xlfn.CONCAT($B35,",",BF$4),'19 SpcFunc &amp; VentSpcFunc combos'!$Q$8:$Q$335,0),0)&gt;0,1,0)</f>
        <v>0</v>
      </c>
      <c r="BG35" s="107">
        <f ca="1">IF(IFERROR(MATCH(_xlfn.CONCAT($B35,",",BG$4),'19 SpcFunc &amp; VentSpcFunc combos'!$Q$8:$Q$335,0),0)&gt;0,1,0)</f>
        <v>0</v>
      </c>
      <c r="BH35" s="107">
        <f ca="1">IF(IFERROR(MATCH(_xlfn.CONCAT($B35,",",BH$4),'19 SpcFunc &amp; VentSpcFunc combos'!$Q$8:$Q$335,0),0)&gt;0,1,0)</f>
        <v>1</v>
      </c>
      <c r="BI35" s="107">
        <f ca="1">IF(IFERROR(MATCH(_xlfn.CONCAT($B35,",",BI$4),'19 SpcFunc &amp; VentSpcFunc combos'!$Q$8:$Q$335,0),0)&gt;0,1,0)</f>
        <v>0</v>
      </c>
      <c r="BJ35" s="107">
        <f ca="1">IF(IFERROR(MATCH(_xlfn.CONCAT($B35,",",BJ$4),'19 SpcFunc &amp; VentSpcFunc combos'!$Q$8:$Q$335,0),0)&gt;0,1,0)</f>
        <v>0</v>
      </c>
      <c r="BK35" s="107">
        <f ca="1">IF(IFERROR(MATCH(_xlfn.CONCAT($B35,",",BK$4),'19 SpcFunc &amp; VentSpcFunc combos'!$Q$8:$Q$335,0),0)&gt;0,1,0)</f>
        <v>0</v>
      </c>
      <c r="BL35" s="107">
        <f ca="1">IF(IFERROR(MATCH(_xlfn.CONCAT($B35,",",BL$4),'19 SpcFunc &amp; VentSpcFunc combos'!$Q$8:$Q$335,0),0)&gt;0,1,0)</f>
        <v>0</v>
      </c>
      <c r="BM35" s="107">
        <f ca="1">IF(IFERROR(MATCH(_xlfn.CONCAT($B35,",",BM$4),'19 SpcFunc &amp; VentSpcFunc combos'!$Q$8:$Q$335,0),0)&gt;0,1,0)</f>
        <v>0</v>
      </c>
      <c r="BN35" s="107">
        <f ca="1">IF(IFERROR(MATCH(_xlfn.CONCAT($B35,",",BN$4),'19 SpcFunc &amp; VentSpcFunc combos'!$Q$8:$Q$335,0),0)&gt;0,1,0)</f>
        <v>0</v>
      </c>
      <c r="BO35" s="107">
        <f ca="1">IF(IFERROR(MATCH(_xlfn.CONCAT($B35,",",BO$4),'19 SpcFunc &amp; VentSpcFunc combos'!$Q$8:$Q$335,0),0)&gt;0,1,0)</f>
        <v>0</v>
      </c>
      <c r="BP35" s="107">
        <f ca="1">IF(IFERROR(MATCH(_xlfn.CONCAT($B35,",",BP$4),'19 SpcFunc &amp; VentSpcFunc combos'!$Q$8:$Q$335,0),0)&gt;0,1,0)</f>
        <v>0</v>
      </c>
      <c r="BQ35" s="107">
        <f ca="1">IF(IFERROR(MATCH(_xlfn.CONCAT($B35,",",BQ$4),'19 SpcFunc &amp; VentSpcFunc combos'!$Q$8:$Q$335,0),0)&gt;0,1,0)</f>
        <v>0</v>
      </c>
      <c r="BR35" s="107">
        <f ca="1">IF(IFERROR(MATCH(_xlfn.CONCAT($B35,",",BR$4),'19 SpcFunc &amp; VentSpcFunc combos'!$Q$8:$Q$335,0),0)&gt;0,1,0)</f>
        <v>0</v>
      </c>
      <c r="BS35" s="107">
        <f ca="1">IF(IFERROR(MATCH(_xlfn.CONCAT($B35,",",BS$4),'19 SpcFunc &amp; VentSpcFunc combos'!$Q$8:$Q$335,0),0)&gt;0,1,0)</f>
        <v>0</v>
      </c>
      <c r="BT35" s="107">
        <f ca="1">IF(IFERROR(MATCH(_xlfn.CONCAT($B35,",",BT$4),'19 SpcFunc &amp; VentSpcFunc combos'!$Q$8:$Q$335,0),0)&gt;0,1,0)</f>
        <v>0</v>
      </c>
      <c r="BU35" s="107">
        <f ca="1">IF(IFERROR(MATCH(_xlfn.CONCAT($B35,",",BU$4),'19 SpcFunc &amp; VentSpcFunc combos'!$Q$8:$Q$335,0),0)&gt;0,1,0)</f>
        <v>0</v>
      </c>
      <c r="BV35" s="107">
        <f ca="1">IF(IFERROR(MATCH(_xlfn.CONCAT($B35,",",BV$4),'19 SpcFunc &amp; VentSpcFunc combos'!$Q$8:$Q$335,0),0)&gt;0,1,0)</f>
        <v>0</v>
      </c>
      <c r="BW35" s="107">
        <f ca="1">IF(IFERROR(MATCH(_xlfn.CONCAT($B35,",",BW$4),'19 SpcFunc &amp; VentSpcFunc combos'!$Q$8:$Q$335,0),0)&gt;0,1,0)</f>
        <v>0</v>
      </c>
      <c r="BX35" s="107">
        <f ca="1">IF(IFERROR(MATCH(_xlfn.CONCAT($B35,",",BX$4),'19 SpcFunc &amp; VentSpcFunc combos'!$Q$8:$Q$335,0),0)&gt;0,1,0)</f>
        <v>0</v>
      </c>
      <c r="BY35" s="107">
        <f ca="1">IF(IFERROR(MATCH(_xlfn.CONCAT($B35,",",BY$4),'19 SpcFunc &amp; VentSpcFunc combos'!$Q$8:$Q$335,0),0)&gt;0,1,0)</f>
        <v>0</v>
      </c>
      <c r="BZ35" s="107">
        <f ca="1">IF(IFERROR(MATCH(_xlfn.CONCAT($B35,",",BZ$4),'19 SpcFunc &amp; VentSpcFunc combos'!$Q$8:$Q$335,0),0)&gt;0,1,0)</f>
        <v>0</v>
      </c>
      <c r="CA35" s="107">
        <f ca="1">IF(IFERROR(MATCH(_xlfn.CONCAT($B35,",",CA$4),'19 SpcFunc &amp; VentSpcFunc combos'!$Q$8:$Q$335,0),0)&gt;0,1,0)</f>
        <v>0</v>
      </c>
      <c r="CB35" s="107">
        <f ca="1">IF(IFERROR(MATCH(_xlfn.CONCAT($B35,",",CB$4),'19 SpcFunc &amp; VentSpcFunc combos'!$Q$8:$Q$335,0),0)&gt;0,1,0)</f>
        <v>0</v>
      </c>
      <c r="CC35" s="107">
        <f ca="1">IF(IFERROR(MATCH(_xlfn.CONCAT($B35,",",CC$4),'19 SpcFunc &amp; VentSpcFunc combos'!$Q$8:$Q$335,0),0)&gt;0,1,0)</f>
        <v>0</v>
      </c>
      <c r="CD35" s="107">
        <f ca="1">IF(IFERROR(MATCH(_xlfn.CONCAT($B35,",",CD$4),'19 SpcFunc &amp; VentSpcFunc combos'!$Q$8:$Q$335,0),0)&gt;0,1,0)</f>
        <v>0</v>
      </c>
      <c r="CE35" s="107">
        <f ca="1">IF(IFERROR(MATCH(_xlfn.CONCAT($B35,",",CE$4),'19 SpcFunc &amp; VentSpcFunc combos'!$Q$8:$Q$335,0),0)&gt;0,1,0)</f>
        <v>0</v>
      </c>
      <c r="CF35" s="107">
        <f ca="1">IF(IFERROR(MATCH(_xlfn.CONCAT($B35,",",CF$4),'19 SpcFunc &amp; VentSpcFunc combos'!$Q$8:$Q$335,0),0)&gt;0,1,0)</f>
        <v>0</v>
      </c>
      <c r="CG35" s="107">
        <f ca="1">IF(IFERROR(MATCH(_xlfn.CONCAT($B35,",",CG$4),'19 SpcFunc &amp; VentSpcFunc combos'!$Q$8:$Q$335,0),0)&gt;0,1,0)</f>
        <v>0</v>
      </c>
      <c r="CH35" s="107">
        <f ca="1">IF(IFERROR(MATCH(_xlfn.CONCAT($B35,",",CH$4),'19 SpcFunc &amp; VentSpcFunc combos'!$Q$8:$Q$335,0),0)&gt;0,1,0)</f>
        <v>0</v>
      </c>
      <c r="CI35" s="107">
        <f ca="1">IF(IFERROR(MATCH(_xlfn.CONCAT($B35,",",CI$4),'19 SpcFunc &amp; VentSpcFunc combos'!$Q$8:$Q$335,0),0)&gt;0,1,0)</f>
        <v>0</v>
      </c>
      <c r="CJ35" s="107">
        <f ca="1">IF(IFERROR(MATCH(_xlfn.CONCAT($B35,",",CJ$4),'19 SpcFunc &amp; VentSpcFunc combos'!$Q$8:$Q$335,0),0)&gt;0,1,0)</f>
        <v>0</v>
      </c>
      <c r="CK35" s="107">
        <f ca="1">IF(IFERROR(MATCH(_xlfn.CONCAT($B35,",",CK$4),'19 SpcFunc &amp; VentSpcFunc combos'!$Q$8:$Q$335,0),0)&gt;0,1,0)</f>
        <v>0</v>
      </c>
      <c r="CL35" s="107">
        <f ca="1">IF(IFERROR(MATCH(_xlfn.CONCAT($B35,",",CL$4),'19 SpcFunc &amp; VentSpcFunc combos'!$Q$8:$Q$335,0),0)&gt;0,1,0)</f>
        <v>0</v>
      </c>
      <c r="CM35" s="107">
        <f ca="1">IF(IFERROR(MATCH(_xlfn.CONCAT($B35,",",CM$4),'19 SpcFunc &amp; VentSpcFunc combos'!$Q$8:$Q$335,0),0)&gt;0,1,0)</f>
        <v>0</v>
      </c>
      <c r="CN35" s="107">
        <f ca="1">IF(IFERROR(MATCH(_xlfn.CONCAT($B35,",",CN$4),'19 SpcFunc &amp; VentSpcFunc combos'!$Q$8:$Q$335,0),0)&gt;0,1,0)</f>
        <v>0</v>
      </c>
      <c r="CO35" s="107">
        <f ca="1">IF(IFERROR(MATCH(_xlfn.CONCAT($B35,",",CO$4),'19 SpcFunc &amp; VentSpcFunc combos'!$Q$8:$Q$335,0),0)&gt;0,1,0)</f>
        <v>0</v>
      </c>
      <c r="CP35" s="107">
        <f ca="1">IF(IFERROR(MATCH(_xlfn.CONCAT($B35,",",CP$4),'19 SpcFunc &amp; VentSpcFunc combos'!$Q$8:$Q$335,0),0)&gt;0,1,0)</f>
        <v>0</v>
      </c>
      <c r="CQ35" s="107">
        <f ca="1">IF(IFERROR(MATCH(_xlfn.CONCAT($B35,",",CQ$4),'19 SpcFunc &amp; VentSpcFunc combos'!$Q$8:$Q$335,0),0)&gt;0,1,0)</f>
        <v>0</v>
      </c>
      <c r="CR35" s="107">
        <f ca="1">IF(IFERROR(MATCH(_xlfn.CONCAT($B35,",",CR$4),'19 SpcFunc &amp; VentSpcFunc combos'!$Q$8:$Q$335,0),0)&gt;0,1,0)</f>
        <v>0</v>
      </c>
      <c r="CS35" s="107">
        <f ca="1">IF(IFERROR(MATCH(_xlfn.CONCAT($B35,",",CS$4),'19 SpcFunc &amp; VentSpcFunc combos'!$Q$8:$Q$335,0),0)&gt;0,1,0)</f>
        <v>0</v>
      </c>
      <c r="CT35" s="107">
        <f ca="1">IF(IFERROR(MATCH(_xlfn.CONCAT($B35,",",CT$4),'19 SpcFunc &amp; VentSpcFunc combos'!$Q$8:$Q$335,0),0)&gt;0,1,0)</f>
        <v>0</v>
      </c>
      <c r="CU35" s="86" t="s">
        <v>535</v>
      </c>
      <c r="CV35">
        <f t="shared" ca="1" si="5"/>
        <v>1</v>
      </c>
    </row>
    <row r="36" spans="2:100">
      <c r="B36" t="str">
        <f>'For CSV - 2019 SpcFuncData'!B36</f>
        <v>Healthcare Facility and Hospitals (Recovery Room)</v>
      </c>
      <c r="C36" s="107">
        <f ca="1">IF(IFERROR(MATCH(_xlfn.CONCAT($B36,",",C$4),'19 SpcFunc &amp; VentSpcFunc combos'!$Q$8:$Q$335,0),0)&gt;0,1,0)</f>
        <v>0</v>
      </c>
      <c r="D36" s="107">
        <f ca="1">IF(IFERROR(MATCH(_xlfn.CONCAT($B36,",",D$4),'19 SpcFunc &amp; VentSpcFunc combos'!$Q$8:$Q$335,0),0)&gt;0,1,0)</f>
        <v>0</v>
      </c>
      <c r="E36" s="107">
        <f ca="1">IF(IFERROR(MATCH(_xlfn.CONCAT($B36,",",E$4),'19 SpcFunc &amp; VentSpcFunc combos'!$Q$8:$Q$335,0),0)&gt;0,1,0)</f>
        <v>0</v>
      </c>
      <c r="F36" s="107">
        <f ca="1">IF(IFERROR(MATCH(_xlfn.CONCAT($B36,",",F$4),'19 SpcFunc &amp; VentSpcFunc combos'!$Q$8:$Q$335,0),0)&gt;0,1,0)</f>
        <v>0</v>
      </c>
      <c r="G36" s="107">
        <f ca="1">IF(IFERROR(MATCH(_xlfn.CONCAT($B36,",",G$4),'19 SpcFunc &amp; VentSpcFunc combos'!$Q$8:$Q$335,0),0)&gt;0,1,0)</f>
        <v>0</v>
      </c>
      <c r="H36" s="107">
        <f ca="1">IF(IFERROR(MATCH(_xlfn.CONCAT($B36,",",H$4),'19 SpcFunc &amp; VentSpcFunc combos'!$Q$8:$Q$335,0),0)&gt;0,1,0)</f>
        <v>0</v>
      </c>
      <c r="I36" s="107">
        <f ca="1">IF(IFERROR(MATCH(_xlfn.CONCAT($B36,",",I$4),'19 SpcFunc &amp; VentSpcFunc combos'!$Q$8:$Q$335,0),0)&gt;0,1,0)</f>
        <v>0</v>
      </c>
      <c r="J36" s="107">
        <f ca="1">IF(IFERROR(MATCH(_xlfn.CONCAT($B36,",",J$4),'19 SpcFunc &amp; VentSpcFunc combos'!$Q$8:$Q$335,0),0)&gt;0,1,0)</f>
        <v>0</v>
      </c>
      <c r="K36" s="107">
        <f ca="1">IF(IFERROR(MATCH(_xlfn.CONCAT($B36,",",K$4),'19 SpcFunc &amp; VentSpcFunc combos'!$Q$8:$Q$335,0),0)&gt;0,1,0)</f>
        <v>0</v>
      </c>
      <c r="L36" s="107">
        <f ca="1">IF(IFERROR(MATCH(_xlfn.CONCAT($B36,",",L$4),'19 SpcFunc &amp; VentSpcFunc combos'!$Q$8:$Q$335,0),0)&gt;0,1,0)</f>
        <v>0</v>
      </c>
      <c r="M36" s="107">
        <f ca="1">IF(IFERROR(MATCH(_xlfn.CONCAT($B36,",",M$4),'19 SpcFunc &amp; VentSpcFunc combos'!$Q$8:$Q$335,0),0)&gt;0,1,0)</f>
        <v>0</v>
      </c>
      <c r="N36" s="107">
        <f ca="1">IF(IFERROR(MATCH(_xlfn.CONCAT($B36,",",N$4),'19 SpcFunc &amp; VentSpcFunc combos'!$Q$8:$Q$335,0),0)&gt;0,1,0)</f>
        <v>0</v>
      </c>
      <c r="O36" s="107">
        <f ca="1">IF(IFERROR(MATCH(_xlfn.CONCAT($B36,",",O$4),'19 SpcFunc &amp; VentSpcFunc combos'!$Q$8:$Q$335,0),0)&gt;0,1,0)</f>
        <v>0</v>
      </c>
      <c r="P36" s="107">
        <f ca="1">IF(IFERROR(MATCH(_xlfn.CONCAT($B36,",",P$4),'19 SpcFunc &amp; VentSpcFunc combos'!$Q$8:$Q$335,0),0)&gt;0,1,0)</f>
        <v>0</v>
      </c>
      <c r="Q36" s="107">
        <f ca="1">IF(IFERROR(MATCH(_xlfn.CONCAT($B36,",",Q$4),'19 SpcFunc &amp; VentSpcFunc combos'!$Q$8:$Q$335,0),0)&gt;0,1,0)</f>
        <v>0</v>
      </c>
      <c r="R36" s="107">
        <f ca="1">IF(IFERROR(MATCH(_xlfn.CONCAT($B36,",",R$4),'19 SpcFunc &amp; VentSpcFunc combos'!$Q$8:$Q$335,0),0)&gt;0,1,0)</f>
        <v>0</v>
      </c>
      <c r="S36" s="107">
        <f ca="1">IF(IFERROR(MATCH(_xlfn.CONCAT($B36,",",S$4),'19 SpcFunc &amp; VentSpcFunc combos'!$Q$8:$Q$335,0),0)&gt;0,1,0)</f>
        <v>0</v>
      </c>
      <c r="T36" s="107">
        <f ca="1">IF(IFERROR(MATCH(_xlfn.CONCAT($B36,",",T$4),'19 SpcFunc &amp; VentSpcFunc combos'!$Q$8:$Q$335,0),0)&gt;0,1,0)</f>
        <v>0</v>
      </c>
      <c r="U36" s="107">
        <f ca="1">IF(IFERROR(MATCH(_xlfn.CONCAT($B36,",",U$4),'19 SpcFunc &amp; VentSpcFunc combos'!$Q$8:$Q$335,0),0)&gt;0,1,0)</f>
        <v>0</v>
      </c>
      <c r="V36" s="107">
        <f ca="1">IF(IFERROR(MATCH(_xlfn.CONCAT($B36,",",V$4),'19 SpcFunc &amp; VentSpcFunc combos'!$Q$8:$Q$335,0),0)&gt;0,1,0)</f>
        <v>0</v>
      </c>
      <c r="W36" s="107">
        <f ca="1">IF(IFERROR(MATCH(_xlfn.CONCAT($B36,",",W$4),'19 SpcFunc &amp; VentSpcFunc combos'!$Q$8:$Q$335,0),0)&gt;0,1,0)</f>
        <v>0</v>
      </c>
      <c r="X36" s="107">
        <f ca="1">IF(IFERROR(MATCH(_xlfn.CONCAT($B36,",",X$4),'19 SpcFunc &amp; VentSpcFunc combos'!$Q$8:$Q$335,0),0)&gt;0,1,0)</f>
        <v>0</v>
      </c>
      <c r="Y36" s="107">
        <f ca="1">IF(IFERROR(MATCH(_xlfn.CONCAT($B36,",",Y$4),'19 SpcFunc &amp; VentSpcFunc combos'!$Q$8:$Q$335,0),0)&gt;0,1,0)</f>
        <v>0</v>
      </c>
      <c r="Z36" s="107">
        <f ca="1">IF(IFERROR(MATCH(_xlfn.CONCAT($B36,",",Z$4),'19 SpcFunc &amp; VentSpcFunc combos'!$Q$8:$Q$335,0),0)&gt;0,1,0)</f>
        <v>0</v>
      </c>
      <c r="AA36" s="107">
        <f ca="1">IF(IFERROR(MATCH(_xlfn.CONCAT($B36,",",AA$4),'19 SpcFunc &amp; VentSpcFunc combos'!$Q$8:$Q$335,0),0)&gt;0,1,0)</f>
        <v>0</v>
      </c>
      <c r="AB36" s="107">
        <f ca="1">IF(IFERROR(MATCH(_xlfn.CONCAT($B36,",",AB$4),'19 SpcFunc &amp; VentSpcFunc combos'!$Q$8:$Q$335,0),0)&gt;0,1,0)</f>
        <v>0</v>
      </c>
      <c r="AC36" s="107">
        <f ca="1">IF(IFERROR(MATCH(_xlfn.CONCAT($B36,",",AC$4),'19 SpcFunc &amp; VentSpcFunc combos'!$Q$8:$Q$335,0),0)&gt;0,1,0)</f>
        <v>0</v>
      </c>
      <c r="AD36" s="107">
        <f ca="1">IF(IFERROR(MATCH(_xlfn.CONCAT($B36,",",AD$4),'19 SpcFunc &amp; VentSpcFunc combos'!$Q$8:$Q$335,0),0)&gt;0,1,0)</f>
        <v>0</v>
      </c>
      <c r="AE36" s="107">
        <f ca="1">IF(IFERROR(MATCH(_xlfn.CONCAT($B36,",",AE$4),'19 SpcFunc &amp; VentSpcFunc combos'!$Q$8:$Q$335,0),0)&gt;0,1,0)</f>
        <v>0</v>
      </c>
      <c r="AF36" s="107">
        <f ca="1">IF(IFERROR(MATCH(_xlfn.CONCAT($B36,",",AF$4),'19 SpcFunc &amp; VentSpcFunc combos'!$Q$8:$Q$335,0),0)&gt;0,1,0)</f>
        <v>0</v>
      </c>
      <c r="AG36" s="107">
        <f ca="1">IF(IFERROR(MATCH(_xlfn.CONCAT($B36,",",AG$4),'19 SpcFunc &amp; VentSpcFunc combos'!$Q$8:$Q$335,0),0)&gt;0,1,0)</f>
        <v>0</v>
      </c>
      <c r="AH36" s="107">
        <f ca="1">IF(IFERROR(MATCH(_xlfn.CONCAT($B36,",",AH$4),'19 SpcFunc &amp; VentSpcFunc combos'!$Q$8:$Q$335,0),0)&gt;0,1,0)</f>
        <v>0</v>
      </c>
      <c r="AI36" s="107">
        <f ca="1">IF(IFERROR(MATCH(_xlfn.CONCAT($B36,",",AI$4),'19 SpcFunc &amp; VentSpcFunc combos'!$Q$8:$Q$335,0),0)&gt;0,1,0)</f>
        <v>0</v>
      </c>
      <c r="AJ36" s="107">
        <f ca="1">IF(IFERROR(MATCH(_xlfn.CONCAT($B36,",",AJ$4),'19 SpcFunc &amp; VentSpcFunc combos'!$Q$8:$Q$335,0),0)&gt;0,1,0)</f>
        <v>0</v>
      </c>
      <c r="AK36" s="107">
        <f ca="1">IF(IFERROR(MATCH(_xlfn.CONCAT($B36,",",AK$4),'19 SpcFunc &amp; VentSpcFunc combos'!$Q$8:$Q$335,0),0)&gt;0,1,0)</f>
        <v>0</v>
      </c>
      <c r="AL36" s="107">
        <f ca="1">IF(IFERROR(MATCH(_xlfn.CONCAT($B36,",",AL$4),'19 SpcFunc &amp; VentSpcFunc combos'!$Q$8:$Q$335,0),0)&gt;0,1,0)</f>
        <v>0</v>
      </c>
      <c r="AM36" s="107">
        <f ca="1">IF(IFERROR(MATCH(_xlfn.CONCAT($B36,",",AM$4),'19 SpcFunc &amp; VentSpcFunc combos'!$Q$8:$Q$335,0),0)&gt;0,1,0)</f>
        <v>0</v>
      </c>
      <c r="AN36" s="107">
        <f ca="1">IF(IFERROR(MATCH(_xlfn.CONCAT($B36,",",AN$4),'19 SpcFunc &amp; VentSpcFunc combos'!$Q$8:$Q$335,0),0)&gt;0,1,0)</f>
        <v>0</v>
      </c>
      <c r="AO36" s="107">
        <f ca="1">IF(IFERROR(MATCH(_xlfn.CONCAT($B36,",",AO$4),'19 SpcFunc &amp; VentSpcFunc combos'!$Q$8:$Q$335,0),0)&gt;0,1,0)</f>
        <v>0</v>
      </c>
      <c r="AP36" s="107">
        <f ca="1">IF(IFERROR(MATCH(_xlfn.CONCAT($B36,",",AP$4),'19 SpcFunc &amp; VentSpcFunc combos'!$Q$8:$Q$335,0),0)&gt;0,1,0)</f>
        <v>0</v>
      </c>
      <c r="AQ36" s="107">
        <f ca="1">IF(IFERROR(MATCH(_xlfn.CONCAT($B36,",",AQ$4),'19 SpcFunc &amp; VentSpcFunc combos'!$Q$8:$Q$335,0),0)&gt;0,1,0)</f>
        <v>0</v>
      </c>
      <c r="AR36" s="107">
        <f ca="1">IF(IFERROR(MATCH(_xlfn.CONCAT($B36,",",AR$4),'19 SpcFunc &amp; VentSpcFunc combos'!$Q$8:$Q$335,0),0)&gt;0,1,0)</f>
        <v>0</v>
      </c>
      <c r="AS36" s="107">
        <f ca="1">IF(IFERROR(MATCH(_xlfn.CONCAT($B36,",",AS$4),'19 SpcFunc &amp; VentSpcFunc combos'!$Q$8:$Q$335,0),0)&gt;0,1,0)</f>
        <v>0</v>
      </c>
      <c r="AT36" s="107">
        <f ca="1">IF(IFERROR(MATCH(_xlfn.CONCAT($B36,",",AT$4),'19 SpcFunc &amp; VentSpcFunc combos'!$Q$8:$Q$335,0),0)&gt;0,1,0)</f>
        <v>0</v>
      </c>
      <c r="AU36" s="107">
        <f ca="1">IF(IFERROR(MATCH(_xlfn.CONCAT($B36,",",AU$4),'19 SpcFunc &amp; VentSpcFunc combos'!$Q$8:$Q$335,0),0)&gt;0,1,0)</f>
        <v>0</v>
      </c>
      <c r="AV36" s="107">
        <f ca="1">IF(IFERROR(MATCH(_xlfn.CONCAT($B36,",",AV$4),'19 SpcFunc &amp; VentSpcFunc combos'!$Q$8:$Q$335,0),0)&gt;0,1,0)</f>
        <v>0</v>
      </c>
      <c r="AW36" s="107">
        <f ca="1">IF(IFERROR(MATCH(_xlfn.CONCAT($B36,",",AW$4),'19 SpcFunc &amp; VentSpcFunc combos'!$Q$8:$Q$335,0),0)&gt;0,1,0)</f>
        <v>0</v>
      </c>
      <c r="AX36" s="107">
        <f ca="1">IF(IFERROR(MATCH(_xlfn.CONCAT($B36,",",AX$4),'19 SpcFunc &amp; VentSpcFunc combos'!$Q$8:$Q$335,0),0)&gt;0,1,0)</f>
        <v>0</v>
      </c>
      <c r="AY36" s="107">
        <f ca="1">IF(IFERROR(MATCH(_xlfn.CONCAT($B36,",",AY$4),'19 SpcFunc &amp; VentSpcFunc combos'!$Q$8:$Q$335,0),0)&gt;0,1,0)</f>
        <v>0</v>
      </c>
      <c r="AZ36" s="107">
        <f ca="1">IF(IFERROR(MATCH(_xlfn.CONCAT($B36,",",AZ$4),'19 SpcFunc &amp; VentSpcFunc combos'!$Q$8:$Q$335,0),0)&gt;0,1,0)</f>
        <v>0</v>
      </c>
      <c r="BA36" s="107">
        <f ca="1">IF(IFERROR(MATCH(_xlfn.CONCAT($B36,",",BA$4),'19 SpcFunc &amp; VentSpcFunc combos'!$Q$8:$Q$335,0),0)&gt;0,1,0)</f>
        <v>0</v>
      </c>
      <c r="BB36" s="107">
        <f ca="1">IF(IFERROR(MATCH(_xlfn.CONCAT($B36,",",BB$4),'19 SpcFunc &amp; VentSpcFunc combos'!$Q$8:$Q$335,0),0)&gt;0,1,0)</f>
        <v>0</v>
      </c>
      <c r="BC36" s="107">
        <f ca="1">IF(IFERROR(MATCH(_xlfn.CONCAT($B36,",",BC$4),'19 SpcFunc &amp; VentSpcFunc combos'!$Q$8:$Q$335,0),0)&gt;0,1,0)</f>
        <v>0</v>
      </c>
      <c r="BD36" s="107">
        <f ca="1">IF(IFERROR(MATCH(_xlfn.CONCAT($B36,",",BD$4),'19 SpcFunc &amp; VentSpcFunc combos'!$Q$8:$Q$335,0),0)&gt;0,1,0)</f>
        <v>0</v>
      </c>
      <c r="BE36" s="107">
        <f ca="1">IF(IFERROR(MATCH(_xlfn.CONCAT($B36,",",BE$4),'19 SpcFunc &amp; VentSpcFunc combos'!$Q$8:$Q$335,0),0)&gt;0,1,0)</f>
        <v>0</v>
      </c>
      <c r="BF36" s="107">
        <f ca="1">IF(IFERROR(MATCH(_xlfn.CONCAT($B36,",",BF$4),'19 SpcFunc &amp; VentSpcFunc combos'!$Q$8:$Q$335,0),0)&gt;0,1,0)</f>
        <v>0</v>
      </c>
      <c r="BG36" s="107">
        <f ca="1">IF(IFERROR(MATCH(_xlfn.CONCAT($B36,",",BG$4),'19 SpcFunc &amp; VentSpcFunc combos'!$Q$8:$Q$335,0),0)&gt;0,1,0)</f>
        <v>0</v>
      </c>
      <c r="BH36" s="107">
        <f ca="1">IF(IFERROR(MATCH(_xlfn.CONCAT($B36,",",BH$4),'19 SpcFunc &amp; VentSpcFunc combos'!$Q$8:$Q$335,0),0)&gt;0,1,0)</f>
        <v>1</v>
      </c>
      <c r="BI36" s="107">
        <f ca="1">IF(IFERROR(MATCH(_xlfn.CONCAT($B36,",",BI$4),'19 SpcFunc &amp; VentSpcFunc combos'!$Q$8:$Q$335,0),0)&gt;0,1,0)</f>
        <v>0</v>
      </c>
      <c r="BJ36" s="107">
        <f ca="1">IF(IFERROR(MATCH(_xlfn.CONCAT($B36,",",BJ$4),'19 SpcFunc &amp; VentSpcFunc combos'!$Q$8:$Q$335,0),0)&gt;0,1,0)</f>
        <v>0</v>
      </c>
      <c r="BK36" s="107">
        <f ca="1">IF(IFERROR(MATCH(_xlfn.CONCAT($B36,",",BK$4),'19 SpcFunc &amp; VentSpcFunc combos'!$Q$8:$Q$335,0),0)&gt;0,1,0)</f>
        <v>0</v>
      </c>
      <c r="BL36" s="107">
        <f ca="1">IF(IFERROR(MATCH(_xlfn.CONCAT($B36,",",BL$4),'19 SpcFunc &amp; VentSpcFunc combos'!$Q$8:$Q$335,0),0)&gt;0,1,0)</f>
        <v>0</v>
      </c>
      <c r="BM36" s="107">
        <f ca="1">IF(IFERROR(MATCH(_xlfn.CONCAT($B36,",",BM$4),'19 SpcFunc &amp; VentSpcFunc combos'!$Q$8:$Q$335,0),0)&gt;0,1,0)</f>
        <v>0</v>
      </c>
      <c r="BN36" s="107">
        <f ca="1">IF(IFERROR(MATCH(_xlfn.CONCAT($B36,",",BN$4),'19 SpcFunc &amp; VentSpcFunc combos'!$Q$8:$Q$335,0),0)&gt;0,1,0)</f>
        <v>0</v>
      </c>
      <c r="BO36" s="107">
        <f ca="1">IF(IFERROR(MATCH(_xlfn.CONCAT($B36,",",BO$4),'19 SpcFunc &amp; VentSpcFunc combos'!$Q$8:$Q$335,0),0)&gt;0,1,0)</f>
        <v>0</v>
      </c>
      <c r="BP36" s="107">
        <f ca="1">IF(IFERROR(MATCH(_xlfn.CONCAT($B36,",",BP$4),'19 SpcFunc &amp; VentSpcFunc combos'!$Q$8:$Q$335,0),0)&gt;0,1,0)</f>
        <v>0</v>
      </c>
      <c r="BQ36" s="107">
        <f ca="1">IF(IFERROR(MATCH(_xlfn.CONCAT($B36,",",BQ$4),'19 SpcFunc &amp; VentSpcFunc combos'!$Q$8:$Q$335,0),0)&gt;0,1,0)</f>
        <v>0</v>
      </c>
      <c r="BR36" s="107">
        <f ca="1">IF(IFERROR(MATCH(_xlfn.CONCAT($B36,",",BR$4),'19 SpcFunc &amp; VentSpcFunc combos'!$Q$8:$Q$335,0),0)&gt;0,1,0)</f>
        <v>0</v>
      </c>
      <c r="BS36" s="107">
        <f ca="1">IF(IFERROR(MATCH(_xlfn.CONCAT($B36,",",BS$4),'19 SpcFunc &amp; VentSpcFunc combos'!$Q$8:$Q$335,0),0)&gt;0,1,0)</f>
        <v>0</v>
      </c>
      <c r="BT36" s="107">
        <f ca="1">IF(IFERROR(MATCH(_xlfn.CONCAT($B36,",",BT$4),'19 SpcFunc &amp; VentSpcFunc combos'!$Q$8:$Q$335,0),0)&gt;0,1,0)</f>
        <v>0</v>
      </c>
      <c r="BU36" s="107">
        <f ca="1">IF(IFERROR(MATCH(_xlfn.CONCAT($B36,",",BU$4),'19 SpcFunc &amp; VentSpcFunc combos'!$Q$8:$Q$335,0),0)&gt;0,1,0)</f>
        <v>0</v>
      </c>
      <c r="BV36" s="107">
        <f ca="1">IF(IFERROR(MATCH(_xlfn.CONCAT($B36,",",BV$4),'19 SpcFunc &amp; VentSpcFunc combos'!$Q$8:$Q$335,0),0)&gt;0,1,0)</f>
        <v>0</v>
      </c>
      <c r="BW36" s="107">
        <f ca="1">IF(IFERROR(MATCH(_xlfn.CONCAT($B36,",",BW$4),'19 SpcFunc &amp; VentSpcFunc combos'!$Q$8:$Q$335,0),0)&gt;0,1,0)</f>
        <v>0</v>
      </c>
      <c r="BX36" s="107">
        <f ca="1">IF(IFERROR(MATCH(_xlfn.CONCAT($B36,",",BX$4),'19 SpcFunc &amp; VentSpcFunc combos'!$Q$8:$Q$335,0),0)&gt;0,1,0)</f>
        <v>0</v>
      </c>
      <c r="BY36" s="107">
        <f ca="1">IF(IFERROR(MATCH(_xlfn.CONCAT($B36,",",BY$4),'19 SpcFunc &amp; VentSpcFunc combos'!$Q$8:$Q$335,0),0)&gt;0,1,0)</f>
        <v>0</v>
      </c>
      <c r="BZ36" s="107">
        <f ca="1">IF(IFERROR(MATCH(_xlfn.CONCAT($B36,",",BZ$4),'19 SpcFunc &amp; VentSpcFunc combos'!$Q$8:$Q$335,0),0)&gt;0,1,0)</f>
        <v>0</v>
      </c>
      <c r="CA36" s="107">
        <f ca="1">IF(IFERROR(MATCH(_xlfn.CONCAT($B36,",",CA$4),'19 SpcFunc &amp; VentSpcFunc combos'!$Q$8:$Q$335,0),0)&gt;0,1,0)</f>
        <v>0</v>
      </c>
      <c r="CB36" s="107">
        <f ca="1">IF(IFERROR(MATCH(_xlfn.CONCAT($B36,",",CB$4),'19 SpcFunc &amp; VentSpcFunc combos'!$Q$8:$Q$335,0),0)&gt;0,1,0)</f>
        <v>0</v>
      </c>
      <c r="CC36" s="107">
        <f ca="1">IF(IFERROR(MATCH(_xlfn.CONCAT($B36,",",CC$4),'19 SpcFunc &amp; VentSpcFunc combos'!$Q$8:$Q$335,0),0)&gt;0,1,0)</f>
        <v>0</v>
      </c>
      <c r="CD36" s="107">
        <f ca="1">IF(IFERROR(MATCH(_xlfn.CONCAT($B36,",",CD$4),'19 SpcFunc &amp; VentSpcFunc combos'!$Q$8:$Q$335,0),0)&gt;0,1,0)</f>
        <v>0</v>
      </c>
      <c r="CE36" s="107">
        <f ca="1">IF(IFERROR(MATCH(_xlfn.CONCAT($B36,",",CE$4),'19 SpcFunc &amp; VentSpcFunc combos'!$Q$8:$Q$335,0),0)&gt;0,1,0)</f>
        <v>0</v>
      </c>
      <c r="CF36" s="107">
        <f ca="1">IF(IFERROR(MATCH(_xlfn.CONCAT($B36,",",CF$4),'19 SpcFunc &amp; VentSpcFunc combos'!$Q$8:$Q$335,0),0)&gt;0,1,0)</f>
        <v>0</v>
      </c>
      <c r="CG36" s="107">
        <f ca="1">IF(IFERROR(MATCH(_xlfn.CONCAT($B36,",",CG$4),'19 SpcFunc &amp; VentSpcFunc combos'!$Q$8:$Q$335,0),0)&gt;0,1,0)</f>
        <v>0</v>
      </c>
      <c r="CH36" s="107">
        <f ca="1">IF(IFERROR(MATCH(_xlfn.CONCAT($B36,",",CH$4),'19 SpcFunc &amp; VentSpcFunc combos'!$Q$8:$Q$335,0),0)&gt;0,1,0)</f>
        <v>0</v>
      </c>
      <c r="CI36" s="107">
        <f ca="1">IF(IFERROR(MATCH(_xlfn.CONCAT($B36,",",CI$4),'19 SpcFunc &amp; VentSpcFunc combos'!$Q$8:$Q$335,0),0)&gt;0,1,0)</f>
        <v>0</v>
      </c>
      <c r="CJ36" s="107">
        <f ca="1">IF(IFERROR(MATCH(_xlfn.CONCAT($B36,",",CJ$4),'19 SpcFunc &amp; VentSpcFunc combos'!$Q$8:$Q$335,0),0)&gt;0,1,0)</f>
        <v>0</v>
      </c>
      <c r="CK36" s="107">
        <f ca="1">IF(IFERROR(MATCH(_xlfn.CONCAT($B36,",",CK$4),'19 SpcFunc &amp; VentSpcFunc combos'!$Q$8:$Q$335,0),0)&gt;0,1,0)</f>
        <v>0</v>
      </c>
      <c r="CL36" s="107">
        <f ca="1">IF(IFERROR(MATCH(_xlfn.CONCAT($B36,",",CL$4),'19 SpcFunc &amp; VentSpcFunc combos'!$Q$8:$Q$335,0),0)&gt;0,1,0)</f>
        <v>0</v>
      </c>
      <c r="CM36" s="107">
        <f ca="1">IF(IFERROR(MATCH(_xlfn.CONCAT($B36,",",CM$4),'19 SpcFunc &amp; VentSpcFunc combos'!$Q$8:$Q$335,0),0)&gt;0,1,0)</f>
        <v>0</v>
      </c>
      <c r="CN36" s="107">
        <f ca="1">IF(IFERROR(MATCH(_xlfn.CONCAT($B36,",",CN$4),'19 SpcFunc &amp; VentSpcFunc combos'!$Q$8:$Q$335,0),0)&gt;0,1,0)</f>
        <v>0</v>
      </c>
      <c r="CO36" s="107">
        <f ca="1">IF(IFERROR(MATCH(_xlfn.CONCAT($B36,",",CO$4),'19 SpcFunc &amp; VentSpcFunc combos'!$Q$8:$Q$335,0),0)&gt;0,1,0)</f>
        <v>0</v>
      </c>
      <c r="CP36" s="107">
        <f ca="1">IF(IFERROR(MATCH(_xlfn.CONCAT($B36,",",CP$4),'19 SpcFunc &amp; VentSpcFunc combos'!$Q$8:$Q$335,0),0)&gt;0,1,0)</f>
        <v>0</v>
      </c>
      <c r="CQ36" s="107">
        <f ca="1">IF(IFERROR(MATCH(_xlfn.CONCAT($B36,",",CQ$4),'19 SpcFunc &amp; VentSpcFunc combos'!$Q$8:$Q$335,0),0)&gt;0,1,0)</f>
        <v>0</v>
      </c>
      <c r="CR36" s="107">
        <f ca="1">IF(IFERROR(MATCH(_xlfn.CONCAT($B36,",",CR$4),'19 SpcFunc &amp; VentSpcFunc combos'!$Q$8:$Q$335,0),0)&gt;0,1,0)</f>
        <v>0</v>
      </c>
      <c r="CS36" s="107">
        <f ca="1">IF(IFERROR(MATCH(_xlfn.CONCAT($B36,",",CS$4),'19 SpcFunc &amp; VentSpcFunc combos'!$Q$8:$Q$335,0),0)&gt;0,1,0)</f>
        <v>0</v>
      </c>
      <c r="CT36" s="107">
        <f ca="1">IF(IFERROR(MATCH(_xlfn.CONCAT($B36,",",CT$4),'19 SpcFunc &amp; VentSpcFunc combos'!$Q$8:$Q$335,0),0)&gt;0,1,0)</f>
        <v>0</v>
      </c>
      <c r="CU36" s="86" t="s">
        <v>535</v>
      </c>
      <c r="CV36">
        <f t="shared" ca="1" si="5"/>
        <v>1</v>
      </c>
    </row>
    <row r="37" spans="2:100">
      <c r="B37" t="str">
        <f>'For CSV - 2019 SpcFuncData'!B37</f>
        <v>High-Rise Residential Living Spaces</v>
      </c>
      <c r="C37" s="107">
        <f ca="1">IF(IFERROR(MATCH(_xlfn.CONCAT($B37,",",C$4),'19 SpcFunc &amp; VentSpcFunc combos'!$Q$8:$Q$335,0),0)&gt;0,1,0)</f>
        <v>0</v>
      </c>
      <c r="D37" s="107">
        <f ca="1">IF(IFERROR(MATCH(_xlfn.CONCAT($B37,",",D$4),'19 SpcFunc &amp; VentSpcFunc combos'!$Q$8:$Q$335,0),0)&gt;0,1,0)</f>
        <v>0</v>
      </c>
      <c r="E37" s="107">
        <f ca="1">IF(IFERROR(MATCH(_xlfn.CONCAT($B37,",",E$4),'19 SpcFunc &amp; VentSpcFunc combos'!$Q$8:$Q$335,0),0)&gt;0,1,0)</f>
        <v>0</v>
      </c>
      <c r="F37" s="107">
        <f ca="1">IF(IFERROR(MATCH(_xlfn.CONCAT($B37,",",F$4),'19 SpcFunc &amp; VentSpcFunc combos'!$Q$8:$Q$335,0),0)&gt;0,1,0)</f>
        <v>0</v>
      </c>
      <c r="G37" s="107">
        <f ca="1">IF(IFERROR(MATCH(_xlfn.CONCAT($B37,",",G$4),'19 SpcFunc &amp; VentSpcFunc combos'!$Q$8:$Q$335,0),0)&gt;0,1,0)</f>
        <v>0</v>
      </c>
      <c r="H37" s="107">
        <f ca="1">IF(IFERROR(MATCH(_xlfn.CONCAT($B37,",",H$4),'19 SpcFunc &amp; VentSpcFunc combos'!$Q$8:$Q$335,0),0)&gt;0,1,0)</f>
        <v>0</v>
      </c>
      <c r="I37" s="107">
        <f ca="1">IF(IFERROR(MATCH(_xlfn.CONCAT($B37,",",I$4),'19 SpcFunc &amp; VentSpcFunc combos'!$Q$8:$Q$335,0),0)&gt;0,1,0)</f>
        <v>0</v>
      </c>
      <c r="J37" s="107">
        <f ca="1">IF(IFERROR(MATCH(_xlfn.CONCAT($B37,",",J$4),'19 SpcFunc &amp; VentSpcFunc combos'!$Q$8:$Q$335,0),0)&gt;0,1,0)</f>
        <v>0</v>
      </c>
      <c r="K37" s="107">
        <f ca="1">IF(IFERROR(MATCH(_xlfn.CONCAT($B37,",",K$4),'19 SpcFunc &amp; VentSpcFunc combos'!$Q$8:$Q$335,0),0)&gt;0,1,0)</f>
        <v>0</v>
      </c>
      <c r="L37" s="107">
        <f ca="1">IF(IFERROR(MATCH(_xlfn.CONCAT($B37,",",L$4),'19 SpcFunc &amp; VentSpcFunc combos'!$Q$8:$Q$335,0),0)&gt;0,1,0)</f>
        <v>0</v>
      </c>
      <c r="M37" s="107">
        <f ca="1">IF(IFERROR(MATCH(_xlfn.CONCAT($B37,",",M$4),'19 SpcFunc &amp; VentSpcFunc combos'!$Q$8:$Q$335,0),0)&gt;0,1,0)</f>
        <v>0</v>
      </c>
      <c r="N37" s="107">
        <f ca="1">IF(IFERROR(MATCH(_xlfn.CONCAT($B37,",",N$4),'19 SpcFunc &amp; VentSpcFunc combos'!$Q$8:$Q$335,0),0)&gt;0,1,0)</f>
        <v>0</v>
      </c>
      <c r="O37" s="107">
        <f ca="1">IF(IFERROR(MATCH(_xlfn.CONCAT($B37,",",O$4),'19 SpcFunc &amp; VentSpcFunc combos'!$Q$8:$Q$335,0),0)&gt;0,1,0)</f>
        <v>0</v>
      </c>
      <c r="P37" s="107">
        <f ca="1">IF(IFERROR(MATCH(_xlfn.CONCAT($B37,",",P$4),'19 SpcFunc &amp; VentSpcFunc combos'!$Q$8:$Q$335,0),0)&gt;0,1,0)</f>
        <v>0</v>
      </c>
      <c r="Q37" s="107">
        <f ca="1">IF(IFERROR(MATCH(_xlfn.CONCAT($B37,",",Q$4),'19 SpcFunc &amp; VentSpcFunc combos'!$Q$8:$Q$335,0),0)&gt;0,1,0)</f>
        <v>0</v>
      </c>
      <c r="R37" s="107">
        <f ca="1">IF(IFERROR(MATCH(_xlfn.CONCAT($B37,",",R$4),'19 SpcFunc &amp; VentSpcFunc combos'!$Q$8:$Q$335,0),0)&gt;0,1,0)</f>
        <v>0</v>
      </c>
      <c r="S37" s="107">
        <f ca="1">IF(IFERROR(MATCH(_xlfn.CONCAT($B37,",",S$4),'19 SpcFunc &amp; VentSpcFunc combos'!$Q$8:$Q$335,0),0)&gt;0,1,0)</f>
        <v>0</v>
      </c>
      <c r="T37" s="107">
        <f ca="1">IF(IFERROR(MATCH(_xlfn.CONCAT($B37,",",T$4),'19 SpcFunc &amp; VentSpcFunc combos'!$Q$8:$Q$335,0),0)&gt;0,1,0)</f>
        <v>0</v>
      </c>
      <c r="U37" s="107">
        <f ca="1">IF(IFERROR(MATCH(_xlfn.CONCAT($B37,",",U$4),'19 SpcFunc &amp; VentSpcFunc combos'!$Q$8:$Q$335,0),0)&gt;0,1,0)</f>
        <v>0</v>
      </c>
      <c r="V37" s="107">
        <f ca="1">IF(IFERROR(MATCH(_xlfn.CONCAT($B37,",",V$4),'19 SpcFunc &amp; VentSpcFunc combos'!$Q$8:$Q$335,0),0)&gt;0,1,0)</f>
        <v>0</v>
      </c>
      <c r="W37" s="107">
        <f ca="1">IF(IFERROR(MATCH(_xlfn.CONCAT($B37,",",W$4),'19 SpcFunc &amp; VentSpcFunc combos'!$Q$8:$Q$335,0),0)&gt;0,1,0)</f>
        <v>0</v>
      </c>
      <c r="X37" s="107">
        <f ca="1">IF(IFERROR(MATCH(_xlfn.CONCAT($B37,",",X$4),'19 SpcFunc &amp; VentSpcFunc combos'!$Q$8:$Q$335,0),0)&gt;0,1,0)</f>
        <v>0</v>
      </c>
      <c r="Y37" s="107">
        <f ca="1">IF(IFERROR(MATCH(_xlfn.CONCAT($B37,",",Y$4),'19 SpcFunc &amp; VentSpcFunc combos'!$Q$8:$Q$335,0),0)&gt;0,1,0)</f>
        <v>0</v>
      </c>
      <c r="Z37" s="107">
        <f ca="1">IF(IFERROR(MATCH(_xlfn.CONCAT($B37,",",Z$4),'19 SpcFunc &amp; VentSpcFunc combos'!$Q$8:$Q$335,0),0)&gt;0,1,0)</f>
        <v>0</v>
      </c>
      <c r="AA37" s="107">
        <f ca="1">IF(IFERROR(MATCH(_xlfn.CONCAT($B37,",",AA$4),'19 SpcFunc &amp; VentSpcFunc combos'!$Q$8:$Q$335,0),0)&gt;0,1,0)</f>
        <v>0</v>
      </c>
      <c r="AB37" s="107">
        <f ca="1">IF(IFERROR(MATCH(_xlfn.CONCAT($B37,",",AB$4),'19 SpcFunc &amp; VentSpcFunc combos'!$Q$8:$Q$335,0),0)&gt;0,1,0)</f>
        <v>0</v>
      </c>
      <c r="AC37" s="107">
        <f ca="1">IF(IFERROR(MATCH(_xlfn.CONCAT($B37,",",AC$4),'19 SpcFunc &amp; VentSpcFunc combos'!$Q$8:$Q$335,0),0)&gt;0,1,0)</f>
        <v>0</v>
      </c>
      <c r="AD37" s="107">
        <f ca="1">IF(IFERROR(MATCH(_xlfn.CONCAT($B37,",",AD$4),'19 SpcFunc &amp; VentSpcFunc combos'!$Q$8:$Q$335,0),0)&gt;0,1,0)</f>
        <v>0</v>
      </c>
      <c r="AE37" s="107">
        <f ca="1">IF(IFERROR(MATCH(_xlfn.CONCAT($B37,",",AE$4),'19 SpcFunc &amp; VentSpcFunc combos'!$Q$8:$Q$335,0),0)&gt;0,1,0)</f>
        <v>0</v>
      </c>
      <c r="AF37" s="107">
        <f ca="1">IF(IFERROR(MATCH(_xlfn.CONCAT($B37,",",AF$4),'19 SpcFunc &amp; VentSpcFunc combos'!$Q$8:$Q$335,0),0)&gt;0,1,0)</f>
        <v>0</v>
      </c>
      <c r="AG37" s="107">
        <f ca="1">IF(IFERROR(MATCH(_xlfn.CONCAT($B37,",",AG$4),'19 SpcFunc &amp; VentSpcFunc combos'!$Q$8:$Q$335,0),0)&gt;0,1,0)</f>
        <v>0</v>
      </c>
      <c r="AH37" s="107">
        <f ca="1">IF(IFERROR(MATCH(_xlfn.CONCAT($B37,",",AH$4),'19 SpcFunc &amp; VentSpcFunc combos'!$Q$8:$Q$335,0),0)&gt;0,1,0)</f>
        <v>0</v>
      </c>
      <c r="AI37" s="107">
        <f ca="1">IF(IFERROR(MATCH(_xlfn.CONCAT($B37,",",AI$4),'19 SpcFunc &amp; VentSpcFunc combos'!$Q$8:$Q$335,0),0)&gt;0,1,0)</f>
        <v>0</v>
      </c>
      <c r="AJ37" s="107">
        <f ca="1">IF(IFERROR(MATCH(_xlfn.CONCAT($B37,",",AJ$4),'19 SpcFunc &amp; VentSpcFunc combos'!$Q$8:$Q$335,0),0)&gt;0,1,0)</f>
        <v>0</v>
      </c>
      <c r="AK37" s="107">
        <f ca="1">IF(IFERROR(MATCH(_xlfn.CONCAT($B37,",",AK$4),'19 SpcFunc &amp; VentSpcFunc combos'!$Q$8:$Q$335,0),0)&gt;0,1,0)</f>
        <v>0</v>
      </c>
      <c r="AL37" s="107">
        <f ca="1">IF(IFERROR(MATCH(_xlfn.CONCAT($B37,",",AL$4),'19 SpcFunc &amp; VentSpcFunc combos'!$Q$8:$Q$335,0),0)&gt;0,1,0)</f>
        <v>0</v>
      </c>
      <c r="AM37" s="107">
        <f ca="1">IF(IFERROR(MATCH(_xlfn.CONCAT($B37,",",AM$4),'19 SpcFunc &amp; VentSpcFunc combos'!$Q$8:$Q$335,0),0)&gt;0,1,0)</f>
        <v>0</v>
      </c>
      <c r="AN37" s="107">
        <f ca="1">IF(IFERROR(MATCH(_xlfn.CONCAT($B37,",",AN$4),'19 SpcFunc &amp; VentSpcFunc combos'!$Q$8:$Q$335,0),0)&gt;0,1,0)</f>
        <v>0</v>
      </c>
      <c r="AO37" s="107">
        <f ca="1">IF(IFERROR(MATCH(_xlfn.CONCAT($B37,",",AO$4),'19 SpcFunc &amp; VentSpcFunc combos'!$Q$8:$Q$335,0),0)&gt;0,1,0)</f>
        <v>0</v>
      </c>
      <c r="AP37" s="107">
        <f ca="1">IF(IFERROR(MATCH(_xlfn.CONCAT($B37,",",AP$4),'19 SpcFunc &amp; VentSpcFunc combos'!$Q$8:$Q$335,0),0)&gt;0,1,0)</f>
        <v>0</v>
      </c>
      <c r="AQ37" s="107">
        <f ca="1">IF(IFERROR(MATCH(_xlfn.CONCAT($B37,",",AQ$4),'19 SpcFunc &amp; VentSpcFunc combos'!$Q$8:$Q$335,0),0)&gt;0,1,0)</f>
        <v>0</v>
      </c>
      <c r="AR37" s="107">
        <f ca="1">IF(IFERROR(MATCH(_xlfn.CONCAT($B37,",",AR$4),'19 SpcFunc &amp; VentSpcFunc combos'!$Q$8:$Q$335,0),0)&gt;0,1,0)</f>
        <v>0</v>
      </c>
      <c r="AS37" s="107">
        <f ca="1">IF(IFERROR(MATCH(_xlfn.CONCAT($B37,",",AS$4),'19 SpcFunc &amp; VentSpcFunc combos'!$Q$8:$Q$335,0),0)&gt;0,1,0)</f>
        <v>0</v>
      </c>
      <c r="AT37" s="107">
        <f ca="1">IF(IFERROR(MATCH(_xlfn.CONCAT($B37,",",AT$4),'19 SpcFunc &amp; VentSpcFunc combos'!$Q$8:$Q$335,0),0)&gt;0,1,0)</f>
        <v>0</v>
      </c>
      <c r="AU37" s="107">
        <f ca="1">IF(IFERROR(MATCH(_xlfn.CONCAT($B37,",",AU$4),'19 SpcFunc &amp; VentSpcFunc combos'!$Q$8:$Q$335,0),0)&gt;0,1,0)</f>
        <v>0</v>
      </c>
      <c r="AV37" s="107">
        <f ca="1">IF(IFERROR(MATCH(_xlfn.CONCAT($B37,",",AV$4),'19 SpcFunc &amp; VentSpcFunc combos'!$Q$8:$Q$335,0),0)&gt;0,1,0)</f>
        <v>0</v>
      </c>
      <c r="AW37" s="107">
        <f ca="1">IF(IFERROR(MATCH(_xlfn.CONCAT($B37,",",AW$4),'19 SpcFunc &amp; VentSpcFunc combos'!$Q$8:$Q$335,0),0)&gt;0,1,0)</f>
        <v>0</v>
      </c>
      <c r="AX37" s="107">
        <f ca="1">IF(IFERROR(MATCH(_xlfn.CONCAT($B37,",",AX$4),'19 SpcFunc &amp; VentSpcFunc combos'!$Q$8:$Q$335,0),0)&gt;0,1,0)</f>
        <v>0</v>
      </c>
      <c r="AY37" s="107">
        <f ca="1">IF(IFERROR(MATCH(_xlfn.CONCAT($B37,",",AY$4),'19 SpcFunc &amp; VentSpcFunc combos'!$Q$8:$Q$335,0),0)&gt;0,1,0)</f>
        <v>0</v>
      </c>
      <c r="AZ37" s="107">
        <f ca="1">IF(IFERROR(MATCH(_xlfn.CONCAT($B37,",",AZ$4),'19 SpcFunc &amp; VentSpcFunc combos'!$Q$8:$Q$335,0),0)&gt;0,1,0)</f>
        <v>0</v>
      </c>
      <c r="BA37" s="107">
        <f ca="1">IF(IFERROR(MATCH(_xlfn.CONCAT($B37,",",BA$4),'19 SpcFunc &amp; VentSpcFunc combos'!$Q$8:$Q$335,0),0)&gt;0,1,0)</f>
        <v>0</v>
      </c>
      <c r="BB37" s="107">
        <f ca="1">IF(IFERROR(MATCH(_xlfn.CONCAT($B37,",",BB$4),'19 SpcFunc &amp; VentSpcFunc combos'!$Q$8:$Q$335,0),0)&gt;0,1,0)</f>
        <v>0</v>
      </c>
      <c r="BC37" s="107">
        <f ca="1">IF(IFERROR(MATCH(_xlfn.CONCAT($B37,",",BC$4),'19 SpcFunc &amp; VentSpcFunc combos'!$Q$8:$Q$335,0),0)&gt;0,1,0)</f>
        <v>0</v>
      </c>
      <c r="BD37" s="107">
        <f ca="1">IF(IFERROR(MATCH(_xlfn.CONCAT($B37,",",BD$4),'19 SpcFunc &amp; VentSpcFunc combos'!$Q$8:$Q$335,0),0)&gt;0,1,0)</f>
        <v>0</v>
      </c>
      <c r="BE37" s="107">
        <f ca="1">IF(IFERROR(MATCH(_xlfn.CONCAT($B37,",",BE$4),'19 SpcFunc &amp; VentSpcFunc combos'!$Q$8:$Q$335,0),0)&gt;0,1,0)</f>
        <v>0</v>
      </c>
      <c r="BF37" s="107">
        <f ca="1">IF(IFERROR(MATCH(_xlfn.CONCAT($B37,",",BF$4),'19 SpcFunc &amp; VentSpcFunc combos'!$Q$8:$Q$335,0),0)&gt;0,1,0)</f>
        <v>0</v>
      </c>
      <c r="BG37" s="107">
        <f ca="1">IF(IFERROR(MATCH(_xlfn.CONCAT($B37,",",BG$4),'19 SpcFunc &amp; VentSpcFunc combos'!$Q$8:$Q$335,0),0)&gt;0,1,0)</f>
        <v>0</v>
      </c>
      <c r="BH37" s="107">
        <f ca="1">IF(IFERROR(MATCH(_xlfn.CONCAT($B37,",",BH$4),'19 SpcFunc &amp; VentSpcFunc combos'!$Q$8:$Q$335,0),0)&gt;0,1,0)</f>
        <v>0</v>
      </c>
      <c r="BI37" s="107">
        <f ca="1">IF(IFERROR(MATCH(_xlfn.CONCAT($B37,",",BI$4),'19 SpcFunc &amp; VentSpcFunc combos'!$Q$8:$Q$335,0),0)&gt;0,1,0)</f>
        <v>0</v>
      </c>
      <c r="BJ37" s="107">
        <f ca="1">IF(IFERROR(MATCH(_xlfn.CONCAT($B37,",",BJ$4),'19 SpcFunc &amp; VentSpcFunc combos'!$Q$8:$Q$335,0),0)&gt;0,1,0)</f>
        <v>0</v>
      </c>
      <c r="BK37" s="107">
        <f ca="1">IF(IFERROR(MATCH(_xlfn.CONCAT($B37,",",BK$4),'19 SpcFunc &amp; VentSpcFunc combos'!$Q$8:$Q$335,0),0)&gt;0,1,0)</f>
        <v>0</v>
      </c>
      <c r="BL37" s="107">
        <f ca="1">IF(IFERROR(MATCH(_xlfn.CONCAT($B37,",",BL$4),'19 SpcFunc &amp; VentSpcFunc combos'!$Q$8:$Q$335,0),0)&gt;0,1,0)</f>
        <v>0</v>
      </c>
      <c r="BM37" s="107">
        <f ca="1">IF(IFERROR(MATCH(_xlfn.CONCAT($B37,",",BM$4),'19 SpcFunc &amp; VentSpcFunc combos'!$Q$8:$Q$335,0),0)&gt;0,1,0)</f>
        <v>0</v>
      </c>
      <c r="BN37" s="107">
        <f ca="1">IF(IFERROR(MATCH(_xlfn.CONCAT($B37,",",BN$4),'19 SpcFunc &amp; VentSpcFunc combos'!$Q$8:$Q$335,0),0)&gt;0,1,0)</f>
        <v>0</v>
      </c>
      <c r="BO37" s="107">
        <f ca="1">IF(IFERROR(MATCH(_xlfn.CONCAT($B37,",",BO$4),'19 SpcFunc &amp; VentSpcFunc combos'!$Q$8:$Q$335,0),0)&gt;0,1,0)</f>
        <v>0</v>
      </c>
      <c r="BP37" s="107">
        <f ca="1">IF(IFERROR(MATCH(_xlfn.CONCAT($B37,",",BP$4),'19 SpcFunc &amp; VentSpcFunc combos'!$Q$8:$Q$335,0),0)&gt;0,1,0)</f>
        <v>0</v>
      </c>
      <c r="BQ37" s="107">
        <f ca="1">IF(IFERROR(MATCH(_xlfn.CONCAT($B37,",",BQ$4),'19 SpcFunc &amp; VentSpcFunc combos'!$Q$8:$Q$335,0),0)&gt;0,1,0)</f>
        <v>0</v>
      </c>
      <c r="BR37" s="107">
        <f ca="1">IF(IFERROR(MATCH(_xlfn.CONCAT($B37,",",BR$4),'19 SpcFunc &amp; VentSpcFunc combos'!$Q$8:$Q$335,0),0)&gt;0,1,0)</f>
        <v>0</v>
      </c>
      <c r="BS37" s="107">
        <f ca="1">IF(IFERROR(MATCH(_xlfn.CONCAT($B37,",",BS$4),'19 SpcFunc &amp; VentSpcFunc combos'!$Q$8:$Q$335,0),0)&gt;0,1,0)</f>
        <v>0</v>
      </c>
      <c r="BT37" s="107">
        <f ca="1">IF(IFERROR(MATCH(_xlfn.CONCAT($B37,",",BT$4),'19 SpcFunc &amp; VentSpcFunc combos'!$Q$8:$Q$335,0),0)&gt;0,1,0)</f>
        <v>0</v>
      </c>
      <c r="BU37" s="107">
        <f ca="1">IF(IFERROR(MATCH(_xlfn.CONCAT($B37,",",BU$4),'19 SpcFunc &amp; VentSpcFunc combos'!$Q$8:$Q$335,0),0)&gt;0,1,0)</f>
        <v>0</v>
      </c>
      <c r="BV37" s="107">
        <f ca="1">IF(IFERROR(MATCH(_xlfn.CONCAT($B37,",",BV$4),'19 SpcFunc &amp; VentSpcFunc combos'!$Q$8:$Q$335,0),0)&gt;0,1,0)</f>
        <v>0</v>
      </c>
      <c r="BW37" s="107">
        <f ca="1">IF(IFERROR(MATCH(_xlfn.CONCAT($B37,",",BW$4),'19 SpcFunc &amp; VentSpcFunc combos'!$Q$8:$Q$335,0),0)&gt;0,1,0)</f>
        <v>0</v>
      </c>
      <c r="BX37" s="107">
        <f ca="1">IF(IFERROR(MATCH(_xlfn.CONCAT($B37,",",BX$4),'19 SpcFunc &amp; VentSpcFunc combos'!$Q$8:$Q$335,0),0)&gt;0,1,0)</f>
        <v>0</v>
      </c>
      <c r="BY37" s="107">
        <f ca="1">IF(IFERROR(MATCH(_xlfn.CONCAT($B37,",",BY$4),'19 SpcFunc &amp; VentSpcFunc combos'!$Q$8:$Q$335,0),0)&gt;0,1,0)</f>
        <v>0</v>
      </c>
      <c r="BZ37" s="107">
        <f ca="1">IF(IFERROR(MATCH(_xlfn.CONCAT($B37,",",BZ$4),'19 SpcFunc &amp; VentSpcFunc combos'!$Q$8:$Q$335,0),0)&gt;0,1,0)</f>
        <v>0</v>
      </c>
      <c r="CA37" s="107">
        <f ca="1">IF(IFERROR(MATCH(_xlfn.CONCAT($B37,",",CA$4),'19 SpcFunc &amp; VentSpcFunc combos'!$Q$8:$Q$335,0),0)&gt;0,1,0)</f>
        <v>0</v>
      </c>
      <c r="CB37" s="107">
        <f ca="1">IF(IFERROR(MATCH(_xlfn.CONCAT($B37,",",CB$4),'19 SpcFunc &amp; VentSpcFunc combos'!$Q$8:$Q$335,0),0)&gt;0,1,0)</f>
        <v>0</v>
      </c>
      <c r="CC37" s="107">
        <f ca="1">IF(IFERROR(MATCH(_xlfn.CONCAT($B37,",",CC$4),'19 SpcFunc &amp; VentSpcFunc combos'!$Q$8:$Q$335,0),0)&gt;0,1,0)</f>
        <v>0</v>
      </c>
      <c r="CD37" s="107">
        <f ca="1">IF(IFERROR(MATCH(_xlfn.CONCAT($B37,",",CD$4),'19 SpcFunc &amp; VentSpcFunc combos'!$Q$8:$Q$335,0),0)&gt;0,1,0)</f>
        <v>0</v>
      </c>
      <c r="CE37" s="107">
        <f ca="1">IF(IFERROR(MATCH(_xlfn.CONCAT($B37,",",CE$4),'19 SpcFunc &amp; VentSpcFunc combos'!$Q$8:$Q$335,0),0)&gt;0,1,0)</f>
        <v>0</v>
      </c>
      <c r="CF37" s="107">
        <f ca="1">IF(IFERROR(MATCH(_xlfn.CONCAT($B37,",",CF$4),'19 SpcFunc &amp; VentSpcFunc combos'!$Q$8:$Q$335,0),0)&gt;0,1,0)</f>
        <v>0</v>
      </c>
      <c r="CG37" s="107">
        <f ca="1">IF(IFERROR(MATCH(_xlfn.CONCAT($B37,",",CG$4),'19 SpcFunc &amp; VentSpcFunc combos'!$Q$8:$Q$335,0),0)&gt;0,1,0)</f>
        <v>0</v>
      </c>
      <c r="CH37" s="107">
        <f ca="1">IF(IFERROR(MATCH(_xlfn.CONCAT($B37,",",CH$4),'19 SpcFunc &amp; VentSpcFunc combos'!$Q$8:$Q$335,0),0)&gt;0,1,0)</f>
        <v>0</v>
      </c>
      <c r="CI37" s="107">
        <f ca="1">IF(IFERROR(MATCH(_xlfn.CONCAT($B37,",",CI$4),'19 SpcFunc &amp; VentSpcFunc combos'!$Q$8:$Q$335,0),0)&gt;0,1,0)</f>
        <v>0</v>
      </c>
      <c r="CJ37" s="107">
        <f ca="1">IF(IFERROR(MATCH(_xlfn.CONCAT($B37,",",CJ$4),'19 SpcFunc &amp; VentSpcFunc combos'!$Q$8:$Q$335,0),0)&gt;0,1,0)</f>
        <v>0</v>
      </c>
      <c r="CK37" s="107">
        <f ca="1">IF(IFERROR(MATCH(_xlfn.CONCAT($B37,",",CK$4),'19 SpcFunc &amp; VentSpcFunc combos'!$Q$8:$Q$335,0),0)&gt;0,1,0)</f>
        <v>0</v>
      </c>
      <c r="CL37" s="107">
        <f ca="1">IF(IFERROR(MATCH(_xlfn.CONCAT($B37,",",CL$4),'19 SpcFunc &amp; VentSpcFunc combos'!$Q$8:$Q$335,0),0)&gt;0,1,0)</f>
        <v>0</v>
      </c>
      <c r="CM37" s="107">
        <f ca="1">IF(IFERROR(MATCH(_xlfn.CONCAT($B37,",",CM$4),'19 SpcFunc &amp; VentSpcFunc combos'!$Q$8:$Q$335,0),0)&gt;0,1,0)</f>
        <v>0</v>
      </c>
      <c r="CN37" s="107">
        <f ca="1">IF(IFERROR(MATCH(_xlfn.CONCAT($B37,",",CN$4),'19 SpcFunc &amp; VentSpcFunc combos'!$Q$8:$Q$335,0),0)&gt;0,1,0)</f>
        <v>0</v>
      </c>
      <c r="CO37" s="107">
        <f ca="1">IF(IFERROR(MATCH(_xlfn.CONCAT($B37,",",CO$4),'19 SpcFunc &amp; VentSpcFunc combos'!$Q$8:$Q$335,0),0)&gt;0,1,0)</f>
        <v>0</v>
      </c>
      <c r="CP37" s="107">
        <f ca="1">IF(IFERROR(MATCH(_xlfn.CONCAT($B37,",",CP$4),'19 SpcFunc &amp; VentSpcFunc combos'!$Q$8:$Q$335,0),0)&gt;0,1,0)</f>
        <v>0</v>
      </c>
      <c r="CQ37" s="107">
        <f ca="1">IF(IFERROR(MATCH(_xlfn.CONCAT($B37,",",CQ$4),'19 SpcFunc &amp; VentSpcFunc combos'!$Q$8:$Q$335,0),0)&gt;0,1,0)</f>
        <v>0</v>
      </c>
      <c r="CR37" s="107">
        <f ca="1">IF(IFERROR(MATCH(_xlfn.CONCAT($B37,",",CR$4),'19 SpcFunc &amp; VentSpcFunc combos'!$Q$8:$Q$335,0),0)&gt;0,1,0)</f>
        <v>0</v>
      </c>
      <c r="CS37" s="107">
        <f ca="1">IF(IFERROR(MATCH(_xlfn.CONCAT($B37,",",CS$4),'19 SpcFunc &amp; VentSpcFunc combos'!$Q$8:$Q$335,0),0)&gt;0,1,0)</f>
        <v>0</v>
      </c>
      <c r="CT37" s="107">
        <f ca="1">IF(IFERROR(MATCH(_xlfn.CONCAT($B37,",",CT$4),'19 SpcFunc &amp; VentSpcFunc combos'!$Q$8:$Q$335,0),0)&gt;0,1,0)</f>
        <v>1</v>
      </c>
      <c r="CU37" s="86" t="s">
        <v>535</v>
      </c>
      <c r="CV37">
        <f t="shared" ca="1" si="5"/>
        <v>1</v>
      </c>
    </row>
    <row r="38" spans="2:100">
      <c r="B38" t="str">
        <f>'For CSV - 2019 SpcFuncData'!B38</f>
        <v>Hotel Function Area</v>
      </c>
      <c r="C38" s="107">
        <f ca="1">IF(IFERROR(MATCH(_xlfn.CONCAT($B38,",",C$4),'19 SpcFunc &amp; VentSpcFunc combos'!$Q$8:$Q$335,0),0)&gt;0,1,0)</f>
        <v>0</v>
      </c>
      <c r="D38" s="107">
        <f ca="1">IF(IFERROR(MATCH(_xlfn.CONCAT($B38,",",D$4),'19 SpcFunc &amp; VentSpcFunc combos'!$Q$8:$Q$335,0),0)&gt;0,1,0)</f>
        <v>0</v>
      </c>
      <c r="E38" s="107">
        <f ca="1">IF(IFERROR(MATCH(_xlfn.CONCAT($B38,",",E$4),'19 SpcFunc &amp; VentSpcFunc combos'!$Q$8:$Q$335,0),0)&gt;0,1,0)</f>
        <v>0</v>
      </c>
      <c r="F38" s="107">
        <f ca="1">IF(IFERROR(MATCH(_xlfn.CONCAT($B38,",",F$4),'19 SpcFunc &amp; VentSpcFunc combos'!$Q$8:$Q$335,0),0)&gt;0,1,0)</f>
        <v>0</v>
      </c>
      <c r="G38" s="107">
        <f ca="1">IF(IFERROR(MATCH(_xlfn.CONCAT($B38,",",G$4),'19 SpcFunc &amp; VentSpcFunc combos'!$Q$8:$Q$335,0),0)&gt;0,1,0)</f>
        <v>0</v>
      </c>
      <c r="H38" s="107">
        <f ca="1">IF(IFERROR(MATCH(_xlfn.CONCAT($B38,",",H$4),'19 SpcFunc &amp; VentSpcFunc combos'!$Q$8:$Q$335,0),0)&gt;0,1,0)</f>
        <v>0</v>
      </c>
      <c r="I38" s="107">
        <f ca="1">IF(IFERROR(MATCH(_xlfn.CONCAT($B38,",",I$4),'19 SpcFunc &amp; VentSpcFunc combos'!$Q$8:$Q$335,0),0)&gt;0,1,0)</f>
        <v>0</v>
      </c>
      <c r="J38" s="107">
        <f ca="1">IF(IFERROR(MATCH(_xlfn.CONCAT($B38,",",J$4),'19 SpcFunc &amp; VentSpcFunc combos'!$Q$8:$Q$335,0),0)&gt;0,1,0)</f>
        <v>0</v>
      </c>
      <c r="K38" s="107">
        <f ca="1">IF(IFERROR(MATCH(_xlfn.CONCAT($B38,",",K$4),'19 SpcFunc &amp; VentSpcFunc combos'!$Q$8:$Q$335,0),0)&gt;0,1,0)</f>
        <v>0</v>
      </c>
      <c r="L38" s="107">
        <f ca="1">IF(IFERROR(MATCH(_xlfn.CONCAT($B38,",",L$4),'19 SpcFunc &amp; VentSpcFunc combos'!$Q$8:$Q$335,0),0)&gt;0,1,0)</f>
        <v>0</v>
      </c>
      <c r="M38" s="107">
        <f ca="1">IF(IFERROR(MATCH(_xlfn.CONCAT($B38,",",M$4),'19 SpcFunc &amp; VentSpcFunc combos'!$Q$8:$Q$335,0),0)&gt;0,1,0)</f>
        <v>0</v>
      </c>
      <c r="N38" s="107">
        <f ca="1">IF(IFERROR(MATCH(_xlfn.CONCAT($B38,",",N$4),'19 SpcFunc &amp; VentSpcFunc combos'!$Q$8:$Q$335,0),0)&gt;0,1,0)</f>
        <v>0</v>
      </c>
      <c r="O38" s="107">
        <f ca="1">IF(IFERROR(MATCH(_xlfn.CONCAT($B38,",",O$4),'19 SpcFunc &amp; VentSpcFunc combos'!$Q$8:$Q$335,0),0)&gt;0,1,0)</f>
        <v>0</v>
      </c>
      <c r="P38" s="107">
        <f ca="1">IF(IFERROR(MATCH(_xlfn.CONCAT($B38,",",P$4),'19 SpcFunc &amp; VentSpcFunc combos'!$Q$8:$Q$335,0),0)&gt;0,1,0)</f>
        <v>0</v>
      </c>
      <c r="Q38" s="107">
        <f ca="1">IF(IFERROR(MATCH(_xlfn.CONCAT($B38,",",Q$4),'19 SpcFunc &amp; VentSpcFunc combos'!$Q$8:$Q$335,0),0)&gt;0,1,0)</f>
        <v>0</v>
      </c>
      <c r="R38" s="107">
        <f ca="1">IF(IFERROR(MATCH(_xlfn.CONCAT($B38,",",R$4),'19 SpcFunc &amp; VentSpcFunc combos'!$Q$8:$Q$335,0),0)&gt;0,1,0)</f>
        <v>0</v>
      </c>
      <c r="S38" s="107">
        <f ca="1">IF(IFERROR(MATCH(_xlfn.CONCAT($B38,",",S$4),'19 SpcFunc &amp; VentSpcFunc combos'!$Q$8:$Q$335,0),0)&gt;0,1,0)</f>
        <v>0</v>
      </c>
      <c r="T38" s="107">
        <f ca="1">IF(IFERROR(MATCH(_xlfn.CONCAT($B38,",",T$4),'19 SpcFunc &amp; VentSpcFunc combos'!$Q$8:$Q$335,0),0)&gt;0,1,0)</f>
        <v>0</v>
      </c>
      <c r="U38" s="107">
        <f ca="1">IF(IFERROR(MATCH(_xlfn.CONCAT($B38,",",U$4),'19 SpcFunc &amp; VentSpcFunc combos'!$Q$8:$Q$335,0),0)&gt;0,1,0)</f>
        <v>0</v>
      </c>
      <c r="V38" s="107">
        <f ca="1">IF(IFERROR(MATCH(_xlfn.CONCAT($B38,",",V$4),'19 SpcFunc &amp; VentSpcFunc combos'!$Q$8:$Q$335,0),0)&gt;0,1,0)</f>
        <v>0</v>
      </c>
      <c r="W38" s="107">
        <f ca="1">IF(IFERROR(MATCH(_xlfn.CONCAT($B38,",",W$4),'19 SpcFunc &amp; VentSpcFunc combos'!$Q$8:$Q$335,0),0)&gt;0,1,0)</f>
        <v>0</v>
      </c>
      <c r="X38" s="107">
        <f ca="1">IF(IFERROR(MATCH(_xlfn.CONCAT($B38,",",X$4),'19 SpcFunc &amp; VentSpcFunc combos'!$Q$8:$Q$335,0),0)&gt;0,1,0)</f>
        <v>0</v>
      </c>
      <c r="Y38" s="107">
        <f ca="1">IF(IFERROR(MATCH(_xlfn.CONCAT($B38,",",Y$4),'19 SpcFunc &amp; VentSpcFunc combos'!$Q$8:$Q$335,0),0)&gt;0,1,0)</f>
        <v>0</v>
      </c>
      <c r="Z38" s="107">
        <f ca="1">IF(IFERROR(MATCH(_xlfn.CONCAT($B38,",",Z$4),'19 SpcFunc &amp; VentSpcFunc combos'!$Q$8:$Q$335,0),0)&gt;0,1,0)</f>
        <v>0</v>
      </c>
      <c r="AA38" s="107">
        <f ca="1">IF(IFERROR(MATCH(_xlfn.CONCAT($B38,",",AA$4),'19 SpcFunc &amp; VentSpcFunc combos'!$Q$8:$Q$335,0),0)&gt;0,1,0)</f>
        <v>0</v>
      </c>
      <c r="AB38" s="107">
        <f ca="1">IF(IFERROR(MATCH(_xlfn.CONCAT($B38,",",AB$4),'19 SpcFunc &amp; VentSpcFunc combos'!$Q$8:$Q$335,0),0)&gt;0,1,0)</f>
        <v>0</v>
      </c>
      <c r="AC38" s="107">
        <f ca="1">IF(IFERROR(MATCH(_xlfn.CONCAT($B38,",",AC$4),'19 SpcFunc &amp; VentSpcFunc combos'!$Q$8:$Q$335,0),0)&gt;0,1,0)</f>
        <v>0</v>
      </c>
      <c r="AD38" s="107">
        <f ca="1">IF(IFERROR(MATCH(_xlfn.CONCAT($B38,",",AD$4),'19 SpcFunc &amp; VentSpcFunc combos'!$Q$8:$Q$335,0),0)&gt;0,1,0)</f>
        <v>0</v>
      </c>
      <c r="AE38" s="107">
        <f ca="1">IF(IFERROR(MATCH(_xlfn.CONCAT($B38,",",AE$4),'19 SpcFunc &amp; VentSpcFunc combos'!$Q$8:$Q$335,0),0)&gt;0,1,0)</f>
        <v>0</v>
      </c>
      <c r="AF38" s="107">
        <f ca="1">IF(IFERROR(MATCH(_xlfn.CONCAT($B38,",",AF$4),'19 SpcFunc &amp; VentSpcFunc combos'!$Q$8:$Q$335,0),0)&gt;0,1,0)</f>
        <v>0</v>
      </c>
      <c r="AG38" s="107">
        <f ca="1">IF(IFERROR(MATCH(_xlfn.CONCAT($B38,",",AG$4),'19 SpcFunc &amp; VentSpcFunc combos'!$Q$8:$Q$335,0),0)&gt;0,1,0)</f>
        <v>0</v>
      </c>
      <c r="AH38" s="107">
        <f ca="1">IF(IFERROR(MATCH(_xlfn.CONCAT($B38,",",AH$4),'19 SpcFunc &amp; VentSpcFunc combos'!$Q$8:$Q$335,0),0)&gt;0,1,0)</f>
        <v>0</v>
      </c>
      <c r="AI38" s="107">
        <f ca="1">IF(IFERROR(MATCH(_xlfn.CONCAT($B38,",",AI$4),'19 SpcFunc &amp; VentSpcFunc combos'!$Q$8:$Q$335,0),0)&gt;0,1,0)</f>
        <v>0</v>
      </c>
      <c r="AJ38" s="107">
        <f ca="1">IF(IFERROR(MATCH(_xlfn.CONCAT($B38,",",AJ$4),'19 SpcFunc &amp; VentSpcFunc combos'!$Q$8:$Q$335,0),0)&gt;0,1,0)</f>
        <v>0</v>
      </c>
      <c r="AK38" s="107">
        <f ca="1">IF(IFERROR(MATCH(_xlfn.CONCAT($B38,",",AK$4),'19 SpcFunc &amp; VentSpcFunc combos'!$Q$8:$Q$335,0),0)&gt;0,1,0)</f>
        <v>0</v>
      </c>
      <c r="AL38" s="107">
        <f ca="1">IF(IFERROR(MATCH(_xlfn.CONCAT($B38,",",AL$4),'19 SpcFunc &amp; VentSpcFunc combos'!$Q$8:$Q$335,0),0)&gt;0,1,0)</f>
        <v>0</v>
      </c>
      <c r="AM38" s="107">
        <f ca="1">IF(IFERROR(MATCH(_xlfn.CONCAT($B38,",",AM$4),'19 SpcFunc &amp; VentSpcFunc combos'!$Q$8:$Q$335,0),0)&gt;0,1,0)</f>
        <v>0</v>
      </c>
      <c r="AN38" s="107">
        <f ca="1">IF(IFERROR(MATCH(_xlfn.CONCAT($B38,",",AN$4),'19 SpcFunc &amp; VentSpcFunc combos'!$Q$8:$Q$335,0),0)&gt;0,1,0)</f>
        <v>0</v>
      </c>
      <c r="AO38" s="107">
        <f ca="1">IF(IFERROR(MATCH(_xlfn.CONCAT($B38,",",AO$4),'19 SpcFunc &amp; VentSpcFunc combos'!$Q$8:$Q$335,0),0)&gt;0,1,0)</f>
        <v>0</v>
      </c>
      <c r="AP38" s="107">
        <f ca="1">IF(IFERROR(MATCH(_xlfn.CONCAT($B38,",",AP$4),'19 SpcFunc &amp; VentSpcFunc combos'!$Q$8:$Q$335,0),0)&gt;0,1,0)</f>
        <v>0</v>
      </c>
      <c r="AQ38" s="107">
        <f ca="1">IF(IFERROR(MATCH(_xlfn.CONCAT($B38,",",AQ$4),'19 SpcFunc &amp; VentSpcFunc combos'!$Q$8:$Q$335,0),0)&gt;0,1,0)</f>
        <v>0</v>
      </c>
      <c r="AR38" s="107">
        <f ca="1">IF(IFERROR(MATCH(_xlfn.CONCAT($B38,",",AR$4),'19 SpcFunc &amp; VentSpcFunc combos'!$Q$8:$Q$335,0),0)&gt;0,1,0)</f>
        <v>0</v>
      </c>
      <c r="AS38" s="107">
        <f ca="1">IF(IFERROR(MATCH(_xlfn.CONCAT($B38,",",AS$4),'19 SpcFunc &amp; VentSpcFunc combos'!$Q$8:$Q$335,0),0)&gt;0,1,0)</f>
        <v>0</v>
      </c>
      <c r="AT38" s="107">
        <f ca="1">IF(IFERROR(MATCH(_xlfn.CONCAT($B38,",",AT$4),'19 SpcFunc &amp; VentSpcFunc combos'!$Q$8:$Q$335,0),0)&gt;0,1,0)</f>
        <v>0</v>
      </c>
      <c r="AU38" s="107">
        <f ca="1">IF(IFERROR(MATCH(_xlfn.CONCAT($B38,",",AU$4),'19 SpcFunc &amp; VentSpcFunc combos'!$Q$8:$Q$335,0),0)&gt;0,1,0)</f>
        <v>0</v>
      </c>
      <c r="AV38" s="107">
        <f ca="1">IF(IFERROR(MATCH(_xlfn.CONCAT($B38,",",AV$4),'19 SpcFunc &amp; VentSpcFunc combos'!$Q$8:$Q$335,0),0)&gt;0,1,0)</f>
        <v>0</v>
      </c>
      <c r="AW38" s="107">
        <f ca="1">IF(IFERROR(MATCH(_xlfn.CONCAT($B38,",",AW$4),'19 SpcFunc &amp; VentSpcFunc combos'!$Q$8:$Q$335,0),0)&gt;0,1,0)</f>
        <v>0</v>
      </c>
      <c r="AX38" s="107">
        <f ca="1">IF(IFERROR(MATCH(_xlfn.CONCAT($B38,",",AX$4),'19 SpcFunc &amp; VentSpcFunc combos'!$Q$8:$Q$335,0),0)&gt;0,1,0)</f>
        <v>1</v>
      </c>
      <c r="AY38" s="107">
        <f ca="1">IF(IFERROR(MATCH(_xlfn.CONCAT($B38,",",AY$4),'19 SpcFunc &amp; VentSpcFunc combos'!$Q$8:$Q$335,0),0)&gt;0,1,0)</f>
        <v>0</v>
      </c>
      <c r="AZ38" s="107">
        <f ca="1">IF(IFERROR(MATCH(_xlfn.CONCAT($B38,",",AZ$4),'19 SpcFunc &amp; VentSpcFunc combos'!$Q$8:$Q$335,0),0)&gt;0,1,0)</f>
        <v>0</v>
      </c>
      <c r="BA38" s="107">
        <f ca="1">IF(IFERROR(MATCH(_xlfn.CONCAT($B38,",",BA$4),'19 SpcFunc &amp; VentSpcFunc combos'!$Q$8:$Q$335,0),0)&gt;0,1,0)</f>
        <v>0</v>
      </c>
      <c r="BB38" s="107">
        <f ca="1">IF(IFERROR(MATCH(_xlfn.CONCAT($B38,",",BB$4),'19 SpcFunc &amp; VentSpcFunc combos'!$Q$8:$Q$335,0),0)&gt;0,1,0)</f>
        <v>0</v>
      </c>
      <c r="BC38" s="107">
        <f ca="1">IF(IFERROR(MATCH(_xlfn.CONCAT($B38,",",BC$4),'19 SpcFunc &amp; VentSpcFunc combos'!$Q$8:$Q$335,0),0)&gt;0,1,0)</f>
        <v>0</v>
      </c>
      <c r="BD38" s="107">
        <f ca="1">IF(IFERROR(MATCH(_xlfn.CONCAT($B38,",",BD$4),'19 SpcFunc &amp; VentSpcFunc combos'!$Q$8:$Q$335,0),0)&gt;0,1,0)</f>
        <v>0</v>
      </c>
      <c r="BE38" s="107">
        <f ca="1">IF(IFERROR(MATCH(_xlfn.CONCAT($B38,",",BE$4),'19 SpcFunc &amp; VentSpcFunc combos'!$Q$8:$Q$335,0),0)&gt;0,1,0)</f>
        <v>0</v>
      </c>
      <c r="BF38" s="107">
        <f ca="1">IF(IFERROR(MATCH(_xlfn.CONCAT($B38,",",BF$4),'19 SpcFunc &amp; VentSpcFunc combos'!$Q$8:$Q$335,0),0)&gt;0,1,0)</f>
        <v>1</v>
      </c>
      <c r="BG38" s="107">
        <f ca="1">IF(IFERROR(MATCH(_xlfn.CONCAT($B38,",",BG$4),'19 SpcFunc &amp; VentSpcFunc combos'!$Q$8:$Q$335,0),0)&gt;0,1,0)</f>
        <v>1</v>
      </c>
      <c r="BH38" s="107">
        <f ca="1">IF(IFERROR(MATCH(_xlfn.CONCAT($B38,",",BH$4),'19 SpcFunc &amp; VentSpcFunc combos'!$Q$8:$Q$335,0),0)&gt;0,1,0)</f>
        <v>0</v>
      </c>
      <c r="BI38" s="107">
        <f ca="1">IF(IFERROR(MATCH(_xlfn.CONCAT($B38,",",BI$4),'19 SpcFunc &amp; VentSpcFunc combos'!$Q$8:$Q$335,0),0)&gt;0,1,0)</f>
        <v>0</v>
      </c>
      <c r="BJ38" s="107">
        <f ca="1">IF(IFERROR(MATCH(_xlfn.CONCAT($B38,",",BJ$4),'19 SpcFunc &amp; VentSpcFunc combos'!$Q$8:$Q$335,0),0)&gt;0,1,0)</f>
        <v>0</v>
      </c>
      <c r="BK38" s="107">
        <f ca="1">IF(IFERROR(MATCH(_xlfn.CONCAT($B38,",",BK$4),'19 SpcFunc &amp; VentSpcFunc combos'!$Q$8:$Q$335,0),0)&gt;0,1,0)</f>
        <v>0</v>
      </c>
      <c r="BL38" s="107">
        <f ca="1">IF(IFERROR(MATCH(_xlfn.CONCAT($B38,",",BL$4),'19 SpcFunc &amp; VentSpcFunc combos'!$Q$8:$Q$335,0),0)&gt;0,1,0)</f>
        <v>0</v>
      </c>
      <c r="BM38" s="107">
        <f ca="1">IF(IFERROR(MATCH(_xlfn.CONCAT($B38,",",BM$4),'19 SpcFunc &amp; VentSpcFunc combos'!$Q$8:$Q$335,0),0)&gt;0,1,0)</f>
        <v>0</v>
      </c>
      <c r="BN38" s="107">
        <f ca="1">IF(IFERROR(MATCH(_xlfn.CONCAT($B38,",",BN$4),'19 SpcFunc &amp; VentSpcFunc combos'!$Q$8:$Q$335,0),0)&gt;0,1,0)</f>
        <v>0</v>
      </c>
      <c r="BO38" s="107">
        <f ca="1">IF(IFERROR(MATCH(_xlfn.CONCAT($B38,",",BO$4),'19 SpcFunc &amp; VentSpcFunc combos'!$Q$8:$Q$335,0),0)&gt;0,1,0)</f>
        <v>0</v>
      </c>
      <c r="BP38" s="107">
        <f ca="1">IF(IFERROR(MATCH(_xlfn.CONCAT($B38,",",BP$4),'19 SpcFunc &amp; VentSpcFunc combos'!$Q$8:$Q$335,0),0)&gt;0,1,0)</f>
        <v>0</v>
      </c>
      <c r="BQ38" s="107">
        <f ca="1">IF(IFERROR(MATCH(_xlfn.CONCAT($B38,",",BQ$4),'19 SpcFunc &amp; VentSpcFunc combos'!$Q$8:$Q$335,0),0)&gt;0,1,0)</f>
        <v>0</v>
      </c>
      <c r="BR38" s="107">
        <f ca="1">IF(IFERROR(MATCH(_xlfn.CONCAT($B38,",",BR$4),'19 SpcFunc &amp; VentSpcFunc combos'!$Q$8:$Q$335,0),0)&gt;0,1,0)</f>
        <v>0</v>
      </c>
      <c r="BS38" s="107">
        <f ca="1">IF(IFERROR(MATCH(_xlfn.CONCAT($B38,",",BS$4),'19 SpcFunc &amp; VentSpcFunc combos'!$Q$8:$Q$335,0),0)&gt;0,1,0)</f>
        <v>0</v>
      </c>
      <c r="BT38" s="107">
        <f ca="1">IF(IFERROR(MATCH(_xlfn.CONCAT($B38,",",BT$4),'19 SpcFunc &amp; VentSpcFunc combos'!$Q$8:$Q$335,0),0)&gt;0,1,0)</f>
        <v>0</v>
      </c>
      <c r="BU38" s="107">
        <f ca="1">IF(IFERROR(MATCH(_xlfn.CONCAT($B38,",",BU$4),'19 SpcFunc &amp; VentSpcFunc combos'!$Q$8:$Q$335,0),0)&gt;0,1,0)</f>
        <v>0</v>
      </c>
      <c r="BV38" s="107">
        <f ca="1">IF(IFERROR(MATCH(_xlfn.CONCAT($B38,",",BV$4),'19 SpcFunc &amp; VentSpcFunc combos'!$Q$8:$Q$335,0),0)&gt;0,1,0)</f>
        <v>0</v>
      </c>
      <c r="BW38" s="107">
        <f ca="1">IF(IFERROR(MATCH(_xlfn.CONCAT($B38,",",BW$4),'19 SpcFunc &amp; VentSpcFunc combos'!$Q$8:$Q$335,0),0)&gt;0,1,0)</f>
        <v>0</v>
      </c>
      <c r="BX38" s="107">
        <f ca="1">IF(IFERROR(MATCH(_xlfn.CONCAT($B38,",",BX$4),'19 SpcFunc &amp; VentSpcFunc combos'!$Q$8:$Q$335,0),0)&gt;0,1,0)</f>
        <v>0</v>
      </c>
      <c r="BY38" s="107">
        <f ca="1">IF(IFERROR(MATCH(_xlfn.CONCAT($B38,",",BY$4),'19 SpcFunc &amp; VentSpcFunc combos'!$Q$8:$Q$335,0),0)&gt;0,1,0)</f>
        <v>0</v>
      </c>
      <c r="BZ38" s="107">
        <f ca="1">IF(IFERROR(MATCH(_xlfn.CONCAT($B38,",",BZ$4),'19 SpcFunc &amp; VentSpcFunc combos'!$Q$8:$Q$335,0),0)&gt;0,1,0)</f>
        <v>0</v>
      </c>
      <c r="CA38" s="107">
        <f ca="1">IF(IFERROR(MATCH(_xlfn.CONCAT($B38,",",CA$4),'19 SpcFunc &amp; VentSpcFunc combos'!$Q$8:$Q$335,0),0)&gt;0,1,0)</f>
        <v>0</v>
      </c>
      <c r="CB38" s="107">
        <f ca="1">IF(IFERROR(MATCH(_xlfn.CONCAT($B38,",",CB$4),'19 SpcFunc &amp; VentSpcFunc combos'!$Q$8:$Q$335,0),0)&gt;0,1,0)</f>
        <v>0</v>
      </c>
      <c r="CC38" s="107">
        <f ca="1">IF(IFERROR(MATCH(_xlfn.CONCAT($B38,",",CC$4),'19 SpcFunc &amp; VentSpcFunc combos'!$Q$8:$Q$335,0),0)&gt;0,1,0)</f>
        <v>0</v>
      </c>
      <c r="CD38" s="107">
        <f ca="1">IF(IFERROR(MATCH(_xlfn.CONCAT($B38,",",CD$4),'19 SpcFunc &amp; VentSpcFunc combos'!$Q$8:$Q$335,0),0)&gt;0,1,0)</f>
        <v>0</v>
      </c>
      <c r="CE38" s="107">
        <f ca="1">IF(IFERROR(MATCH(_xlfn.CONCAT($B38,",",CE$4),'19 SpcFunc &amp; VentSpcFunc combos'!$Q$8:$Q$335,0),0)&gt;0,1,0)</f>
        <v>0</v>
      </c>
      <c r="CF38" s="107">
        <f ca="1">IF(IFERROR(MATCH(_xlfn.CONCAT($B38,",",CF$4),'19 SpcFunc &amp; VentSpcFunc combos'!$Q$8:$Q$335,0),0)&gt;0,1,0)</f>
        <v>0</v>
      </c>
      <c r="CG38" s="107">
        <f ca="1">IF(IFERROR(MATCH(_xlfn.CONCAT($B38,",",CG$4),'19 SpcFunc &amp; VentSpcFunc combos'!$Q$8:$Q$335,0),0)&gt;0,1,0)</f>
        <v>0</v>
      </c>
      <c r="CH38" s="107">
        <f ca="1">IF(IFERROR(MATCH(_xlfn.CONCAT($B38,",",CH$4),'19 SpcFunc &amp; VentSpcFunc combos'!$Q$8:$Q$335,0),0)&gt;0,1,0)</f>
        <v>0</v>
      </c>
      <c r="CI38" s="107">
        <f ca="1">IF(IFERROR(MATCH(_xlfn.CONCAT($B38,",",CI$4),'19 SpcFunc &amp; VentSpcFunc combos'!$Q$8:$Q$335,0),0)&gt;0,1,0)</f>
        <v>0</v>
      </c>
      <c r="CJ38" s="107">
        <f ca="1">IF(IFERROR(MATCH(_xlfn.CONCAT($B38,",",CJ$4),'19 SpcFunc &amp; VentSpcFunc combos'!$Q$8:$Q$335,0),0)&gt;0,1,0)</f>
        <v>0</v>
      </c>
      <c r="CK38" s="107">
        <f ca="1">IF(IFERROR(MATCH(_xlfn.CONCAT($B38,",",CK$4),'19 SpcFunc &amp; VentSpcFunc combos'!$Q$8:$Q$335,0),0)&gt;0,1,0)</f>
        <v>1</v>
      </c>
      <c r="CL38" s="107">
        <f ca="1">IF(IFERROR(MATCH(_xlfn.CONCAT($B38,",",CL$4),'19 SpcFunc &amp; VentSpcFunc combos'!$Q$8:$Q$335,0),0)&gt;0,1,0)</f>
        <v>0</v>
      </c>
      <c r="CM38" s="107">
        <f ca="1">IF(IFERROR(MATCH(_xlfn.CONCAT($B38,",",CM$4),'19 SpcFunc &amp; VentSpcFunc combos'!$Q$8:$Q$335,0),0)&gt;0,1,0)</f>
        <v>0</v>
      </c>
      <c r="CN38" s="107">
        <f ca="1">IF(IFERROR(MATCH(_xlfn.CONCAT($B38,",",CN$4),'19 SpcFunc &amp; VentSpcFunc combos'!$Q$8:$Q$335,0),0)&gt;0,1,0)</f>
        <v>0</v>
      </c>
      <c r="CO38" s="107">
        <f ca="1">IF(IFERROR(MATCH(_xlfn.CONCAT($B38,",",CO$4),'19 SpcFunc &amp; VentSpcFunc combos'!$Q$8:$Q$335,0),0)&gt;0,1,0)</f>
        <v>0</v>
      </c>
      <c r="CP38" s="107">
        <f ca="1">IF(IFERROR(MATCH(_xlfn.CONCAT($B38,",",CP$4),'19 SpcFunc &amp; VentSpcFunc combos'!$Q$8:$Q$335,0),0)&gt;0,1,0)</f>
        <v>0</v>
      </c>
      <c r="CQ38" s="107">
        <f ca="1">IF(IFERROR(MATCH(_xlfn.CONCAT($B38,",",CQ$4),'19 SpcFunc &amp; VentSpcFunc combos'!$Q$8:$Q$335,0),0)&gt;0,1,0)</f>
        <v>0</v>
      </c>
      <c r="CR38" s="107">
        <f ca="1">IF(IFERROR(MATCH(_xlfn.CONCAT($B38,",",CR$4),'19 SpcFunc &amp; VentSpcFunc combos'!$Q$8:$Q$335,0),0)&gt;0,1,0)</f>
        <v>0</v>
      </c>
      <c r="CS38" s="107">
        <f ca="1">IF(IFERROR(MATCH(_xlfn.CONCAT($B38,",",CS$4),'19 SpcFunc &amp; VentSpcFunc combos'!$Q$8:$Q$335,0),0)&gt;0,1,0)</f>
        <v>0</v>
      </c>
      <c r="CT38" s="107">
        <f ca="1">IF(IFERROR(MATCH(_xlfn.CONCAT($B38,",",CT$4),'19 SpcFunc &amp; VentSpcFunc combos'!$Q$8:$Q$335,0),0)&gt;0,1,0)</f>
        <v>0</v>
      </c>
      <c r="CU38" s="86" t="s">
        <v>535</v>
      </c>
      <c r="CV38">
        <f t="shared" ca="1" si="5"/>
        <v>4</v>
      </c>
    </row>
    <row r="39" spans="2:100">
      <c r="B39" t="str">
        <f>'For CSV - 2019 SpcFuncData'!B39</f>
        <v>Hotel/Motel Guest Room</v>
      </c>
      <c r="C39" s="107">
        <f ca="1">IF(IFERROR(MATCH(_xlfn.CONCAT($B39,",",C$4),'19 SpcFunc &amp; VentSpcFunc combos'!$Q$8:$Q$335,0),0)&gt;0,1,0)</f>
        <v>0</v>
      </c>
      <c r="D39" s="107">
        <f ca="1">IF(IFERROR(MATCH(_xlfn.CONCAT($B39,",",D$4),'19 SpcFunc &amp; VentSpcFunc combos'!$Q$8:$Q$335,0),0)&gt;0,1,0)</f>
        <v>0</v>
      </c>
      <c r="E39" s="107">
        <f ca="1">IF(IFERROR(MATCH(_xlfn.CONCAT($B39,",",E$4),'19 SpcFunc &amp; VentSpcFunc combos'!$Q$8:$Q$335,0),0)&gt;0,1,0)</f>
        <v>0</v>
      </c>
      <c r="F39" s="107">
        <f ca="1">IF(IFERROR(MATCH(_xlfn.CONCAT($B39,",",F$4),'19 SpcFunc &amp; VentSpcFunc combos'!$Q$8:$Q$335,0),0)&gt;0,1,0)</f>
        <v>0</v>
      </c>
      <c r="G39" s="107">
        <f ca="1">IF(IFERROR(MATCH(_xlfn.CONCAT($B39,",",G$4),'19 SpcFunc &amp; VentSpcFunc combos'!$Q$8:$Q$335,0),0)&gt;0,1,0)</f>
        <v>0</v>
      </c>
      <c r="H39" s="107">
        <f ca="1">IF(IFERROR(MATCH(_xlfn.CONCAT($B39,",",H$4),'19 SpcFunc &amp; VentSpcFunc combos'!$Q$8:$Q$335,0),0)&gt;0,1,0)</f>
        <v>0</v>
      </c>
      <c r="I39" s="107">
        <f ca="1">IF(IFERROR(MATCH(_xlfn.CONCAT($B39,",",I$4),'19 SpcFunc &amp; VentSpcFunc combos'!$Q$8:$Q$335,0),0)&gt;0,1,0)</f>
        <v>0</v>
      </c>
      <c r="J39" s="107">
        <f ca="1">IF(IFERROR(MATCH(_xlfn.CONCAT($B39,",",J$4),'19 SpcFunc &amp; VentSpcFunc combos'!$Q$8:$Q$335,0),0)&gt;0,1,0)</f>
        <v>0</v>
      </c>
      <c r="K39" s="107">
        <f ca="1">IF(IFERROR(MATCH(_xlfn.CONCAT($B39,",",K$4),'19 SpcFunc &amp; VentSpcFunc combos'!$Q$8:$Q$335,0),0)&gt;0,1,0)</f>
        <v>0</v>
      </c>
      <c r="L39" s="107">
        <f ca="1">IF(IFERROR(MATCH(_xlfn.CONCAT($B39,",",L$4),'19 SpcFunc &amp; VentSpcFunc combos'!$Q$8:$Q$335,0),0)&gt;0,1,0)</f>
        <v>0</v>
      </c>
      <c r="M39" s="107">
        <f ca="1">IF(IFERROR(MATCH(_xlfn.CONCAT($B39,",",M$4),'19 SpcFunc &amp; VentSpcFunc combos'!$Q$8:$Q$335,0),0)&gt;0,1,0)</f>
        <v>0</v>
      </c>
      <c r="N39" s="107">
        <f ca="1">IF(IFERROR(MATCH(_xlfn.CONCAT($B39,",",N$4),'19 SpcFunc &amp; VentSpcFunc combos'!$Q$8:$Q$335,0),0)&gt;0,1,0)</f>
        <v>0</v>
      </c>
      <c r="O39" s="107">
        <f ca="1">IF(IFERROR(MATCH(_xlfn.CONCAT($B39,",",O$4),'19 SpcFunc &amp; VentSpcFunc combos'!$Q$8:$Q$335,0),0)&gt;0,1,0)</f>
        <v>0</v>
      </c>
      <c r="P39" s="107">
        <f ca="1">IF(IFERROR(MATCH(_xlfn.CONCAT($B39,",",P$4),'19 SpcFunc &amp; VentSpcFunc combos'!$Q$8:$Q$335,0),0)&gt;0,1,0)</f>
        <v>0</v>
      </c>
      <c r="Q39" s="107">
        <f ca="1">IF(IFERROR(MATCH(_xlfn.CONCAT($B39,",",Q$4),'19 SpcFunc &amp; VentSpcFunc combos'!$Q$8:$Q$335,0),0)&gt;0,1,0)</f>
        <v>0</v>
      </c>
      <c r="R39" s="107">
        <f ca="1">IF(IFERROR(MATCH(_xlfn.CONCAT($B39,",",R$4),'19 SpcFunc &amp; VentSpcFunc combos'!$Q$8:$Q$335,0),0)&gt;0,1,0)</f>
        <v>0</v>
      </c>
      <c r="S39" s="107">
        <f ca="1">IF(IFERROR(MATCH(_xlfn.CONCAT($B39,",",S$4),'19 SpcFunc &amp; VentSpcFunc combos'!$Q$8:$Q$335,0),0)&gt;0,1,0)</f>
        <v>0</v>
      </c>
      <c r="T39" s="107">
        <f ca="1">IF(IFERROR(MATCH(_xlfn.CONCAT($B39,",",T$4),'19 SpcFunc &amp; VentSpcFunc combos'!$Q$8:$Q$335,0),0)&gt;0,1,0)</f>
        <v>0</v>
      </c>
      <c r="U39" s="107">
        <f ca="1">IF(IFERROR(MATCH(_xlfn.CONCAT($B39,",",U$4),'19 SpcFunc &amp; VentSpcFunc combos'!$Q$8:$Q$335,0),0)&gt;0,1,0)</f>
        <v>0</v>
      </c>
      <c r="V39" s="107">
        <f ca="1">IF(IFERROR(MATCH(_xlfn.CONCAT($B39,",",V$4),'19 SpcFunc &amp; VentSpcFunc combos'!$Q$8:$Q$335,0),0)&gt;0,1,0)</f>
        <v>0</v>
      </c>
      <c r="W39" s="107">
        <f ca="1">IF(IFERROR(MATCH(_xlfn.CONCAT($B39,",",W$4),'19 SpcFunc &amp; VentSpcFunc combos'!$Q$8:$Q$335,0),0)&gt;0,1,0)</f>
        <v>0</v>
      </c>
      <c r="X39" s="107">
        <f ca="1">IF(IFERROR(MATCH(_xlfn.CONCAT($B39,",",X$4),'19 SpcFunc &amp; VentSpcFunc combos'!$Q$8:$Q$335,0),0)&gt;0,1,0)</f>
        <v>0</v>
      </c>
      <c r="Y39" s="107">
        <f ca="1">IF(IFERROR(MATCH(_xlfn.CONCAT($B39,",",Y$4),'19 SpcFunc &amp; VentSpcFunc combos'!$Q$8:$Q$335,0),0)&gt;0,1,0)</f>
        <v>0</v>
      </c>
      <c r="Z39" s="107">
        <f ca="1">IF(IFERROR(MATCH(_xlfn.CONCAT($B39,",",Z$4),'19 SpcFunc &amp; VentSpcFunc combos'!$Q$8:$Q$335,0),0)&gt;0,1,0)</f>
        <v>0</v>
      </c>
      <c r="AA39" s="107">
        <f ca="1">IF(IFERROR(MATCH(_xlfn.CONCAT($B39,",",AA$4),'19 SpcFunc &amp; VentSpcFunc combos'!$Q$8:$Q$335,0),0)&gt;0,1,0)</f>
        <v>0</v>
      </c>
      <c r="AB39" s="107">
        <f ca="1">IF(IFERROR(MATCH(_xlfn.CONCAT($B39,",",AB$4),'19 SpcFunc &amp; VentSpcFunc combos'!$Q$8:$Q$335,0),0)&gt;0,1,0)</f>
        <v>0</v>
      </c>
      <c r="AC39" s="107">
        <f ca="1">IF(IFERROR(MATCH(_xlfn.CONCAT($B39,",",AC$4),'19 SpcFunc &amp; VentSpcFunc combos'!$Q$8:$Q$335,0),0)&gt;0,1,0)</f>
        <v>0</v>
      </c>
      <c r="AD39" s="107">
        <f ca="1">IF(IFERROR(MATCH(_xlfn.CONCAT($B39,",",AD$4),'19 SpcFunc &amp; VentSpcFunc combos'!$Q$8:$Q$335,0),0)&gt;0,1,0)</f>
        <v>0</v>
      </c>
      <c r="AE39" s="107">
        <f ca="1">IF(IFERROR(MATCH(_xlfn.CONCAT($B39,",",AE$4),'19 SpcFunc &amp; VentSpcFunc combos'!$Q$8:$Q$335,0),0)&gt;0,1,0)</f>
        <v>0</v>
      </c>
      <c r="AF39" s="107">
        <f ca="1">IF(IFERROR(MATCH(_xlfn.CONCAT($B39,",",AF$4),'19 SpcFunc &amp; VentSpcFunc combos'!$Q$8:$Q$335,0),0)&gt;0,1,0)</f>
        <v>0</v>
      </c>
      <c r="AG39" s="107">
        <f ca="1">IF(IFERROR(MATCH(_xlfn.CONCAT($B39,",",AG$4),'19 SpcFunc &amp; VentSpcFunc combos'!$Q$8:$Q$335,0),0)&gt;0,1,0)</f>
        <v>0</v>
      </c>
      <c r="AH39" s="107">
        <f ca="1">IF(IFERROR(MATCH(_xlfn.CONCAT($B39,",",AH$4),'19 SpcFunc &amp; VentSpcFunc combos'!$Q$8:$Q$335,0),0)&gt;0,1,0)</f>
        <v>0</v>
      </c>
      <c r="AI39" s="107">
        <f ca="1">IF(IFERROR(MATCH(_xlfn.CONCAT($B39,",",AI$4),'19 SpcFunc &amp; VentSpcFunc combos'!$Q$8:$Q$335,0),0)&gt;0,1,0)</f>
        <v>0</v>
      </c>
      <c r="AJ39" s="107">
        <f ca="1">IF(IFERROR(MATCH(_xlfn.CONCAT($B39,",",AJ$4),'19 SpcFunc &amp; VentSpcFunc combos'!$Q$8:$Q$335,0),0)&gt;0,1,0)</f>
        <v>0</v>
      </c>
      <c r="AK39" s="107">
        <f ca="1">IF(IFERROR(MATCH(_xlfn.CONCAT($B39,",",AK$4),'19 SpcFunc &amp; VentSpcFunc combos'!$Q$8:$Q$335,0),0)&gt;0,1,0)</f>
        <v>0</v>
      </c>
      <c r="AL39" s="107">
        <f ca="1">IF(IFERROR(MATCH(_xlfn.CONCAT($B39,",",AL$4),'19 SpcFunc &amp; VentSpcFunc combos'!$Q$8:$Q$335,0),0)&gt;0,1,0)</f>
        <v>0</v>
      </c>
      <c r="AM39" s="107">
        <f ca="1">IF(IFERROR(MATCH(_xlfn.CONCAT($B39,",",AM$4),'19 SpcFunc &amp; VentSpcFunc combos'!$Q$8:$Q$335,0),0)&gt;0,1,0)</f>
        <v>0</v>
      </c>
      <c r="AN39" s="107">
        <f ca="1">IF(IFERROR(MATCH(_xlfn.CONCAT($B39,",",AN$4),'19 SpcFunc &amp; VentSpcFunc combos'!$Q$8:$Q$335,0),0)&gt;0,1,0)</f>
        <v>0</v>
      </c>
      <c r="AO39" s="107">
        <f ca="1">IF(IFERROR(MATCH(_xlfn.CONCAT($B39,",",AO$4),'19 SpcFunc &amp; VentSpcFunc combos'!$Q$8:$Q$335,0),0)&gt;0,1,0)</f>
        <v>0</v>
      </c>
      <c r="AP39" s="107">
        <f ca="1">IF(IFERROR(MATCH(_xlfn.CONCAT($B39,",",AP$4),'19 SpcFunc &amp; VentSpcFunc combos'!$Q$8:$Q$335,0),0)&gt;0,1,0)</f>
        <v>0</v>
      </c>
      <c r="AQ39" s="107">
        <f ca="1">IF(IFERROR(MATCH(_xlfn.CONCAT($B39,",",AQ$4),'19 SpcFunc &amp; VentSpcFunc combos'!$Q$8:$Q$335,0),0)&gt;0,1,0)</f>
        <v>0</v>
      </c>
      <c r="AR39" s="107">
        <f ca="1">IF(IFERROR(MATCH(_xlfn.CONCAT($B39,",",AR$4),'19 SpcFunc &amp; VentSpcFunc combos'!$Q$8:$Q$335,0),0)&gt;0,1,0)</f>
        <v>0</v>
      </c>
      <c r="AS39" s="107">
        <f ca="1">IF(IFERROR(MATCH(_xlfn.CONCAT($B39,",",AS$4),'19 SpcFunc &amp; VentSpcFunc combos'!$Q$8:$Q$335,0),0)&gt;0,1,0)</f>
        <v>0</v>
      </c>
      <c r="AT39" s="107">
        <f ca="1">IF(IFERROR(MATCH(_xlfn.CONCAT($B39,",",AT$4),'19 SpcFunc &amp; VentSpcFunc combos'!$Q$8:$Q$335,0),0)&gt;0,1,0)</f>
        <v>0</v>
      </c>
      <c r="AU39" s="107">
        <f ca="1">IF(IFERROR(MATCH(_xlfn.CONCAT($B39,",",AU$4),'19 SpcFunc &amp; VentSpcFunc combos'!$Q$8:$Q$335,0),0)&gt;0,1,0)</f>
        <v>0</v>
      </c>
      <c r="AV39" s="107">
        <f ca="1">IF(IFERROR(MATCH(_xlfn.CONCAT($B39,",",AV$4),'19 SpcFunc &amp; VentSpcFunc combos'!$Q$8:$Q$335,0),0)&gt;0,1,0)</f>
        <v>0</v>
      </c>
      <c r="AW39" s="107">
        <f ca="1">IF(IFERROR(MATCH(_xlfn.CONCAT($B39,",",AW$4),'19 SpcFunc &amp; VentSpcFunc combos'!$Q$8:$Q$335,0),0)&gt;0,1,0)</f>
        <v>0</v>
      </c>
      <c r="AX39" s="107">
        <f ca="1">IF(IFERROR(MATCH(_xlfn.CONCAT($B39,",",AX$4),'19 SpcFunc &amp; VentSpcFunc combos'!$Q$8:$Q$335,0),0)&gt;0,1,0)</f>
        <v>0</v>
      </c>
      <c r="AY39" s="107">
        <f ca="1">IF(IFERROR(MATCH(_xlfn.CONCAT($B39,",",AY$4),'19 SpcFunc &amp; VentSpcFunc combos'!$Q$8:$Q$335,0),0)&gt;0,1,0)</f>
        <v>0</v>
      </c>
      <c r="AZ39" s="107">
        <f ca="1">IF(IFERROR(MATCH(_xlfn.CONCAT($B39,",",AZ$4),'19 SpcFunc &amp; VentSpcFunc combos'!$Q$8:$Q$335,0),0)&gt;0,1,0)</f>
        <v>0</v>
      </c>
      <c r="BA39" s="107">
        <f ca="1">IF(IFERROR(MATCH(_xlfn.CONCAT($B39,",",BA$4),'19 SpcFunc &amp; VentSpcFunc combos'!$Q$8:$Q$335,0),0)&gt;0,1,0)</f>
        <v>0</v>
      </c>
      <c r="BB39" s="107">
        <f ca="1">IF(IFERROR(MATCH(_xlfn.CONCAT($B39,",",BB$4),'19 SpcFunc &amp; VentSpcFunc combos'!$Q$8:$Q$335,0),0)&gt;0,1,0)</f>
        <v>1</v>
      </c>
      <c r="BC39" s="107">
        <f ca="1">IF(IFERROR(MATCH(_xlfn.CONCAT($B39,",",BC$4),'19 SpcFunc &amp; VentSpcFunc combos'!$Q$8:$Q$335,0),0)&gt;0,1,0)</f>
        <v>1</v>
      </c>
      <c r="BD39" s="107">
        <f ca="1">IF(IFERROR(MATCH(_xlfn.CONCAT($B39,",",BD$4),'19 SpcFunc &amp; VentSpcFunc combos'!$Q$8:$Q$335,0),0)&gt;0,1,0)</f>
        <v>0</v>
      </c>
      <c r="BE39" s="107">
        <f ca="1">IF(IFERROR(MATCH(_xlfn.CONCAT($B39,",",BE$4),'19 SpcFunc &amp; VentSpcFunc combos'!$Q$8:$Q$335,0),0)&gt;0,1,0)</f>
        <v>0</v>
      </c>
      <c r="BF39" s="107">
        <f ca="1">IF(IFERROR(MATCH(_xlfn.CONCAT($B39,",",BF$4),'19 SpcFunc &amp; VentSpcFunc combos'!$Q$8:$Q$335,0),0)&gt;0,1,0)</f>
        <v>0</v>
      </c>
      <c r="BG39" s="107">
        <f ca="1">IF(IFERROR(MATCH(_xlfn.CONCAT($B39,",",BG$4),'19 SpcFunc &amp; VentSpcFunc combos'!$Q$8:$Q$335,0),0)&gt;0,1,0)</f>
        <v>0</v>
      </c>
      <c r="BH39" s="107">
        <f ca="1">IF(IFERROR(MATCH(_xlfn.CONCAT($B39,",",BH$4),'19 SpcFunc &amp; VentSpcFunc combos'!$Q$8:$Q$335,0),0)&gt;0,1,0)</f>
        <v>0</v>
      </c>
      <c r="BI39" s="107">
        <f ca="1">IF(IFERROR(MATCH(_xlfn.CONCAT($B39,",",BI$4),'19 SpcFunc &amp; VentSpcFunc combos'!$Q$8:$Q$335,0),0)&gt;0,1,0)</f>
        <v>0</v>
      </c>
      <c r="BJ39" s="107">
        <f ca="1">IF(IFERROR(MATCH(_xlfn.CONCAT($B39,",",BJ$4),'19 SpcFunc &amp; VentSpcFunc combos'!$Q$8:$Q$335,0),0)&gt;0,1,0)</f>
        <v>0</v>
      </c>
      <c r="BK39" s="107">
        <f ca="1">IF(IFERROR(MATCH(_xlfn.CONCAT($B39,",",BK$4),'19 SpcFunc &amp; VentSpcFunc combos'!$Q$8:$Q$335,0),0)&gt;0,1,0)</f>
        <v>0</v>
      </c>
      <c r="BL39" s="107">
        <f ca="1">IF(IFERROR(MATCH(_xlfn.CONCAT($B39,",",BL$4),'19 SpcFunc &amp; VentSpcFunc combos'!$Q$8:$Q$335,0),0)&gt;0,1,0)</f>
        <v>0</v>
      </c>
      <c r="BM39" s="107">
        <f ca="1">IF(IFERROR(MATCH(_xlfn.CONCAT($B39,",",BM$4),'19 SpcFunc &amp; VentSpcFunc combos'!$Q$8:$Q$335,0),0)&gt;0,1,0)</f>
        <v>0</v>
      </c>
      <c r="BN39" s="107">
        <f ca="1">IF(IFERROR(MATCH(_xlfn.CONCAT($B39,",",BN$4),'19 SpcFunc &amp; VentSpcFunc combos'!$Q$8:$Q$335,0),0)&gt;0,1,0)</f>
        <v>0</v>
      </c>
      <c r="BO39" s="107">
        <f ca="1">IF(IFERROR(MATCH(_xlfn.CONCAT($B39,",",BO$4),'19 SpcFunc &amp; VentSpcFunc combos'!$Q$8:$Q$335,0),0)&gt;0,1,0)</f>
        <v>0</v>
      </c>
      <c r="BP39" s="107">
        <f ca="1">IF(IFERROR(MATCH(_xlfn.CONCAT($B39,",",BP$4),'19 SpcFunc &amp; VentSpcFunc combos'!$Q$8:$Q$335,0),0)&gt;0,1,0)</f>
        <v>0</v>
      </c>
      <c r="BQ39" s="107">
        <f ca="1">IF(IFERROR(MATCH(_xlfn.CONCAT($B39,",",BQ$4),'19 SpcFunc &amp; VentSpcFunc combos'!$Q$8:$Q$335,0),0)&gt;0,1,0)</f>
        <v>0</v>
      </c>
      <c r="BR39" s="107">
        <f ca="1">IF(IFERROR(MATCH(_xlfn.CONCAT($B39,",",BR$4),'19 SpcFunc &amp; VentSpcFunc combos'!$Q$8:$Q$335,0),0)&gt;0,1,0)</f>
        <v>0</v>
      </c>
      <c r="BS39" s="107">
        <f ca="1">IF(IFERROR(MATCH(_xlfn.CONCAT($B39,",",BS$4),'19 SpcFunc &amp; VentSpcFunc combos'!$Q$8:$Q$335,0),0)&gt;0,1,0)</f>
        <v>0</v>
      </c>
      <c r="BT39" s="107">
        <f ca="1">IF(IFERROR(MATCH(_xlfn.CONCAT($B39,",",BT$4),'19 SpcFunc &amp; VentSpcFunc combos'!$Q$8:$Q$335,0),0)&gt;0,1,0)</f>
        <v>0</v>
      </c>
      <c r="BU39" s="107">
        <f ca="1">IF(IFERROR(MATCH(_xlfn.CONCAT($B39,",",BU$4),'19 SpcFunc &amp; VentSpcFunc combos'!$Q$8:$Q$335,0),0)&gt;0,1,0)</f>
        <v>0</v>
      </c>
      <c r="BV39" s="107">
        <f ca="1">IF(IFERROR(MATCH(_xlfn.CONCAT($B39,",",BV$4),'19 SpcFunc &amp; VentSpcFunc combos'!$Q$8:$Q$335,0),0)&gt;0,1,0)</f>
        <v>0</v>
      </c>
      <c r="BW39" s="107">
        <f ca="1">IF(IFERROR(MATCH(_xlfn.CONCAT($B39,",",BW$4),'19 SpcFunc &amp; VentSpcFunc combos'!$Q$8:$Q$335,0),0)&gt;0,1,0)</f>
        <v>0</v>
      </c>
      <c r="BX39" s="107">
        <f ca="1">IF(IFERROR(MATCH(_xlfn.CONCAT($B39,",",BX$4),'19 SpcFunc &amp; VentSpcFunc combos'!$Q$8:$Q$335,0),0)&gt;0,1,0)</f>
        <v>0</v>
      </c>
      <c r="BY39" s="107">
        <f ca="1">IF(IFERROR(MATCH(_xlfn.CONCAT($B39,",",BY$4),'19 SpcFunc &amp; VentSpcFunc combos'!$Q$8:$Q$335,0),0)&gt;0,1,0)</f>
        <v>0</v>
      </c>
      <c r="BZ39" s="107">
        <f ca="1">IF(IFERROR(MATCH(_xlfn.CONCAT($B39,",",BZ$4),'19 SpcFunc &amp; VentSpcFunc combos'!$Q$8:$Q$335,0),0)&gt;0,1,0)</f>
        <v>0</v>
      </c>
      <c r="CA39" s="107">
        <f ca="1">IF(IFERROR(MATCH(_xlfn.CONCAT($B39,",",CA$4),'19 SpcFunc &amp; VentSpcFunc combos'!$Q$8:$Q$335,0),0)&gt;0,1,0)</f>
        <v>0</v>
      </c>
      <c r="CB39" s="107">
        <f ca="1">IF(IFERROR(MATCH(_xlfn.CONCAT($B39,",",CB$4),'19 SpcFunc &amp; VentSpcFunc combos'!$Q$8:$Q$335,0),0)&gt;0,1,0)</f>
        <v>0</v>
      </c>
      <c r="CC39" s="107">
        <f ca="1">IF(IFERROR(MATCH(_xlfn.CONCAT($B39,",",CC$4),'19 SpcFunc &amp; VentSpcFunc combos'!$Q$8:$Q$335,0),0)&gt;0,1,0)</f>
        <v>0</v>
      </c>
      <c r="CD39" s="107">
        <f ca="1">IF(IFERROR(MATCH(_xlfn.CONCAT($B39,",",CD$4),'19 SpcFunc &amp; VentSpcFunc combos'!$Q$8:$Q$335,0),0)&gt;0,1,0)</f>
        <v>0</v>
      </c>
      <c r="CE39" s="107">
        <f ca="1">IF(IFERROR(MATCH(_xlfn.CONCAT($B39,",",CE$4),'19 SpcFunc &amp; VentSpcFunc combos'!$Q$8:$Q$335,0),0)&gt;0,1,0)</f>
        <v>0</v>
      </c>
      <c r="CF39" s="107">
        <f ca="1">IF(IFERROR(MATCH(_xlfn.CONCAT($B39,",",CF$4),'19 SpcFunc &amp; VentSpcFunc combos'!$Q$8:$Q$335,0),0)&gt;0,1,0)</f>
        <v>0</v>
      </c>
      <c r="CG39" s="107">
        <f ca="1">IF(IFERROR(MATCH(_xlfn.CONCAT($B39,",",CG$4),'19 SpcFunc &amp; VentSpcFunc combos'!$Q$8:$Q$335,0),0)&gt;0,1,0)</f>
        <v>0</v>
      </c>
      <c r="CH39" s="107">
        <f ca="1">IF(IFERROR(MATCH(_xlfn.CONCAT($B39,",",CH$4),'19 SpcFunc &amp; VentSpcFunc combos'!$Q$8:$Q$335,0),0)&gt;0,1,0)</f>
        <v>0</v>
      </c>
      <c r="CI39" s="107">
        <f ca="1">IF(IFERROR(MATCH(_xlfn.CONCAT($B39,",",CI$4),'19 SpcFunc &amp; VentSpcFunc combos'!$Q$8:$Q$335,0),0)&gt;0,1,0)</f>
        <v>0</v>
      </c>
      <c r="CJ39" s="107">
        <f ca="1">IF(IFERROR(MATCH(_xlfn.CONCAT($B39,",",CJ$4),'19 SpcFunc &amp; VentSpcFunc combos'!$Q$8:$Q$335,0),0)&gt;0,1,0)</f>
        <v>0</v>
      </c>
      <c r="CK39" s="107">
        <f ca="1">IF(IFERROR(MATCH(_xlfn.CONCAT($B39,",",CK$4),'19 SpcFunc &amp; VentSpcFunc combos'!$Q$8:$Q$335,0),0)&gt;0,1,0)</f>
        <v>0</v>
      </c>
      <c r="CL39" s="107">
        <f ca="1">IF(IFERROR(MATCH(_xlfn.CONCAT($B39,",",CL$4),'19 SpcFunc &amp; VentSpcFunc combos'!$Q$8:$Q$335,0),0)&gt;0,1,0)</f>
        <v>0</v>
      </c>
      <c r="CM39" s="107">
        <f ca="1">IF(IFERROR(MATCH(_xlfn.CONCAT($B39,",",CM$4),'19 SpcFunc &amp; VentSpcFunc combos'!$Q$8:$Q$335,0),0)&gt;0,1,0)</f>
        <v>0</v>
      </c>
      <c r="CN39" s="107">
        <f ca="1">IF(IFERROR(MATCH(_xlfn.CONCAT($B39,",",CN$4),'19 SpcFunc &amp; VentSpcFunc combos'!$Q$8:$Q$335,0),0)&gt;0,1,0)</f>
        <v>0</v>
      </c>
      <c r="CO39" s="107">
        <f ca="1">IF(IFERROR(MATCH(_xlfn.CONCAT($B39,",",CO$4),'19 SpcFunc &amp; VentSpcFunc combos'!$Q$8:$Q$335,0),0)&gt;0,1,0)</f>
        <v>0</v>
      </c>
      <c r="CP39" s="107">
        <f ca="1">IF(IFERROR(MATCH(_xlfn.CONCAT($B39,",",CP$4),'19 SpcFunc &amp; VentSpcFunc combos'!$Q$8:$Q$335,0),0)&gt;0,1,0)</f>
        <v>0</v>
      </c>
      <c r="CQ39" s="107">
        <f ca="1">IF(IFERROR(MATCH(_xlfn.CONCAT($B39,",",CQ$4),'19 SpcFunc &amp; VentSpcFunc combos'!$Q$8:$Q$335,0),0)&gt;0,1,0)</f>
        <v>0</v>
      </c>
      <c r="CR39" s="107">
        <f ca="1">IF(IFERROR(MATCH(_xlfn.CONCAT($B39,",",CR$4),'19 SpcFunc &amp; VentSpcFunc combos'!$Q$8:$Q$335,0),0)&gt;0,1,0)</f>
        <v>0</v>
      </c>
      <c r="CS39" s="107">
        <f ca="1">IF(IFERROR(MATCH(_xlfn.CONCAT($B39,",",CS$4),'19 SpcFunc &amp; VentSpcFunc combos'!$Q$8:$Q$335,0),0)&gt;0,1,0)</f>
        <v>0</v>
      </c>
      <c r="CT39" s="107">
        <f ca="1">IF(IFERROR(MATCH(_xlfn.CONCAT($B39,",",CT$4),'19 SpcFunc &amp; VentSpcFunc combos'!$Q$8:$Q$335,0),0)&gt;0,1,0)</f>
        <v>0</v>
      </c>
      <c r="CU39" s="86" t="s">
        <v>535</v>
      </c>
      <c r="CV39">
        <f t="shared" ca="1" si="5"/>
        <v>2</v>
      </c>
    </row>
    <row r="40" spans="2:100">
      <c r="B40" t="str">
        <f>'For CSV - 2019 SpcFuncData'!B40</f>
        <v>Kitchen/Food Preparation Area</v>
      </c>
      <c r="C40" s="107">
        <f ca="1">IF(IFERROR(MATCH(_xlfn.CONCAT($B40,",",C$4),'19 SpcFunc &amp; VentSpcFunc combos'!$Q$8:$Q$335,0),0)&gt;0,1,0)</f>
        <v>0</v>
      </c>
      <c r="D40" s="107">
        <f ca="1">IF(IFERROR(MATCH(_xlfn.CONCAT($B40,",",D$4),'19 SpcFunc &amp; VentSpcFunc combos'!$Q$8:$Q$335,0),0)&gt;0,1,0)</f>
        <v>0</v>
      </c>
      <c r="E40" s="107">
        <f ca="1">IF(IFERROR(MATCH(_xlfn.CONCAT($B40,",",E$4),'19 SpcFunc &amp; VentSpcFunc combos'!$Q$8:$Q$335,0),0)&gt;0,1,0)</f>
        <v>0</v>
      </c>
      <c r="F40" s="107">
        <f ca="1">IF(IFERROR(MATCH(_xlfn.CONCAT($B40,",",F$4),'19 SpcFunc &amp; VentSpcFunc combos'!$Q$8:$Q$335,0),0)&gt;0,1,0)</f>
        <v>0</v>
      </c>
      <c r="G40" s="107">
        <f ca="1">IF(IFERROR(MATCH(_xlfn.CONCAT($B40,",",G$4),'19 SpcFunc &amp; VentSpcFunc combos'!$Q$8:$Q$335,0),0)&gt;0,1,0)</f>
        <v>0</v>
      </c>
      <c r="H40" s="107">
        <f ca="1">IF(IFERROR(MATCH(_xlfn.CONCAT($B40,",",H$4),'19 SpcFunc &amp; VentSpcFunc combos'!$Q$8:$Q$335,0),0)&gt;0,1,0)</f>
        <v>0</v>
      </c>
      <c r="I40" s="107">
        <f ca="1">IF(IFERROR(MATCH(_xlfn.CONCAT($B40,",",I$4),'19 SpcFunc &amp; VentSpcFunc combos'!$Q$8:$Q$335,0),0)&gt;0,1,0)</f>
        <v>0</v>
      </c>
      <c r="J40" s="107">
        <f ca="1">IF(IFERROR(MATCH(_xlfn.CONCAT($B40,",",J$4),'19 SpcFunc &amp; VentSpcFunc combos'!$Q$8:$Q$335,0),0)&gt;0,1,0)</f>
        <v>0</v>
      </c>
      <c r="K40" s="107">
        <f ca="1">IF(IFERROR(MATCH(_xlfn.CONCAT($B40,",",K$4),'19 SpcFunc &amp; VentSpcFunc combos'!$Q$8:$Q$335,0),0)&gt;0,1,0)</f>
        <v>0</v>
      </c>
      <c r="L40" s="107">
        <f ca="1">IF(IFERROR(MATCH(_xlfn.CONCAT($B40,",",L$4),'19 SpcFunc &amp; VentSpcFunc combos'!$Q$8:$Q$335,0),0)&gt;0,1,0)</f>
        <v>0</v>
      </c>
      <c r="M40" s="107">
        <f ca="1">IF(IFERROR(MATCH(_xlfn.CONCAT($B40,",",M$4),'19 SpcFunc &amp; VentSpcFunc combos'!$Q$8:$Q$335,0),0)&gt;0,1,0)</f>
        <v>0</v>
      </c>
      <c r="N40" s="107">
        <f ca="1">IF(IFERROR(MATCH(_xlfn.CONCAT($B40,",",N$4),'19 SpcFunc &amp; VentSpcFunc combos'!$Q$8:$Q$335,0),0)&gt;0,1,0)</f>
        <v>0</v>
      </c>
      <c r="O40" s="107">
        <f ca="1">IF(IFERROR(MATCH(_xlfn.CONCAT($B40,",",O$4),'19 SpcFunc &amp; VentSpcFunc combos'!$Q$8:$Q$335,0),0)&gt;0,1,0)</f>
        <v>0</v>
      </c>
      <c r="P40" s="107">
        <f ca="1">IF(IFERROR(MATCH(_xlfn.CONCAT($B40,",",P$4),'19 SpcFunc &amp; VentSpcFunc combos'!$Q$8:$Q$335,0),0)&gt;0,1,0)</f>
        <v>0</v>
      </c>
      <c r="Q40" s="107">
        <f ca="1">IF(IFERROR(MATCH(_xlfn.CONCAT($B40,",",Q$4),'19 SpcFunc &amp; VentSpcFunc combos'!$Q$8:$Q$335,0),0)&gt;0,1,0)</f>
        <v>0</v>
      </c>
      <c r="R40" s="107">
        <f ca="1">IF(IFERROR(MATCH(_xlfn.CONCAT($B40,",",R$4),'19 SpcFunc &amp; VentSpcFunc combos'!$Q$8:$Q$335,0),0)&gt;0,1,0)</f>
        <v>0</v>
      </c>
      <c r="S40" s="107">
        <f ca="1">IF(IFERROR(MATCH(_xlfn.CONCAT($B40,",",S$4),'19 SpcFunc &amp; VentSpcFunc combos'!$Q$8:$Q$335,0),0)&gt;0,1,0)</f>
        <v>0</v>
      </c>
      <c r="T40" s="107">
        <f ca="1">IF(IFERROR(MATCH(_xlfn.CONCAT($B40,",",T$4),'19 SpcFunc &amp; VentSpcFunc combos'!$Q$8:$Q$335,0),0)&gt;0,1,0)</f>
        <v>0</v>
      </c>
      <c r="U40" s="107">
        <f ca="1">IF(IFERROR(MATCH(_xlfn.CONCAT($B40,",",U$4),'19 SpcFunc &amp; VentSpcFunc combos'!$Q$8:$Q$335,0),0)&gt;0,1,0)</f>
        <v>0</v>
      </c>
      <c r="V40" s="107">
        <f ca="1">IF(IFERROR(MATCH(_xlfn.CONCAT($B40,",",V$4),'19 SpcFunc &amp; VentSpcFunc combos'!$Q$8:$Q$335,0),0)&gt;0,1,0)</f>
        <v>0</v>
      </c>
      <c r="W40" s="107">
        <f ca="1">IF(IFERROR(MATCH(_xlfn.CONCAT($B40,",",W$4),'19 SpcFunc &amp; VentSpcFunc combos'!$Q$8:$Q$335,0),0)&gt;0,1,0)</f>
        <v>0</v>
      </c>
      <c r="X40" s="107">
        <f ca="1">IF(IFERROR(MATCH(_xlfn.CONCAT($B40,",",X$4),'19 SpcFunc &amp; VentSpcFunc combos'!$Q$8:$Q$335,0),0)&gt;0,1,0)</f>
        <v>0</v>
      </c>
      <c r="Y40" s="107">
        <f ca="1">IF(IFERROR(MATCH(_xlfn.CONCAT($B40,",",Y$4),'19 SpcFunc &amp; VentSpcFunc combos'!$Q$8:$Q$335,0),0)&gt;0,1,0)</f>
        <v>0</v>
      </c>
      <c r="Z40" s="107">
        <f ca="1">IF(IFERROR(MATCH(_xlfn.CONCAT($B40,",",Z$4),'19 SpcFunc &amp; VentSpcFunc combos'!$Q$8:$Q$335,0),0)&gt;0,1,0)</f>
        <v>0</v>
      </c>
      <c r="AA40" s="107">
        <f ca="1">IF(IFERROR(MATCH(_xlfn.CONCAT($B40,",",AA$4),'19 SpcFunc &amp; VentSpcFunc combos'!$Q$8:$Q$335,0),0)&gt;0,1,0)</f>
        <v>0</v>
      </c>
      <c r="AB40" s="107">
        <f ca="1">IF(IFERROR(MATCH(_xlfn.CONCAT($B40,",",AB$4),'19 SpcFunc &amp; VentSpcFunc combos'!$Q$8:$Q$335,0),0)&gt;0,1,0)</f>
        <v>0</v>
      </c>
      <c r="AC40" s="107">
        <f ca="1">IF(IFERROR(MATCH(_xlfn.CONCAT($B40,",",AC$4),'19 SpcFunc &amp; VentSpcFunc combos'!$Q$8:$Q$335,0),0)&gt;0,1,0)</f>
        <v>0</v>
      </c>
      <c r="AD40" s="107">
        <f ca="1">IF(IFERROR(MATCH(_xlfn.CONCAT($B40,",",AD$4),'19 SpcFunc &amp; VentSpcFunc combos'!$Q$8:$Q$335,0),0)&gt;0,1,0)</f>
        <v>0</v>
      </c>
      <c r="AE40" s="107">
        <f ca="1">IF(IFERROR(MATCH(_xlfn.CONCAT($B40,",",AE$4),'19 SpcFunc &amp; VentSpcFunc combos'!$Q$8:$Q$335,0),0)&gt;0,1,0)</f>
        <v>0</v>
      </c>
      <c r="AF40" s="107">
        <f ca="1">IF(IFERROR(MATCH(_xlfn.CONCAT($B40,",",AF$4),'19 SpcFunc &amp; VentSpcFunc combos'!$Q$8:$Q$335,0),0)&gt;0,1,0)</f>
        <v>0</v>
      </c>
      <c r="AG40" s="107">
        <f ca="1">IF(IFERROR(MATCH(_xlfn.CONCAT($B40,",",AG$4),'19 SpcFunc &amp; VentSpcFunc combos'!$Q$8:$Q$335,0),0)&gt;0,1,0)</f>
        <v>0</v>
      </c>
      <c r="AH40" s="107">
        <f ca="1">IF(IFERROR(MATCH(_xlfn.CONCAT($B40,",",AH$4),'19 SpcFunc &amp; VentSpcFunc combos'!$Q$8:$Q$335,0),0)&gt;0,1,0)</f>
        <v>0</v>
      </c>
      <c r="AI40" s="107">
        <f ca="1">IF(IFERROR(MATCH(_xlfn.CONCAT($B40,",",AI$4),'19 SpcFunc &amp; VentSpcFunc combos'!$Q$8:$Q$335,0),0)&gt;0,1,0)</f>
        <v>0</v>
      </c>
      <c r="AJ40" s="107">
        <f ca="1">IF(IFERROR(MATCH(_xlfn.CONCAT($B40,",",AJ$4),'19 SpcFunc &amp; VentSpcFunc combos'!$Q$8:$Q$335,0),0)&gt;0,1,0)</f>
        <v>0</v>
      </c>
      <c r="AK40" s="107">
        <f ca="1">IF(IFERROR(MATCH(_xlfn.CONCAT($B40,",",AK$4),'19 SpcFunc &amp; VentSpcFunc combos'!$Q$8:$Q$335,0),0)&gt;0,1,0)</f>
        <v>0</v>
      </c>
      <c r="AL40" s="107">
        <f ca="1">IF(IFERROR(MATCH(_xlfn.CONCAT($B40,",",AL$4),'19 SpcFunc &amp; VentSpcFunc combos'!$Q$8:$Q$335,0),0)&gt;0,1,0)</f>
        <v>0</v>
      </c>
      <c r="AM40" s="107">
        <f ca="1">IF(IFERROR(MATCH(_xlfn.CONCAT($B40,",",AM$4),'19 SpcFunc &amp; VentSpcFunc combos'!$Q$8:$Q$335,0),0)&gt;0,1,0)</f>
        <v>0</v>
      </c>
      <c r="AN40" s="107">
        <f ca="1">IF(IFERROR(MATCH(_xlfn.CONCAT($B40,",",AN$4),'19 SpcFunc &amp; VentSpcFunc combos'!$Q$8:$Q$335,0),0)&gt;0,1,0)</f>
        <v>0</v>
      </c>
      <c r="AO40" s="107">
        <f ca="1">IF(IFERROR(MATCH(_xlfn.CONCAT($B40,",",AO$4),'19 SpcFunc &amp; VentSpcFunc combos'!$Q$8:$Q$335,0),0)&gt;0,1,0)</f>
        <v>0</v>
      </c>
      <c r="AP40" s="107">
        <f ca="1">IF(IFERROR(MATCH(_xlfn.CONCAT($B40,",",AP$4),'19 SpcFunc &amp; VentSpcFunc combos'!$Q$8:$Q$335,0),0)&gt;0,1,0)</f>
        <v>0</v>
      </c>
      <c r="AQ40" s="107">
        <f ca="1">IF(IFERROR(MATCH(_xlfn.CONCAT($B40,",",AQ$4),'19 SpcFunc &amp; VentSpcFunc combos'!$Q$8:$Q$335,0),0)&gt;0,1,0)</f>
        <v>0</v>
      </c>
      <c r="AR40" s="107">
        <f ca="1">IF(IFERROR(MATCH(_xlfn.CONCAT($B40,",",AR$4),'19 SpcFunc &amp; VentSpcFunc combos'!$Q$8:$Q$335,0),0)&gt;0,1,0)</f>
        <v>0</v>
      </c>
      <c r="AS40" s="107">
        <f ca="1">IF(IFERROR(MATCH(_xlfn.CONCAT($B40,",",AS$4),'19 SpcFunc &amp; VentSpcFunc combos'!$Q$8:$Q$335,0),0)&gt;0,1,0)</f>
        <v>0</v>
      </c>
      <c r="AT40" s="107">
        <f ca="1">IF(IFERROR(MATCH(_xlfn.CONCAT($B40,",",AT$4),'19 SpcFunc &amp; VentSpcFunc combos'!$Q$8:$Q$335,0),0)&gt;0,1,0)</f>
        <v>1</v>
      </c>
      <c r="AU40" s="107">
        <f ca="1">IF(IFERROR(MATCH(_xlfn.CONCAT($B40,",",AU$4),'19 SpcFunc &amp; VentSpcFunc combos'!$Q$8:$Q$335,0),0)&gt;0,1,0)</f>
        <v>0</v>
      </c>
      <c r="AV40" s="107">
        <f ca="1">IF(IFERROR(MATCH(_xlfn.CONCAT($B40,",",AV$4),'19 SpcFunc &amp; VentSpcFunc combos'!$Q$8:$Q$335,0),0)&gt;0,1,0)</f>
        <v>0</v>
      </c>
      <c r="AW40" s="107">
        <f ca="1">IF(IFERROR(MATCH(_xlfn.CONCAT($B40,",",AW$4),'19 SpcFunc &amp; VentSpcFunc combos'!$Q$8:$Q$335,0),0)&gt;0,1,0)</f>
        <v>0</v>
      </c>
      <c r="AX40" s="107">
        <f ca="1">IF(IFERROR(MATCH(_xlfn.CONCAT($B40,",",AX$4),'19 SpcFunc &amp; VentSpcFunc combos'!$Q$8:$Q$335,0),0)&gt;0,1,0)</f>
        <v>0</v>
      </c>
      <c r="AY40" s="107">
        <f ca="1">IF(IFERROR(MATCH(_xlfn.CONCAT($B40,",",AY$4),'19 SpcFunc &amp; VentSpcFunc combos'!$Q$8:$Q$335,0),0)&gt;0,1,0)</f>
        <v>0</v>
      </c>
      <c r="AZ40" s="107">
        <f ca="1">IF(IFERROR(MATCH(_xlfn.CONCAT($B40,",",AZ$4),'19 SpcFunc &amp; VentSpcFunc combos'!$Q$8:$Q$335,0),0)&gt;0,1,0)</f>
        <v>0</v>
      </c>
      <c r="BA40" s="107">
        <f ca="1">IF(IFERROR(MATCH(_xlfn.CONCAT($B40,",",BA$4),'19 SpcFunc &amp; VentSpcFunc combos'!$Q$8:$Q$335,0),0)&gt;0,1,0)</f>
        <v>0</v>
      </c>
      <c r="BB40" s="107">
        <f ca="1">IF(IFERROR(MATCH(_xlfn.CONCAT($B40,",",BB$4),'19 SpcFunc &amp; VentSpcFunc combos'!$Q$8:$Q$335,0),0)&gt;0,1,0)</f>
        <v>0</v>
      </c>
      <c r="BC40" s="107">
        <f ca="1">IF(IFERROR(MATCH(_xlfn.CONCAT($B40,",",BC$4),'19 SpcFunc &amp; VentSpcFunc combos'!$Q$8:$Q$335,0),0)&gt;0,1,0)</f>
        <v>0</v>
      </c>
      <c r="BD40" s="107">
        <f ca="1">IF(IFERROR(MATCH(_xlfn.CONCAT($B40,",",BD$4),'19 SpcFunc &amp; VentSpcFunc combos'!$Q$8:$Q$335,0),0)&gt;0,1,0)</f>
        <v>0</v>
      </c>
      <c r="BE40" s="107">
        <f ca="1">IF(IFERROR(MATCH(_xlfn.CONCAT($B40,",",BE$4),'19 SpcFunc &amp; VentSpcFunc combos'!$Q$8:$Q$335,0),0)&gt;0,1,0)</f>
        <v>0</v>
      </c>
      <c r="BF40" s="107">
        <f ca="1">IF(IFERROR(MATCH(_xlfn.CONCAT($B40,",",BF$4),'19 SpcFunc &amp; VentSpcFunc combos'!$Q$8:$Q$335,0),0)&gt;0,1,0)</f>
        <v>0</v>
      </c>
      <c r="BG40" s="107">
        <f ca="1">IF(IFERROR(MATCH(_xlfn.CONCAT($B40,",",BG$4),'19 SpcFunc &amp; VentSpcFunc combos'!$Q$8:$Q$335,0),0)&gt;0,1,0)</f>
        <v>0</v>
      </c>
      <c r="BH40" s="107">
        <f ca="1">IF(IFERROR(MATCH(_xlfn.CONCAT($B40,",",BH$4),'19 SpcFunc &amp; VentSpcFunc combos'!$Q$8:$Q$335,0),0)&gt;0,1,0)</f>
        <v>0</v>
      </c>
      <c r="BI40" s="107">
        <f ca="1">IF(IFERROR(MATCH(_xlfn.CONCAT($B40,",",BI$4),'19 SpcFunc &amp; VentSpcFunc combos'!$Q$8:$Q$335,0),0)&gt;0,1,0)</f>
        <v>0</v>
      </c>
      <c r="BJ40" s="107">
        <f ca="1">IF(IFERROR(MATCH(_xlfn.CONCAT($B40,",",BJ$4),'19 SpcFunc &amp; VentSpcFunc combos'!$Q$8:$Q$335,0),0)&gt;0,1,0)</f>
        <v>0</v>
      </c>
      <c r="BK40" s="107">
        <f ca="1">IF(IFERROR(MATCH(_xlfn.CONCAT($B40,",",BK$4),'19 SpcFunc &amp; VentSpcFunc combos'!$Q$8:$Q$335,0),0)&gt;0,1,0)</f>
        <v>0</v>
      </c>
      <c r="BL40" s="107">
        <f ca="1">IF(IFERROR(MATCH(_xlfn.CONCAT($B40,",",BL$4),'19 SpcFunc &amp; VentSpcFunc combos'!$Q$8:$Q$335,0),0)&gt;0,1,0)</f>
        <v>0</v>
      </c>
      <c r="BM40" s="107">
        <f ca="1">IF(IFERROR(MATCH(_xlfn.CONCAT($B40,",",BM$4),'19 SpcFunc &amp; VentSpcFunc combos'!$Q$8:$Q$335,0),0)&gt;0,1,0)</f>
        <v>0</v>
      </c>
      <c r="BN40" s="107">
        <f ca="1">IF(IFERROR(MATCH(_xlfn.CONCAT($B40,",",BN$4),'19 SpcFunc &amp; VentSpcFunc combos'!$Q$8:$Q$335,0),0)&gt;0,1,0)</f>
        <v>0</v>
      </c>
      <c r="BO40" s="107">
        <f ca="1">IF(IFERROR(MATCH(_xlfn.CONCAT($B40,",",BO$4),'19 SpcFunc &amp; VentSpcFunc combos'!$Q$8:$Q$335,0),0)&gt;0,1,0)</f>
        <v>0</v>
      </c>
      <c r="BP40" s="107">
        <f ca="1">IF(IFERROR(MATCH(_xlfn.CONCAT($B40,",",BP$4),'19 SpcFunc &amp; VentSpcFunc combos'!$Q$8:$Q$335,0),0)&gt;0,1,0)</f>
        <v>0</v>
      </c>
      <c r="BQ40" s="107">
        <f ca="1">IF(IFERROR(MATCH(_xlfn.CONCAT($B40,",",BQ$4),'19 SpcFunc &amp; VentSpcFunc combos'!$Q$8:$Q$335,0),0)&gt;0,1,0)</f>
        <v>0</v>
      </c>
      <c r="BR40" s="107">
        <f ca="1">IF(IFERROR(MATCH(_xlfn.CONCAT($B40,",",BR$4),'19 SpcFunc &amp; VentSpcFunc combos'!$Q$8:$Q$335,0),0)&gt;0,1,0)</f>
        <v>0</v>
      </c>
      <c r="BS40" s="107">
        <f ca="1">IF(IFERROR(MATCH(_xlfn.CONCAT($B40,",",BS$4),'19 SpcFunc &amp; VentSpcFunc combos'!$Q$8:$Q$335,0),0)&gt;0,1,0)</f>
        <v>0</v>
      </c>
      <c r="BT40" s="107">
        <f ca="1">IF(IFERROR(MATCH(_xlfn.CONCAT($B40,",",BT$4),'19 SpcFunc &amp; VentSpcFunc combos'!$Q$8:$Q$335,0),0)&gt;0,1,0)</f>
        <v>0</v>
      </c>
      <c r="BU40" s="107">
        <f ca="1">IF(IFERROR(MATCH(_xlfn.CONCAT($B40,",",BU$4),'19 SpcFunc &amp; VentSpcFunc combos'!$Q$8:$Q$335,0),0)&gt;0,1,0)</f>
        <v>0</v>
      </c>
      <c r="BV40" s="107">
        <f ca="1">IF(IFERROR(MATCH(_xlfn.CONCAT($B40,",",BV$4),'19 SpcFunc &amp; VentSpcFunc combos'!$Q$8:$Q$335,0),0)&gt;0,1,0)</f>
        <v>0</v>
      </c>
      <c r="BW40" s="107">
        <f ca="1">IF(IFERROR(MATCH(_xlfn.CONCAT($B40,",",BW$4),'19 SpcFunc &amp; VentSpcFunc combos'!$Q$8:$Q$335,0),0)&gt;0,1,0)</f>
        <v>0</v>
      </c>
      <c r="BX40" s="107">
        <f ca="1">IF(IFERROR(MATCH(_xlfn.CONCAT($B40,",",BX$4),'19 SpcFunc &amp; VentSpcFunc combos'!$Q$8:$Q$335,0),0)&gt;0,1,0)</f>
        <v>0</v>
      </c>
      <c r="BY40" s="107">
        <f ca="1">IF(IFERROR(MATCH(_xlfn.CONCAT($B40,",",BY$4),'19 SpcFunc &amp; VentSpcFunc combos'!$Q$8:$Q$335,0),0)&gt;0,1,0)</f>
        <v>0</v>
      </c>
      <c r="BZ40" s="107">
        <f ca="1">IF(IFERROR(MATCH(_xlfn.CONCAT($B40,",",BZ$4),'19 SpcFunc &amp; VentSpcFunc combos'!$Q$8:$Q$335,0),0)&gt;0,1,0)</f>
        <v>0</v>
      </c>
      <c r="CA40" s="107">
        <f ca="1">IF(IFERROR(MATCH(_xlfn.CONCAT($B40,",",CA$4),'19 SpcFunc &amp; VentSpcFunc combos'!$Q$8:$Q$335,0),0)&gt;0,1,0)</f>
        <v>0</v>
      </c>
      <c r="CB40" s="107">
        <f ca="1">IF(IFERROR(MATCH(_xlfn.CONCAT($B40,",",CB$4),'19 SpcFunc &amp; VentSpcFunc combos'!$Q$8:$Q$335,0),0)&gt;0,1,0)</f>
        <v>0</v>
      </c>
      <c r="CC40" s="107">
        <f ca="1">IF(IFERROR(MATCH(_xlfn.CONCAT($B40,",",CC$4),'19 SpcFunc &amp; VentSpcFunc combos'!$Q$8:$Q$335,0),0)&gt;0,1,0)</f>
        <v>0</v>
      </c>
      <c r="CD40" s="107">
        <f ca="1">IF(IFERROR(MATCH(_xlfn.CONCAT($B40,",",CD$4),'19 SpcFunc &amp; VentSpcFunc combos'!$Q$8:$Q$335,0),0)&gt;0,1,0)</f>
        <v>0</v>
      </c>
      <c r="CE40" s="107">
        <f ca="1">IF(IFERROR(MATCH(_xlfn.CONCAT($B40,",",CE$4),'19 SpcFunc &amp; VentSpcFunc combos'!$Q$8:$Q$335,0),0)&gt;0,1,0)</f>
        <v>0</v>
      </c>
      <c r="CF40" s="107">
        <f ca="1">IF(IFERROR(MATCH(_xlfn.CONCAT($B40,",",CF$4),'19 SpcFunc &amp; VentSpcFunc combos'!$Q$8:$Q$335,0),0)&gt;0,1,0)</f>
        <v>0</v>
      </c>
      <c r="CG40" s="107">
        <f ca="1">IF(IFERROR(MATCH(_xlfn.CONCAT($B40,",",CG$4),'19 SpcFunc &amp; VentSpcFunc combos'!$Q$8:$Q$335,0),0)&gt;0,1,0)</f>
        <v>0</v>
      </c>
      <c r="CH40" s="107">
        <f ca="1">IF(IFERROR(MATCH(_xlfn.CONCAT($B40,",",CH$4),'19 SpcFunc &amp; VentSpcFunc combos'!$Q$8:$Q$335,0),0)&gt;0,1,0)</f>
        <v>0</v>
      </c>
      <c r="CI40" s="107">
        <f ca="1">IF(IFERROR(MATCH(_xlfn.CONCAT($B40,",",CI$4),'19 SpcFunc &amp; VentSpcFunc combos'!$Q$8:$Q$335,0),0)&gt;0,1,0)</f>
        <v>0</v>
      </c>
      <c r="CJ40" s="107">
        <f ca="1">IF(IFERROR(MATCH(_xlfn.CONCAT($B40,",",CJ$4),'19 SpcFunc &amp; VentSpcFunc combos'!$Q$8:$Q$335,0),0)&gt;0,1,0)</f>
        <v>0</v>
      </c>
      <c r="CK40" s="107">
        <f ca="1">IF(IFERROR(MATCH(_xlfn.CONCAT($B40,",",CK$4),'19 SpcFunc &amp; VentSpcFunc combos'!$Q$8:$Q$335,0),0)&gt;0,1,0)</f>
        <v>0</v>
      </c>
      <c r="CL40" s="107">
        <f ca="1">IF(IFERROR(MATCH(_xlfn.CONCAT($B40,",",CL$4),'19 SpcFunc &amp; VentSpcFunc combos'!$Q$8:$Q$335,0),0)&gt;0,1,0)</f>
        <v>0</v>
      </c>
      <c r="CM40" s="107">
        <f ca="1">IF(IFERROR(MATCH(_xlfn.CONCAT($B40,",",CM$4),'19 SpcFunc &amp; VentSpcFunc combos'!$Q$8:$Q$335,0),0)&gt;0,1,0)</f>
        <v>0</v>
      </c>
      <c r="CN40" s="107">
        <f ca="1">IF(IFERROR(MATCH(_xlfn.CONCAT($B40,",",CN$4),'19 SpcFunc &amp; VentSpcFunc combos'!$Q$8:$Q$335,0),0)&gt;0,1,0)</f>
        <v>0</v>
      </c>
      <c r="CO40" s="107">
        <f ca="1">IF(IFERROR(MATCH(_xlfn.CONCAT($B40,",",CO$4),'19 SpcFunc &amp; VentSpcFunc combos'!$Q$8:$Q$335,0),0)&gt;0,1,0)</f>
        <v>0</v>
      </c>
      <c r="CP40" s="107">
        <f ca="1">IF(IFERROR(MATCH(_xlfn.CONCAT($B40,",",CP$4),'19 SpcFunc &amp; VentSpcFunc combos'!$Q$8:$Q$335,0),0)&gt;0,1,0)</f>
        <v>0</v>
      </c>
      <c r="CQ40" s="107">
        <f ca="1">IF(IFERROR(MATCH(_xlfn.CONCAT($B40,",",CQ$4),'19 SpcFunc &amp; VentSpcFunc combos'!$Q$8:$Q$335,0),0)&gt;0,1,0)</f>
        <v>0</v>
      </c>
      <c r="CR40" s="107">
        <f ca="1">IF(IFERROR(MATCH(_xlfn.CONCAT($B40,",",CR$4),'19 SpcFunc &amp; VentSpcFunc combos'!$Q$8:$Q$335,0),0)&gt;0,1,0)</f>
        <v>0</v>
      </c>
      <c r="CS40" s="107">
        <f ca="1">IF(IFERROR(MATCH(_xlfn.CONCAT($B40,",",CS$4),'19 SpcFunc &amp; VentSpcFunc combos'!$Q$8:$Q$335,0),0)&gt;0,1,0)</f>
        <v>0</v>
      </c>
      <c r="CT40" s="107">
        <f ca="1">IF(IFERROR(MATCH(_xlfn.CONCAT($B40,",",CT$4),'19 SpcFunc &amp; VentSpcFunc combos'!$Q$8:$Q$335,0),0)&gt;0,1,0)</f>
        <v>0</v>
      </c>
      <c r="CU40" s="86" t="s">
        <v>535</v>
      </c>
      <c r="CV40">
        <f t="shared" ca="1" si="5"/>
        <v>1</v>
      </c>
    </row>
    <row r="41" spans="2:100">
      <c r="B41" t="str">
        <f>'For CSV - 2019 SpcFuncData'!B41</f>
        <v>Kitchenette or Residential Kitchen</v>
      </c>
      <c r="C41" s="107">
        <f ca="1">IF(IFERROR(MATCH(_xlfn.CONCAT($B41,",",C$4),'19 SpcFunc &amp; VentSpcFunc combos'!$Q$8:$Q$335,0),0)&gt;0,1,0)</f>
        <v>0</v>
      </c>
      <c r="D41" s="107">
        <f ca="1">IF(IFERROR(MATCH(_xlfn.CONCAT($B41,",",D$4),'19 SpcFunc &amp; VentSpcFunc combos'!$Q$8:$Q$335,0),0)&gt;0,1,0)</f>
        <v>0</v>
      </c>
      <c r="E41" s="107">
        <f ca="1">IF(IFERROR(MATCH(_xlfn.CONCAT($B41,",",E$4),'19 SpcFunc &amp; VentSpcFunc combos'!$Q$8:$Q$335,0),0)&gt;0,1,0)</f>
        <v>0</v>
      </c>
      <c r="F41" s="107">
        <f ca="1">IF(IFERROR(MATCH(_xlfn.CONCAT($B41,",",F$4),'19 SpcFunc &amp; VentSpcFunc combos'!$Q$8:$Q$335,0),0)&gt;0,1,0)</f>
        <v>0</v>
      </c>
      <c r="G41" s="107">
        <f ca="1">IF(IFERROR(MATCH(_xlfn.CONCAT($B41,",",G$4),'19 SpcFunc &amp; VentSpcFunc combos'!$Q$8:$Q$335,0),0)&gt;0,1,0)</f>
        <v>0</v>
      </c>
      <c r="H41" s="107">
        <f ca="1">IF(IFERROR(MATCH(_xlfn.CONCAT($B41,",",H$4),'19 SpcFunc &amp; VentSpcFunc combos'!$Q$8:$Q$335,0),0)&gt;0,1,0)</f>
        <v>0</v>
      </c>
      <c r="I41" s="107">
        <f ca="1">IF(IFERROR(MATCH(_xlfn.CONCAT($B41,",",I$4),'19 SpcFunc &amp; VentSpcFunc combos'!$Q$8:$Q$335,0),0)&gt;0,1,0)</f>
        <v>0</v>
      </c>
      <c r="J41" s="107">
        <f ca="1">IF(IFERROR(MATCH(_xlfn.CONCAT($B41,",",J$4),'19 SpcFunc &amp; VentSpcFunc combos'!$Q$8:$Q$335,0),0)&gt;0,1,0)</f>
        <v>0</v>
      </c>
      <c r="K41" s="107">
        <f ca="1">IF(IFERROR(MATCH(_xlfn.CONCAT($B41,",",K$4),'19 SpcFunc &amp; VentSpcFunc combos'!$Q$8:$Q$335,0),0)&gt;0,1,0)</f>
        <v>0</v>
      </c>
      <c r="L41" s="107">
        <f ca="1">IF(IFERROR(MATCH(_xlfn.CONCAT($B41,",",L$4),'19 SpcFunc &amp; VentSpcFunc combos'!$Q$8:$Q$335,0),0)&gt;0,1,0)</f>
        <v>0</v>
      </c>
      <c r="M41" s="107">
        <f ca="1">IF(IFERROR(MATCH(_xlfn.CONCAT($B41,",",M$4),'19 SpcFunc &amp; VentSpcFunc combos'!$Q$8:$Q$335,0),0)&gt;0,1,0)</f>
        <v>0</v>
      </c>
      <c r="N41" s="107">
        <f ca="1">IF(IFERROR(MATCH(_xlfn.CONCAT($B41,",",N$4),'19 SpcFunc &amp; VentSpcFunc combos'!$Q$8:$Q$335,0),0)&gt;0,1,0)</f>
        <v>0</v>
      </c>
      <c r="O41" s="107">
        <f ca="1">IF(IFERROR(MATCH(_xlfn.CONCAT($B41,",",O$4),'19 SpcFunc &amp; VentSpcFunc combos'!$Q$8:$Q$335,0),0)&gt;0,1,0)</f>
        <v>0</v>
      </c>
      <c r="P41" s="107">
        <f ca="1">IF(IFERROR(MATCH(_xlfn.CONCAT($B41,",",P$4),'19 SpcFunc &amp; VentSpcFunc combos'!$Q$8:$Q$335,0),0)&gt;0,1,0)</f>
        <v>0</v>
      </c>
      <c r="Q41" s="107">
        <f ca="1">IF(IFERROR(MATCH(_xlfn.CONCAT($B41,",",Q$4),'19 SpcFunc &amp; VentSpcFunc combos'!$Q$8:$Q$335,0),0)&gt;0,1,0)</f>
        <v>0</v>
      </c>
      <c r="R41" s="107">
        <f ca="1">IF(IFERROR(MATCH(_xlfn.CONCAT($B41,",",R$4),'19 SpcFunc &amp; VentSpcFunc combos'!$Q$8:$Q$335,0),0)&gt;0,1,0)</f>
        <v>0</v>
      </c>
      <c r="S41" s="107">
        <f ca="1">IF(IFERROR(MATCH(_xlfn.CONCAT($B41,",",S$4),'19 SpcFunc &amp; VentSpcFunc combos'!$Q$8:$Q$335,0),0)&gt;0,1,0)</f>
        <v>0</v>
      </c>
      <c r="T41" s="107">
        <f ca="1">IF(IFERROR(MATCH(_xlfn.CONCAT($B41,",",T$4),'19 SpcFunc &amp; VentSpcFunc combos'!$Q$8:$Q$335,0),0)&gt;0,1,0)</f>
        <v>0</v>
      </c>
      <c r="U41" s="107">
        <f ca="1">IF(IFERROR(MATCH(_xlfn.CONCAT($B41,",",U$4),'19 SpcFunc &amp; VentSpcFunc combos'!$Q$8:$Q$335,0),0)&gt;0,1,0)</f>
        <v>0</v>
      </c>
      <c r="V41" s="107">
        <f ca="1">IF(IFERROR(MATCH(_xlfn.CONCAT($B41,",",V$4),'19 SpcFunc &amp; VentSpcFunc combos'!$Q$8:$Q$335,0),0)&gt;0,1,0)</f>
        <v>0</v>
      </c>
      <c r="W41" s="107">
        <f ca="1">IF(IFERROR(MATCH(_xlfn.CONCAT($B41,",",W$4),'19 SpcFunc &amp; VentSpcFunc combos'!$Q$8:$Q$335,0),0)&gt;0,1,0)</f>
        <v>0</v>
      </c>
      <c r="X41" s="107">
        <f ca="1">IF(IFERROR(MATCH(_xlfn.CONCAT($B41,",",X$4),'19 SpcFunc &amp; VentSpcFunc combos'!$Q$8:$Q$335,0),0)&gt;0,1,0)</f>
        <v>0</v>
      </c>
      <c r="Y41" s="107">
        <f ca="1">IF(IFERROR(MATCH(_xlfn.CONCAT($B41,",",Y$4),'19 SpcFunc &amp; VentSpcFunc combos'!$Q$8:$Q$335,0),0)&gt;0,1,0)</f>
        <v>0</v>
      </c>
      <c r="Z41" s="107">
        <f ca="1">IF(IFERROR(MATCH(_xlfn.CONCAT($B41,",",Z$4),'19 SpcFunc &amp; VentSpcFunc combos'!$Q$8:$Q$335,0),0)&gt;0,1,0)</f>
        <v>0</v>
      </c>
      <c r="AA41" s="107">
        <f ca="1">IF(IFERROR(MATCH(_xlfn.CONCAT($B41,",",AA$4),'19 SpcFunc &amp; VentSpcFunc combos'!$Q$8:$Q$335,0),0)&gt;0,1,0)</f>
        <v>0</v>
      </c>
      <c r="AB41" s="107">
        <f ca="1">IF(IFERROR(MATCH(_xlfn.CONCAT($B41,",",AB$4),'19 SpcFunc &amp; VentSpcFunc combos'!$Q$8:$Q$335,0),0)&gt;0,1,0)</f>
        <v>0</v>
      </c>
      <c r="AC41" s="107">
        <f ca="1">IF(IFERROR(MATCH(_xlfn.CONCAT($B41,",",AC$4),'19 SpcFunc &amp; VentSpcFunc combos'!$Q$8:$Q$335,0),0)&gt;0,1,0)</f>
        <v>0</v>
      </c>
      <c r="AD41" s="107">
        <f ca="1">IF(IFERROR(MATCH(_xlfn.CONCAT($B41,",",AD$4),'19 SpcFunc &amp; VentSpcFunc combos'!$Q$8:$Q$335,0),0)&gt;0,1,0)</f>
        <v>0</v>
      </c>
      <c r="AE41" s="107">
        <f ca="1">IF(IFERROR(MATCH(_xlfn.CONCAT($B41,",",AE$4),'19 SpcFunc &amp; VentSpcFunc combos'!$Q$8:$Q$335,0),0)&gt;0,1,0)</f>
        <v>0</v>
      </c>
      <c r="AF41" s="107">
        <f ca="1">IF(IFERROR(MATCH(_xlfn.CONCAT($B41,",",AF$4),'19 SpcFunc &amp; VentSpcFunc combos'!$Q$8:$Q$335,0),0)&gt;0,1,0)</f>
        <v>0</v>
      </c>
      <c r="AG41" s="107">
        <f ca="1">IF(IFERROR(MATCH(_xlfn.CONCAT($B41,",",AG$4),'19 SpcFunc &amp; VentSpcFunc combos'!$Q$8:$Q$335,0),0)&gt;0,1,0)</f>
        <v>1</v>
      </c>
      <c r="AH41" s="107">
        <f ca="1">IF(IFERROR(MATCH(_xlfn.CONCAT($B41,",",AH$4),'19 SpcFunc &amp; VentSpcFunc combos'!$Q$8:$Q$335,0),0)&gt;0,1,0)</f>
        <v>0</v>
      </c>
      <c r="AI41" s="107">
        <f ca="1">IF(IFERROR(MATCH(_xlfn.CONCAT($B41,",",AI$4),'19 SpcFunc &amp; VentSpcFunc combos'!$Q$8:$Q$335,0),0)&gt;0,1,0)</f>
        <v>0</v>
      </c>
      <c r="AJ41" s="107">
        <f ca="1">IF(IFERROR(MATCH(_xlfn.CONCAT($B41,",",AJ$4),'19 SpcFunc &amp; VentSpcFunc combos'!$Q$8:$Q$335,0),0)&gt;0,1,0)</f>
        <v>0</v>
      </c>
      <c r="AK41" s="107">
        <f ca="1">IF(IFERROR(MATCH(_xlfn.CONCAT($B41,",",AK$4),'19 SpcFunc &amp; VentSpcFunc combos'!$Q$8:$Q$335,0),0)&gt;0,1,0)</f>
        <v>0</v>
      </c>
      <c r="AL41" s="107">
        <f ca="1">IF(IFERROR(MATCH(_xlfn.CONCAT($B41,",",AL$4),'19 SpcFunc &amp; VentSpcFunc combos'!$Q$8:$Q$335,0),0)&gt;0,1,0)</f>
        <v>0</v>
      </c>
      <c r="AM41" s="107">
        <f ca="1">IF(IFERROR(MATCH(_xlfn.CONCAT($B41,",",AM$4),'19 SpcFunc &amp; VentSpcFunc combos'!$Q$8:$Q$335,0),0)&gt;0,1,0)</f>
        <v>0</v>
      </c>
      <c r="AN41" s="107">
        <f ca="1">IF(IFERROR(MATCH(_xlfn.CONCAT($B41,",",AN$4),'19 SpcFunc &amp; VentSpcFunc combos'!$Q$8:$Q$335,0),0)&gt;0,1,0)</f>
        <v>0</v>
      </c>
      <c r="AO41" s="107">
        <f ca="1">IF(IFERROR(MATCH(_xlfn.CONCAT($B41,",",AO$4),'19 SpcFunc &amp; VentSpcFunc combos'!$Q$8:$Q$335,0),0)&gt;0,1,0)</f>
        <v>0</v>
      </c>
      <c r="AP41" s="107">
        <f ca="1">IF(IFERROR(MATCH(_xlfn.CONCAT($B41,",",AP$4),'19 SpcFunc &amp; VentSpcFunc combos'!$Q$8:$Q$335,0),0)&gt;0,1,0)</f>
        <v>0</v>
      </c>
      <c r="AQ41" s="107">
        <f ca="1">IF(IFERROR(MATCH(_xlfn.CONCAT($B41,",",AQ$4),'19 SpcFunc &amp; VentSpcFunc combos'!$Q$8:$Q$335,0),0)&gt;0,1,0)</f>
        <v>0</v>
      </c>
      <c r="AR41" s="107">
        <f ca="1">IF(IFERROR(MATCH(_xlfn.CONCAT($B41,",",AR$4),'19 SpcFunc &amp; VentSpcFunc combos'!$Q$8:$Q$335,0),0)&gt;0,1,0)</f>
        <v>0</v>
      </c>
      <c r="AS41" s="107">
        <f ca="1">IF(IFERROR(MATCH(_xlfn.CONCAT($B41,",",AS$4),'19 SpcFunc &amp; VentSpcFunc combos'!$Q$8:$Q$335,0),0)&gt;0,1,0)</f>
        <v>0</v>
      </c>
      <c r="AT41" s="107">
        <f ca="1">IF(IFERROR(MATCH(_xlfn.CONCAT($B41,",",AT$4),'19 SpcFunc &amp; VentSpcFunc combos'!$Q$8:$Q$335,0),0)&gt;0,1,0)</f>
        <v>0</v>
      </c>
      <c r="AU41" s="107">
        <f ca="1">IF(IFERROR(MATCH(_xlfn.CONCAT($B41,",",AU$4),'19 SpcFunc &amp; VentSpcFunc combos'!$Q$8:$Q$335,0),0)&gt;0,1,0)</f>
        <v>0</v>
      </c>
      <c r="AV41" s="107">
        <f ca="1">IF(IFERROR(MATCH(_xlfn.CONCAT($B41,",",AV$4),'19 SpcFunc &amp; VentSpcFunc combos'!$Q$8:$Q$335,0),0)&gt;0,1,0)</f>
        <v>0</v>
      </c>
      <c r="AW41" s="107">
        <f ca="1">IF(IFERROR(MATCH(_xlfn.CONCAT($B41,",",AW$4),'19 SpcFunc &amp; VentSpcFunc combos'!$Q$8:$Q$335,0),0)&gt;0,1,0)</f>
        <v>0</v>
      </c>
      <c r="AX41" s="107">
        <f ca="1">IF(IFERROR(MATCH(_xlfn.CONCAT($B41,",",AX$4),'19 SpcFunc &amp; VentSpcFunc combos'!$Q$8:$Q$335,0),0)&gt;0,1,0)</f>
        <v>0</v>
      </c>
      <c r="AY41" s="107">
        <f ca="1">IF(IFERROR(MATCH(_xlfn.CONCAT($B41,",",AY$4),'19 SpcFunc &amp; VentSpcFunc combos'!$Q$8:$Q$335,0),0)&gt;0,1,0)</f>
        <v>0</v>
      </c>
      <c r="AZ41" s="107">
        <f ca="1">IF(IFERROR(MATCH(_xlfn.CONCAT($B41,",",AZ$4),'19 SpcFunc &amp; VentSpcFunc combos'!$Q$8:$Q$335,0),0)&gt;0,1,0)</f>
        <v>0</v>
      </c>
      <c r="BA41" s="107">
        <f ca="1">IF(IFERROR(MATCH(_xlfn.CONCAT($B41,",",BA$4),'19 SpcFunc &amp; VentSpcFunc combos'!$Q$8:$Q$335,0),0)&gt;0,1,0)</f>
        <v>0</v>
      </c>
      <c r="BB41" s="107">
        <f ca="1">IF(IFERROR(MATCH(_xlfn.CONCAT($B41,",",BB$4),'19 SpcFunc &amp; VentSpcFunc combos'!$Q$8:$Q$335,0),0)&gt;0,1,0)</f>
        <v>0</v>
      </c>
      <c r="BC41" s="107">
        <f ca="1">IF(IFERROR(MATCH(_xlfn.CONCAT($B41,",",BC$4),'19 SpcFunc &amp; VentSpcFunc combos'!$Q$8:$Q$335,0),0)&gt;0,1,0)</f>
        <v>0</v>
      </c>
      <c r="BD41" s="107">
        <f ca="1">IF(IFERROR(MATCH(_xlfn.CONCAT($B41,",",BD$4),'19 SpcFunc &amp; VentSpcFunc combos'!$Q$8:$Q$335,0),0)&gt;0,1,0)</f>
        <v>0</v>
      </c>
      <c r="BE41" s="107">
        <f ca="1">IF(IFERROR(MATCH(_xlfn.CONCAT($B41,",",BE$4),'19 SpcFunc &amp; VentSpcFunc combos'!$Q$8:$Q$335,0),0)&gt;0,1,0)</f>
        <v>0</v>
      </c>
      <c r="BF41" s="107">
        <f ca="1">IF(IFERROR(MATCH(_xlfn.CONCAT($B41,",",BF$4),'19 SpcFunc &amp; VentSpcFunc combos'!$Q$8:$Q$335,0),0)&gt;0,1,0)</f>
        <v>0</v>
      </c>
      <c r="BG41" s="107">
        <f ca="1">IF(IFERROR(MATCH(_xlfn.CONCAT($B41,",",BG$4),'19 SpcFunc &amp; VentSpcFunc combos'!$Q$8:$Q$335,0),0)&gt;0,1,0)</f>
        <v>0</v>
      </c>
      <c r="BH41" s="107">
        <f ca="1">IF(IFERROR(MATCH(_xlfn.CONCAT($B41,",",BH$4),'19 SpcFunc &amp; VentSpcFunc combos'!$Q$8:$Q$335,0),0)&gt;0,1,0)</f>
        <v>0</v>
      </c>
      <c r="BI41" s="107">
        <f ca="1">IF(IFERROR(MATCH(_xlfn.CONCAT($B41,",",BI$4),'19 SpcFunc &amp; VentSpcFunc combos'!$Q$8:$Q$335,0),0)&gt;0,1,0)</f>
        <v>0</v>
      </c>
      <c r="BJ41" s="107">
        <f ca="1">IF(IFERROR(MATCH(_xlfn.CONCAT($B41,",",BJ$4),'19 SpcFunc &amp; VentSpcFunc combos'!$Q$8:$Q$335,0),0)&gt;0,1,0)</f>
        <v>0</v>
      </c>
      <c r="BK41" s="107">
        <f ca="1">IF(IFERROR(MATCH(_xlfn.CONCAT($B41,",",BK$4),'19 SpcFunc &amp; VentSpcFunc combos'!$Q$8:$Q$335,0),0)&gt;0,1,0)</f>
        <v>0</v>
      </c>
      <c r="BL41" s="107">
        <f ca="1">IF(IFERROR(MATCH(_xlfn.CONCAT($B41,",",BL$4),'19 SpcFunc &amp; VentSpcFunc combos'!$Q$8:$Q$335,0),0)&gt;0,1,0)</f>
        <v>0</v>
      </c>
      <c r="BM41" s="107">
        <f ca="1">IF(IFERROR(MATCH(_xlfn.CONCAT($B41,",",BM$4),'19 SpcFunc &amp; VentSpcFunc combos'!$Q$8:$Q$335,0),0)&gt;0,1,0)</f>
        <v>0</v>
      </c>
      <c r="BN41" s="107">
        <f ca="1">IF(IFERROR(MATCH(_xlfn.CONCAT($B41,",",BN$4),'19 SpcFunc &amp; VentSpcFunc combos'!$Q$8:$Q$335,0),0)&gt;0,1,0)</f>
        <v>0</v>
      </c>
      <c r="BO41" s="107">
        <f ca="1">IF(IFERROR(MATCH(_xlfn.CONCAT($B41,",",BO$4),'19 SpcFunc &amp; VentSpcFunc combos'!$Q$8:$Q$335,0),0)&gt;0,1,0)</f>
        <v>0</v>
      </c>
      <c r="BP41" s="107">
        <f ca="1">IF(IFERROR(MATCH(_xlfn.CONCAT($B41,",",BP$4),'19 SpcFunc &amp; VentSpcFunc combos'!$Q$8:$Q$335,0),0)&gt;0,1,0)</f>
        <v>0</v>
      </c>
      <c r="BQ41" s="107">
        <f ca="1">IF(IFERROR(MATCH(_xlfn.CONCAT($B41,",",BQ$4),'19 SpcFunc &amp; VentSpcFunc combos'!$Q$8:$Q$335,0),0)&gt;0,1,0)</f>
        <v>0</v>
      </c>
      <c r="BR41" s="107">
        <f ca="1">IF(IFERROR(MATCH(_xlfn.CONCAT($B41,",",BR$4),'19 SpcFunc &amp; VentSpcFunc combos'!$Q$8:$Q$335,0),0)&gt;0,1,0)</f>
        <v>0</v>
      </c>
      <c r="BS41" s="107">
        <f ca="1">IF(IFERROR(MATCH(_xlfn.CONCAT($B41,",",BS$4),'19 SpcFunc &amp; VentSpcFunc combos'!$Q$8:$Q$335,0),0)&gt;0,1,0)</f>
        <v>0</v>
      </c>
      <c r="BT41" s="107">
        <f ca="1">IF(IFERROR(MATCH(_xlfn.CONCAT($B41,",",BT$4),'19 SpcFunc &amp; VentSpcFunc combos'!$Q$8:$Q$335,0),0)&gt;0,1,0)</f>
        <v>0</v>
      </c>
      <c r="BU41" s="107">
        <f ca="1">IF(IFERROR(MATCH(_xlfn.CONCAT($B41,",",BU$4),'19 SpcFunc &amp; VentSpcFunc combos'!$Q$8:$Q$335,0),0)&gt;0,1,0)</f>
        <v>0</v>
      </c>
      <c r="BV41" s="107">
        <f ca="1">IF(IFERROR(MATCH(_xlfn.CONCAT($B41,",",BV$4),'19 SpcFunc &amp; VentSpcFunc combos'!$Q$8:$Q$335,0),0)&gt;0,1,0)</f>
        <v>0</v>
      </c>
      <c r="BW41" s="107">
        <f ca="1">IF(IFERROR(MATCH(_xlfn.CONCAT($B41,",",BW$4),'19 SpcFunc &amp; VentSpcFunc combos'!$Q$8:$Q$335,0),0)&gt;0,1,0)</f>
        <v>0</v>
      </c>
      <c r="BX41" s="107">
        <f ca="1">IF(IFERROR(MATCH(_xlfn.CONCAT($B41,",",BX$4),'19 SpcFunc &amp; VentSpcFunc combos'!$Q$8:$Q$335,0),0)&gt;0,1,0)</f>
        <v>0</v>
      </c>
      <c r="BY41" s="107">
        <f ca="1">IF(IFERROR(MATCH(_xlfn.CONCAT($B41,",",BY$4),'19 SpcFunc &amp; VentSpcFunc combos'!$Q$8:$Q$335,0),0)&gt;0,1,0)</f>
        <v>0</v>
      </c>
      <c r="BZ41" s="107">
        <f ca="1">IF(IFERROR(MATCH(_xlfn.CONCAT($B41,",",BZ$4),'19 SpcFunc &amp; VentSpcFunc combos'!$Q$8:$Q$335,0),0)&gt;0,1,0)</f>
        <v>0</v>
      </c>
      <c r="CA41" s="107">
        <f ca="1">IF(IFERROR(MATCH(_xlfn.CONCAT($B41,",",CA$4),'19 SpcFunc &amp; VentSpcFunc combos'!$Q$8:$Q$335,0),0)&gt;0,1,0)</f>
        <v>0</v>
      </c>
      <c r="CB41" s="107">
        <f ca="1">IF(IFERROR(MATCH(_xlfn.CONCAT($B41,",",CB$4),'19 SpcFunc &amp; VentSpcFunc combos'!$Q$8:$Q$335,0),0)&gt;0,1,0)</f>
        <v>0</v>
      </c>
      <c r="CC41" s="107">
        <f ca="1">IF(IFERROR(MATCH(_xlfn.CONCAT($B41,",",CC$4),'19 SpcFunc &amp; VentSpcFunc combos'!$Q$8:$Q$335,0),0)&gt;0,1,0)</f>
        <v>0</v>
      </c>
      <c r="CD41" s="107">
        <f ca="1">IF(IFERROR(MATCH(_xlfn.CONCAT($B41,",",CD$4),'19 SpcFunc &amp; VentSpcFunc combos'!$Q$8:$Q$335,0),0)&gt;0,1,0)</f>
        <v>0</v>
      </c>
      <c r="CE41" s="107">
        <f ca="1">IF(IFERROR(MATCH(_xlfn.CONCAT($B41,",",CE$4),'19 SpcFunc &amp; VentSpcFunc combos'!$Q$8:$Q$335,0),0)&gt;0,1,0)</f>
        <v>0</v>
      </c>
      <c r="CF41" s="107">
        <f ca="1">IF(IFERROR(MATCH(_xlfn.CONCAT($B41,",",CF$4),'19 SpcFunc &amp; VentSpcFunc combos'!$Q$8:$Q$335,0),0)&gt;0,1,0)</f>
        <v>0</v>
      </c>
      <c r="CG41" s="107">
        <f ca="1">IF(IFERROR(MATCH(_xlfn.CONCAT($B41,",",CG$4),'19 SpcFunc &amp; VentSpcFunc combos'!$Q$8:$Q$335,0),0)&gt;0,1,0)</f>
        <v>0</v>
      </c>
      <c r="CH41" s="107">
        <f ca="1">IF(IFERROR(MATCH(_xlfn.CONCAT($B41,",",CH$4),'19 SpcFunc &amp; VentSpcFunc combos'!$Q$8:$Q$335,0),0)&gt;0,1,0)</f>
        <v>0</v>
      </c>
      <c r="CI41" s="107">
        <f ca="1">IF(IFERROR(MATCH(_xlfn.CONCAT($B41,",",CI$4),'19 SpcFunc &amp; VentSpcFunc combos'!$Q$8:$Q$335,0),0)&gt;0,1,0)</f>
        <v>0</v>
      </c>
      <c r="CJ41" s="107">
        <f ca="1">IF(IFERROR(MATCH(_xlfn.CONCAT($B41,",",CJ$4),'19 SpcFunc &amp; VentSpcFunc combos'!$Q$8:$Q$335,0),0)&gt;0,1,0)</f>
        <v>0</v>
      </c>
      <c r="CK41" s="107">
        <f ca="1">IF(IFERROR(MATCH(_xlfn.CONCAT($B41,",",CK$4),'19 SpcFunc &amp; VentSpcFunc combos'!$Q$8:$Q$335,0),0)&gt;0,1,0)</f>
        <v>0</v>
      </c>
      <c r="CL41" s="107">
        <f ca="1">IF(IFERROR(MATCH(_xlfn.CONCAT($B41,",",CL$4),'19 SpcFunc &amp; VentSpcFunc combos'!$Q$8:$Q$335,0),0)&gt;0,1,0)</f>
        <v>0</v>
      </c>
      <c r="CM41" s="107">
        <f ca="1">IF(IFERROR(MATCH(_xlfn.CONCAT($B41,",",CM$4),'19 SpcFunc &amp; VentSpcFunc combos'!$Q$8:$Q$335,0),0)&gt;0,1,0)</f>
        <v>0</v>
      </c>
      <c r="CN41" s="107">
        <f ca="1">IF(IFERROR(MATCH(_xlfn.CONCAT($B41,",",CN$4),'19 SpcFunc &amp; VentSpcFunc combos'!$Q$8:$Q$335,0),0)&gt;0,1,0)</f>
        <v>0</v>
      </c>
      <c r="CO41" s="107">
        <f ca="1">IF(IFERROR(MATCH(_xlfn.CONCAT($B41,",",CO$4),'19 SpcFunc &amp; VentSpcFunc combos'!$Q$8:$Q$335,0),0)&gt;0,1,0)</f>
        <v>0</v>
      </c>
      <c r="CP41" s="107">
        <f ca="1">IF(IFERROR(MATCH(_xlfn.CONCAT($B41,",",CP$4),'19 SpcFunc &amp; VentSpcFunc combos'!$Q$8:$Q$335,0),0)&gt;0,1,0)</f>
        <v>0</v>
      </c>
      <c r="CQ41" s="107">
        <f ca="1">IF(IFERROR(MATCH(_xlfn.CONCAT($B41,",",CQ$4),'19 SpcFunc &amp; VentSpcFunc combos'!$Q$8:$Q$335,0),0)&gt;0,1,0)</f>
        <v>0</v>
      </c>
      <c r="CR41" s="107">
        <f ca="1">IF(IFERROR(MATCH(_xlfn.CONCAT($B41,",",CR$4),'19 SpcFunc &amp; VentSpcFunc combos'!$Q$8:$Q$335,0),0)&gt;0,1,0)</f>
        <v>0</v>
      </c>
      <c r="CS41" s="107">
        <f ca="1">IF(IFERROR(MATCH(_xlfn.CONCAT($B41,",",CS$4),'19 SpcFunc &amp; VentSpcFunc combos'!$Q$8:$Q$335,0),0)&gt;0,1,0)</f>
        <v>0</v>
      </c>
      <c r="CT41" s="107">
        <f ca="1">IF(IFERROR(MATCH(_xlfn.CONCAT($B41,",",CT$4),'19 SpcFunc &amp; VentSpcFunc combos'!$Q$8:$Q$335,0),0)&gt;0,1,0)</f>
        <v>0</v>
      </c>
      <c r="CU41" s="86" t="s">
        <v>535</v>
      </c>
      <c r="CV41">
        <f t="shared" ca="1" si="5"/>
        <v>1</v>
      </c>
    </row>
    <row r="42" spans="2:100">
      <c r="B42" t="str">
        <f>'For CSV - 2019 SpcFuncData'!B42</f>
        <v>Laundry Area</v>
      </c>
      <c r="C42" s="107">
        <f ca="1">IF(IFERROR(MATCH(_xlfn.CONCAT($B42,",",C$4),'19 SpcFunc &amp; VentSpcFunc combos'!$Q$8:$Q$335,0),0)&gt;0,1,0)</f>
        <v>0</v>
      </c>
      <c r="D42" s="107">
        <f ca="1">IF(IFERROR(MATCH(_xlfn.CONCAT($B42,",",D$4),'19 SpcFunc &amp; VentSpcFunc combos'!$Q$8:$Q$335,0),0)&gt;0,1,0)</f>
        <v>0</v>
      </c>
      <c r="E42" s="107">
        <f ca="1">IF(IFERROR(MATCH(_xlfn.CONCAT($B42,",",E$4),'19 SpcFunc &amp; VentSpcFunc combos'!$Q$8:$Q$335,0),0)&gt;0,1,0)</f>
        <v>0</v>
      </c>
      <c r="F42" s="107">
        <f ca="1">IF(IFERROR(MATCH(_xlfn.CONCAT($B42,",",F$4),'19 SpcFunc &amp; VentSpcFunc combos'!$Q$8:$Q$335,0),0)&gt;0,1,0)</f>
        <v>0</v>
      </c>
      <c r="G42" s="107">
        <f ca="1">IF(IFERROR(MATCH(_xlfn.CONCAT($B42,",",G$4),'19 SpcFunc &amp; VentSpcFunc combos'!$Q$8:$Q$335,0),0)&gt;0,1,0)</f>
        <v>0</v>
      </c>
      <c r="H42" s="107">
        <f ca="1">IF(IFERROR(MATCH(_xlfn.CONCAT($B42,",",H$4),'19 SpcFunc &amp; VentSpcFunc combos'!$Q$8:$Q$335,0),0)&gt;0,1,0)</f>
        <v>0</v>
      </c>
      <c r="I42" s="107">
        <f ca="1">IF(IFERROR(MATCH(_xlfn.CONCAT($B42,",",I$4),'19 SpcFunc &amp; VentSpcFunc combos'!$Q$8:$Q$335,0),0)&gt;0,1,0)</f>
        <v>0</v>
      </c>
      <c r="J42" s="107">
        <f ca="1">IF(IFERROR(MATCH(_xlfn.CONCAT($B42,",",J$4),'19 SpcFunc &amp; VentSpcFunc combos'!$Q$8:$Q$335,0),0)&gt;0,1,0)</f>
        <v>0</v>
      </c>
      <c r="K42" s="107">
        <f ca="1">IF(IFERROR(MATCH(_xlfn.CONCAT($B42,",",K$4),'19 SpcFunc &amp; VentSpcFunc combos'!$Q$8:$Q$335,0),0)&gt;0,1,0)</f>
        <v>0</v>
      </c>
      <c r="L42" s="107">
        <f ca="1">IF(IFERROR(MATCH(_xlfn.CONCAT($B42,",",L$4),'19 SpcFunc &amp; VentSpcFunc combos'!$Q$8:$Q$335,0),0)&gt;0,1,0)</f>
        <v>0</v>
      </c>
      <c r="M42" s="107">
        <f ca="1">IF(IFERROR(MATCH(_xlfn.CONCAT($B42,",",M$4),'19 SpcFunc &amp; VentSpcFunc combos'!$Q$8:$Q$335,0),0)&gt;0,1,0)</f>
        <v>0</v>
      </c>
      <c r="N42" s="107">
        <f ca="1">IF(IFERROR(MATCH(_xlfn.CONCAT($B42,",",N$4),'19 SpcFunc &amp; VentSpcFunc combos'!$Q$8:$Q$335,0),0)&gt;0,1,0)</f>
        <v>0</v>
      </c>
      <c r="O42" s="107">
        <f ca="1">IF(IFERROR(MATCH(_xlfn.CONCAT($B42,",",O$4),'19 SpcFunc &amp; VentSpcFunc combos'!$Q$8:$Q$335,0),0)&gt;0,1,0)</f>
        <v>0</v>
      </c>
      <c r="P42" s="107">
        <f ca="1">IF(IFERROR(MATCH(_xlfn.CONCAT($B42,",",P$4),'19 SpcFunc &amp; VentSpcFunc combos'!$Q$8:$Q$335,0),0)&gt;0,1,0)</f>
        <v>0</v>
      </c>
      <c r="Q42" s="107">
        <f ca="1">IF(IFERROR(MATCH(_xlfn.CONCAT($B42,",",Q$4),'19 SpcFunc &amp; VentSpcFunc combos'!$Q$8:$Q$335,0),0)&gt;0,1,0)</f>
        <v>0</v>
      </c>
      <c r="R42" s="107">
        <f ca="1">IF(IFERROR(MATCH(_xlfn.CONCAT($B42,",",R$4),'19 SpcFunc &amp; VentSpcFunc combos'!$Q$8:$Q$335,0),0)&gt;0,1,0)</f>
        <v>0</v>
      </c>
      <c r="S42" s="107">
        <f ca="1">IF(IFERROR(MATCH(_xlfn.CONCAT($B42,",",S$4),'19 SpcFunc &amp; VentSpcFunc combos'!$Q$8:$Q$335,0),0)&gt;0,1,0)</f>
        <v>0</v>
      </c>
      <c r="T42" s="107">
        <f ca="1">IF(IFERROR(MATCH(_xlfn.CONCAT($B42,",",T$4),'19 SpcFunc &amp; VentSpcFunc combos'!$Q$8:$Q$335,0),0)&gt;0,1,0)</f>
        <v>0</v>
      </c>
      <c r="U42" s="107">
        <f ca="1">IF(IFERROR(MATCH(_xlfn.CONCAT($B42,",",U$4),'19 SpcFunc &amp; VentSpcFunc combos'!$Q$8:$Q$335,0),0)&gt;0,1,0)</f>
        <v>0</v>
      </c>
      <c r="V42" s="107">
        <f ca="1">IF(IFERROR(MATCH(_xlfn.CONCAT($B42,",",V$4),'19 SpcFunc &amp; VentSpcFunc combos'!$Q$8:$Q$335,0),0)&gt;0,1,0)</f>
        <v>0</v>
      </c>
      <c r="W42" s="107">
        <f ca="1">IF(IFERROR(MATCH(_xlfn.CONCAT($B42,",",W$4),'19 SpcFunc &amp; VentSpcFunc combos'!$Q$8:$Q$335,0),0)&gt;0,1,0)</f>
        <v>0</v>
      </c>
      <c r="X42" s="107">
        <f ca="1">IF(IFERROR(MATCH(_xlfn.CONCAT($B42,",",X$4),'19 SpcFunc &amp; VentSpcFunc combos'!$Q$8:$Q$335,0),0)&gt;0,1,0)</f>
        <v>0</v>
      </c>
      <c r="Y42" s="107">
        <f ca="1">IF(IFERROR(MATCH(_xlfn.CONCAT($B42,",",Y$4),'19 SpcFunc &amp; VentSpcFunc combos'!$Q$8:$Q$335,0),0)&gt;0,1,0)</f>
        <v>0</v>
      </c>
      <c r="Z42" s="107">
        <f ca="1">IF(IFERROR(MATCH(_xlfn.CONCAT($B42,",",Z$4),'19 SpcFunc &amp; VentSpcFunc combos'!$Q$8:$Q$335,0),0)&gt;0,1,0)</f>
        <v>0</v>
      </c>
      <c r="AA42" s="107">
        <f ca="1">IF(IFERROR(MATCH(_xlfn.CONCAT($B42,",",AA$4),'19 SpcFunc &amp; VentSpcFunc combos'!$Q$8:$Q$335,0),0)&gt;0,1,0)</f>
        <v>0</v>
      </c>
      <c r="AB42" s="107">
        <f ca="1">IF(IFERROR(MATCH(_xlfn.CONCAT($B42,",",AB$4),'19 SpcFunc &amp; VentSpcFunc combos'!$Q$8:$Q$335,0),0)&gt;0,1,0)</f>
        <v>0</v>
      </c>
      <c r="AC42" s="107">
        <f ca="1">IF(IFERROR(MATCH(_xlfn.CONCAT($B42,",",AC$4),'19 SpcFunc &amp; VentSpcFunc combos'!$Q$8:$Q$335,0),0)&gt;0,1,0)</f>
        <v>0</v>
      </c>
      <c r="AD42" s="107">
        <f ca="1">IF(IFERROR(MATCH(_xlfn.CONCAT($B42,",",AD$4),'19 SpcFunc &amp; VentSpcFunc combos'!$Q$8:$Q$335,0),0)&gt;0,1,0)</f>
        <v>0</v>
      </c>
      <c r="AE42" s="107">
        <f ca="1">IF(IFERROR(MATCH(_xlfn.CONCAT($B42,",",AE$4),'19 SpcFunc &amp; VentSpcFunc combos'!$Q$8:$Q$335,0),0)&gt;0,1,0)</f>
        <v>0</v>
      </c>
      <c r="AF42" s="107">
        <f ca="1">IF(IFERROR(MATCH(_xlfn.CONCAT($B42,",",AF$4),'19 SpcFunc &amp; VentSpcFunc combos'!$Q$8:$Q$335,0),0)&gt;0,1,0)</f>
        <v>0</v>
      </c>
      <c r="AG42" s="107">
        <f ca="1">IF(IFERROR(MATCH(_xlfn.CONCAT($B42,",",AG$4),'19 SpcFunc &amp; VentSpcFunc combos'!$Q$8:$Q$335,0),0)&gt;0,1,0)</f>
        <v>0</v>
      </c>
      <c r="AH42" s="107">
        <f ca="1">IF(IFERROR(MATCH(_xlfn.CONCAT($B42,",",AH$4),'19 SpcFunc &amp; VentSpcFunc combos'!$Q$8:$Q$335,0),0)&gt;0,1,0)</f>
        <v>0</v>
      </c>
      <c r="AI42" s="107">
        <f ca="1">IF(IFERROR(MATCH(_xlfn.CONCAT($B42,",",AI$4),'19 SpcFunc &amp; VentSpcFunc combos'!$Q$8:$Q$335,0),0)&gt;0,1,0)</f>
        <v>0</v>
      </c>
      <c r="AJ42" s="107">
        <f ca="1">IF(IFERROR(MATCH(_xlfn.CONCAT($B42,",",AJ$4),'19 SpcFunc &amp; VentSpcFunc combos'!$Q$8:$Q$335,0),0)&gt;0,1,0)</f>
        <v>0</v>
      </c>
      <c r="AK42" s="107">
        <f ca="1">IF(IFERROR(MATCH(_xlfn.CONCAT($B42,",",AK$4),'19 SpcFunc &amp; VentSpcFunc combos'!$Q$8:$Q$335,0),0)&gt;0,1,0)</f>
        <v>0</v>
      </c>
      <c r="AL42" s="107">
        <f ca="1">IF(IFERROR(MATCH(_xlfn.CONCAT($B42,",",AL$4),'19 SpcFunc &amp; VentSpcFunc combos'!$Q$8:$Q$335,0),0)&gt;0,1,0)</f>
        <v>0</v>
      </c>
      <c r="AM42" s="107">
        <f ca="1">IF(IFERROR(MATCH(_xlfn.CONCAT($B42,",",AM$4),'19 SpcFunc &amp; VentSpcFunc combos'!$Q$8:$Q$335,0),0)&gt;0,1,0)</f>
        <v>1</v>
      </c>
      <c r="AN42" s="107">
        <f ca="1">IF(IFERROR(MATCH(_xlfn.CONCAT($B42,",",AN$4),'19 SpcFunc &amp; VentSpcFunc combos'!$Q$8:$Q$335,0),0)&gt;0,1,0)</f>
        <v>0</v>
      </c>
      <c r="AO42" s="107">
        <f ca="1">IF(IFERROR(MATCH(_xlfn.CONCAT($B42,",",AO$4),'19 SpcFunc &amp; VentSpcFunc combos'!$Q$8:$Q$335,0),0)&gt;0,1,0)</f>
        <v>0</v>
      </c>
      <c r="AP42" s="107">
        <f ca="1">IF(IFERROR(MATCH(_xlfn.CONCAT($B42,",",AP$4),'19 SpcFunc &amp; VentSpcFunc combos'!$Q$8:$Q$335,0),0)&gt;0,1,0)</f>
        <v>0</v>
      </c>
      <c r="AQ42" s="107">
        <f ca="1">IF(IFERROR(MATCH(_xlfn.CONCAT($B42,",",AQ$4),'19 SpcFunc &amp; VentSpcFunc combos'!$Q$8:$Q$335,0),0)&gt;0,1,0)</f>
        <v>0</v>
      </c>
      <c r="AR42" s="107">
        <f ca="1">IF(IFERROR(MATCH(_xlfn.CONCAT($B42,",",AR$4),'19 SpcFunc &amp; VentSpcFunc combos'!$Q$8:$Q$335,0),0)&gt;0,1,0)</f>
        <v>0</v>
      </c>
      <c r="AS42" s="107">
        <f ca="1">IF(IFERROR(MATCH(_xlfn.CONCAT($B42,",",AS$4),'19 SpcFunc &amp; VentSpcFunc combos'!$Q$8:$Q$335,0),0)&gt;0,1,0)</f>
        <v>0</v>
      </c>
      <c r="AT42" s="107">
        <f ca="1">IF(IFERROR(MATCH(_xlfn.CONCAT($B42,",",AT$4),'19 SpcFunc &amp; VentSpcFunc combos'!$Q$8:$Q$335,0),0)&gt;0,1,0)</f>
        <v>0</v>
      </c>
      <c r="AU42" s="107">
        <f ca="1">IF(IFERROR(MATCH(_xlfn.CONCAT($B42,",",AU$4),'19 SpcFunc &amp; VentSpcFunc combos'!$Q$8:$Q$335,0),0)&gt;0,1,0)</f>
        <v>0</v>
      </c>
      <c r="AV42" s="107">
        <f ca="1">IF(IFERROR(MATCH(_xlfn.CONCAT($B42,",",AV$4),'19 SpcFunc &amp; VentSpcFunc combos'!$Q$8:$Q$335,0),0)&gt;0,1,0)</f>
        <v>0</v>
      </c>
      <c r="AW42" s="107">
        <f ca="1">IF(IFERROR(MATCH(_xlfn.CONCAT($B42,",",AW$4),'19 SpcFunc &amp; VentSpcFunc combos'!$Q$8:$Q$335,0),0)&gt;0,1,0)</f>
        <v>0</v>
      </c>
      <c r="AX42" s="107">
        <f ca="1">IF(IFERROR(MATCH(_xlfn.CONCAT($B42,",",AX$4),'19 SpcFunc &amp; VentSpcFunc combos'!$Q$8:$Q$335,0),0)&gt;0,1,0)</f>
        <v>0</v>
      </c>
      <c r="AY42" s="107">
        <f ca="1">IF(IFERROR(MATCH(_xlfn.CONCAT($B42,",",AY$4),'19 SpcFunc &amp; VentSpcFunc combos'!$Q$8:$Q$335,0),0)&gt;0,1,0)</f>
        <v>0</v>
      </c>
      <c r="AZ42" s="107">
        <f ca="1">IF(IFERROR(MATCH(_xlfn.CONCAT($B42,",",AZ$4),'19 SpcFunc &amp; VentSpcFunc combos'!$Q$8:$Q$335,0),0)&gt;0,1,0)</f>
        <v>0</v>
      </c>
      <c r="BA42" s="107">
        <f ca="1">IF(IFERROR(MATCH(_xlfn.CONCAT($B42,",",BA$4),'19 SpcFunc &amp; VentSpcFunc combos'!$Q$8:$Q$335,0),0)&gt;0,1,0)</f>
        <v>0</v>
      </c>
      <c r="BB42" s="107">
        <f ca="1">IF(IFERROR(MATCH(_xlfn.CONCAT($B42,",",BB$4),'19 SpcFunc &amp; VentSpcFunc combos'!$Q$8:$Q$335,0),0)&gt;0,1,0)</f>
        <v>0</v>
      </c>
      <c r="BC42" s="107">
        <f ca="1">IF(IFERROR(MATCH(_xlfn.CONCAT($B42,",",BC$4),'19 SpcFunc &amp; VentSpcFunc combos'!$Q$8:$Q$335,0),0)&gt;0,1,0)</f>
        <v>0</v>
      </c>
      <c r="BD42" s="107">
        <f ca="1">IF(IFERROR(MATCH(_xlfn.CONCAT($B42,",",BD$4),'19 SpcFunc &amp; VentSpcFunc combos'!$Q$8:$Q$335,0),0)&gt;0,1,0)</f>
        <v>1</v>
      </c>
      <c r="BE42" s="107">
        <f ca="1">IF(IFERROR(MATCH(_xlfn.CONCAT($B42,",",BE$4),'19 SpcFunc &amp; VentSpcFunc combos'!$Q$8:$Q$335,0),0)&gt;0,1,0)</f>
        <v>1</v>
      </c>
      <c r="BF42" s="107">
        <f ca="1">IF(IFERROR(MATCH(_xlfn.CONCAT($B42,",",BF$4),'19 SpcFunc &amp; VentSpcFunc combos'!$Q$8:$Q$335,0),0)&gt;0,1,0)</f>
        <v>0</v>
      </c>
      <c r="BG42" s="107">
        <f ca="1">IF(IFERROR(MATCH(_xlfn.CONCAT($B42,",",BG$4),'19 SpcFunc &amp; VentSpcFunc combos'!$Q$8:$Q$335,0),0)&gt;0,1,0)</f>
        <v>0</v>
      </c>
      <c r="BH42" s="107">
        <f ca="1">IF(IFERROR(MATCH(_xlfn.CONCAT($B42,",",BH$4),'19 SpcFunc &amp; VentSpcFunc combos'!$Q$8:$Q$335,0),0)&gt;0,1,0)</f>
        <v>0</v>
      </c>
      <c r="BI42" s="107">
        <f ca="1">IF(IFERROR(MATCH(_xlfn.CONCAT($B42,",",BI$4),'19 SpcFunc &amp; VentSpcFunc combos'!$Q$8:$Q$335,0),0)&gt;0,1,0)</f>
        <v>0</v>
      </c>
      <c r="BJ42" s="107">
        <f ca="1">IF(IFERROR(MATCH(_xlfn.CONCAT($B42,",",BJ$4),'19 SpcFunc &amp; VentSpcFunc combos'!$Q$8:$Q$335,0),0)&gt;0,1,0)</f>
        <v>0</v>
      </c>
      <c r="BK42" s="107">
        <f ca="1">IF(IFERROR(MATCH(_xlfn.CONCAT($B42,",",BK$4),'19 SpcFunc &amp; VentSpcFunc combos'!$Q$8:$Q$335,0),0)&gt;0,1,0)</f>
        <v>0</v>
      </c>
      <c r="BL42" s="107">
        <f ca="1">IF(IFERROR(MATCH(_xlfn.CONCAT($B42,",",BL$4),'19 SpcFunc &amp; VentSpcFunc combos'!$Q$8:$Q$335,0),0)&gt;0,1,0)</f>
        <v>0</v>
      </c>
      <c r="BM42" s="107">
        <f ca="1">IF(IFERROR(MATCH(_xlfn.CONCAT($B42,",",BM$4),'19 SpcFunc &amp; VentSpcFunc combos'!$Q$8:$Q$335,0),0)&gt;0,1,0)</f>
        <v>0</v>
      </c>
      <c r="BN42" s="107">
        <f ca="1">IF(IFERROR(MATCH(_xlfn.CONCAT($B42,",",BN$4),'19 SpcFunc &amp; VentSpcFunc combos'!$Q$8:$Q$335,0),0)&gt;0,1,0)</f>
        <v>0</v>
      </c>
      <c r="BO42" s="107">
        <f ca="1">IF(IFERROR(MATCH(_xlfn.CONCAT($B42,",",BO$4),'19 SpcFunc &amp; VentSpcFunc combos'!$Q$8:$Q$335,0),0)&gt;0,1,0)</f>
        <v>0</v>
      </c>
      <c r="BP42" s="107">
        <f ca="1">IF(IFERROR(MATCH(_xlfn.CONCAT($B42,",",BP$4),'19 SpcFunc &amp; VentSpcFunc combos'!$Q$8:$Q$335,0),0)&gt;0,1,0)</f>
        <v>0</v>
      </c>
      <c r="BQ42" s="107">
        <f ca="1">IF(IFERROR(MATCH(_xlfn.CONCAT($B42,",",BQ$4),'19 SpcFunc &amp; VentSpcFunc combos'!$Q$8:$Q$335,0),0)&gt;0,1,0)</f>
        <v>0</v>
      </c>
      <c r="BR42" s="107">
        <f ca="1">IF(IFERROR(MATCH(_xlfn.CONCAT($B42,",",BR$4),'19 SpcFunc &amp; VentSpcFunc combos'!$Q$8:$Q$335,0),0)&gt;0,1,0)</f>
        <v>0</v>
      </c>
      <c r="BS42" s="107">
        <f ca="1">IF(IFERROR(MATCH(_xlfn.CONCAT($B42,",",BS$4),'19 SpcFunc &amp; VentSpcFunc combos'!$Q$8:$Q$335,0),0)&gt;0,1,0)</f>
        <v>0</v>
      </c>
      <c r="BT42" s="107">
        <f ca="1">IF(IFERROR(MATCH(_xlfn.CONCAT($B42,",",BT$4),'19 SpcFunc &amp; VentSpcFunc combos'!$Q$8:$Q$335,0),0)&gt;0,1,0)</f>
        <v>0</v>
      </c>
      <c r="BU42" s="107">
        <f ca="1">IF(IFERROR(MATCH(_xlfn.CONCAT($B42,",",BU$4),'19 SpcFunc &amp; VentSpcFunc combos'!$Q$8:$Q$335,0),0)&gt;0,1,0)</f>
        <v>0</v>
      </c>
      <c r="BV42" s="107">
        <f ca="1">IF(IFERROR(MATCH(_xlfn.CONCAT($B42,",",BV$4),'19 SpcFunc &amp; VentSpcFunc combos'!$Q$8:$Q$335,0),0)&gt;0,1,0)</f>
        <v>0</v>
      </c>
      <c r="BW42" s="107">
        <f ca="1">IF(IFERROR(MATCH(_xlfn.CONCAT($B42,",",BW$4),'19 SpcFunc &amp; VentSpcFunc combos'!$Q$8:$Q$335,0),0)&gt;0,1,0)</f>
        <v>0</v>
      </c>
      <c r="BX42" s="107">
        <f ca="1">IF(IFERROR(MATCH(_xlfn.CONCAT($B42,",",BX$4),'19 SpcFunc &amp; VentSpcFunc combos'!$Q$8:$Q$335,0),0)&gt;0,1,0)</f>
        <v>0</v>
      </c>
      <c r="BY42" s="107">
        <f ca="1">IF(IFERROR(MATCH(_xlfn.CONCAT($B42,",",BY$4),'19 SpcFunc &amp; VentSpcFunc combos'!$Q$8:$Q$335,0),0)&gt;0,1,0)</f>
        <v>0</v>
      </c>
      <c r="BZ42" s="107">
        <f ca="1">IF(IFERROR(MATCH(_xlfn.CONCAT($B42,",",BZ$4),'19 SpcFunc &amp; VentSpcFunc combos'!$Q$8:$Q$335,0),0)&gt;0,1,0)</f>
        <v>0</v>
      </c>
      <c r="CA42" s="107">
        <f ca="1">IF(IFERROR(MATCH(_xlfn.CONCAT($B42,",",CA$4),'19 SpcFunc &amp; VentSpcFunc combos'!$Q$8:$Q$335,0),0)&gt;0,1,0)</f>
        <v>0</v>
      </c>
      <c r="CB42" s="107">
        <f ca="1">IF(IFERROR(MATCH(_xlfn.CONCAT($B42,",",CB$4),'19 SpcFunc &amp; VentSpcFunc combos'!$Q$8:$Q$335,0),0)&gt;0,1,0)</f>
        <v>0</v>
      </c>
      <c r="CC42" s="107">
        <f ca="1">IF(IFERROR(MATCH(_xlfn.CONCAT($B42,",",CC$4),'19 SpcFunc &amp; VentSpcFunc combos'!$Q$8:$Q$335,0),0)&gt;0,1,0)</f>
        <v>0</v>
      </c>
      <c r="CD42" s="107">
        <f ca="1">IF(IFERROR(MATCH(_xlfn.CONCAT($B42,",",CD$4),'19 SpcFunc &amp; VentSpcFunc combos'!$Q$8:$Q$335,0),0)&gt;0,1,0)</f>
        <v>1</v>
      </c>
      <c r="CE42" s="107">
        <f ca="1">IF(IFERROR(MATCH(_xlfn.CONCAT($B42,",",CE$4),'19 SpcFunc &amp; VentSpcFunc combos'!$Q$8:$Q$335,0),0)&gt;0,1,0)</f>
        <v>0</v>
      </c>
      <c r="CF42" s="107">
        <f ca="1">IF(IFERROR(MATCH(_xlfn.CONCAT($B42,",",CF$4),'19 SpcFunc &amp; VentSpcFunc combos'!$Q$8:$Q$335,0),0)&gt;0,1,0)</f>
        <v>0</v>
      </c>
      <c r="CG42" s="107">
        <f ca="1">IF(IFERROR(MATCH(_xlfn.CONCAT($B42,",",CG$4),'19 SpcFunc &amp; VentSpcFunc combos'!$Q$8:$Q$335,0),0)&gt;0,1,0)</f>
        <v>0</v>
      </c>
      <c r="CH42" s="107">
        <f ca="1">IF(IFERROR(MATCH(_xlfn.CONCAT($B42,",",CH$4),'19 SpcFunc &amp; VentSpcFunc combos'!$Q$8:$Q$335,0),0)&gt;0,1,0)</f>
        <v>0</v>
      </c>
      <c r="CI42" s="107">
        <f ca="1">IF(IFERROR(MATCH(_xlfn.CONCAT($B42,",",CI$4),'19 SpcFunc &amp; VentSpcFunc combos'!$Q$8:$Q$335,0),0)&gt;0,1,0)</f>
        <v>0</v>
      </c>
      <c r="CJ42" s="107">
        <f ca="1">IF(IFERROR(MATCH(_xlfn.CONCAT($B42,",",CJ$4),'19 SpcFunc &amp; VentSpcFunc combos'!$Q$8:$Q$335,0),0)&gt;0,1,0)</f>
        <v>0</v>
      </c>
      <c r="CK42" s="107">
        <f ca="1">IF(IFERROR(MATCH(_xlfn.CONCAT($B42,",",CK$4),'19 SpcFunc &amp; VentSpcFunc combos'!$Q$8:$Q$335,0),0)&gt;0,1,0)</f>
        <v>0</v>
      </c>
      <c r="CL42" s="107">
        <f ca="1">IF(IFERROR(MATCH(_xlfn.CONCAT($B42,",",CL$4),'19 SpcFunc &amp; VentSpcFunc combos'!$Q$8:$Q$335,0),0)&gt;0,1,0)</f>
        <v>0</v>
      </c>
      <c r="CM42" s="107">
        <f ca="1">IF(IFERROR(MATCH(_xlfn.CONCAT($B42,",",CM$4),'19 SpcFunc &amp; VentSpcFunc combos'!$Q$8:$Q$335,0),0)&gt;0,1,0)</f>
        <v>0</v>
      </c>
      <c r="CN42" s="107">
        <f ca="1">IF(IFERROR(MATCH(_xlfn.CONCAT($B42,",",CN$4),'19 SpcFunc &amp; VentSpcFunc combos'!$Q$8:$Q$335,0),0)&gt;0,1,0)</f>
        <v>0</v>
      </c>
      <c r="CO42" s="107">
        <f ca="1">IF(IFERROR(MATCH(_xlfn.CONCAT($B42,",",CO$4),'19 SpcFunc &amp; VentSpcFunc combos'!$Q$8:$Q$335,0),0)&gt;0,1,0)</f>
        <v>0</v>
      </c>
      <c r="CP42" s="107">
        <f ca="1">IF(IFERROR(MATCH(_xlfn.CONCAT($B42,",",CP$4),'19 SpcFunc &amp; VentSpcFunc combos'!$Q$8:$Q$335,0),0)&gt;0,1,0)</f>
        <v>0</v>
      </c>
      <c r="CQ42" s="107">
        <f ca="1">IF(IFERROR(MATCH(_xlfn.CONCAT($B42,",",CQ$4),'19 SpcFunc &amp; VentSpcFunc combos'!$Q$8:$Q$335,0),0)&gt;0,1,0)</f>
        <v>0</v>
      </c>
      <c r="CR42" s="107">
        <f ca="1">IF(IFERROR(MATCH(_xlfn.CONCAT($B42,",",CR$4),'19 SpcFunc &amp; VentSpcFunc combos'!$Q$8:$Q$335,0),0)&gt;0,1,0)</f>
        <v>0</v>
      </c>
      <c r="CS42" s="107">
        <f ca="1">IF(IFERROR(MATCH(_xlfn.CONCAT($B42,",",CS$4),'19 SpcFunc &amp; VentSpcFunc combos'!$Q$8:$Q$335,0),0)&gt;0,1,0)</f>
        <v>0</v>
      </c>
      <c r="CT42" s="107">
        <f ca="1">IF(IFERROR(MATCH(_xlfn.CONCAT($B42,",",CT$4),'19 SpcFunc &amp; VentSpcFunc combos'!$Q$8:$Q$335,0),0)&gt;0,1,0)</f>
        <v>0</v>
      </c>
      <c r="CU42" s="86" t="s">
        <v>535</v>
      </c>
      <c r="CV42">
        <f t="shared" ca="1" si="5"/>
        <v>4</v>
      </c>
    </row>
    <row r="43" spans="2:100">
      <c r="B43" t="str">
        <f>'For CSV - 2019 SpcFuncData'!B43</f>
        <v>Library (Reading Area)</v>
      </c>
      <c r="C43" s="107">
        <f ca="1">IF(IFERROR(MATCH(_xlfn.CONCAT($B43,",",C$4),'19 SpcFunc &amp; VentSpcFunc combos'!$Q$8:$Q$335,0),0)&gt;0,1,0)</f>
        <v>0</v>
      </c>
      <c r="D43" s="107">
        <f ca="1">IF(IFERROR(MATCH(_xlfn.CONCAT($B43,",",D$4),'19 SpcFunc &amp; VentSpcFunc combos'!$Q$8:$Q$335,0),0)&gt;0,1,0)</f>
        <v>0</v>
      </c>
      <c r="E43" s="107">
        <f ca="1">IF(IFERROR(MATCH(_xlfn.CONCAT($B43,",",E$4),'19 SpcFunc &amp; VentSpcFunc combos'!$Q$8:$Q$335,0),0)&gt;0,1,0)</f>
        <v>0</v>
      </c>
      <c r="F43" s="107">
        <f ca="1">IF(IFERROR(MATCH(_xlfn.CONCAT($B43,",",F$4),'19 SpcFunc &amp; VentSpcFunc combos'!$Q$8:$Q$335,0),0)&gt;0,1,0)</f>
        <v>1</v>
      </c>
      <c r="G43" s="107">
        <f ca="1">IF(IFERROR(MATCH(_xlfn.CONCAT($B43,",",G$4),'19 SpcFunc &amp; VentSpcFunc combos'!$Q$8:$Q$335,0),0)&gt;0,1,0)</f>
        <v>0</v>
      </c>
      <c r="H43" s="107">
        <f ca="1">IF(IFERROR(MATCH(_xlfn.CONCAT($B43,",",H$4),'19 SpcFunc &amp; VentSpcFunc combos'!$Q$8:$Q$335,0),0)&gt;0,1,0)</f>
        <v>0</v>
      </c>
      <c r="I43" s="107">
        <f ca="1">IF(IFERROR(MATCH(_xlfn.CONCAT($B43,",",I$4),'19 SpcFunc &amp; VentSpcFunc combos'!$Q$8:$Q$335,0),0)&gt;0,1,0)</f>
        <v>0</v>
      </c>
      <c r="J43" s="107">
        <f ca="1">IF(IFERROR(MATCH(_xlfn.CONCAT($B43,",",J$4),'19 SpcFunc &amp; VentSpcFunc combos'!$Q$8:$Q$335,0),0)&gt;0,1,0)</f>
        <v>0</v>
      </c>
      <c r="K43" s="107">
        <f ca="1">IF(IFERROR(MATCH(_xlfn.CONCAT($B43,",",K$4),'19 SpcFunc &amp; VentSpcFunc combos'!$Q$8:$Q$335,0),0)&gt;0,1,0)</f>
        <v>0</v>
      </c>
      <c r="L43" s="107">
        <f ca="1">IF(IFERROR(MATCH(_xlfn.CONCAT($B43,",",L$4),'19 SpcFunc &amp; VentSpcFunc combos'!$Q$8:$Q$335,0),0)&gt;0,1,0)</f>
        <v>0</v>
      </c>
      <c r="M43" s="107">
        <f ca="1">IF(IFERROR(MATCH(_xlfn.CONCAT($B43,",",M$4),'19 SpcFunc &amp; VentSpcFunc combos'!$Q$8:$Q$335,0),0)&gt;0,1,0)</f>
        <v>0</v>
      </c>
      <c r="N43" s="107">
        <f ca="1">IF(IFERROR(MATCH(_xlfn.CONCAT($B43,",",N$4),'19 SpcFunc &amp; VentSpcFunc combos'!$Q$8:$Q$335,0),0)&gt;0,1,0)</f>
        <v>0</v>
      </c>
      <c r="O43" s="107">
        <f ca="1">IF(IFERROR(MATCH(_xlfn.CONCAT($B43,",",O$4),'19 SpcFunc &amp; VentSpcFunc combos'!$Q$8:$Q$335,0),0)&gt;0,1,0)</f>
        <v>0</v>
      </c>
      <c r="P43" s="107">
        <f ca="1">IF(IFERROR(MATCH(_xlfn.CONCAT($B43,",",P$4),'19 SpcFunc &amp; VentSpcFunc combos'!$Q$8:$Q$335,0),0)&gt;0,1,0)</f>
        <v>0</v>
      </c>
      <c r="Q43" s="107">
        <f ca="1">IF(IFERROR(MATCH(_xlfn.CONCAT($B43,",",Q$4),'19 SpcFunc &amp; VentSpcFunc combos'!$Q$8:$Q$335,0),0)&gt;0,1,0)</f>
        <v>0</v>
      </c>
      <c r="R43" s="107">
        <f ca="1">IF(IFERROR(MATCH(_xlfn.CONCAT($B43,",",R$4),'19 SpcFunc &amp; VentSpcFunc combos'!$Q$8:$Q$335,0),0)&gt;0,1,0)</f>
        <v>0</v>
      </c>
      <c r="S43" s="107">
        <f ca="1">IF(IFERROR(MATCH(_xlfn.CONCAT($B43,",",S$4),'19 SpcFunc &amp; VentSpcFunc combos'!$Q$8:$Q$335,0),0)&gt;0,1,0)</f>
        <v>0</v>
      </c>
      <c r="T43" s="107">
        <f ca="1">IF(IFERROR(MATCH(_xlfn.CONCAT($B43,",",T$4),'19 SpcFunc &amp; VentSpcFunc combos'!$Q$8:$Q$335,0),0)&gt;0,1,0)</f>
        <v>0</v>
      </c>
      <c r="U43" s="107">
        <f ca="1">IF(IFERROR(MATCH(_xlfn.CONCAT($B43,",",U$4),'19 SpcFunc &amp; VentSpcFunc combos'!$Q$8:$Q$335,0),0)&gt;0,1,0)</f>
        <v>0</v>
      </c>
      <c r="V43" s="107">
        <f ca="1">IF(IFERROR(MATCH(_xlfn.CONCAT($B43,",",V$4),'19 SpcFunc &amp; VentSpcFunc combos'!$Q$8:$Q$335,0),0)&gt;0,1,0)</f>
        <v>0</v>
      </c>
      <c r="W43" s="107">
        <f ca="1">IF(IFERROR(MATCH(_xlfn.CONCAT($B43,",",W$4),'19 SpcFunc &amp; VentSpcFunc combos'!$Q$8:$Q$335,0),0)&gt;0,1,0)</f>
        <v>0</v>
      </c>
      <c r="X43" s="107">
        <f ca="1">IF(IFERROR(MATCH(_xlfn.CONCAT($B43,",",X$4),'19 SpcFunc &amp; VentSpcFunc combos'!$Q$8:$Q$335,0),0)&gt;0,1,0)</f>
        <v>0</v>
      </c>
      <c r="Y43" s="107">
        <f ca="1">IF(IFERROR(MATCH(_xlfn.CONCAT($B43,",",Y$4),'19 SpcFunc &amp; VentSpcFunc combos'!$Q$8:$Q$335,0),0)&gt;0,1,0)</f>
        <v>0</v>
      </c>
      <c r="Z43" s="107">
        <f ca="1">IF(IFERROR(MATCH(_xlfn.CONCAT($B43,",",Z$4),'19 SpcFunc &amp; VentSpcFunc combos'!$Q$8:$Q$335,0),0)&gt;0,1,0)</f>
        <v>0</v>
      </c>
      <c r="AA43" s="107">
        <f ca="1">IF(IFERROR(MATCH(_xlfn.CONCAT($B43,",",AA$4),'19 SpcFunc &amp; VentSpcFunc combos'!$Q$8:$Q$335,0),0)&gt;0,1,0)</f>
        <v>0</v>
      </c>
      <c r="AB43" s="107">
        <f ca="1">IF(IFERROR(MATCH(_xlfn.CONCAT($B43,",",AB$4),'19 SpcFunc &amp; VentSpcFunc combos'!$Q$8:$Q$335,0),0)&gt;0,1,0)</f>
        <v>0</v>
      </c>
      <c r="AC43" s="107">
        <f ca="1">IF(IFERROR(MATCH(_xlfn.CONCAT($B43,",",AC$4),'19 SpcFunc &amp; VentSpcFunc combos'!$Q$8:$Q$335,0),0)&gt;0,1,0)</f>
        <v>0</v>
      </c>
      <c r="AD43" s="107">
        <f ca="1">IF(IFERROR(MATCH(_xlfn.CONCAT($B43,",",AD$4),'19 SpcFunc &amp; VentSpcFunc combos'!$Q$8:$Q$335,0),0)&gt;0,1,0)</f>
        <v>0</v>
      </c>
      <c r="AE43" s="107">
        <f ca="1">IF(IFERROR(MATCH(_xlfn.CONCAT($B43,",",AE$4),'19 SpcFunc &amp; VentSpcFunc combos'!$Q$8:$Q$335,0),0)&gt;0,1,0)</f>
        <v>0</v>
      </c>
      <c r="AF43" s="107">
        <f ca="1">IF(IFERROR(MATCH(_xlfn.CONCAT($B43,",",AF$4),'19 SpcFunc &amp; VentSpcFunc combos'!$Q$8:$Q$335,0),0)&gt;0,1,0)</f>
        <v>0</v>
      </c>
      <c r="AG43" s="107">
        <f ca="1">IF(IFERROR(MATCH(_xlfn.CONCAT($B43,",",AG$4),'19 SpcFunc &amp; VentSpcFunc combos'!$Q$8:$Q$335,0),0)&gt;0,1,0)</f>
        <v>0</v>
      </c>
      <c r="AH43" s="107">
        <f ca="1">IF(IFERROR(MATCH(_xlfn.CONCAT($B43,",",AH$4),'19 SpcFunc &amp; VentSpcFunc combos'!$Q$8:$Q$335,0),0)&gt;0,1,0)</f>
        <v>0</v>
      </c>
      <c r="AI43" s="107">
        <f ca="1">IF(IFERROR(MATCH(_xlfn.CONCAT($B43,",",AI$4),'19 SpcFunc &amp; VentSpcFunc combos'!$Q$8:$Q$335,0),0)&gt;0,1,0)</f>
        <v>0</v>
      </c>
      <c r="AJ43" s="107">
        <f ca="1">IF(IFERROR(MATCH(_xlfn.CONCAT($B43,",",AJ$4),'19 SpcFunc &amp; VentSpcFunc combos'!$Q$8:$Q$335,0),0)&gt;0,1,0)</f>
        <v>0</v>
      </c>
      <c r="AK43" s="107">
        <f ca="1">IF(IFERROR(MATCH(_xlfn.CONCAT($B43,",",AK$4),'19 SpcFunc &amp; VentSpcFunc combos'!$Q$8:$Q$335,0),0)&gt;0,1,0)</f>
        <v>0</v>
      </c>
      <c r="AL43" s="107">
        <f ca="1">IF(IFERROR(MATCH(_xlfn.CONCAT($B43,",",AL$4),'19 SpcFunc &amp; VentSpcFunc combos'!$Q$8:$Q$335,0),0)&gt;0,1,0)</f>
        <v>0</v>
      </c>
      <c r="AM43" s="107">
        <f ca="1">IF(IFERROR(MATCH(_xlfn.CONCAT($B43,",",AM$4),'19 SpcFunc &amp; VentSpcFunc combos'!$Q$8:$Q$335,0),0)&gt;0,1,0)</f>
        <v>0</v>
      </c>
      <c r="AN43" s="107">
        <f ca="1">IF(IFERROR(MATCH(_xlfn.CONCAT($B43,",",AN$4),'19 SpcFunc &amp; VentSpcFunc combos'!$Q$8:$Q$335,0),0)&gt;0,1,0)</f>
        <v>0</v>
      </c>
      <c r="AO43" s="107">
        <f ca="1">IF(IFERROR(MATCH(_xlfn.CONCAT($B43,",",AO$4),'19 SpcFunc &amp; VentSpcFunc combos'!$Q$8:$Q$335,0),0)&gt;0,1,0)</f>
        <v>0</v>
      </c>
      <c r="AP43" s="107">
        <f ca="1">IF(IFERROR(MATCH(_xlfn.CONCAT($B43,",",AP$4),'19 SpcFunc &amp; VentSpcFunc combos'!$Q$8:$Q$335,0),0)&gt;0,1,0)</f>
        <v>0</v>
      </c>
      <c r="AQ43" s="107">
        <f ca="1">IF(IFERROR(MATCH(_xlfn.CONCAT($B43,",",AQ$4),'19 SpcFunc &amp; VentSpcFunc combos'!$Q$8:$Q$335,0),0)&gt;0,1,0)</f>
        <v>0</v>
      </c>
      <c r="AR43" s="107">
        <f ca="1">IF(IFERROR(MATCH(_xlfn.CONCAT($B43,",",AR$4),'19 SpcFunc &amp; VentSpcFunc combos'!$Q$8:$Q$335,0),0)&gt;0,1,0)</f>
        <v>0</v>
      </c>
      <c r="AS43" s="107">
        <f ca="1">IF(IFERROR(MATCH(_xlfn.CONCAT($B43,",",AS$4),'19 SpcFunc &amp; VentSpcFunc combos'!$Q$8:$Q$335,0),0)&gt;0,1,0)</f>
        <v>0</v>
      </c>
      <c r="AT43" s="107">
        <f ca="1">IF(IFERROR(MATCH(_xlfn.CONCAT($B43,",",AT$4),'19 SpcFunc &amp; VentSpcFunc combos'!$Q$8:$Q$335,0),0)&gt;0,1,0)</f>
        <v>0</v>
      </c>
      <c r="AU43" s="107">
        <f ca="1">IF(IFERROR(MATCH(_xlfn.CONCAT($B43,",",AU$4),'19 SpcFunc &amp; VentSpcFunc combos'!$Q$8:$Q$335,0),0)&gt;0,1,0)</f>
        <v>0</v>
      </c>
      <c r="AV43" s="107">
        <f ca="1">IF(IFERROR(MATCH(_xlfn.CONCAT($B43,",",AV$4),'19 SpcFunc &amp; VentSpcFunc combos'!$Q$8:$Q$335,0),0)&gt;0,1,0)</f>
        <v>0</v>
      </c>
      <c r="AW43" s="107">
        <f ca="1">IF(IFERROR(MATCH(_xlfn.CONCAT($B43,",",AW$4),'19 SpcFunc &amp; VentSpcFunc combos'!$Q$8:$Q$335,0),0)&gt;0,1,0)</f>
        <v>0</v>
      </c>
      <c r="AX43" s="107">
        <f ca="1">IF(IFERROR(MATCH(_xlfn.CONCAT($B43,",",AX$4),'19 SpcFunc &amp; VentSpcFunc combos'!$Q$8:$Q$335,0),0)&gt;0,1,0)</f>
        <v>0</v>
      </c>
      <c r="AY43" s="107">
        <f ca="1">IF(IFERROR(MATCH(_xlfn.CONCAT($B43,",",AY$4),'19 SpcFunc &amp; VentSpcFunc combos'!$Q$8:$Q$335,0),0)&gt;0,1,0)</f>
        <v>0</v>
      </c>
      <c r="AZ43" s="107">
        <f ca="1">IF(IFERROR(MATCH(_xlfn.CONCAT($B43,",",AZ$4),'19 SpcFunc &amp; VentSpcFunc combos'!$Q$8:$Q$335,0),0)&gt;0,1,0)</f>
        <v>0</v>
      </c>
      <c r="BA43" s="107">
        <f ca="1">IF(IFERROR(MATCH(_xlfn.CONCAT($B43,",",BA$4),'19 SpcFunc &amp; VentSpcFunc combos'!$Q$8:$Q$335,0),0)&gt;0,1,0)</f>
        <v>0</v>
      </c>
      <c r="BB43" s="107">
        <f ca="1">IF(IFERROR(MATCH(_xlfn.CONCAT($B43,",",BB$4),'19 SpcFunc &amp; VentSpcFunc combos'!$Q$8:$Q$335,0),0)&gt;0,1,0)</f>
        <v>0</v>
      </c>
      <c r="BC43" s="107">
        <f ca="1">IF(IFERROR(MATCH(_xlfn.CONCAT($B43,",",BC$4),'19 SpcFunc &amp; VentSpcFunc combos'!$Q$8:$Q$335,0),0)&gt;0,1,0)</f>
        <v>0</v>
      </c>
      <c r="BD43" s="107">
        <f ca="1">IF(IFERROR(MATCH(_xlfn.CONCAT($B43,",",BD$4),'19 SpcFunc &amp; VentSpcFunc combos'!$Q$8:$Q$335,0),0)&gt;0,1,0)</f>
        <v>0</v>
      </c>
      <c r="BE43" s="107">
        <f ca="1">IF(IFERROR(MATCH(_xlfn.CONCAT($B43,",",BE$4),'19 SpcFunc &amp; VentSpcFunc combos'!$Q$8:$Q$335,0),0)&gt;0,1,0)</f>
        <v>0</v>
      </c>
      <c r="BF43" s="107">
        <f ca="1">IF(IFERROR(MATCH(_xlfn.CONCAT($B43,",",BF$4),'19 SpcFunc &amp; VentSpcFunc combos'!$Q$8:$Q$335,0),0)&gt;0,1,0)</f>
        <v>0</v>
      </c>
      <c r="BG43" s="107">
        <f ca="1">IF(IFERROR(MATCH(_xlfn.CONCAT($B43,",",BG$4),'19 SpcFunc &amp; VentSpcFunc combos'!$Q$8:$Q$335,0),0)&gt;0,1,0)</f>
        <v>0</v>
      </c>
      <c r="BH43" s="107">
        <f ca="1">IF(IFERROR(MATCH(_xlfn.CONCAT($B43,",",BH$4),'19 SpcFunc &amp; VentSpcFunc combos'!$Q$8:$Q$335,0),0)&gt;0,1,0)</f>
        <v>0</v>
      </c>
      <c r="BI43" s="107">
        <f ca="1">IF(IFERROR(MATCH(_xlfn.CONCAT($B43,",",BI$4),'19 SpcFunc &amp; VentSpcFunc combos'!$Q$8:$Q$335,0),0)&gt;0,1,0)</f>
        <v>0</v>
      </c>
      <c r="BJ43" s="107">
        <f ca="1">IF(IFERROR(MATCH(_xlfn.CONCAT($B43,",",BJ$4),'19 SpcFunc &amp; VentSpcFunc combos'!$Q$8:$Q$335,0),0)&gt;0,1,0)</f>
        <v>0</v>
      </c>
      <c r="BK43" s="107">
        <f ca="1">IF(IFERROR(MATCH(_xlfn.CONCAT($B43,",",BK$4),'19 SpcFunc &amp; VentSpcFunc combos'!$Q$8:$Q$335,0),0)&gt;0,1,0)</f>
        <v>0</v>
      </c>
      <c r="BL43" s="107">
        <f ca="1">IF(IFERROR(MATCH(_xlfn.CONCAT($B43,",",BL$4),'19 SpcFunc &amp; VentSpcFunc combos'!$Q$8:$Q$335,0),0)&gt;0,1,0)</f>
        <v>0</v>
      </c>
      <c r="BM43" s="107">
        <f ca="1">IF(IFERROR(MATCH(_xlfn.CONCAT($B43,",",BM$4),'19 SpcFunc &amp; VentSpcFunc combos'!$Q$8:$Q$335,0),0)&gt;0,1,0)</f>
        <v>0</v>
      </c>
      <c r="BN43" s="107">
        <f ca="1">IF(IFERROR(MATCH(_xlfn.CONCAT($B43,",",BN$4),'19 SpcFunc &amp; VentSpcFunc combos'!$Q$8:$Q$335,0),0)&gt;0,1,0)</f>
        <v>0</v>
      </c>
      <c r="BO43" s="107">
        <f ca="1">IF(IFERROR(MATCH(_xlfn.CONCAT($B43,",",BO$4),'19 SpcFunc &amp; VentSpcFunc combos'!$Q$8:$Q$335,0),0)&gt;0,1,0)</f>
        <v>0</v>
      </c>
      <c r="BP43" s="107">
        <f ca="1">IF(IFERROR(MATCH(_xlfn.CONCAT($B43,",",BP$4),'19 SpcFunc &amp; VentSpcFunc combos'!$Q$8:$Q$335,0),0)&gt;0,1,0)</f>
        <v>0</v>
      </c>
      <c r="BQ43" s="107">
        <f ca="1">IF(IFERROR(MATCH(_xlfn.CONCAT($B43,",",BQ$4),'19 SpcFunc &amp; VentSpcFunc combos'!$Q$8:$Q$335,0),0)&gt;0,1,0)</f>
        <v>0</v>
      </c>
      <c r="BR43" s="107">
        <f ca="1">IF(IFERROR(MATCH(_xlfn.CONCAT($B43,",",BR$4),'19 SpcFunc &amp; VentSpcFunc combos'!$Q$8:$Q$335,0),0)&gt;0,1,0)</f>
        <v>0</v>
      </c>
      <c r="BS43" s="107">
        <f ca="1">IF(IFERROR(MATCH(_xlfn.CONCAT($B43,",",BS$4),'19 SpcFunc &amp; VentSpcFunc combos'!$Q$8:$Q$335,0),0)&gt;0,1,0)</f>
        <v>0</v>
      </c>
      <c r="BT43" s="107">
        <f ca="1">IF(IFERROR(MATCH(_xlfn.CONCAT($B43,",",BT$4),'19 SpcFunc &amp; VentSpcFunc combos'!$Q$8:$Q$335,0),0)&gt;0,1,0)</f>
        <v>0</v>
      </c>
      <c r="BU43" s="107">
        <f ca="1">IF(IFERROR(MATCH(_xlfn.CONCAT($B43,",",BU$4),'19 SpcFunc &amp; VentSpcFunc combos'!$Q$8:$Q$335,0),0)&gt;0,1,0)</f>
        <v>0</v>
      </c>
      <c r="BV43" s="107">
        <f ca="1">IF(IFERROR(MATCH(_xlfn.CONCAT($B43,",",BV$4),'19 SpcFunc &amp; VentSpcFunc combos'!$Q$8:$Q$335,0),0)&gt;0,1,0)</f>
        <v>0</v>
      </c>
      <c r="BW43" s="107">
        <f ca="1">IF(IFERROR(MATCH(_xlfn.CONCAT($B43,",",BW$4),'19 SpcFunc &amp; VentSpcFunc combos'!$Q$8:$Q$335,0),0)&gt;0,1,0)</f>
        <v>0</v>
      </c>
      <c r="BX43" s="107">
        <f ca="1">IF(IFERROR(MATCH(_xlfn.CONCAT($B43,",",BX$4),'19 SpcFunc &amp; VentSpcFunc combos'!$Q$8:$Q$335,0),0)&gt;0,1,0)</f>
        <v>0</v>
      </c>
      <c r="BY43" s="107">
        <f ca="1">IF(IFERROR(MATCH(_xlfn.CONCAT($B43,",",BY$4),'19 SpcFunc &amp; VentSpcFunc combos'!$Q$8:$Q$335,0),0)&gt;0,1,0)</f>
        <v>0</v>
      </c>
      <c r="BZ43" s="107">
        <f ca="1">IF(IFERROR(MATCH(_xlfn.CONCAT($B43,",",BZ$4),'19 SpcFunc &amp; VentSpcFunc combos'!$Q$8:$Q$335,0),0)&gt;0,1,0)</f>
        <v>0</v>
      </c>
      <c r="CA43" s="107">
        <f ca="1">IF(IFERROR(MATCH(_xlfn.CONCAT($B43,",",CA$4),'19 SpcFunc &amp; VentSpcFunc combos'!$Q$8:$Q$335,0),0)&gt;0,1,0)</f>
        <v>0</v>
      </c>
      <c r="CB43" s="107">
        <f ca="1">IF(IFERROR(MATCH(_xlfn.CONCAT($B43,",",CB$4),'19 SpcFunc &amp; VentSpcFunc combos'!$Q$8:$Q$335,0),0)&gt;0,1,0)</f>
        <v>0</v>
      </c>
      <c r="CC43" s="107">
        <f ca="1">IF(IFERROR(MATCH(_xlfn.CONCAT($B43,",",CC$4),'19 SpcFunc &amp; VentSpcFunc combos'!$Q$8:$Q$335,0),0)&gt;0,1,0)</f>
        <v>0</v>
      </c>
      <c r="CD43" s="107">
        <f ca="1">IF(IFERROR(MATCH(_xlfn.CONCAT($B43,",",CD$4),'19 SpcFunc &amp; VentSpcFunc combos'!$Q$8:$Q$335,0),0)&gt;0,1,0)</f>
        <v>0</v>
      </c>
      <c r="CE43" s="107">
        <f ca="1">IF(IFERROR(MATCH(_xlfn.CONCAT($B43,",",CE$4),'19 SpcFunc &amp; VentSpcFunc combos'!$Q$8:$Q$335,0),0)&gt;0,1,0)</f>
        <v>0</v>
      </c>
      <c r="CF43" s="107">
        <f ca="1">IF(IFERROR(MATCH(_xlfn.CONCAT($B43,",",CF$4),'19 SpcFunc &amp; VentSpcFunc combos'!$Q$8:$Q$335,0),0)&gt;0,1,0)</f>
        <v>0</v>
      </c>
      <c r="CG43" s="107">
        <f ca="1">IF(IFERROR(MATCH(_xlfn.CONCAT($B43,",",CG$4),'19 SpcFunc &amp; VentSpcFunc combos'!$Q$8:$Q$335,0),0)&gt;0,1,0)</f>
        <v>0</v>
      </c>
      <c r="CH43" s="107">
        <f ca="1">IF(IFERROR(MATCH(_xlfn.CONCAT($B43,",",CH$4),'19 SpcFunc &amp; VentSpcFunc combos'!$Q$8:$Q$335,0),0)&gt;0,1,0)</f>
        <v>0</v>
      </c>
      <c r="CI43" s="107">
        <f ca="1">IF(IFERROR(MATCH(_xlfn.CONCAT($B43,",",CI$4),'19 SpcFunc &amp; VentSpcFunc combos'!$Q$8:$Q$335,0),0)&gt;0,1,0)</f>
        <v>0</v>
      </c>
      <c r="CJ43" s="107">
        <f ca="1">IF(IFERROR(MATCH(_xlfn.CONCAT($B43,",",CJ$4),'19 SpcFunc &amp; VentSpcFunc combos'!$Q$8:$Q$335,0),0)&gt;0,1,0)</f>
        <v>0</v>
      </c>
      <c r="CK43" s="107">
        <f ca="1">IF(IFERROR(MATCH(_xlfn.CONCAT($B43,",",CK$4),'19 SpcFunc &amp; VentSpcFunc combos'!$Q$8:$Q$335,0),0)&gt;0,1,0)</f>
        <v>0</v>
      </c>
      <c r="CL43" s="107">
        <f ca="1">IF(IFERROR(MATCH(_xlfn.CONCAT($B43,",",CL$4),'19 SpcFunc &amp; VentSpcFunc combos'!$Q$8:$Q$335,0),0)&gt;0,1,0)</f>
        <v>0</v>
      </c>
      <c r="CM43" s="107">
        <f ca="1">IF(IFERROR(MATCH(_xlfn.CONCAT($B43,",",CM$4),'19 SpcFunc &amp; VentSpcFunc combos'!$Q$8:$Q$335,0),0)&gt;0,1,0)</f>
        <v>0</v>
      </c>
      <c r="CN43" s="107">
        <f ca="1">IF(IFERROR(MATCH(_xlfn.CONCAT($B43,",",CN$4),'19 SpcFunc &amp; VentSpcFunc combos'!$Q$8:$Q$335,0),0)&gt;0,1,0)</f>
        <v>0</v>
      </c>
      <c r="CO43" s="107">
        <f ca="1">IF(IFERROR(MATCH(_xlfn.CONCAT($B43,",",CO$4),'19 SpcFunc &amp; VentSpcFunc combos'!$Q$8:$Q$335,0),0)&gt;0,1,0)</f>
        <v>0</v>
      </c>
      <c r="CP43" s="107">
        <f ca="1">IF(IFERROR(MATCH(_xlfn.CONCAT($B43,",",CP$4),'19 SpcFunc &amp; VentSpcFunc combos'!$Q$8:$Q$335,0),0)&gt;0,1,0)</f>
        <v>0</v>
      </c>
      <c r="CQ43" s="107">
        <f ca="1">IF(IFERROR(MATCH(_xlfn.CONCAT($B43,",",CQ$4),'19 SpcFunc &amp; VentSpcFunc combos'!$Q$8:$Q$335,0),0)&gt;0,1,0)</f>
        <v>0</v>
      </c>
      <c r="CR43" s="107">
        <f ca="1">IF(IFERROR(MATCH(_xlfn.CONCAT($B43,",",CR$4),'19 SpcFunc &amp; VentSpcFunc combos'!$Q$8:$Q$335,0),0)&gt;0,1,0)</f>
        <v>0</v>
      </c>
      <c r="CS43" s="107">
        <f ca="1">IF(IFERROR(MATCH(_xlfn.CONCAT($B43,",",CS$4),'19 SpcFunc &amp; VentSpcFunc combos'!$Q$8:$Q$335,0),0)&gt;0,1,0)</f>
        <v>0</v>
      </c>
      <c r="CT43" s="107">
        <f ca="1">IF(IFERROR(MATCH(_xlfn.CONCAT($B43,",",CT$4),'19 SpcFunc &amp; VentSpcFunc combos'!$Q$8:$Q$335,0),0)&gt;0,1,0)</f>
        <v>0</v>
      </c>
      <c r="CU43" s="86" t="s">
        <v>535</v>
      </c>
      <c r="CV43">
        <f t="shared" ca="1" si="5"/>
        <v>1</v>
      </c>
    </row>
    <row r="44" spans="2:100">
      <c r="B44" t="str">
        <f>'For CSV - 2019 SpcFuncData'!B44</f>
        <v>Library (Stacks Area)</v>
      </c>
      <c r="C44" s="107">
        <f ca="1">IF(IFERROR(MATCH(_xlfn.CONCAT($B44,",",C$4),'19 SpcFunc &amp; VentSpcFunc combos'!$Q$8:$Q$335,0),0)&gt;0,1,0)</f>
        <v>0</v>
      </c>
      <c r="D44" s="107">
        <f ca="1">IF(IFERROR(MATCH(_xlfn.CONCAT($B44,",",D$4),'19 SpcFunc &amp; VentSpcFunc combos'!$Q$8:$Q$335,0),0)&gt;0,1,0)</f>
        <v>0</v>
      </c>
      <c r="E44" s="107">
        <f ca="1">IF(IFERROR(MATCH(_xlfn.CONCAT($B44,",",E$4),'19 SpcFunc &amp; VentSpcFunc combos'!$Q$8:$Q$335,0),0)&gt;0,1,0)</f>
        <v>0</v>
      </c>
      <c r="F44" s="107">
        <f ca="1">IF(IFERROR(MATCH(_xlfn.CONCAT($B44,",",F$4),'19 SpcFunc &amp; VentSpcFunc combos'!$Q$8:$Q$335,0),0)&gt;0,1,0)</f>
        <v>1</v>
      </c>
      <c r="G44" s="107">
        <f ca="1">IF(IFERROR(MATCH(_xlfn.CONCAT($B44,",",G$4),'19 SpcFunc &amp; VentSpcFunc combos'!$Q$8:$Q$335,0),0)&gt;0,1,0)</f>
        <v>0</v>
      </c>
      <c r="H44" s="107">
        <f ca="1">IF(IFERROR(MATCH(_xlfn.CONCAT($B44,",",H$4),'19 SpcFunc &amp; VentSpcFunc combos'!$Q$8:$Q$335,0),0)&gt;0,1,0)</f>
        <v>0</v>
      </c>
      <c r="I44" s="107">
        <f ca="1">IF(IFERROR(MATCH(_xlfn.CONCAT($B44,",",I$4),'19 SpcFunc &amp; VentSpcFunc combos'!$Q$8:$Q$335,0),0)&gt;0,1,0)</f>
        <v>0</v>
      </c>
      <c r="J44" s="107">
        <f ca="1">IF(IFERROR(MATCH(_xlfn.CONCAT($B44,",",J$4),'19 SpcFunc &amp; VentSpcFunc combos'!$Q$8:$Q$335,0),0)&gt;0,1,0)</f>
        <v>0</v>
      </c>
      <c r="K44" s="107">
        <f ca="1">IF(IFERROR(MATCH(_xlfn.CONCAT($B44,",",K$4),'19 SpcFunc &amp; VentSpcFunc combos'!$Q$8:$Q$335,0),0)&gt;0,1,0)</f>
        <v>0</v>
      </c>
      <c r="L44" s="107">
        <f ca="1">IF(IFERROR(MATCH(_xlfn.CONCAT($B44,",",L$4),'19 SpcFunc &amp; VentSpcFunc combos'!$Q$8:$Q$335,0),0)&gt;0,1,0)</f>
        <v>0</v>
      </c>
      <c r="M44" s="107">
        <f ca="1">IF(IFERROR(MATCH(_xlfn.CONCAT($B44,",",M$4),'19 SpcFunc &amp; VentSpcFunc combos'!$Q$8:$Q$335,0),0)&gt;0,1,0)</f>
        <v>0</v>
      </c>
      <c r="N44" s="107">
        <f ca="1">IF(IFERROR(MATCH(_xlfn.CONCAT($B44,",",N$4),'19 SpcFunc &amp; VentSpcFunc combos'!$Q$8:$Q$335,0),0)&gt;0,1,0)</f>
        <v>0</v>
      </c>
      <c r="O44" s="107">
        <f ca="1">IF(IFERROR(MATCH(_xlfn.CONCAT($B44,",",O$4),'19 SpcFunc &amp; VentSpcFunc combos'!$Q$8:$Q$335,0),0)&gt;0,1,0)</f>
        <v>0</v>
      </c>
      <c r="P44" s="107">
        <f ca="1">IF(IFERROR(MATCH(_xlfn.CONCAT($B44,",",P$4),'19 SpcFunc &amp; VentSpcFunc combos'!$Q$8:$Q$335,0),0)&gt;0,1,0)</f>
        <v>0</v>
      </c>
      <c r="Q44" s="107">
        <f ca="1">IF(IFERROR(MATCH(_xlfn.CONCAT($B44,",",Q$4),'19 SpcFunc &amp; VentSpcFunc combos'!$Q$8:$Q$335,0),0)&gt;0,1,0)</f>
        <v>0</v>
      </c>
      <c r="R44" s="107">
        <f ca="1">IF(IFERROR(MATCH(_xlfn.CONCAT($B44,",",R$4),'19 SpcFunc &amp; VentSpcFunc combos'!$Q$8:$Q$335,0),0)&gt;0,1,0)</f>
        <v>0</v>
      </c>
      <c r="S44" s="107">
        <f ca="1">IF(IFERROR(MATCH(_xlfn.CONCAT($B44,",",S$4),'19 SpcFunc &amp; VentSpcFunc combos'!$Q$8:$Q$335,0),0)&gt;0,1,0)</f>
        <v>0</v>
      </c>
      <c r="T44" s="107">
        <f ca="1">IF(IFERROR(MATCH(_xlfn.CONCAT($B44,",",T$4),'19 SpcFunc &amp; VentSpcFunc combos'!$Q$8:$Q$335,0),0)&gt;0,1,0)</f>
        <v>0</v>
      </c>
      <c r="U44" s="107">
        <f ca="1">IF(IFERROR(MATCH(_xlfn.CONCAT($B44,",",U$4),'19 SpcFunc &amp; VentSpcFunc combos'!$Q$8:$Q$335,0),0)&gt;0,1,0)</f>
        <v>0</v>
      </c>
      <c r="V44" s="107">
        <f ca="1">IF(IFERROR(MATCH(_xlfn.CONCAT($B44,",",V$4),'19 SpcFunc &amp; VentSpcFunc combos'!$Q$8:$Q$335,0),0)&gt;0,1,0)</f>
        <v>0</v>
      </c>
      <c r="W44" s="107">
        <f ca="1">IF(IFERROR(MATCH(_xlfn.CONCAT($B44,",",W$4),'19 SpcFunc &amp; VentSpcFunc combos'!$Q$8:$Q$335,0),0)&gt;0,1,0)</f>
        <v>0</v>
      </c>
      <c r="X44" s="107">
        <f ca="1">IF(IFERROR(MATCH(_xlfn.CONCAT($B44,",",X$4),'19 SpcFunc &amp; VentSpcFunc combos'!$Q$8:$Q$335,0),0)&gt;0,1,0)</f>
        <v>0</v>
      </c>
      <c r="Y44" s="107">
        <f ca="1">IF(IFERROR(MATCH(_xlfn.CONCAT($B44,",",Y$4),'19 SpcFunc &amp; VentSpcFunc combos'!$Q$8:$Q$335,0),0)&gt;0,1,0)</f>
        <v>0</v>
      </c>
      <c r="Z44" s="107">
        <f ca="1">IF(IFERROR(MATCH(_xlfn.CONCAT($B44,",",Z$4),'19 SpcFunc &amp; VentSpcFunc combos'!$Q$8:$Q$335,0),0)&gt;0,1,0)</f>
        <v>0</v>
      </c>
      <c r="AA44" s="107">
        <f ca="1">IF(IFERROR(MATCH(_xlfn.CONCAT($B44,",",AA$4),'19 SpcFunc &amp; VentSpcFunc combos'!$Q$8:$Q$335,0),0)&gt;0,1,0)</f>
        <v>0</v>
      </c>
      <c r="AB44" s="107">
        <f ca="1">IF(IFERROR(MATCH(_xlfn.CONCAT($B44,",",AB$4),'19 SpcFunc &amp; VentSpcFunc combos'!$Q$8:$Q$335,0),0)&gt;0,1,0)</f>
        <v>0</v>
      </c>
      <c r="AC44" s="107">
        <f ca="1">IF(IFERROR(MATCH(_xlfn.CONCAT($B44,",",AC$4),'19 SpcFunc &amp; VentSpcFunc combos'!$Q$8:$Q$335,0),0)&gt;0,1,0)</f>
        <v>0</v>
      </c>
      <c r="AD44" s="107">
        <f ca="1">IF(IFERROR(MATCH(_xlfn.CONCAT($B44,",",AD$4),'19 SpcFunc &amp; VentSpcFunc combos'!$Q$8:$Q$335,0),0)&gt;0,1,0)</f>
        <v>0</v>
      </c>
      <c r="AE44" s="107">
        <f ca="1">IF(IFERROR(MATCH(_xlfn.CONCAT($B44,",",AE$4),'19 SpcFunc &amp; VentSpcFunc combos'!$Q$8:$Q$335,0),0)&gt;0,1,0)</f>
        <v>0</v>
      </c>
      <c r="AF44" s="107">
        <f ca="1">IF(IFERROR(MATCH(_xlfn.CONCAT($B44,",",AF$4),'19 SpcFunc &amp; VentSpcFunc combos'!$Q$8:$Q$335,0),0)&gt;0,1,0)</f>
        <v>0</v>
      </c>
      <c r="AG44" s="107">
        <f ca="1">IF(IFERROR(MATCH(_xlfn.CONCAT($B44,",",AG$4),'19 SpcFunc &amp; VentSpcFunc combos'!$Q$8:$Q$335,0),0)&gt;0,1,0)</f>
        <v>0</v>
      </c>
      <c r="AH44" s="107">
        <f ca="1">IF(IFERROR(MATCH(_xlfn.CONCAT($B44,",",AH$4),'19 SpcFunc &amp; VentSpcFunc combos'!$Q$8:$Q$335,0),0)&gt;0,1,0)</f>
        <v>0</v>
      </c>
      <c r="AI44" s="107">
        <f ca="1">IF(IFERROR(MATCH(_xlfn.CONCAT($B44,",",AI$4),'19 SpcFunc &amp; VentSpcFunc combos'!$Q$8:$Q$335,0),0)&gt;0,1,0)</f>
        <v>0</v>
      </c>
      <c r="AJ44" s="107">
        <f ca="1">IF(IFERROR(MATCH(_xlfn.CONCAT($B44,",",AJ$4),'19 SpcFunc &amp; VentSpcFunc combos'!$Q$8:$Q$335,0),0)&gt;0,1,0)</f>
        <v>0</v>
      </c>
      <c r="AK44" s="107">
        <f ca="1">IF(IFERROR(MATCH(_xlfn.CONCAT($B44,",",AK$4),'19 SpcFunc &amp; VentSpcFunc combos'!$Q$8:$Q$335,0),0)&gt;0,1,0)</f>
        <v>0</v>
      </c>
      <c r="AL44" s="107">
        <f ca="1">IF(IFERROR(MATCH(_xlfn.CONCAT($B44,",",AL$4),'19 SpcFunc &amp; VentSpcFunc combos'!$Q$8:$Q$335,0),0)&gt;0,1,0)</f>
        <v>0</v>
      </c>
      <c r="AM44" s="107">
        <f ca="1">IF(IFERROR(MATCH(_xlfn.CONCAT($B44,",",AM$4),'19 SpcFunc &amp; VentSpcFunc combos'!$Q$8:$Q$335,0),0)&gt;0,1,0)</f>
        <v>0</v>
      </c>
      <c r="AN44" s="107">
        <f ca="1">IF(IFERROR(MATCH(_xlfn.CONCAT($B44,",",AN$4),'19 SpcFunc &amp; VentSpcFunc combos'!$Q$8:$Q$335,0),0)&gt;0,1,0)</f>
        <v>0</v>
      </c>
      <c r="AO44" s="107">
        <f ca="1">IF(IFERROR(MATCH(_xlfn.CONCAT($B44,",",AO$4),'19 SpcFunc &amp; VentSpcFunc combos'!$Q$8:$Q$335,0),0)&gt;0,1,0)</f>
        <v>0</v>
      </c>
      <c r="AP44" s="107">
        <f ca="1">IF(IFERROR(MATCH(_xlfn.CONCAT($B44,",",AP$4),'19 SpcFunc &amp; VentSpcFunc combos'!$Q$8:$Q$335,0),0)&gt;0,1,0)</f>
        <v>0</v>
      </c>
      <c r="AQ44" s="107">
        <f ca="1">IF(IFERROR(MATCH(_xlfn.CONCAT($B44,",",AQ$4),'19 SpcFunc &amp; VentSpcFunc combos'!$Q$8:$Q$335,0),0)&gt;0,1,0)</f>
        <v>0</v>
      </c>
      <c r="AR44" s="107">
        <f ca="1">IF(IFERROR(MATCH(_xlfn.CONCAT($B44,",",AR$4),'19 SpcFunc &amp; VentSpcFunc combos'!$Q$8:$Q$335,0),0)&gt;0,1,0)</f>
        <v>0</v>
      </c>
      <c r="AS44" s="107">
        <f ca="1">IF(IFERROR(MATCH(_xlfn.CONCAT($B44,",",AS$4),'19 SpcFunc &amp; VentSpcFunc combos'!$Q$8:$Q$335,0),0)&gt;0,1,0)</f>
        <v>0</v>
      </c>
      <c r="AT44" s="107">
        <f ca="1">IF(IFERROR(MATCH(_xlfn.CONCAT($B44,",",AT$4),'19 SpcFunc &amp; VentSpcFunc combos'!$Q$8:$Q$335,0),0)&gt;0,1,0)</f>
        <v>0</v>
      </c>
      <c r="AU44" s="107">
        <f ca="1">IF(IFERROR(MATCH(_xlfn.CONCAT($B44,",",AU$4),'19 SpcFunc &amp; VentSpcFunc combos'!$Q$8:$Q$335,0),0)&gt;0,1,0)</f>
        <v>0</v>
      </c>
      <c r="AV44" s="107">
        <f ca="1">IF(IFERROR(MATCH(_xlfn.CONCAT($B44,",",AV$4),'19 SpcFunc &amp; VentSpcFunc combos'!$Q$8:$Q$335,0),0)&gt;0,1,0)</f>
        <v>0</v>
      </c>
      <c r="AW44" s="107">
        <f ca="1">IF(IFERROR(MATCH(_xlfn.CONCAT($B44,",",AW$4),'19 SpcFunc &amp; VentSpcFunc combos'!$Q$8:$Q$335,0),0)&gt;0,1,0)</f>
        <v>0</v>
      </c>
      <c r="AX44" s="107">
        <f ca="1">IF(IFERROR(MATCH(_xlfn.CONCAT($B44,",",AX$4),'19 SpcFunc &amp; VentSpcFunc combos'!$Q$8:$Q$335,0),0)&gt;0,1,0)</f>
        <v>0</v>
      </c>
      <c r="AY44" s="107">
        <f ca="1">IF(IFERROR(MATCH(_xlfn.CONCAT($B44,",",AY$4),'19 SpcFunc &amp; VentSpcFunc combos'!$Q$8:$Q$335,0),0)&gt;0,1,0)</f>
        <v>0</v>
      </c>
      <c r="AZ44" s="107">
        <f ca="1">IF(IFERROR(MATCH(_xlfn.CONCAT($B44,",",AZ$4),'19 SpcFunc &amp; VentSpcFunc combos'!$Q$8:$Q$335,0),0)&gt;0,1,0)</f>
        <v>0</v>
      </c>
      <c r="BA44" s="107">
        <f ca="1">IF(IFERROR(MATCH(_xlfn.CONCAT($B44,",",BA$4),'19 SpcFunc &amp; VentSpcFunc combos'!$Q$8:$Q$335,0),0)&gt;0,1,0)</f>
        <v>0</v>
      </c>
      <c r="BB44" s="107">
        <f ca="1">IF(IFERROR(MATCH(_xlfn.CONCAT($B44,",",BB$4),'19 SpcFunc &amp; VentSpcFunc combos'!$Q$8:$Q$335,0),0)&gt;0,1,0)</f>
        <v>0</v>
      </c>
      <c r="BC44" s="107">
        <f ca="1">IF(IFERROR(MATCH(_xlfn.CONCAT($B44,",",BC$4),'19 SpcFunc &amp; VentSpcFunc combos'!$Q$8:$Q$335,0),0)&gt;0,1,0)</f>
        <v>0</v>
      </c>
      <c r="BD44" s="107">
        <f ca="1">IF(IFERROR(MATCH(_xlfn.CONCAT($B44,",",BD$4),'19 SpcFunc &amp; VentSpcFunc combos'!$Q$8:$Q$335,0),0)&gt;0,1,0)</f>
        <v>0</v>
      </c>
      <c r="BE44" s="107">
        <f ca="1">IF(IFERROR(MATCH(_xlfn.CONCAT($B44,",",BE$4),'19 SpcFunc &amp; VentSpcFunc combos'!$Q$8:$Q$335,0),0)&gt;0,1,0)</f>
        <v>0</v>
      </c>
      <c r="BF44" s="107">
        <f ca="1">IF(IFERROR(MATCH(_xlfn.CONCAT($B44,",",BF$4),'19 SpcFunc &amp; VentSpcFunc combos'!$Q$8:$Q$335,0),0)&gt;0,1,0)</f>
        <v>0</v>
      </c>
      <c r="BG44" s="107">
        <f ca="1">IF(IFERROR(MATCH(_xlfn.CONCAT($B44,",",BG$4),'19 SpcFunc &amp; VentSpcFunc combos'!$Q$8:$Q$335,0),0)&gt;0,1,0)</f>
        <v>0</v>
      </c>
      <c r="BH44" s="107">
        <f ca="1">IF(IFERROR(MATCH(_xlfn.CONCAT($B44,",",BH$4),'19 SpcFunc &amp; VentSpcFunc combos'!$Q$8:$Q$335,0),0)&gt;0,1,0)</f>
        <v>0</v>
      </c>
      <c r="BI44" s="107">
        <f ca="1">IF(IFERROR(MATCH(_xlfn.CONCAT($B44,",",BI$4),'19 SpcFunc &amp; VentSpcFunc combos'!$Q$8:$Q$335,0),0)&gt;0,1,0)</f>
        <v>0</v>
      </c>
      <c r="BJ44" s="107">
        <f ca="1">IF(IFERROR(MATCH(_xlfn.CONCAT($B44,",",BJ$4),'19 SpcFunc &amp; VentSpcFunc combos'!$Q$8:$Q$335,0),0)&gt;0,1,0)</f>
        <v>0</v>
      </c>
      <c r="BK44" s="107">
        <f ca="1">IF(IFERROR(MATCH(_xlfn.CONCAT($B44,",",BK$4),'19 SpcFunc &amp; VentSpcFunc combos'!$Q$8:$Q$335,0),0)&gt;0,1,0)</f>
        <v>0</v>
      </c>
      <c r="BL44" s="107">
        <f ca="1">IF(IFERROR(MATCH(_xlfn.CONCAT($B44,",",BL$4),'19 SpcFunc &amp; VentSpcFunc combos'!$Q$8:$Q$335,0),0)&gt;0,1,0)</f>
        <v>0</v>
      </c>
      <c r="BM44" s="107">
        <f ca="1">IF(IFERROR(MATCH(_xlfn.CONCAT($B44,",",BM$4),'19 SpcFunc &amp; VentSpcFunc combos'!$Q$8:$Q$335,0),0)&gt;0,1,0)</f>
        <v>0</v>
      </c>
      <c r="BN44" s="107">
        <f ca="1">IF(IFERROR(MATCH(_xlfn.CONCAT($B44,",",BN$4),'19 SpcFunc &amp; VentSpcFunc combos'!$Q$8:$Q$335,0),0)&gt;0,1,0)</f>
        <v>0</v>
      </c>
      <c r="BO44" s="107">
        <f ca="1">IF(IFERROR(MATCH(_xlfn.CONCAT($B44,",",BO$4),'19 SpcFunc &amp; VentSpcFunc combos'!$Q$8:$Q$335,0),0)&gt;0,1,0)</f>
        <v>0</v>
      </c>
      <c r="BP44" s="107">
        <f ca="1">IF(IFERROR(MATCH(_xlfn.CONCAT($B44,",",BP$4),'19 SpcFunc &amp; VentSpcFunc combos'!$Q$8:$Q$335,0),0)&gt;0,1,0)</f>
        <v>0</v>
      </c>
      <c r="BQ44" s="107">
        <f ca="1">IF(IFERROR(MATCH(_xlfn.CONCAT($B44,",",BQ$4),'19 SpcFunc &amp; VentSpcFunc combos'!$Q$8:$Q$335,0),0)&gt;0,1,0)</f>
        <v>0</v>
      </c>
      <c r="BR44" s="107">
        <f ca="1">IF(IFERROR(MATCH(_xlfn.CONCAT($B44,",",BR$4),'19 SpcFunc &amp; VentSpcFunc combos'!$Q$8:$Q$335,0),0)&gt;0,1,0)</f>
        <v>0</v>
      </c>
      <c r="BS44" s="107">
        <f ca="1">IF(IFERROR(MATCH(_xlfn.CONCAT($B44,",",BS$4),'19 SpcFunc &amp; VentSpcFunc combos'!$Q$8:$Q$335,0),0)&gt;0,1,0)</f>
        <v>0</v>
      </c>
      <c r="BT44" s="107">
        <f ca="1">IF(IFERROR(MATCH(_xlfn.CONCAT($B44,",",BT$4),'19 SpcFunc &amp; VentSpcFunc combos'!$Q$8:$Q$335,0),0)&gt;0,1,0)</f>
        <v>0</v>
      </c>
      <c r="BU44" s="107">
        <f ca="1">IF(IFERROR(MATCH(_xlfn.CONCAT($B44,",",BU$4),'19 SpcFunc &amp; VentSpcFunc combos'!$Q$8:$Q$335,0),0)&gt;0,1,0)</f>
        <v>0</v>
      </c>
      <c r="BV44" s="107">
        <f ca="1">IF(IFERROR(MATCH(_xlfn.CONCAT($B44,",",BV$4),'19 SpcFunc &amp; VentSpcFunc combos'!$Q$8:$Q$335,0),0)&gt;0,1,0)</f>
        <v>0</v>
      </c>
      <c r="BW44" s="107">
        <f ca="1">IF(IFERROR(MATCH(_xlfn.CONCAT($B44,",",BW$4),'19 SpcFunc &amp; VentSpcFunc combos'!$Q$8:$Q$335,0),0)&gt;0,1,0)</f>
        <v>0</v>
      </c>
      <c r="BX44" s="107">
        <f ca="1">IF(IFERROR(MATCH(_xlfn.CONCAT($B44,",",BX$4),'19 SpcFunc &amp; VentSpcFunc combos'!$Q$8:$Q$335,0),0)&gt;0,1,0)</f>
        <v>0</v>
      </c>
      <c r="BY44" s="107">
        <f ca="1">IF(IFERROR(MATCH(_xlfn.CONCAT($B44,",",BY$4),'19 SpcFunc &amp; VentSpcFunc combos'!$Q$8:$Q$335,0),0)&gt;0,1,0)</f>
        <v>0</v>
      </c>
      <c r="BZ44" s="107">
        <f ca="1">IF(IFERROR(MATCH(_xlfn.CONCAT($B44,",",BZ$4),'19 SpcFunc &amp; VentSpcFunc combos'!$Q$8:$Q$335,0),0)&gt;0,1,0)</f>
        <v>0</v>
      </c>
      <c r="CA44" s="107">
        <f ca="1">IF(IFERROR(MATCH(_xlfn.CONCAT($B44,",",CA$4),'19 SpcFunc &amp; VentSpcFunc combos'!$Q$8:$Q$335,0),0)&gt;0,1,0)</f>
        <v>0</v>
      </c>
      <c r="CB44" s="107">
        <f ca="1">IF(IFERROR(MATCH(_xlfn.CONCAT($B44,",",CB$4),'19 SpcFunc &amp; VentSpcFunc combos'!$Q$8:$Q$335,0),0)&gt;0,1,0)</f>
        <v>0</v>
      </c>
      <c r="CC44" s="107">
        <f ca="1">IF(IFERROR(MATCH(_xlfn.CONCAT($B44,",",CC$4),'19 SpcFunc &amp; VentSpcFunc combos'!$Q$8:$Q$335,0),0)&gt;0,1,0)</f>
        <v>0</v>
      </c>
      <c r="CD44" s="107">
        <f ca="1">IF(IFERROR(MATCH(_xlfn.CONCAT($B44,",",CD$4),'19 SpcFunc &amp; VentSpcFunc combos'!$Q$8:$Q$335,0),0)&gt;0,1,0)</f>
        <v>0</v>
      </c>
      <c r="CE44" s="107">
        <f ca="1">IF(IFERROR(MATCH(_xlfn.CONCAT($B44,",",CE$4),'19 SpcFunc &amp; VentSpcFunc combos'!$Q$8:$Q$335,0),0)&gt;0,1,0)</f>
        <v>0</v>
      </c>
      <c r="CF44" s="107">
        <f ca="1">IF(IFERROR(MATCH(_xlfn.CONCAT($B44,",",CF$4),'19 SpcFunc &amp; VentSpcFunc combos'!$Q$8:$Q$335,0),0)&gt;0,1,0)</f>
        <v>0</v>
      </c>
      <c r="CG44" s="107">
        <f ca="1">IF(IFERROR(MATCH(_xlfn.CONCAT($B44,",",CG$4),'19 SpcFunc &amp; VentSpcFunc combos'!$Q$8:$Q$335,0),0)&gt;0,1,0)</f>
        <v>0</v>
      </c>
      <c r="CH44" s="107">
        <f ca="1">IF(IFERROR(MATCH(_xlfn.CONCAT($B44,",",CH$4),'19 SpcFunc &amp; VentSpcFunc combos'!$Q$8:$Q$335,0),0)&gt;0,1,0)</f>
        <v>0</v>
      </c>
      <c r="CI44" s="107">
        <f ca="1">IF(IFERROR(MATCH(_xlfn.CONCAT($B44,",",CI$4),'19 SpcFunc &amp; VentSpcFunc combos'!$Q$8:$Q$335,0),0)&gt;0,1,0)</f>
        <v>0</v>
      </c>
      <c r="CJ44" s="107">
        <f ca="1">IF(IFERROR(MATCH(_xlfn.CONCAT($B44,",",CJ$4),'19 SpcFunc &amp; VentSpcFunc combos'!$Q$8:$Q$335,0),0)&gt;0,1,0)</f>
        <v>0</v>
      </c>
      <c r="CK44" s="107">
        <f ca="1">IF(IFERROR(MATCH(_xlfn.CONCAT($B44,",",CK$4),'19 SpcFunc &amp; VentSpcFunc combos'!$Q$8:$Q$335,0),0)&gt;0,1,0)</f>
        <v>0</v>
      </c>
      <c r="CL44" s="107">
        <f ca="1">IF(IFERROR(MATCH(_xlfn.CONCAT($B44,",",CL$4),'19 SpcFunc &amp; VentSpcFunc combos'!$Q$8:$Q$335,0),0)&gt;0,1,0)</f>
        <v>0</v>
      </c>
      <c r="CM44" s="107">
        <f ca="1">IF(IFERROR(MATCH(_xlfn.CONCAT($B44,",",CM$4),'19 SpcFunc &amp; VentSpcFunc combos'!$Q$8:$Q$335,0),0)&gt;0,1,0)</f>
        <v>0</v>
      </c>
      <c r="CN44" s="107">
        <f ca="1">IF(IFERROR(MATCH(_xlfn.CONCAT($B44,",",CN$4),'19 SpcFunc &amp; VentSpcFunc combos'!$Q$8:$Q$335,0),0)&gt;0,1,0)</f>
        <v>0</v>
      </c>
      <c r="CO44" s="107">
        <f ca="1">IF(IFERROR(MATCH(_xlfn.CONCAT($B44,",",CO$4),'19 SpcFunc &amp; VentSpcFunc combos'!$Q$8:$Q$335,0),0)&gt;0,1,0)</f>
        <v>0</v>
      </c>
      <c r="CP44" s="107">
        <f ca="1">IF(IFERROR(MATCH(_xlfn.CONCAT($B44,",",CP$4),'19 SpcFunc &amp; VentSpcFunc combos'!$Q$8:$Q$335,0),0)&gt;0,1,0)</f>
        <v>0</v>
      </c>
      <c r="CQ44" s="107">
        <f ca="1">IF(IFERROR(MATCH(_xlfn.CONCAT($B44,",",CQ$4),'19 SpcFunc &amp; VentSpcFunc combos'!$Q$8:$Q$335,0),0)&gt;0,1,0)</f>
        <v>0</v>
      </c>
      <c r="CR44" s="107">
        <f ca="1">IF(IFERROR(MATCH(_xlfn.CONCAT($B44,",",CR$4),'19 SpcFunc &amp; VentSpcFunc combos'!$Q$8:$Q$335,0),0)&gt;0,1,0)</f>
        <v>0</v>
      </c>
      <c r="CS44" s="107">
        <f ca="1">IF(IFERROR(MATCH(_xlfn.CONCAT($B44,",",CS$4),'19 SpcFunc &amp; VentSpcFunc combos'!$Q$8:$Q$335,0),0)&gt;0,1,0)</f>
        <v>0</v>
      </c>
      <c r="CT44" s="107">
        <f ca="1">IF(IFERROR(MATCH(_xlfn.CONCAT($B44,",",CT$4),'19 SpcFunc &amp; VentSpcFunc combos'!$Q$8:$Q$335,0),0)&gt;0,1,0)</f>
        <v>0</v>
      </c>
      <c r="CU44" s="86" t="s">
        <v>535</v>
      </c>
      <c r="CV44">
        <f t="shared" ca="1" si="5"/>
        <v>1</v>
      </c>
    </row>
    <row r="45" spans="2:100">
      <c r="B45" t="str">
        <f>'For CSV - 2019 SpcFuncData'!B45</f>
        <v>Locker Room</v>
      </c>
      <c r="C45" s="107">
        <f ca="1">IF(IFERROR(MATCH(_xlfn.CONCAT($B45,",",C$4),'19 SpcFunc &amp; VentSpcFunc combos'!$Q$8:$Q$335,0),0)&gt;0,1,0)</f>
        <v>0</v>
      </c>
      <c r="D45" s="107">
        <f ca="1">IF(IFERROR(MATCH(_xlfn.CONCAT($B45,",",D$4),'19 SpcFunc &amp; VentSpcFunc combos'!$Q$8:$Q$335,0),0)&gt;0,1,0)</f>
        <v>0</v>
      </c>
      <c r="E45" s="107">
        <f ca="1">IF(IFERROR(MATCH(_xlfn.CONCAT($B45,",",E$4),'19 SpcFunc &amp; VentSpcFunc combos'!$Q$8:$Q$335,0),0)&gt;0,1,0)</f>
        <v>0</v>
      </c>
      <c r="F45" s="107">
        <f ca="1">IF(IFERROR(MATCH(_xlfn.CONCAT($B45,",",F$4),'19 SpcFunc &amp; VentSpcFunc combos'!$Q$8:$Q$335,0),0)&gt;0,1,0)</f>
        <v>0</v>
      </c>
      <c r="G45" s="107">
        <f ca="1">IF(IFERROR(MATCH(_xlfn.CONCAT($B45,",",G$4),'19 SpcFunc &amp; VentSpcFunc combos'!$Q$8:$Q$335,0),0)&gt;0,1,0)</f>
        <v>0</v>
      </c>
      <c r="H45" s="107">
        <f ca="1">IF(IFERROR(MATCH(_xlfn.CONCAT($B45,",",H$4),'19 SpcFunc &amp; VentSpcFunc combos'!$Q$8:$Q$335,0),0)&gt;0,1,0)</f>
        <v>0</v>
      </c>
      <c r="I45" s="107">
        <f ca="1">IF(IFERROR(MATCH(_xlfn.CONCAT($B45,",",I$4),'19 SpcFunc &amp; VentSpcFunc combos'!$Q$8:$Q$335,0),0)&gt;0,1,0)</f>
        <v>0</v>
      </c>
      <c r="J45" s="107">
        <f ca="1">IF(IFERROR(MATCH(_xlfn.CONCAT($B45,",",J$4),'19 SpcFunc &amp; VentSpcFunc combos'!$Q$8:$Q$335,0),0)&gt;0,1,0)</f>
        <v>0</v>
      </c>
      <c r="K45" s="107">
        <f ca="1">IF(IFERROR(MATCH(_xlfn.CONCAT($B45,",",K$4),'19 SpcFunc &amp; VentSpcFunc combos'!$Q$8:$Q$335,0),0)&gt;0,1,0)</f>
        <v>0</v>
      </c>
      <c r="L45" s="107">
        <f ca="1">IF(IFERROR(MATCH(_xlfn.CONCAT($B45,",",L$4),'19 SpcFunc &amp; VentSpcFunc combos'!$Q$8:$Q$335,0),0)&gt;0,1,0)</f>
        <v>0</v>
      </c>
      <c r="M45" s="107">
        <f ca="1">IF(IFERROR(MATCH(_xlfn.CONCAT($B45,",",M$4),'19 SpcFunc &amp; VentSpcFunc combos'!$Q$8:$Q$335,0),0)&gt;0,1,0)</f>
        <v>0</v>
      </c>
      <c r="N45" s="107">
        <f ca="1">IF(IFERROR(MATCH(_xlfn.CONCAT($B45,",",N$4),'19 SpcFunc &amp; VentSpcFunc combos'!$Q$8:$Q$335,0),0)&gt;0,1,0)</f>
        <v>0</v>
      </c>
      <c r="O45" s="107">
        <f ca="1">IF(IFERROR(MATCH(_xlfn.CONCAT($B45,",",O$4),'19 SpcFunc &amp; VentSpcFunc combos'!$Q$8:$Q$335,0),0)&gt;0,1,0)</f>
        <v>0</v>
      </c>
      <c r="P45" s="107">
        <f ca="1">IF(IFERROR(MATCH(_xlfn.CONCAT($B45,",",P$4),'19 SpcFunc &amp; VentSpcFunc combos'!$Q$8:$Q$335,0),0)&gt;0,1,0)</f>
        <v>0</v>
      </c>
      <c r="Q45" s="107">
        <f ca="1">IF(IFERROR(MATCH(_xlfn.CONCAT($B45,",",Q$4),'19 SpcFunc &amp; VentSpcFunc combos'!$Q$8:$Q$335,0),0)&gt;0,1,0)</f>
        <v>0</v>
      </c>
      <c r="R45" s="107">
        <f ca="1">IF(IFERROR(MATCH(_xlfn.CONCAT($B45,",",R$4),'19 SpcFunc &amp; VentSpcFunc combos'!$Q$8:$Q$335,0),0)&gt;0,1,0)</f>
        <v>0</v>
      </c>
      <c r="S45" s="107">
        <f ca="1">IF(IFERROR(MATCH(_xlfn.CONCAT($B45,",",S$4),'19 SpcFunc &amp; VentSpcFunc combos'!$Q$8:$Q$335,0),0)&gt;0,1,0)</f>
        <v>0</v>
      </c>
      <c r="T45" s="107">
        <f ca="1">IF(IFERROR(MATCH(_xlfn.CONCAT($B45,",",T$4),'19 SpcFunc &amp; VentSpcFunc combos'!$Q$8:$Q$335,0),0)&gt;0,1,0)</f>
        <v>0</v>
      </c>
      <c r="U45" s="107">
        <f ca="1">IF(IFERROR(MATCH(_xlfn.CONCAT($B45,",",U$4),'19 SpcFunc &amp; VentSpcFunc combos'!$Q$8:$Q$335,0),0)&gt;0,1,0)</f>
        <v>0</v>
      </c>
      <c r="V45" s="107">
        <f ca="1">IF(IFERROR(MATCH(_xlfn.CONCAT($B45,",",V$4),'19 SpcFunc &amp; VentSpcFunc combos'!$Q$8:$Q$335,0),0)&gt;0,1,0)</f>
        <v>0</v>
      </c>
      <c r="W45" s="107">
        <f ca="1">IF(IFERROR(MATCH(_xlfn.CONCAT($B45,",",W$4),'19 SpcFunc &amp; VentSpcFunc combos'!$Q$8:$Q$335,0),0)&gt;0,1,0)</f>
        <v>0</v>
      </c>
      <c r="X45" s="107">
        <f ca="1">IF(IFERROR(MATCH(_xlfn.CONCAT($B45,",",X$4),'19 SpcFunc &amp; VentSpcFunc combos'!$Q$8:$Q$335,0),0)&gt;0,1,0)</f>
        <v>0</v>
      </c>
      <c r="Y45" s="107">
        <f ca="1">IF(IFERROR(MATCH(_xlfn.CONCAT($B45,",",Y$4),'19 SpcFunc &amp; VentSpcFunc combos'!$Q$8:$Q$335,0),0)&gt;0,1,0)</f>
        <v>0</v>
      </c>
      <c r="Z45" s="107">
        <f ca="1">IF(IFERROR(MATCH(_xlfn.CONCAT($B45,",",Z$4),'19 SpcFunc &amp; VentSpcFunc combos'!$Q$8:$Q$335,0),0)&gt;0,1,0)</f>
        <v>1</v>
      </c>
      <c r="AA45" s="107">
        <f ca="1">IF(IFERROR(MATCH(_xlfn.CONCAT($B45,",",AA$4),'19 SpcFunc &amp; VentSpcFunc combos'!$Q$8:$Q$335,0),0)&gt;0,1,0)</f>
        <v>0</v>
      </c>
      <c r="AB45" s="107">
        <f ca="1">IF(IFERROR(MATCH(_xlfn.CONCAT($B45,",",AB$4),'19 SpcFunc &amp; VentSpcFunc combos'!$Q$8:$Q$335,0),0)&gt;0,1,0)</f>
        <v>0</v>
      </c>
      <c r="AC45" s="107">
        <f ca="1">IF(IFERROR(MATCH(_xlfn.CONCAT($B45,",",AC$4),'19 SpcFunc &amp; VentSpcFunc combos'!$Q$8:$Q$335,0),0)&gt;0,1,0)</f>
        <v>0</v>
      </c>
      <c r="AD45" s="107">
        <f ca="1">IF(IFERROR(MATCH(_xlfn.CONCAT($B45,",",AD$4),'19 SpcFunc &amp; VentSpcFunc combos'!$Q$8:$Q$335,0),0)&gt;0,1,0)</f>
        <v>0</v>
      </c>
      <c r="AE45" s="107">
        <f ca="1">IF(IFERROR(MATCH(_xlfn.CONCAT($B45,",",AE$4),'19 SpcFunc &amp; VentSpcFunc combos'!$Q$8:$Q$335,0),0)&gt;0,1,0)</f>
        <v>0</v>
      </c>
      <c r="AF45" s="107">
        <f ca="1">IF(IFERROR(MATCH(_xlfn.CONCAT($B45,",",AF$4),'19 SpcFunc &amp; VentSpcFunc combos'!$Q$8:$Q$335,0),0)&gt;0,1,0)</f>
        <v>0</v>
      </c>
      <c r="AG45" s="107">
        <f ca="1">IF(IFERROR(MATCH(_xlfn.CONCAT($B45,",",AG$4),'19 SpcFunc &amp; VentSpcFunc combos'!$Q$8:$Q$335,0),0)&gt;0,1,0)</f>
        <v>0</v>
      </c>
      <c r="AH45" s="107">
        <f ca="1">IF(IFERROR(MATCH(_xlfn.CONCAT($B45,",",AH$4),'19 SpcFunc &amp; VentSpcFunc combos'!$Q$8:$Q$335,0),0)&gt;0,1,0)</f>
        <v>1</v>
      </c>
      <c r="AI45" s="107">
        <f ca="1">IF(IFERROR(MATCH(_xlfn.CONCAT($B45,",",AI$4),'19 SpcFunc &amp; VentSpcFunc combos'!$Q$8:$Q$335,0),0)&gt;0,1,0)</f>
        <v>0</v>
      </c>
      <c r="AJ45" s="107">
        <f ca="1">IF(IFERROR(MATCH(_xlfn.CONCAT($B45,",",AJ$4),'19 SpcFunc &amp; VentSpcFunc combos'!$Q$8:$Q$335,0),0)&gt;0,1,0)</f>
        <v>0</v>
      </c>
      <c r="AK45" s="107">
        <f ca="1">IF(IFERROR(MATCH(_xlfn.CONCAT($B45,",",AK$4),'19 SpcFunc &amp; VentSpcFunc combos'!$Q$8:$Q$335,0),0)&gt;0,1,0)</f>
        <v>0</v>
      </c>
      <c r="AL45" s="107">
        <f ca="1">IF(IFERROR(MATCH(_xlfn.CONCAT($B45,",",AL$4),'19 SpcFunc &amp; VentSpcFunc combos'!$Q$8:$Q$335,0),0)&gt;0,1,0)</f>
        <v>1</v>
      </c>
      <c r="AM45" s="107">
        <f ca="1">IF(IFERROR(MATCH(_xlfn.CONCAT($B45,",",AM$4),'19 SpcFunc &amp; VentSpcFunc combos'!$Q$8:$Q$335,0),0)&gt;0,1,0)</f>
        <v>0</v>
      </c>
      <c r="AN45" s="107">
        <f ca="1">IF(IFERROR(MATCH(_xlfn.CONCAT($B45,",",AN$4),'19 SpcFunc &amp; VentSpcFunc combos'!$Q$8:$Q$335,0),0)&gt;0,1,0)</f>
        <v>0</v>
      </c>
      <c r="AO45" s="107">
        <f ca="1">IF(IFERROR(MATCH(_xlfn.CONCAT($B45,",",AO$4),'19 SpcFunc &amp; VentSpcFunc combos'!$Q$8:$Q$335,0),0)&gt;0,1,0)</f>
        <v>0</v>
      </c>
      <c r="AP45" s="107">
        <f ca="1">IF(IFERROR(MATCH(_xlfn.CONCAT($B45,",",AP$4),'19 SpcFunc &amp; VentSpcFunc combos'!$Q$8:$Q$335,0),0)&gt;0,1,0)</f>
        <v>0</v>
      </c>
      <c r="AQ45" s="107">
        <f ca="1">IF(IFERROR(MATCH(_xlfn.CONCAT($B45,",",AQ$4),'19 SpcFunc &amp; VentSpcFunc combos'!$Q$8:$Q$335,0),0)&gt;0,1,0)</f>
        <v>0</v>
      </c>
      <c r="AR45" s="107">
        <f ca="1">IF(IFERROR(MATCH(_xlfn.CONCAT($B45,",",AR$4),'19 SpcFunc &amp; VentSpcFunc combos'!$Q$8:$Q$335,0),0)&gt;0,1,0)</f>
        <v>0</v>
      </c>
      <c r="AS45" s="107">
        <f ca="1">IF(IFERROR(MATCH(_xlfn.CONCAT($B45,",",AS$4),'19 SpcFunc &amp; VentSpcFunc combos'!$Q$8:$Q$335,0),0)&gt;0,1,0)</f>
        <v>0</v>
      </c>
      <c r="AT45" s="107">
        <f ca="1">IF(IFERROR(MATCH(_xlfn.CONCAT($B45,",",AT$4),'19 SpcFunc &amp; VentSpcFunc combos'!$Q$8:$Q$335,0),0)&gt;0,1,0)</f>
        <v>0</v>
      </c>
      <c r="AU45" s="107">
        <f ca="1">IF(IFERROR(MATCH(_xlfn.CONCAT($B45,",",AU$4),'19 SpcFunc &amp; VentSpcFunc combos'!$Q$8:$Q$335,0),0)&gt;0,1,0)</f>
        <v>0</v>
      </c>
      <c r="AV45" s="107">
        <f ca="1">IF(IFERROR(MATCH(_xlfn.CONCAT($B45,",",AV$4),'19 SpcFunc &amp; VentSpcFunc combos'!$Q$8:$Q$335,0),0)&gt;0,1,0)</f>
        <v>0</v>
      </c>
      <c r="AW45" s="107">
        <f ca="1">IF(IFERROR(MATCH(_xlfn.CONCAT($B45,",",AW$4),'19 SpcFunc &amp; VentSpcFunc combos'!$Q$8:$Q$335,0),0)&gt;0,1,0)</f>
        <v>0</v>
      </c>
      <c r="AX45" s="107">
        <f ca="1">IF(IFERROR(MATCH(_xlfn.CONCAT($B45,",",AX$4),'19 SpcFunc &amp; VentSpcFunc combos'!$Q$8:$Q$335,0),0)&gt;0,1,0)</f>
        <v>0</v>
      </c>
      <c r="AY45" s="107">
        <f ca="1">IF(IFERROR(MATCH(_xlfn.CONCAT($B45,",",AY$4),'19 SpcFunc &amp; VentSpcFunc combos'!$Q$8:$Q$335,0),0)&gt;0,1,0)</f>
        <v>0</v>
      </c>
      <c r="AZ45" s="107">
        <f ca="1">IF(IFERROR(MATCH(_xlfn.CONCAT($B45,",",AZ$4),'19 SpcFunc &amp; VentSpcFunc combos'!$Q$8:$Q$335,0),0)&gt;0,1,0)</f>
        <v>0</v>
      </c>
      <c r="BA45" s="107">
        <f ca="1">IF(IFERROR(MATCH(_xlfn.CONCAT($B45,",",BA$4),'19 SpcFunc &amp; VentSpcFunc combos'!$Q$8:$Q$335,0),0)&gt;0,1,0)</f>
        <v>0</v>
      </c>
      <c r="BB45" s="107">
        <f ca="1">IF(IFERROR(MATCH(_xlfn.CONCAT($B45,",",BB$4),'19 SpcFunc &amp; VentSpcFunc combos'!$Q$8:$Q$335,0),0)&gt;0,1,0)</f>
        <v>0</v>
      </c>
      <c r="BC45" s="107">
        <f ca="1">IF(IFERROR(MATCH(_xlfn.CONCAT($B45,",",BC$4),'19 SpcFunc &amp; VentSpcFunc combos'!$Q$8:$Q$335,0),0)&gt;0,1,0)</f>
        <v>0</v>
      </c>
      <c r="BD45" s="107">
        <f ca="1">IF(IFERROR(MATCH(_xlfn.CONCAT($B45,",",BD$4),'19 SpcFunc &amp; VentSpcFunc combos'!$Q$8:$Q$335,0),0)&gt;0,1,0)</f>
        <v>0</v>
      </c>
      <c r="BE45" s="107">
        <f ca="1">IF(IFERROR(MATCH(_xlfn.CONCAT($B45,",",BE$4),'19 SpcFunc &amp; VentSpcFunc combos'!$Q$8:$Q$335,0),0)&gt;0,1,0)</f>
        <v>0</v>
      </c>
      <c r="BF45" s="107">
        <f ca="1">IF(IFERROR(MATCH(_xlfn.CONCAT($B45,",",BF$4),'19 SpcFunc &amp; VentSpcFunc combos'!$Q$8:$Q$335,0),0)&gt;0,1,0)</f>
        <v>0</v>
      </c>
      <c r="BG45" s="107">
        <f ca="1">IF(IFERROR(MATCH(_xlfn.CONCAT($B45,",",BG$4),'19 SpcFunc &amp; VentSpcFunc combos'!$Q$8:$Q$335,0),0)&gt;0,1,0)</f>
        <v>0</v>
      </c>
      <c r="BH45" s="107">
        <f ca="1">IF(IFERROR(MATCH(_xlfn.CONCAT($B45,",",BH$4),'19 SpcFunc &amp; VentSpcFunc combos'!$Q$8:$Q$335,0),0)&gt;0,1,0)</f>
        <v>0</v>
      </c>
      <c r="BI45" s="107">
        <f ca="1">IF(IFERROR(MATCH(_xlfn.CONCAT($B45,",",BI$4),'19 SpcFunc &amp; VentSpcFunc combos'!$Q$8:$Q$335,0),0)&gt;0,1,0)</f>
        <v>0</v>
      </c>
      <c r="BJ45" s="107">
        <f ca="1">IF(IFERROR(MATCH(_xlfn.CONCAT($B45,",",BJ$4),'19 SpcFunc &amp; VentSpcFunc combos'!$Q$8:$Q$335,0),0)&gt;0,1,0)</f>
        <v>0</v>
      </c>
      <c r="BK45" s="107">
        <f ca="1">IF(IFERROR(MATCH(_xlfn.CONCAT($B45,",",BK$4),'19 SpcFunc &amp; VentSpcFunc combos'!$Q$8:$Q$335,0),0)&gt;0,1,0)</f>
        <v>0</v>
      </c>
      <c r="BL45" s="107">
        <f ca="1">IF(IFERROR(MATCH(_xlfn.CONCAT($B45,",",BL$4),'19 SpcFunc &amp; VentSpcFunc combos'!$Q$8:$Q$335,0),0)&gt;0,1,0)</f>
        <v>0</v>
      </c>
      <c r="BM45" s="107">
        <f ca="1">IF(IFERROR(MATCH(_xlfn.CONCAT($B45,",",BM$4),'19 SpcFunc &amp; VentSpcFunc combos'!$Q$8:$Q$335,0),0)&gt;0,1,0)</f>
        <v>0</v>
      </c>
      <c r="BN45" s="107">
        <f ca="1">IF(IFERROR(MATCH(_xlfn.CONCAT($B45,",",BN$4),'19 SpcFunc &amp; VentSpcFunc combos'!$Q$8:$Q$335,0),0)&gt;0,1,0)</f>
        <v>0</v>
      </c>
      <c r="BO45" s="107">
        <f ca="1">IF(IFERROR(MATCH(_xlfn.CONCAT($B45,",",BO$4),'19 SpcFunc &amp; VentSpcFunc combos'!$Q$8:$Q$335,0),0)&gt;0,1,0)</f>
        <v>0</v>
      </c>
      <c r="BP45" s="107">
        <f ca="1">IF(IFERROR(MATCH(_xlfn.CONCAT($B45,",",BP$4),'19 SpcFunc &amp; VentSpcFunc combos'!$Q$8:$Q$335,0),0)&gt;0,1,0)</f>
        <v>0</v>
      </c>
      <c r="BQ45" s="107">
        <f ca="1">IF(IFERROR(MATCH(_xlfn.CONCAT($B45,",",BQ$4),'19 SpcFunc &amp; VentSpcFunc combos'!$Q$8:$Q$335,0),0)&gt;0,1,0)</f>
        <v>0</v>
      </c>
      <c r="BR45" s="107">
        <f ca="1">IF(IFERROR(MATCH(_xlfn.CONCAT($B45,",",BR$4),'19 SpcFunc &amp; VentSpcFunc combos'!$Q$8:$Q$335,0),0)&gt;0,1,0)</f>
        <v>0</v>
      </c>
      <c r="BS45" s="107">
        <f ca="1">IF(IFERROR(MATCH(_xlfn.CONCAT($B45,",",BS$4),'19 SpcFunc &amp; VentSpcFunc combos'!$Q$8:$Q$335,0),0)&gt;0,1,0)</f>
        <v>0</v>
      </c>
      <c r="BT45" s="107">
        <f ca="1">IF(IFERROR(MATCH(_xlfn.CONCAT($B45,",",BT$4),'19 SpcFunc &amp; VentSpcFunc combos'!$Q$8:$Q$335,0),0)&gt;0,1,0)</f>
        <v>0</v>
      </c>
      <c r="BU45" s="107">
        <f ca="1">IF(IFERROR(MATCH(_xlfn.CONCAT($B45,",",BU$4),'19 SpcFunc &amp; VentSpcFunc combos'!$Q$8:$Q$335,0),0)&gt;0,1,0)</f>
        <v>0</v>
      </c>
      <c r="BV45" s="107">
        <f ca="1">IF(IFERROR(MATCH(_xlfn.CONCAT($B45,",",BV$4),'19 SpcFunc &amp; VentSpcFunc combos'!$Q$8:$Q$335,0),0)&gt;0,1,0)</f>
        <v>0</v>
      </c>
      <c r="BW45" s="107">
        <f ca="1">IF(IFERROR(MATCH(_xlfn.CONCAT($B45,",",BW$4),'19 SpcFunc &amp; VentSpcFunc combos'!$Q$8:$Q$335,0),0)&gt;0,1,0)</f>
        <v>0</v>
      </c>
      <c r="BX45" s="107">
        <f ca="1">IF(IFERROR(MATCH(_xlfn.CONCAT($B45,",",BX$4),'19 SpcFunc &amp; VentSpcFunc combos'!$Q$8:$Q$335,0),0)&gt;0,1,0)</f>
        <v>0</v>
      </c>
      <c r="BY45" s="107">
        <f ca="1">IF(IFERROR(MATCH(_xlfn.CONCAT($B45,",",BY$4),'19 SpcFunc &amp; VentSpcFunc combos'!$Q$8:$Q$335,0),0)&gt;0,1,0)</f>
        <v>0</v>
      </c>
      <c r="BZ45" s="107">
        <f ca="1">IF(IFERROR(MATCH(_xlfn.CONCAT($B45,",",BZ$4),'19 SpcFunc &amp; VentSpcFunc combos'!$Q$8:$Q$335,0),0)&gt;0,1,0)</f>
        <v>0</v>
      </c>
      <c r="CA45" s="107">
        <f ca="1">IF(IFERROR(MATCH(_xlfn.CONCAT($B45,",",CA$4),'19 SpcFunc &amp; VentSpcFunc combos'!$Q$8:$Q$335,0),0)&gt;0,1,0)</f>
        <v>0</v>
      </c>
      <c r="CB45" s="107">
        <f ca="1">IF(IFERROR(MATCH(_xlfn.CONCAT($B45,",",CB$4),'19 SpcFunc &amp; VentSpcFunc combos'!$Q$8:$Q$335,0),0)&gt;0,1,0)</f>
        <v>0</v>
      </c>
      <c r="CC45" s="107">
        <f ca="1">IF(IFERROR(MATCH(_xlfn.CONCAT($B45,",",CC$4),'19 SpcFunc &amp; VentSpcFunc combos'!$Q$8:$Q$335,0),0)&gt;0,1,0)</f>
        <v>0</v>
      </c>
      <c r="CD45" s="107">
        <f ca="1">IF(IFERROR(MATCH(_xlfn.CONCAT($B45,",",CD$4),'19 SpcFunc &amp; VentSpcFunc combos'!$Q$8:$Q$335,0),0)&gt;0,1,0)</f>
        <v>0</v>
      </c>
      <c r="CE45" s="107">
        <f ca="1">IF(IFERROR(MATCH(_xlfn.CONCAT($B45,",",CE$4),'19 SpcFunc &amp; VentSpcFunc combos'!$Q$8:$Q$335,0),0)&gt;0,1,0)</f>
        <v>0</v>
      </c>
      <c r="CF45" s="107">
        <f ca="1">IF(IFERROR(MATCH(_xlfn.CONCAT($B45,",",CF$4),'19 SpcFunc &amp; VentSpcFunc combos'!$Q$8:$Q$335,0),0)&gt;0,1,0)</f>
        <v>0</v>
      </c>
      <c r="CG45" s="107">
        <f ca="1">IF(IFERROR(MATCH(_xlfn.CONCAT($B45,",",CG$4),'19 SpcFunc &amp; VentSpcFunc combos'!$Q$8:$Q$335,0),0)&gt;0,1,0)</f>
        <v>0</v>
      </c>
      <c r="CH45" s="107">
        <f ca="1">IF(IFERROR(MATCH(_xlfn.CONCAT($B45,",",CH$4),'19 SpcFunc &amp; VentSpcFunc combos'!$Q$8:$Q$335,0),0)&gt;0,1,0)</f>
        <v>0</v>
      </c>
      <c r="CI45" s="107">
        <f ca="1">IF(IFERROR(MATCH(_xlfn.CONCAT($B45,",",CI$4),'19 SpcFunc &amp; VentSpcFunc combos'!$Q$8:$Q$335,0),0)&gt;0,1,0)</f>
        <v>0</v>
      </c>
      <c r="CJ45" s="107">
        <f ca="1">IF(IFERROR(MATCH(_xlfn.CONCAT($B45,",",CJ$4),'19 SpcFunc &amp; VentSpcFunc combos'!$Q$8:$Q$335,0),0)&gt;0,1,0)</f>
        <v>0</v>
      </c>
      <c r="CK45" s="107">
        <f ca="1">IF(IFERROR(MATCH(_xlfn.CONCAT($B45,",",CK$4),'19 SpcFunc &amp; VentSpcFunc combos'!$Q$8:$Q$335,0),0)&gt;0,1,0)</f>
        <v>0</v>
      </c>
      <c r="CL45" s="107">
        <f ca="1">IF(IFERROR(MATCH(_xlfn.CONCAT($B45,",",CL$4),'19 SpcFunc &amp; VentSpcFunc combos'!$Q$8:$Q$335,0),0)&gt;0,1,0)</f>
        <v>0</v>
      </c>
      <c r="CM45" s="107">
        <f ca="1">IF(IFERROR(MATCH(_xlfn.CONCAT($B45,",",CM$4),'19 SpcFunc &amp; VentSpcFunc combos'!$Q$8:$Q$335,0),0)&gt;0,1,0)</f>
        <v>0</v>
      </c>
      <c r="CN45" s="107">
        <f ca="1">IF(IFERROR(MATCH(_xlfn.CONCAT($B45,",",CN$4),'19 SpcFunc &amp; VentSpcFunc combos'!$Q$8:$Q$335,0),0)&gt;0,1,0)</f>
        <v>0</v>
      </c>
      <c r="CO45" s="107">
        <f ca="1">IF(IFERROR(MATCH(_xlfn.CONCAT($B45,",",CO$4),'19 SpcFunc &amp; VentSpcFunc combos'!$Q$8:$Q$335,0),0)&gt;0,1,0)</f>
        <v>0</v>
      </c>
      <c r="CP45" s="107">
        <f ca="1">IF(IFERROR(MATCH(_xlfn.CONCAT($B45,",",CP$4),'19 SpcFunc &amp; VentSpcFunc combos'!$Q$8:$Q$335,0),0)&gt;0,1,0)</f>
        <v>0</v>
      </c>
      <c r="CQ45" s="107">
        <f ca="1">IF(IFERROR(MATCH(_xlfn.CONCAT($B45,",",CQ$4),'19 SpcFunc &amp; VentSpcFunc combos'!$Q$8:$Q$335,0),0)&gt;0,1,0)</f>
        <v>0</v>
      </c>
      <c r="CR45" s="107">
        <f ca="1">IF(IFERROR(MATCH(_xlfn.CONCAT($B45,",",CR$4),'19 SpcFunc &amp; VentSpcFunc combos'!$Q$8:$Q$335,0),0)&gt;0,1,0)</f>
        <v>0</v>
      </c>
      <c r="CS45" s="107">
        <f ca="1">IF(IFERROR(MATCH(_xlfn.CONCAT($B45,",",CS$4),'19 SpcFunc &amp; VentSpcFunc combos'!$Q$8:$Q$335,0),0)&gt;0,1,0)</f>
        <v>0</v>
      </c>
      <c r="CT45" s="107">
        <f ca="1">IF(IFERROR(MATCH(_xlfn.CONCAT($B45,",",CT$4),'19 SpcFunc &amp; VentSpcFunc combos'!$Q$8:$Q$335,0),0)&gt;0,1,0)</f>
        <v>0</v>
      </c>
      <c r="CU45" s="86" t="s">
        <v>535</v>
      </c>
      <c r="CV45">
        <f t="shared" ca="1" si="5"/>
        <v>3</v>
      </c>
    </row>
    <row r="46" spans="2:100">
      <c r="B46" t="str">
        <f>'For CSV - 2019 SpcFuncData'!B46</f>
        <v>Lounge, Breakroom, or Waiting Area</v>
      </c>
      <c r="C46" s="107">
        <f ca="1">IF(IFERROR(MATCH(_xlfn.CONCAT($B46,",",C$4),'19 SpcFunc &amp; VentSpcFunc combos'!$Q$8:$Q$335,0),0)&gt;0,1,0)</f>
        <v>0</v>
      </c>
      <c r="D46" s="107">
        <f ca="1">IF(IFERROR(MATCH(_xlfn.CONCAT($B46,",",D$4),'19 SpcFunc &amp; VentSpcFunc combos'!$Q$8:$Q$335,0),0)&gt;0,1,0)</f>
        <v>0</v>
      </c>
      <c r="E46" s="107">
        <f ca="1">IF(IFERROR(MATCH(_xlfn.CONCAT($B46,",",E$4),'19 SpcFunc &amp; VentSpcFunc combos'!$Q$8:$Q$335,0),0)&gt;0,1,0)</f>
        <v>0</v>
      </c>
      <c r="F46" s="107">
        <f ca="1">IF(IFERROR(MATCH(_xlfn.CONCAT($B46,",",F$4),'19 SpcFunc &amp; VentSpcFunc combos'!$Q$8:$Q$335,0),0)&gt;0,1,0)</f>
        <v>0</v>
      </c>
      <c r="G46" s="107">
        <f ca="1">IF(IFERROR(MATCH(_xlfn.CONCAT($B46,",",G$4),'19 SpcFunc &amp; VentSpcFunc combos'!$Q$8:$Q$335,0),0)&gt;0,1,0)</f>
        <v>0</v>
      </c>
      <c r="H46" s="107">
        <f ca="1">IF(IFERROR(MATCH(_xlfn.CONCAT($B46,",",H$4),'19 SpcFunc &amp; VentSpcFunc combos'!$Q$8:$Q$335,0),0)&gt;0,1,0)</f>
        <v>0</v>
      </c>
      <c r="I46" s="107">
        <f ca="1">IF(IFERROR(MATCH(_xlfn.CONCAT($B46,",",I$4),'19 SpcFunc &amp; VentSpcFunc combos'!$Q$8:$Q$335,0),0)&gt;0,1,0)</f>
        <v>0</v>
      </c>
      <c r="J46" s="107">
        <f ca="1">IF(IFERROR(MATCH(_xlfn.CONCAT($B46,",",J$4),'19 SpcFunc &amp; VentSpcFunc combos'!$Q$8:$Q$335,0),0)&gt;0,1,0)</f>
        <v>0</v>
      </c>
      <c r="K46" s="107">
        <f ca="1">IF(IFERROR(MATCH(_xlfn.CONCAT($B46,",",K$4),'19 SpcFunc &amp; VentSpcFunc combos'!$Q$8:$Q$335,0),0)&gt;0,1,0)</f>
        <v>0</v>
      </c>
      <c r="L46" s="107">
        <f ca="1">IF(IFERROR(MATCH(_xlfn.CONCAT($B46,",",L$4),'19 SpcFunc &amp; VentSpcFunc combos'!$Q$8:$Q$335,0),0)&gt;0,1,0)</f>
        <v>0</v>
      </c>
      <c r="M46" s="107">
        <f ca="1">IF(IFERROR(MATCH(_xlfn.CONCAT($B46,",",M$4),'19 SpcFunc &amp; VentSpcFunc combos'!$Q$8:$Q$335,0),0)&gt;0,1,0)</f>
        <v>0</v>
      </c>
      <c r="N46" s="107">
        <f ca="1">IF(IFERROR(MATCH(_xlfn.CONCAT($B46,",",N$4),'19 SpcFunc &amp; VentSpcFunc combos'!$Q$8:$Q$335,0),0)&gt;0,1,0)</f>
        <v>0</v>
      </c>
      <c r="O46" s="107">
        <f ca="1">IF(IFERROR(MATCH(_xlfn.CONCAT($B46,",",O$4),'19 SpcFunc &amp; VentSpcFunc combos'!$Q$8:$Q$335,0),0)&gt;0,1,0)</f>
        <v>0</v>
      </c>
      <c r="P46" s="107">
        <f ca="1">IF(IFERROR(MATCH(_xlfn.CONCAT($B46,",",P$4),'19 SpcFunc &amp; VentSpcFunc combos'!$Q$8:$Q$335,0),0)&gt;0,1,0)</f>
        <v>0</v>
      </c>
      <c r="Q46" s="107">
        <f ca="1">IF(IFERROR(MATCH(_xlfn.CONCAT($B46,",",Q$4),'19 SpcFunc &amp; VentSpcFunc combos'!$Q$8:$Q$335,0),0)&gt;0,1,0)</f>
        <v>0</v>
      </c>
      <c r="R46" s="107">
        <f ca="1">IF(IFERROR(MATCH(_xlfn.CONCAT($B46,",",R$4),'19 SpcFunc &amp; VentSpcFunc combos'!$Q$8:$Q$335,0),0)&gt;0,1,0)</f>
        <v>0</v>
      </c>
      <c r="S46" s="107">
        <f ca="1">IF(IFERROR(MATCH(_xlfn.CONCAT($B46,",",S$4),'19 SpcFunc &amp; VentSpcFunc combos'!$Q$8:$Q$335,0),0)&gt;0,1,0)</f>
        <v>0</v>
      </c>
      <c r="T46" s="107">
        <f ca="1">IF(IFERROR(MATCH(_xlfn.CONCAT($B46,",",T$4),'19 SpcFunc &amp; VentSpcFunc combos'!$Q$8:$Q$335,0),0)&gt;0,1,0)</f>
        <v>0</v>
      </c>
      <c r="U46" s="107">
        <f ca="1">IF(IFERROR(MATCH(_xlfn.CONCAT($B46,",",U$4),'19 SpcFunc &amp; VentSpcFunc combos'!$Q$8:$Q$335,0),0)&gt;0,1,0)</f>
        <v>0</v>
      </c>
      <c r="V46" s="107">
        <f ca="1">IF(IFERROR(MATCH(_xlfn.CONCAT($B46,",",V$4),'19 SpcFunc &amp; VentSpcFunc combos'!$Q$8:$Q$335,0),0)&gt;0,1,0)</f>
        <v>0</v>
      </c>
      <c r="W46" s="107">
        <f ca="1">IF(IFERROR(MATCH(_xlfn.CONCAT($B46,",",W$4),'19 SpcFunc &amp; VentSpcFunc combos'!$Q$8:$Q$335,0),0)&gt;0,1,0)</f>
        <v>0</v>
      </c>
      <c r="X46" s="107">
        <f ca="1">IF(IFERROR(MATCH(_xlfn.CONCAT($B46,",",X$4),'19 SpcFunc &amp; VentSpcFunc combos'!$Q$8:$Q$335,0),0)&gt;0,1,0)</f>
        <v>0</v>
      </c>
      <c r="Y46" s="107">
        <f ca="1">IF(IFERROR(MATCH(_xlfn.CONCAT($B46,",",Y$4),'19 SpcFunc &amp; VentSpcFunc combos'!$Q$8:$Q$335,0),0)&gt;0,1,0)</f>
        <v>0</v>
      </c>
      <c r="Z46" s="107">
        <f ca="1">IF(IFERROR(MATCH(_xlfn.CONCAT($B46,",",Z$4),'19 SpcFunc &amp; VentSpcFunc combos'!$Q$8:$Q$335,0),0)&gt;0,1,0)</f>
        <v>0</v>
      </c>
      <c r="AA46" s="107">
        <f ca="1">IF(IFERROR(MATCH(_xlfn.CONCAT($B46,",",AA$4),'19 SpcFunc &amp; VentSpcFunc combos'!$Q$8:$Q$335,0),0)&gt;0,1,0)</f>
        <v>0</v>
      </c>
      <c r="AB46" s="107">
        <f ca="1">IF(IFERROR(MATCH(_xlfn.CONCAT($B46,",",AB$4),'19 SpcFunc &amp; VentSpcFunc combos'!$Q$8:$Q$335,0),0)&gt;0,1,0)</f>
        <v>0</v>
      </c>
      <c r="AC46" s="107">
        <f ca="1">IF(IFERROR(MATCH(_xlfn.CONCAT($B46,",",AC$4),'19 SpcFunc &amp; VentSpcFunc combos'!$Q$8:$Q$335,0),0)&gt;0,1,0)</f>
        <v>0</v>
      </c>
      <c r="AD46" s="107">
        <f ca="1">IF(IFERROR(MATCH(_xlfn.CONCAT($B46,",",AD$4),'19 SpcFunc &amp; VentSpcFunc combos'!$Q$8:$Q$335,0),0)&gt;0,1,0)</f>
        <v>0</v>
      </c>
      <c r="AE46" s="107">
        <f ca="1">IF(IFERROR(MATCH(_xlfn.CONCAT($B46,",",AE$4),'19 SpcFunc &amp; VentSpcFunc combos'!$Q$8:$Q$335,0),0)&gt;0,1,0)</f>
        <v>0</v>
      </c>
      <c r="AF46" s="107">
        <f ca="1">IF(IFERROR(MATCH(_xlfn.CONCAT($B46,",",AF$4),'19 SpcFunc &amp; VentSpcFunc combos'!$Q$8:$Q$335,0),0)&gt;0,1,0)</f>
        <v>0</v>
      </c>
      <c r="AG46" s="107">
        <f ca="1">IF(IFERROR(MATCH(_xlfn.CONCAT($B46,",",AG$4),'19 SpcFunc &amp; VentSpcFunc combos'!$Q$8:$Q$335,0),0)&gt;0,1,0)</f>
        <v>0</v>
      </c>
      <c r="AH46" s="107">
        <f ca="1">IF(IFERROR(MATCH(_xlfn.CONCAT($B46,",",AH$4),'19 SpcFunc &amp; VentSpcFunc combos'!$Q$8:$Q$335,0),0)&gt;0,1,0)</f>
        <v>0</v>
      </c>
      <c r="AI46" s="107">
        <f ca="1">IF(IFERROR(MATCH(_xlfn.CONCAT($B46,",",AI$4),'19 SpcFunc &amp; VentSpcFunc combos'!$Q$8:$Q$335,0),0)&gt;0,1,0)</f>
        <v>0</v>
      </c>
      <c r="AJ46" s="107">
        <f ca="1">IF(IFERROR(MATCH(_xlfn.CONCAT($B46,",",AJ$4),'19 SpcFunc &amp; VentSpcFunc combos'!$Q$8:$Q$335,0),0)&gt;0,1,0)</f>
        <v>0</v>
      </c>
      <c r="AK46" s="107">
        <f ca="1">IF(IFERROR(MATCH(_xlfn.CONCAT($B46,",",AK$4),'19 SpcFunc &amp; VentSpcFunc combos'!$Q$8:$Q$335,0),0)&gt;0,1,0)</f>
        <v>0</v>
      </c>
      <c r="AL46" s="107">
        <f ca="1">IF(IFERROR(MATCH(_xlfn.CONCAT($B46,",",AL$4),'19 SpcFunc &amp; VentSpcFunc combos'!$Q$8:$Q$335,0),0)&gt;0,1,0)</f>
        <v>0</v>
      </c>
      <c r="AM46" s="107">
        <f ca="1">IF(IFERROR(MATCH(_xlfn.CONCAT($B46,",",AM$4),'19 SpcFunc &amp; VentSpcFunc combos'!$Q$8:$Q$335,0),0)&gt;0,1,0)</f>
        <v>0</v>
      </c>
      <c r="AN46" s="107">
        <f ca="1">IF(IFERROR(MATCH(_xlfn.CONCAT($B46,",",AN$4),'19 SpcFunc &amp; VentSpcFunc combos'!$Q$8:$Q$335,0),0)&gt;0,1,0)</f>
        <v>0</v>
      </c>
      <c r="AO46" s="107">
        <f ca="1">IF(IFERROR(MATCH(_xlfn.CONCAT($B46,",",AO$4),'19 SpcFunc &amp; VentSpcFunc combos'!$Q$8:$Q$335,0),0)&gt;0,1,0)</f>
        <v>0</v>
      </c>
      <c r="AP46" s="107">
        <f ca="1">IF(IFERROR(MATCH(_xlfn.CONCAT($B46,",",AP$4),'19 SpcFunc &amp; VentSpcFunc combos'!$Q$8:$Q$335,0),0)&gt;0,1,0)</f>
        <v>0</v>
      </c>
      <c r="AQ46" s="107">
        <f ca="1">IF(IFERROR(MATCH(_xlfn.CONCAT($B46,",",AQ$4),'19 SpcFunc &amp; VentSpcFunc combos'!$Q$8:$Q$335,0),0)&gt;0,1,0)</f>
        <v>0</v>
      </c>
      <c r="AR46" s="107">
        <f ca="1">IF(IFERROR(MATCH(_xlfn.CONCAT($B46,",",AR$4),'19 SpcFunc &amp; VentSpcFunc combos'!$Q$8:$Q$335,0),0)&gt;0,1,0)</f>
        <v>0</v>
      </c>
      <c r="AS46" s="107">
        <f ca="1">IF(IFERROR(MATCH(_xlfn.CONCAT($B46,",",AS$4),'19 SpcFunc &amp; VentSpcFunc combos'!$Q$8:$Q$335,0),0)&gt;0,1,0)</f>
        <v>0</v>
      </c>
      <c r="AT46" s="107">
        <f ca="1">IF(IFERROR(MATCH(_xlfn.CONCAT($B46,",",AT$4),'19 SpcFunc &amp; VentSpcFunc combos'!$Q$8:$Q$335,0),0)&gt;0,1,0)</f>
        <v>0</v>
      </c>
      <c r="AU46" s="107">
        <f ca="1">IF(IFERROR(MATCH(_xlfn.CONCAT($B46,",",AU$4),'19 SpcFunc &amp; VentSpcFunc combos'!$Q$8:$Q$335,0),0)&gt;0,1,0)</f>
        <v>0</v>
      </c>
      <c r="AV46" s="107">
        <f ca="1">IF(IFERROR(MATCH(_xlfn.CONCAT($B46,",",AV$4),'19 SpcFunc &amp; VentSpcFunc combos'!$Q$8:$Q$335,0),0)&gt;0,1,0)</f>
        <v>1</v>
      </c>
      <c r="AW46" s="107">
        <f ca="1">IF(IFERROR(MATCH(_xlfn.CONCAT($B46,",",AW$4),'19 SpcFunc &amp; VentSpcFunc combos'!$Q$8:$Q$335,0),0)&gt;0,1,0)</f>
        <v>1</v>
      </c>
      <c r="AX46" s="107">
        <f ca="1">IF(IFERROR(MATCH(_xlfn.CONCAT($B46,",",AX$4),'19 SpcFunc &amp; VentSpcFunc combos'!$Q$8:$Q$335,0),0)&gt;0,1,0)</f>
        <v>0</v>
      </c>
      <c r="AY46" s="107">
        <f ca="1">IF(IFERROR(MATCH(_xlfn.CONCAT($B46,",",AY$4),'19 SpcFunc &amp; VentSpcFunc combos'!$Q$8:$Q$335,0),0)&gt;0,1,0)</f>
        <v>0</v>
      </c>
      <c r="AZ46" s="107">
        <f ca="1">IF(IFERROR(MATCH(_xlfn.CONCAT($B46,",",AZ$4),'19 SpcFunc &amp; VentSpcFunc combos'!$Q$8:$Q$335,0),0)&gt;0,1,0)</f>
        <v>0</v>
      </c>
      <c r="BA46" s="107">
        <f ca="1">IF(IFERROR(MATCH(_xlfn.CONCAT($B46,",",BA$4),'19 SpcFunc &amp; VentSpcFunc combos'!$Q$8:$Q$335,0),0)&gt;0,1,0)</f>
        <v>0</v>
      </c>
      <c r="BB46" s="107">
        <f ca="1">IF(IFERROR(MATCH(_xlfn.CONCAT($B46,",",BB$4),'19 SpcFunc &amp; VentSpcFunc combos'!$Q$8:$Q$335,0),0)&gt;0,1,0)</f>
        <v>0</v>
      </c>
      <c r="BC46" s="107">
        <f ca="1">IF(IFERROR(MATCH(_xlfn.CONCAT($B46,",",BC$4),'19 SpcFunc &amp; VentSpcFunc combos'!$Q$8:$Q$335,0),0)&gt;0,1,0)</f>
        <v>0</v>
      </c>
      <c r="BD46" s="107">
        <f ca="1">IF(IFERROR(MATCH(_xlfn.CONCAT($B46,",",BD$4),'19 SpcFunc &amp; VentSpcFunc combos'!$Q$8:$Q$335,0),0)&gt;0,1,0)</f>
        <v>0</v>
      </c>
      <c r="BE46" s="107">
        <f ca="1">IF(IFERROR(MATCH(_xlfn.CONCAT($B46,",",BE$4),'19 SpcFunc &amp; VentSpcFunc combos'!$Q$8:$Q$335,0),0)&gt;0,1,0)</f>
        <v>0</v>
      </c>
      <c r="BF46" s="107">
        <f ca="1">IF(IFERROR(MATCH(_xlfn.CONCAT($B46,",",BF$4),'19 SpcFunc &amp; VentSpcFunc combos'!$Q$8:$Q$335,0),0)&gt;0,1,0)</f>
        <v>0</v>
      </c>
      <c r="BG46" s="107">
        <f ca="1">IF(IFERROR(MATCH(_xlfn.CONCAT($B46,",",BG$4),'19 SpcFunc &amp; VentSpcFunc combos'!$Q$8:$Q$335,0),0)&gt;0,1,0)</f>
        <v>0</v>
      </c>
      <c r="BH46" s="107">
        <f ca="1">IF(IFERROR(MATCH(_xlfn.CONCAT($B46,",",BH$4),'19 SpcFunc &amp; VentSpcFunc combos'!$Q$8:$Q$335,0),0)&gt;0,1,0)</f>
        <v>1</v>
      </c>
      <c r="BI46" s="107">
        <f ca="1">IF(IFERROR(MATCH(_xlfn.CONCAT($B46,",",BI$4),'19 SpcFunc &amp; VentSpcFunc combos'!$Q$8:$Q$335,0),0)&gt;0,1,0)</f>
        <v>0</v>
      </c>
      <c r="BJ46" s="107">
        <f ca="1">IF(IFERROR(MATCH(_xlfn.CONCAT($B46,",",BJ$4),'19 SpcFunc &amp; VentSpcFunc combos'!$Q$8:$Q$335,0),0)&gt;0,1,0)</f>
        <v>0</v>
      </c>
      <c r="BK46" s="107">
        <f ca="1">IF(IFERROR(MATCH(_xlfn.CONCAT($B46,",",BK$4),'19 SpcFunc &amp; VentSpcFunc combos'!$Q$8:$Q$335,0),0)&gt;0,1,0)</f>
        <v>0</v>
      </c>
      <c r="BL46" s="107">
        <f ca="1">IF(IFERROR(MATCH(_xlfn.CONCAT($B46,",",BL$4),'19 SpcFunc &amp; VentSpcFunc combos'!$Q$8:$Q$335,0),0)&gt;0,1,0)</f>
        <v>0</v>
      </c>
      <c r="BM46" s="107">
        <f ca="1">IF(IFERROR(MATCH(_xlfn.CONCAT($B46,",",BM$4),'19 SpcFunc &amp; VentSpcFunc combos'!$Q$8:$Q$335,0),0)&gt;0,1,0)</f>
        <v>0</v>
      </c>
      <c r="BN46" s="107">
        <f ca="1">IF(IFERROR(MATCH(_xlfn.CONCAT($B46,",",BN$4),'19 SpcFunc &amp; VentSpcFunc combos'!$Q$8:$Q$335,0),0)&gt;0,1,0)</f>
        <v>0</v>
      </c>
      <c r="BO46" s="107">
        <f ca="1">IF(IFERROR(MATCH(_xlfn.CONCAT($B46,",",BO$4),'19 SpcFunc &amp; VentSpcFunc combos'!$Q$8:$Q$335,0),0)&gt;0,1,0)</f>
        <v>0</v>
      </c>
      <c r="BP46" s="107">
        <f ca="1">IF(IFERROR(MATCH(_xlfn.CONCAT($B46,",",BP$4),'19 SpcFunc &amp; VentSpcFunc combos'!$Q$8:$Q$335,0),0)&gt;0,1,0)</f>
        <v>0</v>
      </c>
      <c r="BQ46" s="107">
        <f ca="1">IF(IFERROR(MATCH(_xlfn.CONCAT($B46,",",BQ$4),'19 SpcFunc &amp; VentSpcFunc combos'!$Q$8:$Q$335,0),0)&gt;0,1,0)</f>
        <v>0</v>
      </c>
      <c r="BR46" s="107">
        <f ca="1">IF(IFERROR(MATCH(_xlfn.CONCAT($B46,",",BR$4),'19 SpcFunc &amp; VentSpcFunc combos'!$Q$8:$Q$335,0),0)&gt;0,1,0)</f>
        <v>0</v>
      </c>
      <c r="BS46" s="107">
        <f ca="1">IF(IFERROR(MATCH(_xlfn.CONCAT($B46,",",BS$4),'19 SpcFunc &amp; VentSpcFunc combos'!$Q$8:$Q$335,0),0)&gt;0,1,0)</f>
        <v>1</v>
      </c>
      <c r="BT46" s="107">
        <f ca="1">IF(IFERROR(MATCH(_xlfn.CONCAT($B46,",",BT$4),'19 SpcFunc &amp; VentSpcFunc combos'!$Q$8:$Q$335,0),0)&gt;0,1,0)</f>
        <v>0</v>
      </c>
      <c r="BU46" s="107">
        <f ca="1">IF(IFERROR(MATCH(_xlfn.CONCAT($B46,",",BU$4),'19 SpcFunc &amp; VentSpcFunc combos'!$Q$8:$Q$335,0),0)&gt;0,1,0)</f>
        <v>1</v>
      </c>
      <c r="BV46" s="107">
        <f ca="1">IF(IFERROR(MATCH(_xlfn.CONCAT($B46,",",BV$4),'19 SpcFunc &amp; VentSpcFunc combos'!$Q$8:$Q$335,0),0)&gt;0,1,0)</f>
        <v>0</v>
      </c>
      <c r="BW46" s="107">
        <f ca="1">IF(IFERROR(MATCH(_xlfn.CONCAT($B46,",",BW$4),'19 SpcFunc &amp; VentSpcFunc combos'!$Q$8:$Q$335,0),0)&gt;0,1,0)</f>
        <v>0</v>
      </c>
      <c r="BX46" s="107">
        <f ca="1">IF(IFERROR(MATCH(_xlfn.CONCAT($B46,",",BX$4),'19 SpcFunc &amp; VentSpcFunc combos'!$Q$8:$Q$335,0),0)&gt;0,1,0)</f>
        <v>0</v>
      </c>
      <c r="BY46" s="107">
        <f ca="1">IF(IFERROR(MATCH(_xlfn.CONCAT($B46,",",BY$4),'19 SpcFunc &amp; VentSpcFunc combos'!$Q$8:$Q$335,0),0)&gt;0,1,0)</f>
        <v>1</v>
      </c>
      <c r="BZ46" s="107">
        <f ca="1">IF(IFERROR(MATCH(_xlfn.CONCAT($B46,",",BZ$4),'19 SpcFunc &amp; VentSpcFunc combos'!$Q$8:$Q$335,0),0)&gt;0,1,0)</f>
        <v>0</v>
      </c>
      <c r="CA46" s="107">
        <f ca="1">IF(IFERROR(MATCH(_xlfn.CONCAT($B46,",",CA$4),'19 SpcFunc &amp; VentSpcFunc combos'!$Q$8:$Q$335,0),0)&gt;0,1,0)</f>
        <v>0</v>
      </c>
      <c r="CB46" s="107">
        <f ca="1">IF(IFERROR(MATCH(_xlfn.CONCAT($B46,",",CB$4),'19 SpcFunc &amp; VentSpcFunc combos'!$Q$8:$Q$335,0),0)&gt;0,1,0)</f>
        <v>0</v>
      </c>
      <c r="CC46" s="107">
        <f ca="1">IF(IFERROR(MATCH(_xlfn.CONCAT($B46,",",CC$4),'19 SpcFunc &amp; VentSpcFunc combos'!$Q$8:$Q$335,0),0)&gt;0,1,0)</f>
        <v>0</v>
      </c>
      <c r="CD46" s="107">
        <f ca="1">IF(IFERROR(MATCH(_xlfn.CONCAT($B46,",",CD$4),'19 SpcFunc &amp; VentSpcFunc combos'!$Q$8:$Q$335,0),0)&gt;0,1,0)</f>
        <v>0</v>
      </c>
      <c r="CE46" s="107">
        <f ca="1">IF(IFERROR(MATCH(_xlfn.CONCAT($B46,",",CE$4),'19 SpcFunc &amp; VentSpcFunc combos'!$Q$8:$Q$335,0),0)&gt;0,1,0)</f>
        <v>0</v>
      </c>
      <c r="CF46" s="107">
        <f ca="1">IF(IFERROR(MATCH(_xlfn.CONCAT($B46,",",CF$4),'19 SpcFunc &amp; VentSpcFunc combos'!$Q$8:$Q$335,0),0)&gt;0,1,0)</f>
        <v>0</v>
      </c>
      <c r="CG46" s="107">
        <f ca="1">IF(IFERROR(MATCH(_xlfn.CONCAT($B46,",",CG$4),'19 SpcFunc &amp; VentSpcFunc combos'!$Q$8:$Q$335,0),0)&gt;0,1,0)</f>
        <v>0</v>
      </c>
      <c r="CH46" s="107">
        <f ca="1">IF(IFERROR(MATCH(_xlfn.CONCAT($B46,",",CH$4),'19 SpcFunc &amp; VentSpcFunc combos'!$Q$8:$Q$335,0),0)&gt;0,1,0)</f>
        <v>0</v>
      </c>
      <c r="CI46" s="107">
        <f ca="1">IF(IFERROR(MATCH(_xlfn.CONCAT($B46,",",CI$4),'19 SpcFunc &amp; VentSpcFunc combos'!$Q$8:$Q$335,0),0)&gt;0,1,0)</f>
        <v>0</v>
      </c>
      <c r="CJ46" s="107">
        <f ca="1">IF(IFERROR(MATCH(_xlfn.CONCAT($B46,",",CJ$4),'19 SpcFunc &amp; VentSpcFunc combos'!$Q$8:$Q$335,0),0)&gt;0,1,0)</f>
        <v>0</v>
      </c>
      <c r="CK46" s="107">
        <f ca="1">IF(IFERROR(MATCH(_xlfn.CONCAT($B46,",",CK$4),'19 SpcFunc &amp; VentSpcFunc combos'!$Q$8:$Q$335,0),0)&gt;0,1,0)</f>
        <v>0</v>
      </c>
      <c r="CL46" s="107">
        <f ca="1">IF(IFERROR(MATCH(_xlfn.CONCAT($B46,",",CL$4),'19 SpcFunc &amp; VentSpcFunc combos'!$Q$8:$Q$335,0),0)&gt;0,1,0)</f>
        <v>0</v>
      </c>
      <c r="CM46" s="107">
        <f ca="1">IF(IFERROR(MATCH(_xlfn.CONCAT($B46,",",CM$4),'19 SpcFunc &amp; VentSpcFunc combos'!$Q$8:$Q$335,0),0)&gt;0,1,0)</f>
        <v>0</v>
      </c>
      <c r="CN46" s="107">
        <f ca="1">IF(IFERROR(MATCH(_xlfn.CONCAT($B46,",",CN$4),'19 SpcFunc &amp; VentSpcFunc combos'!$Q$8:$Q$335,0),0)&gt;0,1,0)</f>
        <v>0</v>
      </c>
      <c r="CO46" s="107">
        <f ca="1">IF(IFERROR(MATCH(_xlfn.CONCAT($B46,",",CO$4),'19 SpcFunc &amp; VentSpcFunc combos'!$Q$8:$Q$335,0),0)&gt;0,1,0)</f>
        <v>0</v>
      </c>
      <c r="CP46" s="107">
        <f ca="1">IF(IFERROR(MATCH(_xlfn.CONCAT($B46,",",CP$4),'19 SpcFunc &amp; VentSpcFunc combos'!$Q$8:$Q$335,0),0)&gt;0,1,0)</f>
        <v>0</v>
      </c>
      <c r="CQ46" s="107">
        <f ca="1">IF(IFERROR(MATCH(_xlfn.CONCAT($B46,",",CQ$4),'19 SpcFunc &amp; VentSpcFunc combos'!$Q$8:$Q$335,0),0)&gt;0,1,0)</f>
        <v>0</v>
      </c>
      <c r="CR46" s="107">
        <f ca="1">IF(IFERROR(MATCH(_xlfn.CONCAT($B46,",",CR$4),'19 SpcFunc &amp; VentSpcFunc combos'!$Q$8:$Q$335,0),0)&gt;0,1,0)</f>
        <v>0</v>
      </c>
      <c r="CS46" s="107">
        <f ca="1">IF(IFERROR(MATCH(_xlfn.CONCAT($B46,",",CS$4),'19 SpcFunc &amp; VentSpcFunc combos'!$Q$8:$Q$335,0),0)&gt;0,1,0)</f>
        <v>0</v>
      </c>
      <c r="CT46" s="107">
        <f ca="1">IF(IFERROR(MATCH(_xlfn.CONCAT($B46,",",CT$4),'19 SpcFunc &amp; VentSpcFunc combos'!$Q$8:$Q$335,0),0)&gt;0,1,0)</f>
        <v>0</v>
      </c>
      <c r="CU46" s="86" t="s">
        <v>535</v>
      </c>
      <c r="CV46">
        <f t="shared" ca="1" si="5"/>
        <v>6</v>
      </c>
    </row>
    <row r="47" spans="2:100">
      <c r="B47" t="str">
        <f>'For CSV - 2019 SpcFuncData'!B47</f>
        <v>Main Entry Lobby</v>
      </c>
      <c r="C47" s="107">
        <f ca="1">IF(IFERROR(MATCH(_xlfn.CONCAT($B47,",",C$4),'19 SpcFunc &amp; VentSpcFunc combos'!$Q$8:$Q$335,0),0)&gt;0,1,0)</f>
        <v>0</v>
      </c>
      <c r="D47" s="107">
        <f ca="1">IF(IFERROR(MATCH(_xlfn.CONCAT($B47,",",D$4),'19 SpcFunc &amp; VentSpcFunc combos'!$Q$8:$Q$335,0),0)&gt;0,1,0)</f>
        <v>0</v>
      </c>
      <c r="E47" s="107">
        <f ca="1">IF(IFERROR(MATCH(_xlfn.CONCAT($B47,",",E$4),'19 SpcFunc &amp; VentSpcFunc combos'!$Q$8:$Q$335,0),0)&gt;0,1,0)</f>
        <v>0</v>
      </c>
      <c r="F47" s="107">
        <f ca="1">IF(IFERROR(MATCH(_xlfn.CONCAT($B47,",",F$4),'19 SpcFunc &amp; VentSpcFunc combos'!$Q$8:$Q$335,0),0)&gt;0,1,0)</f>
        <v>0</v>
      </c>
      <c r="G47" s="107">
        <f ca="1">IF(IFERROR(MATCH(_xlfn.CONCAT($B47,",",G$4),'19 SpcFunc &amp; VentSpcFunc combos'!$Q$8:$Q$335,0),0)&gt;0,1,0)</f>
        <v>1</v>
      </c>
      <c r="H47" s="107">
        <f ca="1">IF(IFERROR(MATCH(_xlfn.CONCAT($B47,",",H$4),'19 SpcFunc &amp; VentSpcFunc combos'!$Q$8:$Q$335,0),0)&gt;0,1,0)</f>
        <v>0</v>
      </c>
      <c r="I47" s="107">
        <f ca="1">IF(IFERROR(MATCH(_xlfn.CONCAT($B47,",",I$4),'19 SpcFunc &amp; VentSpcFunc combos'!$Q$8:$Q$335,0),0)&gt;0,1,0)</f>
        <v>0</v>
      </c>
      <c r="J47" s="107">
        <f ca="1">IF(IFERROR(MATCH(_xlfn.CONCAT($B47,",",J$4),'19 SpcFunc &amp; VentSpcFunc combos'!$Q$8:$Q$335,0),0)&gt;0,1,0)</f>
        <v>0</v>
      </c>
      <c r="K47" s="107">
        <f ca="1">IF(IFERROR(MATCH(_xlfn.CONCAT($B47,",",K$4),'19 SpcFunc &amp; VentSpcFunc combos'!$Q$8:$Q$335,0),0)&gt;0,1,0)</f>
        <v>0</v>
      </c>
      <c r="L47" s="107">
        <f ca="1">IF(IFERROR(MATCH(_xlfn.CONCAT($B47,",",L$4),'19 SpcFunc &amp; VentSpcFunc combos'!$Q$8:$Q$335,0),0)&gt;0,1,0)</f>
        <v>0</v>
      </c>
      <c r="M47" s="107">
        <f ca="1">IF(IFERROR(MATCH(_xlfn.CONCAT($B47,",",M$4),'19 SpcFunc &amp; VentSpcFunc combos'!$Q$8:$Q$335,0),0)&gt;0,1,0)</f>
        <v>0</v>
      </c>
      <c r="N47" s="107">
        <f ca="1">IF(IFERROR(MATCH(_xlfn.CONCAT($B47,",",N$4),'19 SpcFunc &amp; VentSpcFunc combos'!$Q$8:$Q$335,0),0)&gt;0,1,0)</f>
        <v>0</v>
      </c>
      <c r="O47" s="107">
        <f ca="1">IF(IFERROR(MATCH(_xlfn.CONCAT($B47,",",O$4),'19 SpcFunc &amp; VentSpcFunc combos'!$Q$8:$Q$335,0),0)&gt;0,1,0)</f>
        <v>0</v>
      </c>
      <c r="P47" s="107">
        <f ca="1">IF(IFERROR(MATCH(_xlfn.CONCAT($B47,",",P$4),'19 SpcFunc &amp; VentSpcFunc combos'!$Q$8:$Q$335,0),0)&gt;0,1,0)</f>
        <v>0</v>
      </c>
      <c r="Q47" s="107">
        <f ca="1">IF(IFERROR(MATCH(_xlfn.CONCAT($B47,",",Q$4),'19 SpcFunc &amp; VentSpcFunc combos'!$Q$8:$Q$335,0),0)&gt;0,1,0)</f>
        <v>0</v>
      </c>
      <c r="R47" s="107">
        <f ca="1">IF(IFERROR(MATCH(_xlfn.CONCAT($B47,",",R$4),'19 SpcFunc &amp; VentSpcFunc combos'!$Q$8:$Q$335,0),0)&gt;0,1,0)</f>
        <v>0</v>
      </c>
      <c r="S47" s="107">
        <f ca="1">IF(IFERROR(MATCH(_xlfn.CONCAT($B47,",",S$4),'19 SpcFunc &amp; VentSpcFunc combos'!$Q$8:$Q$335,0),0)&gt;0,1,0)</f>
        <v>0</v>
      </c>
      <c r="T47" s="107">
        <f ca="1">IF(IFERROR(MATCH(_xlfn.CONCAT($B47,",",T$4),'19 SpcFunc &amp; VentSpcFunc combos'!$Q$8:$Q$335,0),0)&gt;0,1,0)</f>
        <v>0</v>
      </c>
      <c r="U47" s="107">
        <f ca="1">IF(IFERROR(MATCH(_xlfn.CONCAT($B47,",",U$4),'19 SpcFunc &amp; VentSpcFunc combos'!$Q$8:$Q$335,0),0)&gt;0,1,0)</f>
        <v>0</v>
      </c>
      <c r="V47" s="107">
        <f ca="1">IF(IFERROR(MATCH(_xlfn.CONCAT($B47,",",V$4),'19 SpcFunc &amp; VentSpcFunc combos'!$Q$8:$Q$335,0),0)&gt;0,1,0)</f>
        <v>0</v>
      </c>
      <c r="W47" s="107">
        <f ca="1">IF(IFERROR(MATCH(_xlfn.CONCAT($B47,",",W$4),'19 SpcFunc &amp; VentSpcFunc combos'!$Q$8:$Q$335,0),0)&gt;0,1,0)</f>
        <v>0</v>
      </c>
      <c r="X47" s="107">
        <f ca="1">IF(IFERROR(MATCH(_xlfn.CONCAT($B47,",",X$4),'19 SpcFunc &amp; VentSpcFunc combos'!$Q$8:$Q$335,0),0)&gt;0,1,0)</f>
        <v>0</v>
      </c>
      <c r="Y47" s="107">
        <f ca="1">IF(IFERROR(MATCH(_xlfn.CONCAT($B47,",",Y$4),'19 SpcFunc &amp; VentSpcFunc combos'!$Q$8:$Q$335,0),0)&gt;0,1,0)</f>
        <v>0</v>
      </c>
      <c r="Z47" s="107">
        <f ca="1">IF(IFERROR(MATCH(_xlfn.CONCAT($B47,",",Z$4),'19 SpcFunc &amp; VentSpcFunc combos'!$Q$8:$Q$335,0),0)&gt;0,1,0)</f>
        <v>0</v>
      </c>
      <c r="AA47" s="107">
        <f ca="1">IF(IFERROR(MATCH(_xlfn.CONCAT($B47,",",AA$4),'19 SpcFunc &amp; VentSpcFunc combos'!$Q$8:$Q$335,0),0)&gt;0,1,0)</f>
        <v>0</v>
      </c>
      <c r="AB47" s="107">
        <f ca="1">IF(IFERROR(MATCH(_xlfn.CONCAT($B47,",",AB$4),'19 SpcFunc &amp; VentSpcFunc combos'!$Q$8:$Q$335,0),0)&gt;0,1,0)</f>
        <v>0</v>
      </c>
      <c r="AC47" s="107">
        <f ca="1">IF(IFERROR(MATCH(_xlfn.CONCAT($B47,",",AC$4),'19 SpcFunc &amp; VentSpcFunc combos'!$Q$8:$Q$335,0),0)&gt;0,1,0)</f>
        <v>0</v>
      </c>
      <c r="AD47" s="107">
        <f ca="1">IF(IFERROR(MATCH(_xlfn.CONCAT($B47,",",AD$4),'19 SpcFunc &amp; VentSpcFunc combos'!$Q$8:$Q$335,0),0)&gt;0,1,0)</f>
        <v>0</v>
      </c>
      <c r="AE47" s="107">
        <f ca="1">IF(IFERROR(MATCH(_xlfn.CONCAT($B47,",",AE$4),'19 SpcFunc &amp; VentSpcFunc combos'!$Q$8:$Q$335,0),0)&gt;0,1,0)</f>
        <v>0</v>
      </c>
      <c r="AF47" s="107">
        <f ca="1">IF(IFERROR(MATCH(_xlfn.CONCAT($B47,",",AF$4),'19 SpcFunc &amp; VentSpcFunc combos'!$Q$8:$Q$335,0),0)&gt;0,1,0)</f>
        <v>0</v>
      </c>
      <c r="AG47" s="107">
        <f ca="1">IF(IFERROR(MATCH(_xlfn.CONCAT($B47,",",AG$4),'19 SpcFunc &amp; VentSpcFunc combos'!$Q$8:$Q$335,0),0)&gt;0,1,0)</f>
        <v>0</v>
      </c>
      <c r="AH47" s="107">
        <f ca="1">IF(IFERROR(MATCH(_xlfn.CONCAT($B47,",",AH$4),'19 SpcFunc &amp; VentSpcFunc combos'!$Q$8:$Q$335,0),0)&gt;0,1,0)</f>
        <v>0</v>
      </c>
      <c r="AI47" s="107">
        <f ca="1">IF(IFERROR(MATCH(_xlfn.CONCAT($B47,",",AI$4),'19 SpcFunc &amp; VentSpcFunc combos'!$Q$8:$Q$335,0),0)&gt;0,1,0)</f>
        <v>0</v>
      </c>
      <c r="AJ47" s="107">
        <f ca="1">IF(IFERROR(MATCH(_xlfn.CONCAT($B47,",",AJ$4),'19 SpcFunc &amp; VentSpcFunc combos'!$Q$8:$Q$335,0),0)&gt;0,1,0)</f>
        <v>0</v>
      </c>
      <c r="AK47" s="107">
        <f ca="1">IF(IFERROR(MATCH(_xlfn.CONCAT($B47,",",AK$4),'19 SpcFunc &amp; VentSpcFunc combos'!$Q$8:$Q$335,0),0)&gt;0,1,0)</f>
        <v>0</v>
      </c>
      <c r="AL47" s="107">
        <f ca="1">IF(IFERROR(MATCH(_xlfn.CONCAT($B47,",",AL$4),'19 SpcFunc &amp; VentSpcFunc combos'!$Q$8:$Q$335,0),0)&gt;0,1,0)</f>
        <v>0</v>
      </c>
      <c r="AM47" s="107">
        <f ca="1">IF(IFERROR(MATCH(_xlfn.CONCAT($B47,",",AM$4),'19 SpcFunc &amp; VentSpcFunc combos'!$Q$8:$Q$335,0),0)&gt;0,1,0)</f>
        <v>0</v>
      </c>
      <c r="AN47" s="107">
        <f ca="1">IF(IFERROR(MATCH(_xlfn.CONCAT($B47,",",AN$4),'19 SpcFunc &amp; VentSpcFunc combos'!$Q$8:$Q$335,0),0)&gt;0,1,0)</f>
        <v>0</v>
      </c>
      <c r="AO47" s="107">
        <f ca="1">IF(IFERROR(MATCH(_xlfn.CONCAT($B47,",",AO$4),'19 SpcFunc &amp; VentSpcFunc combos'!$Q$8:$Q$335,0),0)&gt;0,1,0)</f>
        <v>0</v>
      </c>
      <c r="AP47" s="107">
        <f ca="1">IF(IFERROR(MATCH(_xlfn.CONCAT($B47,",",AP$4),'19 SpcFunc &amp; VentSpcFunc combos'!$Q$8:$Q$335,0),0)&gt;0,1,0)</f>
        <v>0</v>
      </c>
      <c r="AQ47" s="107">
        <f ca="1">IF(IFERROR(MATCH(_xlfn.CONCAT($B47,",",AQ$4),'19 SpcFunc &amp; VentSpcFunc combos'!$Q$8:$Q$335,0),0)&gt;0,1,0)</f>
        <v>0</v>
      </c>
      <c r="AR47" s="107">
        <f ca="1">IF(IFERROR(MATCH(_xlfn.CONCAT($B47,",",AR$4),'19 SpcFunc &amp; VentSpcFunc combos'!$Q$8:$Q$335,0),0)&gt;0,1,0)</f>
        <v>0</v>
      </c>
      <c r="AS47" s="107">
        <f ca="1">IF(IFERROR(MATCH(_xlfn.CONCAT($B47,",",AS$4),'19 SpcFunc &amp; VentSpcFunc combos'!$Q$8:$Q$335,0),0)&gt;0,1,0)</f>
        <v>0</v>
      </c>
      <c r="AT47" s="107">
        <f ca="1">IF(IFERROR(MATCH(_xlfn.CONCAT($B47,",",AT$4),'19 SpcFunc &amp; VentSpcFunc combos'!$Q$8:$Q$335,0),0)&gt;0,1,0)</f>
        <v>0</v>
      </c>
      <c r="AU47" s="107">
        <f ca="1">IF(IFERROR(MATCH(_xlfn.CONCAT($B47,",",AU$4),'19 SpcFunc &amp; VentSpcFunc combos'!$Q$8:$Q$335,0),0)&gt;0,1,0)</f>
        <v>0</v>
      </c>
      <c r="AV47" s="107">
        <f ca="1">IF(IFERROR(MATCH(_xlfn.CONCAT($B47,",",AV$4),'19 SpcFunc &amp; VentSpcFunc combos'!$Q$8:$Q$335,0),0)&gt;0,1,0)</f>
        <v>0</v>
      </c>
      <c r="AW47" s="107">
        <f ca="1">IF(IFERROR(MATCH(_xlfn.CONCAT($B47,",",AW$4),'19 SpcFunc &amp; VentSpcFunc combos'!$Q$8:$Q$335,0),0)&gt;0,1,0)</f>
        <v>0</v>
      </c>
      <c r="AX47" s="107">
        <f ca="1">IF(IFERROR(MATCH(_xlfn.CONCAT($B47,",",AX$4),'19 SpcFunc &amp; VentSpcFunc combos'!$Q$8:$Q$335,0),0)&gt;0,1,0)</f>
        <v>0</v>
      </c>
      <c r="AY47" s="107">
        <f ca="1">IF(IFERROR(MATCH(_xlfn.CONCAT($B47,",",AY$4),'19 SpcFunc &amp; VentSpcFunc combos'!$Q$8:$Q$335,0),0)&gt;0,1,0)</f>
        <v>0</v>
      </c>
      <c r="AZ47" s="107">
        <f ca="1">IF(IFERROR(MATCH(_xlfn.CONCAT($B47,",",AZ$4),'19 SpcFunc &amp; VentSpcFunc combos'!$Q$8:$Q$335,0),0)&gt;0,1,0)</f>
        <v>0</v>
      </c>
      <c r="BA47" s="107">
        <f ca="1">IF(IFERROR(MATCH(_xlfn.CONCAT($B47,",",BA$4),'19 SpcFunc &amp; VentSpcFunc combos'!$Q$8:$Q$335,0),0)&gt;0,1,0)</f>
        <v>0</v>
      </c>
      <c r="BB47" s="107">
        <f ca="1">IF(IFERROR(MATCH(_xlfn.CONCAT($B47,",",BB$4),'19 SpcFunc &amp; VentSpcFunc combos'!$Q$8:$Q$335,0),0)&gt;0,1,0)</f>
        <v>0</v>
      </c>
      <c r="BC47" s="107">
        <f ca="1">IF(IFERROR(MATCH(_xlfn.CONCAT($B47,",",BC$4),'19 SpcFunc &amp; VentSpcFunc combos'!$Q$8:$Q$335,0),0)&gt;0,1,0)</f>
        <v>0</v>
      </c>
      <c r="BD47" s="107">
        <f ca="1">IF(IFERROR(MATCH(_xlfn.CONCAT($B47,",",BD$4),'19 SpcFunc &amp; VentSpcFunc combos'!$Q$8:$Q$335,0),0)&gt;0,1,0)</f>
        <v>0</v>
      </c>
      <c r="BE47" s="107">
        <f ca="1">IF(IFERROR(MATCH(_xlfn.CONCAT($B47,",",BE$4),'19 SpcFunc &amp; VentSpcFunc combos'!$Q$8:$Q$335,0),0)&gt;0,1,0)</f>
        <v>0</v>
      </c>
      <c r="BF47" s="107">
        <f ca="1">IF(IFERROR(MATCH(_xlfn.CONCAT($B47,",",BF$4),'19 SpcFunc &amp; VentSpcFunc combos'!$Q$8:$Q$335,0),0)&gt;0,1,0)</f>
        <v>1</v>
      </c>
      <c r="BG47" s="107">
        <f ca="1">IF(IFERROR(MATCH(_xlfn.CONCAT($B47,",",BG$4),'19 SpcFunc &amp; VentSpcFunc combos'!$Q$8:$Q$335,0),0)&gt;0,1,0)</f>
        <v>0</v>
      </c>
      <c r="BH47" s="107">
        <f ca="1">IF(IFERROR(MATCH(_xlfn.CONCAT($B47,",",BH$4),'19 SpcFunc &amp; VentSpcFunc combos'!$Q$8:$Q$335,0),0)&gt;0,1,0)</f>
        <v>0</v>
      </c>
      <c r="BI47" s="107">
        <f ca="1">IF(IFERROR(MATCH(_xlfn.CONCAT($B47,",",BI$4),'19 SpcFunc &amp; VentSpcFunc combos'!$Q$8:$Q$335,0),0)&gt;0,1,0)</f>
        <v>0</v>
      </c>
      <c r="BJ47" s="107">
        <f ca="1">IF(IFERROR(MATCH(_xlfn.CONCAT($B47,",",BJ$4),'19 SpcFunc &amp; VentSpcFunc combos'!$Q$8:$Q$335,0),0)&gt;0,1,0)</f>
        <v>1</v>
      </c>
      <c r="BK47" s="107">
        <f ca="1">IF(IFERROR(MATCH(_xlfn.CONCAT($B47,",",BK$4),'19 SpcFunc &amp; VentSpcFunc combos'!$Q$8:$Q$335,0),0)&gt;0,1,0)</f>
        <v>0</v>
      </c>
      <c r="BL47" s="107">
        <f ca="1">IF(IFERROR(MATCH(_xlfn.CONCAT($B47,",",BL$4),'19 SpcFunc &amp; VentSpcFunc combos'!$Q$8:$Q$335,0),0)&gt;0,1,0)</f>
        <v>0</v>
      </c>
      <c r="BM47" s="107">
        <f ca="1">IF(IFERROR(MATCH(_xlfn.CONCAT($B47,",",BM$4),'19 SpcFunc &amp; VentSpcFunc combos'!$Q$8:$Q$335,0),0)&gt;0,1,0)</f>
        <v>0</v>
      </c>
      <c r="BN47" s="107">
        <f ca="1">IF(IFERROR(MATCH(_xlfn.CONCAT($B47,",",BN$4),'19 SpcFunc &amp; VentSpcFunc combos'!$Q$8:$Q$335,0),0)&gt;0,1,0)</f>
        <v>0</v>
      </c>
      <c r="BO47" s="107">
        <f ca="1">IF(IFERROR(MATCH(_xlfn.CONCAT($B47,",",BO$4),'19 SpcFunc &amp; VentSpcFunc combos'!$Q$8:$Q$335,0),0)&gt;0,1,0)</f>
        <v>0</v>
      </c>
      <c r="BP47" s="107">
        <f ca="1">IF(IFERROR(MATCH(_xlfn.CONCAT($B47,",",BP$4),'19 SpcFunc &amp; VentSpcFunc combos'!$Q$8:$Q$335,0),0)&gt;0,1,0)</f>
        <v>0</v>
      </c>
      <c r="BQ47" s="107">
        <f ca="1">IF(IFERROR(MATCH(_xlfn.CONCAT($B47,",",BQ$4),'19 SpcFunc &amp; VentSpcFunc combos'!$Q$8:$Q$335,0),0)&gt;0,1,0)</f>
        <v>0</v>
      </c>
      <c r="BR47" s="107">
        <f ca="1">IF(IFERROR(MATCH(_xlfn.CONCAT($B47,",",BR$4),'19 SpcFunc &amp; VentSpcFunc combos'!$Q$8:$Q$335,0),0)&gt;0,1,0)</f>
        <v>0</v>
      </c>
      <c r="BS47" s="107">
        <f ca="1">IF(IFERROR(MATCH(_xlfn.CONCAT($B47,",",BS$4),'19 SpcFunc &amp; VentSpcFunc combos'!$Q$8:$Q$335,0),0)&gt;0,1,0)</f>
        <v>0</v>
      </c>
      <c r="BT47" s="107">
        <f ca="1">IF(IFERROR(MATCH(_xlfn.CONCAT($B47,",",BT$4),'19 SpcFunc &amp; VentSpcFunc combos'!$Q$8:$Q$335,0),0)&gt;0,1,0)</f>
        <v>0</v>
      </c>
      <c r="BU47" s="107">
        <f ca="1">IF(IFERROR(MATCH(_xlfn.CONCAT($B47,",",BU$4),'19 SpcFunc &amp; VentSpcFunc combos'!$Q$8:$Q$335,0),0)&gt;0,1,0)</f>
        <v>0</v>
      </c>
      <c r="BV47" s="107">
        <f ca="1">IF(IFERROR(MATCH(_xlfn.CONCAT($B47,",",BV$4),'19 SpcFunc &amp; VentSpcFunc combos'!$Q$8:$Q$335,0),0)&gt;0,1,0)</f>
        <v>1</v>
      </c>
      <c r="BW47" s="107">
        <f ca="1">IF(IFERROR(MATCH(_xlfn.CONCAT($B47,",",BW$4),'19 SpcFunc &amp; VentSpcFunc combos'!$Q$8:$Q$335,0),0)&gt;0,1,0)</f>
        <v>0</v>
      </c>
      <c r="BX47" s="107">
        <f ca="1">IF(IFERROR(MATCH(_xlfn.CONCAT($B47,",",BX$4),'19 SpcFunc &amp; VentSpcFunc combos'!$Q$8:$Q$335,0),0)&gt;0,1,0)</f>
        <v>0</v>
      </c>
      <c r="BY47" s="107">
        <f ca="1">IF(IFERROR(MATCH(_xlfn.CONCAT($B47,",",BY$4),'19 SpcFunc &amp; VentSpcFunc combos'!$Q$8:$Q$335,0),0)&gt;0,1,0)</f>
        <v>0</v>
      </c>
      <c r="BZ47" s="107">
        <f ca="1">IF(IFERROR(MATCH(_xlfn.CONCAT($B47,",",BZ$4),'19 SpcFunc &amp; VentSpcFunc combos'!$Q$8:$Q$335,0),0)&gt;0,1,0)</f>
        <v>0</v>
      </c>
      <c r="CA47" s="107">
        <f ca="1">IF(IFERROR(MATCH(_xlfn.CONCAT($B47,",",CA$4),'19 SpcFunc &amp; VentSpcFunc combos'!$Q$8:$Q$335,0),0)&gt;0,1,0)</f>
        <v>0</v>
      </c>
      <c r="CB47" s="107">
        <f ca="1">IF(IFERROR(MATCH(_xlfn.CONCAT($B47,",",CB$4),'19 SpcFunc &amp; VentSpcFunc combos'!$Q$8:$Q$335,0),0)&gt;0,1,0)</f>
        <v>0</v>
      </c>
      <c r="CC47" s="107">
        <f ca="1">IF(IFERROR(MATCH(_xlfn.CONCAT($B47,",",CC$4),'19 SpcFunc &amp; VentSpcFunc combos'!$Q$8:$Q$335,0),0)&gt;0,1,0)</f>
        <v>0</v>
      </c>
      <c r="CD47" s="107">
        <f ca="1">IF(IFERROR(MATCH(_xlfn.CONCAT($B47,",",CD$4),'19 SpcFunc &amp; VentSpcFunc combos'!$Q$8:$Q$335,0),0)&gt;0,1,0)</f>
        <v>0</v>
      </c>
      <c r="CE47" s="107">
        <f ca="1">IF(IFERROR(MATCH(_xlfn.CONCAT($B47,",",CE$4),'19 SpcFunc &amp; VentSpcFunc combos'!$Q$8:$Q$335,0),0)&gt;0,1,0)</f>
        <v>0</v>
      </c>
      <c r="CF47" s="107">
        <f ca="1">IF(IFERROR(MATCH(_xlfn.CONCAT($B47,",",CF$4),'19 SpcFunc &amp; VentSpcFunc combos'!$Q$8:$Q$335,0),0)&gt;0,1,0)</f>
        <v>0</v>
      </c>
      <c r="CG47" s="107">
        <f ca="1">IF(IFERROR(MATCH(_xlfn.CONCAT($B47,",",CG$4),'19 SpcFunc &amp; VentSpcFunc combos'!$Q$8:$Q$335,0),0)&gt;0,1,0)</f>
        <v>0</v>
      </c>
      <c r="CH47" s="107">
        <f ca="1">IF(IFERROR(MATCH(_xlfn.CONCAT($B47,",",CH$4),'19 SpcFunc &amp; VentSpcFunc combos'!$Q$8:$Q$335,0),0)&gt;0,1,0)</f>
        <v>0</v>
      </c>
      <c r="CI47" s="107">
        <f ca="1">IF(IFERROR(MATCH(_xlfn.CONCAT($B47,",",CI$4),'19 SpcFunc &amp; VentSpcFunc combos'!$Q$8:$Q$335,0),0)&gt;0,1,0)</f>
        <v>0</v>
      </c>
      <c r="CJ47" s="107">
        <f ca="1">IF(IFERROR(MATCH(_xlfn.CONCAT($B47,",",CJ$4),'19 SpcFunc &amp; VentSpcFunc combos'!$Q$8:$Q$335,0),0)&gt;0,1,0)</f>
        <v>0</v>
      </c>
      <c r="CK47" s="107">
        <f ca="1">IF(IFERROR(MATCH(_xlfn.CONCAT($B47,",",CK$4),'19 SpcFunc &amp; VentSpcFunc combos'!$Q$8:$Q$335,0),0)&gt;0,1,0)</f>
        <v>0</v>
      </c>
      <c r="CL47" s="107">
        <f ca="1">IF(IFERROR(MATCH(_xlfn.CONCAT($B47,",",CL$4),'19 SpcFunc &amp; VentSpcFunc combos'!$Q$8:$Q$335,0),0)&gt;0,1,0)</f>
        <v>0</v>
      </c>
      <c r="CM47" s="107">
        <f ca="1">IF(IFERROR(MATCH(_xlfn.CONCAT($B47,",",CM$4),'19 SpcFunc &amp; VentSpcFunc combos'!$Q$8:$Q$335,0),0)&gt;0,1,0)</f>
        <v>0</v>
      </c>
      <c r="CN47" s="107">
        <f ca="1">IF(IFERROR(MATCH(_xlfn.CONCAT($B47,",",CN$4),'19 SpcFunc &amp; VentSpcFunc combos'!$Q$8:$Q$335,0),0)&gt;0,1,0)</f>
        <v>0</v>
      </c>
      <c r="CO47" s="107">
        <f ca="1">IF(IFERROR(MATCH(_xlfn.CONCAT($B47,",",CO$4),'19 SpcFunc &amp; VentSpcFunc combos'!$Q$8:$Q$335,0),0)&gt;0,1,0)</f>
        <v>0</v>
      </c>
      <c r="CP47" s="107">
        <f ca="1">IF(IFERROR(MATCH(_xlfn.CONCAT($B47,",",CP$4),'19 SpcFunc &amp; VentSpcFunc combos'!$Q$8:$Q$335,0),0)&gt;0,1,0)</f>
        <v>0</v>
      </c>
      <c r="CQ47" s="107">
        <f ca="1">IF(IFERROR(MATCH(_xlfn.CONCAT($B47,",",CQ$4),'19 SpcFunc &amp; VentSpcFunc combos'!$Q$8:$Q$335,0),0)&gt;0,1,0)</f>
        <v>0</v>
      </c>
      <c r="CR47" s="107">
        <f ca="1">IF(IFERROR(MATCH(_xlfn.CONCAT($B47,",",CR$4),'19 SpcFunc &amp; VentSpcFunc combos'!$Q$8:$Q$335,0),0)&gt;0,1,0)</f>
        <v>0</v>
      </c>
      <c r="CS47" s="107">
        <f ca="1">IF(IFERROR(MATCH(_xlfn.CONCAT($B47,",",CS$4),'19 SpcFunc &amp; VentSpcFunc combos'!$Q$8:$Q$335,0),0)&gt;0,1,0)</f>
        <v>0</v>
      </c>
      <c r="CT47" s="107">
        <f ca="1">IF(IFERROR(MATCH(_xlfn.CONCAT($B47,",",CT$4),'19 SpcFunc &amp; VentSpcFunc combos'!$Q$8:$Q$335,0),0)&gt;0,1,0)</f>
        <v>0</v>
      </c>
      <c r="CU47" s="86" t="s">
        <v>535</v>
      </c>
      <c r="CV47">
        <f t="shared" ca="1" si="5"/>
        <v>4</v>
      </c>
    </row>
    <row r="48" spans="2:100">
      <c r="B48" t="str">
        <f>'For CSV - 2019 SpcFuncData'!B48</f>
        <v>Museum Area (Exhibition/Display)</v>
      </c>
      <c r="C48" s="107">
        <f ca="1">IF(IFERROR(MATCH(_xlfn.CONCAT($B48,",",C$4),'19 SpcFunc &amp; VentSpcFunc combos'!$Q$8:$Q$335,0),0)&gt;0,1,0)</f>
        <v>0</v>
      </c>
      <c r="D48" s="107">
        <f ca="1">IF(IFERROR(MATCH(_xlfn.CONCAT($B48,",",D$4),'19 SpcFunc &amp; VentSpcFunc combos'!$Q$8:$Q$335,0),0)&gt;0,1,0)</f>
        <v>0</v>
      </c>
      <c r="E48" s="107">
        <f ca="1">IF(IFERROR(MATCH(_xlfn.CONCAT($B48,",",E$4),'19 SpcFunc &amp; VentSpcFunc combos'!$Q$8:$Q$335,0),0)&gt;0,1,0)</f>
        <v>0</v>
      </c>
      <c r="F48" s="107">
        <f ca="1">IF(IFERROR(MATCH(_xlfn.CONCAT($B48,",",F$4),'19 SpcFunc &amp; VentSpcFunc combos'!$Q$8:$Q$335,0),0)&gt;0,1,0)</f>
        <v>0</v>
      </c>
      <c r="G48" s="107">
        <f ca="1">IF(IFERROR(MATCH(_xlfn.CONCAT($B48,",",G$4),'19 SpcFunc &amp; VentSpcFunc combos'!$Q$8:$Q$335,0),0)&gt;0,1,0)</f>
        <v>0</v>
      </c>
      <c r="H48" s="107">
        <f ca="1">IF(IFERROR(MATCH(_xlfn.CONCAT($B48,",",H$4),'19 SpcFunc &amp; VentSpcFunc combos'!$Q$8:$Q$335,0),0)&gt;0,1,0)</f>
        <v>1</v>
      </c>
      <c r="I48" s="107">
        <f ca="1">IF(IFERROR(MATCH(_xlfn.CONCAT($B48,",",I$4),'19 SpcFunc &amp; VentSpcFunc combos'!$Q$8:$Q$335,0),0)&gt;0,1,0)</f>
        <v>1</v>
      </c>
      <c r="J48" s="107">
        <f ca="1">IF(IFERROR(MATCH(_xlfn.CONCAT($B48,",",J$4),'19 SpcFunc &amp; VentSpcFunc combos'!$Q$8:$Q$335,0),0)&gt;0,1,0)</f>
        <v>0</v>
      </c>
      <c r="K48" s="107">
        <f ca="1">IF(IFERROR(MATCH(_xlfn.CONCAT($B48,",",K$4),'19 SpcFunc &amp; VentSpcFunc combos'!$Q$8:$Q$335,0),0)&gt;0,1,0)</f>
        <v>0</v>
      </c>
      <c r="L48" s="107">
        <f ca="1">IF(IFERROR(MATCH(_xlfn.CONCAT($B48,",",L$4),'19 SpcFunc &amp; VentSpcFunc combos'!$Q$8:$Q$335,0),0)&gt;0,1,0)</f>
        <v>0</v>
      </c>
      <c r="M48" s="107">
        <f ca="1">IF(IFERROR(MATCH(_xlfn.CONCAT($B48,",",M$4),'19 SpcFunc &amp; VentSpcFunc combos'!$Q$8:$Q$335,0),0)&gt;0,1,0)</f>
        <v>0</v>
      </c>
      <c r="N48" s="107">
        <f ca="1">IF(IFERROR(MATCH(_xlfn.CONCAT($B48,",",N$4),'19 SpcFunc &amp; VentSpcFunc combos'!$Q$8:$Q$335,0),0)&gt;0,1,0)</f>
        <v>0</v>
      </c>
      <c r="O48" s="107">
        <f ca="1">IF(IFERROR(MATCH(_xlfn.CONCAT($B48,",",O$4),'19 SpcFunc &amp; VentSpcFunc combos'!$Q$8:$Q$335,0),0)&gt;0,1,0)</f>
        <v>0</v>
      </c>
      <c r="P48" s="107">
        <f ca="1">IF(IFERROR(MATCH(_xlfn.CONCAT($B48,",",P$4),'19 SpcFunc &amp; VentSpcFunc combos'!$Q$8:$Q$335,0),0)&gt;0,1,0)</f>
        <v>0</v>
      </c>
      <c r="Q48" s="107">
        <f ca="1">IF(IFERROR(MATCH(_xlfn.CONCAT($B48,",",Q$4),'19 SpcFunc &amp; VentSpcFunc combos'!$Q$8:$Q$335,0),0)&gt;0,1,0)</f>
        <v>0</v>
      </c>
      <c r="R48" s="107">
        <f ca="1">IF(IFERROR(MATCH(_xlfn.CONCAT($B48,",",R$4),'19 SpcFunc &amp; VentSpcFunc combos'!$Q$8:$Q$335,0),0)&gt;0,1,0)</f>
        <v>0</v>
      </c>
      <c r="S48" s="107">
        <f ca="1">IF(IFERROR(MATCH(_xlfn.CONCAT($B48,",",S$4),'19 SpcFunc &amp; VentSpcFunc combos'!$Q$8:$Q$335,0),0)&gt;0,1,0)</f>
        <v>0</v>
      </c>
      <c r="T48" s="107">
        <f ca="1">IF(IFERROR(MATCH(_xlfn.CONCAT($B48,",",T$4),'19 SpcFunc &amp; VentSpcFunc combos'!$Q$8:$Q$335,0),0)&gt;0,1,0)</f>
        <v>0</v>
      </c>
      <c r="U48" s="107">
        <f ca="1">IF(IFERROR(MATCH(_xlfn.CONCAT($B48,",",U$4),'19 SpcFunc &amp; VentSpcFunc combos'!$Q$8:$Q$335,0),0)&gt;0,1,0)</f>
        <v>0</v>
      </c>
      <c r="V48" s="107">
        <f ca="1">IF(IFERROR(MATCH(_xlfn.CONCAT($B48,",",V$4),'19 SpcFunc &amp; VentSpcFunc combos'!$Q$8:$Q$335,0),0)&gt;0,1,0)</f>
        <v>0</v>
      </c>
      <c r="W48" s="107">
        <f ca="1">IF(IFERROR(MATCH(_xlfn.CONCAT($B48,",",W$4),'19 SpcFunc &amp; VentSpcFunc combos'!$Q$8:$Q$335,0),0)&gt;0,1,0)</f>
        <v>0</v>
      </c>
      <c r="X48" s="107">
        <f ca="1">IF(IFERROR(MATCH(_xlfn.CONCAT($B48,",",X$4),'19 SpcFunc &amp; VentSpcFunc combos'!$Q$8:$Q$335,0),0)&gt;0,1,0)</f>
        <v>0</v>
      </c>
      <c r="Y48" s="107">
        <f ca="1">IF(IFERROR(MATCH(_xlfn.CONCAT($B48,",",Y$4),'19 SpcFunc &amp; VentSpcFunc combos'!$Q$8:$Q$335,0),0)&gt;0,1,0)</f>
        <v>0</v>
      </c>
      <c r="Z48" s="107">
        <f ca="1">IF(IFERROR(MATCH(_xlfn.CONCAT($B48,",",Z$4),'19 SpcFunc &amp; VentSpcFunc combos'!$Q$8:$Q$335,0),0)&gt;0,1,0)</f>
        <v>0</v>
      </c>
      <c r="AA48" s="107">
        <f ca="1">IF(IFERROR(MATCH(_xlfn.CONCAT($B48,",",AA$4),'19 SpcFunc &amp; VentSpcFunc combos'!$Q$8:$Q$335,0),0)&gt;0,1,0)</f>
        <v>0</v>
      </c>
      <c r="AB48" s="107">
        <f ca="1">IF(IFERROR(MATCH(_xlfn.CONCAT($B48,",",AB$4),'19 SpcFunc &amp; VentSpcFunc combos'!$Q$8:$Q$335,0),0)&gt;0,1,0)</f>
        <v>0</v>
      </c>
      <c r="AC48" s="107">
        <f ca="1">IF(IFERROR(MATCH(_xlfn.CONCAT($B48,",",AC$4),'19 SpcFunc &amp; VentSpcFunc combos'!$Q$8:$Q$335,0),0)&gt;0,1,0)</f>
        <v>0</v>
      </c>
      <c r="AD48" s="107">
        <f ca="1">IF(IFERROR(MATCH(_xlfn.CONCAT($B48,",",AD$4),'19 SpcFunc &amp; VentSpcFunc combos'!$Q$8:$Q$335,0),0)&gt;0,1,0)</f>
        <v>0</v>
      </c>
      <c r="AE48" s="107">
        <f ca="1">IF(IFERROR(MATCH(_xlfn.CONCAT($B48,",",AE$4),'19 SpcFunc &amp; VentSpcFunc combos'!$Q$8:$Q$335,0),0)&gt;0,1,0)</f>
        <v>0</v>
      </c>
      <c r="AF48" s="107">
        <f ca="1">IF(IFERROR(MATCH(_xlfn.CONCAT($B48,",",AF$4),'19 SpcFunc &amp; VentSpcFunc combos'!$Q$8:$Q$335,0),0)&gt;0,1,0)</f>
        <v>0</v>
      </c>
      <c r="AG48" s="107">
        <f ca="1">IF(IFERROR(MATCH(_xlfn.CONCAT($B48,",",AG$4),'19 SpcFunc &amp; VentSpcFunc combos'!$Q$8:$Q$335,0),0)&gt;0,1,0)</f>
        <v>0</v>
      </c>
      <c r="AH48" s="107">
        <f ca="1">IF(IFERROR(MATCH(_xlfn.CONCAT($B48,",",AH$4),'19 SpcFunc &amp; VentSpcFunc combos'!$Q$8:$Q$335,0),0)&gt;0,1,0)</f>
        <v>0</v>
      </c>
      <c r="AI48" s="107">
        <f ca="1">IF(IFERROR(MATCH(_xlfn.CONCAT($B48,",",AI$4),'19 SpcFunc &amp; VentSpcFunc combos'!$Q$8:$Q$335,0),0)&gt;0,1,0)</f>
        <v>0</v>
      </c>
      <c r="AJ48" s="107">
        <f ca="1">IF(IFERROR(MATCH(_xlfn.CONCAT($B48,",",AJ$4),'19 SpcFunc &amp; VentSpcFunc combos'!$Q$8:$Q$335,0),0)&gt;0,1,0)</f>
        <v>0</v>
      </c>
      <c r="AK48" s="107">
        <f ca="1">IF(IFERROR(MATCH(_xlfn.CONCAT($B48,",",AK$4),'19 SpcFunc &amp; VentSpcFunc combos'!$Q$8:$Q$335,0),0)&gt;0,1,0)</f>
        <v>0</v>
      </c>
      <c r="AL48" s="107">
        <f ca="1">IF(IFERROR(MATCH(_xlfn.CONCAT($B48,",",AL$4),'19 SpcFunc &amp; VentSpcFunc combos'!$Q$8:$Q$335,0),0)&gt;0,1,0)</f>
        <v>0</v>
      </c>
      <c r="AM48" s="107">
        <f ca="1">IF(IFERROR(MATCH(_xlfn.CONCAT($B48,",",AM$4),'19 SpcFunc &amp; VentSpcFunc combos'!$Q$8:$Q$335,0),0)&gt;0,1,0)</f>
        <v>0</v>
      </c>
      <c r="AN48" s="107">
        <f ca="1">IF(IFERROR(MATCH(_xlfn.CONCAT($B48,",",AN$4),'19 SpcFunc &amp; VentSpcFunc combos'!$Q$8:$Q$335,0),0)&gt;0,1,0)</f>
        <v>0</v>
      </c>
      <c r="AO48" s="107">
        <f ca="1">IF(IFERROR(MATCH(_xlfn.CONCAT($B48,",",AO$4),'19 SpcFunc &amp; VentSpcFunc combos'!$Q$8:$Q$335,0),0)&gt;0,1,0)</f>
        <v>0</v>
      </c>
      <c r="AP48" s="107">
        <f ca="1">IF(IFERROR(MATCH(_xlfn.CONCAT($B48,",",AP$4),'19 SpcFunc &amp; VentSpcFunc combos'!$Q$8:$Q$335,0),0)&gt;0,1,0)</f>
        <v>0</v>
      </c>
      <c r="AQ48" s="107">
        <f ca="1">IF(IFERROR(MATCH(_xlfn.CONCAT($B48,",",AQ$4),'19 SpcFunc &amp; VentSpcFunc combos'!$Q$8:$Q$335,0),0)&gt;0,1,0)</f>
        <v>0</v>
      </c>
      <c r="AR48" s="107">
        <f ca="1">IF(IFERROR(MATCH(_xlfn.CONCAT($B48,",",AR$4),'19 SpcFunc &amp; VentSpcFunc combos'!$Q$8:$Q$335,0),0)&gt;0,1,0)</f>
        <v>0</v>
      </c>
      <c r="AS48" s="107">
        <f ca="1">IF(IFERROR(MATCH(_xlfn.CONCAT($B48,",",AS$4),'19 SpcFunc &amp; VentSpcFunc combos'!$Q$8:$Q$335,0),0)&gt;0,1,0)</f>
        <v>0</v>
      </c>
      <c r="AT48" s="107">
        <f ca="1">IF(IFERROR(MATCH(_xlfn.CONCAT($B48,",",AT$4),'19 SpcFunc &amp; VentSpcFunc combos'!$Q$8:$Q$335,0),0)&gt;0,1,0)</f>
        <v>0</v>
      </c>
      <c r="AU48" s="107">
        <f ca="1">IF(IFERROR(MATCH(_xlfn.CONCAT($B48,",",AU$4),'19 SpcFunc &amp; VentSpcFunc combos'!$Q$8:$Q$335,0),0)&gt;0,1,0)</f>
        <v>0</v>
      </c>
      <c r="AV48" s="107">
        <f ca="1">IF(IFERROR(MATCH(_xlfn.CONCAT($B48,",",AV$4),'19 SpcFunc &amp; VentSpcFunc combos'!$Q$8:$Q$335,0),0)&gt;0,1,0)</f>
        <v>0</v>
      </c>
      <c r="AW48" s="107">
        <f ca="1">IF(IFERROR(MATCH(_xlfn.CONCAT($B48,",",AW$4),'19 SpcFunc &amp; VentSpcFunc combos'!$Q$8:$Q$335,0),0)&gt;0,1,0)</f>
        <v>0</v>
      </c>
      <c r="AX48" s="107">
        <f ca="1">IF(IFERROR(MATCH(_xlfn.CONCAT($B48,",",AX$4),'19 SpcFunc &amp; VentSpcFunc combos'!$Q$8:$Q$335,0),0)&gt;0,1,0)</f>
        <v>0</v>
      </c>
      <c r="AY48" s="107">
        <f ca="1">IF(IFERROR(MATCH(_xlfn.CONCAT($B48,",",AY$4),'19 SpcFunc &amp; VentSpcFunc combos'!$Q$8:$Q$335,0),0)&gt;0,1,0)</f>
        <v>0</v>
      </c>
      <c r="AZ48" s="107">
        <f ca="1">IF(IFERROR(MATCH(_xlfn.CONCAT($B48,",",AZ$4),'19 SpcFunc &amp; VentSpcFunc combos'!$Q$8:$Q$335,0),0)&gt;0,1,0)</f>
        <v>0</v>
      </c>
      <c r="BA48" s="107">
        <f ca="1">IF(IFERROR(MATCH(_xlfn.CONCAT($B48,",",BA$4),'19 SpcFunc &amp; VentSpcFunc combos'!$Q$8:$Q$335,0),0)&gt;0,1,0)</f>
        <v>0</v>
      </c>
      <c r="BB48" s="107">
        <f ca="1">IF(IFERROR(MATCH(_xlfn.CONCAT($B48,",",BB$4),'19 SpcFunc &amp; VentSpcFunc combos'!$Q$8:$Q$335,0),0)&gt;0,1,0)</f>
        <v>0</v>
      </c>
      <c r="BC48" s="107">
        <f ca="1">IF(IFERROR(MATCH(_xlfn.CONCAT($B48,",",BC$4),'19 SpcFunc &amp; VentSpcFunc combos'!$Q$8:$Q$335,0),0)&gt;0,1,0)</f>
        <v>0</v>
      </c>
      <c r="BD48" s="107">
        <f ca="1">IF(IFERROR(MATCH(_xlfn.CONCAT($B48,",",BD$4),'19 SpcFunc &amp; VentSpcFunc combos'!$Q$8:$Q$335,0),0)&gt;0,1,0)</f>
        <v>0</v>
      </c>
      <c r="BE48" s="107">
        <f ca="1">IF(IFERROR(MATCH(_xlfn.CONCAT($B48,",",BE$4),'19 SpcFunc &amp; VentSpcFunc combos'!$Q$8:$Q$335,0),0)&gt;0,1,0)</f>
        <v>0</v>
      </c>
      <c r="BF48" s="107">
        <f ca="1">IF(IFERROR(MATCH(_xlfn.CONCAT($B48,",",BF$4),'19 SpcFunc &amp; VentSpcFunc combos'!$Q$8:$Q$335,0),0)&gt;0,1,0)</f>
        <v>0</v>
      </c>
      <c r="BG48" s="107">
        <f ca="1">IF(IFERROR(MATCH(_xlfn.CONCAT($B48,",",BG$4),'19 SpcFunc &amp; VentSpcFunc combos'!$Q$8:$Q$335,0),0)&gt;0,1,0)</f>
        <v>0</v>
      </c>
      <c r="BH48" s="107">
        <f ca="1">IF(IFERROR(MATCH(_xlfn.CONCAT($B48,",",BH$4),'19 SpcFunc &amp; VentSpcFunc combos'!$Q$8:$Q$335,0),0)&gt;0,1,0)</f>
        <v>0</v>
      </c>
      <c r="BI48" s="107">
        <f ca="1">IF(IFERROR(MATCH(_xlfn.CONCAT($B48,",",BI$4),'19 SpcFunc &amp; VentSpcFunc combos'!$Q$8:$Q$335,0),0)&gt;0,1,0)</f>
        <v>0</v>
      </c>
      <c r="BJ48" s="107">
        <f ca="1">IF(IFERROR(MATCH(_xlfn.CONCAT($B48,",",BJ$4),'19 SpcFunc &amp; VentSpcFunc combos'!$Q$8:$Q$335,0),0)&gt;0,1,0)</f>
        <v>0</v>
      </c>
      <c r="BK48" s="107">
        <f ca="1">IF(IFERROR(MATCH(_xlfn.CONCAT($B48,",",BK$4),'19 SpcFunc &amp; VentSpcFunc combos'!$Q$8:$Q$335,0),0)&gt;0,1,0)</f>
        <v>0</v>
      </c>
      <c r="BL48" s="107">
        <f ca="1">IF(IFERROR(MATCH(_xlfn.CONCAT($B48,",",BL$4),'19 SpcFunc &amp; VentSpcFunc combos'!$Q$8:$Q$335,0),0)&gt;0,1,0)</f>
        <v>0</v>
      </c>
      <c r="BM48" s="107">
        <f ca="1">IF(IFERROR(MATCH(_xlfn.CONCAT($B48,",",BM$4),'19 SpcFunc &amp; VentSpcFunc combos'!$Q$8:$Q$335,0),0)&gt;0,1,0)</f>
        <v>0</v>
      </c>
      <c r="BN48" s="107">
        <f ca="1">IF(IFERROR(MATCH(_xlfn.CONCAT($B48,",",BN$4),'19 SpcFunc &amp; VentSpcFunc combos'!$Q$8:$Q$335,0),0)&gt;0,1,0)</f>
        <v>0</v>
      </c>
      <c r="BO48" s="107">
        <f ca="1">IF(IFERROR(MATCH(_xlfn.CONCAT($B48,",",BO$4),'19 SpcFunc &amp; VentSpcFunc combos'!$Q$8:$Q$335,0),0)&gt;0,1,0)</f>
        <v>0</v>
      </c>
      <c r="BP48" s="107">
        <f ca="1">IF(IFERROR(MATCH(_xlfn.CONCAT($B48,",",BP$4),'19 SpcFunc &amp; VentSpcFunc combos'!$Q$8:$Q$335,0),0)&gt;0,1,0)</f>
        <v>0</v>
      </c>
      <c r="BQ48" s="107">
        <f ca="1">IF(IFERROR(MATCH(_xlfn.CONCAT($B48,",",BQ$4),'19 SpcFunc &amp; VentSpcFunc combos'!$Q$8:$Q$335,0),0)&gt;0,1,0)</f>
        <v>0</v>
      </c>
      <c r="BR48" s="107">
        <f ca="1">IF(IFERROR(MATCH(_xlfn.CONCAT($B48,",",BR$4),'19 SpcFunc &amp; VentSpcFunc combos'!$Q$8:$Q$335,0),0)&gt;0,1,0)</f>
        <v>0</v>
      </c>
      <c r="BS48" s="107">
        <f ca="1">IF(IFERROR(MATCH(_xlfn.CONCAT($B48,",",BS$4),'19 SpcFunc &amp; VentSpcFunc combos'!$Q$8:$Q$335,0),0)&gt;0,1,0)</f>
        <v>0</v>
      </c>
      <c r="BT48" s="107">
        <f ca="1">IF(IFERROR(MATCH(_xlfn.CONCAT($B48,",",BT$4),'19 SpcFunc &amp; VentSpcFunc combos'!$Q$8:$Q$335,0),0)&gt;0,1,0)</f>
        <v>0</v>
      </c>
      <c r="BU48" s="107">
        <f ca="1">IF(IFERROR(MATCH(_xlfn.CONCAT($B48,",",BU$4),'19 SpcFunc &amp; VentSpcFunc combos'!$Q$8:$Q$335,0),0)&gt;0,1,0)</f>
        <v>0</v>
      </c>
      <c r="BV48" s="107">
        <f ca="1">IF(IFERROR(MATCH(_xlfn.CONCAT($B48,",",BV$4),'19 SpcFunc &amp; VentSpcFunc combos'!$Q$8:$Q$335,0),0)&gt;0,1,0)</f>
        <v>0</v>
      </c>
      <c r="BW48" s="107">
        <f ca="1">IF(IFERROR(MATCH(_xlfn.CONCAT($B48,",",BW$4),'19 SpcFunc &amp; VentSpcFunc combos'!$Q$8:$Q$335,0),0)&gt;0,1,0)</f>
        <v>0</v>
      </c>
      <c r="BX48" s="107">
        <f ca="1">IF(IFERROR(MATCH(_xlfn.CONCAT($B48,",",BX$4),'19 SpcFunc &amp; VentSpcFunc combos'!$Q$8:$Q$335,0),0)&gt;0,1,0)</f>
        <v>0</v>
      </c>
      <c r="BY48" s="107">
        <f ca="1">IF(IFERROR(MATCH(_xlfn.CONCAT($B48,",",BY$4),'19 SpcFunc &amp; VentSpcFunc combos'!$Q$8:$Q$335,0),0)&gt;0,1,0)</f>
        <v>0</v>
      </c>
      <c r="BZ48" s="107">
        <f ca="1">IF(IFERROR(MATCH(_xlfn.CONCAT($B48,",",BZ$4),'19 SpcFunc &amp; VentSpcFunc combos'!$Q$8:$Q$335,0),0)&gt;0,1,0)</f>
        <v>0</v>
      </c>
      <c r="CA48" s="107">
        <f ca="1">IF(IFERROR(MATCH(_xlfn.CONCAT($B48,",",CA$4),'19 SpcFunc &amp; VentSpcFunc combos'!$Q$8:$Q$335,0),0)&gt;0,1,0)</f>
        <v>0</v>
      </c>
      <c r="CB48" s="107">
        <f ca="1">IF(IFERROR(MATCH(_xlfn.CONCAT($B48,",",CB$4),'19 SpcFunc &amp; VentSpcFunc combos'!$Q$8:$Q$335,0),0)&gt;0,1,0)</f>
        <v>0</v>
      </c>
      <c r="CC48" s="107">
        <f ca="1">IF(IFERROR(MATCH(_xlfn.CONCAT($B48,",",CC$4),'19 SpcFunc &amp; VentSpcFunc combos'!$Q$8:$Q$335,0),0)&gt;0,1,0)</f>
        <v>0</v>
      </c>
      <c r="CD48" s="107">
        <f ca="1">IF(IFERROR(MATCH(_xlfn.CONCAT($B48,",",CD$4),'19 SpcFunc &amp; VentSpcFunc combos'!$Q$8:$Q$335,0),0)&gt;0,1,0)</f>
        <v>0</v>
      </c>
      <c r="CE48" s="107">
        <f ca="1">IF(IFERROR(MATCH(_xlfn.CONCAT($B48,",",CE$4),'19 SpcFunc &amp; VentSpcFunc combos'!$Q$8:$Q$335,0),0)&gt;0,1,0)</f>
        <v>0</v>
      </c>
      <c r="CF48" s="107">
        <f ca="1">IF(IFERROR(MATCH(_xlfn.CONCAT($B48,",",CF$4),'19 SpcFunc &amp; VentSpcFunc combos'!$Q$8:$Q$335,0),0)&gt;0,1,0)</f>
        <v>0</v>
      </c>
      <c r="CG48" s="107">
        <f ca="1">IF(IFERROR(MATCH(_xlfn.CONCAT($B48,",",CG$4),'19 SpcFunc &amp; VentSpcFunc combos'!$Q$8:$Q$335,0),0)&gt;0,1,0)</f>
        <v>0</v>
      </c>
      <c r="CH48" s="107">
        <f ca="1">IF(IFERROR(MATCH(_xlfn.CONCAT($B48,",",CH$4),'19 SpcFunc &amp; VentSpcFunc combos'!$Q$8:$Q$335,0),0)&gt;0,1,0)</f>
        <v>0</v>
      </c>
      <c r="CI48" s="107">
        <f ca="1">IF(IFERROR(MATCH(_xlfn.CONCAT($B48,",",CI$4),'19 SpcFunc &amp; VentSpcFunc combos'!$Q$8:$Q$335,0),0)&gt;0,1,0)</f>
        <v>0</v>
      </c>
      <c r="CJ48" s="107">
        <f ca="1">IF(IFERROR(MATCH(_xlfn.CONCAT($B48,",",CJ$4),'19 SpcFunc &amp; VentSpcFunc combos'!$Q$8:$Q$335,0),0)&gt;0,1,0)</f>
        <v>0</v>
      </c>
      <c r="CK48" s="107">
        <f ca="1">IF(IFERROR(MATCH(_xlfn.CONCAT($B48,",",CK$4),'19 SpcFunc &amp; VentSpcFunc combos'!$Q$8:$Q$335,0),0)&gt;0,1,0)</f>
        <v>0</v>
      </c>
      <c r="CL48" s="107">
        <f ca="1">IF(IFERROR(MATCH(_xlfn.CONCAT($B48,",",CL$4),'19 SpcFunc &amp; VentSpcFunc combos'!$Q$8:$Q$335,0),0)&gt;0,1,0)</f>
        <v>0</v>
      </c>
      <c r="CM48" s="107">
        <f ca="1">IF(IFERROR(MATCH(_xlfn.CONCAT($B48,",",CM$4),'19 SpcFunc &amp; VentSpcFunc combos'!$Q$8:$Q$335,0),0)&gt;0,1,0)</f>
        <v>0</v>
      </c>
      <c r="CN48" s="107">
        <f ca="1">IF(IFERROR(MATCH(_xlfn.CONCAT($B48,",",CN$4),'19 SpcFunc &amp; VentSpcFunc combos'!$Q$8:$Q$335,0),0)&gt;0,1,0)</f>
        <v>0</v>
      </c>
      <c r="CO48" s="107">
        <f ca="1">IF(IFERROR(MATCH(_xlfn.CONCAT($B48,",",CO$4),'19 SpcFunc &amp; VentSpcFunc combos'!$Q$8:$Q$335,0),0)&gt;0,1,0)</f>
        <v>0</v>
      </c>
      <c r="CP48" s="107">
        <f ca="1">IF(IFERROR(MATCH(_xlfn.CONCAT($B48,",",CP$4),'19 SpcFunc &amp; VentSpcFunc combos'!$Q$8:$Q$335,0),0)&gt;0,1,0)</f>
        <v>0</v>
      </c>
      <c r="CQ48" s="107">
        <f ca="1">IF(IFERROR(MATCH(_xlfn.CONCAT($B48,",",CQ$4),'19 SpcFunc &amp; VentSpcFunc combos'!$Q$8:$Q$335,0),0)&gt;0,1,0)</f>
        <v>0</v>
      </c>
      <c r="CR48" s="107">
        <f ca="1">IF(IFERROR(MATCH(_xlfn.CONCAT($B48,",",CR$4),'19 SpcFunc &amp; VentSpcFunc combos'!$Q$8:$Q$335,0),0)&gt;0,1,0)</f>
        <v>0</v>
      </c>
      <c r="CS48" s="107">
        <f ca="1">IF(IFERROR(MATCH(_xlfn.CONCAT($B48,",",CS$4),'19 SpcFunc &amp; VentSpcFunc combos'!$Q$8:$Q$335,0),0)&gt;0,1,0)</f>
        <v>0</v>
      </c>
      <c r="CT48" s="107">
        <f ca="1">IF(IFERROR(MATCH(_xlfn.CONCAT($B48,",",CT$4),'19 SpcFunc &amp; VentSpcFunc combos'!$Q$8:$Q$335,0),0)&gt;0,1,0)</f>
        <v>0</v>
      </c>
      <c r="CU48" s="86" t="s">
        <v>535</v>
      </c>
      <c r="CV48">
        <f t="shared" ca="1" si="5"/>
        <v>2</v>
      </c>
    </row>
    <row r="49" spans="2:100">
      <c r="B49" t="str">
        <f>'For CSV - 2019 SpcFuncData'!B49</f>
        <v>Museum Area (Restoration Room)</v>
      </c>
      <c r="C49" s="107">
        <f ca="1">IF(IFERROR(MATCH(_xlfn.CONCAT($B49,",",C$4),'19 SpcFunc &amp; VentSpcFunc combos'!$Q$8:$Q$335,0),0)&gt;0,1,0)</f>
        <v>0</v>
      </c>
      <c r="D49" s="107">
        <f ca="1">IF(IFERROR(MATCH(_xlfn.CONCAT($B49,",",D$4),'19 SpcFunc &amp; VentSpcFunc combos'!$Q$8:$Q$335,0),0)&gt;0,1,0)</f>
        <v>0</v>
      </c>
      <c r="E49" s="107">
        <f ca="1">IF(IFERROR(MATCH(_xlfn.CONCAT($B49,",",E$4),'19 SpcFunc &amp; VentSpcFunc combos'!$Q$8:$Q$335,0),0)&gt;0,1,0)</f>
        <v>0</v>
      </c>
      <c r="F49" s="107">
        <f ca="1">IF(IFERROR(MATCH(_xlfn.CONCAT($B49,",",F$4),'19 SpcFunc &amp; VentSpcFunc combos'!$Q$8:$Q$335,0),0)&gt;0,1,0)</f>
        <v>0</v>
      </c>
      <c r="G49" s="107">
        <f ca="1">IF(IFERROR(MATCH(_xlfn.CONCAT($B49,",",G$4),'19 SpcFunc &amp; VentSpcFunc combos'!$Q$8:$Q$335,0),0)&gt;0,1,0)</f>
        <v>0</v>
      </c>
      <c r="H49" s="107">
        <f ca="1">IF(IFERROR(MATCH(_xlfn.CONCAT($B49,",",H$4),'19 SpcFunc &amp; VentSpcFunc combos'!$Q$8:$Q$335,0),0)&gt;0,1,0)</f>
        <v>0</v>
      </c>
      <c r="I49" s="107">
        <f ca="1">IF(IFERROR(MATCH(_xlfn.CONCAT($B49,",",I$4),'19 SpcFunc &amp; VentSpcFunc combos'!$Q$8:$Q$335,0),0)&gt;0,1,0)</f>
        <v>0</v>
      </c>
      <c r="J49" s="107">
        <f ca="1">IF(IFERROR(MATCH(_xlfn.CONCAT($B49,",",J$4),'19 SpcFunc &amp; VentSpcFunc combos'!$Q$8:$Q$335,0),0)&gt;0,1,0)</f>
        <v>0</v>
      </c>
      <c r="K49" s="107">
        <f ca="1">IF(IFERROR(MATCH(_xlfn.CONCAT($B49,",",K$4),'19 SpcFunc &amp; VentSpcFunc combos'!$Q$8:$Q$335,0),0)&gt;0,1,0)</f>
        <v>1</v>
      </c>
      <c r="L49" s="107">
        <f ca="1">IF(IFERROR(MATCH(_xlfn.CONCAT($B49,",",L$4),'19 SpcFunc &amp; VentSpcFunc combos'!$Q$8:$Q$335,0),0)&gt;0,1,0)</f>
        <v>0</v>
      </c>
      <c r="M49" s="107">
        <f ca="1">IF(IFERROR(MATCH(_xlfn.CONCAT($B49,",",M$4),'19 SpcFunc &amp; VentSpcFunc combos'!$Q$8:$Q$335,0),0)&gt;0,1,0)</f>
        <v>0</v>
      </c>
      <c r="N49" s="107">
        <f ca="1">IF(IFERROR(MATCH(_xlfn.CONCAT($B49,",",N$4),'19 SpcFunc &amp; VentSpcFunc combos'!$Q$8:$Q$335,0),0)&gt;0,1,0)</f>
        <v>0</v>
      </c>
      <c r="O49" s="107">
        <f ca="1">IF(IFERROR(MATCH(_xlfn.CONCAT($B49,",",O$4),'19 SpcFunc &amp; VentSpcFunc combos'!$Q$8:$Q$335,0),0)&gt;0,1,0)</f>
        <v>0</v>
      </c>
      <c r="P49" s="107">
        <f ca="1">IF(IFERROR(MATCH(_xlfn.CONCAT($B49,",",P$4),'19 SpcFunc &amp; VentSpcFunc combos'!$Q$8:$Q$335,0),0)&gt;0,1,0)</f>
        <v>0</v>
      </c>
      <c r="Q49" s="107">
        <f ca="1">IF(IFERROR(MATCH(_xlfn.CONCAT($B49,",",Q$4),'19 SpcFunc &amp; VentSpcFunc combos'!$Q$8:$Q$335,0),0)&gt;0,1,0)</f>
        <v>0</v>
      </c>
      <c r="R49" s="107">
        <f ca="1">IF(IFERROR(MATCH(_xlfn.CONCAT($B49,",",R$4),'19 SpcFunc &amp; VentSpcFunc combos'!$Q$8:$Q$335,0),0)&gt;0,1,0)</f>
        <v>0</v>
      </c>
      <c r="S49" s="107">
        <f ca="1">IF(IFERROR(MATCH(_xlfn.CONCAT($B49,",",S$4),'19 SpcFunc &amp; VentSpcFunc combos'!$Q$8:$Q$335,0),0)&gt;0,1,0)</f>
        <v>0</v>
      </c>
      <c r="T49" s="107">
        <f ca="1">IF(IFERROR(MATCH(_xlfn.CONCAT($B49,",",T$4),'19 SpcFunc &amp; VentSpcFunc combos'!$Q$8:$Q$335,0),0)&gt;0,1,0)</f>
        <v>0</v>
      </c>
      <c r="U49" s="107">
        <f ca="1">IF(IFERROR(MATCH(_xlfn.CONCAT($B49,",",U$4),'19 SpcFunc &amp; VentSpcFunc combos'!$Q$8:$Q$335,0),0)&gt;0,1,0)</f>
        <v>0</v>
      </c>
      <c r="V49" s="107">
        <f ca="1">IF(IFERROR(MATCH(_xlfn.CONCAT($B49,",",V$4),'19 SpcFunc &amp; VentSpcFunc combos'!$Q$8:$Q$335,0),0)&gt;0,1,0)</f>
        <v>0</v>
      </c>
      <c r="W49" s="107">
        <f ca="1">IF(IFERROR(MATCH(_xlfn.CONCAT($B49,",",W$4),'19 SpcFunc &amp; VentSpcFunc combos'!$Q$8:$Q$335,0),0)&gt;0,1,0)</f>
        <v>1</v>
      </c>
      <c r="X49" s="107">
        <f ca="1">IF(IFERROR(MATCH(_xlfn.CONCAT($B49,",",X$4),'19 SpcFunc &amp; VentSpcFunc combos'!$Q$8:$Q$335,0),0)&gt;0,1,0)</f>
        <v>1</v>
      </c>
      <c r="Y49" s="107">
        <f ca="1">IF(IFERROR(MATCH(_xlfn.CONCAT($B49,",",Y$4),'19 SpcFunc &amp; VentSpcFunc combos'!$Q$8:$Q$335,0),0)&gt;0,1,0)</f>
        <v>1</v>
      </c>
      <c r="Z49" s="107">
        <f ca="1">IF(IFERROR(MATCH(_xlfn.CONCAT($B49,",",Z$4),'19 SpcFunc &amp; VentSpcFunc combos'!$Q$8:$Q$335,0),0)&gt;0,1,0)</f>
        <v>0</v>
      </c>
      <c r="AA49" s="107">
        <f ca="1">IF(IFERROR(MATCH(_xlfn.CONCAT($B49,",",AA$4),'19 SpcFunc &amp; VentSpcFunc combos'!$Q$8:$Q$335,0),0)&gt;0,1,0)</f>
        <v>0</v>
      </c>
      <c r="AB49" s="107">
        <f ca="1">IF(IFERROR(MATCH(_xlfn.CONCAT($B49,",",AB$4),'19 SpcFunc &amp; VentSpcFunc combos'!$Q$8:$Q$335,0),0)&gt;0,1,0)</f>
        <v>0</v>
      </c>
      <c r="AC49" s="107">
        <f ca="1">IF(IFERROR(MATCH(_xlfn.CONCAT($B49,",",AC$4),'19 SpcFunc &amp; VentSpcFunc combos'!$Q$8:$Q$335,0),0)&gt;0,1,0)</f>
        <v>0</v>
      </c>
      <c r="AD49" s="107">
        <f ca="1">IF(IFERROR(MATCH(_xlfn.CONCAT($B49,",",AD$4),'19 SpcFunc &amp; VentSpcFunc combos'!$Q$8:$Q$335,0),0)&gt;0,1,0)</f>
        <v>1</v>
      </c>
      <c r="AE49" s="107">
        <f ca="1">IF(IFERROR(MATCH(_xlfn.CONCAT($B49,",",AE$4),'19 SpcFunc &amp; VentSpcFunc combos'!$Q$8:$Q$335,0),0)&gt;0,1,0)</f>
        <v>1</v>
      </c>
      <c r="AF49" s="107">
        <f ca="1">IF(IFERROR(MATCH(_xlfn.CONCAT($B49,",",AF$4),'19 SpcFunc &amp; VentSpcFunc combos'!$Q$8:$Q$335,0),0)&gt;0,1,0)</f>
        <v>0</v>
      </c>
      <c r="AG49" s="107">
        <f ca="1">IF(IFERROR(MATCH(_xlfn.CONCAT($B49,",",AG$4),'19 SpcFunc &amp; VentSpcFunc combos'!$Q$8:$Q$335,0),0)&gt;0,1,0)</f>
        <v>0</v>
      </c>
      <c r="AH49" s="107">
        <f ca="1">IF(IFERROR(MATCH(_xlfn.CONCAT($B49,",",AH$4),'19 SpcFunc &amp; VentSpcFunc combos'!$Q$8:$Q$335,0),0)&gt;0,1,0)</f>
        <v>0</v>
      </c>
      <c r="AI49" s="107">
        <f ca="1">IF(IFERROR(MATCH(_xlfn.CONCAT($B49,",",AI$4),'19 SpcFunc &amp; VentSpcFunc combos'!$Q$8:$Q$335,0),0)&gt;0,1,0)</f>
        <v>0</v>
      </c>
      <c r="AJ49" s="107">
        <f ca="1">IF(IFERROR(MATCH(_xlfn.CONCAT($B49,",",AJ$4),'19 SpcFunc &amp; VentSpcFunc combos'!$Q$8:$Q$335,0),0)&gt;0,1,0)</f>
        <v>0</v>
      </c>
      <c r="AK49" s="107">
        <f ca="1">IF(IFERROR(MATCH(_xlfn.CONCAT($B49,",",AK$4),'19 SpcFunc &amp; VentSpcFunc combos'!$Q$8:$Q$335,0),0)&gt;0,1,0)</f>
        <v>0</v>
      </c>
      <c r="AL49" s="107">
        <f ca="1">IF(IFERROR(MATCH(_xlfn.CONCAT($B49,",",AL$4),'19 SpcFunc &amp; VentSpcFunc combos'!$Q$8:$Q$335,0),0)&gt;0,1,0)</f>
        <v>0</v>
      </c>
      <c r="AM49" s="107">
        <f ca="1">IF(IFERROR(MATCH(_xlfn.CONCAT($B49,",",AM$4),'19 SpcFunc &amp; VentSpcFunc combos'!$Q$8:$Q$335,0),0)&gt;0,1,0)</f>
        <v>0</v>
      </c>
      <c r="AN49" s="107">
        <f ca="1">IF(IFERROR(MATCH(_xlfn.CONCAT($B49,",",AN$4),'19 SpcFunc &amp; VentSpcFunc combos'!$Q$8:$Q$335,0),0)&gt;0,1,0)</f>
        <v>0</v>
      </c>
      <c r="AO49" s="107">
        <f ca="1">IF(IFERROR(MATCH(_xlfn.CONCAT($B49,",",AO$4),'19 SpcFunc &amp; VentSpcFunc combos'!$Q$8:$Q$335,0),0)&gt;0,1,0)</f>
        <v>0</v>
      </c>
      <c r="AP49" s="107">
        <f ca="1">IF(IFERROR(MATCH(_xlfn.CONCAT($B49,",",AP$4),'19 SpcFunc &amp; VentSpcFunc combos'!$Q$8:$Q$335,0),0)&gt;0,1,0)</f>
        <v>0</v>
      </c>
      <c r="AQ49" s="107">
        <f ca="1">IF(IFERROR(MATCH(_xlfn.CONCAT($B49,",",AQ$4),'19 SpcFunc &amp; VentSpcFunc combos'!$Q$8:$Q$335,0),0)&gt;0,1,0)</f>
        <v>1</v>
      </c>
      <c r="AR49" s="107">
        <f ca="1">IF(IFERROR(MATCH(_xlfn.CONCAT($B49,",",AR$4),'19 SpcFunc &amp; VentSpcFunc combos'!$Q$8:$Q$335,0),0)&gt;0,1,0)</f>
        <v>0</v>
      </c>
      <c r="AS49" s="107">
        <f ca="1">IF(IFERROR(MATCH(_xlfn.CONCAT($B49,",",AS$4),'19 SpcFunc &amp; VentSpcFunc combos'!$Q$8:$Q$335,0),0)&gt;0,1,0)</f>
        <v>0</v>
      </c>
      <c r="AT49" s="107">
        <f ca="1">IF(IFERROR(MATCH(_xlfn.CONCAT($B49,",",AT$4),'19 SpcFunc &amp; VentSpcFunc combos'!$Q$8:$Q$335,0),0)&gt;0,1,0)</f>
        <v>0</v>
      </c>
      <c r="AU49" s="107">
        <f ca="1">IF(IFERROR(MATCH(_xlfn.CONCAT($B49,",",AU$4),'19 SpcFunc &amp; VentSpcFunc combos'!$Q$8:$Q$335,0),0)&gt;0,1,0)</f>
        <v>0</v>
      </c>
      <c r="AV49" s="107">
        <f ca="1">IF(IFERROR(MATCH(_xlfn.CONCAT($B49,",",AV$4),'19 SpcFunc &amp; VentSpcFunc combos'!$Q$8:$Q$335,0),0)&gt;0,1,0)</f>
        <v>0</v>
      </c>
      <c r="AW49" s="107">
        <f ca="1">IF(IFERROR(MATCH(_xlfn.CONCAT($B49,",",AW$4),'19 SpcFunc &amp; VentSpcFunc combos'!$Q$8:$Q$335,0),0)&gt;0,1,0)</f>
        <v>0</v>
      </c>
      <c r="AX49" s="107">
        <f ca="1">IF(IFERROR(MATCH(_xlfn.CONCAT($B49,",",AX$4),'19 SpcFunc &amp; VentSpcFunc combos'!$Q$8:$Q$335,0),0)&gt;0,1,0)</f>
        <v>0</v>
      </c>
      <c r="AY49" s="107">
        <f ca="1">IF(IFERROR(MATCH(_xlfn.CONCAT($B49,",",AY$4),'19 SpcFunc &amp; VentSpcFunc combos'!$Q$8:$Q$335,0),0)&gt;0,1,0)</f>
        <v>0</v>
      </c>
      <c r="AZ49" s="107">
        <f ca="1">IF(IFERROR(MATCH(_xlfn.CONCAT($B49,",",AZ$4),'19 SpcFunc &amp; VentSpcFunc combos'!$Q$8:$Q$335,0),0)&gt;0,1,0)</f>
        <v>1</v>
      </c>
      <c r="BA49" s="107">
        <f ca="1">IF(IFERROR(MATCH(_xlfn.CONCAT($B49,",",BA$4),'19 SpcFunc &amp; VentSpcFunc combos'!$Q$8:$Q$335,0),0)&gt;0,1,0)</f>
        <v>0</v>
      </c>
      <c r="BB49" s="107">
        <f ca="1">IF(IFERROR(MATCH(_xlfn.CONCAT($B49,",",BB$4),'19 SpcFunc &amp; VentSpcFunc combos'!$Q$8:$Q$335,0),0)&gt;0,1,0)</f>
        <v>0</v>
      </c>
      <c r="BC49" s="107">
        <f ca="1">IF(IFERROR(MATCH(_xlfn.CONCAT($B49,",",BC$4),'19 SpcFunc &amp; VentSpcFunc combos'!$Q$8:$Q$335,0),0)&gt;0,1,0)</f>
        <v>0</v>
      </c>
      <c r="BD49" s="107">
        <f ca="1">IF(IFERROR(MATCH(_xlfn.CONCAT($B49,",",BD$4),'19 SpcFunc &amp; VentSpcFunc combos'!$Q$8:$Q$335,0),0)&gt;0,1,0)</f>
        <v>0</v>
      </c>
      <c r="BE49" s="107">
        <f ca="1">IF(IFERROR(MATCH(_xlfn.CONCAT($B49,",",BE$4),'19 SpcFunc &amp; VentSpcFunc combos'!$Q$8:$Q$335,0),0)&gt;0,1,0)</f>
        <v>0</v>
      </c>
      <c r="BF49" s="107">
        <f ca="1">IF(IFERROR(MATCH(_xlfn.CONCAT($B49,",",BF$4),'19 SpcFunc &amp; VentSpcFunc combos'!$Q$8:$Q$335,0),0)&gt;0,1,0)</f>
        <v>0</v>
      </c>
      <c r="BG49" s="107">
        <f ca="1">IF(IFERROR(MATCH(_xlfn.CONCAT($B49,",",BG$4),'19 SpcFunc &amp; VentSpcFunc combos'!$Q$8:$Q$335,0),0)&gt;0,1,0)</f>
        <v>0</v>
      </c>
      <c r="BH49" s="107">
        <f ca="1">IF(IFERROR(MATCH(_xlfn.CONCAT($B49,",",BH$4),'19 SpcFunc &amp; VentSpcFunc combos'!$Q$8:$Q$335,0),0)&gt;0,1,0)</f>
        <v>1</v>
      </c>
      <c r="BI49" s="107">
        <f ca="1">IF(IFERROR(MATCH(_xlfn.CONCAT($B49,",",BI$4),'19 SpcFunc &amp; VentSpcFunc combos'!$Q$8:$Q$335,0),0)&gt;0,1,0)</f>
        <v>0</v>
      </c>
      <c r="BJ49" s="107">
        <f ca="1">IF(IFERROR(MATCH(_xlfn.CONCAT($B49,",",BJ$4),'19 SpcFunc &amp; VentSpcFunc combos'!$Q$8:$Q$335,0),0)&gt;0,1,0)</f>
        <v>0</v>
      </c>
      <c r="BK49" s="107">
        <f ca="1">IF(IFERROR(MATCH(_xlfn.CONCAT($B49,",",BK$4),'19 SpcFunc &amp; VentSpcFunc combos'!$Q$8:$Q$335,0),0)&gt;0,1,0)</f>
        <v>0</v>
      </c>
      <c r="BL49" s="107">
        <f ca="1">IF(IFERROR(MATCH(_xlfn.CONCAT($B49,",",BL$4),'19 SpcFunc &amp; VentSpcFunc combos'!$Q$8:$Q$335,0),0)&gt;0,1,0)</f>
        <v>0</v>
      </c>
      <c r="BM49" s="107">
        <f ca="1">IF(IFERROR(MATCH(_xlfn.CONCAT($B49,",",BM$4),'19 SpcFunc &amp; VentSpcFunc combos'!$Q$8:$Q$335,0),0)&gt;0,1,0)</f>
        <v>1</v>
      </c>
      <c r="BN49" s="107">
        <f ca="1">IF(IFERROR(MATCH(_xlfn.CONCAT($B49,",",BN$4),'19 SpcFunc &amp; VentSpcFunc combos'!$Q$8:$Q$335,0),0)&gt;0,1,0)</f>
        <v>0</v>
      </c>
      <c r="BO49" s="107">
        <f ca="1">IF(IFERROR(MATCH(_xlfn.CONCAT($B49,",",BO$4),'19 SpcFunc &amp; VentSpcFunc combos'!$Q$8:$Q$335,0),0)&gt;0,1,0)</f>
        <v>1</v>
      </c>
      <c r="BP49" s="107">
        <f ca="1">IF(IFERROR(MATCH(_xlfn.CONCAT($B49,",",BP$4),'19 SpcFunc &amp; VentSpcFunc combos'!$Q$8:$Q$335,0),0)&gt;0,1,0)</f>
        <v>0</v>
      </c>
      <c r="BQ49" s="107">
        <f ca="1">IF(IFERROR(MATCH(_xlfn.CONCAT($B49,",",BQ$4),'19 SpcFunc &amp; VentSpcFunc combos'!$Q$8:$Q$335,0),0)&gt;0,1,0)</f>
        <v>1</v>
      </c>
      <c r="BR49" s="107">
        <f ca="1">IF(IFERROR(MATCH(_xlfn.CONCAT($B49,",",BR$4),'19 SpcFunc &amp; VentSpcFunc combos'!$Q$8:$Q$335,0),0)&gt;0,1,0)</f>
        <v>0</v>
      </c>
      <c r="BS49" s="107">
        <f ca="1">IF(IFERROR(MATCH(_xlfn.CONCAT($B49,",",BS$4),'19 SpcFunc &amp; VentSpcFunc combos'!$Q$8:$Q$335,0),0)&gt;0,1,0)</f>
        <v>0</v>
      </c>
      <c r="BT49" s="107">
        <f ca="1">IF(IFERROR(MATCH(_xlfn.CONCAT($B49,",",BT$4),'19 SpcFunc &amp; VentSpcFunc combos'!$Q$8:$Q$335,0),0)&gt;0,1,0)</f>
        <v>0</v>
      </c>
      <c r="BU49" s="107">
        <f ca="1">IF(IFERROR(MATCH(_xlfn.CONCAT($B49,",",BU$4),'19 SpcFunc &amp; VentSpcFunc combos'!$Q$8:$Q$335,0),0)&gt;0,1,0)</f>
        <v>0</v>
      </c>
      <c r="BV49" s="107">
        <f ca="1">IF(IFERROR(MATCH(_xlfn.CONCAT($B49,",",BV$4),'19 SpcFunc &amp; VentSpcFunc combos'!$Q$8:$Q$335,0),0)&gt;0,1,0)</f>
        <v>0</v>
      </c>
      <c r="BW49" s="107">
        <f ca="1">IF(IFERROR(MATCH(_xlfn.CONCAT($B49,",",BW$4),'19 SpcFunc &amp; VentSpcFunc combos'!$Q$8:$Q$335,0),0)&gt;0,1,0)</f>
        <v>0</v>
      </c>
      <c r="BX49" s="107">
        <f ca="1">IF(IFERROR(MATCH(_xlfn.CONCAT($B49,",",BX$4),'19 SpcFunc &amp; VentSpcFunc combos'!$Q$8:$Q$335,0),0)&gt;0,1,0)</f>
        <v>0</v>
      </c>
      <c r="BY49" s="107">
        <f ca="1">IF(IFERROR(MATCH(_xlfn.CONCAT($B49,",",BY$4),'19 SpcFunc &amp; VentSpcFunc combos'!$Q$8:$Q$335,0),0)&gt;0,1,0)</f>
        <v>0</v>
      </c>
      <c r="BZ49" s="107">
        <f ca="1">IF(IFERROR(MATCH(_xlfn.CONCAT($B49,",",BZ$4),'19 SpcFunc &amp; VentSpcFunc combos'!$Q$8:$Q$335,0),0)&gt;0,1,0)</f>
        <v>0</v>
      </c>
      <c r="CA49" s="107">
        <f ca="1">IF(IFERROR(MATCH(_xlfn.CONCAT($B49,",",CA$4),'19 SpcFunc &amp; VentSpcFunc combos'!$Q$8:$Q$335,0),0)&gt;0,1,0)</f>
        <v>0</v>
      </c>
      <c r="CB49" s="107">
        <f ca="1">IF(IFERROR(MATCH(_xlfn.CONCAT($B49,",",CB$4),'19 SpcFunc &amp; VentSpcFunc combos'!$Q$8:$Q$335,0),0)&gt;0,1,0)</f>
        <v>0</v>
      </c>
      <c r="CC49" s="107">
        <f ca="1">IF(IFERROR(MATCH(_xlfn.CONCAT($B49,",",CC$4),'19 SpcFunc &amp; VentSpcFunc combos'!$Q$8:$Q$335,0),0)&gt;0,1,0)</f>
        <v>0</v>
      </c>
      <c r="CD49" s="107">
        <f ca="1">IF(IFERROR(MATCH(_xlfn.CONCAT($B49,",",CD$4),'19 SpcFunc &amp; VentSpcFunc combos'!$Q$8:$Q$335,0),0)&gt;0,1,0)</f>
        <v>0</v>
      </c>
      <c r="CE49" s="107">
        <f ca="1">IF(IFERROR(MATCH(_xlfn.CONCAT($B49,",",CE$4),'19 SpcFunc &amp; VentSpcFunc combos'!$Q$8:$Q$335,0),0)&gt;0,1,0)</f>
        <v>0</v>
      </c>
      <c r="CF49" s="107">
        <f ca="1">IF(IFERROR(MATCH(_xlfn.CONCAT($B49,",",CF$4),'19 SpcFunc &amp; VentSpcFunc combos'!$Q$8:$Q$335,0),0)&gt;0,1,0)</f>
        <v>0</v>
      </c>
      <c r="CG49" s="107">
        <f ca="1">IF(IFERROR(MATCH(_xlfn.CONCAT($B49,",",CG$4),'19 SpcFunc &amp; VentSpcFunc combos'!$Q$8:$Q$335,0),0)&gt;0,1,0)</f>
        <v>0</v>
      </c>
      <c r="CH49" s="107">
        <f ca="1">IF(IFERROR(MATCH(_xlfn.CONCAT($B49,",",CH$4),'19 SpcFunc &amp; VentSpcFunc combos'!$Q$8:$Q$335,0),0)&gt;0,1,0)</f>
        <v>0</v>
      </c>
      <c r="CI49" s="107">
        <f ca="1">IF(IFERROR(MATCH(_xlfn.CONCAT($B49,",",CI$4),'19 SpcFunc &amp; VentSpcFunc combos'!$Q$8:$Q$335,0),0)&gt;0,1,0)</f>
        <v>0</v>
      </c>
      <c r="CJ49" s="107">
        <f ca="1">IF(IFERROR(MATCH(_xlfn.CONCAT($B49,",",CJ$4),'19 SpcFunc &amp; VentSpcFunc combos'!$Q$8:$Q$335,0),0)&gt;0,1,0)</f>
        <v>0</v>
      </c>
      <c r="CK49" s="107">
        <f ca="1">IF(IFERROR(MATCH(_xlfn.CONCAT($B49,",",CK$4),'19 SpcFunc &amp; VentSpcFunc combos'!$Q$8:$Q$335,0),0)&gt;0,1,0)</f>
        <v>0</v>
      </c>
      <c r="CL49" s="107">
        <f ca="1">IF(IFERROR(MATCH(_xlfn.CONCAT($B49,",",CL$4),'19 SpcFunc &amp; VentSpcFunc combos'!$Q$8:$Q$335,0),0)&gt;0,1,0)</f>
        <v>0</v>
      </c>
      <c r="CM49" s="107">
        <f ca="1">IF(IFERROR(MATCH(_xlfn.CONCAT($B49,",",CM$4),'19 SpcFunc &amp; VentSpcFunc combos'!$Q$8:$Q$335,0),0)&gt;0,1,0)</f>
        <v>0</v>
      </c>
      <c r="CN49" s="107">
        <f ca="1">IF(IFERROR(MATCH(_xlfn.CONCAT($B49,",",CN$4),'19 SpcFunc &amp; VentSpcFunc combos'!$Q$8:$Q$335,0),0)&gt;0,1,0)</f>
        <v>0</v>
      </c>
      <c r="CO49" s="107">
        <f ca="1">IF(IFERROR(MATCH(_xlfn.CONCAT($B49,",",CO$4),'19 SpcFunc &amp; VentSpcFunc combos'!$Q$8:$Q$335,0),0)&gt;0,1,0)</f>
        <v>0</v>
      </c>
      <c r="CP49" s="107">
        <f ca="1">IF(IFERROR(MATCH(_xlfn.CONCAT($B49,",",CP$4),'19 SpcFunc &amp; VentSpcFunc combos'!$Q$8:$Q$335,0),0)&gt;0,1,0)</f>
        <v>0</v>
      </c>
      <c r="CQ49" s="107">
        <f ca="1">IF(IFERROR(MATCH(_xlfn.CONCAT($B49,",",CQ$4),'19 SpcFunc &amp; VentSpcFunc combos'!$Q$8:$Q$335,0),0)&gt;0,1,0)</f>
        <v>0</v>
      </c>
      <c r="CR49" s="107">
        <f ca="1">IF(IFERROR(MATCH(_xlfn.CONCAT($B49,",",CR$4),'19 SpcFunc &amp; VentSpcFunc combos'!$Q$8:$Q$335,0),0)&gt;0,1,0)</f>
        <v>0</v>
      </c>
      <c r="CS49" s="107">
        <f ca="1">IF(IFERROR(MATCH(_xlfn.CONCAT($B49,",",CS$4),'19 SpcFunc &amp; VentSpcFunc combos'!$Q$8:$Q$335,0),0)&gt;0,1,0)</f>
        <v>0</v>
      </c>
      <c r="CT49" s="107">
        <f ca="1">IF(IFERROR(MATCH(_xlfn.CONCAT($B49,",",CT$4),'19 SpcFunc &amp; VentSpcFunc combos'!$Q$8:$Q$335,0),0)&gt;0,1,0)</f>
        <v>0</v>
      </c>
      <c r="CU49" s="86" t="s">
        <v>535</v>
      </c>
      <c r="CV49">
        <f t="shared" ca="1" si="5"/>
        <v>12</v>
      </c>
    </row>
    <row r="50" spans="2:100">
      <c r="B50" t="str">
        <f>'For CSV - 2019 SpcFuncData'!B50</f>
        <v>Office Area (&lt;250 square feet)</v>
      </c>
      <c r="C50" s="107">
        <f ca="1">IF(IFERROR(MATCH(_xlfn.CONCAT($B50,",",C$4),'19 SpcFunc &amp; VentSpcFunc combos'!$Q$8:$Q$335,0),0)&gt;0,1,0)</f>
        <v>0</v>
      </c>
      <c r="D50" s="107">
        <f ca="1">IF(IFERROR(MATCH(_xlfn.CONCAT($B50,",",D$4),'19 SpcFunc &amp; VentSpcFunc combos'!$Q$8:$Q$335,0),0)&gt;0,1,0)</f>
        <v>0</v>
      </c>
      <c r="E50" s="107">
        <f ca="1">IF(IFERROR(MATCH(_xlfn.CONCAT($B50,",",E$4),'19 SpcFunc &amp; VentSpcFunc combos'!$Q$8:$Q$335,0),0)&gt;0,1,0)</f>
        <v>0</v>
      </c>
      <c r="F50" s="107">
        <f ca="1">IF(IFERROR(MATCH(_xlfn.CONCAT($B50,",",F$4),'19 SpcFunc &amp; VentSpcFunc combos'!$Q$8:$Q$335,0),0)&gt;0,1,0)</f>
        <v>0</v>
      </c>
      <c r="G50" s="107">
        <f ca="1">IF(IFERROR(MATCH(_xlfn.CONCAT($B50,",",G$4),'19 SpcFunc &amp; VentSpcFunc combos'!$Q$8:$Q$335,0),0)&gt;0,1,0)</f>
        <v>0</v>
      </c>
      <c r="H50" s="107">
        <f ca="1">IF(IFERROR(MATCH(_xlfn.CONCAT($B50,",",H$4),'19 SpcFunc &amp; VentSpcFunc combos'!$Q$8:$Q$335,0),0)&gt;0,1,0)</f>
        <v>0</v>
      </c>
      <c r="I50" s="107">
        <f ca="1">IF(IFERROR(MATCH(_xlfn.CONCAT($B50,",",I$4),'19 SpcFunc &amp; VentSpcFunc combos'!$Q$8:$Q$335,0),0)&gt;0,1,0)</f>
        <v>0</v>
      </c>
      <c r="J50" s="107">
        <f ca="1">IF(IFERROR(MATCH(_xlfn.CONCAT($B50,",",J$4),'19 SpcFunc &amp; VentSpcFunc combos'!$Q$8:$Q$335,0),0)&gt;0,1,0)</f>
        <v>0</v>
      </c>
      <c r="K50" s="107">
        <f ca="1">IF(IFERROR(MATCH(_xlfn.CONCAT($B50,",",K$4),'19 SpcFunc &amp; VentSpcFunc combos'!$Q$8:$Q$335,0),0)&gt;0,1,0)</f>
        <v>0</v>
      </c>
      <c r="L50" s="107">
        <f ca="1">IF(IFERROR(MATCH(_xlfn.CONCAT($B50,",",L$4),'19 SpcFunc &amp; VentSpcFunc combos'!$Q$8:$Q$335,0),0)&gt;0,1,0)</f>
        <v>0</v>
      </c>
      <c r="M50" s="107">
        <f ca="1">IF(IFERROR(MATCH(_xlfn.CONCAT($B50,",",M$4),'19 SpcFunc &amp; VentSpcFunc combos'!$Q$8:$Q$335,0),0)&gt;0,1,0)</f>
        <v>0</v>
      </c>
      <c r="N50" s="107">
        <f ca="1">IF(IFERROR(MATCH(_xlfn.CONCAT($B50,",",N$4),'19 SpcFunc &amp; VentSpcFunc combos'!$Q$8:$Q$335,0),0)&gt;0,1,0)</f>
        <v>0</v>
      </c>
      <c r="O50" s="107">
        <f ca="1">IF(IFERROR(MATCH(_xlfn.CONCAT($B50,",",O$4),'19 SpcFunc &amp; VentSpcFunc combos'!$Q$8:$Q$335,0),0)&gt;0,1,0)</f>
        <v>0</v>
      </c>
      <c r="P50" s="107">
        <f ca="1">IF(IFERROR(MATCH(_xlfn.CONCAT($B50,",",P$4),'19 SpcFunc &amp; VentSpcFunc combos'!$Q$8:$Q$335,0),0)&gt;0,1,0)</f>
        <v>0</v>
      </c>
      <c r="Q50" s="107">
        <f ca="1">IF(IFERROR(MATCH(_xlfn.CONCAT($B50,",",Q$4),'19 SpcFunc &amp; VentSpcFunc combos'!$Q$8:$Q$335,0),0)&gt;0,1,0)</f>
        <v>0</v>
      </c>
      <c r="R50" s="107">
        <f ca="1">IF(IFERROR(MATCH(_xlfn.CONCAT($B50,",",R$4),'19 SpcFunc &amp; VentSpcFunc combos'!$Q$8:$Q$335,0),0)&gt;0,1,0)</f>
        <v>0</v>
      </c>
      <c r="S50" s="107">
        <f ca="1">IF(IFERROR(MATCH(_xlfn.CONCAT($B50,",",S$4),'19 SpcFunc &amp; VentSpcFunc combos'!$Q$8:$Q$335,0),0)&gt;0,1,0)</f>
        <v>0</v>
      </c>
      <c r="T50" s="107">
        <f ca="1">IF(IFERROR(MATCH(_xlfn.CONCAT($B50,",",T$4),'19 SpcFunc &amp; VentSpcFunc combos'!$Q$8:$Q$335,0),0)&gt;0,1,0)</f>
        <v>0</v>
      </c>
      <c r="U50" s="107">
        <f ca="1">IF(IFERROR(MATCH(_xlfn.CONCAT($B50,",",U$4),'19 SpcFunc &amp; VentSpcFunc combos'!$Q$8:$Q$335,0),0)&gt;0,1,0)</f>
        <v>0</v>
      </c>
      <c r="V50" s="107">
        <f ca="1">IF(IFERROR(MATCH(_xlfn.CONCAT($B50,",",V$4),'19 SpcFunc &amp; VentSpcFunc combos'!$Q$8:$Q$335,0),0)&gt;0,1,0)</f>
        <v>0</v>
      </c>
      <c r="W50" s="107">
        <f ca="1">IF(IFERROR(MATCH(_xlfn.CONCAT($B50,",",W$4),'19 SpcFunc &amp; VentSpcFunc combos'!$Q$8:$Q$335,0),0)&gt;0,1,0)</f>
        <v>0</v>
      </c>
      <c r="X50" s="107">
        <f ca="1">IF(IFERROR(MATCH(_xlfn.CONCAT($B50,",",X$4),'19 SpcFunc &amp; VentSpcFunc combos'!$Q$8:$Q$335,0),0)&gt;0,1,0)</f>
        <v>0</v>
      </c>
      <c r="Y50" s="107">
        <f ca="1">IF(IFERROR(MATCH(_xlfn.CONCAT($B50,",",Y$4),'19 SpcFunc &amp; VentSpcFunc combos'!$Q$8:$Q$335,0),0)&gt;0,1,0)</f>
        <v>0</v>
      </c>
      <c r="Z50" s="107">
        <f ca="1">IF(IFERROR(MATCH(_xlfn.CONCAT($B50,",",Z$4),'19 SpcFunc &amp; VentSpcFunc combos'!$Q$8:$Q$335,0),0)&gt;0,1,0)</f>
        <v>0</v>
      </c>
      <c r="AA50" s="107">
        <f ca="1">IF(IFERROR(MATCH(_xlfn.CONCAT($B50,",",AA$4),'19 SpcFunc &amp; VentSpcFunc combos'!$Q$8:$Q$335,0),0)&gt;0,1,0)</f>
        <v>0</v>
      </c>
      <c r="AB50" s="107">
        <f ca="1">IF(IFERROR(MATCH(_xlfn.CONCAT($B50,",",AB$4),'19 SpcFunc &amp; VentSpcFunc combos'!$Q$8:$Q$335,0),0)&gt;0,1,0)</f>
        <v>0</v>
      </c>
      <c r="AC50" s="107">
        <f ca="1">IF(IFERROR(MATCH(_xlfn.CONCAT($B50,",",AC$4),'19 SpcFunc &amp; VentSpcFunc combos'!$Q$8:$Q$335,0),0)&gt;0,1,0)</f>
        <v>0</v>
      </c>
      <c r="AD50" s="107">
        <f ca="1">IF(IFERROR(MATCH(_xlfn.CONCAT($B50,",",AD$4),'19 SpcFunc &amp; VentSpcFunc combos'!$Q$8:$Q$335,0),0)&gt;0,1,0)</f>
        <v>0</v>
      </c>
      <c r="AE50" s="107">
        <f ca="1">IF(IFERROR(MATCH(_xlfn.CONCAT($B50,",",AE$4),'19 SpcFunc &amp; VentSpcFunc combos'!$Q$8:$Q$335,0),0)&gt;0,1,0)</f>
        <v>0</v>
      </c>
      <c r="AF50" s="107">
        <f ca="1">IF(IFERROR(MATCH(_xlfn.CONCAT($B50,",",AF$4),'19 SpcFunc &amp; VentSpcFunc combos'!$Q$8:$Q$335,0),0)&gt;0,1,0)</f>
        <v>0</v>
      </c>
      <c r="AG50" s="107">
        <f ca="1">IF(IFERROR(MATCH(_xlfn.CONCAT($B50,",",AG$4),'19 SpcFunc &amp; VentSpcFunc combos'!$Q$8:$Q$335,0),0)&gt;0,1,0)</f>
        <v>0</v>
      </c>
      <c r="AH50" s="107">
        <f ca="1">IF(IFERROR(MATCH(_xlfn.CONCAT($B50,",",AH$4),'19 SpcFunc &amp; VentSpcFunc combos'!$Q$8:$Q$335,0),0)&gt;0,1,0)</f>
        <v>0</v>
      </c>
      <c r="AI50" s="107">
        <f ca="1">IF(IFERROR(MATCH(_xlfn.CONCAT($B50,",",AI$4),'19 SpcFunc &amp; VentSpcFunc combos'!$Q$8:$Q$335,0),0)&gt;0,1,0)</f>
        <v>0</v>
      </c>
      <c r="AJ50" s="107">
        <f ca="1">IF(IFERROR(MATCH(_xlfn.CONCAT($B50,",",AJ$4),'19 SpcFunc &amp; VentSpcFunc combos'!$Q$8:$Q$335,0),0)&gt;0,1,0)</f>
        <v>0</v>
      </c>
      <c r="AK50" s="107">
        <f ca="1">IF(IFERROR(MATCH(_xlfn.CONCAT($B50,",",AK$4),'19 SpcFunc &amp; VentSpcFunc combos'!$Q$8:$Q$335,0),0)&gt;0,1,0)</f>
        <v>0</v>
      </c>
      <c r="AL50" s="107">
        <f ca="1">IF(IFERROR(MATCH(_xlfn.CONCAT($B50,",",AL$4),'19 SpcFunc &amp; VentSpcFunc combos'!$Q$8:$Q$335,0),0)&gt;0,1,0)</f>
        <v>0</v>
      </c>
      <c r="AM50" s="107">
        <f ca="1">IF(IFERROR(MATCH(_xlfn.CONCAT($B50,",",AM$4),'19 SpcFunc &amp; VentSpcFunc combos'!$Q$8:$Q$335,0),0)&gt;0,1,0)</f>
        <v>0</v>
      </c>
      <c r="AN50" s="107">
        <f ca="1">IF(IFERROR(MATCH(_xlfn.CONCAT($B50,",",AN$4),'19 SpcFunc &amp; VentSpcFunc combos'!$Q$8:$Q$335,0),0)&gt;0,1,0)</f>
        <v>0</v>
      </c>
      <c r="AO50" s="107">
        <f ca="1">IF(IFERROR(MATCH(_xlfn.CONCAT($B50,",",AO$4),'19 SpcFunc &amp; VentSpcFunc combos'!$Q$8:$Q$335,0),0)&gt;0,1,0)</f>
        <v>0</v>
      </c>
      <c r="AP50" s="107">
        <f ca="1">IF(IFERROR(MATCH(_xlfn.CONCAT($B50,",",AP$4),'19 SpcFunc &amp; VentSpcFunc combos'!$Q$8:$Q$335,0),0)&gt;0,1,0)</f>
        <v>0</v>
      </c>
      <c r="AQ50" s="107">
        <f ca="1">IF(IFERROR(MATCH(_xlfn.CONCAT($B50,",",AQ$4),'19 SpcFunc &amp; VentSpcFunc combos'!$Q$8:$Q$335,0),0)&gt;0,1,0)</f>
        <v>0</v>
      </c>
      <c r="AR50" s="107">
        <f ca="1">IF(IFERROR(MATCH(_xlfn.CONCAT($B50,",",AR$4),'19 SpcFunc &amp; VentSpcFunc combos'!$Q$8:$Q$335,0),0)&gt;0,1,0)</f>
        <v>0</v>
      </c>
      <c r="AS50" s="107">
        <f ca="1">IF(IFERROR(MATCH(_xlfn.CONCAT($B50,",",AS$4),'19 SpcFunc &amp; VentSpcFunc combos'!$Q$8:$Q$335,0),0)&gt;0,1,0)</f>
        <v>0</v>
      </c>
      <c r="AT50" s="107">
        <f ca="1">IF(IFERROR(MATCH(_xlfn.CONCAT($B50,",",AT$4),'19 SpcFunc &amp; VentSpcFunc combos'!$Q$8:$Q$335,0),0)&gt;0,1,0)</f>
        <v>0</v>
      </c>
      <c r="AU50" s="107">
        <f ca="1">IF(IFERROR(MATCH(_xlfn.CONCAT($B50,",",AU$4),'19 SpcFunc &amp; VentSpcFunc combos'!$Q$8:$Q$335,0),0)&gt;0,1,0)</f>
        <v>0</v>
      </c>
      <c r="AV50" s="107">
        <f ca="1">IF(IFERROR(MATCH(_xlfn.CONCAT($B50,",",AV$4),'19 SpcFunc &amp; VentSpcFunc combos'!$Q$8:$Q$335,0),0)&gt;0,1,0)</f>
        <v>0</v>
      </c>
      <c r="AW50" s="107">
        <f ca="1">IF(IFERROR(MATCH(_xlfn.CONCAT($B50,",",AW$4),'19 SpcFunc &amp; VentSpcFunc combos'!$Q$8:$Q$335,0),0)&gt;0,1,0)</f>
        <v>0</v>
      </c>
      <c r="AX50" s="107">
        <f ca="1">IF(IFERROR(MATCH(_xlfn.CONCAT($B50,",",AX$4),'19 SpcFunc &amp; VentSpcFunc combos'!$Q$8:$Q$335,0),0)&gt;0,1,0)</f>
        <v>0</v>
      </c>
      <c r="AY50" s="107">
        <f ca="1">IF(IFERROR(MATCH(_xlfn.CONCAT($B50,",",AY$4),'19 SpcFunc &amp; VentSpcFunc combos'!$Q$8:$Q$335,0),0)&gt;0,1,0)</f>
        <v>0</v>
      </c>
      <c r="AZ50" s="107">
        <f ca="1">IF(IFERROR(MATCH(_xlfn.CONCAT($B50,",",AZ$4),'19 SpcFunc &amp; VentSpcFunc combos'!$Q$8:$Q$335,0),0)&gt;0,1,0)</f>
        <v>0</v>
      </c>
      <c r="BA50" s="107">
        <f ca="1">IF(IFERROR(MATCH(_xlfn.CONCAT($B50,",",BA$4),'19 SpcFunc &amp; VentSpcFunc combos'!$Q$8:$Q$335,0),0)&gt;0,1,0)</f>
        <v>0</v>
      </c>
      <c r="BB50" s="107">
        <f ca="1">IF(IFERROR(MATCH(_xlfn.CONCAT($B50,",",BB$4),'19 SpcFunc &amp; VentSpcFunc combos'!$Q$8:$Q$335,0),0)&gt;0,1,0)</f>
        <v>0</v>
      </c>
      <c r="BC50" s="107">
        <f ca="1">IF(IFERROR(MATCH(_xlfn.CONCAT($B50,",",BC$4),'19 SpcFunc &amp; VentSpcFunc combos'!$Q$8:$Q$335,0),0)&gt;0,1,0)</f>
        <v>0</v>
      </c>
      <c r="BD50" s="107">
        <f ca="1">IF(IFERROR(MATCH(_xlfn.CONCAT($B50,",",BD$4),'19 SpcFunc &amp; VentSpcFunc combos'!$Q$8:$Q$335,0),0)&gt;0,1,0)</f>
        <v>0</v>
      </c>
      <c r="BE50" s="107">
        <f ca="1">IF(IFERROR(MATCH(_xlfn.CONCAT($B50,",",BE$4),'19 SpcFunc &amp; VentSpcFunc combos'!$Q$8:$Q$335,0),0)&gt;0,1,0)</f>
        <v>0</v>
      </c>
      <c r="BF50" s="107">
        <f ca="1">IF(IFERROR(MATCH(_xlfn.CONCAT($B50,",",BF$4),'19 SpcFunc &amp; VentSpcFunc combos'!$Q$8:$Q$335,0),0)&gt;0,1,0)</f>
        <v>0</v>
      </c>
      <c r="BG50" s="107">
        <f ca="1">IF(IFERROR(MATCH(_xlfn.CONCAT($B50,",",BG$4),'19 SpcFunc &amp; VentSpcFunc combos'!$Q$8:$Q$335,0),0)&gt;0,1,0)</f>
        <v>0</v>
      </c>
      <c r="BH50" s="107">
        <f ca="1">IF(IFERROR(MATCH(_xlfn.CONCAT($B50,",",BH$4),'19 SpcFunc &amp; VentSpcFunc combos'!$Q$8:$Q$335,0),0)&gt;0,1,0)</f>
        <v>0</v>
      </c>
      <c r="BI50" s="107">
        <f ca="1">IF(IFERROR(MATCH(_xlfn.CONCAT($B50,",",BI$4),'19 SpcFunc &amp; VentSpcFunc combos'!$Q$8:$Q$335,0),0)&gt;0,1,0)</f>
        <v>0</v>
      </c>
      <c r="BJ50" s="107">
        <f ca="1">IF(IFERROR(MATCH(_xlfn.CONCAT($B50,",",BJ$4),'19 SpcFunc &amp; VentSpcFunc combos'!$Q$8:$Q$335,0),0)&gt;0,1,0)</f>
        <v>0</v>
      </c>
      <c r="BK50" s="107">
        <f ca="1">IF(IFERROR(MATCH(_xlfn.CONCAT($B50,",",BK$4),'19 SpcFunc &amp; VentSpcFunc combos'!$Q$8:$Q$335,0),0)&gt;0,1,0)</f>
        <v>0</v>
      </c>
      <c r="BL50" s="107">
        <f ca="1">IF(IFERROR(MATCH(_xlfn.CONCAT($B50,",",BL$4),'19 SpcFunc &amp; VentSpcFunc combos'!$Q$8:$Q$335,0),0)&gt;0,1,0)</f>
        <v>0</v>
      </c>
      <c r="BM50" s="107">
        <f ca="1">IF(IFERROR(MATCH(_xlfn.CONCAT($B50,",",BM$4),'19 SpcFunc &amp; VentSpcFunc combos'!$Q$8:$Q$335,0),0)&gt;0,1,0)</f>
        <v>0</v>
      </c>
      <c r="BN50" s="107">
        <f ca="1">IF(IFERROR(MATCH(_xlfn.CONCAT($B50,",",BN$4),'19 SpcFunc &amp; VentSpcFunc combos'!$Q$8:$Q$335,0),0)&gt;0,1,0)</f>
        <v>0</v>
      </c>
      <c r="BO50" s="107">
        <f ca="1">IF(IFERROR(MATCH(_xlfn.CONCAT($B50,",",BO$4),'19 SpcFunc &amp; VentSpcFunc combos'!$Q$8:$Q$335,0),0)&gt;0,1,0)</f>
        <v>0</v>
      </c>
      <c r="BP50" s="107">
        <f ca="1">IF(IFERROR(MATCH(_xlfn.CONCAT($B50,",",BP$4),'19 SpcFunc &amp; VentSpcFunc combos'!$Q$8:$Q$335,0),0)&gt;0,1,0)</f>
        <v>0</v>
      </c>
      <c r="BQ50" s="107">
        <f ca="1">IF(IFERROR(MATCH(_xlfn.CONCAT($B50,",",BQ$4),'19 SpcFunc &amp; VentSpcFunc combos'!$Q$8:$Q$335,0),0)&gt;0,1,0)</f>
        <v>0</v>
      </c>
      <c r="BR50" s="107">
        <f ca="1">IF(IFERROR(MATCH(_xlfn.CONCAT($B50,",",BR$4),'19 SpcFunc &amp; VentSpcFunc combos'!$Q$8:$Q$335,0),0)&gt;0,1,0)</f>
        <v>0</v>
      </c>
      <c r="BS50" s="107">
        <f ca="1">IF(IFERROR(MATCH(_xlfn.CONCAT($B50,",",BS$4),'19 SpcFunc &amp; VentSpcFunc combos'!$Q$8:$Q$335,0),0)&gt;0,1,0)</f>
        <v>0</v>
      </c>
      <c r="BT50" s="107">
        <f ca="1">IF(IFERROR(MATCH(_xlfn.CONCAT($B50,",",BT$4),'19 SpcFunc &amp; VentSpcFunc combos'!$Q$8:$Q$335,0),0)&gt;0,1,0)</f>
        <v>0</v>
      </c>
      <c r="BU50" s="107">
        <f ca="1">IF(IFERROR(MATCH(_xlfn.CONCAT($B50,",",BU$4),'19 SpcFunc &amp; VentSpcFunc combos'!$Q$8:$Q$335,0),0)&gt;0,1,0)</f>
        <v>0</v>
      </c>
      <c r="BV50" s="107">
        <f ca="1">IF(IFERROR(MATCH(_xlfn.CONCAT($B50,",",BV$4),'19 SpcFunc &amp; VentSpcFunc combos'!$Q$8:$Q$335,0),0)&gt;0,1,0)</f>
        <v>0</v>
      </c>
      <c r="BW50" s="107">
        <f ca="1">IF(IFERROR(MATCH(_xlfn.CONCAT($B50,",",BW$4),'19 SpcFunc &amp; VentSpcFunc combos'!$Q$8:$Q$335,0),0)&gt;0,1,0)</f>
        <v>0</v>
      </c>
      <c r="BX50" s="107">
        <f ca="1">IF(IFERROR(MATCH(_xlfn.CONCAT($B50,",",BX$4),'19 SpcFunc &amp; VentSpcFunc combos'!$Q$8:$Q$335,0),0)&gt;0,1,0)</f>
        <v>1</v>
      </c>
      <c r="BY50" s="107">
        <f ca="1">IF(IFERROR(MATCH(_xlfn.CONCAT($B50,",",BY$4),'19 SpcFunc &amp; VentSpcFunc combos'!$Q$8:$Q$335,0),0)&gt;0,1,0)</f>
        <v>0</v>
      </c>
      <c r="BZ50" s="107">
        <f ca="1">IF(IFERROR(MATCH(_xlfn.CONCAT($B50,",",BZ$4),'19 SpcFunc &amp; VentSpcFunc combos'!$Q$8:$Q$335,0),0)&gt;0,1,0)</f>
        <v>0</v>
      </c>
      <c r="CA50" s="107">
        <f ca="1">IF(IFERROR(MATCH(_xlfn.CONCAT($B50,",",CA$4),'19 SpcFunc &amp; VentSpcFunc combos'!$Q$8:$Q$335,0),0)&gt;0,1,0)</f>
        <v>0</v>
      </c>
      <c r="CB50" s="107">
        <f ca="1">IF(IFERROR(MATCH(_xlfn.CONCAT($B50,",",CB$4),'19 SpcFunc &amp; VentSpcFunc combos'!$Q$8:$Q$335,0),0)&gt;0,1,0)</f>
        <v>0</v>
      </c>
      <c r="CC50" s="107">
        <f ca="1">IF(IFERROR(MATCH(_xlfn.CONCAT($B50,",",CC$4),'19 SpcFunc &amp; VentSpcFunc combos'!$Q$8:$Q$335,0),0)&gt;0,1,0)</f>
        <v>0</v>
      </c>
      <c r="CD50" s="107">
        <f ca="1">IF(IFERROR(MATCH(_xlfn.CONCAT($B50,",",CD$4),'19 SpcFunc &amp; VentSpcFunc combos'!$Q$8:$Q$335,0),0)&gt;0,1,0)</f>
        <v>0</v>
      </c>
      <c r="CE50" s="107">
        <f ca="1">IF(IFERROR(MATCH(_xlfn.CONCAT($B50,",",CE$4),'19 SpcFunc &amp; VentSpcFunc combos'!$Q$8:$Q$335,0),0)&gt;0,1,0)</f>
        <v>0</v>
      </c>
      <c r="CF50" s="107">
        <f ca="1">IF(IFERROR(MATCH(_xlfn.CONCAT($B50,",",CF$4),'19 SpcFunc &amp; VentSpcFunc combos'!$Q$8:$Q$335,0),0)&gt;0,1,0)</f>
        <v>0</v>
      </c>
      <c r="CG50" s="107">
        <f ca="1">IF(IFERROR(MATCH(_xlfn.CONCAT($B50,",",CG$4),'19 SpcFunc &amp; VentSpcFunc combos'!$Q$8:$Q$335,0),0)&gt;0,1,0)</f>
        <v>0</v>
      </c>
      <c r="CH50" s="107">
        <f ca="1">IF(IFERROR(MATCH(_xlfn.CONCAT($B50,",",CH$4),'19 SpcFunc &amp; VentSpcFunc combos'!$Q$8:$Q$335,0),0)&gt;0,1,0)</f>
        <v>0</v>
      </c>
      <c r="CI50" s="107">
        <f ca="1">IF(IFERROR(MATCH(_xlfn.CONCAT($B50,",",CI$4),'19 SpcFunc &amp; VentSpcFunc combos'!$Q$8:$Q$335,0),0)&gt;0,1,0)</f>
        <v>0</v>
      </c>
      <c r="CJ50" s="107">
        <f ca="1">IF(IFERROR(MATCH(_xlfn.CONCAT($B50,",",CJ$4),'19 SpcFunc &amp; VentSpcFunc combos'!$Q$8:$Q$335,0),0)&gt;0,1,0)</f>
        <v>0</v>
      </c>
      <c r="CK50" s="107">
        <f ca="1">IF(IFERROR(MATCH(_xlfn.CONCAT($B50,",",CK$4),'19 SpcFunc &amp; VentSpcFunc combos'!$Q$8:$Q$335,0),0)&gt;0,1,0)</f>
        <v>0</v>
      </c>
      <c r="CL50" s="107">
        <f ca="1">IF(IFERROR(MATCH(_xlfn.CONCAT($B50,",",CL$4),'19 SpcFunc &amp; VentSpcFunc combos'!$Q$8:$Q$335,0),0)&gt;0,1,0)</f>
        <v>0</v>
      </c>
      <c r="CM50" s="107">
        <f ca="1">IF(IFERROR(MATCH(_xlfn.CONCAT($B50,",",CM$4),'19 SpcFunc &amp; VentSpcFunc combos'!$Q$8:$Q$335,0),0)&gt;0,1,0)</f>
        <v>0</v>
      </c>
      <c r="CN50" s="107">
        <f ca="1">IF(IFERROR(MATCH(_xlfn.CONCAT($B50,",",CN$4),'19 SpcFunc &amp; VentSpcFunc combos'!$Q$8:$Q$335,0),0)&gt;0,1,0)</f>
        <v>0</v>
      </c>
      <c r="CO50" s="107">
        <f ca="1">IF(IFERROR(MATCH(_xlfn.CONCAT($B50,",",CO$4),'19 SpcFunc &amp; VentSpcFunc combos'!$Q$8:$Q$335,0),0)&gt;0,1,0)</f>
        <v>0</v>
      </c>
      <c r="CP50" s="107">
        <f ca="1">IF(IFERROR(MATCH(_xlfn.CONCAT($B50,",",CP$4),'19 SpcFunc &amp; VentSpcFunc combos'!$Q$8:$Q$335,0),0)&gt;0,1,0)</f>
        <v>0</v>
      </c>
      <c r="CQ50" s="107">
        <f ca="1">IF(IFERROR(MATCH(_xlfn.CONCAT($B50,",",CQ$4),'19 SpcFunc &amp; VentSpcFunc combos'!$Q$8:$Q$335,0),0)&gt;0,1,0)</f>
        <v>0</v>
      </c>
      <c r="CR50" s="107">
        <f ca="1">IF(IFERROR(MATCH(_xlfn.CONCAT($B50,",",CR$4),'19 SpcFunc &amp; VentSpcFunc combos'!$Q$8:$Q$335,0),0)&gt;0,1,0)</f>
        <v>0</v>
      </c>
      <c r="CS50" s="107">
        <f ca="1">IF(IFERROR(MATCH(_xlfn.CONCAT($B50,",",CS$4),'19 SpcFunc &amp; VentSpcFunc combos'!$Q$8:$Q$335,0),0)&gt;0,1,0)</f>
        <v>0</v>
      </c>
      <c r="CT50" s="107">
        <f ca="1">IF(IFERROR(MATCH(_xlfn.CONCAT($B50,",",CT$4),'19 SpcFunc &amp; VentSpcFunc combos'!$Q$8:$Q$335,0),0)&gt;0,1,0)</f>
        <v>0</v>
      </c>
      <c r="CU50" s="86" t="s">
        <v>535</v>
      </c>
      <c r="CV50">
        <f t="shared" ca="1" si="5"/>
        <v>1</v>
      </c>
    </row>
    <row r="51" spans="2:100">
      <c r="B51" t="str">
        <f>'For CSV - 2019 SpcFuncData'!B51</f>
        <v>Office Area (&gt;250 square feet)</v>
      </c>
      <c r="C51" s="107">
        <f ca="1">IF(IFERROR(MATCH(_xlfn.CONCAT($B51,",",C$4),'19 SpcFunc &amp; VentSpcFunc combos'!$Q$8:$Q$335,0),0)&gt;0,1,0)</f>
        <v>0</v>
      </c>
      <c r="D51" s="107">
        <f ca="1">IF(IFERROR(MATCH(_xlfn.CONCAT($B51,",",D$4),'19 SpcFunc &amp; VentSpcFunc combos'!$Q$8:$Q$335,0),0)&gt;0,1,0)</f>
        <v>0</v>
      </c>
      <c r="E51" s="107">
        <f ca="1">IF(IFERROR(MATCH(_xlfn.CONCAT($B51,",",E$4),'19 SpcFunc &amp; VentSpcFunc combos'!$Q$8:$Q$335,0),0)&gt;0,1,0)</f>
        <v>0</v>
      </c>
      <c r="F51" s="107">
        <f ca="1">IF(IFERROR(MATCH(_xlfn.CONCAT($B51,",",F$4),'19 SpcFunc &amp; VentSpcFunc combos'!$Q$8:$Q$335,0),0)&gt;0,1,0)</f>
        <v>0</v>
      </c>
      <c r="G51" s="107">
        <f ca="1">IF(IFERROR(MATCH(_xlfn.CONCAT($B51,",",G$4),'19 SpcFunc &amp; VentSpcFunc combos'!$Q$8:$Q$335,0),0)&gt;0,1,0)</f>
        <v>0</v>
      </c>
      <c r="H51" s="107">
        <f ca="1">IF(IFERROR(MATCH(_xlfn.CONCAT($B51,",",H$4),'19 SpcFunc &amp; VentSpcFunc combos'!$Q$8:$Q$335,0),0)&gt;0,1,0)</f>
        <v>0</v>
      </c>
      <c r="I51" s="107">
        <f ca="1">IF(IFERROR(MATCH(_xlfn.CONCAT($B51,",",I$4),'19 SpcFunc &amp; VentSpcFunc combos'!$Q$8:$Q$335,0),0)&gt;0,1,0)</f>
        <v>0</v>
      </c>
      <c r="J51" s="107">
        <f ca="1">IF(IFERROR(MATCH(_xlfn.CONCAT($B51,",",J$4),'19 SpcFunc &amp; VentSpcFunc combos'!$Q$8:$Q$335,0),0)&gt;0,1,0)</f>
        <v>0</v>
      </c>
      <c r="K51" s="107">
        <f ca="1">IF(IFERROR(MATCH(_xlfn.CONCAT($B51,",",K$4),'19 SpcFunc &amp; VentSpcFunc combos'!$Q$8:$Q$335,0),0)&gt;0,1,0)</f>
        <v>0</v>
      </c>
      <c r="L51" s="107">
        <f ca="1">IF(IFERROR(MATCH(_xlfn.CONCAT($B51,",",L$4),'19 SpcFunc &amp; VentSpcFunc combos'!$Q$8:$Q$335,0),0)&gt;0,1,0)</f>
        <v>0</v>
      </c>
      <c r="M51" s="107">
        <f ca="1">IF(IFERROR(MATCH(_xlfn.CONCAT($B51,",",M$4),'19 SpcFunc &amp; VentSpcFunc combos'!$Q$8:$Q$335,0),0)&gt;0,1,0)</f>
        <v>0</v>
      </c>
      <c r="N51" s="107">
        <f ca="1">IF(IFERROR(MATCH(_xlfn.CONCAT($B51,",",N$4),'19 SpcFunc &amp; VentSpcFunc combos'!$Q$8:$Q$335,0),0)&gt;0,1,0)</f>
        <v>0</v>
      </c>
      <c r="O51" s="107">
        <f ca="1">IF(IFERROR(MATCH(_xlfn.CONCAT($B51,",",O$4),'19 SpcFunc &amp; VentSpcFunc combos'!$Q$8:$Q$335,0),0)&gt;0,1,0)</f>
        <v>0</v>
      </c>
      <c r="P51" s="107">
        <f ca="1">IF(IFERROR(MATCH(_xlfn.CONCAT($B51,",",P$4),'19 SpcFunc &amp; VentSpcFunc combos'!$Q$8:$Q$335,0),0)&gt;0,1,0)</f>
        <v>0</v>
      </c>
      <c r="Q51" s="107">
        <f ca="1">IF(IFERROR(MATCH(_xlfn.CONCAT($B51,",",Q$4),'19 SpcFunc &amp; VentSpcFunc combos'!$Q$8:$Q$335,0),0)&gt;0,1,0)</f>
        <v>0</v>
      </c>
      <c r="R51" s="107">
        <f ca="1">IF(IFERROR(MATCH(_xlfn.CONCAT($B51,",",R$4),'19 SpcFunc &amp; VentSpcFunc combos'!$Q$8:$Q$335,0),0)&gt;0,1,0)</f>
        <v>0</v>
      </c>
      <c r="S51" s="107">
        <f ca="1">IF(IFERROR(MATCH(_xlfn.CONCAT($B51,",",S$4),'19 SpcFunc &amp; VentSpcFunc combos'!$Q$8:$Q$335,0),0)&gt;0,1,0)</f>
        <v>0</v>
      </c>
      <c r="T51" s="107">
        <f ca="1">IF(IFERROR(MATCH(_xlfn.CONCAT($B51,",",T$4),'19 SpcFunc &amp; VentSpcFunc combos'!$Q$8:$Q$335,0),0)&gt;0,1,0)</f>
        <v>0</v>
      </c>
      <c r="U51" s="107">
        <f ca="1">IF(IFERROR(MATCH(_xlfn.CONCAT($B51,",",U$4),'19 SpcFunc &amp; VentSpcFunc combos'!$Q$8:$Q$335,0),0)&gt;0,1,0)</f>
        <v>0</v>
      </c>
      <c r="V51" s="107">
        <f ca="1">IF(IFERROR(MATCH(_xlfn.CONCAT($B51,",",V$4),'19 SpcFunc &amp; VentSpcFunc combos'!$Q$8:$Q$335,0),0)&gt;0,1,0)</f>
        <v>0</v>
      </c>
      <c r="W51" s="107">
        <f ca="1">IF(IFERROR(MATCH(_xlfn.CONCAT($B51,",",W$4),'19 SpcFunc &amp; VentSpcFunc combos'!$Q$8:$Q$335,0),0)&gt;0,1,0)</f>
        <v>0</v>
      </c>
      <c r="X51" s="107">
        <f ca="1">IF(IFERROR(MATCH(_xlfn.CONCAT($B51,",",X$4),'19 SpcFunc &amp; VentSpcFunc combos'!$Q$8:$Q$335,0),0)&gt;0,1,0)</f>
        <v>0</v>
      </c>
      <c r="Y51" s="107">
        <f ca="1">IF(IFERROR(MATCH(_xlfn.CONCAT($B51,",",Y$4),'19 SpcFunc &amp; VentSpcFunc combos'!$Q$8:$Q$335,0),0)&gt;0,1,0)</f>
        <v>0</v>
      </c>
      <c r="Z51" s="107">
        <f ca="1">IF(IFERROR(MATCH(_xlfn.CONCAT($B51,",",Z$4),'19 SpcFunc &amp; VentSpcFunc combos'!$Q$8:$Q$335,0),0)&gt;0,1,0)</f>
        <v>0</v>
      </c>
      <c r="AA51" s="107">
        <f ca="1">IF(IFERROR(MATCH(_xlfn.CONCAT($B51,",",AA$4),'19 SpcFunc &amp; VentSpcFunc combos'!$Q$8:$Q$335,0),0)&gt;0,1,0)</f>
        <v>0</v>
      </c>
      <c r="AB51" s="107">
        <f ca="1">IF(IFERROR(MATCH(_xlfn.CONCAT($B51,",",AB$4),'19 SpcFunc &amp; VentSpcFunc combos'!$Q$8:$Q$335,0),0)&gt;0,1,0)</f>
        <v>0</v>
      </c>
      <c r="AC51" s="107">
        <f ca="1">IF(IFERROR(MATCH(_xlfn.CONCAT($B51,",",AC$4),'19 SpcFunc &amp; VentSpcFunc combos'!$Q$8:$Q$335,0),0)&gt;0,1,0)</f>
        <v>0</v>
      </c>
      <c r="AD51" s="107">
        <f ca="1">IF(IFERROR(MATCH(_xlfn.CONCAT($B51,",",AD$4),'19 SpcFunc &amp; VentSpcFunc combos'!$Q$8:$Q$335,0),0)&gt;0,1,0)</f>
        <v>0</v>
      </c>
      <c r="AE51" s="107">
        <f ca="1">IF(IFERROR(MATCH(_xlfn.CONCAT($B51,",",AE$4),'19 SpcFunc &amp; VentSpcFunc combos'!$Q$8:$Q$335,0),0)&gt;0,1,0)</f>
        <v>0</v>
      </c>
      <c r="AF51" s="107">
        <f ca="1">IF(IFERROR(MATCH(_xlfn.CONCAT($B51,",",AF$4),'19 SpcFunc &amp; VentSpcFunc combos'!$Q$8:$Q$335,0),0)&gt;0,1,0)</f>
        <v>0</v>
      </c>
      <c r="AG51" s="107">
        <f ca="1">IF(IFERROR(MATCH(_xlfn.CONCAT($B51,",",AG$4),'19 SpcFunc &amp; VentSpcFunc combos'!$Q$8:$Q$335,0),0)&gt;0,1,0)</f>
        <v>0</v>
      </c>
      <c r="AH51" s="107">
        <f ca="1">IF(IFERROR(MATCH(_xlfn.CONCAT($B51,",",AH$4),'19 SpcFunc &amp; VentSpcFunc combos'!$Q$8:$Q$335,0),0)&gt;0,1,0)</f>
        <v>0</v>
      </c>
      <c r="AI51" s="107">
        <f ca="1">IF(IFERROR(MATCH(_xlfn.CONCAT($B51,",",AI$4),'19 SpcFunc &amp; VentSpcFunc combos'!$Q$8:$Q$335,0),0)&gt;0,1,0)</f>
        <v>0</v>
      </c>
      <c r="AJ51" s="107">
        <f ca="1">IF(IFERROR(MATCH(_xlfn.CONCAT($B51,",",AJ$4),'19 SpcFunc &amp; VentSpcFunc combos'!$Q$8:$Q$335,0),0)&gt;0,1,0)</f>
        <v>0</v>
      </c>
      <c r="AK51" s="107">
        <f ca="1">IF(IFERROR(MATCH(_xlfn.CONCAT($B51,",",AK$4),'19 SpcFunc &amp; VentSpcFunc combos'!$Q$8:$Q$335,0),0)&gt;0,1,0)</f>
        <v>0</v>
      </c>
      <c r="AL51" s="107">
        <f ca="1">IF(IFERROR(MATCH(_xlfn.CONCAT($B51,",",AL$4),'19 SpcFunc &amp; VentSpcFunc combos'!$Q$8:$Q$335,0),0)&gt;0,1,0)</f>
        <v>0</v>
      </c>
      <c r="AM51" s="107">
        <f ca="1">IF(IFERROR(MATCH(_xlfn.CONCAT($B51,",",AM$4),'19 SpcFunc &amp; VentSpcFunc combos'!$Q$8:$Q$335,0),0)&gt;0,1,0)</f>
        <v>0</v>
      </c>
      <c r="AN51" s="107">
        <f ca="1">IF(IFERROR(MATCH(_xlfn.CONCAT($B51,",",AN$4),'19 SpcFunc &amp; VentSpcFunc combos'!$Q$8:$Q$335,0),0)&gt;0,1,0)</f>
        <v>0</v>
      </c>
      <c r="AO51" s="107">
        <f ca="1">IF(IFERROR(MATCH(_xlfn.CONCAT($B51,",",AO$4),'19 SpcFunc &amp; VentSpcFunc combos'!$Q$8:$Q$335,0),0)&gt;0,1,0)</f>
        <v>0</v>
      </c>
      <c r="AP51" s="107">
        <f ca="1">IF(IFERROR(MATCH(_xlfn.CONCAT($B51,",",AP$4),'19 SpcFunc &amp; VentSpcFunc combos'!$Q$8:$Q$335,0),0)&gt;0,1,0)</f>
        <v>0</v>
      </c>
      <c r="AQ51" s="107">
        <f ca="1">IF(IFERROR(MATCH(_xlfn.CONCAT($B51,",",AQ$4),'19 SpcFunc &amp; VentSpcFunc combos'!$Q$8:$Q$335,0),0)&gt;0,1,0)</f>
        <v>0</v>
      </c>
      <c r="AR51" s="107">
        <f ca="1">IF(IFERROR(MATCH(_xlfn.CONCAT($B51,",",AR$4),'19 SpcFunc &amp; VentSpcFunc combos'!$Q$8:$Q$335,0),0)&gt;0,1,0)</f>
        <v>0</v>
      </c>
      <c r="AS51" s="107">
        <f ca="1">IF(IFERROR(MATCH(_xlfn.CONCAT($B51,",",AS$4),'19 SpcFunc &amp; VentSpcFunc combos'!$Q$8:$Q$335,0),0)&gt;0,1,0)</f>
        <v>0</v>
      </c>
      <c r="AT51" s="107">
        <f ca="1">IF(IFERROR(MATCH(_xlfn.CONCAT($B51,",",AT$4),'19 SpcFunc &amp; VentSpcFunc combos'!$Q$8:$Q$335,0),0)&gt;0,1,0)</f>
        <v>0</v>
      </c>
      <c r="AU51" s="107">
        <f ca="1">IF(IFERROR(MATCH(_xlfn.CONCAT($B51,",",AU$4),'19 SpcFunc &amp; VentSpcFunc combos'!$Q$8:$Q$335,0),0)&gt;0,1,0)</f>
        <v>0</v>
      </c>
      <c r="AV51" s="107">
        <f ca="1">IF(IFERROR(MATCH(_xlfn.CONCAT($B51,",",AV$4),'19 SpcFunc &amp; VentSpcFunc combos'!$Q$8:$Q$335,0),0)&gt;0,1,0)</f>
        <v>0</v>
      </c>
      <c r="AW51" s="107">
        <f ca="1">IF(IFERROR(MATCH(_xlfn.CONCAT($B51,",",AW$4),'19 SpcFunc &amp; VentSpcFunc combos'!$Q$8:$Q$335,0),0)&gt;0,1,0)</f>
        <v>0</v>
      </c>
      <c r="AX51" s="107">
        <f ca="1">IF(IFERROR(MATCH(_xlfn.CONCAT($B51,",",AX$4),'19 SpcFunc &amp; VentSpcFunc combos'!$Q$8:$Q$335,0),0)&gt;0,1,0)</f>
        <v>0</v>
      </c>
      <c r="AY51" s="107">
        <f ca="1">IF(IFERROR(MATCH(_xlfn.CONCAT($B51,",",AY$4),'19 SpcFunc &amp; VentSpcFunc combos'!$Q$8:$Q$335,0),0)&gt;0,1,0)</f>
        <v>0</v>
      </c>
      <c r="AZ51" s="107">
        <f ca="1">IF(IFERROR(MATCH(_xlfn.CONCAT($B51,",",AZ$4),'19 SpcFunc &amp; VentSpcFunc combos'!$Q$8:$Q$335,0),0)&gt;0,1,0)</f>
        <v>0</v>
      </c>
      <c r="BA51" s="107">
        <f ca="1">IF(IFERROR(MATCH(_xlfn.CONCAT($B51,",",BA$4),'19 SpcFunc &amp; VentSpcFunc combos'!$Q$8:$Q$335,0),0)&gt;0,1,0)</f>
        <v>0</v>
      </c>
      <c r="BB51" s="107">
        <f ca="1">IF(IFERROR(MATCH(_xlfn.CONCAT($B51,",",BB$4),'19 SpcFunc &amp; VentSpcFunc combos'!$Q$8:$Q$335,0),0)&gt;0,1,0)</f>
        <v>0</v>
      </c>
      <c r="BC51" s="107">
        <f ca="1">IF(IFERROR(MATCH(_xlfn.CONCAT($B51,",",BC$4),'19 SpcFunc &amp; VentSpcFunc combos'!$Q$8:$Q$335,0),0)&gt;0,1,0)</f>
        <v>0</v>
      </c>
      <c r="BD51" s="107">
        <f ca="1">IF(IFERROR(MATCH(_xlfn.CONCAT($B51,",",BD$4),'19 SpcFunc &amp; VentSpcFunc combos'!$Q$8:$Q$335,0),0)&gt;0,1,0)</f>
        <v>0</v>
      </c>
      <c r="BE51" s="107">
        <f ca="1">IF(IFERROR(MATCH(_xlfn.CONCAT($B51,",",BE$4),'19 SpcFunc &amp; VentSpcFunc combos'!$Q$8:$Q$335,0),0)&gt;0,1,0)</f>
        <v>0</v>
      </c>
      <c r="BF51" s="107">
        <f ca="1">IF(IFERROR(MATCH(_xlfn.CONCAT($B51,",",BF$4),'19 SpcFunc &amp; VentSpcFunc combos'!$Q$8:$Q$335,0),0)&gt;0,1,0)</f>
        <v>0</v>
      </c>
      <c r="BG51" s="107">
        <f ca="1">IF(IFERROR(MATCH(_xlfn.CONCAT($B51,",",BG$4),'19 SpcFunc &amp; VentSpcFunc combos'!$Q$8:$Q$335,0),0)&gt;0,1,0)</f>
        <v>0</v>
      </c>
      <c r="BH51" s="107">
        <f ca="1">IF(IFERROR(MATCH(_xlfn.CONCAT($B51,",",BH$4),'19 SpcFunc &amp; VentSpcFunc combos'!$Q$8:$Q$335,0),0)&gt;0,1,0)</f>
        <v>0</v>
      </c>
      <c r="BI51" s="107">
        <f ca="1">IF(IFERROR(MATCH(_xlfn.CONCAT($B51,",",BI$4),'19 SpcFunc &amp; VentSpcFunc combos'!$Q$8:$Q$335,0),0)&gt;0,1,0)</f>
        <v>0</v>
      </c>
      <c r="BJ51" s="107">
        <f ca="1">IF(IFERROR(MATCH(_xlfn.CONCAT($B51,",",BJ$4),'19 SpcFunc &amp; VentSpcFunc combos'!$Q$8:$Q$335,0),0)&gt;0,1,0)</f>
        <v>0</v>
      </c>
      <c r="BK51" s="107">
        <f ca="1">IF(IFERROR(MATCH(_xlfn.CONCAT($B51,",",BK$4),'19 SpcFunc &amp; VentSpcFunc combos'!$Q$8:$Q$335,0),0)&gt;0,1,0)</f>
        <v>0</v>
      </c>
      <c r="BL51" s="107">
        <f ca="1">IF(IFERROR(MATCH(_xlfn.CONCAT($B51,",",BL$4),'19 SpcFunc &amp; VentSpcFunc combos'!$Q$8:$Q$335,0),0)&gt;0,1,0)</f>
        <v>0</v>
      </c>
      <c r="BM51" s="107">
        <f ca="1">IF(IFERROR(MATCH(_xlfn.CONCAT($B51,",",BM$4),'19 SpcFunc &amp; VentSpcFunc combos'!$Q$8:$Q$335,0),0)&gt;0,1,0)</f>
        <v>0</v>
      </c>
      <c r="BN51" s="107">
        <f ca="1">IF(IFERROR(MATCH(_xlfn.CONCAT($B51,",",BN$4),'19 SpcFunc &amp; VentSpcFunc combos'!$Q$8:$Q$335,0),0)&gt;0,1,0)</f>
        <v>0</v>
      </c>
      <c r="BO51" s="107">
        <f ca="1">IF(IFERROR(MATCH(_xlfn.CONCAT($B51,",",BO$4),'19 SpcFunc &amp; VentSpcFunc combos'!$Q$8:$Q$335,0),0)&gt;0,1,0)</f>
        <v>0</v>
      </c>
      <c r="BP51" s="107">
        <f ca="1">IF(IFERROR(MATCH(_xlfn.CONCAT($B51,",",BP$4),'19 SpcFunc &amp; VentSpcFunc combos'!$Q$8:$Q$335,0),0)&gt;0,1,0)</f>
        <v>0</v>
      </c>
      <c r="BQ51" s="107">
        <f ca="1">IF(IFERROR(MATCH(_xlfn.CONCAT($B51,",",BQ$4),'19 SpcFunc &amp; VentSpcFunc combos'!$Q$8:$Q$335,0),0)&gt;0,1,0)</f>
        <v>0</v>
      </c>
      <c r="BR51" s="107">
        <f ca="1">IF(IFERROR(MATCH(_xlfn.CONCAT($B51,",",BR$4),'19 SpcFunc &amp; VentSpcFunc combos'!$Q$8:$Q$335,0),0)&gt;0,1,0)</f>
        <v>0</v>
      </c>
      <c r="BS51" s="107">
        <f ca="1">IF(IFERROR(MATCH(_xlfn.CONCAT($B51,",",BS$4),'19 SpcFunc &amp; VentSpcFunc combos'!$Q$8:$Q$335,0),0)&gt;0,1,0)</f>
        <v>0</v>
      </c>
      <c r="BT51" s="107">
        <f ca="1">IF(IFERROR(MATCH(_xlfn.CONCAT($B51,",",BT$4),'19 SpcFunc &amp; VentSpcFunc combos'!$Q$8:$Q$335,0),0)&gt;0,1,0)</f>
        <v>0</v>
      </c>
      <c r="BU51" s="107">
        <f ca="1">IF(IFERROR(MATCH(_xlfn.CONCAT($B51,",",BU$4),'19 SpcFunc &amp; VentSpcFunc combos'!$Q$8:$Q$335,0),0)&gt;0,1,0)</f>
        <v>0</v>
      </c>
      <c r="BV51" s="107">
        <f ca="1">IF(IFERROR(MATCH(_xlfn.CONCAT($B51,",",BV$4),'19 SpcFunc &amp; VentSpcFunc combos'!$Q$8:$Q$335,0),0)&gt;0,1,0)</f>
        <v>0</v>
      </c>
      <c r="BW51" s="107">
        <f ca="1">IF(IFERROR(MATCH(_xlfn.CONCAT($B51,",",BW$4),'19 SpcFunc &amp; VentSpcFunc combos'!$Q$8:$Q$335,0),0)&gt;0,1,0)</f>
        <v>0</v>
      </c>
      <c r="BX51" s="107">
        <f ca="1">IF(IFERROR(MATCH(_xlfn.CONCAT($B51,",",BX$4),'19 SpcFunc &amp; VentSpcFunc combos'!$Q$8:$Q$335,0),0)&gt;0,1,0)</f>
        <v>1</v>
      </c>
      <c r="BY51" s="107">
        <f ca="1">IF(IFERROR(MATCH(_xlfn.CONCAT($B51,",",BY$4),'19 SpcFunc &amp; VentSpcFunc combos'!$Q$8:$Q$335,0),0)&gt;0,1,0)</f>
        <v>0</v>
      </c>
      <c r="BZ51" s="107">
        <f ca="1">IF(IFERROR(MATCH(_xlfn.CONCAT($B51,",",BZ$4),'19 SpcFunc &amp; VentSpcFunc combos'!$Q$8:$Q$335,0),0)&gt;0,1,0)</f>
        <v>0</v>
      </c>
      <c r="CA51" s="107">
        <f ca="1">IF(IFERROR(MATCH(_xlfn.CONCAT($B51,",",CA$4),'19 SpcFunc &amp; VentSpcFunc combos'!$Q$8:$Q$335,0),0)&gt;0,1,0)</f>
        <v>0</v>
      </c>
      <c r="CB51" s="107">
        <f ca="1">IF(IFERROR(MATCH(_xlfn.CONCAT($B51,",",CB$4),'19 SpcFunc &amp; VentSpcFunc combos'!$Q$8:$Q$335,0),0)&gt;0,1,0)</f>
        <v>0</v>
      </c>
      <c r="CC51" s="107">
        <f ca="1">IF(IFERROR(MATCH(_xlfn.CONCAT($B51,",",CC$4),'19 SpcFunc &amp; VentSpcFunc combos'!$Q$8:$Q$335,0),0)&gt;0,1,0)</f>
        <v>0</v>
      </c>
      <c r="CD51" s="107">
        <f ca="1">IF(IFERROR(MATCH(_xlfn.CONCAT($B51,",",CD$4),'19 SpcFunc &amp; VentSpcFunc combos'!$Q$8:$Q$335,0),0)&gt;0,1,0)</f>
        <v>0</v>
      </c>
      <c r="CE51" s="107">
        <f ca="1">IF(IFERROR(MATCH(_xlfn.CONCAT($B51,",",CE$4),'19 SpcFunc &amp; VentSpcFunc combos'!$Q$8:$Q$335,0),0)&gt;0,1,0)</f>
        <v>0</v>
      </c>
      <c r="CF51" s="107">
        <f ca="1">IF(IFERROR(MATCH(_xlfn.CONCAT($B51,",",CF$4),'19 SpcFunc &amp; VentSpcFunc combos'!$Q$8:$Q$335,0),0)&gt;0,1,0)</f>
        <v>0</v>
      </c>
      <c r="CG51" s="107">
        <f ca="1">IF(IFERROR(MATCH(_xlfn.CONCAT($B51,",",CG$4),'19 SpcFunc &amp; VentSpcFunc combos'!$Q$8:$Q$335,0),0)&gt;0,1,0)</f>
        <v>0</v>
      </c>
      <c r="CH51" s="107">
        <f ca="1">IF(IFERROR(MATCH(_xlfn.CONCAT($B51,",",CH$4),'19 SpcFunc &amp; VentSpcFunc combos'!$Q$8:$Q$335,0),0)&gt;0,1,0)</f>
        <v>0</v>
      </c>
      <c r="CI51" s="107">
        <f ca="1">IF(IFERROR(MATCH(_xlfn.CONCAT($B51,",",CI$4),'19 SpcFunc &amp; VentSpcFunc combos'!$Q$8:$Q$335,0),0)&gt;0,1,0)</f>
        <v>0</v>
      </c>
      <c r="CJ51" s="107">
        <f ca="1">IF(IFERROR(MATCH(_xlfn.CONCAT($B51,",",CJ$4),'19 SpcFunc &amp; VentSpcFunc combos'!$Q$8:$Q$335,0),0)&gt;0,1,0)</f>
        <v>0</v>
      </c>
      <c r="CK51" s="107">
        <f ca="1">IF(IFERROR(MATCH(_xlfn.CONCAT($B51,",",CK$4),'19 SpcFunc &amp; VentSpcFunc combos'!$Q$8:$Q$335,0),0)&gt;0,1,0)</f>
        <v>0</v>
      </c>
      <c r="CL51" s="107">
        <f ca="1">IF(IFERROR(MATCH(_xlfn.CONCAT($B51,",",CL$4),'19 SpcFunc &amp; VentSpcFunc combos'!$Q$8:$Q$335,0),0)&gt;0,1,0)</f>
        <v>0</v>
      </c>
      <c r="CM51" s="107">
        <f ca="1">IF(IFERROR(MATCH(_xlfn.CONCAT($B51,",",CM$4),'19 SpcFunc &amp; VentSpcFunc combos'!$Q$8:$Q$335,0),0)&gt;0,1,0)</f>
        <v>0</v>
      </c>
      <c r="CN51" s="107">
        <f ca="1">IF(IFERROR(MATCH(_xlfn.CONCAT($B51,",",CN$4),'19 SpcFunc &amp; VentSpcFunc combos'!$Q$8:$Q$335,0),0)&gt;0,1,0)</f>
        <v>0</v>
      </c>
      <c r="CO51" s="107">
        <f ca="1">IF(IFERROR(MATCH(_xlfn.CONCAT($B51,",",CO$4),'19 SpcFunc &amp; VentSpcFunc combos'!$Q$8:$Q$335,0),0)&gt;0,1,0)</f>
        <v>0</v>
      </c>
      <c r="CP51" s="107">
        <f ca="1">IF(IFERROR(MATCH(_xlfn.CONCAT($B51,",",CP$4),'19 SpcFunc &amp; VentSpcFunc combos'!$Q$8:$Q$335,0),0)&gt;0,1,0)</f>
        <v>0</v>
      </c>
      <c r="CQ51" s="107">
        <f ca="1">IF(IFERROR(MATCH(_xlfn.CONCAT($B51,",",CQ$4),'19 SpcFunc &amp; VentSpcFunc combos'!$Q$8:$Q$335,0),0)&gt;0,1,0)</f>
        <v>0</v>
      </c>
      <c r="CR51" s="107">
        <f ca="1">IF(IFERROR(MATCH(_xlfn.CONCAT($B51,",",CR$4),'19 SpcFunc &amp; VentSpcFunc combos'!$Q$8:$Q$335,0),0)&gt;0,1,0)</f>
        <v>0</v>
      </c>
      <c r="CS51" s="107">
        <f ca="1">IF(IFERROR(MATCH(_xlfn.CONCAT($B51,",",CS$4),'19 SpcFunc &amp; VentSpcFunc combos'!$Q$8:$Q$335,0),0)&gt;0,1,0)</f>
        <v>0</v>
      </c>
      <c r="CT51" s="107">
        <f ca="1">IF(IFERROR(MATCH(_xlfn.CONCAT($B51,",",CT$4),'19 SpcFunc &amp; VentSpcFunc combos'!$Q$8:$Q$335,0),0)&gt;0,1,0)</f>
        <v>0</v>
      </c>
      <c r="CU51" s="86" t="s">
        <v>535</v>
      </c>
      <c r="CV51">
        <f t="shared" ca="1" si="5"/>
        <v>1</v>
      </c>
    </row>
    <row r="52" spans="2:100">
      <c r="B52" t="str">
        <f>'For CSV - 2019 SpcFuncData'!B52</f>
        <v>Office Area (Open plan office)</v>
      </c>
      <c r="C52" s="107">
        <f ca="1">IF(IFERROR(MATCH(_xlfn.CONCAT($B52,",",C$4),'19 SpcFunc &amp; VentSpcFunc combos'!$Q$8:$Q$335,0),0)&gt;0,1,0)</f>
        <v>0</v>
      </c>
      <c r="D52" s="107">
        <f ca="1">IF(IFERROR(MATCH(_xlfn.CONCAT($B52,",",D$4),'19 SpcFunc &amp; VentSpcFunc combos'!$Q$8:$Q$335,0),0)&gt;0,1,0)</f>
        <v>0</v>
      </c>
      <c r="E52" s="107">
        <f ca="1">IF(IFERROR(MATCH(_xlfn.CONCAT($B52,",",E$4),'19 SpcFunc &amp; VentSpcFunc combos'!$Q$8:$Q$335,0),0)&gt;0,1,0)</f>
        <v>0</v>
      </c>
      <c r="F52" s="107">
        <f ca="1">IF(IFERROR(MATCH(_xlfn.CONCAT($B52,",",F$4),'19 SpcFunc &amp; VentSpcFunc combos'!$Q$8:$Q$335,0),0)&gt;0,1,0)</f>
        <v>0</v>
      </c>
      <c r="G52" s="107">
        <f ca="1">IF(IFERROR(MATCH(_xlfn.CONCAT($B52,",",G$4),'19 SpcFunc &amp; VentSpcFunc combos'!$Q$8:$Q$335,0),0)&gt;0,1,0)</f>
        <v>0</v>
      </c>
      <c r="H52" s="107">
        <f ca="1">IF(IFERROR(MATCH(_xlfn.CONCAT($B52,",",H$4),'19 SpcFunc &amp; VentSpcFunc combos'!$Q$8:$Q$335,0),0)&gt;0,1,0)</f>
        <v>0</v>
      </c>
      <c r="I52" s="107">
        <f ca="1">IF(IFERROR(MATCH(_xlfn.CONCAT($B52,",",I$4),'19 SpcFunc &amp; VentSpcFunc combos'!$Q$8:$Q$335,0),0)&gt;0,1,0)</f>
        <v>0</v>
      </c>
      <c r="J52" s="107">
        <f ca="1">IF(IFERROR(MATCH(_xlfn.CONCAT($B52,",",J$4),'19 SpcFunc &amp; VentSpcFunc combos'!$Q$8:$Q$335,0),0)&gt;0,1,0)</f>
        <v>0</v>
      </c>
      <c r="K52" s="107">
        <f ca="1">IF(IFERROR(MATCH(_xlfn.CONCAT($B52,",",K$4),'19 SpcFunc &amp; VentSpcFunc combos'!$Q$8:$Q$335,0),0)&gt;0,1,0)</f>
        <v>0</v>
      </c>
      <c r="L52" s="107">
        <f ca="1">IF(IFERROR(MATCH(_xlfn.CONCAT($B52,",",L$4),'19 SpcFunc &amp; VentSpcFunc combos'!$Q$8:$Q$335,0),0)&gt;0,1,0)</f>
        <v>0</v>
      </c>
      <c r="M52" s="107">
        <f ca="1">IF(IFERROR(MATCH(_xlfn.CONCAT($B52,",",M$4),'19 SpcFunc &amp; VentSpcFunc combos'!$Q$8:$Q$335,0),0)&gt;0,1,0)</f>
        <v>0</v>
      </c>
      <c r="N52" s="107">
        <f ca="1">IF(IFERROR(MATCH(_xlfn.CONCAT($B52,",",N$4),'19 SpcFunc &amp; VentSpcFunc combos'!$Q$8:$Q$335,0),0)&gt;0,1,0)</f>
        <v>0</v>
      </c>
      <c r="O52" s="107">
        <f ca="1">IF(IFERROR(MATCH(_xlfn.CONCAT($B52,",",O$4),'19 SpcFunc &amp; VentSpcFunc combos'!$Q$8:$Q$335,0),0)&gt;0,1,0)</f>
        <v>0</v>
      </c>
      <c r="P52" s="107">
        <f ca="1">IF(IFERROR(MATCH(_xlfn.CONCAT($B52,",",P$4),'19 SpcFunc &amp; VentSpcFunc combos'!$Q$8:$Q$335,0),0)&gt;0,1,0)</f>
        <v>0</v>
      </c>
      <c r="Q52" s="107">
        <f ca="1">IF(IFERROR(MATCH(_xlfn.CONCAT($B52,",",Q$4),'19 SpcFunc &amp; VentSpcFunc combos'!$Q$8:$Q$335,0),0)&gt;0,1,0)</f>
        <v>0</v>
      </c>
      <c r="R52" s="107">
        <f ca="1">IF(IFERROR(MATCH(_xlfn.CONCAT($B52,",",R$4),'19 SpcFunc &amp; VentSpcFunc combos'!$Q$8:$Q$335,0),0)&gt;0,1,0)</f>
        <v>0</v>
      </c>
      <c r="S52" s="107">
        <f ca="1">IF(IFERROR(MATCH(_xlfn.CONCAT($B52,",",S$4),'19 SpcFunc &amp; VentSpcFunc combos'!$Q$8:$Q$335,0),0)&gt;0,1,0)</f>
        <v>0</v>
      </c>
      <c r="T52" s="107">
        <f ca="1">IF(IFERROR(MATCH(_xlfn.CONCAT($B52,",",T$4),'19 SpcFunc &amp; VentSpcFunc combos'!$Q$8:$Q$335,0),0)&gt;0,1,0)</f>
        <v>0</v>
      </c>
      <c r="U52" s="107">
        <f ca="1">IF(IFERROR(MATCH(_xlfn.CONCAT($B52,",",U$4),'19 SpcFunc &amp; VentSpcFunc combos'!$Q$8:$Q$335,0),0)&gt;0,1,0)</f>
        <v>0</v>
      </c>
      <c r="V52" s="107">
        <f ca="1">IF(IFERROR(MATCH(_xlfn.CONCAT($B52,",",V$4),'19 SpcFunc &amp; VentSpcFunc combos'!$Q$8:$Q$335,0),0)&gt;0,1,0)</f>
        <v>0</v>
      </c>
      <c r="W52" s="107">
        <f ca="1">IF(IFERROR(MATCH(_xlfn.CONCAT($B52,",",W$4),'19 SpcFunc &amp; VentSpcFunc combos'!$Q$8:$Q$335,0),0)&gt;0,1,0)</f>
        <v>0</v>
      </c>
      <c r="X52" s="107">
        <f ca="1">IF(IFERROR(MATCH(_xlfn.CONCAT($B52,",",X$4),'19 SpcFunc &amp; VentSpcFunc combos'!$Q$8:$Q$335,0),0)&gt;0,1,0)</f>
        <v>0</v>
      </c>
      <c r="Y52" s="107">
        <f ca="1">IF(IFERROR(MATCH(_xlfn.CONCAT($B52,",",Y$4),'19 SpcFunc &amp; VentSpcFunc combos'!$Q$8:$Q$335,0),0)&gt;0,1,0)</f>
        <v>0</v>
      </c>
      <c r="Z52" s="107">
        <f ca="1">IF(IFERROR(MATCH(_xlfn.CONCAT($B52,",",Z$4),'19 SpcFunc &amp; VentSpcFunc combos'!$Q$8:$Q$335,0),0)&gt;0,1,0)</f>
        <v>0</v>
      </c>
      <c r="AA52" s="107">
        <f ca="1">IF(IFERROR(MATCH(_xlfn.CONCAT($B52,",",AA$4),'19 SpcFunc &amp; VentSpcFunc combos'!$Q$8:$Q$335,0),0)&gt;0,1,0)</f>
        <v>0</v>
      </c>
      <c r="AB52" s="107">
        <f ca="1">IF(IFERROR(MATCH(_xlfn.CONCAT($B52,",",AB$4),'19 SpcFunc &amp; VentSpcFunc combos'!$Q$8:$Q$335,0),0)&gt;0,1,0)</f>
        <v>0</v>
      </c>
      <c r="AC52" s="107">
        <f ca="1">IF(IFERROR(MATCH(_xlfn.CONCAT($B52,",",AC$4),'19 SpcFunc &amp; VentSpcFunc combos'!$Q$8:$Q$335,0),0)&gt;0,1,0)</f>
        <v>0</v>
      </c>
      <c r="AD52" s="107">
        <f ca="1">IF(IFERROR(MATCH(_xlfn.CONCAT($B52,",",AD$4),'19 SpcFunc &amp; VentSpcFunc combos'!$Q$8:$Q$335,0),0)&gt;0,1,0)</f>
        <v>0</v>
      </c>
      <c r="AE52" s="107">
        <f ca="1">IF(IFERROR(MATCH(_xlfn.CONCAT($B52,",",AE$4),'19 SpcFunc &amp; VentSpcFunc combos'!$Q$8:$Q$335,0),0)&gt;0,1,0)</f>
        <v>0</v>
      </c>
      <c r="AF52" s="107">
        <f ca="1">IF(IFERROR(MATCH(_xlfn.CONCAT($B52,",",AF$4),'19 SpcFunc &amp; VentSpcFunc combos'!$Q$8:$Q$335,0),0)&gt;0,1,0)</f>
        <v>0</v>
      </c>
      <c r="AG52" s="107">
        <f ca="1">IF(IFERROR(MATCH(_xlfn.CONCAT($B52,",",AG$4),'19 SpcFunc &amp; VentSpcFunc combos'!$Q$8:$Q$335,0),0)&gt;0,1,0)</f>
        <v>0</v>
      </c>
      <c r="AH52" s="107">
        <f ca="1">IF(IFERROR(MATCH(_xlfn.CONCAT($B52,",",AH$4),'19 SpcFunc &amp; VentSpcFunc combos'!$Q$8:$Q$335,0),0)&gt;0,1,0)</f>
        <v>0</v>
      </c>
      <c r="AI52" s="107">
        <f ca="1">IF(IFERROR(MATCH(_xlfn.CONCAT($B52,",",AI$4),'19 SpcFunc &amp; VentSpcFunc combos'!$Q$8:$Q$335,0),0)&gt;0,1,0)</f>
        <v>0</v>
      </c>
      <c r="AJ52" s="107">
        <f ca="1">IF(IFERROR(MATCH(_xlfn.CONCAT($B52,",",AJ$4),'19 SpcFunc &amp; VentSpcFunc combos'!$Q$8:$Q$335,0),0)&gt;0,1,0)</f>
        <v>0</v>
      </c>
      <c r="AK52" s="107">
        <f ca="1">IF(IFERROR(MATCH(_xlfn.CONCAT($B52,",",AK$4),'19 SpcFunc &amp; VentSpcFunc combos'!$Q$8:$Q$335,0),0)&gt;0,1,0)</f>
        <v>0</v>
      </c>
      <c r="AL52" s="107">
        <f ca="1">IF(IFERROR(MATCH(_xlfn.CONCAT($B52,",",AL$4),'19 SpcFunc &amp; VentSpcFunc combos'!$Q$8:$Q$335,0),0)&gt;0,1,0)</f>
        <v>0</v>
      </c>
      <c r="AM52" s="107">
        <f ca="1">IF(IFERROR(MATCH(_xlfn.CONCAT($B52,",",AM$4),'19 SpcFunc &amp; VentSpcFunc combos'!$Q$8:$Q$335,0),0)&gt;0,1,0)</f>
        <v>0</v>
      </c>
      <c r="AN52" s="107">
        <f ca="1">IF(IFERROR(MATCH(_xlfn.CONCAT($B52,",",AN$4),'19 SpcFunc &amp; VentSpcFunc combos'!$Q$8:$Q$335,0),0)&gt;0,1,0)</f>
        <v>0</v>
      </c>
      <c r="AO52" s="107">
        <f ca="1">IF(IFERROR(MATCH(_xlfn.CONCAT($B52,",",AO$4),'19 SpcFunc &amp; VentSpcFunc combos'!$Q$8:$Q$335,0),0)&gt;0,1,0)</f>
        <v>0</v>
      </c>
      <c r="AP52" s="107">
        <f ca="1">IF(IFERROR(MATCH(_xlfn.CONCAT($B52,",",AP$4),'19 SpcFunc &amp; VentSpcFunc combos'!$Q$8:$Q$335,0),0)&gt;0,1,0)</f>
        <v>0</v>
      </c>
      <c r="AQ52" s="107">
        <f ca="1">IF(IFERROR(MATCH(_xlfn.CONCAT($B52,",",AQ$4),'19 SpcFunc &amp; VentSpcFunc combos'!$Q$8:$Q$335,0),0)&gt;0,1,0)</f>
        <v>0</v>
      </c>
      <c r="AR52" s="107">
        <f ca="1">IF(IFERROR(MATCH(_xlfn.CONCAT($B52,",",AR$4),'19 SpcFunc &amp; VentSpcFunc combos'!$Q$8:$Q$335,0),0)&gt;0,1,0)</f>
        <v>0</v>
      </c>
      <c r="AS52" s="107">
        <f ca="1">IF(IFERROR(MATCH(_xlfn.CONCAT($B52,",",AS$4),'19 SpcFunc &amp; VentSpcFunc combos'!$Q$8:$Q$335,0),0)&gt;0,1,0)</f>
        <v>0</v>
      </c>
      <c r="AT52" s="107">
        <f ca="1">IF(IFERROR(MATCH(_xlfn.CONCAT($B52,",",AT$4),'19 SpcFunc &amp; VentSpcFunc combos'!$Q$8:$Q$335,0),0)&gt;0,1,0)</f>
        <v>0</v>
      </c>
      <c r="AU52" s="107">
        <f ca="1">IF(IFERROR(MATCH(_xlfn.CONCAT($B52,",",AU$4),'19 SpcFunc &amp; VentSpcFunc combos'!$Q$8:$Q$335,0),0)&gt;0,1,0)</f>
        <v>0</v>
      </c>
      <c r="AV52" s="107">
        <f ca="1">IF(IFERROR(MATCH(_xlfn.CONCAT($B52,",",AV$4),'19 SpcFunc &amp; VentSpcFunc combos'!$Q$8:$Q$335,0),0)&gt;0,1,0)</f>
        <v>0</v>
      </c>
      <c r="AW52" s="107">
        <f ca="1">IF(IFERROR(MATCH(_xlfn.CONCAT($B52,",",AW$4),'19 SpcFunc &amp; VentSpcFunc combos'!$Q$8:$Q$335,0),0)&gt;0,1,0)</f>
        <v>0</v>
      </c>
      <c r="AX52" s="107">
        <f ca="1">IF(IFERROR(MATCH(_xlfn.CONCAT($B52,",",AX$4),'19 SpcFunc &amp; VentSpcFunc combos'!$Q$8:$Q$335,0),0)&gt;0,1,0)</f>
        <v>0</v>
      </c>
      <c r="AY52" s="107">
        <f ca="1">IF(IFERROR(MATCH(_xlfn.CONCAT($B52,",",AY$4),'19 SpcFunc &amp; VentSpcFunc combos'!$Q$8:$Q$335,0),0)&gt;0,1,0)</f>
        <v>0</v>
      </c>
      <c r="AZ52" s="107">
        <f ca="1">IF(IFERROR(MATCH(_xlfn.CONCAT($B52,",",AZ$4),'19 SpcFunc &amp; VentSpcFunc combos'!$Q$8:$Q$335,0),0)&gt;0,1,0)</f>
        <v>0</v>
      </c>
      <c r="BA52" s="107">
        <f ca="1">IF(IFERROR(MATCH(_xlfn.CONCAT($B52,",",BA$4),'19 SpcFunc &amp; VentSpcFunc combos'!$Q$8:$Q$335,0),0)&gt;0,1,0)</f>
        <v>0</v>
      </c>
      <c r="BB52" s="107">
        <f ca="1">IF(IFERROR(MATCH(_xlfn.CONCAT($B52,",",BB$4),'19 SpcFunc &amp; VentSpcFunc combos'!$Q$8:$Q$335,0),0)&gt;0,1,0)</f>
        <v>0</v>
      </c>
      <c r="BC52" s="107">
        <f ca="1">IF(IFERROR(MATCH(_xlfn.CONCAT($B52,",",BC$4),'19 SpcFunc &amp; VentSpcFunc combos'!$Q$8:$Q$335,0),0)&gt;0,1,0)</f>
        <v>0</v>
      </c>
      <c r="BD52" s="107">
        <f ca="1">IF(IFERROR(MATCH(_xlfn.CONCAT($B52,",",BD$4),'19 SpcFunc &amp; VentSpcFunc combos'!$Q$8:$Q$335,0),0)&gt;0,1,0)</f>
        <v>0</v>
      </c>
      <c r="BE52" s="107">
        <f ca="1">IF(IFERROR(MATCH(_xlfn.CONCAT($B52,",",BE$4),'19 SpcFunc &amp; VentSpcFunc combos'!$Q$8:$Q$335,0),0)&gt;0,1,0)</f>
        <v>0</v>
      </c>
      <c r="BF52" s="107">
        <f ca="1">IF(IFERROR(MATCH(_xlfn.CONCAT($B52,",",BF$4),'19 SpcFunc &amp; VentSpcFunc combos'!$Q$8:$Q$335,0),0)&gt;0,1,0)</f>
        <v>0</v>
      </c>
      <c r="BG52" s="107">
        <f ca="1">IF(IFERROR(MATCH(_xlfn.CONCAT($B52,",",BG$4),'19 SpcFunc &amp; VentSpcFunc combos'!$Q$8:$Q$335,0),0)&gt;0,1,0)</f>
        <v>0</v>
      </c>
      <c r="BH52" s="107">
        <f ca="1">IF(IFERROR(MATCH(_xlfn.CONCAT($B52,",",BH$4),'19 SpcFunc &amp; VentSpcFunc combos'!$Q$8:$Q$335,0),0)&gt;0,1,0)</f>
        <v>0</v>
      </c>
      <c r="BI52" s="107">
        <f ca="1">IF(IFERROR(MATCH(_xlfn.CONCAT($B52,",",BI$4),'19 SpcFunc &amp; VentSpcFunc combos'!$Q$8:$Q$335,0),0)&gt;0,1,0)</f>
        <v>0</v>
      </c>
      <c r="BJ52" s="107">
        <f ca="1">IF(IFERROR(MATCH(_xlfn.CONCAT($B52,",",BJ$4),'19 SpcFunc &amp; VentSpcFunc combos'!$Q$8:$Q$335,0),0)&gt;0,1,0)</f>
        <v>0</v>
      </c>
      <c r="BK52" s="107">
        <f ca="1">IF(IFERROR(MATCH(_xlfn.CONCAT($B52,",",BK$4),'19 SpcFunc &amp; VentSpcFunc combos'!$Q$8:$Q$335,0),0)&gt;0,1,0)</f>
        <v>0</v>
      </c>
      <c r="BL52" s="107">
        <f ca="1">IF(IFERROR(MATCH(_xlfn.CONCAT($B52,",",BL$4),'19 SpcFunc &amp; VentSpcFunc combos'!$Q$8:$Q$335,0),0)&gt;0,1,0)</f>
        <v>0</v>
      </c>
      <c r="BM52" s="107">
        <f ca="1">IF(IFERROR(MATCH(_xlfn.CONCAT($B52,",",BM$4),'19 SpcFunc &amp; VentSpcFunc combos'!$Q$8:$Q$335,0),0)&gt;0,1,0)</f>
        <v>0</v>
      </c>
      <c r="BN52" s="107">
        <f ca="1">IF(IFERROR(MATCH(_xlfn.CONCAT($B52,",",BN$4),'19 SpcFunc &amp; VentSpcFunc combos'!$Q$8:$Q$335,0),0)&gt;0,1,0)</f>
        <v>0</v>
      </c>
      <c r="BO52" s="107">
        <f ca="1">IF(IFERROR(MATCH(_xlfn.CONCAT($B52,",",BO$4),'19 SpcFunc &amp; VentSpcFunc combos'!$Q$8:$Q$335,0),0)&gt;0,1,0)</f>
        <v>0</v>
      </c>
      <c r="BP52" s="107">
        <f ca="1">IF(IFERROR(MATCH(_xlfn.CONCAT($B52,",",BP$4),'19 SpcFunc &amp; VentSpcFunc combos'!$Q$8:$Q$335,0),0)&gt;0,1,0)</f>
        <v>0</v>
      </c>
      <c r="BQ52" s="107">
        <f ca="1">IF(IFERROR(MATCH(_xlfn.CONCAT($B52,",",BQ$4),'19 SpcFunc &amp; VentSpcFunc combos'!$Q$8:$Q$335,0),0)&gt;0,1,0)</f>
        <v>0</v>
      </c>
      <c r="BR52" s="107">
        <f ca="1">IF(IFERROR(MATCH(_xlfn.CONCAT($B52,",",BR$4),'19 SpcFunc &amp; VentSpcFunc combos'!$Q$8:$Q$335,0),0)&gt;0,1,0)</f>
        <v>0</v>
      </c>
      <c r="BS52" s="107">
        <f ca="1">IF(IFERROR(MATCH(_xlfn.CONCAT($B52,",",BS$4),'19 SpcFunc &amp; VentSpcFunc combos'!$Q$8:$Q$335,0),0)&gt;0,1,0)</f>
        <v>0</v>
      </c>
      <c r="BT52" s="107">
        <f ca="1">IF(IFERROR(MATCH(_xlfn.CONCAT($B52,",",BT$4),'19 SpcFunc &amp; VentSpcFunc combos'!$Q$8:$Q$335,0),0)&gt;0,1,0)</f>
        <v>0</v>
      </c>
      <c r="BU52" s="107">
        <f ca="1">IF(IFERROR(MATCH(_xlfn.CONCAT($B52,",",BU$4),'19 SpcFunc &amp; VentSpcFunc combos'!$Q$8:$Q$335,0),0)&gt;0,1,0)</f>
        <v>0</v>
      </c>
      <c r="BV52" s="107">
        <f ca="1">IF(IFERROR(MATCH(_xlfn.CONCAT($B52,",",BV$4),'19 SpcFunc &amp; VentSpcFunc combos'!$Q$8:$Q$335,0),0)&gt;0,1,0)</f>
        <v>0</v>
      </c>
      <c r="BW52" s="107">
        <f ca="1">IF(IFERROR(MATCH(_xlfn.CONCAT($B52,",",BW$4),'19 SpcFunc &amp; VentSpcFunc combos'!$Q$8:$Q$335,0),0)&gt;0,1,0)</f>
        <v>0</v>
      </c>
      <c r="BX52" s="107">
        <f ca="1">IF(IFERROR(MATCH(_xlfn.CONCAT($B52,",",BX$4),'19 SpcFunc &amp; VentSpcFunc combos'!$Q$8:$Q$335,0),0)&gt;0,1,0)</f>
        <v>1</v>
      </c>
      <c r="BY52" s="107">
        <f ca="1">IF(IFERROR(MATCH(_xlfn.CONCAT($B52,",",BY$4),'19 SpcFunc &amp; VentSpcFunc combos'!$Q$8:$Q$335,0),0)&gt;0,1,0)</f>
        <v>0</v>
      </c>
      <c r="BZ52" s="107">
        <f ca="1">IF(IFERROR(MATCH(_xlfn.CONCAT($B52,",",BZ$4),'19 SpcFunc &amp; VentSpcFunc combos'!$Q$8:$Q$335,0),0)&gt;0,1,0)</f>
        <v>0</v>
      </c>
      <c r="CA52" s="107">
        <f ca="1">IF(IFERROR(MATCH(_xlfn.CONCAT($B52,",",CA$4),'19 SpcFunc &amp; VentSpcFunc combos'!$Q$8:$Q$335,0),0)&gt;0,1,0)</f>
        <v>0</v>
      </c>
      <c r="CB52" s="107">
        <f ca="1">IF(IFERROR(MATCH(_xlfn.CONCAT($B52,",",CB$4),'19 SpcFunc &amp; VentSpcFunc combos'!$Q$8:$Q$335,0),0)&gt;0,1,0)</f>
        <v>0</v>
      </c>
      <c r="CC52" s="107">
        <f ca="1">IF(IFERROR(MATCH(_xlfn.CONCAT($B52,",",CC$4),'19 SpcFunc &amp; VentSpcFunc combos'!$Q$8:$Q$335,0),0)&gt;0,1,0)</f>
        <v>0</v>
      </c>
      <c r="CD52" s="107">
        <f ca="1">IF(IFERROR(MATCH(_xlfn.CONCAT($B52,",",CD$4),'19 SpcFunc &amp; VentSpcFunc combos'!$Q$8:$Q$335,0),0)&gt;0,1,0)</f>
        <v>0</v>
      </c>
      <c r="CE52" s="107">
        <f ca="1">IF(IFERROR(MATCH(_xlfn.CONCAT($B52,",",CE$4),'19 SpcFunc &amp; VentSpcFunc combos'!$Q$8:$Q$335,0),0)&gt;0,1,0)</f>
        <v>0</v>
      </c>
      <c r="CF52" s="107">
        <f ca="1">IF(IFERROR(MATCH(_xlfn.CONCAT($B52,",",CF$4),'19 SpcFunc &amp; VentSpcFunc combos'!$Q$8:$Q$335,0),0)&gt;0,1,0)</f>
        <v>0</v>
      </c>
      <c r="CG52" s="107">
        <f ca="1">IF(IFERROR(MATCH(_xlfn.CONCAT($B52,",",CG$4),'19 SpcFunc &amp; VentSpcFunc combos'!$Q$8:$Q$335,0),0)&gt;0,1,0)</f>
        <v>0</v>
      </c>
      <c r="CH52" s="107">
        <f ca="1">IF(IFERROR(MATCH(_xlfn.CONCAT($B52,",",CH$4),'19 SpcFunc &amp; VentSpcFunc combos'!$Q$8:$Q$335,0),0)&gt;0,1,0)</f>
        <v>0</v>
      </c>
      <c r="CI52" s="107">
        <f ca="1">IF(IFERROR(MATCH(_xlfn.CONCAT($B52,",",CI$4),'19 SpcFunc &amp; VentSpcFunc combos'!$Q$8:$Q$335,0),0)&gt;0,1,0)</f>
        <v>0</v>
      </c>
      <c r="CJ52" s="107">
        <f ca="1">IF(IFERROR(MATCH(_xlfn.CONCAT($B52,",",CJ$4),'19 SpcFunc &amp; VentSpcFunc combos'!$Q$8:$Q$335,0),0)&gt;0,1,0)</f>
        <v>0</v>
      </c>
      <c r="CK52" s="107">
        <f ca="1">IF(IFERROR(MATCH(_xlfn.CONCAT($B52,",",CK$4),'19 SpcFunc &amp; VentSpcFunc combos'!$Q$8:$Q$335,0),0)&gt;0,1,0)</f>
        <v>0</v>
      </c>
      <c r="CL52" s="107">
        <f ca="1">IF(IFERROR(MATCH(_xlfn.CONCAT($B52,",",CL$4),'19 SpcFunc &amp; VentSpcFunc combos'!$Q$8:$Q$335,0),0)&gt;0,1,0)</f>
        <v>0</v>
      </c>
      <c r="CM52" s="107">
        <f ca="1">IF(IFERROR(MATCH(_xlfn.CONCAT($B52,",",CM$4),'19 SpcFunc &amp; VentSpcFunc combos'!$Q$8:$Q$335,0),0)&gt;0,1,0)</f>
        <v>0</v>
      </c>
      <c r="CN52" s="107">
        <f ca="1">IF(IFERROR(MATCH(_xlfn.CONCAT($B52,",",CN$4),'19 SpcFunc &amp; VentSpcFunc combos'!$Q$8:$Q$335,0),0)&gt;0,1,0)</f>
        <v>0</v>
      </c>
      <c r="CO52" s="107">
        <f ca="1">IF(IFERROR(MATCH(_xlfn.CONCAT($B52,",",CO$4),'19 SpcFunc &amp; VentSpcFunc combos'!$Q$8:$Q$335,0),0)&gt;0,1,0)</f>
        <v>0</v>
      </c>
      <c r="CP52" s="107">
        <f ca="1">IF(IFERROR(MATCH(_xlfn.CONCAT($B52,",",CP$4),'19 SpcFunc &amp; VentSpcFunc combos'!$Q$8:$Q$335,0),0)&gt;0,1,0)</f>
        <v>0</v>
      </c>
      <c r="CQ52" s="107">
        <f ca="1">IF(IFERROR(MATCH(_xlfn.CONCAT($B52,",",CQ$4),'19 SpcFunc &amp; VentSpcFunc combos'!$Q$8:$Q$335,0),0)&gt;0,1,0)</f>
        <v>0</v>
      </c>
      <c r="CR52" s="107">
        <f ca="1">IF(IFERROR(MATCH(_xlfn.CONCAT($B52,",",CR$4),'19 SpcFunc &amp; VentSpcFunc combos'!$Q$8:$Q$335,0),0)&gt;0,1,0)</f>
        <v>0</v>
      </c>
      <c r="CS52" s="107">
        <f ca="1">IF(IFERROR(MATCH(_xlfn.CONCAT($B52,",",CS$4),'19 SpcFunc &amp; VentSpcFunc combos'!$Q$8:$Q$335,0),0)&gt;0,1,0)</f>
        <v>0</v>
      </c>
      <c r="CT52" s="107">
        <f ca="1">IF(IFERROR(MATCH(_xlfn.CONCAT($B52,",",CT$4),'19 SpcFunc &amp; VentSpcFunc combos'!$Q$8:$Q$335,0),0)&gt;0,1,0)</f>
        <v>0</v>
      </c>
      <c r="CU52" s="86" t="s">
        <v>535</v>
      </c>
      <c r="CV52">
        <f t="shared" ca="1" si="5"/>
        <v>1</v>
      </c>
    </row>
    <row r="53" spans="2:100">
      <c r="B53" t="str">
        <f>'For CSV - 2019 SpcFuncData'!B53</f>
        <v>Parking Garage Area (Daylight Adaptation Zones)</v>
      </c>
      <c r="C53" s="107">
        <f ca="1">IF(IFERROR(MATCH(_xlfn.CONCAT($B53,",",C$4),'19 SpcFunc &amp; VentSpcFunc combos'!$Q$8:$Q$335,0),0)&gt;0,1,0)</f>
        <v>0</v>
      </c>
      <c r="D53" s="107">
        <f ca="1">IF(IFERROR(MATCH(_xlfn.CONCAT($B53,",",D$4),'19 SpcFunc &amp; VentSpcFunc combos'!$Q$8:$Q$335,0),0)&gt;0,1,0)</f>
        <v>0</v>
      </c>
      <c r="E53" s="107">
        <f ca="1">IF(IFERROR(MATCH(_xlfn.CONCAT($B53,",",E$4),'19 SpcFunc &amp; VentSpcFunc combos'!$Q$8:$Q$335,0),0)&gt;0,1,0)</f>
        <v>0</v>
      </c>
      <c r="F53" s="107">
        <f ca="1">IF(IFERROR(MATCH(_xlfn.CONCAT($B53,",",F$4),'19 SpcFunc &amp; VentSpcFunc combos'!$Q$8:$Q$335,0),0)&gt;0,1,0)</f>
        <v>0</v>
      </c>
      <c r="G53" s="107">
        <f ca="1">IF(IFERROR(MATCH(_xlfn.CONCAT($B53,",",G$4),'19 SpcFunc &amp; VentSpcFunc combos'!$Q$8:$Q$335,0),0)&gt;0,1,0)</f>
        <v>0</v>
      </c>
      <c r="H53" s="107">
        <f ca="1">IF(IFERROR(MATCH(_xlfn.CONCAT($B53,",",H$4),'19 SpcFunc &amp; VentSpcFunc combos'!$Q$8:$Q$335,0),0)&gt;0,1,0)</f>
        <v>0</v>
      </c>
      <c r="I53" s="107">
        <f ca="1">IF(IFERROR(MATCH(_xlfn.CONCAT($B53,",",I$4),'19 SpcFunc &amp; VentSpcFunc combos'!$Q$8:$Q$335,0),0)&gt;0,1,0)</f>
        <v>0</v>
      </c>
      <c r="J53" s="107">
        <f ca="1">IF(IFERROR(MATCH(_xlfn.CONCAT($B53,",",J$4),'19 SpcFunc &amp; VentSpcFunc combos'!$Q$8:$Q$335,0),0)&gt;0,1,0)</f>
        <v>0</v>
      </c>
      <c r="K53" s="107">
        <f ca="1">IF(IFERROR(MATCH(_xlfn.CONCAT($B53,",",K$4),'19 SpcFunc &amp; VentSpcFunc combos'!$Q$8:$Q$335,0),0)&gt;0,1,0)</f>
        <v>0</v>
      </c>
      <c r="L53" s="107">
        <f ca="1">IF(IFERROR(MATCH(_xlfn.CONCAT($B53,",",L$4),'19 SpcFunc &amp; VentSpcFunc combos'!$Q$8:$Q$335,0),0)&gt;0,1,0)</f>
        <v>0</v>
      </c>
      <c r="M53" s="107">
        <f ca="1">IF(IFERROR(MATCH(_xlfn.CONCAT($B53,",",M$4),'19 SpcFunc &amp; VentSpcFunc combos'!$Q$8:$Q$335,0),0)&gt;0,1,0)</f>
        <v>0</v>
      </c>
      <c r="N53" s="107">
        <f ca="1">IF(IFERROR(MATCH(_xlfn.CONCAT($B53,",",N$4),'19 SpcFunc &amp; VentSpcFunc combos'!$Q$8:$Q$335,0),0)&gt;0,1,0)</f>
        <v>0</v>
      </c>
      <c r="O53" s="107">
        <f ca="1">IF(IFERROR(MATCH(_xlfn.CONCAT($B53,",",O$4),'19 SpcFunc &amp; VentSpcFunc combos'!$Q$8:$Q$335,0),0)&gt;0,1,0)</f>
        <v>0</v>
      </c>
      <c r="P53" s="107">
        <f ca="1">IF(IFERROR(MATCH(_xlfn.CONCAT($B53,",",P$4),'19 SpcFunc &amp; VentSpcFunc combos'!$Q$8:$Q$335,0),0)&gt;0,1,0)</f>
        <v>0</v>
      </c>
      <c r="Q53" s="107">
        <f ca="1">IF(IFERROR(MATCH(_xlfn.CONCAT($B53,",",Q$4),'19 SpcFunc &amp; VentSpcFunc combos'!$Q$8:$Q$335,0),0)&gt;0,1,0)</f>
        <v>0</v>
      </c>
      <c r="R53" s="107">
        <f ca="1">IF(IFERROR(MATCH(_xlfn.CONCAT($B53,",",R$4),'19 SpcFunc &amp; VentSpcFunc combos'!$Q$8:$Q$335,0),0)&gt;0,1,0)</f>
        <v>0</v>
      </c>
      <c r="S53" s="107">
        <f ca="1">IF(IFERROR(MATCH(_xlfn.CONCAT($B53,",",S$4),'19 SpcFunc &amp; VentSpcFunc combos'!$Q$8:$Q$335,0),0)&gt;0,1,0)</f>
        <v>0</v>
      </c>
      <c r="T53" s="107">
        <f ca="1">IF(IFERROR(MATCH(_xlfn.CONCAT($B53,",",T$4),'19 SpcFunc &amp; VentSpcFunc combos'!$Q$8:$Q$335,0),0)&gt;0,1,0)</f>
        <v>0</v>
      </c>
      <c r="U53" s="107">
        <f ca="1">IF(IFERROR(MATCH(_xlfn.CONCAT($B53,",",U$4),'19 SpcFunc &amp; VentSpcFunc combos'!$Q$8:$Q$335,0),0)&gt;0,1,0)</f>
        <v>0</v>
      </c>
      <c r="V53" s="107">
        <f ca="1">IF(IFERROR(MATCH(_xlfn.CONCAT($B53,",",V$4),'19 SpcFunc &amp; VentSpcFunc combos'!$Q$8:$Q$335,0),0)&gt;0,1,0)</f>
        <v>0</v>
      </c>
      <c r="W53" s="107">
        <f ca="1">IF(IFERROR(MATCH(_xlfn.CONCAT($B53,",",W$4),'19 SpcFunc &amp; VentSpcFunc combos'!$Q$8:$Q$335,0),0)&gt;0,1,0)</f>
        <v>0</v>
      </c>
      <c r="X53" s="107">
        <f ca="1">IF(IFERROR(MATCH(_xlfn.CONCAT($B53,",",X$4),'19 SpcFunc &amp; VentSpcFunc combos'!$Q$8:$Q$335,0),0)&gt;0,1,0)</f>
        <v>0</v>
      </c>
      <c r="Y53" s="107">
        <f ca="1">IF(IFERROR(MATCH(_xlfn.CONCAT($B53,",",Y$4),'19 SpcFunc &amp; VentSpcFunc combos'!$Q$8:$Q$335,0),0)&gt;0,1,0)</f>
        <v>0</v>
      </c>
      <c r="Z53" s="107">
        <f ca="1">IF(IFERROR(MATCH(_xlfn.CONCAT($B53,",",Z$4),'19 SpcFunc &amp; VentSpcFunc combos'!$Q$8:$Q$335,0),0)&gt;0,1,0)</f>
        <v>0</v>
      </c>
      <c r="AA53" s="107">
        <f ca="1">IF(IFERROR(MATCH(_xlfn.CONCAT($B53,",",AA$4),'19 SpcFunc &amp; VentSpcFunc combos'!$Q$8:$Q$335,0),0)&gt;0,1,0)</f>
        <v>0</v>
      </c>
      <c r="AB53" s="107">
        <f ca="1">IF(IFERROR(MATCH(_xlfn.CONCAT($B53,",",AB$4),'19 SpcFunc &amp; VentSpcFunc combos'!$Q$8:$Q$335,0),0)&gt;0,1,0)</f>
        <v>0</v>
      </c>
      <c r="AC53" s="107">
        <f ca="1">IF(IFERROR(MATCH(_xlfn.CONCAT($B53,",",AC$4),'19 SpcFunc &amp; VentSpcFunc combos'!$Q$8:$Q$335,0),0)&gt;0,1,0)</f>
        <v>0</v>
      </c>
      <c r="AD53" s="107">
        <f ca="1">IF(IFERROR(MATCH(_xlfn.CONCAT($B53,",",AD$4),'19 SpcFunc &amp; VentSpcFunc combos'!$Q$8:$Q$335,0),0)&gt;0,1,0)</f>
        <v>0</v>
      </c>
      <c r="AE53" s="107">
        <f ca="1">IF(IFERROR(MATCH(_xlfn.CONCAT($B53,",",AE$4),'19 SpcFunc &amp; VentSpcFunc combos'!$Q$8:$Q$335,0),0)&gt;0,1,0)</f>
        <v>0</v>
      </c>
      <c r="AF53" s="107">
        <f ca="1">IF(IFERROR(MATCH(_xlfn.CONCAT($B53,",",AF$4),'19 SpcFunc &amp; VentSpcFunc combos'!$Q$8:$Q$335,0),0)&gt;0,1,0)</f>
        <v>0</v>
      </c>
      <c r="AG53" s="107">
        <f ca="1">IF(IFERROR(MATCH(_xlfn.CONCAT($B53,",",AG$4),'19 SpcFunc &amp; VentSpcFunc combos'!$Q$8:$Q$335,0),0)&gt;0,1,0)</f>
        <v>0</v>
      </c>
      <c r="AH53" s="107">
        <f ca="1">IF(IFERROR(MATCH(_xlfn.CONCAT($B53,",",AH$4),'19 SpcFunc &amp; VentSpcFunc combos'!$Q$8:$Q$335,0),0)&gt;0,1,0)</f>
        <v>0</v>
      </c>
      <c r="AI53" s="107">
        <f ca="1">IF(IFERROR(MATCH(_xlfn.CONCAT($B53,",",AI$4),'19 SpcFunc &amp; VentSpcFunc combos'!$Q$8:$Q$335,0),0)&gt;0,1,0)</f>
        <v>0</v>
      </c>
      <c r="AJ53" s="107">
        <f ca="1">IF(IFERROR(MATCH(_xlfn.CONCAT($B53,",",AJ$4),'19 SpcFunc &amp; VentSpcFunc combos'!$Q$8:$Q$335,0),0)&gt;0,1,0)</f>
        <v>1</v>
      </c>
      <c r="AK53" s="107">
        <f ca="1">IF(IFERROR(MATCH(_xlfn.CONCAT($B53,",",AK$4),'19 SpcFunc &amp; VentSpcFunc combos'!$Q$8:$Q$335,0),0)&gt;0,1,0)</f>
        <v>0</v>
      </c>
      <c r="AL53" s="107">
        <f ca="1">IF(IFERROR(MATCH(_xlfn.CONCAT($B53,",",AL$4),'19 SpcFunc &amp; VentSpcFunc combos'!$Q$8:$Q$335,0),0)&gt;0,1,0)</f>
        <v>0</v>
      </c>
      <c r="AM53" s="107">
        <f ca="1">IF(IFERROR(MATCH(_xlfn.CONCAT($B53,",",AM$4),'19 SpcFunc &amp; VentSpcFunc combos'!$Q$8:$Q$335,0),0)&gt;0,1,0)</f>
        <v>0</v>
      </c>
      <c r="AN53" s="107">
        <f ca="1">IF(IFERROR(MATCH(_xlfn.CONCAT($B53,",",AN$4),'19 SpcFunc &amp; VentSpcFunc combos'!$Q$8:$Q$335,0),0)&gt;0,1,0)</f>
        <v>0</v>
      </c>
      <c r="AO53" s="107">
        <f ca="1">IF(IFERROR(MATCH(_xlfn.CONCAT($B53,",",AO$4),'19 SpcFunc &amp; VentSpcFunc combos'!$Q$8:$Q$335,0),0)&gt;0,1,0)</f>
        <v>0</v>
      </c>
      <c r="AP53" s="107">
        <f ca="1">IF(IFERROR(MATCH(_xlfn.CONCAT($B53,",",AP$4),'19 SpcFunc &amp; VentSpcFunc combos'!$Q$8:$Q$335,0),0)&gt;0,1,0)</f>
        <v>0</v>
      </c>
      <c r="AQ53" s="107">
        <f ca="1">IF(IFERROR(MATCH(_xlfn.CONCAT($B53,",",AQ$4),'19 SpcFunc &amp; VentSpcFunc combos'!$Q$8:$Q$335,0),0)&gt;0,1,0)</f>
        <v>0</v>
      </c>
      <c r="AR53" s="107">
        <f ca="1">IF(IFERROR(MATCH(_xlfn.CONCAT($B53,",",AR$4),'19 SpcFunc &amp; VentSpcFunc combos'!$Q$8:$Q$335,0),0)&gt;0,1,0)</f>
        <v>0</v>
      </c>
      <c r="AS53" s="107">
        <f ca="1">IF(IFERROR(MATCH(_xlfn.CONCAT($B53,",",AS$4),'19 SpcFunc &amp; VentSpcFunc combos'!$Q$8:$Q$335,0),0)&gt;0,1,0)</f>
        <v>0</v>
      </c>
      <c r="AT53" s="107">
        <f ca="1">IF(IFERROR(MATCH(_xlfn.CONCAT($B53,",",AT$4),'19 SpcFunc &amp; VentSpcFunc combos'!$Q$8:$Q$335,0),0)&gt;0,1,0)</f>
        <v>0</v>
      </c>
      <c r="AU53" s="107">
        <f ca="1">IF(IFERROR(MATCH(_xlfn.CONCAT($B53,",",AU$4),'19 SpcFunc &amp; VentSpcFunc combos'!$Q$8:$Q$335,0),0)&gt;0,1,0)</f>
        <v>0</v>
      </c>
      <c r="AV53" s="107">
        <f ca="1">IF(IFERROR(MATCH(_xlfn.CONCAT($B53,",",AV$4),'19 SpcFunc &amp; VentSpcFunc combos'!$Q$8:$Q$335,0),0)&gt;0,1,0)</f>
        <v>0</v>
      </c>
      <c r="AW53" s="107">
        <f ca="1">IF(IFERROR(MATCH(_xlfn.CONCAT($B53,",",AW$4),'19 SpcFunc &amp; VentSpcFunc combos'!$Q$8:$Q$335,0),0)&gt;0,1,0)</f>
        <v>0</v>
      </c>
      <c r="AX53" s="107">
        <f ca="1">IF(IFERROR(MATCH(_xlfn.CONCAT($B53,",",AX$4),'19 SpcFunc &amp; VentSpcFunc combos'!$Q$8:$Q$335,0),0)&gt;0,1,0)</f>
        <v>0</v>
      </c>
      <c r="AY53" s="107">
        <f ca="1">IF(IFERROR(MATCH(_xlfn.CONCAT($B53,",",AY$4),'19 SpcFunc &amp; VentSpcFunc combos'!$Q$8:$Q$335,0),0)&gt;0,1,0)</f>
        <v>0</v>
      </c>
      <c r="AZ53" s="107">
        <f ca="1">IF(IFERROR(MATCH(_xlfn.CONCAT($B53,",",AZ$4),'19 SpcFunc &amp; VentSpcFunc combos'!$Q$8:$Q$335,0),0)&gt;0,1,0)</f>
        <v>0</v>
      </c>
      <c r="BA53" s="107">
        <f ca="1">IF(IFERROR(MATCH(_xlfn.CONCAT($B53,",",BA$4),'19 SpcFunc &amp; VentSpcFunc combos'!$Q$8:$Q$335,0),0)&gt;0,1,0)</f>
        <v>0</v>
      </c>
      <c r="BB53" s="107">
        <f ca="1">IF(IFERROR(MATCH(_xlfn.CONCAT($B53,",",BB$4),'19 SpcFunc &amp; VentSpcFunc combos'!$Q$8:$Q$335,0),0)&gt;0,1,0)</f>
        <v>0</v>
      </c>
      <c r="BC53" s="107">
        <f ca="1">IF(IFERROR(MATCH(_xlfn.CONCAT($B53,",",BC$4),'19 SpcFunc &amp; VentSpcFunc combos'!$Q$8:$Q$335,0),0)&gt;0,1,0)</f>
        <v>0</v>
      </c>
      <c r="BD53" s="107">
        <f ca="1">IF(IFERROR(MATCH(_xlfn.CONCAT($B53,",",BD$4),'19 SpcFunc &amp; VentSpcFunc combos'!$Q$8:$Q$335,0),0)&gt;0,1,0)</f>
        <v>0</v>
      </c>
      <c r="BE53" s="107">
        <f ca="1">IF(IFERROR(MATCH(_xlfn.CONCAT($B53,",",BE$4),'19 SpcFunc &amp; VentSpcFunc combos'!$Q$8:$Q$335,0),0)&gt;0,1,0)</f>
        <v>0</v>
      </c>
      <c r="BF53" s="107">
        <f ca="1">IF(IFERROR(MATCH(_xlfn.CONCAT($B53,",",BF$4),'19 SpcFunc &amp; VentSpcFunc combos'!$Q$8:$Q$335,0),0)&gt;0,1,0)</f>
        <v>0</v>
      </c>
      <c r="BG53" s="107">
        <f ca="1">IF(IFERROR(MATCH(_xlfn.CONCAT($B53,",",BG$4),'19 SpcFunc &amp; VentSpcFunc combos'!$Q$8:$Q$335,0),0)&gt;0,1,0)</f>
        <v>0</v>
      </c>
      <c r="BH53" s="107">
        <f ca="1">IF(IFERROR(MATCH(_xlfn.CONCAT($B53,",",BH$4),'19 SpcFunc &amp; VentSpcFunc combos'!$Q$8:$Q$335,0),0)&gt;0,1,0)</f>
        <v>0</v>
      </c>
      <c r="BI53" s="107">
        <f ca="1">IF(IFERROR(MATCH(_xlfn.CONCAT($B53,",",BI$4),'19 SpcFunc &amp; VentSpcFunc combos'!$Q$8:$Q$335,0),0)&gt;0,1,0)</f>
        <v>0</v>
      </c>
      <c r="BJ53" s="107">
        <f ca="1">IF(IFERROR(MATCH(_xlfn.CONCAT($B53,",",BJ$4),'19 SpcFunc &amp; VentSpcFunc combos'!$Q$8:$Q$335,0),0)&gt;0,1,0)</f>
        <v>0</v>
      </c>
      <c r="BK53" s="107">
        <f ca="1">IF(IFERROR(MATCH(_xlfn.CONCAT($B53,",",BK$4),'19 SpcFunc &amp; VentSpcFunc combos'!$Q$8:$Q$335,0),0)&gt;0,1,0)</f>
        <v>0</v>
      </c>
      <c r="BL53" s="107">
        <f ca="1">IF(IFERROR(MATCH(_xlfn.CONCAT($B53,",",BL$4),'19 SpcFunc &amp; VentSpcFunc combos'!$Q$8:$Q$335,0),0)&gt;0,1,0)</f>
        <v>0</v>
      </c>
      <c r="BM53" s="107">
        <f ca="1">IF(IFERROR(MATCH(_xlfn.CONCAT($B53,",",BM$4),'19 SpcFunc &amp; VentSpcFunc combos'!$Q$8:$Q$335,0),0)&gt;0,1,0)</f>
        <v>0</v>
      </c>
      <c r="BN53" s="107">
        <f ca="1">IF(IFERROR(MATCH(_xlfn.CONCAT($B53,",",BN$4),'19 SpcFunc &amp; VentSpcFunc combos'!$Q$8:$Q$335,0),0)&gt;0,1,0)</f>
        <v>0</v>
      </c>
      <c r="BO53" s="107">
        <f ca="1">IF(IFERROR(MATCH(_xlfn.CONCAT($B53,",",BO$4),'19 SpcFunc &amp; VentSpcFunc combos'!$Q$8:$Q$335,0),0)&gt;0,1,0)</f>
        <v>0</v>
      </c>
      <c r="BP53" s="107">
        <f ca="1">IF(IFERROR(MATCH(_xlfn.CONCAT($B53,",",BP$4),'19 SpcFunc &amp; VentSpcFunc combos'!$Q$8:$Q$335,0),0)&gt;0,1,0)</f>
        <v>0</v>
      </c>
      <c r="BQ53" s="107">
        <f ca="1">IF(IFERROR(MATCH(_xlfn.CONCAT($B53,",",BQ$4),'19 SpcFunc &amp; VentSpcFunc combos'!$Q$8:$Q$335,0),0)&gt;0,1,0)</f>
        <v>0</v>
      </c>
      <c r="BR53" s="107">
        <f ca="1">IF(IFERROR(MATCH(_xlfn.CONCAT($B53,",",BR$4),'19 SpcFunc &amp; VentSpcFunc combos'!$Q$8:$Q$335,0),0)&gt;0,1,0)</f>
        <v>0</v>
      </c>
      <c r="BS53" s="107">
        <f ca="1">IF(IFERROR(MATCH(_xlfn.CONCAT($B53,",",BS$4),'19 SpcFunc &amp; VentSpcFunc combos'!$Q$8:$Q$335,0),0)&gt;0,1,0)</f>
        <v>0</v>
      </c>
      <c r="BT53" s="107">
        <f ca="1">IF(IFERROR(MATCH(_xlfn.CONCAT($B53,",",BT$4),'19 SpcFunc &amp; VentSpcFunc combos'!$Q$8:$Q$335,0),0)&gt;0,1,0)</f>
        <v>0</v>
      </c>
      <c r="BU53" s="107">
        <f ca="1">IF(IFERROR(MATCH(_xlfn.CONCAT($B53,",",BU$4),'19 SpcFunc &amp; VentSpcFunc combos'!$Q$8:$Q$335,0),0)&gt;0,1,0)</f>
        <v>0</v>
      </c>
      <c r="BV53" s="107">
        <f ca="1">IF(IFERROR(MATCH(_xlfn.CONCAT($B53,",",BV$4),'19 SpcFunc &amp; VentSpcFunc combos'!$Q$8:$Q$335,0),0)&gt;0,1,0)</f>
        <v>0</v>
      </c>
      <c r="BW53" s="107">
        <f ca="1">IF(IFERROR(MATCH(_xlfn.CONCAT($B53,",",BW$4),'19 SpcFunc &amp; VentSpcFunc combos'!$Q$8:$Q$335,0),0)&gt;0,1,0)</f>
        <v>0</v>
      </c>
      <c r="BX53" s="107">
        <f ca="1">IF(IFERROR(MATCH(_xlfn.CONCAT($B53,",",BX$4),'19 SpcFunc &amp; VentSpcFunc combos'!$Q$8:$Q$335,0),0)&gt;0,1,0)</f>
        <v>0</v>
      </c>
      <c r="BY53" s="107">
        <f ca="1">IF(IFERROR(MATCH(_xlfn.CONCAT($B53,",",BY$4),'19 SpcFunc &amp; VentSpcFunc combos'!$Q$8:$Q$335,0),0)&gt;0,1,0)</f>
        <v>0</v>
      </c>
      <c r="BZ53" s="107">
        <f ca="1">IF(IFERROR(MATCH(_xlfn.CONCAT($B53,",",BZ$4),'19 SpcFunc &amp; VentSpcFunc combos'!$Q$8:$Q$335,0),0)&gt;0,1,0)</f>
        <v>0</v>
      </c>
      <c r="CA53" s="107">
        <f ca="1">IF(IFERROR(MATCH(_xlfn.CONCAT($B53,",",CA$4),'19 SpcFunc &amp; VentSpcFunc combos'!$Q$8:$Q$335,0),0)&gt;0,1,0)</f>
        <v>0</v>
      </c>
      <c r="CB53" s="107">
        <f ca="1">IF(IFERROR(MATCH(_xlfn.CONCAT($B53,",",CB$4),'19 SpcFunc &amp; VentSpcFunc combos'!$Q$8:$Q$335,0),0)&gt;0,1,0)</f>
        <v>0</v>
      </c>
      <c r="CC53" s="107">
        <f ca="1">IF(IFERROR(MATCH(_xlfn.CONCAT($B53,",",CC$4),'19 SpcFunc &amp; VentSpcFunc combos'!$Q$8:$Q$335,0),0)&gt;0,1,0)</f>
        <v>0</v>
      </c>
      <c r="CD53" s="107">
        <f ca="1">IF(IFERROR(MATCH(_xlfn.CONCAT($B53,",",CD$4),'19 SpcFunc &amp; VentSpcFunc combos'!$Q$8:$Q$335,0),0)&gt;0,1,0)</f>
        <v>0</v>
      </c>
      <c r="CE53" s="107">
        <f ca="1">IF(IFERROR(MATCH(_xlfn.CONCAT($B53,",",CE$4),'19 SpcFunc &amp; VentSpcFunc combos'!$Q$8:$Q$335,0),0)&gt;0,1,0)</f>
        <v>0</v>
      </c>
      <c r="CF53" s="107">
        <f ca="1">IF(IFERROR(MATCH(_xlfn.CONCAT($B53,",",CF$4),'19 SpcFunc &amp; VentSpcFunc combos'!$Q$8:$Q$335,0),0)&gt;0,1,0)</f>
        <v>0</v>
      </c>
      <c r="CG53" s="107">
        <f ca="1">IF(IFERROR(MATCH(_xlfn.CONCAT($B53,",",CG$4),'19 SpcFunc &amp; VentSpcFunc combos'!$Q$8:$Q$335,0),0)&gt;0,1,0)</f>
        <v>0</v>
      </c>
      <c r="CH53" s="107">
        <f ca="1">IF(IFERROR(MATCH(_xlfn.CONCAT($B53,",",CH$4),'19 SpcFunc &amp; VentSpcFunc combos'!$Q$8:$Q$335,0),0)&gt;0,1,0)</f>
        <v>0</v>
      </c>
      <c r="CI53" s="107">
        <f ca="1">IF(IFERROR(MATCH(_xlfn.CONCAT($B53,",",CI$4),'19 SpcFunc &amp; VentSpcFunc combos'!$Q$8:$Q$335,0),0)&gt;0,1,0)</f>
        <v>0</v>
      </c>
      <c r="CJ53" s="107">
        <f ca="1">IF(IFERROR(MATCH(_xlfn.CONCAT($B53,",",CJ$4),'19 SpcFunc &amp; VentSpcFunc combos'!$Q$8:$Q$335,0),0)&gt;0,1,0)</f>
        <v>0</v>
      </c>
      <c r="CK53" s="107">
        <f ca="1">IF(IFERROR(MATCH(_xlfn.CONCAT($B53,",",CK$4),'19 SpcFunc &amp; VentSpcFunc combos'!$Q$8:$Q$335,0),0)&gt;0,1,0)</f>
        <v>0</v>
      </c>
      <c r="CL53" s="107">
        <f ca="1">IF(IFERROR(MATCH(_xlfn.CONCAT($B53,",",CL$4),'19 SpcFunc &amp; VentSpcFunc combos'!$Q$8:$Q$335,0),0)&gt;0,1,0)</f>
        <v>0</v>
      </c>
      <c r="CM53" s="107">
        <f ca="1">IF(IFERROR(MATCH(_xlfn.CONCAT($B53,",",CM$4),'19 SpcFunc &amp; VentSpcFunc combos'!$Q$8:$Q$335,0),0)&gt;0,1,0)</f>
        <v>0</v>
      </c>
      <c r="CN53" s="107">
        <f ca="1">IF(IFERROR(MATCH(_xlfn.CONCAT($B53,",",CN$4),'19 SpcFunc &amp; VentSpcFunc combos'!$Q$8:$Q$335,0),0)&gt;0,1,0)</f>
        <v>0</v>
      </c>
      <c r="CO53" s="107">
        <f ca="1">IF(IFERROR(MATCH(_xlfn.CONCAT($B53,",",CO$4),'19 SpcFunc &amp; VentSpcFunc combos'!$Q$8:$Q$335,0),0)&gt;0,1,0)</f>
        <v>0</v>
      </c>
      <c r="CP53" s="107">
        <f ca="1">IF(IFERROR(MATCH(_xlfn.CONCAT($B53,",",CP$4),'19 SpcFunc &amp; VentSpcFunc combos'!$Q$8:$Q$335,0),0)&gt;0,1,0)</f>
        <v>0</v>
      </c>
      <c r="CQ53" s="107">
        <f ca="1">IF(IFERROR(MATCH(_xlfn.CONCAT($B53,",",CQ$4),'19 SpcFunc &amp; VentSpcFunc combos'!$Q$8:$Q$335,0),0)&gt;0,1,0)</f>
        <v>0</v>
      </c>
      <c r="CR53" s="107">
        <f ca="1">IF(IFERROR(MATCH(_xlfn.CONCAT($B53,",",CR$4),'19 SpcFunc &amp; VentSpcFunc combos'!$Q$8:$Q$335,0),0)&gt;0,1,0)</f>
        <v>0</v>
      </c>
      <c r="CS53" s="107">
        <f ca="1">IF(IFERROR(MATCH(_xlfn.CONCAT($B53,",",CS$4),'19 SpcFunc &amp; VentSpcFunc combos'!$Q$8:$Q$335,0),0)&gt;0,1,0)</f>
        <v>0</v>
      </c>
      <c r="CT53" s="107">
        <f ca="1">IF(IFERROR(MATCH(_xlfn.CONCAT($B53,",",CT$4),'19 SpcFunc &amp; VentSpcFunc combos'!$Q$8:$Q$335,0),0)&gt;0,1,0)</f>
        <v>0</v>
      </c>
      <c r="CU53" s="86" t="s">
        <v>535</v>
      </c>
      <c r="CV53">
        <f t="shared" ca="1" si="5"/>
        <v>1</v>
      </c>
    </row>
    <row r="54" spans="2:100">
      <c r="B54" t="str">
        <f>'For CSV - 2019 SpcFuncData'!B54</f>
        <v>Parking Garage Area (Dedicated Ramps)</v>
      </c>
      <c r="C54" s="107">
        <f ca="1">IF(IFERROR(MATCH(_xlfn.CONCAT($B54,",",C$4),'19 SpcFunc &amp; VentSpcFunc combos'!$Q$8:$Q$335,0),0)&gt;0,1,0)</f>
        <v>0</v>
      </c>
      <c r="D54" s="107">
        <f ca="1">IF(IFERROR(MATCH(_xlfn.CONCAT($B54,",",D$4),'19 SpcFunc &amp; VentSpcFunc combos'!$Q$8:$Q$335,0),0)&gt;0,1,0)</f>
        <v>0</v>
      </c>
      <c r="E54" s="107">
        <f ca="1">IF(IFERROR(MATCH(_xlfn.CONCAT($B54,",",E$4),'19 SpcFunc &amp; VentSpcFunc combos'!$Q$8:$Q$335,0),0)&gt;0,1,0)</f>
        <v>0</v>
      </c>
      <c r="F54" s="107">
        <f ca="1">IF(IFERROR(MATCH(_xlfn.CONCAT($B54,",",F$4),'19 SpcFunc &amp; VentSpcFunc combos'!$Q$8:$Q$335,0),0)&gt;0,1,0)</f>
        <v>0</v>
      </c>
      <c r="G54" s="107">
        <f ca="1">IF(IFERROR(MATCH(_xlfn.CONCAT($B54,",",G$4),'19 SpcFunc &amp; VentSpcFunc combos'!$Q$8:$Q$335,0),0)&gt;0,1,0)</f>
        <v>0</v>
      </c>
      <c r="H54" s="107">
        <f ca="1">IF(IFERROR(MATCH(_xlfn.CONCAT($B54,",",H$4),'19 SpcFunc &amp; VentSpcFunc combos'!$Q$8:$Q$335,0),0)&gt;0,1,0)</f>
        <v>0</v>
      </c>
      <c r="I54" s="107">
        <f ca="1">IF(IFERROR(MATCH(_xlfn.CONCAT($B54,",",I$4),'19 SpcFunc &amp; VentSpcFunc combos'!$Q$8:$Q$335,0),0)&gt;0,1,0)</f>
        <v>0</v>
      </c>
      <c r="J54" s="107">
        <f ca="1">IF(IFERROR(MATCH(_xlfn.CONCAT($B54,",",J$4),'19 SpcFunc &amp; VentSpcFunc combos'!$Q$8:$Q$335,0),0)&gt;0,1,0)</f>
        <v>0</v>
      </c>
      <c r="K54" s="107">
        <f ca="1">IF(IFERROR(MATCH(_xlfn.CONCAT($B54,",",K$4),'19 SpcFunc &amp; VentSpcFunc combos'!$Q$8:$Q$335,0),0)&gt;0,1,0)</f>
        <v>0</v>
      </c>
      <c r="L54" s="107">
        <f ca="1">IF(IFERROR(MATCH(_xlfn.CONCAT($B54,",",L$4),'19 SpcFunc &amp; VentSpcFunc combos'!$Q$8:$Q$335,0),0)&gt;0,1,0)</f>
        <v>0</v>
      </c>
      <c r="M54" s="107">
        <f ca="1">IF(IFERROR(MATCH(_xlfn.CONCAT($B54,",",M$4),'19 SpcFunc &amp; VentSpcFunc combos'!$Q$8:$Q$335,0),0)&gt;0,1,0)</f>
        <v>0</v>
      </c>
      <c r="N54" s="107">
        <f ca="1">IF(IFERROR(MATCH(_xlfn.CONCAT($B54,",",N$4),'19 SpcFunc &amp; VentSpcFunc combos'!$Q$8:$Q$335,0),0)&gt;0,1,0)</f>
        <v>0</v>
      </c>
      <c r="O54" s="107">
        <f ca="1">IF(IFERROR(MATCH(_xlfn.CONCAT($B54,",",O$4),'19 SpcFunc &amp; VentSpcFunc combos'!$Q$8:$Q$335,0),0)&gt;0,1,0)</f>
        <v>0</v>
      </c>
      <c r="P54" s="107">
        <f ca="1">IF(IFERROR(MATCH(_xlfn.CONCAT($B54,",",P$4),'19 SpcFunc &amp; VentSpcFunc combos'!$Q$8:$Q$335,0),0)&gt;0,1,0)</f>
        <v>0</v>
      </c>
      <c r="Q54" s="107">
        <f ca="1">IF(IFERROR(MATCH(_xlfn.CONCAT($B54,",",Q$4),'19 SpcFunc &amp; VentSpcFunc combos'!$Q$8:$Q$335,0),0)&gt;0,1,0)</f>
        <v>0</v>
      </c>
      <c r="R54" s="107">
        <f ca="1">IF(IFERROR(MATCH(_xlfn.CONCAT($B54,",",R$4),'19 SpcFunc &amp; VentSpcFunc combos'!$Q$8:$Q$335,0),0)&gt;0,1,0)</f>
        <v>0</v>
      </c>
      <c r="S54" s="107">
        <f ca="1">IF(IFERROR(MATCH(_xlfn.CONCAT($B54,",",S$4),'19 SpcFunc &amp; VentSpcFunc combos'!$Q$8:$Q$335,0),0)&gt;0,1,0)</f>
        <v>0</v>
      </c>
      <c r="T54" s="107">
        <f ca="1">IF(IFERROR(MATCH(_xlfn.CONCAT($B54,",",T$4),'19 SpcFunc &amp; VentSpcFunc combos'!$Q$8:$Q$335,0),0)&gt;0,1,0)</f>
        <v>0</v>
      </c>
      <c r="U54" s="107">
        <f ca="1">IF(IFERROR(MATCH(_xlfn.CONCAT($B54,",",U$4),'19 SpcFunc &amp; VentSpcFunc combos'!$Q$8:$Q$335,0),0)&gt;0,1,0)</f>
        <v>0</v>
      </c>
      <c r="V54" s="107">
        <f ca="1">IF(IFERROR(MATCH(_xlfn.CONCAT($B54,",",V$4),'19 SpcFunc &amp; VentSpcFunc combos'!$Q$8:$Q$335,0),0)&gt;0,1,0)</f>
        <v>0</v>
      </c>
      <c r="W54" s="107">
        <f ca="1">IF(IFERROR(MATCH(_xlfn.CONCAT($B54,",",W$4),'19 SpcFunc &amp; VentSpcFunc combos'!$Q$8:$Q$335,0),0)&gt;0,1,0)</f>
        <v>0</v>
      </c>
      <c r="X54" s="107">
        <f ca="1">IF(IFERROR(MATCH(_xlfn.CONCAT($B54,",",X$4),'19 SpcFunc &amp; VentSpcFunc combos'!$Q$8:$Q$335,0),0)&gt;0,1,0)</f>
        <v>0</v>
      </c>
      <c r="Y54" s="107">
        <f ca="1">IF(IFERROR(MATCH(_xlfn.CONCAT($B54,",",Y$4),'19 SpcFunc &amp; VentSpcFunc combos'!$Q$8:$Q$335,0),0)&gt;0,1,0)</f>
        <v>0</v>
      </c>
      <c r="Z54" s="107">
        <f ca="1">IF(IFERROR(MATCH(_xlfn.CONCAT($B54,",",Z$4),'19 SpcFunc &amp; VentSpcFunc combos'!$Q$8:$Q$335,0),0)&gt;0,1,0)</f>
        <v>0</v>
      </c>
      <c r="AA54" s="107">
        <f ca="1">IF(IFERROR(MATCH(_xlfn.CONCAT($B54,",",AA$4),'19 SpcFunc &amp; VentSpcFunc combos'!$Q$8:$Q$335,0),0)&gt;0,1,0)</f>
        <v>0</v>
      </c>
      <c r="AB54" s="107">
        <f ca="1">IF(IFERROR(MATCH(_xlfn.CONCAT($B54,",",AB$4),'19 SpcFunc &amp; VentSpcFunc combos'!$Q$8:$Q$335,0),0)&gt;0,1,0)</f>
        <v>0</v>
      </c>
      <c r="AC54" s="107">
        <f ca="1">IF(IFERROR(MATCH(_xlfn.CONCAT($B54,",",AC$4),'19 SpcFunc &amp; VentSpcFunc combos'!$Q$8:$Q$335,0),0)&gt;0,1,0)</f>
        <v>0</v>
      </c>
      <c r="AD54" s="107">
        <f ca="1">IF(IFERROR(MATCH(_xlfn.CONCAT($B54,",",AD$4),'19 SpcFunc &amp; VentSpcFunc combos'!$Q$8:$Q$335,0),0)&gt;0,1,0)</f>
        <v>0</v>
      </c>
      <c r="AE54" s="107">
        <f ca="1">IF(IFERROR(MATCH(_xlfn.CONCAT($B54,",",AE$4),'19 SpcFunc &amp; VentSpcFunc combos'!$Q$8:$Q$335,0),0)&gt;0,1,0)</f>
        <v>0</v>
      </c>
      <c r="AF54" s="107">
        <f ca="1">IF(IFERROR(MATCH(_xlfn.CONCAT($B54,",",AF$4),'19 SpcFunc &amp; VentSpcFunc combos'!$Q$8:$Q$335,0),0)&gt;0,1,0)</f>
        <v>0</v>
      </c>
      <c r="AG54" s="107">
        <f ca="1">IF(IFERROR(MATCH(_xlfn.CONCAT($B54,",",AG$4),'19 SpcFunc &amp; VentSpcFunc combos'!$Q$8:$Q$335,0),0)&gt;0,1,0)</f>
        <v>0</v>
      </c>
      <c r="AH54" s="107">
        <f ca="1">IF(IFERROR(MATCH(_xlfn.CONCAT($B54,",",AH$4),'19 SpcFunc &amp; VentSpcFunc combos'!$Q$8:$Q$335,0),0)&gt;0,1,0)</f>
        <v>0</v>
      </c>
      <c r="AI54" s="107">
        <f ca="1">IF(IFERROR(MATCH(_xlfn.CONCAT($B54,",",AI$4),'19 SpcFunc &amp; VentSpcFunc combos'!$Q$8:$Q$335,0),0)&gt;0,1,0)</f>
        <v>0</v>
      </c>
      <c r="AJ54" s="107">
        <f ca="1">IF(IFERROR(MATCH(_xlfn.CONCAT($B54,",",AJ$4),'19 SpcFunc &amp; VentSpcFunc combos'!$Q$8:$Q$335,0),0)&gt;0,1,0)</f>
        <v>1</v>
      </c>
      <c r="AK54" s="107">
        <f ca="1">IF(IFERROR(MATCH(_xlfn.CONCAT($B54,",",AK$4),'19 SpcFunc &amp; VentSpcFunc combos'!$Q$8:$Q$335,0),0)&gt;0,1,0)</f>
        <v>0</v>
      </c>
      <c r="AL54" s="107">
        <f ca="1">IF(IFERROR(MATCH(_xlfn.CONCAT($B54,",",AL$4),'19 SpcFunc &amp; VentSpcFunc combos'!$Q$8:$Q$335,0),0)&gt;0,1,0)</f>
        <v>0</v>
      </c>
      <c r="AM54" s="107">
        <f ca="1">IF(IFERROR(MATCH(_xlfn.CONCAT($B54,",",AM$4),'19 SpcFunc &amp; VentSpcFunc combos'!$Q$8:$Q$335,0),0)&gt;0,1,0)</f>
        <v>0</v>
      </c>
      <c r="AN54" s="107">
        <f ca="1">IF(IFERROR(MATCH(_xlfn.CONCAT($B54,",",AN$4),'19 SpcFunc &amp; VentSpcFunc combos'!$Q$8:$Q$335,0),0)&gt;0,1,0)</f>
        <v>0</v>
      </c>
      <c r="AO54" s="107">
        <f ca="1">IF(IFERROR(MATCH(_xlfn.CONCAT($B54,",",AO$4),'19 SpcFunc &amp; VentSpcFunc combos'!$Q$8:$Q$335,0),0)&gt;0,1,0)</f>
        <v>0</v>
      </c>
      <c r="AP54" s="107">
        <f ca="1">IF(IFERROR(MATCH(_xlfn.CONCAT($B54,",",AP$4),'19 SpcFunc &amp; VentSpcFunc combos'!$Q$8:$Q$335,0),0)&gt;0,1,0)</f>
        <v>0</v>
      </c>
      <c r="AQ54" s="107">
        <f ca="1">IF(IFERROR(MATCH(_xlfn.CONCAT($B54,",",AQ$4),'19 SpcFunc &amp; VentSpcFunc combos'!$Q$8:$Q$335,0),0)&gt;0,1,0)</f>
        <v>0</v>
      </c>
      <c r="AR54" s="107">
        <f ca="1">IF(IFERROR(MATCH(_xlfn.CONCAT($B54,",",AR$4),'19 SpcFunc &amp; VentSpcFunc combos'!$Q$8:$Q$335,0),0)&gt;0,1,0)</f>
        <v>0</v>
      </c>
      <c r="AS54" s="107">
        <f ca="1">IF(IFERROR(MATCH(_xlfn.CONCAT($B54,",",AS$4),'19 SpcFunc &amp; VentSpcFunc combos'!$Q$8:$Q$335,0),0)&gt;0,1,0)</f>
        <v>0</v>
      </c>
      <c r="AT54" s="107">
        <f ca="1">IF(IFERROR(MATCH(_xlfn.CONCAT($B54,",",AT$4),'19 SpcFunc &amp; VentSpcFunc combos'!$Q$8:$Q$335,0),0)&gt;0,1,0)</f>
        <v>0</v>
      </c>
      <c r="AU54" s="107">
        <f ca="1">IF(IFERROR(MATCH(_xlfn.CONCAT($B54,",",AU$4),'19 SpcFunc &amp; VentSpcFunc combos'!$Q$8:$Q$335,0),0)&gt;0,1,0)</f>
        <v>0</v>
      </c>
      <c r="AV54" s="107">
        <f ca="1">IF(IFERROR(MATCH(_xlfn.CONCAT($B54,",",AV$4),'19 SpcFunc &amp; VentSpcFunc combos'!$Q$8:$Q$335,0),0)&gt;0,1,0)</f>
        <v>0</v>
      </c>
      <c r="AW54" s="107">
        <f ca="1">IF(IFERROR(MATCH(_xlfn.CONCAT($B54,",",AW$4),'19 SpcFunc &amp; VentSpcFunc combos'!$Q$8:$Q$335,0),0)&gt;0,1,0)</f>
        <v>0</v>
      </c>
      <c r="AX54" s="107">
        <f ca="1">IF(IFERROR(MATCH(_xlfn.CONCAT($B54,",",AX$4),'19 SpcFunc &amp; VentSpcFunc combos'!$Q$8:$Q$335,0),0)&gt;0,1,0)</f>
        <v>0</v>
      </c>
      <c r="AY54" s="107">
        <f ca="1">IF(IFERROR(MATCH(_xlfn.CONCAT($B54,",",AY$4),'19 SpcFunc &amp; VentSpcFunc combos'!$Q$8:$Q$335,0),0)&gt;0,1,0)</f>
        <v>0</v>
      </c>
      <c r="AZ54" s="107">
        <f ca="1">IF(IFERROR(MATCH(_xlfn.CONCAT($B54,",",AZ$4),'19 SpcFunc &amp; VentSpcFunc combos'!$Q$8:$Q$335,0),0)&gt;0,1,0)</f>
        <v>0</v>
      </c>
      <c r="BA54" s="107">
        <f ca="1">IF(IFERROR(MATCH(_xlfn.CONCAT($B54,",",BA$4),'19 SpcFunc &amp; VentSpcFunc combos'!$Q$8:$Q$335,0),0)&gt;0,1,0)</f>
        <v>0</v>
      </c>
      <c r="BB54" s="107">
        <f ca="1">IF(IFERROR(MATCH(_xlfn.CONCAT($B54,",",BB$4),'19 SpcFunc &amp; VentSpcFunc combos'!$Q$8:$Q$335,0),0)&gt;0,1,0)</f>
        <v>0</v>
      </c>
      <c r="BC54" s="107">
        <f ca="1">IF(IFERROR(MATCH(_xlfn.CONCAT($B54,",",BC$4),'19 SpcFunc &amp; VentSpcFunc combos'!$Q$8:$Q$335,0),0)&gt;0,1,0)</f>
        <v>0</v>
      </c>
      <c r="BD54" s="107">
        <f ca="1">IF(IFERROR(MATCH(_xlfn.CONCAT($B54,",",BD$4),'19 SpcFunc &amp; VentSpcFunc combos'!$Q$8:$Q$335,0),0)&gt;0,1,0)</f>
        <v>0</v>
      </c>
      <c r="BE54" s="107">
        <f ca="1">IF(IFERROR(MATCH(_xlfn.CONCAT($B54,",",BE$4),'19 SpcFunc &amp; VentSpcFunc combos'!$Q$8:$Q$335,0),0)&gt;0,1,0)</f>
        <v>0</v>
      </c>
      <c r="BF54" s="107">
        <f ca="1">IF(IFERROR(MATCH(_xlfn.CONCAT($B54,",",BF$4),'19 SpcFunc &amp; VentSpcFunc combos'!$Q$8:$Q$335,0),0)&gt;0,1,0)</f>
        <v>0</v>
      </c>
      <c r="BG54" s="107">
        <f ca="1">IF(IFERROR(MATCH(_xlfn.CONCAT($B54,",",BG$4),'19 SpcFunc &amp; VentSpcFunc combos'!$Q$8:$Q$335,0),0)&gt;0,1,0)</f>
        <v>0</v>
      </c>
      <c r="BH54" s="107">
        <f ca="1">IF(IFERROR(MATCH(_xlfn.CONCAT($B54,",",BH$4),'19 SpcFunc &amp; VentSpcFunc combos'!$Q$8:$Q$335,0),0)&gt;0,1,0)</f>
        <v>0</v>
      </c>
      <c r="BI54" s="107">
        <f ca="1">IF(IFERROR(MATCH(_xlfn.CONCAT($B54,",",BI$4),'19 SpcFunc &amp; VentSpcFunc combos'!$Q$8:$Q$335,0),0)&gt;0,1,0)</f>
        <v>0</v>
      </c>
      <c r="BJ54" s="107">
        <f ca="1">IF(IFERROR(MATCH(_xlfn.CONCAT($B54,",",BJ$4),'19 SpcFunc &amp; VentSpcFunc combos'!$Q$8:$Q$335,0),0)&gt;0,1,0)</f>
        <v>0</v>
      </c>
      <c r="BK54" s="107">
        <f ca="1">IF(IFERROR(MATCH(_xlfn.CONCAT($B54,",",BK$4),'19 SpcFunc &amp; VentSpcFunc combos'!$Q$8:$Q$335,0),0)&gt;0,1,0)</f>
        <v>0</v>
      </c>
      <c r="BL54" s="107">
        <f ca="1">IF(IFERROR(MATCH(_xlfn.CONCAT($B54,",",BL$4),'19 SpcFunc &amp; VentSpcFunc combos'!$Q$8:$Q$335,0),0)&gt;0,1,0)</f>
        <v>0</v>
      </c>
      <c r="BM54" s="107">
        <f ca="1">IF(IFERROR(MATCH(_xlfn.CONCAT($B54,",",BM$4),'19 SpcFunc &amp; VentSpcFunc combos'!$Q$8:$Q$335,0),0)&gt;0,1,0)</f>
        <v>0</v>
      </c>
      <c r="BN54" s="107">
        <f ca="1">IF(IFERROR(MATCH(_xlfn.CONCAT($B54,",",BN$4),'19 SpcFunc &amp; VentSpcFunc combos'!$Q$8:$Q$335,0),0)&gt;0,1,0)</f>
        <v>0</v>
      </c>
      <c r="BO54" s="107">
        <f ca="1">IF(IFERROR(MATCH(_xlfn.CONCAT($B54,",",BO$4),'19 SpcFunc &amp; VentSpcFunc combos'!$Q$8:$Q$335,0),0)&gt;0,1,0)</f>
        <v>0</v>
      </c>
      <c r="BP54" s="107">
        <f ca="1">IF(IFERROR(MATCH(_xlfn.CONCAT($B54,",",BP$4),'19 SpcFunc &amp; VentSpcFunc combos'!$Q$8:$Q$335,0),0)&gt;0,1,0)</f>
        <v>0</v>
      </c>
      <c r="BQ54" s="107">
        <f ca="1">IF(IFERROR(MATCH(_xlfn.CONCAT($B54,",",BQ$4),'19 SpcFunc &amp; VentSpcFunc combos'!$Q$8:$Q$335,0),0)&gt;0,1,0)</f>
        <v>0</v>
      </c>
      <c r="BR54" s="107">
        <f ca="1">IF(IFERROR(MATCH(_xlfn.CONCAT($B54,",",BR$4),'19 SpcFunc &amp; VentSpcFunc combos'!$Q$8:$Q$335,0),0)&gt;0,1,0)</f>
        <v>0</v>
      </c>
      <c r="BS54" s="107">
        <f ca="1">IF(IFERROR(MATCH(_xlfn.CONCAT($B54,",",BS$4),'19 SpcFunc &amp; VentSpcFunc combos'!$Q$8:$Q$335,0),0)&gt;0,1,0)</f>
        <v>0</v>
      </c>
      <c r="BT54" s="107">
        <f ca="1">IF(IFERROR(MATCH(_xlfn.CONCAT($B54,",",BT$4),'19 SpcFunc &amp; VentSpcFunc combos'!$Q$8:$Q$335,0),0)&gt;0,1,0)</f>
        <v>0</v>
      </c>
      <c r="BU54" s="107">
        <f ca="1">IF(IFERROR(MATCH(_xlfn.CONCAT($B54,",",BU$4),'19 SpcFunc &amp; VentSpcFunc combos'!$Q$8:$Q$335,0),0)&gt;0,1,0)</f>
        <v>0</v>
      </c>
      <c r="BV54" s="107">
        <f ca="1">IF(IFERROR(MATCH(_xlfn.CONCAT($B54,",",BV$4),'19 SpcFunc &amp; VentSpcFunc combos'!$Q$8:$Q$335,0),0)&gt;0,1,0)</f>
        <v>0</v>
      </c>
      <c r="BW54" s="107">
        <f ca="1">IF(IFERROR(MATCH(_xlfn.CONCAT($B54,",",BW$4),'19 SpcFunc &amp; VentSpcFunc combos'!$Q$8:$Q$335,0),0)&gt;0,1,0)</f>
        <v>0</v>
      </c>
      <c r="BX54" s="107">
        <f ca="1">IF(IFERROR(MATCH(_xlfn.CONCAT($B54,",",BX$4),'19 SpcFunc &amp; VentSpcFunc combos'!$Q$8:$Q$335,0),0)&gt;0,1,0)</f>
        <v>0</v>
      </c>
      <c r="BY54" s="107">
        <f ca="1">IF(IFERROR(MATCH(_xlfn.CONCAT($B54,",",BY$4),'19 SpcFunc &amp; VentSpcFunc combos'!$Q$8:$Q$335,0),0)&gt;0,1,0)</f>
        <v>0</v>
      </c>
      <c r="BZ54" s="107">
        <f ca="1">IF(IFERROR(MATCH(_xlfn.CONCAT($B54,",",BZ$4),'19 SpcFunc &amp; VentSpcFunc combos'!$Q$8:$Q$335,0),0)&gt;0,1,0)</f>
        <v>0</v>
      </c>
      <c r="CA54" s="107">
        <f ca="1">IF(IFERROR(MATCH(_xlfn.CONCAT($B54,",",CA$4),'19 SpcFunc &amp; VentSpcFunc combos'!$Q$8:$Q$335,0),0)&gt;0,1,0)</f>
        <v>0</v>
      </c>
      <c r="CB54" s="107">
        <f ca="1">IF(IFERROR(MATCH(_xlfn.CONCAT($B54,",",CB$4),'19 SpcFunc &amp; VentSpcFunc combos'!$Q$8:$Q$335,0),0)&gt;0,1,0)</f>
        <v>0</v>
      </c>
      <c r="CC54" s="107">
        <f ca="1">IF(IFERROR(MATCH(_xlfn.CONCAT($B54,",",CC$4),'19 SpcFunc &amp; VentSpcFunc combos'!$Q$8:$Q$335,0),0)&gt;0,1,0)</f>
        <v>0</v>
      </c>
      <c r="CD54" s="107">
        <f ca="1">IF(IFERROR(MATCH(_xlfn.CONCAT($B54,",",CD$4),'19 SpcFunc &amp; VentSpcFunc combos'!$Q$8:$Q$335,0),0)&gt;0,1,0)</f>
        <v>0</v>
      </c>
      <c r="CE54" s="107">
        <f ca="1">IF(IFERROR(MATCH(_xlfn.CONCAT($B54,",",CE$4),'19 SpcFunc &amp; VentSpcFunc combos'!$Q$8:$Q$335,0),0)&gt;0,1,0)</f>
        <v>0</v>
      </c>
      <c r="CF54" s="107">
        <f ca="1">IF(IFERROR(MATCH(_xlfn.CONCAT($B54,",",CF$4),'19 SpcFunc &amp; VentSpcFunc combos'!$Q$8:$Q$335,0),0)&gt;0,1,0)</f>
        <v>0</v>
      </c>
      <c r="CG54" s="107">
        <f ca="1">IF(IFERROR(MATCH(_xlfn.CONCAT($B54,",",CG$4),'19 SpcFunc &amp; VentSpcFunc combos'!$Q$8:$Q$335,0),0)&gt;0,1,0)</f>
        <v>0</v>
      </c>
      <c r="CH54" s="107">
        <f ca="1">IF(IFERROR(MATCH(_xlfn.CONCAT($B54,",",CH$4),'19 SpcFunc &amp; VentSpcFunc combos'!$Q$8:$Q$335,0),0)&gt;0,1,0)</f>
        <v>0</v>
      </c>
      <c r="CI54" s="107">
        <f ca="1">IF(IFERROR(MATCH(_xlfn.CONCAT($B54,",",CI$4),'19 SpcFunc &amp; VentSpcFunc combos'!$Q$8:$Q$335,0),0)&gt;0,1,0)</f>
        <v>0</v>
      </c>
      <c r="CJ54" s="107">
        <f ca="1">IF(IFERROR(MATCH(_xlfn.CONCAT($B54,",",CJ$4),'19 SpcFunc &amp; VentSpcFunc combos'!$Q$8:$Q$335,0),0)&gt;0,1,0)</f>
        <v>0</v>
      </c>
      <c r="CK54" s="107">
        <f ca="1">IF(IFERROR(MATCH(_xlfn.CONCAT($B54,",",CK$4),'19 SpcFunc &amp; VentSpcFunc combos'!$Q$8:$Q$335,0),0)&gt;0,1,0)</f>
        <v>0</v>
      </c>
      <c r="CL54" s="107">
        <f ca="1">IF(IFERROR(MATCH(_xlfn.CONCAT($B54,",",CL$4),'19 SpcFunc &amp; VentSpcFunc combos'!$Q$8:$Q$335,0),0)&gt;0,1,0)</f>
        <v>0</v>
      </c>
      <c r="CM54" s="107">
        <f ca="1">IF(IFERROR(MATCH(_xlfn.CONCAT($B54,",",CM$4),'19 SpcFunc &amp; VentSpcFunc combos'!$Q$8:$Q$335,0),0)&gt;0,1,0)</f>
        <v>0</v>
      </c>
      <c r="CN54" s="107">
        <f ca="1">IF(IFERROR(MATCH(_xlfn.CONCAT($B54,",",CN$4),'19 SpcFunc &amp; VentSpcFunc combos'!$Q$8:$Q$335,0),0)&gt;0,1,0)</f>
        <v>0</v>
      </c>
      <c r="CO54" s="107">
        <f ca="1">IF(IFERROR(MATCH(_xlfn.CONCAT($B54,",",CO$4),'19 SpcFunc &amp; VentSpcFunc combos'!$Q$8:$Q$335,0),0)&gt;0,1,0)</f>
        <v>0</v>
      </c>
      <c r="CP54" s="107">
        <f ca="1">IF(IFERROR(MATCH(_xlfn.CONCAT($B54,",",CP$4),'19 SpcFunc &amp; VentSpcFunc combos'!$Q$8:$Q$335,0),0)&gt;0,1,0)</f>
        <v>0</v>
      </c>
      <c r="CQ54" s="107">
        <f ca="1">IF(IFERROR(MATCH(_xlfn.CONCAT($B54,",",CQ$4),'19 SpcFunc &amp; VentSpcFunc combos'!$Q$8:$Q$335,0),0)&gt;0,1,0)</f>
        <v>0</v>
      </c>
      <c r="CR54" s="107">
        <f ca="1">IF(IFERROR(MATCH(_xlfn.CONCAT($B54,",",CR$4),'19 SpcFunc &amp; VentSpcFunc combos'!$Q$8:$Q$335,0),0)&gt;0,1,0)</f>
        <v>0</v>
      </c>
      <c r="CS54" s="107">
        <f ca="1">IF(IFERROR(MATCH(_xlfn.CONCAT($B54,",",CS$4),'19 SpcFunc &amp; VentSpcFunc combos'!$Q$8:$Q$335,0),0)&gt;0,1,0)</f>
        <v>0</v>
      </c>
      <c r="CT54" s="107">
        <f ca="1">IF(IFERROR(MATCH(_xlfn.CONCAT($B54,",",CT$4),'19 SpcFunc &amp; VentSpcFunc combos'!$Q$8:$Q$335,0),0)&gt;0,1,0)</f>
        <v>0</v>
      </c>
      <c r="CU54" s="86" t="s">
        <v>535</v>
      </c>
      <c r="CV54">
        <f t="shared" ca="1" si="5"/>
        <v>1</v>
      </c>
    </row>
    <row r="55" spans="2:100">
      <c r="B55" t="str">
        <f>'For CSV - 2019 SpcFuncData'!B55</f>
        <v>Parking Garage Area (Parking Zone)</v>
      </c>
      <c r="C55" s="107">
        <f ca="1">IF(IFERROR(MATCH(_xlfn.CONCAT($B55,",",C$4),'19 SpcFunc &amp; VentSpcFunc combos'!$Q$8:$Q$335,0),0)&gt;0,1,0)</f>
        <v>0</v>
      </c>
      <c r="D55" s="107">
        <f ca="1">IF(IFERROR(MATCH(_xlfn.CONCAT($B55,",",D$4),'19 SpcFunc &amp; VentSpcFunc combos'!$Q$8:$Q$335,0),0)&gt;0,1,0)</f>
        <v>0</v>
      </c>
      <c r="E55" s="107">
        <f ca="1">IF(IFERROR(MATCH(_xlfn.CONCAT($B55,",",E$4),'19 SpcFunc &amp; VentSpcFunc combos'!$Q$8:$Q$335,0),0)&gt;0,1,0)</f>
        <v>0</v>
      </c>
      <c r="F55" s="107">
        <f ca="1">IF(IFERROR(MATCH(_xlfn.CONCAT($B55,",",F$4),'19 SpcFunc &amp; VentSpcFunc combos'!$Q$8:$Q$335,0),0)&gt;0,1,0)</f>
        <v>0</v>
      </c>
      <c r="G55" s="107">
        <f ca="1">IF(IFERROR(MATCH(_xlfn.CONCAT($B55,",",G$4),'19 SpcFunc &amp; VentSpcFunc combos'!$Q$8:$Q$335,0),0)&gt;0,1,0)</f>
        <v>0</v>
      </c>
      <c r="H55" s="107">
        <f ca="1">IF(IFERROR(MATCH(_xlfn.CONCAT($B55,",",H$4),'19 SpcFunc &amp; VentSpcFunc combos'!$Q$8:$Q$335,0),0)&gt;0,1,0)</f>
        <v>0</v>
      </c>
      <c r="I55" s="107">
        <f ca="1">IF(IFERROR(MATCH(_xlfn.CONCAT($B55,",",I$4),'19 SpcFunc &amp; VentSpcFunc combos'!$Q$8:$Q$335,0),0)&gt;0,1,0)</f>
        <v>0</v>
      </c>
      <c r="J55" s="107">
        <f ca="1">IF(IFERROR(MATCH(_xlfn.CONCAT($B55,",",J$4),'19 SpcFunc &amp; VentSpcFunc combos'!$Q$8:$Q$335,0),0)&gt;0,1,0)</f>
        <v>0</v>
      </c>
      <c r="K55" s="107">
        <f ca="1">IF(IFERROR(MATCH(_xlfn.CONCAT($B55,",",K$4),'19 SpcFunc &amp; VentSpcFunc combos'!$Q$8:$Q$335,0),0)&gt;0,1,0)</f>
        <v>0</v>
      </c>
      <c r="L55" s="107">
        <f ca="1">IF(IFERROR(MATCH(_xlfn.CONCAT($B55,",",L$4),'19 SpcFunc &amp; VentSpcFunc combos'!$Q$8:$Q$335,0),0)&gt;0,1,0)</f>
        <v>0</v>
      </c>
      <c r="M55" s="107">
        <f ca="1">IF(IFERROR(MATCH(_xlfn.CONCAT($B55,",",M$4),'19 SpcFunc &amp; VentSpcFunc combos'!$Q$8:$Q$335,0),0)&gt;0,1,0)</f>
        <v>0</v>
      </c>
      <c r="N55" s="107">
        <f ca="1">IF(IFERROR(MATCH(_xlfn.CONCAT($B55,",",N$4),'19 SpcFunc &amp; VentSpcFunc combos'!$Q$8:$Q$335,0),0)&gt;0,1,0)</f>
        <v>0</v>
      </c>
      <c r="O55" s="107">
        <f ca="1">IF(IFERROR(MATCH(_xlfn.CONCAT($B55,",",O$4),'19 SpcFunc &amp; VentSpcFunc combos'!$Q$8:$Q$335,0),0)&gt;0,1,0)</f>
        <v>0</v>
      </c>
      <c r="P55" s="107">
        <f ca="1">IF(IFERROR(MATCH(_xlfn.CONCAT($B55,",",P$4),'19 SpcFunc &amp; VentSpcFunc combos'!$Q$8:$Q$335,0),0)&gt;0,1,0)</f>
        <v>0</v>
      </c>
      <c r="Q55" s="107">
        <f ca="1">IF(IFERROR(MATCH(_xlfn.CONCAT($B55,",",Q$4),'19 SpcFunc &amp; VentSpcFunc combos'!$Q$8:$Q$335,0),0)&gt;0,1,0)</f>
        <v>0</v>
      </c>
      <c r="R55" s="107">
        <f ca="1">IF(IFERROR(MATCH(_xlfn.CONCAT($B55,",",R$4),'19 SpcFunc &amp; VentSpcFunc combos'!$Q$8:$Q$335,0),0)&gt;0,1,0)</f>
        <v>0</v>
      </c>
      <c r="S55" s="107">
        <f ca="1">IF(IFERROR(MATCH(_xlfn.CONCAT($B55,",",S$4),'19 SpcFunc &amp; VentSpcFunc combos'!$Q$8:$Q$335,0),0)&gt;0,1,0)</f>
        <v>0</v>
      </c>
      <c r="T55" s="107">
        <f ca="1">IF(IFERROR(MATCH(_xlfn.CONCAT($B55,",",T$4),'19 SpcFunc &amp; VentSpcFunc combos'!$Q$8:$Q$335,0),0)&gt;0,1,0)</f>
        <v>0</v>
      </c>
      <c r="U55" s="107">
        <f ca="1">IF(IFERROR(MATCH(_xlfn.CONCAT($B55,",",U$4),'19 SpcFunc &amp; VentSpcFunc combos'!$Q$8:$Q$335,0),0)&gt;0,1,0)</f>
        <v>0</v>
      </c>
      <c r="V55" s="107">
        <f ca="1">IF(IFERROR(MATCH(_xlfn.CONCAT($B55,",",V$4),'19 SpcFunc &amp; VentSpcFunc combos'!$Q$8:$Q$335,0),0)&gt;0,1,0)</f>
        <v>0</v>
      </c>
      <c r="W55" s="107">
        <f ca="1">IF(IFERROR(MATCH(_xlfn.CONCAT($B55,",",W$4),'19 SpcFunc &amp; VentSpcFunc combos'!$Q$8:$Q$335,0),0)&gt;0,1,0)</f>
        <v>0</v>
      </c>
      <c r="X55" s="107">
        <f ca="1">IF(IFERROR(MATCH(_xlfn.CONCAT($B55,",",X$4),'19 SpcFunc &amp; VentSpcFunc combos'!$Q$8:$Q$335,0),0)&gt;0,1,0)</f>
        <v>0</v>
      </c>
      <c r="Y55" s="107">
        <f ca="1">IF(IFERROR(MATCH(_xlfn.CONCAT($B55,",",Y$4),'19 SpcFunc &amp; VentSpcFunc combos'!$Q$8:$Q$335,0),0)&gt;0,1,0)</f>
        <v>0</v>
      </c>
      <c r="Z55" s="107">
        <f ca="1">IF(IFERROR(MATCH(_xlfn.CONCAT($B55,",",Z$4),'19 SpcFunc &amp; VentSpcFunc combos'!$Q$8:$Q$335,0),0)&gt;0,1,0)</f>
        <v>0</v>
      </c>
      <c r="AA55" s="107">
        <f ca="1">IF(IFERROR(MATCH(_xlfn.CONCAT($B55,",",AA$4),'19 SpcFunc &amp; VentSpcFunc combos'!$Q$8:$Q$335,0),0)&gt;0,1,0)</f>
        <v>0</v>
      </c>
      <c r="AB55" s="107">
        <f ca="1">IF(IFERROR(MATCH(_xlfn.CONCAT($B55,",",AB$4),'19 SpcFunc &amp; VentSpcFunc combos'!$Q$8:$Q$335,0),0)&gt;0,1,0)</f>
        <v>0</v>
      </c>
      <c r="AC55" s="107">
        <f ca="1">IF(IFERROR(MATCH(_xlfn.CONCAT($B55,",",AC$4),'19 SpcFunc &amp; VentSpcFunc combos'!$Q$8:$Q$335,0),0)&gt;0,1,0)</f>
        <v>0</v>
      </c>
      <c r="AD55" s="107">
        <f ca="1">IF(IFERROR(MATCH(_xlfn.CONCAT($B55,",",AD$4),'19 SpcFunc &amp; VentSpcFunc combos'!$Q$8:$Q$335,0),0)&gt;0,1,0)</f>
        <v>0</v>
      </c>
      <c r="AE55" s="107">
        <f ca="1">IF(IFERROR(MATCH(_xlfn.CONCAT($B55,",",AE$4),'19 SpcFunc &amp; VentSpcFunc combos'!$Q$8:$Q$335,0),0)&gt;0,1,0)</f>
        <v>0</v>
      </c>
      <c r="AF55" s="107">
        <f ca="1">IF(IFERROR(MATCH(_xlfn.CONCAT($B55,",",AF$4),'19 SpcFunc &amp; VentSpcFunc combos'!$Q$8:$Q$335,0),0)&gt;0,1,0)</f>
        <v>0</v>
      </c>
      <c r="AG55" s="107">
        <f ca="1">IF(IFERROR(MATCH(_xlfn.CONCAT($B55,",",AG$4),'19 SpcFunc &amp; VentSpcFunc combos'!$Q$8:$Q$335,0),0)&gt;0,1,0)</f>
        <v>0</v>
      </c>
      <c r="AH55" s="107">
        <f ca="1">IF(IFERROR(MATCH(_xlfn.CONCAT($B55,",",AH$4),'19 SpcFunc &amp; VentSpcFunc combos'!$Q$8:$Q$335,0),0)&gt;0,1,0)</f>
        <v>0</v>
      </c>
      <c r="AI55" s="107">
        <f ca="1">IF(IFERROR(MATCH(_xlfn.CONCAT($B55,",",AI$4),'19 SpcFunc &amp; VentSpcFunc combos'!$Q$8:$Q$335,0),0)&gt;0,1,0)</f>
        <v>0</v>
      </c>
      <c r="AJ55" s="107">
        <f ca="1">IF(IFERROR(MATCH(_xlfn.CONCAT($B55,",",AJ$4),'19 SpcFunc &amp; VentSpcFunc combos'!$Q$8:$Q$335,0),0)&gt;0,1,0)</f>
        <v>1</v>
      </c>
      <c r="AK55" s="107">
        <f ca="1">IF(IFERROR(MATCH(_xlfn.CONCAT($B55,",",AK$4),'19 SpcFunc &amp; VentSpcFunc combos'!$Q$8:$Q$335,0),0)&gt;0,1,0)</f>
        <v>0</v>
      </c>
      <c r="AL55" s="107">
        <f ca="1">IF(IFERROR(MATCH(_xlfn.CONCAT($B55,",",AL$4),'19 SpcFunc &amp; VentSpcFunc combos'!$Q$8:$Q$335,0),0)&gt;0,1,0)</f>
        <v>0</v>
      </c>
      <c r="AM55" s="107">
        <f ca="1">IF(IFERROR(MATCH(_xlfn.CONCAT($B55,",",AM$4),'19 SpcFunc &amp; VentSpcFunc combos'!$Q$8:$Q$335,0),0)&gt;0,1,0)</f>
        <v>0</v>
      </c>
      <c r="AN55" s="107">
        <f ca="1">IF(IFERROR(MATCH(_xlfn.CONCAT($B55,",",AN$4),'19 SpcFunc &amp; VentSpcFunc combos'!$Q$8:$Q$335,0),0)&gt;0,1,0)</f>
        <v>0</v>
      </c>
      <c r="AO55" s="107">
        <f ca="1">IF(IFERROR(MATCH(_xlfn.CONCAT($B55,",",AO$4),'19 SpcFunc &amp; VentSpcFunc combos'!$Q$8:$Q$335,0),0)&gt;0,1,0)</f>
        <v>0</v>
      </c>
      <c r="AP55" s="107">
        <f ca="1">IF(IFERROR(MATCH(_xlfn.CONCAT($B55,",",AP$4),'19 SpcFunc &amp; VentSpcFunc combos'!$Q$8:$Q$335,0),0)&gt;0,1,0)</f>
        <v>0</v>
      </c>
      <c r="AQ55" s="107">
        <f ca="1">IF(IFERROR(MATCH(_xlfn.CONCAT($B55,",",AQ$4),'19 SpcFunc &amp; VentSpcFunc combos'!$Q$8:$Q$335,0),0)&gt;0,1,0)</f>
        <v>0</v>
      </c>
      <c r="AR55" s="107">
        <f ca="1">IF(IFERROR(MATCH(_xlfn.CONCAT($B55,",",AR$4),'19 SpcFunc &amp; VentSpcFunc combos'!$Q$8:$Q$335,0),0)&gt;0,1,0)</f>
        <v>0</v>
      </c>
      <c r="AS55" s="107">
        <f ca="1">IF(IFERROR(MATCH(_xlfn.CONCAT($B55,",",AS$4),'19 SpcFunc &amp; VentSpcFunc combos'!$Q$8:$Q$335,0),0)&gt;0,1,0)</f>
        <v>0</v>
      </c>
      <c r="AT55" s="107">
        <f ca="1">IF(IFERROR(MATCH(_xlfn.CONCAT($B55,",",AT$4),'19 SpcFunc &amp; VentSpcFunc combos'!$Q$8:$Q$335,0),0)&gt;0,1,0)</f>
        <v>0</v>
      </c>
      <c r="AU55" s="107">
        <f ca="1">IF(IFERROR(MATCH(_xlfn.CONCAT($B55,",",AU$4),'19 SpcFunc &amp; VentSpcFunc combos'!$Q$8:$Q$335,0),0)&gt;0,1,0)</f>
        <v>0</v>
      </c>
      <c r="AV55" s="107">
        <f ca="1">IF(IFERROR(MATCH(_xlfn.CONCAT($B55,",",AV$4),'19 SpcFunc &amp; VentSpcFunc combos'!$Q$8:$Q$335,0),0)&gt;0,1,0)</f>
        <v>0</v>
      </c>
      <c r="AW55" s="107">
        <f ca="1">IF(IFERROR(MATCH(_xlfn.CONCAT($B55,",",AW$4),'19 SpcFunc &amp; VentSpcFunc combos'!$Q$8:$Q$335,0),0)&gt;0,1,0)</f>
        <v>0</v>
      </c>
      <c r="AX55" s="107">
        <f ca="1">IF(IFERROR(MATCH(_xlfn.CONCAT($B55,",",AX$4),'19 SpcFunc &amp; VentSpcFunc combos'!$Q$8:$Q$335,0),0)&gt;0,1,0)</f>
        <v>0</v>
      </c>
      <c r="AY55" s="107">
        <f ca="1">IF(IFERROR(MATCH(_xlfn.CONCAT($B55,",",AY$4),'19 SpcFunc &amp; VentSpcFunc combos'!$Q$8:$Q$335,0),0)&gt;0,1,0)</f>
        <v>0</v>
      </c>
      <c r="AZ55" s="107">
        <f ca="1">IF(IFERROR(MATCH(_xlfn.CONCAT($B55,",",AZ$4),'19 SpcFunc &amp; VentSpcFunc combos'!$Q$8:$Q$335,0),0)&gt;0,1,0)</f>
        <v>0</v>
      </c>
      <c r="BA55" s="107">
        <f ca="1">IF(IFERROR(MATCH(_xlfn.CONCAT($B55,",",BA$4),'19 SpcFunc &amp; VentSpcFunc combos'!$Q$8:$Q$335,0),0)&gt;0,1,0)</f>
        <v>0</v>
      </c>
      <c r="BB55" s="107">
        <f ca="1">IF(IFERROR(MATCH(_xlfn.CONCAT($B55,",",BB$4),'19 SpcFunc &amp; VentSpcFunc combos'!$Q$8:$Q$335,0),0)&gt;0,1,0)</f>
        <v>0</v>
      </c>
      <c r="BC55" s="107">
        <f ca="1">IF(IFERROR(MATCH(_xlfn.CONCAT($B55,",",BC$4),'19 SpcFunc &amp; VentSpcFunc combos'!$Q$8:$Q$335,0),0)&gt;0,1,0)</f>
        <v>0</v>
      </c>
      <c r="BD55" s="107">
        <f ca="1">IF(IFERROR(MATCH(_xlfn.CONCAT($B55,",",BD$4),'19 SpcFunc &amp; VentSpcFunc combos'!$Q$8:$Q$335,0),0)&gt;0,1,0)</f>
        <v>0</v>
      </c>
      <c r="BE55" s="107">
        <f ca="1">IF(IFERROR(MATCH(_xlfn.CONCAT($B55,",",BE$4),'19 SpcFunc &amp; VentSpcFunc combos'!$Q$8:$Q$335,0),0)&gt;0,1,0)</f>
        <v>0</v>
      </c>
      <c r="BF55" s="107">
        <f ca="1">IF(IFERROR(MATCH(_xlfn.CONCAT($B55,",",BF$4),'19 SpcFunc &amp; VentSpcFunc combos'!$Q$8:$Q$335,0),0)&gt;0,1,0)</f>
        <v>0</v>
      </c>
      <c r="BG55" s="107">
        <f ca="1">IF(IFERROR(MATCH(_xlfn.CONCAT($B55,",",BG$4),'19 SpcFunc &amp; VentSpcFunc combos'!$Q$8:$Q$335,0),0)&gt;0,1,0)</f>
        <v>0</v>
      </c>
      <c r="BH55" s="107">
        <f ca="1">IF(IFERROR(MATCH(_xlfn.CONCAT($B55,",",BH$4),'19 SpcFunc &amp; VentSpcFunc combos'!$Q$8:$Q$335,0),0)&gt;0,1,0)</f>
        <v>0</v>
      </c>
      <c r="BI55" s="107">
        <f ca="1">IF(IFERROR(MATCH(_xlfn.CONCAT($B55,",",BI$4),'19 SpcFunc &amp; VentSpcFunc combos'!$Q$8:$Q$335,0),0)&gt;0,1,0)</f>
        <v>0</v>
      </c>
      <c r="BJ55" s="107">
        <f ca="1">IF(IFERROR(MATCH(_xlfn.CONCAT($B55,",",BJ$4),'19 SpcFunc &amp; VentSpcFunc combos'!$Q$8:$Q$335,0),0)&gt;0,1,0)</f>
        <v>0</v>
      </c>
      <c r="BK55" s="107">
        <f ca="1">IF(IFERROR(MATCH(_xlfn.CONCAT($B55,",",BK$4),'19 SpcFunc &amp; VentSpcFunc combos'!$Q$8:$Q$335,0),0)&gt;0,1,0)</f>
        <v>0</v>
      </c>
      <c r="BL55" s="107">
        <f ca="1">IF(IFERROR(MATCH(_xlfn.CONCAT($B55,",",BL$4),'19 SpcFunc &amp; VentSpcFunc combos'!$Q$8:$Q$335,0),0)&gt;0,1,0)</f>
        <v>0</v>
      </c>
      <c r="BM55" s="107">
        <f ca="1">IF(IFERROR(MATCH(_xlfn.CONCAT($B55,",",BM$4),'19 SpcFunc &amp; VentSpcFunc combos'!$Q$8:$Q$335,0),0)&gt;0,1,0)</f>
        <v>0</v>
      </c>
      <c r="BN55" s="107">
        <f ca="1">IF(IFERROR(MATCH(_xlfn.CONCAT($B55,",",BN$4),'19 SpcFunc &amp; VentSpcFunc combos'!$Q$8:$Q$335,0),0)&gt;0,1,0)</f>
        <v>0</v>
      </c>
      <c r="BO55" s="107">
        <f ca="1">IF(IFERROR(MATCH(_xlfn.CONCAT($B55,",",BO$4),'19 SpcFunc &amp; VentSpcFunc combos'!$Q$8:$Q$335,0),0)&gt;0,1,0)</f>
        <v>0</v>
      </c>
      <c r="BP55" s="107">
        <f ca="1">IF(IFERROR(MATCH(_xlfn.CONCAT($B55,",",BP$4),'19 SpcFunc &amp; VentSpcFunc combos'!$Q$8:$Q$335,0),0)&gt;0,1,0)</f>
        <v>0</v>
      </c>
      <c r="BQ55" s="107">
        <f ca="1">IF(IFERROR(MATCH(_xlfn.CONCAT($B55,",",BQ$4),'19 SpcFunc &amp; VentSpcFunc combos'!$Q$8:$Q$335,0),0)&gt;0,1,0)</f>
        <v>0</v>
      </c>
      <c r="BR55" s="107">
        <f ca="1">IF(IFERROR(MATCH(_xlfn.CONCAT($B55,",",BR$4),'19 SpcFunc &amp; VentSpcFunc combos'!$Q$8:$Q$335,0),0)&gt;0,1,0)</f>
        <v>0</v>
      </c>
      <c r="BS55" s="107">
        <f ca="1">IF(IFERROR(MATCH(_xlfn.CONCAT($B55,",",BS$4),'19 SpcFunc &amp; VentSpcFunc combos'!$Q$8:$Q$335,0),0)&gt;0,1,0)</f>
        <v>0</v>
      </c>
      <c r="BT55" s="107">
        <f ca="1">IF(IFERROR(MATCH(_xlfn.CONCAT($B55,",",BT$4),'19 SpcFunc &amp; VentSpcFunc combos'!$Q$8:$Q$335,0),0)&gt;0,1,0)</f>
        <v>0</v>
      </c>
      <c r="BU55" s="107">
        <f ca="1">IF(IFERROR(MATCH(_xlfn.CONCAT($B55,",",BU$4),'19 SpcFunc &amp; VentSpcFunc combos'!$Q$8:$Q$335,0),0)&gt;0,1,0)</f>
        <v>0</v>
      </c>
      <c r="BV55" s="107">
        <f ca="1">IF(IFERROR(MATCH(_xlfn.CONCAT($B55,",",BV$4),'19 SpcFunc &amp; VentSpcFunc combos'!$Q$8:$Q$335,0),0)&gt;0,1,0)</f>
        <v>0</v>
      </c>
      <c r="BW55" s="107">
        <f ca="1">IF(IFERROR(MATCH(_xlfn.CONCAT($B55,",",BW$4),'19 SpcFunc &amp; VentSpcFunc combos'!$Q$8:$Q$335,0),0)&gt;0,1,0)</f>
        <v>0</v>
      </c>
      <c r="BX55" s="107">
        <f ca="1">IF(IFERROR(MATCH(_xlfn.CONCAT($B55,",",BX$4),'19 SpcFunc &amp; VentSpcFunc combos'!$Q$8:$Q$335,0),0)&gt;0,1,0)</f>
        <v>0</v>
      </c>
      <c r="BY55" s="107">
        <f ca="1">IF(IFERROR(MATCH(_xlfn.CONCAT($B55,",",BY$4),'19 SpcFunc &amp; VentSpcFunc combos'!$Q$8:$Q$335,0),0)&gt;0,1,0)</f>
        <v>0</v>
      </c>
      <c r="BZ55" s="107">
        <f ca="1">IF(IFERROR(MATCH(_xlfn.CONCAT($B55,",",BZ$4),'19 SpcFunc &amp; VentSpcFunc combos'!$Q$8:$Q$335,0),0)&gt;0,1,0)</f>
        <v>0</v>
      </c>
      <c r="CA55" s="107">
        <f ca="1">IF(IFERROR(MATCH(_xlfn.CONCAT($B55,",",CA$4),'19 SpcFunc &amp; VentSpcFunc combos'!$Q$8:$Q$335,0),0)&gt;0,1,0)</f>
        <v>0</v>
      </c>
      <c r="CB55" s="107">
        <f ca="1">IF(IFERROR(MATCH(_xlfn.CONCAT($B55,",",CB$4),'19 SpcFunc &amp; VentSpcFunc combos'!$Q$8:$Q$335,0),0)&gt;0,1,0)</f>
        <v>0</v>
      </c>
      <c r="CC55" s="107">
        <f ca="1">IF(IFERROR(MATCH(_xlfn.CONCAT($B55,",",CC$4),'19 SpcFunc &amp; VentSpcFunc combos'!$Q$8:$Q$335,0),0)&gt;0,1,0)</f>
        <v>0</v>
      </c>
      <c r="CD55" s="107">
        <f ca="1">IF(IFERROR(MATCH(_xlfn.CONCAT($B55,",",CD$4),'19 SpcFunc &amp; VentSpcFunc combos'!$Q$8:$Q$335,0),0)&gt;0,1,0)</f>
        <v>0</v>
      </c>
      <c r="CE55" s="107">
        <f ca="1">IF(IFERROR(MATCH(_xlfn.CONCAT($B55,",",CE$4),'19 SpcFunc &amp; VentSpcFunc combos'!$Q$8:$Q$335,0),0)&gt;0,1,0)</f>
        <v>0</v>
      </c>
      <c r="CF55" s="107">
        <f ca="1">IF(IFERROR(MATCH(_xlfn.CONCAT($B55,",",CF$4),'19 SpcFunc &amp; VentSpcFunc combos'!$Q$8:$Q$335,0),0)&gt;0,1,0)</f>
        <v>0</v>
      </c>
      <c r="CG55" s="107">
        <f ca="1">IF(IFERROR(MATCH(_xlfn.CONCAT($B55,",",CG$4),'19 SpcFunc &amp; VentSpcFunc combos'!$Q$8:$Q$335,0),0)&gt;0,1,0)</f>
        <v>0</v>
      </c>
      <c r="CH55" s="107">
        <f ca="1">IF(IFERROR(MATCH(_xlfn.CONCAT($B55,",",CH$4),'19 SpcFunc &amp; VentSpcFunc combos'!$Q$8:$Q$335,0),0)&gt;0,1,0)</f>
        <v>0</v>
      </c>
      <c r="CI55" s="107">
        <f ca="1">IF(IFERROR(MATCH(_xlfn.CONCAT($B55,",",CI$4),'19 SpcFunc &amp; VentSpcFunc combos'!$Q$8:$Q$335,0),0)&gt;0,1,0)</f>
        <v>0</v>
      </c>
      <c r="CJ55" s="107">
        <f ca="1">IF(IFERROR(MATCH(_xlfn.CONCAT($B55,",",CJ$4),'19 SpcFunc &amp; VentSpcFunc combos'!$Q$8:$Q$335,0),0)&gt;0,1,0)</f>
        <v>0</v>
      </c>
      <c r="CK55" s="107">
        <f ca="1">IF(IFERROR(MATCH(_xlfn.CONCAT($B55,",",CK$4),'19 SpcFunc &amp; VentSpcFunc combos'!$Q$8:$Q$335,0),0)&gt;0,1,0)</f>
        <v>0</v>
      </c>
      <c r="CL55" s="107">
        <f ca="1">IF(IFERROR(MATCH(_xlfn.CONCAT($B55,",",CL$4),'19 SpcFunc &amp; VentSpcFunc combos'!$Q$8:$Q$335,0),0)&gt;0,1,0)</f>
        <v>0</v>
      </c>
      <c r="CM55" s="107">
        <f ca="1">IF(IFERROR(MATCH(_xlfn.CONCAT($B55,",",CM$4),'19 SpcFunc &amp; VentSpcFunc combos'!$Q$8:$Q$335,0),0)&gt;0,1,0)</f>
        <v>0</v>
      </c>
      <c r="CN55" s="107">
        <f ca="1">IF(IFERROR(MATCH(_xlfn.CONCAT($B55,",",CN$4),'19 SpcFunc &amp; VentSpcFunc combos'!$Q$8:$Q$335,0),0)&gt;0,1,0)</f>
        <v>0</v>
      </c>
      <c r="CO55" s="107">
        <f ca="1">IF(IFERROR(MATCH(_xlfn.CONCAT($B55,",",CO$4),'19 SpcFunc &amp; VentSpcFunc combos'!$Q$8:$Q$335,0),0)&gt;0,1,0)</f>
        <v>0</v>
      </c>
      <c r="CP55" s="107">
        <f ca="1">IF(IFERROR(MATCH(_xlfn.CONCAT($B55,",",CP$4),'19 SpcFunc &amp; VentSpcFunc combos'!$Q$8:$Q$335,0),0)&gt;0,1,0)</f>
        <v>0</v>
      </c>
      <c r="CQ55" s="107">
        <f ca="1">IF(IFERROR(MATCH(_xlfn.CONCAT($B55,",",CQ$4),'19 SpcFunc &amp; VentSpcFunc combos'!$Q$8:$Q$335,0),0)&gt;0,1,0)</f>
        <v>0</v>
      </c>
      <c r="CR55" s="107">
        <f ca="1">IF(IFERROR(MATCH(_xlfn.CONCAT($B55,",",CR$4),'19 SpcFunc &amp; VentSpcFunc combos'!$Q$8:$Q$335,0),0)&gt;0,1,0)</f>
        <v>0</v>
      </c>
      <c r="CS55" s="107">
        <f ca="1">IF(IFERROR(MATCH(_xlfn.CONCAT($B55,",",CS$4),'19 SpcFunc &amp; VentSpcFunc combos'!$Q$8:$Q$335,0),0)&gt;0,1,0)</f>
        <v>0</v>
      </c>
      <c r="CT55" s="107">
        <f ca="1">IF(IFERROR(MATCH(_xlfn.CONCAT($B55,",",CT$4),'19 SpcFunc &amp; VentSpcFunc combos'!$Q$8:$Q$335,0),0)&gt;0,1,0)</f>
        <v>0</v>
      </c>
      <c r="CU55" s="86" t="s">
        <v>535</v>
      </c>
      <c r="CV55">
        <f t="shared" ca="1" si="5"/>
        <v>1</v>
      </c>
    </row>
    <row r="56" spans="2:100">
      <c r="B56" t="str">
        <f>'For CSV - 2019 SpcFuncData'!B56</f>
        <v>Pharmacy Area</v>
      </c>
      <c r="C56" s="107">
        <f ca="1">IF(IFERROR(MATCH(_xlfn.CONCAT($B56,",",C$4),'19 SpcFunc &amp; VentSpcFunc combos'!$Q$8:$Q$335,0),0)&gt;0,1,0)</f>
        <v>0</v>
      </c>
      <c r="D56" s="107">
        <f ca="1">IF(IFERROR(MATCH(_xlfn.CONCAT($B56,",",D$4),'19 SpcFunc &amp; VentSpcFunc combos'!$Q$8:$Q$335,0),0)&gt;0,1,0)</f>
        <v>0</v>
      </c>
      <c r="E56" s="107">
        <f ca="1">IF(IFERROR(MATCH(_xlfn.CONCAT($B56,",",E$4),'19 SpcFunc &amp; VentSpcFunc combos'!$Q$8:$Q$335,0),0)&gt;0,1,0)</f>
        <v>0</v>
      </c>
      <c r="F56" s="107">
        <f ca="1">IF(IFERROR(MATCH(_xlfn.CONCAT($B56,",",F$4),'19 SpcFunc &amp; VentSpcFunc combos'!$Q$8:$Q$335,0),0)&gt;0,1,0)</f>
        <v>0</v>
      </c>
      <c r="G56" s="107">
        <f ca="1">IF(IFERROR(MATCH(_xlfn.CONCAT($B56,",",G$4),'19 SpcFunc &amp; VentSpcFunc combos'!$Q$8:$Q$335,0),0)&gt;0,1,0)</f>
        <v>0</v>
      </c>
      <c r="H56" s="107">
        <f ca="1">IF(IFERROR(MATCH(_xlfn.CONCAT($B56,",",H$4),'19 SpcFunc &amp; VentSpcFunc combos'!$Q$8:$Q$335,0),0)&gt;0,1,0)</f>
        <v>0</v>
      </c>
      <c r="I56" s="107">
        <f ca="1">IF(IFERROR(MATCH(_xlfn.CONCAT($B56,",",I$4),'19 SpcFunc &amp; VentSpcFunc combos'!$Q$8:$Q$335,0),0)&gt;0,1,0)</f>
        <v>0</v>
      </c>
      <c r="J56" s="107">
        <f ca="1">IF(IFERROR(MATCH(_xlfn.CONCAT($B56,",",J$4),'19 SpcFunc &amp; VentSpcFunc combos'!$Q$8:$Q$335,0),0)&gt;0,1,0)</f>
        <v>0</v>
      </c>
      <c r="K56" s="107">
        <f ca="1">IF(IFERROR(MATCH(_xlfn.CONCAT($B56,",",K$4),'19 SpcFunc &amp; VentSpcFunc combos'!$Q$8:$Q$335,0),0)&gt;0,1,0)</f>
        <v>0</v>
      </c>
      <c r="L56" s="107">
        <f ca="1">IF(IFERROR(MATCH(_xlfn.CONCAT($B56,",",L$4),'19 SpcFunc &amp; VentSpcFunc combos'!$Q$8:$Q$335,0),0)&gt;0,1,0)</f>
        <v>0</v>
      </c>
      <c r="M56" s="107">
        <f ca="1">IF(IFERROR(MATCH(_xlfn.CONCAT($B56,",",M$4),'19 SpcFunc &amp; VentSpcFunc combos'!$Q$8:$Q$335,0),0)&gt;0,1,0)</f>
        <v>0</v>
      </c>
      <c r="N56" s="107">
        <f ca="1">IF(IFERROR(MATCH(_xlfn.CONCAT($B56,",",N$4),'19 SpcFunc &amp; VentSpcFunc combos'!$Q$8:$Q$335,0),0)&gt;0,1,0)</f>
        <v>0</v>
      </c>
      <c r="O56" s="107">
        <f ca="1">IF(IFERROR(MATCH(_xlfn.CONCAT($B56,",",O$4),'19 SpcFunc &amp; VentSpcFunc combos'!$Q$8:$Q$335,0),0)&gt;0,1,0)</f>
        <v>0</v>
      </c>
      <c r="P56" s="107">
        <f ca="1">IF(IFERROR(MATCH(_xlfn.CONCAT($B56,",",P$4),'19 SpcFunc &amp; VentSpcFunc combos'!$Q$8:$Q$335,0),0)&gt;0,1,0)</f>
        <v>0</v>
      </c>
      <c r="Q56" s="107">
        <f ca="1">IF(IFERROR(MATCH(_xlfn.CONCAT($B56,",",Q$4),'19 SpcFunc &amp; VentSpcFunc combos'!$Q$8:$Q$335,0),0)&gt;0,1,0)</f>
        <v>0</v>
      </c>
      <c r="R56" s="107">
        <f ca="1">IF(IFERROR(MATCH(_xlfn.CONCAT($B56,",",R$4),'19 SpcFunc &amp; VentSpcFunc combos'!$Q$8:$Q$335,0),0)&gt;0,1,0)</f>
        <v>0</v>
      </c>
      <c r="S56" s="107">
        <f ca="1">IF(IFERROR(MATCH(_xlfn.CONCAT($B56,",",S$4),'19 SpcFunc &amp; VentSpcFunc combos'!$Q$8:$Q$335,0),0)&gt;0,1,0)</f>
        <v>0</v>
      </c>
      <c r="T56" s="107">
        <f ca="1">IF(IFERROR(MATCH(_xlfn.CONCAT($B56,",",T$4),'19 SpcFunc &amp; VentSpcFunc combos'!$Q$8:$Q$335,0),0)&gt;0,1,0)</f>
        <v>0</v>
      </c>
      <c r="U56" s="107">
        <f ca="1">IF(IFERROR(MATCH(_xlfn.CONCAT($B56,",",U$4),'19 SpcFunc &amp; VentSpcFunc combos'!$Q$8:$Q$335,0),0)&gt;0,1,0)</f>
        <v>0</v>
      </c>
      <c r="V56" s="107">
        <f ca="1">IF(IFERROR(MATCH(_xlfn.CONCAT($B56,",",V$4),'19 SpcFunc &amp; VentSpcFunc combos'!$Q$8:$Q$335,0),0)&gt;0,1,0)</f>
        <v>0</v>
      </c>
      <c r="W56" s="107">
        <f ca="1">IF(IFERROR(MATCH(_xlfn.CONCAT($B56,",",W$4),'19 SpcFunc &amp; VentSpcFunc combos'!$Q$8:$Q$335,0),0)&gt;0,1,0)</f>
        <v>0</v>
      </c>
      <c r="X56" s="107">
        <f ca="1">IF(IFERROR(MATCH(_xlfn.CONCAT($B56,",",X$4),'19 SpcFunc &amp; VentSpcFunc combos'!$Q$8:$Q$335,0),0)&gt;0,1,0)</f>
        <v>0</v>
      </c>
      <c r="Y56" s="107">
        <f ca="1">IF(IFERROR(MATCH(_xlfn.CONCAT($B56,",",Y$4),'19 SpcFunc &amp; VentSpcFunc combos'!$Q$8:$Q$335,0),0)&gt;0,1,0)</f>
        <v>0</v>
      </c>
      <c r="Z56" s="107">
        <f ca="1">IF(IFERROR(MATCH(_xlfn.CONCAT($B56,",",Z$4),'19 SpcFunc &amp; VentSpcFunc combos'!$Q$8:$Q$335,0),0)&gt;0,1,0)</f>
        <v>0</v>
      </c>
      <c r="AA56" s="107">
        <f ca="1">IF(IFERROR(MATCH(_xlfn.CONCAT($B56,",",AA$4),'19 SpcFunc &amp; VentSpcFunc combos'!$Q$8:$Q$335,0),0)&gt;0,1,0)</f>
        <v>0</v>
      </c>
      <c r="AB56" s="107">
        <f ca="1">IF(IFERROR(MATCH(_xlfn.CONCAT($B56,",",AB$4),'19 SpcFunc &amp; VentSpcFunc combos'!$Q$8:$Q$335,0),0)&gt;0,1,0)</f>
        <v>0</v>
      </c>
      <c r="AC56" s="107">
        <f ca="1">IF(IFERROR(MATCH(_xlfn.CONCAT($B56,",",AC$4),'19 SpcFunc &amp; VentSpcFunc combos'!$Q$8:$Q$335,0),0)&gt;0,1,0)</f>
        <v>0</v>
      </c>
      <c r="AD56" s="107">
        <f ca="1">IF(IFERROR(MATCH(_xlfn.CONCAT($B56,",",AD$4),'19 SpcFunc &amp; VentSpcFunc combos'!$Q$8:$Q$335,0),0)&gt;0,1,0)</f>
        <v>0</v>
      </c>
      <c r="AE56" s="107">
        <f ca="1">IF(IFERROR(MATCH(_xlfn.CONCAT($B56,",",AE$4),'19 SpcFunc &amp; VentSpcFunc combos'!$Q$8:$Q$335,0),0)&gt;0,1,0)</f>
        <v>0</v>
      </c>
      <c r="AF56" s="107">
        <f ca="1">IF(IFERROR(MATCH(_xlfn.CONCAT($B56,",",AF$4),'19 SpcFunc &amp; VentSpcFunc combos'!$Q$8:$Q$335,0),0)&gt;0,1,0)</f>
        <v>0</v>
      </c>
      <c r="AG56" s="107">
        <f ca="1">IF(IFERROR(MATCH(_xlfn.CONCAT($B56,",",AG$4),'19 SpcFunc &amp; VentSpcFunc combos'!$Q$8:$Q$335,0),0)&gt;0,1,0)</f>
        <v>0</v>
      </c>
      <c r="AH56" s="107">
        <f ca="1">IF(IFERROR(MATCH(_xlfn.CONCAT($B56,",",AH$4),'19 SpcFunc &amp; VentSpcFunc combos'!$Q$8:$Q$335,0),0)&gt;0,1,0)</f>
        <v>0</v>
      </c>
      <c r="AI56" s="107">
        <f ca="1">IF(IFERROR(MATCH(_xlfn.CONCAT($B56,",",AI$4),'19 SpcFunc &amp; VentSpcFunc combos'!$Q$8:$Q$335,0),0)&gt;0,1,0)</f>
        <v>0</v>
      </c>
      <c r="AJ56" s="107">
        <f ca="1">IF(IFERROR(MATCH(_xlfn.CONCAT($B56,",",AJ$4),'19 SpcFunc &amp; VentSpcFunc combos'!$Q$8:$Q$335,0),0)&gt;0,1,0)</f>
        <v>0</v>
      </c>
      <c r="AK56" s="107">
        <f ca="1">IF(IFERROR(MATCH(_xlfn.CONCAT($B56,",",AK$4),'19 SpcFunc &amp; VentSpcFunc combos'!$Q$8:$Q$335,0),0)&gt;0,1,0)</f>
        <v>0</v>
      </c>
      <c r="AL56" s="107">
        <f ca="1">IF(IFERROR(MATCH(_xlfn.CONCAT($B56,",",AL$4),'19 SpcFunc &amp; VentSpcFunc combos'!$Q$8:$Q$335,0),0)&gt;0,1,0)</f>
        <v>0</v>
      </c>
      <c r="AM56" s="107">
        <f ca="1">IF(IFERROR(MATCH(_xlfn.CONCAT($B56,",",AM$4),'19 SpcFunc &amp; VentSpcFunc combos'!$Q$8:$Q$335,0),0)&gt;0,1,0)</f>
        <v>0</v>
      </c>
      <c r="AN56" s="107">
        <f ca="1">IF(IFERROR(MATCH(_xlfn.CONCAT($B56,",",AN$4),'19 SpcFunc &amp; VentSpcFunc combos'!$Q$8:$Q$335,0),0)&gt;0,1,0)</f>
        <v>0</v>
      </c>
      <c r="AO56" s="107">
        <f ca="1">IF(IFERROR(MATCH(_xlfn.CONCAT($B56,",",AO$4),'19 SpcFunc &amp; VentSpcFunc combos'!$Q$8:$Q$335,0),0)&gt;0,1,0)</f>
        <v>0</v>
      </c>
      <c r="AP56" s="107">
        <f ca="1">IF(IFERROR(MATCH(_xlfn.CONCAT($B56,",",AP$4),'19 SpcFunc &amp; VentSpcFunc combos'!$Q$8:$Q$335,0),0)&gt;0,1,0)</f>
        <v>0</v>
      </c>
      <c r="AQ56" s="107">
        <f ca="1">IF(IFERROR(MATCH(_xlfn.CONCAT($B56,",",AQ$4),'19 SpcFunc &amp; VentSpcFunc combos'!$Q$8:$Q$335,0),0)&gt;0,1,0)</f>
        <v>0</v>
      </c>
      <c r="AR56" s="107">
        <f ca="1">IF(IFERROR(MATCH(_xlfn.CONCAT($B56,",",AR$4),'19 SpcFunc &amp; VentSpcFunc combos'!$Q$8:$Q$335,0),0)&gt;0,1,0)</f>
        <v>0</v>
      </c>
      <c r="AS56" s="107">
        <f ca="1">IF(IFERROR(MATCH(_xlfn.CONCAT($B56,",",AS$4),'19 SpcFunc &amp; VentSpcFunc combos'!$Q$8:$Q$335,0),0)&gt;0,1,0)</f>
        <v>0</v>
      </c>
      <c r="AT56" s="107">
        <f ca="1">IF(IFERROR(MATCH(_xlfn.CONCAT($B56,",",AT$4),'19 SpcFunc &amp; VentSpcFunc combos'!$Q$8:$Q$335,0),0)&gt;0,1,0)</f>
        <v>0</v>
      </c>
      <c r="AU56" s="107">
        <f ca="1">IF(IFERROR(MATCH(_xlfn.CONCAT($B56,",",AU$4),'19 SpcFunc &amp; VentSpcFunc combos'!$Q$8:$Q$335,0),0)&gt;0,1,0)</f>
        <v>0</v>
      </c>
      <c r="AV56" s="107">
        <f ca="1">IF(IFERROR(MATCH(_xlfn.CONCAT($B56,",",AV$4),'19 SpcFunc &amp; VentSpcFunc combos'!$Q$8:$Q$335,0),0)&gt;0,1,0)</f>
        <v>0</v>
      </c>
      <c r="AW56" s="107">
        <f ca="1">IF(IFERROR(MATCH(_xlfn.CONCAT($B56,",",AW$4),'19 SpcFunc &amp; VentSpcFunc combos'!$Q$8:$Q$335,0),0)&gt;0,1,0)</f>
        <v>0</v>
      </c>
      <c r="AX56" s="107">
        <f ca="1">IF(IFERROR(MATCH(_xlfn.CONCAT($B56,",",AX$4),'19 SpcFunc &amp; VentSpcFunc combos'!$Q$8:$Q$335,0),0)&gt;0,1,0)</f>
        <v>0</v>
      </c>
      <c r="AY56" s="107">
        <f ca="1">IF(IFERROR(MATCH(_xlfn.CONCAT($B56,",",AY$4),'19 SpcFunc &amp; VentSpcFunc combos'!$Q$8:$Q$335,0),0)&gt;0,1,0)</f>
        <v>0</v>
      </c>
      <c r="AZ56" s="107">
        <f ca="1">IF(IFERROR(MATCH(_xlfn.CONCAT($B56,",",AZ$4),'19 SpcFunc &amp; VentSpcFunc combos'!$Q$8:$Q$335,0),0)&gt;0,1,0)</f>
        <v>0</v>
      </c>
      <c r="BA56" s="107">
        <f ca="1">IF(IFERROR(MATCH(_xlfn.CONCAT($B56,",",BA$4),'19 SpcFunc &amp; VentSpcFunc combos'!$Q$8:$Q$335,0),0)&gt;0,1,0)</f>
        <v>0</v>
      </c>
      <c r="BB56" s="107">
        <f ca="1">IF(IFERROR(MATCH(_xlfn.CONCAT($B56,",",BB$4),'19 SpcFunc &amp; VentSpcFunc combos'!$Q$8:$Q$335,0),0)&gt;0,1,0)</f>
        <v>0</v>
      </c>
      <c r="BC56" s="107">
        <f ca="1">IF(IFERROR(MATCH(_xlfn.CONCAT($B56,",",BC$4),'19 SpcFunc &amp; VentSpcFunc combos'!$Q$8:$Q$335,0),0)&gt;0,1,0)</f>
        <v>0</v>
      </c>
      <c r="BD56" s="107">
        <f ca="1">IF(IFERROR(MATCH(_xlfn.CONCAT($B56,",",BD$4),'19 SpcFunc &amp; VentSpcFunc combos'!$Q$8:$Q$335,0),0)&gt;0,1,0)</f>
        <v>0</v>
      </c>
      <c r="BE56" s="107">
        <f ca="1">IF(IFERROR(MATCH(_xlfn.CONCAT($B56,",",BE$4),'19 SpcFunc &amp; VentSpcFunc combos'!$Q$8:$Q$335,0),0)&gt;0,1,0)</f>
        <v>0</v>
      </c>
      <c r="BF56" s="107">
        <f ca="1">IF(IFERROR(MATCH(_xlfn.CONCAT($B56,",",BF$4),'19 SpcFunc &amp; VentSpcFunc combos'!$Q$8:$Q$335,0),0)&gt;0,1,0)</f>
        <v>0</v>
      </c>
      <c r="BG56" s="107">
        <f ca="1">IF(IFERROR(MATCH(_xlfn.CONCAT($B56,",",BG$4),'19 SpcFunc &amp; VentSpcFunc combos'!$Q$8:$Q$335,0),0)&gt;0,1,0)</f>
        <v>0</v>
      </c>
      <c r="BH56" s="107">
        <f ca="1">IF(IFERROR(MATCH(_xlfn.CONCAT($B56,",",BH$4),'19 SpcFunc &amp; VentSpcFunc combos'!$Q$8:$Q$335,0),0)&gt;0,1,0)</f>
        <v>0</v>
      </c>
      <c r="BI56" s="107">
        <f ca="1">IF(IFERROR(MATCH(_xlfn.CONCAT($B56,",",BI$4),'19 SpcFunc &amp; VentSpcFunc combos'!$Q$8:$Q$335,0),0)&gt;0,1,0)</f>
        <v>0</v>
      </c>
      <c r="BJ56" s="107">
        <f ca="1">IF(IFERROR(MATCH(_xlfn.CONCAT($B56,",",BJ$4),'19 SpcFunc &amp; VentSpcFunc combos'!$Q$8:$Q$335,0),0)&gt;0,1,0)</f>
        <v>0</v>
      </c>
      <c r="BK56" s="107">
        <f ca="1">IF(IFERROR(MATCH(_xlfn.CONCAT($B56,",",BK$4),'19 SpcFunc &amp; VentSpcFunc combos'!$Q$8:$Q$335,0),0)&gt;0,1,0)</f>
        <v>0</v>
      </c>
      <c r="BL56" s="107">
        <f ca="1">IF(IFERROR(MATCH(_xlfn.CONCAT($B56,",",BL$4),'19 SpcFunc &amp; VentSpcFunc combos'!$Q$8:$Q$335,0),0)&gt;0,1,0)</f>
        <v>0</v>
      </c>
      <c r="BM56" s="107">
        <f ca="1">IF(IFERROR(MATCH(_xlfn.CONCAT($B56,",",BM$4),'19 SpcFunc &amp; VentSpcFunc combos'!$Q$8:$Q$335,0),0)&gt;0,1,0)</f>
        <v>0</v>
      </c>
      <c r="BN56" s="107">
        <f ca="1">IF(IFERROR(MATCH(_xlfn.CONCAT($B56,",",BN$4),'19 SpcFunc &amp; VentSpcFunc combos'!$Q$8:$Q$335,0),0)&gt;0,1,0)</f>
        <v>1</v>
      </c>
      <c r="BO56" s="107">
        <f ca="1">IF(IFERROR(MATCH(_xlfn.CONCAT($B56,",",BO$4),'19 SpcFunc &amp; VentSpcFunc combos'!$Q$8:$Q$335,0),0)&gt;0,1,0)</f>
        <v>0</v>
      </c>
      <c r="BP56" s="107">
        <f ca="1">IF(IFERROR(MATCH(_xlfn.CONCAT($B56,",",BP$4),'19 SpcFunc &amp; VentSpcFunc combos'!$Q$8:$Q$335,0),0)&gt;0,1,0)</f>
        <v>0</v>
      </c>
      <c r="BQ56" s="107">
        <f ca="1">IF(IFERROR(MATCH(_xlfn.CONCAT($B56,",",BQ$4),'19 SpcFunc &amp; VentSpcFunc combos'!$Q$8:$Q$335,0),0)&gt;0,1,0)</f>
        <v>0</v>
      </c>
      <c r="BR56" s="107">
        <f ca="1">IF(IFERROR(MATCH(_xlfn.CONCAT($B56,",",BR$4),'19 SpcFunc &amp; VentSpcFunc combos'!$Q$8:$Q$335,0),0)&gt;0,1,0)</f>
        <v>0</v>
      </c>
      <c r="BS56" s="107">
        <f ca="1">IF(IFERROR(MATCH(_xlfn.CONCAT($B56,",",BS$4),'19 SpcFunc &amp; VentSpcFunc combos'!$Q$8:$Q$335,0),0)&gt;0,1,0)</f>
        <v>0</v>
      </c>
      <c r="BT56" s="107">
        <f ca="1">IF(IFERROR(MATCH(_xlfn.CONCAT($B56,",",BT$4),'19 SpcFunc &amp; VentSpcFunc combos'!$Q$8:$Q$335,0),0)&gt;0,1,0)</f>
        <v>0</v>
      </c>
      <c r="BU56" s="107">
        <f ca="1">IF(IFERROR(MATCH(_xlfn.CONCAT($B56,",",BU$4),'19 SpcFunc &amp; VentSpcFunc combos'!$Q$8:$Q$335,0),0)&gt;0,1,0)</f>
        <v>0</v>
      </c>
      <c r="BV56" s="107">
        <f ca="1">IF(IFERROR(MATCH(_xlfn.CONCAT($B56,",",BV$4),'19 SpcFunc &amp; VentSpcFunc combos'!$Q$8:$Q$335,0),0)&gt;0,1,0)</f>
        <v>0</v>
      </c>
      <c r="BW56" s="107">
        <f ca="1">IF(IFERROR(MATCH(_xlfn.CONCAT($B56,",",BW$4),'19 SpcFunc &amp; VentSpcFunc combos'!$Q$8:$Q$335,0),0)&gt;0,1,0)</f>
        <v>0</v>
      </c>
      <c r="BX56" s="107">
        <f ca="1">IF(IFERROR(MATCH(_xlfn.CONCAT($B56,",",BX$4),'19 SpcFunc &amp; VentSpcFunc combos'!$Q$8:$Q$335,0),0)&gt;0,1,0)</f>
        <v>0</v>
      </c>
      <c r="BY56" s="107">
        <f ca="1">IF(IFERROR(MATCH(_xlfn.CONCAT($B56,",",BY$4),'19 SpcFunc &amp; VentSpcFunc combos'!$Q$8:$Q$335,0),0)&gt;0,1,0)</f>
        <v>0</v>
      </c>
      <c r="BZ56" s="107">
        <f ca="1">IF(IFERROR(MATCH(_xlfn.CONCAT($B56,",",BZ$4),'19 SpcFunc &amp; VentSpcFunc combos'!$Q$8:$Q$335,0),0)&gt;0,1,0)</f>
        <v>0</v>
      </c>
      <c r="CA56" s="107">
        <f ca="1">IF(IFERROR(MATCH(_xlfn.CONCAT($B56,",",CA$4),'19 SpcFunc &amp; VentSpcFunc combos'!$Q$8:$Q$335,0),0)&gt;0,1,0)</f>
        <v>0</v>
      </c>
      <c r="CB56" s="107">
        <f ca="1">IF(IFERROR(MATCH(_xlfn.CONCAT($B56,",",CB$4),'19 SpcFunc &amp; VentSpcFunc combos'!$Q$8:$Q$335,0),0)&gt;0,1,0)</f>
        <v>0</v>
      </c>
      <c r="CC56" s="107">
        <f ca="1">IF(IFERROR(MATCH(_xlfn.CONCAT($B56,",",CC$4),'19 SpcFunc &amp; VentSpcFunc combos'!$Q$8:$Q$335,0),0)&gt;0,1,0)</f>
        <v>0</v>
      </c>
      <c r="CD56" s="107">
        <f ca="1">IF(IFERROR(MATCH(_xlfn.CONCAT($B56,",",CD$4),'19 SpcFunc &amp; VentSpcFunc combos'!$Q$8:$Q$335,0),0)&gt;0,1,0)</f>
        <v>0</v>
      </c>
      <c r="CE56" s="107">
        <f ca="1">IF(IFERROR(MATCH(_xlfn.CONCAT($B56,",",CE$4),'19 SpcFunc &amp; VentSpcFunc combos'!$Q$8:$Q$335,0),0)&gt;0,1,0)</f>
        <v>0</v>
      </c>
      <c r="CF56" s="107">
        <f ca="1">IF(IFERROR(MATCH(_xlfn.CONCAT($B56,",",CF$4),'19 SpcFunc &amp; VentSpcFunc combos'!$Q$8:$Q$335,0),0)&gt;0,1,0)</f>
        <v>0</v>
      </c>
      <c r="CG56" s="107">
        <f ca="1">IF(IFERROR(MATCH(_xlfn.CONCAT($B56,",",CG$4),'19 SpcFunc &amp; VentSpcFunc combos'!$Q$8:$Q$335,0),0)&gt;0,1,0)</f>
        <v>0</v>
      </c>
      <c r="CH56" s="107">
        <f ca="1">IF(IFERROR(MATCH(_xlfn.CONCAT($B56,",",CH$4),'19 SpcFunc &amp; VentSpcFunc combos'!$Q$8:$Q$335,0),0)&gt;0,1,0)</f>
        <v>0</v>
      </c>
      <c r="CI56" s="107">
        <f ca="1">IF(IFERROR(MATCH(_xlfn.CONCAT($B56,",",CI$4),'19 SpcFunc &amp; VentSpcFunc combos'!$Q$8:$Q$335,0),0)&gt;0,1,0)</f>
        <v>0</v>
      </c>
      <c r="CJ56" s="107">
        <f ca="1">IF(IFERROR(MATCH(_xlfn.CONCAT($B56,",",CJ$4),'19 SpcFunc &amp; VentSpcFunc combos'!$Q$8:$Q$335,0),0)&gt;0,1,0)</f>
        <v>0</v>
      </c>
      <c r="CK56" s="107">
        <f ca="1">IF(IFERROR(MATCH(_xlfn.CONCAT($B56,",",CK$4),'19 SpcFunc &amp; VentSpcFunc combos'!$Q$8:$Q$335,0),0)&gt;0,1,0)</f>
        <v>0</v>
      </c>
      <c r="CL56" s="107">
        <f ca="1">IF(IFERROR(MATCH(_xlfn.CONCAT($B56,",",CL$4),'19 SpcFunc &amp; VentSpcFunc combos'!$Q$8:$Q$335,0),0)&gt;0,1,0)</f>
        <v>0</v>
      </c>
      <c r="CM56" s="107">
        <f ca="1">IF(IFERROR(MATCH(_xlfn.CONCAT($B56,",",CM$4),'19 SpcFunc &amp; VentSpcFunc combos'!$Q$8:$Q$335,0),0)&gt;0,1,0)</f>
        <v>0</v>
      </c>
      <c r="CN56" s="107">
        <f ca="1">IF(IFERROR(MATCH(_xlfn.CONCAT($B56,",",CN$4),'19 SpcFunc &amp; VentSpcFunc combos'!$Q$8:$Q$335,0),0)&gt;0,1,0)</f>
        <v>0</v>
      </c>
      <c r="CO56" s="107">
        <f ca="1">IF(IFERROR(MATCH(_xlfn.CONCAT($B56,",",CO$4),'19 SpcFunc &amp; VentSpcFunc combos'!$Q$8:$Q$335,0),0)&gt;0,1,0)</f>
        <v>0</v>
      </c>
      <c r="CP56" s="107">
        <f ca="1">IF(IFERROR(MATCH(_xlfn.CONCAT($B56,",",CP$4),'19 SpcFunc &amp; VentSpcFunc combos'!$Q$8:$Q$335,0),0)&gt;0,1,0)</f>
        <v>0</v>
      </c>
      <c r="CQ56" s="107">
        <f ca="1">IF(IFERROR(MATCH(_xlfn.CONCAT($B56,",",CQ$4),'19 SpcFunc &amp; VentSpcFunc combos'!$Q$8:$Q$335,0),0)&gt;0,1,0)</f>
        <v>0</v>
      </c>
      <c r="CR56" s="107">
        <f ca="1">IF(IFERROR(MATCH(_xlfn.CONCAT($B56,",",CR$4),'19 SpcFunc &amp; VentSpcFunc combos'!$Q$8:$Q$335,0),0)&gt;0,1,0)</f>
        <v>0</v>
      </c>
      <c r="CS56" s="107">
        <f ca="1">IF(IFERROR(MATCH(_xlfn.CONCAT($B56,",",CS$4),'19 SpcFunc &amp; VentSpcFunc combos'!$Q$8:$Q$335,0),0)&gt;0,1,0)</f>
        <v>0</v>
      </c>
      <c r="CT56" s="107">
        <f ca="1">IF(IFERROR(MATCH(_xlfn.CONCAT($B56,",",CT$4),'19 SpcFunc &amp; VentSpcFunc combos'!$Q$8:$Q$335,0),0)&gt;0,1,0)</f>
        <v>0</v>
      </c>
      <c r="CU56" s="86" t="s">
        <v>535</v>
      </c>
      <c r="CV56">
        <f t="shared" ca="1" si="5"/>
        <v>1</v>
      </c>
    </row>
    <row r="57" spans="2:100">
      <c r="B57" t="str">
        <f>'For CSV - 2019 SpcFuncData'!B57</f>
        <v>Religious Worship Area</v>
      </c>
      <c r="C57" s="107">
        <f ca="1">IF(IFERROR(MATCH(_xlfn.CONCAT($B57,",",C$4),'19 SpcFunc &amp; VentSpcFunc combos'!$Q$8:$Q$335,0),0)&gt;0,1,0)</f>
        <v>0</v>
      </c>
      <c r="D57" s="107">
        <f ca="1">IF(IFERROR(MATCH(_xlfn.CONCAT($B57,",",D$4),'19 SpcFunc &amp; VentSpcFunc combos'!$Q$8:$Q$335,0),0)&gt;0,1,0)</f>
        <v>0</v>
      </c>
      <c r="E57" s="107">
        <f ca="1">IF(IFERROR(MATCH(_xlfn.CONCAT($B57,",",E$4),'19 SpcFunc &amp; VentSpcFunc combos'!$Q$8:$Q$335,0),0)&gt;0,1,0)</f>
        <v>0</v>
      </c>
      <c r="F57" s="107">
        <f ca="1">IF(IFERROR(MATCH(_xlfn.CONCAT($B57,",",F$4),'19 SpcFunc &amp; VentSpcFunc combos'!$Q$8:$Q$335,0),0)&gt;0,1,0)</f>
        <v>0</v>
      </c>
      <c r="G57" s="107">
        <f ca="1">IF(IFERROR(MATCH(_xlfn.CONCAT($B57,",",G$4),'19 SpcFunc &amp; VentSpcFunc combos'!$Q$8:$Q$335,0),0)&gt;0,1,0)</f>
        <v>0</v>
      </c>
      <c r="H57" s="107">
        <f ca="1">IF(IFERROR(MATCH(_xlfn.CONCAT($B57,",",H$4),'19 SpcFunc &amp; VentSpcFunc combos'!$Q$8:$Q$335,0),0)&gt;0,1,0)</f>
        <v>0</v>
      </c>
      <c r="I57" s="107">
        <f ca="1">IF(IFERROR(MATCH(_xlfn.CONCAT($B57,",",I$4),'19 SpcFunc &amp; VentSpcFunc combos'!$Q$8:$Q$335,0),0)&gt;0,1,0)</f>
        <v>0</v>
      </c>
      <c r="J57" s="107">
        <f ca="1">IF(IFERROR(MATCH(_xlfn.CONCAT($B57,",",J$4),'19 SpcFunc &amp; VentSpcFunc combos'!$Q$8:$Q$335,0),0)&gt;0,1,0)</f>
        <v>1</v>
      </c>
      <c r="K57" s="107">
        <f ca="1">IF(IFERROR(MATCH(_xlfn.CONCAT($B57,",",K$4),'19 SpcFunc &amp; VentSpcFunc combos'!$Q$8:$Q$335,0),0)&gt;0,1,0)</f>
        <v>0</v>
      </c>
      <c r="L57" s="107">
        <f ca="1">IF(IFERROR(MATCH(_xlfn.CONCAT($B57,",",L$4),'19 SpcFunc &amp; VentSpcFunc combos'!$Q$8:$Q$335,0),0)&gt;0,1,0)</f>
        <v>0</v>
      </c>
      <c r="M57" s="107">
        <f ca="1">IF(IFERROR(MATCH(_xlfn.CONCAT($B57,",",M$4),'19 SpcFunc &amp; VentSpcFunc combos'!$Q$8:$Q$335,0),0)&gt;0,1,0)</f>
        <v>0</v>
      </c>
      <c r="N57" s="107">
        <f ca="1">IF(IFERROR(MATCH(_xlfn.CONCAT($B57,",",N$4),'19 SpcFunc &amp; VentSpcFunc combos'!$Q$8:$Q$335,0),0)&gt;0,1,0)</f>
        <v>0</v>
      </c>
      <c r="O57" s="107">
        <f ca="1">IF(IFERROR(MATCH(_xlfn.CONCAT($B57,",",O$4),'19 SpcFunc &amp; VentSpcFunc combos'!$Q$8:$Q$335,0),0)&gt;0,1,0)</f>
        <v>0</v>
      </c>
      <c r="P57" s="107">
        <f ca="1">IF(IFERROR(MATCH(_xlfn.CONCAT($B57,",",P$4),'19 SpcFunc &amp; VentSpcFunc combos'!$Q$8:$Q$335,0),0)&gt;0,1,0)</f>
        <v>0</v>
      </c>
      <c r="Q57" s="107">
        <f ca="1">IF(IFERROR(MATCH(_xlfn.CONCAT($B57,",",Q$4),'19 SpcFunc &amp; VentSpcFunc combos'!$Q$8:$Q$335,0),0)&gt;0,1,0)</f>
        <v>0</v>
      </c>
      <c r="R57" s="107">
        <f ca="1">IF(IFERROR(MATCH(_xlfn.CONCAT($B57,",",R$4),'19 SpcFunc &amp; VentSpcFunc combos'!$Q$8:$Q$335,0),0)&gt;0,1,0)</f>
        <v>0</v>
      </c>
      <c r="S57" s="107">
        <f ca="1">IF(IFERROR(MATCH(_xlfn.CONCAT($B57,",",S$4),'19 SpcFunc &amp; VentSpcFunc combos'!$Q$8:$Q$335,0),0)&gt;0,1,0)</f>
        <v>0</v>
      </c>
      <c r="T57" s="107">
        <f ca="1">IF(IFERROR(MATCH(_xlfn.CONCAT($B57,",",T$4),'19 SpcFunc &amp; VentSpcFunc combos'!$Q$8:$Q$335,0),0)&gt;0,1,0)</f>
        <v>0</v>
      </c>
      <c r="U57" s="107">
        <f ca="1">IF(IFERROR(MATCH(_xlfn.CONCAT($B57,",",U$4),'19 SpcFunc &amp; VentSpcFunc combos'!$Q$8:$Q$335,0),0)&gt;0,1,0)</f>
        <v>0</v>
      </c>
      <c r="V57" s="107">
        <f ca="1">IF(IFERROR(MATCH(_xlfn.CONCAT($B57,",",V$4),'19 SpcFunc &amp; VentSpcFunc combos'!$Q$8:$Q$335,0),0)&gt;0,1,0)</f>
        <v>0</v>
      </c>
      <c r="W57" s="107">
        <f ca="1">IF(IFERROR(MATCH(_xlfn.CONCAT($B57,",",W$4),'19 SpcFunc &amp; VentSpcFunc combos'!$Q$8:$Q$335,0),0)&gt;0,1,0)</f>
        <v>0</v>
      </c>
      <c r="X57" s="107">
        <f ca="1">IF(IFERROR(MATCH(_xlfn.CONCAT($B57,",",X$4),'19 SpcFunc &amp; VentSpcFunc combos'!$Q$8:$Q$335,0),0)&gt;0,1,0)</f>
        <v>0</v>
      </c>
      <c r="Y57" s="107">
        <f ca="1">IF(IFERROR(MATCH(_xlfn.CONCAT($B57,",",Y$4),'19 SpcFunc &amp; VentSpcFunc combos'!$Q$8:$Q$335,0),0)&gt;0,1,0)</f>
        <v>0</v>
      </c>
      <c r="Z57" s="107">
        <f ca="1">IF(IFERROR(MATCH(_xlfn.CONCAT($B57,",",Z$4),'19 SpcFunc &amp; VentSpcFunc combos'!$Q$8:$Q$335,0),0)&gt;0,1,0)</f>
        <v>0</v>
      </c>
      <c r="AA57" s="107">
        <f ca="1">IF(IFERROR(MATCH(_xlfn.CONCAT($B57,",",AA$4),'19 SpcFunc &amp; VentSpcFunc combos'!$Q$8:$Q$335,0),0)&gt;0,1,0)</f>
        <v>0</v>
      </c>
      <c r="AB57" s="107">
        <f ca="1">IF(IFERROR(MATCH(_xlfn.CONCAT($B57,",",AB$4),'19 SpcFunc &amp; VentSpcFunc combos'!$Q$8:$Q$335,0),0)&gt;0,1,0)</f>
        <v>0</v>
      </c>
      <c r="AC57" s="107">
        <f ca="1">IF(IFERROR(MATCH(_xlfn.CONCAT($B57,",",AC$4),'19 SpcFunc &amp; VentSpcFunc combos'!$Q$8:$Q$335,0),0)&gt;0,1,0)</f>
        <v>0</v>
      </c>
      <c r="AD57" s="107">
        <f ca="1">IF(IFERROR(MATCH(_xlfn.CONCAT($B57,",",AD$4),'19 SpcFunc &amp; VentSpcFunc combos'!$Q$8:$Q$335,0),0)&gt;0,1,0)</f>
        <v>0</v>
      </c>
      <c r="AE57" s="107">
        <f ca="1">IF(IFERROR(MATCH(_xlfn.CONCAT($B57,",",AE$4),'19 SpcFunc &amp; VentSpcFunc combos'!$Q$8:$Q$335,0),0)&gt;0,1,0)</f>
        <v>0</v>
      </c>
      <c r="AF57" s="107">
        <f ca="1">IF(IFERROR(MATCH(_xlfn.CONCAT($B57,",",AF$4),'19 SpcFunc &amp; VentSpcFunc combos'!$Q$8:$Q$335,0),0)&gt;0,1,0)</f>
        <v>0</v>
      </c>
      <c r="AG57" s="107">
        <f ca="1">IF(IFERROR(MATCH(_xlfn.CONCAT($B57,",",AG$4),'19 SpcFunc &amp; VentSpcFunc combos'!$Q$8:$Q$335,0),0)&gt;0,1,0)</f>
        <v>0</v>
      </c>
      <c r="AH57" s="107">
        <f ca="1">IF(IFERROR(MATCH(_xlfn.CONCAT($B57,",",AH$4),'19 SpcFunc &amp; VentSpcFunc combos'!$Q$8:$Q$335,0),0)&gt;0,1,0)</f>
        <v>0</v>
      </c>
      <c r="AI57" s="107">
        <f ca="1">IF(IFERROR(MATCH(_xlfn.CONCAT($B57,",",AI$4),'19 SpcFunc &amp; VentSpcFunc combos'!$Q$8:$Q$335,0),0)&gt;0,1,0)</f>
        <v>0</v>
      </c>
      <c r="AJ57" s="107">
        <f ca="1">IF(IFERROR(MATCH(_xlfn.CONCAT($B57,",",AJ$4),'19 SpcFunc &amp; VentSpcFunc combos'!$Q$8:$Q$335,0),0)&gt;0,1,0)</f>
        <v>0</v>
      </c>
      <c r="AK57" s="107">
        <f ca="1">IF(IFERROR(MATCH(_xlfn.CONCAT($B57,",",AK$4),'19 SpcFunc &amp; VentSpcFunc combos'!$Q$8:$Q$335,0),0)&gt;0,1,0)</f>
        <v>0</v>
      </c>
      <c r="AL57" s="107">
        <f ca="1">IF(IFERROR(MATCH(_xlfn.CONCAT($B57,",",AL$4),'19 SpcFunc &amp; VentSpcFunc combos'!$Q$8:$Q$335,0),0)&gt;0,1,0)</f>
        <v>0</v>
      </c>
      <c r="AM57" s="107">
        <f ca="1">IF(IFERROR(MATCH(_xlfn.CONCAT($B57,",",AM$4),'19 SpcFunc &amp; VentSpcFunc combos'!$Q$8:$Q$335,0),0)&gt;0,1,0)</f>
        <v>0</v>
      </c>
      <c r="AN57" s="107">
        <f ca="1">IF(IFERROR(MATCH(_xlfn.CONCAT($B57,",",AN$4),'19 SpcFunc &amp; VentSpcFunc combos'!$Q$8:$Q$335,0),0)&gt;0,1,0)</f>
        <v>0</v>
      </c>
      <c r="AO57" s="107">
        <f ca="1">IF(IFERROR(MATCH(_xlfn.CONCAT($B57,",",AO$4),'19 SpcFunc &amp; VentSpcFunc combos'!$Q$8:$Q$335,0),0)&gt;0,1,0)</f>
        <v>0</v>
      </c>
      <c r="AP57" s="107">
        <f ca="1">IF(IFERROR(MATCH(_xlfn.CONCAT($B57,",",AP$4),'19 SpcFunc &amp; VentSpcFunc combos'!$Q$8:$Q$335,0),0)&gt;0,1,0)</f>
        <v>0</v>
      </c>
      <c r="AQ57" s="107">
        <f ca="1">IF(IFERROR(MATCH(_xlfn.CONCAT($B57,",",AQ$4),'19 SpcFunc &amp; VentSpcFunc combos'!$Q$8:$Q$335,0),0)&gt;0,1,0)</f>
        <v>0</v>
      </c>
      <c r="AR57" s="107">
        <f ca="1">IF(IFERROR(MATCH(_xlfn.CONCAT($B57,",",AR$4),'19 SpcFunc &amp; VentSpcFunc combos'!$Q$8:$Q$335,0),0)&gt;0,1,0)</f>
        <v>0</v>
      </c>
      <c r="AS57" s="107">
        <f ca="1">IF(IFERROR(MATCH(_xlfn.CONCAT($B57,",",AS$4),'19 SpcFunc &amp; VentSpcFunc combos'!$Q$8:$Q$335,0),0)&gt;0,1,0)</f>
        <v>0</v>
      </c>
      <c r="AT57" s="107">
        <f ca="1">IF(IFERROR(MATCH(_xlfn.CONCAT($B57,",",AT$4),'19 SpcFunc &amp; VentSpcFunc combos'!$Q$8:$Q$335,0),0)&gt;0,1,0)</f>
        <v>0</v>
      </c>
      <c r="AU57" s="107">
        <f ca="1">IF(IFERROR(MATCH(_xlfn.CONCAT($B57,",",AU$4),'19 SpcFunc &amp; VentSpcFunc combos'!$Q$8:$Q$335,0),0)&gt;0,1,0)</f>
        <v>0</v>
      </c>
      <c r="AV57" s="107">
        <f ca="1">IF(IFERROR(MATCH(_xlfn.CONCAT($B57,",",AV$4),'19 SpcFunc &amp; VentSpcFunc combos'!$Q$8:$Q$335,0),0)&gt;0,1,0)</f>
        <v>0</v>
      </c>
      <c r="AW57" s="107">
        <f ca="1">IF(IFERROR(MATCH(_xlfn.CONCAT($B57,",",AW$4),'19 SpcFunc &amp; VentSpcFunc combos'!$Q$8:$Q$335,0),0)&gt;0,1,0)</f>
        <v>0</v>
      </c>
      <c r="AX57" s="107">
        <f ca="1">IF(IFERROR(MATCH(_xlfn.CONCAT($B57,",",AX$4),'19 SpcFunc &amp; VentSpcFunc combos'!$Q$8:$Q$335,0),0)&gt;0,1,0)</f>
        <v>0</v>
      </c>
      <c r="AY57" s="107">
        <f ca="1">IF(IFERROR(MATCH(_xlfn.CONCAT($B57,",",AY$4),'19 SpcFunc &amp; VentSpcFunc combos'!$Q$8:$Q$335,0),0)&gt;0,1,0)</f>
        <v>0</v>
      </c>
      <c r="AZ57" s="107">
        <f ca="1">IF(IFERROR(MATCH(_xlfn.CONCAT($B57,",",AZ$4),'19 SpcFunc &amp; VentSpcFunc combos'!$Q$8:$Q$335,0),0)&gt;0,1,0)</f>
        <v>0</v>
      </c>
      <c r="BA57" s="107">
        <f ca="1">IF(IFERROR(MATCH(_xlfn.CONCAT($B57,",",BA$4),'19 SpcFunc &amp; VentSpcFunc combos'!$Q$8:$Q$335,0),0)&gt;0,1,0)</f>
        <v>0</v>
      </c>
      <c r="BB57" s="107">
        <f ca="1">IF(IFERROR(MATCH(_xlfn.CONCAT($B57,",",BB$4),'19 SpcFunc &amp; VentSpcFunc combos'!$Q$8:$Q$335,0),0)&gt;0,1,0)</f>
        <v>0</v>
      </c>
      <c r="BC57" s="107">
        <f ca="1">IF(IFERROR(MATCH(_xlfn.CONCAT($B57,",",BC$4),'19 SpcFunc &amp; VentSpcFunc combos'!$Q$8:$Q$335,0),0)&gt;0,1,0)</f>
        <v>0</v>
      </c>
      <c r="BD57" s="107">
        <f ca="1">IF(IFERROR(MATCH(_xlfn.CONCAT($B57,",",BD$4),'19 SpcFunc &amp; VentSpcFunc combos'!$Q$8:$Q$335,0),0)&gt;0,1,0)</f>
        <v>0</v>
      </c>
      <c r="BE57" s="107">
        <f ca="1">IF(IFERROR(MATCH(_xlfn.CONCAT($B57,",",BE$4),'19 SpcFunc &amp; VentSpcFunc combos'!$Q$8:$Q$335,0),0)&gt;0,1,0)</f>
        <v>0</v>
      </c>
      <c r="BF57" s="107">
        <f ca="1">IF(IFERROR(MATCH(_xlfn.CONCAT($B57,",",BF$4),'19 SpcFunc &amp; VentSpcFunc combos'!$Q$8:$Q$335,0),0)&gt;0,1,0)</f>
        <v>0</v>
      </c>
      <c r="BG57" s="107">
        <f ca="1">IF(IFERROR(MATCH(_xlfn.CONCAT($B57,",",BG$4),'19 SpcFunc &amp; VentSpcFunc combos'!$Q$8:$Q$335,0),0)&gt;0,1,0)</f>
        <v>0</v>
      </c>
      <c r="BH57" s="107">
        <f ca="1">IF(IFERROR(MATCH(_xlfn.CONCAT($B57,",",BH$4),'19 SpcFunc &amp; VentSpcFunc combos'!$Q$8:$Q$335,0),0)&gt;0,1,0)</f>
        <v>0</v>
      </c>
      <c r="BI57" s="107">
        <f ca="1">IF(IFERROR(MATCH(_xlfn.CONCAT($B57,",",BI$4),'19 SpcFunc &amp; VentSpcFunc combos'!$Q$8:$Q$335,0),0)&gt;0,1,0)</f>
        <v>0</v>
      </c>
      <c r="BJ57" s="107">
        <f ca="1">IF(IFERROR(MATCH(_xlfn.CONCAT($B57,",",BJ$4),'19 SpcFunc &amp; VentSpcFunc combos'!$Q$8:$Q$335,0),0)&gt;0,1,0)</f>
        <v>0</v>
      </c>
      <c r="BK57" s="107">
        <f ca="1">IF(IFERROR(MATCH(_xlfn.CONCAT($B57,",",BK$4),'19 SpcFunc &amp; VentSpcFunc combos'!$Q$8:$Q$335,0),0)&gt;0,1,0)</f>
        <v>0</v>
      </c>
      <c r="BL57" s="107">
        <f ca="1">IF(IFERROR(MATCH(_xlfn.CONCAT($B57,",",BL$4),'19 SpcFunc &amp; VentSpcFunc combos'!$Q$8:$Q$335,0),0)&gt;0,1,0)</f>
        <v>0</v>
      </c>
      <c r="BM57" s="107">
        <f ca="1">IF(IFERROR(MATCH(_xlfn.CONCAT($B57,",",BM$4),'19 SpcFunc &amp; VentSpcFunc combos'!$Q$8:$Q$335,0),0)&gt;0,1,0)</f>
        <v>0</v>
      </c>
      <c r="BN57" s="107">
        <f ca="1">IF(IFERROR(MATCH(_xlfn.CONCAT($B57,",",BN$4),'19 SpcFunc &amp; VentSpcFunc combos'!$Q$8:$Q$335,0),0)&gt;0,1,0)</f>
        <v>0</v>
      </c>
      <c r="BO57" s="107">
        <f ca="1">IF(IFERROR(MATCH(_xlfn.CONCAT($B57,",",BO$4),'19 SpcFunc &amp; VentSpcFunc combos'!$Q$8:$Q$335,0),0)&gt;0,1,0)</f>
        <v>0</v>
      </c>
      <c r="BP57" s="107">
        <f ca="1">IF(IFERROR(MATCH(_xlfn.CONCAT($B57,",",BP$4),'19 SpcFunc &amp; VentSpcFunc combos'!$Q$8:$Q$335,0),0)&gt;0,1,0)</f>
        <v>0</v>
      </c>
      <c r="BQ57" s="107">
        <f ca="1">IF(IFERROR(MATCH(_xlfn.CONCAT($B57,",",BQ$4),'19 SpcFunc &amp; VentSpcFunc combos'!$Q$8:$Q$335,0),0)&gt;0,1,0)</f>
        <v>0</v>
      </c>
      <c r="BR57" s="107">
        <f ca="1">IF(IFERROR(MATCH(_xlfn.CONCAT($B57,",",BR$4),'19 SpcFunc &amp; VentSpcFunc combos'!$Q$8:$Q$335,0),0)&gt;0,1,0)</f>
        <v>0</v>
      </c>
      <c r="BS57" s="107">
        <f ca="1">IF(IFERROR(MATCH(_xlfn.CONCAT($B57,",",BS$4),'19 SpcFunc &amp; VentSpcFunc combos'!$Q$8:$Q$335,0),0)&gt;0,1,0)</f>
        <v>0</v>
      </c>
      <c r="BT57" s="107">
        <f ca="1">IF(IFERROR(MATCH(_xlfn.CONCAT($B57,",",BT$4),'19 SpcFunc &amp; VentSpcFunc combos'!$Q$8:$Q$335,0),0)&gt;0,1,0)</f>
        <v>0</v>
      </c>
      <c r="BU57" s="107">
        <f ca="1">IF(IFERROR(MATCH(_xlfn.CONCAT($B57,",",BU$4),'19 SpcFunc &amp; VentSpcFunc combos'!$Q$8:$Q$335,0),0)&gt;0,1,0)</f>
        <v>0</v>
      </c>
      <c r="BV57" s="107">
        <f ca="1">IF(IFERROR(MATCH(_xlfn.CONCAT($B57,",",BV$4),'19 SpcFunc &amp; VentSpcFunc combos'!$Q$8:$Q$335,0),0)&gt;0,1,0)</f>
        <v>0</v>
      </c>
      <c r="BW57" s="107">
        <f ca="1">IF(IFERROR(MATCH(_xlfn.CONCAT($B57,",",BW$4),'19 SpcFunc &amp; VentSpcFunc combos'!$Q$8:$Q$335,0),0)&gt;0,1,0)</f>
        <v>0</v>
      </c>
      <c r="BX57" s="107">
        <f ca="1">IF(IFERROR(MATCH(_xlfn.CONCAT($B57,",",BX$4),'19 SpcFunc &amp; VentSpcFunc combos'!$Q$8:$Q$335,0),0)&gt;0,1,0)</f>
        <v>0</v>
      </c>
      <c r="BY57" s="107">
        <f ca="1">IF(IFERROR(MATCH(_xlfn.CONCAT($B57,",",BY$4),'19 SpcFunc &amp; VentSpcFunc combos'!$Q$8:$Q$335,0),0)&gt;0,1,0)</f>
        <v>0</v>
      </c>
      <c r="BZ57" s="107">
        <f ca="1">IF(IFERROR(MATCH(_xlfn.CONCAT($B57,",",BZ$4),'19 SpcFunc &amp; VentSpcFunc combos'!$Q$8:$Q$335,0),0)&gt;0,1,0)</f>
        <v>0</v>
      </c>
      <c r="CA57" s="107">
        <f ca="1">IF(IFERROR(MATCH(_xlfn.CONCAT($B57,",",CA$4),'19 SpcFunc &amp; VentSpcFunc combos'!$Q$8:$Q$335,0),0)&gt;0,1,0)</f>
        <v>0</v>
      </c>
      <c r="CB57" s="107">
        <f ca="1">IF(IFERROR(MATCH(_xlfn.CONCAT($B57,",",CB$4),'19 SpcFunc &amp; VentSpcFunc combos'!$Q$8:$Q$335,0),0)&gt;0,1,0)</f>
        <v>0</v>
      </c>
      <c r="CC57" s="107">
        <f ca="1">IF(IFERROR(MATCH(_xlfn.CONCAT($B57,",",CC$4),'19 SpcFunc &amp; VentSpcFunc combos'!$Q$8:$Q$335,0),0)&gt;0,1,0)</f>
        <v>0</v>
      </c>
      <c r="CD57" s="107">
        <f ca="1">IF(IFERROR(MATCH(_xlfn.CONCAT($B57,",",CD$4),'19 SpcFunc &amp; VentSpcFunc combos'!$Q$8:$Q$335,0),0)&gt;0,1,0)</f>
        <v>0</v>
      </c>
      <c r="CE57" s="107">
        <f ca="1">IF(IFERROR(MATCH(_xlfn.CONCAT($B57,",",CE$4),'19 SpcFunc &amp; VentSpcFunc combos'!$Q$8:$Q$335,0),0)&gt;0,1,0)</f>
        <v>0</v>
      </c>
      <c r="CF57" s="107">
        <f ca="1">IF(IFERROR(MATCH(_xlfn.CONCAT($B57,",",CF$4),'19 SpcFunc &amp; VentSpcFunc combos'!$Q$8:$Q$335,0),0)&gt;0,1,0)</f>
        <v>0</v>
      </c>
      <c r="CG57" s="107">
        <f ca="1">IF(IFERROR(MATCH(_xlfn.CONCAT($B57,",",CG$4),'19 SpcFunc &amp; VentSpcFunc combos'!$Q$8:$Q$335,0),0)&gt;0,1,0)</f>
        <v>0</v>
      </c>
      <c r="CH57" s="107">
        <f ca="1">IF(IFERROR(MATCH(_xlfn.CONCAT($B57,",",CH$4),'19 SpcFunc &amp; VentSpcFunc combos'!$Q$8:$Q$335,0),0)&gt;0,1,0)</f>
        <v>0</v>
      </c>
      <c r="CI57" s="107">
        <f ca="1">IF(IFERROR(MATCH(_xlfn.CONCAT($B57,",",CI$4),'19 SpcFunc &amp; VentSpcFunc combos'!$Q$8:$Q$335,0),0)&gt;0,1,0)</f>
        <v>0</v>
      </c>
      <c r="CJ57" s="107">
        <f ca="1">IF(IFERROR(MATCH(_xlfn.CONCAT($B57,",",CJ$4),'19 SpcFunc &amp; VentSpcFunc combos'!$Q$8:$Q$335,0),0)&gt;0,1,0)</f>
        <v>0</v>
      </c>
      <c r="CK57" s="107">
        <f ca="1">IF(IFERROR(MATCH(_xlfn.CONCAT($B57,",",CK$4),'19 SpcFunc &amp; VentSpcFunc combos'!$Q$8:$Q$335,0),0)&gt;0,1,0)</f>
        <v>0</v>
      </c>
      <c r="CL57" s="107">
        <f ca="1">IF(IFERROR(MATCH(_xlfn.CONCAT($B57,",",CL$4),'19 SpcFunc &amp; VentSpcFunc combos'!$Q$8:$Q$335,0),0)&gt;0,1,0)</f>
        <v>0</v>
      </c>
      <c r="CM57" s="107">
        <f ca="1">IF(IFERROR(MATCH(_xlfn.CONCAT($B57,",",CM$4),'19 SpcFunc &amp; VentSpcFunc combos'!$Q$8:$Q$335,0),0)&gt;0,1,0)</f>
        <v>0</v>
      </c>
      <c r="CN57" s="107">
        <f ca="1">IF(IFERROR(MATCH(_xlfn.CONCAT($B57,",",CN$4),'19 SpcFunc &amp; VentSpcFunc combos'!$Q$8:$Q$335,0),0)&gt;0,1,0)</f>
        <v>0</v>
      </c>
      <c r="CO57" s="107">
        <f ca="1">IF(IFERROR(MATCH(_xlfn.CONCAT($B57,",",CO$4),'19 SpcFunc &amp; VentSpcFunc combos'!$Q$8:$Q$335,0),0)&gt;0,1,0)</f>
        <v>0</v>
      </c>
      <c r="CP57" s="107">
        <f ca="1">IF(IFERROR(MATCH(_xlfn.CONCAT($B57,",",CP$4),'19 SpcFunc &amp; VentSpcFunc combos'!$Q$8:$Q$335,0),0)&gt;0,1,0)</f>
        <v>0</v>
      </c>
      <c r="CQ57" s="107">
        <f ca="1">IF(IFERROR(MATCH(_xlfn.CONCAT($B57,",",CQ$4),'19 SpcFunc &amp; VentSpcFunc combos'!$Q$8:$Q$335,0),0)&gt;0,1,0)</f>
        <v>0</v>
      </c>
      <c r="CR57" s="107">
        <f ca="1">IF(IFERROR(MATCH(_xlfn.CONCAT($B57,",",CR$4),'19 SpcFunc &amp; VentSpcFunc combos'!$Q$8:$Q$335,0),0)&gt;0,1,0)</f>
        <v>0</v>
      </c>
      <c r="CS57" s="107">
        <f ca="1">IF(IFERROR(MATCH(_xlfn.CONCAT($B57,",",CS$4),'19 SpcFunc &amp; VentSpcFunc combos'!$Q$8:$Q$335,0),0)&gt;0,1,0)</f>
        <v>0</v>
      </c>
      <c r="CT57" s="107">
        <f ca="1">IF(IFERROR(MATCH(_xlfn.CONCAT($B57,",",CT$4),'19 SpcFunc &amp; VentSpcFunc combos'!$Q$8:$Q$335,0),0)&gt;0,1,0)</f>
        <v>0</v>
      </c>
      <c r="CU57" s="86" t="s">
        <v>535</v>
      </c>
      <c r="CV57">
        <f t="shared" ca="1" si="5"/>
        <v>1</v>
      </c>
    </row>
    <row r="58" spans="2:100">
      <c r="B58" t="str">
        <f>'For CSV - 2019 SpcFuncData'!B58</f>
        <v>Restrooms</v>
      </c>
      <c r="C58" s="107">
        <f ca="1">IF(IFERROR(MATCH(_xlfn.CONCAT($B58,",",C$4),'19 SpcFunc &amp; VentSpcFunc combos'!$Q$8:$Q$335,0),0)&gt;0,1,0)</f>
        <v>0</v>
      </c>
      <c r="D58" s="107">
        <f ca="1">IF(IFERROR(MATCH(_xlfn.CONCAT($B58,",",D$4),'19 SpcFunc &amp; VentSpcFunc combos'!$Q$8:$Q$335,0),0)&gt;0,1,0)</f>
        <v>0</v>
      </c>
      <c r="E58" s="107">
        <f ca="1">IF(IFERROR(MATCH(_xlfn.CONCAT($B58,",",E$4),'19 SpcFunc &amp; VentSpcFunc combos'!$Q$8:$Q$335,0),0)&gt;0,1,0)</f>
        <v>0</v>
      </c>
      <c r="F58" s="107">
        <f ca="1">IF(IFERROR(MATCH(_xlfn.CONCAT($B58,",",F$4),'19 SpcFunc &amp; VentSpcFunc combos'!$Q$8:$Q$335,0),0)&gt;0,1,0)</f>
        <v>0</v>
      </c>
      <c r="G58" s="107">
        <f ca="1">IF(IFERROR(MATCH(_xlfn.CONCAT($B58,",",G$4),'19 SpcFunc &amp; VentSpcFunc combos'!$Q$8:$Q$335,0),0)&gt;0,1,0)</f>
        <v>0</v>
      </c>
      <c r="H58" s="107">
        <f ca="1">IF(IFERROR(MATCH(_xlfn.CONCAT($B58,",",H$4),'19 SpcFunc &amp; VentSpcFunc combos'!$Q$8:$Q$335,0),0)&gt;0,1,0)</f>
        <v>0</v>
      </c>
      <c r="I58" s="107">
        <f ca="1">IF(IFERROR(MATCH(_xlfn.CONCAT($B58,",",I$4),'19 SpcFunc &amp; VentSpcFunc combos'!$Q$8:$Q$335,0),0)&gt;0,1,0)</f>
        <v>0</v>
      </c>
      <c r="J58" s="107">
        <f ca="1">IF(IFERROR(MATCH(_xlfn.CONCAT($B58,",",J$4),'19 SpcFunc &amp; VentSpcFunc combos'!$Q$8:$Q$335,0),0)&gt;0,1,0)</f>
        <v>0</v>
      </c>
      <c r="K58" s="107">
        <f ca="1">IF(IFERROR(MATCH(_xlfn.CONCAT($B58,",",K$4),'19 SpcFunc &amp; VentSpcFunc combos'!$Q$8:$Q$335,0),0)&gt;0,1,0)</f>
        <v>0</v>
      </c>
      <c r="L58" s="107">
        <f ca="1">IF(IFERROR(MATCH(_xlfn.CONCAT($B58,",",L$4),'19 SpcFunc &amp; VentSpcFunc combos'!$Q$8:$Q$335,0),0)&gt;0,1,0)</f>
        <v>0</v>
      </c>
      <c r="M58" s="107">
        <f ca="1">IF(IFERROR(MATCH(_xlfn.CONCAT($B58,",",M$4),'19 SpcFunc &amp; VentSpcFunc combos'!$Q$8:$Q$335,0),0)&gt;0,1,0)</f>
        <v>0</v>
      </c>
      <c r="N58" s="107">
        <f ca="1">IF(IFERROR(MATCH(_xlfn.CONCAT($B58,",",N$4),'19 SpcFunc &amp; VentSpcFunc combos'!$Q$8:$Q$335,0),0)&gt;0,1,0)</f>
        <v>0</v>
      </c>
      <c r="O58" s="107">
        <f ca="1">IF(IFERROR(MATCH(_xlfn.CONCAT($B58,",",O$4),'19 SpcFunc &amp; VentSpcFunc combos'!$Q$8:$Q$335,0),0)&gt;0,1,0)</f>
        <v>0</v>
      </c>
      <c r="P58" s="107">
        <f ca="1">IF(IFERROR(MATCH(_xlfn.CONCAT($B58,",",P$4),'19 SpcFunc &amp; VentSpcFunc combos'!$Q$8:$Q$335,0),0)&gt;0,1,0)</f>
        <v>0</v>
      </c>
      <c r="Q58" s="107">
        <f ca="1">IF(IFERROR(MATCH(_xlfn.CONCAT($B58,",",Q$4),'19 SpcFunc &amp; VentSpcFunc combos'!$Q$8:$Q$335,0),0)&gt;0,1,0)</f>
        <v>0</v>
      </c>
      <c r="R58" s="107">
        <f ca="1">IF(IFERROR(MATCH(_xlfn.CONCAT($B58,",",R$4),'19 SpcFunc &amp; VentSpcFunc combos'!$Q$8:$Q$335,0),0)&gt;0,1,0)</f>
        <v>0</v>
      </c>
      <c r="S58" s="107">
        <f ca="1">IF(IFERROR(MATCH(_xlfn.CONCAT($B58,",",S$4),'19 SpcFunc &amp; VentSpcFunc combos'!$Q$8:$Q$335,0),0)&gt;0,1,0)</f>
        <v>0</v>
      </c>
      <c r="T58" s="107">
        <f ca="1">IF(IFERROR(MATCH(_xlfn.CONCAT($B58,",",T$4),'19 SpcFunc &amp; VentSpcFunc combos'!$Q$8:$Q$335,0),0)&gt;0,1,0)</f>
        <v>0</v>
      </c>
      <c r="U58" s="107">
        <f ca="1">IF(IFERROR(MATCH(_xlfn.CONCAT($B58,",",U$4),'19 SpcFunc &amp; VentSpcFunc combos'!$Q$8:$Q$335,0),0)&gt;0,1,0)</f>
        <v>0</v>
      </c>
      <c r="V58" s="107">
        <f ca="1">IF(IFERROR(MATCH(_xlfn.CONCAT($B58,",",V$4),'19 SpcFunc &amp; VentSpcFunc combos'!$Q$8:$Q$335,0),0)&gt;0,1,0)</f>
        <v>0</v>
      </c>
      <c r="W58" s="107">
        <f ca="1">IF(IFERROR(MATCH(_xlfn.CONCAT($B58,",",W$4),'19 SpcFunc &amp; VentSpcFunc combos'!$Q$8:$Q$335,0),0)&gt;0,1,0)</f>
        <v>0</v>
      </c>
      <c r="X58" s="107">
        <f ca="1">IF(IFERROR(MATCH(_xlfn.CONCAT($B58,",",X$4),'19 SpcFunc &amp; VentSpcFunc combos'!$Q$8:$Q$335,0),0)&gt;0,1,0)</f>
        <v>0</v>
      </c>
      <c r="Y58" s="107">
        <f ca="1">IF(IFERROR(MATCH(_xlfn.CONCAT($B58,",",Y$4),'19 SpcFunc &amp; VentSpcFunc combos'!$Q$8:$Q$335,0),0)&gt;0,1,0)</f>
        <v>0</v>
      </c>
      <c r="Z58" s="107">
        <f ca="1">IF(IFERROR(MATCH(_xlfn.CONCAT($B58,",",Z$4),'19 SpcFunc &amp; VentSpcFunc combos'!$Q$8:$Q$335,0),0)&gt;0,1,0)</f>
        <v>0</v>
      </c>
      <c r="AA58" s="107">
        <f ca="1">IF(IFERROR(MATCH(_xlfn.CONCAT($B58,",",AA$4),'19 SpcFunc &amp; VentSpcFunc combos'!$Q$8:$Q$335,0),0)&gt;0,1,0)</f>
        <v>0</v>
      </c>
      <c r="AB58" s="107">
        <f ca="1">IF(IFERROR(MATCH(_xlfn.CONCAT($B58,",",AB$4),'19 SpcFunc &amp; VentSpcFunc combos'!$Q$8:$Q$335,0),0)&gt;0,1,0)</f>
        <v>0</v>
      </c>
      <c r="AC58" s="107">
        <f ca="1">IF(IFERROR(MATCH(_xlfn.CONCAT($B58,",",AC$4),'19 SpcFunc &amp; VentSpcFunc combos'!$Q$8:$Q$335,0),0)&gt;0,1,0)</f>
        <v>0</v>
      </c>
      <c r="AD58" s="107">
        <f ca="1">IF(IFERROR(MATCH(_xlfn.CONCAT($B58,",",AD$4),'19 SpcFunc &amp; VentSpcFunc combos'!$Q$8:$Q$335,0),0)&gt;0,1,0)</f>
        <v>0</v>
      </c>
      <c r="AE58" s="107">
        <f ca="1">IF(IFERROR(MATCH(_xlfn.CONCAT($B58,",",AE$4),'19 SpcFunc &amp; VentSpcFunc combos'!$Q$8:$Q$335,0),0)&gt;0,1,0)</f>
        <v>0</v>
      </c>
      <c r="AF58" s="107">
        <f ca="1">IF(IFERROR(MATCH(_xlfn.CONCAT($B58,",",AF$4),'19 SpcFunc &amp; VentSpcFunc combos'!$Q$8:$Q$335,0),0)&gt;0,1,0)</f>
        <v>0</v>
      </c>
      <c r="AG58" s="107">
        <f ca="1">IF(IFERROR(MATCH(_xlfn.CONCAT($B58,",",AG$4),'19 SpcFunc &amp; VentSpcFunc combos'!$Q$8:$Q$335,0),0)&gt;0,1,0)</f>
        <v>0</v>
      </c>
      <c r="AH58" s="107">
        <f ca="1">IF(IFERROR(MATCH(_xlfn.CONCAT($B58,",",AH$4),'19 SpcFunc &amp; VentSpcFunc combos'!$Q$8:$Q$335,0),0)&gt;0,1,0)</f>
        <v>0</v>
      </c>
      <c r="AI58" s="107">
        <f ca="1">IF(IFERROR(MATCH(_xlfn.CONCAT($B58,",",AI$4),'19 SpcFunc &amp; VentSpcFunc combos'!$Q$8:$Q$335,0),0)&gt;0,1,0)</f>
        <v>0</v>
      </c>
      <c r="AJ58" s="107">
        <f ca="1">IF(IFERROR(MATCH(_xlfn.CONCAT($B58,",",AJ$4),'19 SpcFunc &amp; VentSpcFunc combos'!$Q$8:$Q$335,0),0)&gt;0,1,0)</f>
        <v>0</v>
      </c>
      <c r="AK58" s="107">
        <f ca="1">IF(IFERROR(MATCH(_xlfn.CONCAT($B58,",",AK$4),'19 SpcFunc &amp; VentSpcFunc combos'!$Q$8:$Q$335,0),0)&gt;0,1,0)</f>
        <v>0</v>
      </c>
      <c r="AL58" s="107">
        <f ca="1">IF(IFERROR(MATCH(_xlfn.CONCAT($B58,",",AL$4),'19 SpcFunc &amp; VentSpcFunc combos'!$Q$8:$Q$335,0),0)&gt;0,1,0)</f>
        <v>1</v>
      </c>
      <c r="AM58" s="107">
        <f ca="1">IF(IFERROR(MATCH(_xlfn.CONCAT($B58,",",AM$4),'19 SpcFunc &amp; VentSpcFunc combos'!$Q$8:$Q$335,0),0)&gt;0,1,0)</f>
        <v>0</v>
      </c>
      <c r="AN58" s="107">
        <f ca="1">IF(IFERROR(MATCH(_xlfn.CONCAT($B58,",",AN$4),'19 SpcFunc &amp; VentSpcFunc combos'!$Q$8:$Q$335,0),0)&gt;0,1,0)</f>
        <v>0</v>
      </c>
      <c r="AO58" s="107">
        <f ca="1">IF(IFERROR(MATCH(_xlfn.CONCAT($B58,",",AO$4),'19 SpcFunc &amp; VentSpcFunc combos'!$Q$8:$Q$335,0),0)&gt;0,1,0)</f>
        <v>1</v>
      </c>
      <c r="AP58" s="107">
        <f ca="1">IF(IFERROR(MATCH(_xlfn.CONCAT($B58,",",AP$4),'19 SpcFunc &amp; VentSpcFunc combos'!$Q$8:$Q$335,0),0)&gt;0,1,0)</f>
        <v>1</v>
      </c>
      <c r="AQ58" s="107">
        <f ca="1">IF(IFERROR(MATCH(_xlfn.CONCAT($B58,",",AQ$4),'19 SpcFunc &amp; VentSpcFunc combos'!$Q$8:$Q$335,0),0)&gt;0,1,0)</f>
        <v>0</v>
      </c>
      <c r="AR58" s="107">
        <f ca="1">IF(IFERROR(MATCH(_xlfn.CONCAT($B58,",",AR$4),'19 SpcFunc &amp; VentSpcFunc combos'!$Q$8:$Q$335,0),0)&gt;0,1,0)</f>
        <v>0</v>
      </c>
      <c r="AS58" s="107">
        <f ca="1">IF(IFERROR(MATCH(_xlfn.CONCAT($B58,",",AS$4),'19 SpcFunc &amp; VentSpcFunc combos'!$Q$8:$Q$335,0),0)&gt;0,1,0)</f>
        <v>0</v>
      </c>
      <c r="AT58" s="107">
        <f ca="1">IF(IFERROR(MATCH(_xlfn.CONCAT($B58,",",AT$4),'19 SpcFunc &amp; VentSpcFunc combos'!$Q$8:$Q$335,0),0)&gt;0,1,0)</f>
        <v>0</v>
      </c>
      <c r="AU58" s="107">
        <f ca="1">IF(IFERROR(MATCH(_xlfn.CONCAT($B58,",",AU$4),'19 SpcFunc &amp; VentSpcFunc combos'!$Q$8:$Q$335,0),0)&gt;0,1,0)</f>
        <v>0</v>
      </c>
      <c r="AV58" s="107">
        <f ca="1">IF(IFERROR(MATCH(_xlfn.CONCAT($B58,",",AV$4),'19 SpcFunc &amp; VentSpcFunc combos'!$Q$8:$Q$335,0),0)&gt;0,1,0)</f>
        <v>0</v>
      </c>
      <c r="AW58" s="107">
        <f ca="1">IF(IFERROR(MATCH(_xlfn.CONCAT($B58,",",AW$4),'19 SpcFunc &amp; VentSpcFunc combos'!$Q$8:$Q$335,0),0)&gt;0,1,0)</f>
        <v>0</v>
      </c>
      <c r="AX58" s="107">
        <f ca="1">IF(IFERROR(MATCH(_xlfn.CONCAT($B58,",",AX$4),'19 SpcFunc &amp; VentSpcFunc combos'!$Q$8:$Q$335,0),0)&gt;0,1,0)</f>
        <v>0</v>
      </c>
      <c r="AY58" s="107">
        <f ca="1">IF(IFERROR(MATCH(_xlfn.CONCAT($B58,",",AY$4),'19 SpcFunc &amp; VentSpcFunc combos'!$Q$8:$Q$335,0),0)&gt;0,1,0)</f>
        <v>0</v>
      </c>
      <c r="AZ58" s="107">
        <f ca="1">IF(IFERROR(MATCH(_xlfn.CONCAT($B58,",",AZ$4),'19 SpcFunc &amp; VentSpcFunc combos'!$Q$8:$Q$335,0),0)&gt;0,1,0)</f>
        <v>0</v>
      </c>
      <c r="BA58" s="107">
        <f ca="1">IF(IFERROR(MATCH(_xlfn.CONCAT($B58,",",BA$4),'19 SpcFunc &amp; VentSpcFunc combos'!$Q$8:$Q$335,0),0)&gt;0,1,0)</f>
        <v>0</v>
      </c>
      <c r="BB58" s="107">
        <f ca="1">IF(IFERROR(MATCH(_xlfn.CONCAT($B58,",",BB$4),'19 SpcFunc &amp; VentSpcFunc combos'!$Q$8:$Q$335,0),0)&gt;0,1,0)</f>
        <v>0</v>
      </c>
      <c r="BC58" s="107">
        <f ca="1">IF(IFERROR(MATCH(_xlfn.CONCAT($B58,",",BC$4),'19 SpcFunc &amp; VentSpcFunc combos'!$Q$8:$Q$335,0),0)&gt;0,1,0)</f>
        <v>0</v>
      </c>
      <c r="BD58" s="107">
        <f ca="1">IF(IFERROR(MATCH(_xlfn.CONCAT($B58,",",BD$4),'19 SpcFunc &amp; VentSpcFunc combos'!$Q$8:$Q$335,0),0)&gt;0,1,0)</f>
        <v>0</v>
      </c>
      <c r="BE58" s="107">
        <f ca="1">IF(IFERROR(MATCH(_xlfn.CONCAT($B58,",",BE$4),'19 SpcFunc &amp; VentSpcFunc combos'!$Q$8:$Q$335,0),0)&gt;0,1,0)</f>
        <v>0</v>
      </c>
      <c r="BF58" s="107">
        <f ca="1">IF(IFERROR(MATCH(_xlfn.CONCAT($B58,",",BF$4),'19 SpcFunc &amp; VentSpcFunc combos'!$Q$8:$Q$335,0),0)&gt;0,1,0)</f>
        <v>0</v>
      </c>
      <c r="BG58" s="107">
        <f ca="1">IF(IFERROR(MATCH(_xlfn.CONCAT($B58,",",BG$4),'19 SpcFunc &amp; VentSpcFunc combos'!$Q$8:$Q$335,0),0)&gt;0,1,0)</f>
        <v>0</v>
      </c>
      <c r="BH58" s="107">
        <f ca="1">IF(IFERROR(MATCH(_xlfn.CONCAT($B58,",",BH$4),'19 SpcFunc &amp; VentSpcFunc combos'!$Q$8:$Q$335,0),0)&gt;0,1,0)</f>
        <v>0</v>
      </c>
      <c r="BI58" s="107">
        <f ca="1">IF(IFERROR(MATCH(_xlfn.CONCAT($B58,",",BI$4),'19 SpcFunc &amp; VentSpcFunc combos'!$Q$8:$Q$335,0),0)&gt;0,1,0)</f>
        <v>0</v>
      </c>
      <c r="BJ58" s="107">
        <f ca="1">IF(IFERROR(MATCH(_xlfn.CONCAT($B58,",",BJ$4),'19 SpcFunc &amp; VentSpcFunc combos'!$Q$8:$Q$335,0),0)&gt;0,1,0)</f>
        <v>0</v>
      </c>
      <c r="BK58" s="107">
        <f ca="1">IF(IFERROR(MATCH(_xlfn.CONCAT($B58,",",BK$4),'19 SpcFunc &amp; VentSpcFunc combos'!$Q$8:$Q$335,0),0)&gt;0,1,0)</f>
        <v>0</v>
      </c>
      <c r="BL58" s="107">
        <f ca="1">IF(IFERROR(MATCH(_xlfn.CONCAT($B58,",",BL$4),'19 SpcFunc &amp; VentSpcFunc combos'!$Q$8:$Q$335,0),0)&gt;0,1,0)</f>
        <v>0</v>
      </c>
      <c r="BM58" s="107">
        <f ca="1">IF(IFERROR(MATCH(_xlfn.CONCAT($B58,",",BM$4),'19 SpcFunc &amp; VentSpcFunc combos'!$Q$8:$Q$335,0),0)&gt;0,1,0)</f>
        <v>0</v>
      </c>
      <c r="BN58" s="107">
        <f ca="1">IF(IFERROR(MATCH(_xlfn.CONCAT($B58,",",BN$4),'19 SpcFunc &amp; VentSpcFunc combos'!$Q$8:$Q$335,0),0)&gt;0,1,0)</f>
        <v>0</v>
      </c>
      <c r="BO58" s="107">
        <f ca="1">IF(IFERROR(MATCH(_xlfn.CONCAT($B58,",",BO$4),'19 SpcFunc &amp; VentSpcFunc combos'!$Q$8:$Q$335,0),0)&gt;0,1,0)</f>
        <v>0</v>
      </c>
      <c r="BP58" s="107">
        <f ca="1">IF(IFERROR(MATCH(_xlfn.CONCAT($B58,",",BP$4),'19 SpcFunc &amp; VentSpcFunc combos'!$Q$8:$Q$335,0),0)&gt;0,1,0)</f>
        <v>0</v>
      </c>
      <c r="BQ58" s="107">
        <f ca="1">IF(IFERROR(MATCH(_xlfn.CONCAT($B58,",",BQ$4),'19 SpcFunc &amp; VentSpcFunc combos'!$Q$8:$Q$335,0),0)&gt;0,1,0)</f>
        <v>0</v>
      </c>
      <c r="BR58" s="107">
        <f ca="1">IF(IFERROR(MATCH(_xlfn.CONCAT($B58,",",BR$4),'19 SpcFunc &amp; VentSpcFunc combos'!$Q$8:$Q$335,0),0)&gt;0,1,0)</f>
        <v>0</v>
      </c>
      <c r="BS58" s="107">
        <f ca="1">IF(IFERROR(MATCH(_xlfn.CONCAT($B58,",",BS$4),'19 SpcFunc &amp; VentSpcFunc combos'!$Q$8:$Q$335,0),0)&gt;0,1,0)</f>
        <v>0</v>
      </c>
      <c r="BT58" s="107">
        <f ca="1">IF(IFERROR(MATCH(_xlfn.CONCAT($B58,",",BT$4),'19 SpcFunc &amp; VentSpcFunc combos'!$Q$8:$Q$335,0),0)&gt;0,1,0)</f>
        <v>0</v>
      </c>
      <c r="BU58" s="107">
        <f ca="1">IF(IFERROR(MATCH(_xlfn.CONCAT($B58,",",BU$4),'19 SpcFunc &amp; VentSpcFunc combos'!$Q$8:$Q$335,0),0)&gt;0,1,0)</f>
        <v>0</v>
      </c>
      <c r="BV58" s="107">
        <f ca="1">IF(IFERROR(MATCH(_xlfn.CONCAT($B58,",",BV$4),'19 SpcFunc &amp; VentSpcFunc combos'!$Q$8:$Q$335,0),0)&gt;0,1,0)</f>
        <v>0</v>
      </c>
      <c r="BW58" s="107">
        <f ca="1">IF(IFERROR(MATCH(_xlfn.CONCAT($B58,",",BW$4),'19 SpcFunc &amp; VentSpcFunc combos'!$Q$8:$Q$335,0),0)&gt;0,1,0)</f>
        <v>0</v>
      </c>
      <c r="BX58" s="107">
        <f ca="1">IF(IFERROR(MATCH(_xlfn.CONCAT($B58,",",BX$4),'19 SpcFunc &amp; VentSpcFunc combos'!$Q$8:$Q$335,0),0)&gt;0,1,0)</f>
        <v>0</v>
      </c>
      <c r="BY58" s="107">
        <f ca="1">IF(IFERROR(MATCH(_xlfn.CONCAT($B58,",",BY$4),'19 SpcFunc &amp; VentSpcFunc combos'!$Q$8:$Q$335,0),0)&gt;0,1,0)</f>
        <v>0</v>
      </c>
      <c r="BZ58" s="107">
        <f ca="1">IF(IFERROR(MATCH(_xlfn.CONCAT($B58,",",BZ$4),'19 SpcFunc &amp; VentSpcFunc combos'!$Q$8:$Q$335,0),0)&gt;0,1,0)</f>
        <v>0</v>
      </c>
      <c r="CA58" s="107">
        <f ca="1">IF(IFERROR(MATCH(_xlfn.CONCAT($B58,",",CA$4),'19 SpcFunc &amp; VentSpcFunc combos'!$Q$8:$Q$335,0),0)&gt;0,1,0)</f>
        <v>0</v>
      </c>
      <c r="CB58" s="107">
        <f ca="1">IF(IFERROR(MATCH(_xlfn.CONCAT($B58,",",CB$4),'19 SpcFunc &amp; VentSpcFunc combos'!$Q$8:$Q$335,0),0)&gt;0,1,0)</f>
        <v>0</v>
      </c>
      <c r="CC58" s="107">
        <f ca="1">IF(IFERROR(MATCH(_xlfn.CONCAT($B58,",",CC$4),'19 SpcFunc &amp; VentSpcFunc combos'!$Q$8:$Q$335,0),0)&gt;0,1,0)</f>
        <v>0</v>
      </c>
      <c r="CD58" s="107">
        <f ca="1">IF(IFERROR(MATCH(_xlfn.CONCAT($B58,",",CD$4),'19 SpcFunc &amp; VentSpcFunc combos'!$Q$8:$Q$335,0),0)&gt;0,1,0)</f>
        <v>0</v>
      </c>
      <c r="CE58" s="107">
        <f ca="1">IF(IFERROR(MATCH(_xlfn.CONCAT($B58,",",CE$4),'19 SpcFunc &amp; VentSpcFunc combos'!$Q$8:$Q$335,0),0)&gt;0,1,0)</f>
        <v>0</v>
      </c>
      <c r="CF58" s="107">
        <f ca="1">IF(IFERROR(MATCH(_xlfn.CONCAT($B58,",",CF$4),'19 SpcFunc &amp; VentSpcFunc combos'!$Q$8:$Q$335,0),0)&gt;0,1,0)</f>
        <v>0</v>
      </c>
      <c r="CG58" s="107">
        <f ca="1">IF(IFERROR(MATCH(_xlfn.CONCAT($B58,",",CG$4),'19 SpcFunc &amp; VentSpcFunc combos'!$Q$8:$Q$335,0),0)&gt;0,1,0)</f>
        <v>0</v>
      </c>
      <c r="CH58" s="107">
        <f ca="1">IF(IFERROR(MATCH(_xlfn.CONCAT($B58,",",CH$4),'19 SpcFunc &amp; VentSpcFunc combos'!$Q$8:$Q$335,0),0)&gt;0,1,0)</f>
        <v>0</v>
      </c>
      <c r="CI58" s="107">
        <f ca="1">IF(IFERROR(MATCH(_xlfn.CONCAT($B58,",",CI$4),'19 SpcFunc &amp; VentSpcFunc combos'!$Q$8:$Q$335,0),0)&gt;0,1,0)</f>
        <v>0</v>
      </c>
      <c r="CJ58" s="107">
        <f ca="1">IF(IFERROR(MATCH(_xlfn.CONCAT($B58,",",CJ$4),'19 SpcFunc &amp; VentSpcFunc combos'!$Q$8:$Q$335,0),0)&gt;0,1,0)</f>
        <v>0</v>
      </c>
      <c r="CK58" s="107">
        <f ca="1">IF(IFERROR(MATCH(_xlfn.CONCAT($B58,",",CK$4),'19 SpcFunc &amp; VentSpcFunc combos'!$Q$8:$Q$335,0),0)&gt;0,1,0)</f>
        <v>0</v>
      </c>
      <c r="CL58" s="107">
        <f ca="1">IF(IFERROR(MATCH(_xlfn.CONCAT($B58,",",CL$4),'19 SpcFunc &amp; VentSpcFunc combos'!$Q$8:$Q$335,0),0)&gt;0,1,0)</f>
        <v>0</v>
      </c>
      <c r="CM58" s="107">
        <f ca="1">IF(IFERROR(MATCH(_xlfn.CONCAT($B58,",",CM$4),'19 SpcFunc &amp; VentSpcFunc combos'!$Q$8:$Q$335,0),0)&gt;0,1,0)</f>
        <v>0</v>
      </c>
      <c r="CN58" s="107">
        <f ca="1">IF(IFERROR(MATCH(_xlfn.CONCAT($B58,",",CN$4),'19 SpcFunc &amp; VentSpcFunc combos'!$Q$8:$Q$335,0),0)&gt;0,1,0)</f>
        <v>0</v>
      </c>
      <c r="CO58" s="107">
        <f ca="1">IF(IFERROR(MATCH(_xlfn.CONCAT($B58,",",CO$4),'19 SpcFunc &amp; VentSpcFunc combos'!$Q$8:$Q$335,0),0)&gt;0,1,0)</f>
        <v>0</v>
      </c>
      <c r="CP58" s="107">
        <f ca="1">IF(IFERROR(MATCH(_xlfn.CONCAT($B58,",",CP$4),'19 SpcFunc &amp; VentSpcFunc combos'!$Q$8:$Q$335,0),0)&gt;0,1,0)</f>
        <v>0</v>
      </c>
      <c r="CQ58" s="107">
        <f ca="1">IF(IFERROR(MATCH(_xlfn.CONCAT($B58,",",CQ$4),'19 SpcFunc &amp; VentSpcFunc combos'!$Q$8:$Q$335,0),0)&gt;0,1,0)</f>
        <v>0</v>
      </c>
      <c r="CR58" s="107">
        <f ca="1">IF(IFERROR(MATCH(_xlfn.CONCAT($B58,",",CR$4),'19 SpcFunc &amp; VentSpcFunc combos'!$Q$8:$Q$335,0),0)&gt;0,1,0)</f>
        <v>0</v>
      </c>
      <c r="CS58" s="107">
        <f ca="1">IF(IFERROR(MATCH(_xlfn.CONCAT($B58,",",CS$4),'19 SpcFunc &amp; VentSpcFunc combos'!$Q$8:$Q$335,0),0)&gt;0,1,0)</f>
        <v>0</v>
      </c>
      <c r="CT58" s="107">
        <f ca="1">IF(IFERROR(MATCH(_xlfn.CONCAT($B58,",",CT$4),'19 SpcFunc &amp; VentSpcFunc combos'!$Q$8:$Q$335,0),0)&gt;0,1,0)</f>
        <v>0</v>
      </c>
      <c r="CU58" s="86" t="s">
        <v>535</v>
      </c>
      <c r="CV58">
        <f t="shared" ca="1" si="5"/>
        <v>3</v>
      </c>
    </row>
    <row r="59" spans="2:100">
      <c r="B59" t="str">
        <f>'For CSV - 2019 SpcFuncData'!B59</f>
        <v>Retail Sales Area (Fitting Room)</v>
      </c>
      <c r="C59" s="107">
        <f ca="1">IF(IFERROR(MATCH(_xlfn.CONCAT($B59,",",C$4),'19 SpcFunc &amp; VentSpcFunc combos'!$Q$8:$Q$335,0),0)&gt;0,1,0)</f>
        <v>0</v>
      </c>
      <c r="D59" s="107">
        <f ca="1">IF(IFERROR(MATCH(_xlfn.CONCAT($B59,",",D$4),'19 SpcFunc &amp; VentSpcFunc combos'!$Q$8:$Q$335,0),0)&gt;0,1,0)</f>
        <v>0</v>
      </c>
      <c r="E59" s="107">
        <f ca="1">IF(IFERROR(MATCH(_xlfn.CONCAT($B59,",",E$4),'19 SpcFunc &amp; VentSpcFunc combos'!$Q$8:$Q$335,0),0)&gt;0,1,0)</f>
        <v>0</v>
      </c>
      <c r="F59" s="107">
        <f ca="1">IF(IFERROR(MATCH(_xlfn.CONCAT($B59,",",F$4),'19 SpcFunc &amp; VentSpcFunc combos'!$Q$8:$Q$335,0),0)&gt;0,1,0)</f>
        <v>0</v>
      </c>
      <c r="G59" s="107">
        <f ca="1">IF(IFERROR(MATCH(_xlfn.CONCAT($B59,",",G$4),'19 SpcFunc &amp; VentSpcFunc combos'!$Q$8:$Q$335,0),0)&gt;0,1,0)</f>
        <v>0</v>
      </c>
      <c r="H59" s="107">
        <f ca="1">IF(IFERROR(MATCH(_xlfn.CONCAT($B59,",",H$4),'19 SpcFunc &amp; VentSpcFunc combos'!$Q$8:$Q$335,0),0)&gt;0,1,0)</f>
        <v>0</v>
      </c>
      <c r="I59" s="107">
        <f ca="1">IF(IFERROR(MATCH(_xlfn.CONCAT($B59,",",I$4),'19 SpcFunc &amp; VentSpcFunc combos'!$Q$8:$Q$335,0),0)&gt;0,1,0)</f>
        <v>0</v>
      </c>
      <c r="J59" s="107">
        <f ca="1">IF(IFERROR(MATCH(_xlfn.CONCAT($B59,",",J$4),'19 SpcFunc &amp; VentSpcFunc combos'!$Q$8:$Q$335,0),0)&gt;0,1,0)</f>
        <v>0</v>
      </c>
      <c r="K59" s="107">
        <f ca="1">IF(IFERROR(MATCH(_xlfn.CONCAT($B59,",",K$4),'19 SpcFunc &amp; VentSpcFunc combos'!$Q$8:$Q$335,0),0)&gt;0,1,0)</f>
        <v>0</v>
      </c>
      <c r="L59" s="107">
        <f ca="1">IF(IFERROR(MATCH(_xlfn.CONCAT($B59,",",L$4),'19 SpcFunc &amp; VentSpcFunc combos'!$Q$8:$Q$335,0),0)&gt;0,1,0)</f>
        <v>0</v>
      </c>
      <c r="M59" s="107">
        <f ca="1">IF(IFERROR(MATCH(_xlfn.CONCAT($B59,",",M$4),'19 SpcFunc &amp; VentSpcFunc combos'!$Q$8:$Q$335,0),0)&gt;0,1,0)</f>
        <v>0</v>
      </c>
      <c r="N59" s="107">
        <f ca="1">IF(IFERROR(MATCH(_xlfn.CONCAT($B59,",",N$4),'19 SpcFunc &amp; VentSpcFunc combos'!$Q$8:$Q$335,0),0)&gt;0,1,0)</f>
        <v>0</v>
      </c>
      <c r="O59" s="107">
        <f ca="1">IF(IFERROR(MATCH(_xlfn.CONCAT($B59,",",O$4),'19 SpcFunc &amp; VentSpcFunc combos'!$Q$8:$Q$335,0),0)&gt;0,1,0)</f>
        <v>0</v>
      </c>
      <c r="P59" s="107">
        <f ca="1">IF(IFERROR(MATCH(_xlfn.CONCAT($B59,",",P$4),'19 SpcFunc &amp; VentSpcFunc combos'!$Q$8:$Q$335,0),0)&gt;0,1,0)</f>
        <v>0</v>
      </c>
      <c r="Q59" s="107">
        <f ca="1">IF(IFERROR(MATCH(_xlfn.CONCAT($B59,",",Q$4),'19 SpcFunc &amp; VentSpcFunc combos'!$Q$8:$Q$335,0),0)&gt;0,1,0)</f>
        <v>0</v>
      </c>
      <c r="R59" s="107">
        <f ca="1">IF(IFERROR(MATCH(_xlfn.CONCAT($B59,",",R$4),'19 SpcFunc &amp; VentSpcFunc combos'!$Q$8:$Q$335,0),0)&gt;0,1,0)</f>
        <v>0</v>
      </c>
      <c r="S59" s="107">
        <f ca="1">IF(IFERROR(MATCH(_xlfn.CONCAT($B59,",",S$4),'19 SpcFunc &amp; VentSpcFunc combos'!$Q$8:$Q$335,0),0)&gt;0,1,0)</f>
        <v>0</v>
      </c>
      <c r="T59" s="107">
        <f ca="1">IF(IFERROR(MATCH(_xlfn.CONCAT($B59,",",T$4),'19 SpcFunc &amp; VentSpcFunc combos'!$Q$8:$Q$335,0),0)&gt;0,1,0)</f>
        <v>0</v>
      </c>
      <c r="U59" s="107">
        <f ca="1">IF(IFERROR(MATCH(_xlfn.CONCAT($B59,",",U$4),'19 SpcFunc &amp; VentSpcFunc combos'!$Q$8:$Q$335,0),0)&gt;0,1,0)</f>
        <v>0</v>
      </c>
      <c r="V59" s="107">
        <f ca="1">IF(IFERROR(MATCH(_xlfn.CONCAT($B59,",",V$4),'19 SpcFunc &amp; VentSpcFunc combos'!$Q$8:$Q$335,0),0)&gt;0,1,0)</f>
        <v>0</v>
      </c>
      <c r="W59" s="107">
        <f ca="1">IF(IFERROR(MATCH(_xlfn.CONCAT($B59,",",W$4),'19 SpcFunc &amp; VentSpcFunc combos'!$Q$8:$Q$335,0),0)&gt;0,1,0)</f>
        <v>0</v>
      </c>
      <c r="X59" s="107">
        <f ca="1">IF(IFERROR(MATCH(_xlfn.CONCAT($B59,",",X$4),'19 SpcFunc &amp; VentSpcFunc combos'!$Q$8:$Q$335,0),0)&gt;0,1,0)</f>
        <v>0</v>
      </c>
      <c r="Y59" s="107">
        <f ca="1">IF(IFERROR(MATCH(_xlfn.CONCAT($B59,",",Y$4),'19 SpcFunc &amp; VentSpcFunc combos'!$Q$8:$Q$335,0),0)&gt;0,1,0)</f>
        <v>0</v>
      </c>
      <c r="Z59" s="107">
        <f ca="1">IF(IFERROR(MATCH(_xlfn.CONCAT($B59,",",Z$4),'19 SpcFunc &amp; VentSpcFunc combos'!$Q$8:$Q$335,0),0)&gt;0,1,0)</f>
        <v>0</v>
      </c>
      <c r="AA59" s="107">
        <f ca="1">IF(IFERROR(MATCH(_xlfn.CONCAT($B59,",",AA$4),'19 SpcFunc &amp; VentSpcFunc combos'!$Q$8:$Q$335,0),0)&gt;0,1,0)</f>
        <v>0</v>
      </c>
      <c r="AB59" s="107">
        <f ca="1">IF(IFERROR(MATCH(_xlfn.CONCAT($B59,",",AB$4),'19 SpcFunc &amp; VentSpcFunc combos'!$Q$8:$Q$335,0),0)&gt;0,1,0)</f>
        <v>0</v>
      </c>
      <c r="AC59" s="107">
        <f ca="1">IF(IFERROR(MATCH(_xlfn.CONCAT($B59,",",AC$4),'19 SpcFunc &amp; VentSpcFunc combos'!$Q$8:$Q$335,0),0)&gt;0,1,0)</f>
        <v>0</v>
      </c>
      <c r="AD59" s="107">
        <f ca="1">IF(IFERROR(MATCH(_xlfn.CONCAT($B59,",",AD$4),'19 SpcFunc &amp; VentSpcFunc combos'!$Q$8:$Q$335,0),0)&gt;0,1,0)</f>
        <v>0</v>
      </c>
      <c r="AE59" s="107">
        <f ca="1">IF(IFERROR(MATCH(_xlfn.CONCAT($B59,",",AE$4),'19 SpcFunc &amp; VentSpcFunc combos'!$Q$8:$Q$335,0),0)&gt;0,1,0)</f>
        <v>0</v>
      </c>
      <c r="AF59" s="107">
        <f ca="1">IF(IFERROR(MATCH(_xlfn.CONCAT($B59,",",AF$4),'19 SpcFunc &amp; VentSpcFunc combos'!$Q$8:$Q$335,0),0)&gt;0,1,0)</f>
        <v>0</v>
      </c>
      <c r="AG59" s="107">
        <f ca="1">IF(IFERROR(MATCH(_xlfn.CONCAT($B59,",",AG$4),'19 SpcFunc &amp; VentSpcFunc combos'!$Q$8:$Q$335,0),0)&gt;0,1,0)</f>
        <v>0</v>
      </c>
      <c r="AH59" s="107">
        <f ca="1">IF(IFERROR(MATCH(_xlfn.CONCAT($B59,",",AH$4),'19 SpcFunc &amp; VentSpcFunc combos'!$Q$8:$Q$335,0),0)&gt;0,1,0)</f>
        <v>0</v>
      </c>
      <c r="AI59" s="107">
        <f ca="1">IF(IFERROR(MATCH(_xlfn.CONCAT($B59,",",AI$4),'19 SpcFunc &amp; VentSpcFunc combos'!$Q$8:$Q$335,0),0)&gt;0,1,0)</f>
        <v>0</v>
      </c>
      <c r="AJ59" s="107">
        <f ca="1">IF(IFERROR(MATCH(_xlfn.CONCAT($B59,",",AJ$4),'19 SpcFunc &amp; VentSpcFunc combos'!$Q$8:$Q$335,0),0)&gt;0,1,0)</f>
        <v>0</v>
      </c>
      <c r="AK59" s="107">
        <f ca="1">IF(IFERROR(MATCH(_xlfn.CONCAT($B59,",",AK$4),'19 SpcFunc &amp; VentSpcFunc combos'!$Q$8:$Q$335,0),0)&gt;0,1,0)</f>
        <v>0</v>
      </c>
      <c r="AL59" s="107">
        <f ca="1">IF(IFERROR(MATCH(_xlfn.CONCAT($B59,",",AL$4),'19 SpcFunc &amp; VentSpcFunc combos'!$Q$8:$Q$335,0),0)&gt;0,1,0)</f>
        <v>0</v>
      </c>
      <c r="AM59" s="107">
        <f ca="1">IF(IFERROR(MATCH(_xlfn.CONCAT($B59,",",AM$4),'19 SpcFunc &amp; VentSpcFunc combos'!$Q$8:$Q$335,0),0)&gt;0,1,0)</f>
        <v>0</v>
      </c>
      <c r="AN59" s="107">
        <f ca="1">IF(IFERROR(MATCH(_xlfn.CONCAT($B59,",",AN$4),'19 SpcFunc &amp; VentSpcFunc combos'!$Q$8:$Q$335,0),0)&gt;0,1,0)</f>
        <v>0</v>
      </c>
      <c r="AO59" s="107">
        <f ca="1">IF(IFERROR(MATCH(_xlfn.CONCAT($B59,",",AO$4),'19 SpcFunc &amp; VentSpcFunc combos'!$Q$8:$Q$335,0),0)&gt;0,1,0)</f>
        <v>0</v>
      </c>
      <c r="AP59" s="107">
        <f ca="1">IF(IFERROR(MATCH(_xlfn.CONCAT($B59,",",AP$4),'19 SpcFunc &amp; VentSpcFunc combos'!$Q$8:$Q$335,0),0)&gt;0,1,0)</f>
        <v>0</v>
      </c>
      <c r="AQ59" s="107">
        <f ca="1">IF(IFERROR(MATCH(_xlfn.CONCAT($B59,",",AQ$4),'19 SpcFunc &amp; VentSpcFunc combos'!$Q$8:$Q$335,0),0)&gt;0,1,0)</f>
        <v>0</v>
      </c>
      <c r="AR59" s="107">
        <f ca="1">IF(IFERROR(MATCH(_xlfn.CONCAT($B59,",",AR$4),'19 SpcFunc &amp; VentSpcFunc combos'!$Q$8:$Q$335,0),0)&gt;0,1,0)</f>
        <v>0</v>
      </c>
      <c r="AS59" s="107">
        <f ca="1">IF(IFERROR(MATCH(_xlfn.CONCAT($B59,",",AS$4),'19 SpcFunc &amp; VentSpcFunc combos'!$Q$8:$Q$335,0),0)&gt;0,1,0)</f>
        <v>0</v>
      </c>
      <c r="AT59" s="107">
        <f ca="1">IF(IFERROR(MATCH(_xlfn.CONCAT($B59,",",AT$4),'19 SpcFunc &amp; VentSpcFunc combos'!$Q$8:$Q$335,0),0)&gt;0,1,0)</f>
        <v>0</v>
      </c>
      <c r="AU59" s="107">
        <f ca="1">IF(IFERROR(MATCH(_xlfn.CONCAT($B59,",",AU$4),'19 SpcFunc &amp; VentSpcFunc combos'!$Q$8:$Q$335,0),0)&gt;0,1,0)</f>
        <v>0</v>
      </c>
      <c r="AV59" s="107">
        <f ca="1">IF(IFERROR(MATCH(_xlfn.CONCAT($B59,",",AV$4),'19 SpcFunc &amp; VentSpcFunc combos'!$Q$8:$Q$335,0),0)&gt;0,1,0)</f>
        <v>0</v>
      </c>
      <c r="AW59" s="107">
        <f ca="1">IF(IFERROR(MATCH(_xlfn.CONCAT($B59,",",AW$4),'19 SpcFunc &amp; VentSpcFunc combos'!$Q$8:$Q$335,0),0)&gt;0,1,0)</f>
        <v>0</v>
      </c>
      <c r="AX59" s="107">
        <f ca="1">IF(IFERROR(MATCH(_xlfn.CONCAT($B59,",",AX$4),'19 SpcFunc &amp; VentSpcFunc combos'!$Q$8:$Q$335,0),0)&gt;0,1,0)</f>
        <v>0</v>
      </c>
      <c r="AY59" s="107">
        <f ca="1">IF(IFERROR(MATCH(_xlfn.CONCAT($B59,",",AY$4),'19 SpcFunc &amp; VentSpcFunc combos'!$Q$8:$Q$335,0),0)&gt;0,1,0)</f>
        <v>0</v>
      </c>
      <c r="AZ59" s="107">
        <f ca="1">IF(IFERROR(MATCH(_xlfn.CONCAT($B59,",",AZ$4),'19 SpcFunc &amp; VentSpcFunc combos'!$Q$8:$Q$335,0),0)&gt;0,1,0)</f>
        <v>0</v>
      </c>
      <c r="BA59" s="107">
        <f ca="1">IF(IFERROR(MATCH(_xlfn.CONCAT($B59,",",BA$4),'19 SpcFunc &amp; VentSpcFunc combos'!$Q$8:$Q$335,0),0)&gt;0,1,0)</f>
        <v>0</v>
      </c>
      <c r="BB59" s="107">
        <f ca="1">IF(IFERROR(MATCH(_xlfn.CONCAT($B59,",",BB$4),'19 SpcFunc &amp; VentSpcFunc combos'!$Q$8:$Q$335,0),0)&gt;0,1,0)</f>
        <v>0</v>
      </c>
      <c r="BC59" s="107">
        <f ca="1">IF(IFERROR(MATCH(_xlfn.CONCAT($B59,",",BC$4),'19 SpcFunc &amp; VentSpcFunc combos'!$Q$8:$Q$335,0),0)&gt;0,1,0)</f>
        <v>0</v>
      </c>
      <c r="BD59" s="107">
        <f ca="1">IF(IFERROR(MATCH(_xlfn.CONCAT($B59,",",BD$4),'19 SpcFunc &amp; VentSpcFunc combos'!$Q$8:$Q$335,0),0)&gt;0,1,0)</f>
        <v>0</v>
      </c>
      <c r="BE59" s="107">
        <f ca="1">IF(IFERROR(MATCH(_xlfn.CONCAT($B59,",",BE$4),'19 SpcFunc &amp; VentSpcFunc combos'!$Q$8:$Q$335,0),0)&gt;0,1,0)</f>
        <v>0</v>
      </c>
      <c r="BF59" s="107">
        <f ca="1">IF(IFERROR(MATCH(_xlfn.CONCAT($B59,",",BF$4),'19 SpcFunc &amp; VentSpcFunc combos'!$Q$8:$Q$335,0),0)&gt;0,1,0)</f>
        <v>0</v>
      </c>
      <c r="BG59" s="107">
        <f ca="1">IF(IFERROR(MATCH(_xlfn.CONCAT($B59,",",BG$4),'19 SpcFunc &amp; VentSpcFunc combos'!$Q$8:$Q$335,0),0)&gt;0,1,0)</f>
        <v>0</v>
      </c>
      <c r="BH59" s="107">
        <f ca="1">IF(IFERROR(MATCH(_xlfn.CONCAT($B59,",",BH$4),'19 SpcFunc &amp; VentSpcFunc combos'!$Q$8:$Q$335,0),0)&gt;0,1,0)</f>
        <v>1</v>
      </c>
      <c r="BI59" s="107">
        <f ca="1">IF(IFERROR(MATCH(_xlfn.CONCAT($B59,",",BI$4),'19 SpcFunc &amp; VentSpcFunc combos'!$Q$8:$Q$335,0),0)&gt;0,1,0)</f>
        <v>0</v>
      </c>
      <c r="BJ59" s="107">
        <f ca="1">IF(IFERROR(MATCH(_xlfn.CONCAT($B59,",",BJ$4),'19 SpcFunc &amp; VentSpcFunc combos'!$Q$8:$Q$335,0),0)&gt;0,1,0)</f>
        <v>0</v>
      </c>
      <c r="BK59" s="107">
        <f ca="1">IF(IFERROR(MATCH(_xlfn.CONCAT($B59,",",BK$4),'19 SpcFunc &amp; VentSpcFunc combos'!$Q$8:$Q$335,0),0)&gt;0,1,0)</f>
        <v>0</v>
      </c>
      <c r="BL59" s="107">
        <f ca="1">IF(IFERROR(MATCH(_xlfn.CONCAT($B59,",",BL$4),'19 SpcFunc &amp; VentSpcFunc combos'!$Q$8:$Q$335,0),0)&gt;0,1,0)</f>
        <v>0</v>
      </c>
      <c r="BM59" s="107">
        <f ca="1">IF(IFERROR(MATCH(_xlfn.CONCAT($B59,",",BM$4),'19 SpcFunc &amp; VentSpcFunc combos'!$Q$8:$Q$335,0),0)&gt;0,1,0)</f>
        <v>0</v>
      </c>
      <c r="BN59" s="107">
        <f ca="1">IF(IFERROR(MATCH(_xlfn.CONCAT($B59,",",BN$4),'19 SpcFunc &amp; VentSpcFunc combos'!$Q$8:$Q$335,0),0)&gt;0,1,0)</f>
        <v>0</v>
      </c>
      <c r="BO59" s="107">
        <f ca="1">IF(IFERROR(MATCH(_xlfn.CONCAT($B59,",",BO$4),'19 SpcFunc &amp; VentSpcFunc combos'!$Q$8:$Q$335,0),0)&gt;0,1,0)</f>
        <v>0</v>
      </c>
      <c r="BP59" s="107">
        <f ca="1">IF(IFERROR(MATCH(_xlfn.CONCAT($B59,",",BP$4),'19 SpcFunc &amp; VentSpcFunc combos'!$Q$8:$Q$335,0),0)&gt;0,1,0)</f>
        <v>0</v>
      </c>
      <c r="BQ59" s="107">
        <f ca="1">IF(IFERROR(MATCH(_xlfn.CONCAT($B59,",",BQ$4),'19 SpcFunc &amp; VentSpcFunc combos'!$Q$8:$Q$335,0),0)&gt;0,1,0)</f>
        <v>0</v>
      </c>
      <c r="BR59" s="107">
        <f ca="1">IF(IFERROR(MATCH(_xlfn.CONCAT($B59,",",BR$4),'19 SpcFunc &amp; VentSpcFunc combos'!$Q$8:$Q$335,0),0)&gt;0,1,0)</f>
        <v>0</v>
      </c>
      <c r="BS59" s="107">
        <f ca="1">IF(IFERROR(MATCH(_xlfn.CONCAT($B59,",",BS$4),'19 SpcFunc &amp; VentSpcFunc combos'!$Q$8:$Q$335,0),0)&gt;0,1,0)</f>
        <v>0</v>
      </c>
      <c r="BT59" s="107">
        <f ca="1">IF(IFERROR(MATCH(_xlfn.CONCAT($B59,",",BT$4),'19 SpcFunc &amp; VentSpcFunc combos'!$Q$8:$Q$335,0),0)&gt;0,1,0)</f>
        <v>0</v>
      </c>
      <c r="BU59" s="107">
        <f ca="1">IF(IFERROR(MATCH(_xlfn.CONCAT($B59,",",BU$4),'19 SpcFunc &amp; VentSpcFunc combos'!$Q$8:$Q$335,0),0)&gt;0,1,0)</f>
        <v>0</v>
      </c>
      <c r="BV59" s="107">
        <f ca="1">IF(IFERROR(MATCH(_xlfn.CONCAT($B59,",",BV$4),'19 SpcFunc &amp; VentSpcFunc combos'!$Q$8:$Q$335,0),0)&gt;0,1,0)</f>
        <v>0</v>
      </c>
      <c r="BW59" s="107">
        <f ca="1">IF(IFERROR(MATCH(_xlfn.CONCAT($B59,",",BW$4),'19 SpcFunc &amp; VentSpcFunc combos'!$Q$8:$Q$335,0),0)&gt;0,1,0)</f>
        <v>0</v>
      </c>
      <c r="BX59" s="107">
        <f ca="1">IF(IFERROR(MATCH(_xlfn.CONCAT($B59,",",BX$4),'19 SpcFunc &amp; VentSpcFunc combos'!$Q$8:$Q$335,0),0)&gt;0,1,0)</f>
        <v>0</v>
      </c>
      <c r="BY59" s="107">
        <f ca="1">IF(IFERROR(MATCH(_xlfn.CONCAT($B59,",",BY$4),'19 SpcFunc &amp; VentSpcFunc combos'!$Q$8:$Q$335,0),0)&gt;0,1,0)</f>
        <v>0</v>
      </c>
      <c r="BZ59" s="107">
        <f ca="1">IF(IFERROR(MATCH(_xlfn.CONCAT($B59,",",BZ$4),'19 SpcFunc &amp; VentSpcFunc combos'!$Q$8:$Q$335,0),0)&gt;0,1,0)</f>
        <v>0</v>
      </c>
      <c r="CA59" s="107">
        <f ca="1">IF(IFERROR(MATCH(_xlfn.CONCAT($B59,",",CA$4),'19 SpcFunc &amp; VentSpcFunc combos'!$Q$8:$Q$335,0),0)&gt;0,1,0)</f>
        <v>0</v>
      </c>
      <c r="CB59" s="107">
        <f ca="1">IF(IFERROR(MATCH(_xlfn.CONCAT($B59,",",CB$4),'19 SpcFunc &amp; VentSpcFunc combos'!$Q$8:$Q$335,0),0)&gt;0,1,0)</f>
        <v>0</v>
      </c>
      <c r="CC59" s="107">
        <f ca="1">IF(IFERROR(MATCH(_xlfn.CONCAT($B59,",",CC$4),'19 SpcFunc &amp; VentSpcFunc combos'!$Q$8:$Q$335,0),0)&gt;0,1,0)</f>
        <v>0</v>
      </c>
      <c r="CD59" s="107">
        <f ca="1">IF(IFERROR(MATCH(_xlfn.CONCAT($B59,",",CD$4),'19 SpcFunc &amp; VentSpcFunc combos'!$Q$8:$Q$335,0),0)&gt;0,1,0)</f>
        <v>0</v>
      </c>
      <c r="CE59" s="107">
        <f ca="1">IF(IFERROR(MATCH(_xlfn.CONCAT($B59,",",CE$4),'19 SpcFunc &amp; VentSpcFunc combos'!$Q$8:$Q$335,0),0)&gt;0,1,0)</f>
        <v>0</v>
      </c>
      <c r="CF59" s="107">
        <f ca="1">IF(IFERROR(MATCH(_xlfn.CONCAT($B59,",",CF$4),'19 SpcFunc &amp; VentSpcFunc combos'!$Q$8:$Q$335,0),0)&gt;0,1,0)</f>
        <v>0</v>
      </c>
      <c r="CG59" s="107">
        <f ca="1">IF(IFERROR(MATCH(_xlfn.CONCAT($B59,",",CG$4),'19 SpcFunc &amp; VentSpcFunc combos'!$Q$8:$Q$335,0),0)&gt;0,1,0)</f>
        <v>1</v>
      </c>
      <c r="CH59" s="107">
        <f ca="1">IF(IFERROR(MATCH(_xlfn.CONCAT($B59,",",CH$4),'19 SpcFunc &amp; VentSpcFunc combos'!$Q$8:$Q$335,0),0)&gt;0,1,0)</f>
        <v>0</v>
      </c>
      <c r="CI59" s="107">
        <f ca="1">IF(IFERROR(MATCH(_xlfn.CONCAT($B59,",",CI$4),'19 SpcFunc &amp; VentSpcFunc combos'!$Q$8:$Q$335,0),0)&gt;0,1,0)</f>
        <v>0</v>
      </c>
      <c r="CJ59" s="107">
        <f ca="1">IF(IFERROR(MATCH(_xlfn.CONCAT($B59,",",CJ$4),'19 SpcFunc &amp; VentSpcFunc combos'!$Q$8:$Q$335,0),0)&gt;0,1,0)</f>
        <v>0</v>
      </c>
      <c r="CK59" s="107">
        <f ca="1">IF(IFERROR(MATCH(_xlfn.CONCAT($B59,",",CK$4),'19 SpcFunc &amp; VentSpcFunc combos'!$Q$8:$Q$335,0),0)&gt;0,1,0)</f>
        <v>0</v>
      </c>
      <c r="CL59" s="107">
        <f ca="1">IF(IFERROR(MATCH(_xlfn.CONCAT($B59,",",CL$4),'19 SpcFunc &amp; VentSpcFunc combos'!$Q$8:$Q$335,0),0)&gt;0,1,0)</f>
        <v>0</v>
      </c>
      <c r="CM59" s="107">
        <f ca="1">IF(IFERROR(MATCH(_xlfn.CONCAT($B59,",",CM$4),'19 SpcFunc &amp; VentSpcFunc combos'!$Q$8:$Q$335,0),0)&gt;0,1,0)</f>
        <v>0</v>
      </c>
      <c r="CN59" s="107">
        <f ca="1">IF(IFERROR(MATCH(_xlfn.CONCAT($B59,",",CN$4),'19 SpcFunc &amp; VentSpcFunc combos'!$Q$8:$Q$335,0),0)&gt;0,1,0)</f>
        <v>0</v>
      </c>
      <c r="CO59" s="107">
        <f ca="1">IF(IFERROR(MATCH(_xlfn.CONCAT($B59,",",CO$4),'19 SpcFunc &amp; VentSpcFunc combos'!$Q$8:$Q$335,0),0)&gt;0,1,0)</f>
        <v>0</v>
      </c>
      <c r="CP59" s="107">
        <f ca="1">IF(IFERROR(MATCH(_xlfn.CONCAT($B59,",",CP$4),'19 SpcFunc &amp; VentSpcFunc combos'!$Q$8:$Q$335,0),0)&gt;0,1,0)</f>
        <v>0</v>
      </c>
      <c r="CQ59" s="107">
        <f ca="1">IF(IFERROR(MATCH(_xlfn.CONCAT($B59,",",CQ$4),'19 SpcFunc &amp; VentSpcFunc combos'!$Q$8:$Q$335,0),0)&gt;0,1,0)</f>
        <v>0</v>
      </c>
      <c r="CR59" s="107">
        <f ca="1">IF(IFERROR(MATCH(_xlfn.CONCAT($B59,",",CR$4),'19 SpcFunc &amp; VentSpcFunc combos'!$Q$8:$Q$335,0),0)&gt;0,1,0)</f>
        <v>0</v>
      </c>
      <c r="CS59" s="107">
        <f ca="1">IF(IFERROR(MATCH(_xlfn.CONCAT($B59,",",CS$4),'19 SpcFunc &amp; VentSpcFunc combos'!$Q$8:$Q$335,0),0)&gt;0,1,0)</f>
        <v>0</v>
      </c>
      <c r="CT59" s="107">
        <f ca="1">IF(IFERROR(MATCH(_xlfn.CONCAT($B59,",",CT$4),'19 SpcFunc &amp; VentSpcFunc combos'!$Q$8:$Q$335,0),0)&gt;0,1,0)</f>
        <v>0</v>
      </c>
      <c r="CU59" s="86" t="s">
        <v>535</v>
      </c>
      <c r="CV59">
        <f t="shared" ca="1" si="5"/>
        <v>2</v>
      </c>
    </row>
    <row r="60" spans="2:100">
      <c r="B60" t="str">
        <f>'For CSV - 2019 SpcFuncData'!B60</f>
        <v>Retail Sales Area (Grocery Sales)</v>
      </c>
      <c r="C60" s="107">
        <f ca="1">IF(IFERROR(MATCH(_xlfn.CONCAT($B60,",",C$4),'19 SpcFunc &amp; VentSpcFunc combos'!$Q$8:$Q$335,0),0)&gt;0,1,0)</f>
        <v>0</v>
      </c>
      <c r="D60" s="107">
        <f ca="1">IF(IFERROR(MATCH(_xlfn.CONCAT($B60,",",D$4),'19 SpcFunc &amp; VentSpcFunc combos'!$Q$8:$Q$335,0),0)&gt;0,1,0)</f>
        <v>0</v>
      </c>
      <c r="E60" s="107">
        <f ca="1">IF(IFERROR(MATCH(_xlfn.CONCAT($B60,",",E$4),'19 SpcFunc &amp; VentSpcFunc combos'!$Q$8:$Q$335,0),0)&gt;0,1,0)</f>
        <v>0</v>
      </c>
      <c r="F60" s="107">
        <f ca="1">IF(IFERROR(MATCH(_xlfn.CONCAT($B60,",",F$4),'19 SpcFunc &amp; VentSpcFunc combos'!$Q$8:$Q$335,0),0)&gt;0,1,0)</f>
        <v>0</v>
      </c>
      <c r="G60" s="107">
        <f ca="1">IF(IFERROR(MATCH(_xlfn.CONCAT($B60,",",G$4),'19 SpcFunc &amp; VentSpcFunc combos'!$Q$8:$Q$335,0),0)&gt;0,1,0)</f>
        <v>0</v>
      </c>
      <c r="H60" s="107">
        <f ca="1">IF(IFERROR(MATCH(_xlfn.CONCAT($B60,",",H$4),'19 SpcFunc &amp; VentSpcFunc combos'!$Q$8:$Q$335,0),0)&gt;0,1,0)</f>
        <v>0</v>
      </c>
      <c r="I60" s="107">
        <f ca="1">IF(IFERROR(MATCH(_xlfn.CONCAT($B60,",",I$4),'19 SpcFunc &amp; VentSpcFunc combos'!$Q$8:$Q$335,0),0)&gt;0,1,0)</f>
        <v>0</v>
      </c>
      <c r="J60" s="107">
        <f ca="1">IF(IFERROR(MATCH(_xlfn.CONCAT($B60,",",J$4),'19 SpcFunc &amp; VentSpcFunc combos'!$Q$8:$Q$335,0),0)&gt;0,1,0)</f>
        <v>0</v>
      </c>
      <c r="K60" s="107">
        <f ca="1">IF(IFERROR(MATCH(_xlfn.CONCAT($B60,",",K$4),'19 SpcFunc &amp; VentSpcFunc combos'!$Q$8:$Q$335,0),0)&gt;0,1,0)</f>
        <v>0</v>
      </c>
      <c r="L60" s="107">
        <f ca="1">IF(IFERROR(MATCH(_xlfn.CONCAT($B60,",",L$4),'19 SpcFunc &amp; VentSpcFunc combos'!$Q$8:$Q$335,0),0)&gt;0,1,0)</f>
        <v>0</v>
      </c>
      <c r="M60" s="107">
        <f ca="1">IF(IFERROR(MATCH(_xlfn.CONCAT($B60,",",M$4),'19 SpcFunc &amp; VentSpcFunc combos'!$Q$8:$Q$335,0),0)&gt;0,1,0)</f>
        <v>0</v>
      </c>
      <c r="N60" s="107">
        <f ca="1">IF(IFERROR(MATCH(_xlfn.CONCAT($B60,",",N$4),'19 SpcFunc &amp; VentSpcFunc combos'!$Q$8:$Q$335,0),0)&gt;0,1,0)</f>
        <v>0</v>
      </c>
      <c r="O60" s="107">
        <f ca="1">IF(IFERROR(MATCH(_xlfn.CONCAT($B60,",",O$4),'19 SpcFunc &amp; VentSpcFunc combos'!$Q$8:$Q$335,0),0)&gt;0,1,0)</f>
        <v>0</v>
      </c>
      <c r="P60" s="107">
        <f ca="1">IF(IFERROR(MATCH(_xlfn.CONCAT($B60,",",P$4),'19 SpcFunc &amp; VentSpcFunc combos'!$Q$8:$Q$335,0),0)&gt;0,1,0)</f>
        <v>0</v>
      </c>
      <c r="Q60" s="107">
        <f ca="1">IF(IFERROR(MATCH(_xlfn.CONCAT($B60,",",Q$4),'19 SpcFunc &amp; VentSpcFunc combos'!$Q$8:$Q$335,0),0)&gt;0,1,0)</f>
        <v>0</v>
      </c>
      <c r="R60" s="107">
        <f ca="1">IF(IFERROR(MATCH(_xlfn.CONCAT($B60,",",R$4),'19 SpcFunc &amp; VentSpcFunc combos'!$Q$8:$Q$335,0),0)&gt;0,1,0)</f>
        <v>0</v>
      </c>
      <c r="S60" s="107">
        <f ca="1">IF(IFERROR(MATCH(_xlfn.CONCAT($B60,",",S$4),'19 SpcFunc &amp; VentSpcFunc combos'!$Q$8:$Q$335,0),0)&gt;0,1,0)</f>
        <v>0</v>
      </c>
      <c r="T60" s="107">
        <f ca="1">IF(IFERROR(MATCH(_xlfn.CONCAT($B60,",",T$4),'19 SpcFunc &amp; VentSpcFunc combos'!$Q$8:$Q$335,0),0)&gt;0,1,0)</f>
        <v>0</v>
      </c>
      <c r="U60" s="107">
        <f ca="1">IF(IFERROR(MATCH(_xlfn.CONCAT($B60,",",U$4),'19 SpcFunc &amp; VentSpcFunc combos'!$Q$8:$Q$335,0),0)&gt;0,1,0)</f>
        <v>0</v>
      </c>
      <c r="V60" s="107">
        <f ca="1">IF(IFERROR(MATCH(_xlfn.CONCAT($B60,",",V$4),'19 SpcFunc &amp; VentSpcFunc combos'!$Q$8:$Q$335,0),0)&gt;0,1,0)</f>
        <v>0</v>
      </c>
      <c r="W60" s="107">
        <f ca="1">IF(IFERROR(MATCH(_xlfn.CONCAT($B60,",",W$4),'19 SpcFunc &amp; VentSpcFunc combos'!$Q$8:$Q$335,0),0)&gt;0,1,0)</f>
        <v>0</v>
      </c>
      <c r="X60" s="107">
        <f ca="1">IF(IFERROR(MATCH(_xlfn.CONCAT($B60,",",X$4),'19 SpcFunc &amp; VentSpcFunc combos'!$Q$8:$Q$335,0),0)&gt;0,1,0)</f>
        <v>0</v>
      </c>
      <c r="Y60" s="107">
        <f ca="1">IF(IFERROR(MATCH(_xlfn.CONCAT($B60,",",Y$4),'19 SpcFunc &amp; VentSpcFunc combos'!$Q$8:$Q$335,0),0)&gt;0,1,0)</f>
        <v>0</v>
      </c>
      <c r="Z60" s="107">
        <f ca="1">IF(IFERROR(MATCH(_xlfn.CONCAT($B60,",",Z$4),'19 SpcFunc &amp; VentSpcFunc combos'!$Q$8:$Q$335,0),0)&gt;0,1,0)</f>
        <v>0</v>
      </c>
      <c r="AA60" s="107">
        <f ca="1">IF(IFERROR(MATCH(_xlfn.CONCAT($B60,",",AA$4),'19 SpcFunc &amp; VentSpcFunc combos'!$Q$8:$Q$335,0),0)&gt;0,1,0)</f>
        <v>0</v>
      </c>
      <c r="AB60" s="107">
        <f ca="1">IF(IFERROR(MATCH(_xlfn.CONCAT($B60,",",AB$4),'19 SpcFunc &amp; VentSpcFunc combos'!$Q$8:$Q$335,0),0)&gt;0,1,0)</f>
        <v>0</v>
      </c>
      <c r="AC60" s="107">
        <f ca="1">IF(IFERROR(MATCH(_xlfn.CONCAT($B60,",",AC$4),'19 SpcFunc &amp; VentSpcFunc combos'!$Q$8:$Q$335,0),0)&gt;0,1,0)</f>
        <v>0</v>
      </c>
      <c r="AD60" s="107">
        <f ca="1">IF(IFERROR(MATCH(_xlfn.CONCAT($B60,",",AD$4),'19 SpcFunc &amp; VentSpcFunc combos'!$Q$8:$Q$335,0),0)&gt;0,1,0)</f>
        <v>0</v>
      </c>
      <c r="AE60" s="107">
        <f ca="1">IF(IFERROR(MATCH(_xlfn.CONCAT($B60,",",AE$4),'19 SpcFunc &amp; VentSpcFunc combos'!$Q$8:$Q$335,0),0)&gt;0,1,0)</f>
        <v>0</v>
      </c>
      <c r="AF60" s="107">
        <f ca="1">IF(IFERROR(MATCH(_xlfn.CONCAT($B60,",",AF$4),'19 SpcFunc &amp; VentSpcFunc combos'!$Q$8:$Q$335,0),0)&gt;0,1,0)</f>
        <v>0</v>
      </c>
      <c r="AG60" s="107">
        <f ca="1">IF(IFERROR(MATCH(_xlfn.CONCAT($B60,",",AG$4),'19 SpcFunc &amp; VentSpcFunc combos'!$Q$8:$Q$335,0),0)&gt;0,1,0)</f>
        <v>0</v>
      </c>
      <c r="AH60" s="107">
        <f ca="1">IF(IFERROR(MATCH(_xlfn.CONCAT($B60,",",AH$4),'19 SpcFunc &amp; VentSpcFunc combos'!$Q$8:$Q$335,0),0)&gt;0,1,0)</f>
        <v>0</v>
      </c>
      <c r="AI60" s="107">
        <f ca="1">IF(IFERROR(MATCH(_xlfn.CONCAT($B60,",",AI$4),'19 SpcFunc &amp; VentSpcFunc combos'!$Q$8:$Q$335,0),0)&gt;0,1,0)</f>
        <v>0</v>
      </c>
      <c r="AJ60" s="107">
        <f ca="1">IF(IFERROR(MATCH(_xlfn.CONCAT($B60,",",AJ$4),'19 SpcFunc &amp; VentSpcFunc combos'!$Q$8:$Q$335,0),0)&gt;0,1,0)</f>
        <v>0</v>
      </c>
      <c r="AK60" s="107">
        <f ca="1">IF(IFERROR(MATCH(_xlfn.CONCAT($B60,",",AK$4),'19 SpcFunc &amp; VentSpcFunc combos'!$Q$8:$Q$335,0),0)&gt;0,1,0)</f>
        <v>0</v>
      </c>
      <c r="AL60" s="107">
        <f ca="1">IF(IFERROR(MATCH(_xlfn.CONCAT($B60,",",AL$4),'19 SpcFunc &amp; VentSpcFunc combos'!$Q$8:$Q$335,0),0)&gt;0,1,0)</f>
        <v>0</v>
      </c>
      <c r="AM60" s="107">
        <f ca="1">IF(IFERROR(MATCH(_xlfn.CONCAT($B60,",",AM$4),'19 SpcFunc &amp; VentSpcFunc combos'!$Q$8:$Q$335,0),0)&gt;0,1,0)</f>
        <v>0</v>
      </c>
      <c r="AN60" s="107">
        <f ca="1">IF(IFERROR(MATCH(_xlfn.CONCAT($B60,",",AN$4),'19 SpcFunc &amp; VentSpcFunc combos'!$Q$8:$Q$335,0),0)&gt;0,1,0)</f>
        <v>0</v>
      </c>
      <c r="AO60" s="107">
        <f ca="1">IF(IFERROR(MATCH(_xlfn.CONCAT($B60,",",AO$4),'19 SpcFunc &amp; VentSpcFunc combos'!$Q$8:$Q$335,0),0)&gt;0,1,0)</f>
        <v>0</v>
      </c>
      <c r="AP60" s="107">
        <f ca="1">IF(IFERROR(MATCH(_xlfn.CONCAT($B60,",",AP$4),'19 SpcFunc &amp; VentSpcFunc combos'!$Q$8:$Q$335,0),0)&gt;0,1,0)</f>
        <v>0</v>
      </c>
      <c r="AQ60" s="107">
        <f ca="1">IF(IFERROR(MATCH(_xlfn.CONCAT($B60,",",AQ$4),'19 SpcFunc &amp; VentSpcFunc combos'!$Q$8:$Q$335,0),0)&gt;0,1,0)</f>
        <v>0</v>
      </c>
      <c r="AR60" s="107">
        <f ca="1">IF(IFERROR(MATCH(_xlfn.CONCAT($B60,",",AR$4),'19 SpcFunc &amp; VentSpcFunc combos'!$Q$8:$Q$335,0),0)&gt;0,1,0)</f>
        <v>0</v>
      </c>
      <c r="AS60" s="107">
        <f ca="1">IF(IFERROR(MATCH(_xlfn.CONCAT($B60,",",AS$4),'19 SpcFunc &amp; VentSpcFunc combos'!$Q$8:$Q$335,0),0)&gt;0,1,0)</f>
        <v>0</v>
      </c>
      <c r="AT60" s="107">
        <f ca="1">IF(IFERROR(MATCH(_xlfn.CONCAT($B60,",",AT$4),'19 SpcFunc &amp; VentSpcFunc combos'!$Q$8:$Q$335,0),0)&gt;0,1,0)</f>
        <v>0</v>
      </c>
      <c r="AU60" s="107">
        <f ca="1">IF(IFERROR(MATCH(_xlfn.CONCAT($B60,",",AU$4),'19 SpcFunc &amp; VentSpcFunc combos'!$Q$8:$Q$335,0),0)&gt;0,1,0)</f>
        <v>0</v>
      </c>
      <c r="AV60" s="107">
        <f ca="1">IF(IFERROR(MATCH(_xlfn.CONCAT($B60,",",AV$4),'19 SpcFunc &amp; VentSpcFunc combos'!$Q$8:$Q$335,0),0)&gt;0,1,0)</f>
        <v>0</v>
      </c>
      <c r="AW60" s="107">
        <f ca="1">IF(IFERROR(MATCH(_xlfn.CONCAT($B60,",",AW$4),'19 SpcFunc &amp; VentSpcFunc combos'!$Q$8:$Q$335,0),0)&gt;0,1,0)</f>
        <v>0</v>
      </c>
      <c r="AX60" s="107">
        <f ca="1">IF(IFERROR(MATCH(_xlfn.CONCAT($B60,",",AX$4),'19 SpcFunc &amp; VentSpcFunc combos'!$Q$8:$Q$335,0),0)&gt;0,1,0)</f>
        <v>0</v>
      </c>
      <c r="AY60" s="107">
        <f ca="1">IF(IFERROR(MATCH(_xlfn.CONCAT($B60,",",AY$4),'19 SpcFunc &amp; VentSpcFunc combos'!$Q$8:$Q$335,0),0)&gt;0,1,0)</f>
        <v>0</v>
      </c>
      <c r="AZ60" s="107">
        <f ca="1">IF(IFERROR(MATCH(_xlfn.CONCAT($B60,",",AZ$4),'19 SpcFunc &amp; VentSpcFunc combos'!$Q$8:$Q$335,0),0)&gt;0,1,0)</f>
        <v>0</v>
      </c>
      <c r="BA60" s="107">
        <f ca="1">IF(IFERROR(MATCH(_xlfn.CONCAT($B60,",",BA$4),'19 SpcFunc &amp; VentSpcFunc combos'!$Q$8:$Q$335,0),0)&gt;0,1,0)</f>
        <v>0</v>
      </c>
      <c r="BB60" s="107">
        <f ca="1">IF(IFERROR(MATCH(_xlfn.CONCAT($B60,",",BB$4),'19 SpcFunc &amp; VentSpcFunc combos'!$Q$8:$Q$335,0),0)&gt;0,1,0)</f>
        <v>0</v>
      </c>
      <c r="BC60" s="107">
        <f ca="1">IF(IFERROR(MATCH(_xlfn.CONCAT($B60,",",BC$4),'19 SpcFunc &amp; VentSpcFunc combos'!$Q$8:$Q$335,0),0)&gt;0,1,0)</f>
        <v>0</v>
      </c>
      <c r="BD60" s="107">
        <f ca="1">IF(IFERROR(MATCH(_xlfn.CONCAT($B60,",",BD$4),'19 SpcFunc &amp; VentSpcFunc combos'!$Q$8:$Q$335,0),0)&gt;0,1,0)</f>
        <v>0</v>
      </c>
      <c r="BE60" s="107">
        <f ca="1">IF(IFERROR(MATCH(_xlfn.CONCAT($B60,",",BE$4),'19 SpcFunc &amp; VentSpcFunc combos'!$Q$8:$Q$335,0),0)&gt;0,1,0)</f>
        <v>0</v>
      </c>
      <c r="BF60" s="107">
        <f ca="1">IF(IFERROR(MATCH(_xlfn.CONCAT($B60,",",BF$4),'19 SpcFunc &amp; VentSpcFunc combos'!$Q$8:$Q$335,0),0)&gt;0,1,0)</f>
        <v>0</v>
      </c>
      <c r="BG60" s="107">
        <f ca="1">IF(IFERROR(MATCH(_xlfn.CONCAT($B60,",",BG$4),'19 SpcFunc &amp; VentSpcFunc combos'!$Q$8:$Q$335,0),0)&gt;0,1,0)</f>
        <v>0</v>
      </c>
      <c r="BH60" s="107">
        <f ca="1">IF(IFERROR(MATCH(_xlfn.CONCAT($B60,",",BH$4),'19 SpcFunc &amp; VentSpcFunc combos'!$Q$8:$Q$335,0),0)&gt;0,1,0)</f>
        <v>0</v>
      </c>
      <c r="BI60" s="107">
        <f ca="1">IF(IFERROR(MATCH(_xlfn.CONCAT($B60,",",BI$4),'19 SpcFunc &amp; VentSpcFunc combos'!$Q$8:$Q$335,0),0)&gt;0,1,0)</f>
        <v>0</v>
      </c>
      <c r="BJ60" s="107">
        <f ca="1">IF(IFERROR(MATCH(_xlfn.CONCAT($B60,",",BJ$4),'19 SpcFunc &amp; VentSpcFunc combos'!$Q$8:$Q$335,0),0)&gt;0,1,0)</f>
        <v>0</v>
      </c>
      <c r="BK60" s="107">
        <f ca="1">IF(IFERROR(MATCH(_xlfn.CONCAT($B60,",",BK$4),'19 SpcFunc &amp; VentSpcFunc combos'!$Q$8:$Q$335,0),0)&gt;0,1,0)</f>
        <v>0</v>
      </c>
      <c r="BL60" s="107">
        <f ca="1">IF(IFERROR(MATCH(_xlfn.CONCAT($B60,",",BL$4),'19 SpcFunc &amp; VentSpcFunc combos'!$Q$8:$Q$335,0),0)&gt;0,1,0)</f>
        <v>0</v>
      </c>
      <c r="BM60" s="107">
        <f ca="1">IF(IFERROR(MATCH(_xlfn.CONCAT($B60,",",BM$4),'19 SpcFunc &amp; VentSpcFunc combos'!$Q$8:$Q$335,0),0)&gt;0,1,0)</f>
        <v>0</v>
      </c>
      <c r="BN60" s="107">
        <f ca="1">IF(IFERROR(MATCH(_xlfn.CONCAT($B60,",",BN$4),'19 SpcFunc &amp; VentSpcFunc combos'!$Q$8:$Q$335,0),0)&gt;0,1,0)</f>
        <v>0</v>
      </c>
      <c r="BO60" s="107">
        <f ca="1">IF(IFERROR(MATCH(_xlfn.CONCAT($B60,",",BO$4),'19 SpcFunc &amp; VentSpcFunc combos'!$Q$8:$Q$335,0),0)&gt;0,1,0)</f>
        <v>0</v>
      </c>
      <c r="BP60" s="107">
        <f ca="1">IF(IFERROR(MATCH(_xlfn.CONCAT($B60,",",BP$4),'19 SpcFunc &amp; VentSpcFunc combos'!$Q$8:$Q$335,0),0)&gt;0,1,0)</f>
        <v>0</v>
      </c>
      <c r="BQ60" s="107">
        <f ca="1">IF(IFERROR(MATCH(_xlfn.CONCAT($B60,",",BQ$4),'19 SpcFunc &amp; VentSpcFunc combos'!$Q$8:$Q$335,0),0)&gt;0,1,0)</f>
        <v>0</v>
      </c>
      <c r="BR60" s="107">
        <f ca="1">IF(IFERROR(MATCH(_xlfn.CONCAT($B60,",",BR$4),'19 SpcFunc &amp; VentSpcFunc combos'!$Q$8:$Q$335,0),0)&gt;0,1,0)</f>
        <v>0</v>
      </c>
      <c r="BS60" s="107">
        <f ca="1">IF(IFERROR(MATCH(_xlfn.CONCAT($B60,",",BS$4),'19 SpcFunc &amp; VentSpcFunc combos'!$Q$8:$Q$335,0),0)&gt;0,1,0)</f>
        <v>0</v>
      </c>
      <c r="BT60" s="107">
        <f ca="1">IF(IFERROR(MATCH(_xlfn.CONCAT($B60,",",BT$4),'19 SpcFunc &amp; VentSpcFunc combos'!$Q$8:$Q$335,0),0)&gt;0,1,0)</f>
        <v>0</v>
      </c>
      <c r="BU60" s="107">
        <f ca="1">IF(IFERROR(MATCH(_xlfn.CONCAT($B60,",",BU$4),'19 SpcFunc &amp; VentSpcFunc combos'!$Q$8:$Q$335,0),0)&gt;0,1,0)</f>
        <v>0</v>
      </c>
      <c r="BV60" s="107">
        <f ca="1">IF(IFERROR(MATCH(_xlfn.CONCAT($B60,",",BV$4),'19 SpcFunc &amp; VentSpcFunc combos'!$Q$8:$Q$335,0),0)&gt;0,1,0)</f>
        <v>0</v>
      </c>
      <c r="BW60" s="107">
        <f ca="1">IF(IFERROR(MATCH(_xlfn.CONCAT($B60,",",BW$4),'19 SpcFunc &amp; VentSpcFunc combos'!$Q$8:$Q$335,0),0)&gt;0,1,0)</f>
        <v>0</v>
      </c>
      <c r="BX60" s="107">
        <f ca="1">IF(IFERROR(MATCH(_xlfn.CONCAT($B60,",",BX$4),'19 SpcFunc &amp; VentSpcFunc combos'!$Q$8:$Q$335,0),0)&gt;0,1,0)</f>
        <v>0</v>
      </c>
      <c r="BY60" s="107">
        <f ca="1">IF(IFERROR(MATCH(_xlfn.CONCAT($B60,",",BY$4),'19 SpcFunc &amp; VentSpcFunc combos'!$Q$8:$Q$335,0),0)&gt;0,1,0)</f>
        <v>0</v>
      </c>
      <c r="BZ60" s="107">
        <f ca="1">IF(IFERROR(MATCH(_xlfn.CONCAT($B60,",",BZ$4),'19 SpcFunc &amp; VentSpcFunc combos'!$Q$8:$Q$335,0),0)&gt;0,1,0)</f>
        <v>0</v>
      </c>
      <c r="CA60" s="107">
        <f ca="1">IF(IFERROR(MATCH(_xlfn.CONCAT($B60,",",CA$4),'19 SpcFunc &amp; VentSpcFunc combos'!$Q$8:$Q$335,0),0)&gt;0,1,0)</f>
        <v>0</v>
      </c>
      <c r="CB60" s="107">
        <f ca="1">IF(IFERROR(MATCH(_xlfn.CONCAT($B60,",",CB$4),'19 SpcFunc &amp; VentSpcFunc combos'!$Q$8:$Q$335,0),0)&gt;0,1,0)</f>
        <v>0</v>
      </c>
      <c r="CC60" s="107">
        <f ca="1">IF(IFERROR(MATCH(_xlfn.CONCAT($B60,",",CC$4),'19 SpcFunc &amp; VentSpcFunc combos'!$Q$8:$Q$335,0),0)&gt;0,1,0)</f>
        <v>0</v>
      </c>
      <c r="CD60" s="107">
        <f ca="1">IF(IFERROR(MATCH(_xlfn.CONCAT($B60,",",CD$4),'19 SpcFunc &amp; VentSpcFunc combos'!$Q$8:$Q$335,0),0)&gt;0,1,0)</f>
        <v>0</v>
      </c>
      <c r="CE60" s="107">
        <f ca="1">IF(IFERROR(MATCH(_xlfn.CONCAT($B60,",",CE$4),'19 SpcFunc &amp; VentSpcFunc combos'!$Q$8:$Q$335,0),0)&gt;0,1,0)</f>
        <v>0</v>
      </c>
      <c r="CF60" s="107">
        <f ca="1">IF(IFERROR(MATCH(_xlfn.CONCAT($B60,",",CF$4),'19 SpcFunc &amp; VentSpcFunc combos'!$Q$8:$Q$335,0),0)&gt;0,1,0)</f>
        <v>0</v>
      </c>
      <c r="CG60" s="107">
        <f ca="1">IF(IFERROR(MATCH(_xlfn.CONCAT($B60,",",CG$4),'19 SpcFunc &amp; VentSpcFunc combos'!$Q$8:$Q$335,0),0)&gt;0,1,0)</f>
        <v>0</v>
      </c>
      <c r="CH60" s="107">
        <f ca="1">IF(IFERROR(MATCH(_xlfn.CONCAT($B60,",",CH$4),'19 SpcFunc &amp; VentSpcFunc combos'!$Q$8:$Q$335,0),0)&gt;0,1,0)</f>
        <v>1</v>
      </c>
      <c r="CI60" s="107">
        <f ca="1">IF(IFERROR(MATCH(_xlfn.CONCAT($B60,",",CI$4),'19 SpcFunc &amp; VentSpcFunc combos'!$Q$8:$Q$335,0),0)&gt;0,1,0)</f>
        <v>0</v>
      </c>
      <c r="CJ60" s="107">
        <f ca="1">IF(IFERROR(MATCH(_xlfn.CONCAT($B60,",",CJ$4),'19 SpcFunc &amp; VentSpcFunc combos'!$Q$8:$Q$335,0),0)&gt;0,1,0)</f>
        <v>0</v>
      </c>
      <c r="CK60" s="107">
        <f ca="1">IF(IFERROR(MATCH(_xlfn.CONCAT($B60,",",CK$4),'19 SpcFunc &amp; VentSpcFunc combos'!$Q$8:$Q$335,0),0)&gt;0,1,0)</f>
        <v>0</v>
      </c>
      <c r="CL60" s="107">
        <f ca="1">IF(IFERROR(MATCH(_xlfn.CONCAT($B60,",",CL$4),'19 SpcFunc &amp; VentSpcFunc combos'!$Q$8:$Q$335,0),0)&gt;0,1,0)</f>
        <v>0</v>
      </c>
      <c r="CM60" s="107">
        <f ca="1">IF(IFERROR(MATCH(_xlfn.CONCAT($B60,",",CM$4),'19 SpcFunc &amp; VentSpcFunc combos'!$Q$8:$Q$335,0),0)&gt;0,1,0)</f>
        <v>0</v>
      </c>
      <c r="CN60" s="107">
        <f ca="1">IF(IFERROR(MATCH(_xlfn.CONCAT($B60,",",CN$4),'19 SpcFunc &amp; VentSpcFunc combos'!$Q$8:$Q$335,0),0)&gt;0,1,0)</f>
        <v>0</v>
      </c>
      <c r="CO60" s="107">
        <f ca="1">IF(IFERROR(MATCH(_xlfn.CONCAT($B60,",",CO$4),'19 SpcFunc &amp; VentSpcFunc combos'!$Q$8:$Q$335,0),0)&gt;0,1,0)</f>
        <v>0</v>
      </c>
      <c r="CP60" s="107">
        <f ca="1">IF(IFERROR(MATCH(_xlfn.CONCAT($B60,",",CP$4),'19 SpcFunc &amp; VentSpcFunc combos'!$Q$8:$Q$335,0),0)&gt;0,1,0)</f>
        <v>0</v>
      </c>
      <c r="CQ60" s="107">
        <f ca="1">IF(IFERROR(MATCH(_xlfn.CONCAT($B60,",",CQ$4),'19 SpcFunc &amp; VentSpcFunc combos'!$Q$8:$Q$335,0),0)&gt;0,1,0)</f>
        <v>0</v>
      </c>
      <c r="CR60" s="107">
        <f ca="1">IF(IFERROR(MATCH(_xlfn.CONCAT($B60,",",CR$4),'19 SpcFunc &amp; VentSpcFunc combos'!$Q$8:$Q$335,0),0)&gt;0,1,0)</f>
        <v>0</v>
      </c>
      <c r="CS60" s="107">
        <f ca="1">IF(IFERROR(MATCH(_xlfn.CONCAT($B60,",",CS$4),'19 SpcFunc &amp; VentSpcFunc combos'!$Q$8:$Q$335,0),0)&gt;0,1,0)</f>
        <v>0</v>
      </c>
      <c r="CT60" s="107">
        <f ca="1">IF(IFERROR(MATCH(_xlfn.CONCAT($B60,",",CT$4),'19 SpcFunc &amp; VentSpcFunc combos'!$Q$8:$Q$335,0),0)&gt;0,1,0)</f>
        <v>0</v>
      </c>
      <c r="CU60" s="86" t="s">
        <v>535</v>
      </c>
      <c r="CV60">
        <f t="shared" ca="1" si="5"/>
        <v>1</v>
      </c>
    </row>
    <row r="61" spans="2:100">
      <c r="B61" t="str">
        <f>'For CSV - 2019 SpcFuncData'!B61</f>
        <v>Retail Sales Area (Retail Merchandise Sales)</v>
      </c>
      <c r="C61" s="107">
        <f ca="1">IF(IFERROR(MATCH(_xlfn.CONCAT($B61,",",C$4),'19 SpcFunc &amp; VentSpcFunc combos'!$Q$8:$Q$335,0),0)&gt;0,1,0)</f>
        <v>0</v>
      </c>
      <c r="D61" s="107">
        <f ca="1">IF(IFERROR(MATCH(_xlfn.CONCAT($B61,",",D$4),'19 SpcFunc &amp; VentSpcFunc combos'!$Q$8:$Q$335,0),0)&gt;0,1,0)</f>
        <v>0</v>
      </c>
      <c r="E61" s="107">
        <f ca="1">IF(IFERROR(MATCH(_xlfn.CONCAT($B61,",",E$4),'19 SpcFunc &amp; VentSpcFunc combos'!$Q$8:$Q$335,0),0)&gt;0,1,0)</f>
        <v>0</v>
      </c>
      <c r="F61" s="107">
        <f ca="1">IF(IFERROR(MATCH(_xlfn.CONCAT($B61,",",F$4),'19 SpcFunc &amp; VentSpcFunc combos'!$Q$8:$Q$335,0),0)&gt;0,1,0)</f>
        <v>0</v>
      </c>
      <c r="G61" s="107">
        <f ca="1">IF(IFERROR(MATCH(_xlfn.CONCAT($B61,",",G$4),'19 SpcFunc &amp; VentSpcFunc combos'!$Q$8:$Q$335,0),0)&gt;0,1,0)</f>
        <v>0</v>
      </c>
      <c r="H61" s="107">
        <f ca="1">IF(IFERROR(MATCH(_xlfn.CONCAT($B61,",",H$4),'19 SpcFunc &amp; VentSpcFunc combos'!$Q$8:$Q$335,0),0)&gt;0,1,0)</f>
        <v>0</v>
      </c>
      <c r="I61" s="107">
        <f ca="1">IF(IFERROR(MATCH(_xlfn.CONCAT($B61,",",I$4),'19 SpcFunc &amp; VentSpcFunc combos'!$Q$8:$Q$335,0),0)&gt;0,1,0)</f>
        <v>0</v>
      </c>
      <c r="J61" s="107">
        <f ca="1">IF(IFERROR(MATCH(_xlfn.CONCAT($B61,",",J$4),'19 SpcFunc &amp; VentSpcFunc combos'!$Q$8:$Q$335,0),0)&gt;0,1,0)</f>
        <v>0</v>
      </c>
      <c r="K61" s="107">
        <f ca="1">IF(IFERROR(MATCH(_xlfn.CONCAT($B61,",",K$4),'19 SpcFunc &amp; VentSpcFunc combos'!$Q$8:$Q$335,0),0)&gt;0,1,0)</f>
        <v>0</v>
      </c>
      <c r="L61" s="107">
        <f ca="1">IF(IFERROR(MATCH(_xlfn.CONCAT($B61,",",L$4),'19 SpcFunc &amp; VentSpcFunc combos'!$Q$8:$Q$335,0),0)&gt;0,1,0)</f>
        <v>0</v>
      </c>
      <c r="M61" s="107">
        <f ca="1">IF(IFERROR(MATCH(_xlfn.CONCAT($B61,",",M$4),'19 SpcFunc &amp; VentSpcFunc combos'!$Q$8:$Q$335,0),0)&gt;0,1,0)</f>
        <v>0</v>
      </c>
      <c r="N61" s="107">
        <f ca="1">IF(IFERROR(MATCH(_xlfn.CONCAT($B61,",",N$4),'19 SpcFunc &amp; VentSpcFunc combos'!$Q$8:$Q$335,0),0)&gt;0,1,0)</f>
        <v>0</v>
      </c>
      <c r="O61" s="107">
        <f ca="1">IF(IFERROR(MATCH(_xlfn.CONCAT($B61,",",O$4),'19 SpcFunc &amp; VentSpcFunc combos'!$Q$8:$Q$335,0),0)&gt;0,1,0)</f>
        <v>0</v>
      </c>
      <c r="P61" s="107">
        <f ca="1">IF(IFERROR(MATCH(_xlfn.CONCAT($B61,",",P$4),'19 SpcFunc &amp; VentSpcFunc combos'!$Q$8:$Q$335,0),0)&gt;0,1,0)</f>
        <v>0</v>
      </c>
      <c r="Q61" s="107">
        <f ca="1">IF(IFERROR(MATCH(_xlfn.CONCAT($B61,",",Q$4),'19 SpcFunc &amp; VentSpcFunc combos'!$Q$8:$Q$335,0),0)&gt;0,1,0)</f>
        <v>0</v>
      </c>
      <c r="R61" s="107">
        <f ca="1">IF(IFERROR(MATCH(_xlfn.CONCAT($B61,",",R$4),'19 SpcFunc &amp; VentSpcFunc combos'!$Q$8:$Q$335,0),0)&gt;0,1,0)</f>
        <v>0</v>
      </c>
      <c r="S61" s="107">
        <f ca="1">IF(IFERROR(MATCH(_xlfn.CONCAT($B61,",",S$4),'19 SpcFunc &amp; VentSpcFunc combos'!$Q$8:$Q$335,0),0)&gt;0,1,0)</f>
        <v>0</v>
      </c>
      <c r="T61" s="107">
        <f ca="1">IF(IFERROR(MATCH(_xlfn.CONCAT($B61,",",T$4),'19 SpcFunc &amp; VentSpcFunc combos'!$Q$8:$Q$335,0),0)&gt;0,1,0)</f>
        <v>0</v>
      </c>
      <c r="U61" s="107">
        <f ca="1">IF(IFERROR(MATCH(_xlfn.CONCAT($B61,",",U$4),'19 SpcFunc &amp; VentSpcFunc combos'!$Q$8:$Q$335,0),0)&gt;0,1,0)</f>
        <v>0</v>
      </c>
      <c r="V61" s="107">
        <f ca="1">IF(IFERROR(MATCH(_xlfn.CONCAT($B61,",",V$4),'19 SpcFunc &amp; VentSpcFunc combos'!$Q$8:$Q$335,0),0)&gt;0,1,0)</f>
        <v>0</v>
      </c>
      <c r="W61" s="107">
        <f ca="1">IF(IFERROR(MATCH(_xlfn.CONCAT($B61,",",W$4),'19 SpcFunc &amp; VentSpcFunc combos'!$Q$8:$Q$335,0),0)&gt;0,1,0)</f>
        <v>0</v>
      </c>
      <c r="X61" s="107">
        <f ca="1">IF(IFERROR(MATCH(_xlfn.CONCAT($B61,",",X$4),'19 SpcFunc &amp; VentSpcFunc combos'!$Q$8:$Q$335,0),0)&gt;0,1,0)</f>
        <v>0</v>
      </c>
      <c r="Y61" s="107">
        <f ca="1">IF(IFERROR(MATCH(_xlfn.CONCAT($B61,",",Y$4),'19 SpcFunc &amp; VentSpcFunc combos'!$Q$8:$Q$335,0),0)&gt;0,1,0)</f>
        <v>0</v>
      </c>
      <c r="Z61" s="107">
        <f ca="1">IF(IFERROR(MATCH(_xlfn.CONCAT($B61,",",Z$4),'19 SpcFunc &amp; VentSpcFunc combos'!$Q$8:$Q$335,0),0)&gt;0,1,0)</f>
        <v>0</v>
      </c>
      <c r="AA61" s="107">
        <f ca="1">IF(IFERROR(MATCH(_xlfn.CONCAT($B61,",",AA$4),'19 SpcFunc &amp; VentSpcFunc combos'!$Q$8:$Q$335,0),0)&gt;0,1,0)</f>
        <v>0</v>
      </c>
      <c r="AB61" s="107">
        <f ca="1">IF(IFERROR(MATCH(_xlfn.CONCAT($B61,",",AB$4),'19 SpcFunc &amp; VentSpcFunc combos'!$Q$8:$Q$335,0),0)&gt;0,1,0)</f>
        <v>0</v>
      </c>
      <c r="AC61" s="107">
        <f ca="1">IF(IFERROR(MATCH(_xlfn.CONCAT($B61,",",AC$4),'19 SpcFunc &amp; VentSpcFunc combos'!$Q$8:$Q$335,0),0)&gt;0,1,0)</f>
        <v>0</v>
      </c>
      <c r="AD61" s="107">
        <f ca="1">IF(IFERROR(MATCH(_xlfn.CONCAT($B61,",",AD$4),'19 SpcFunc &amp; VentSpcFunc combos'!$Q$8:$Q$335,0),0)&gt;0,1,0)</f>
        <v>0</v>
      </c>
      <c r="AE61" s="107">
        <f ca="1">IF(IFERROR(MATCH(_xlfn.CONCAT($B61,",",AE$4),'19 SpcFunc &amp; VentSpcFunc combos'!$Q$8:$Q$335,0),0)&gt;0,1,0)</f>
        <v>0</v>
      </c>
      <c r="AF61" s="107">
        <f ca="1">IF(IFERROR(MATCH(_xlfn.CONCAT($B61,",",AF$4),'19 SpcFunc &amp; VentSpcFunc combos'!$Q$8:$Q$335,0),0)&gt;0,1,0)</f>
        <v>0</v>
      </c>
      <c r="AG61" s="107">
        <f ca="1">IF(IFERROR(MATCH(_xlfn.CONCAT($B61,",",AG$4),'19 SpcFunc &amp; VentSpcFunc combos'!$Q$8:$Q$335,0),0)&gt;0,1,0)</f>
        <v>0</v>
      </c>
      <c r="AH61" s="107">
        <f ca="1">IF(IFERROR(MATCH(_xlfn.CONCAT($B61,",",AH$4),'19 SpcFunc &amp; VentSpcFunc combos'!$Q$8:$Q$335,0),0)&gt;0,1,0)</f>
        <v>0</v>
      </c>
      <c r="AI61" s="107">
        <f ca="1">IF(IFERROR(MATCH(_xlfn.CONCAT($B61,",",AI$4),'19 SpcFunc &amp; VentSpcFunc combos'!$Q$8:$Q$335,0),0)&gt;0,1,0)</f>
        <v>0</v>
      </c>
      <c r="AJ61" s="107">
        <f ca="1">IF(IFERROR(MATCH(_xlfn.CONCAT($B61,",",AJ$4),'19 SpcFunc &amp; VentSpcFunc combos'!$Q$8:$Q$335,0),0)&gt;0,1,0)</f>
        <v>0</v>
      </c>
      <c r="AK61" s="107">
        <f ca="1">IF(IFERROR(MATCH(_xlfn.CONCAT($B61,",",AK$4),'19 SpcFunc &amp; VentSpcFunc combos'!$Q$8:$Q$335,0),0)&gt;0,1,0)</f>
        <v>0</v>
      </c>
      <c r="AL61" s="107">
        <f ca="1">IF(IFERROR(MATCH(_xlfn.CONCAT($B61,",",AL$4),'19 SpcFunc &amp; VentSpcFunc combos'!$Q$8:$Q$335,0),0)&gt;0,1,0)</f>
        <v>0</v>
      </c>
      <c r="AM61" s="107">
        <f ca="1">IF(IFERROR(MATCH(_xlfn.CONCAT($B61,",",AM$4),'19 SpcFunc &amp; VentSpcFunc combos'!$Q$8:$Q$335,0),0)&gt;0,1,0)</f>
        <v>0</v>
      </c>
      <c r="AN61" s="107">
        <f ca="1">IF(IFERROR(MATCH(_xlfn.CONCAT($B61,",",AN$4),'19 SpcFunc &amp; VentSpcFunc combos'!$Q$8:$Q$335,0),0)&gt;0,1,0)</f>
        <v>0</v>
      </c>
      <c r="AO61" s="107">
        <f ca="1">IF(IFERROR(MATCH(_xlfn.CONCAT($B61,",",AO$4),'19 SpcFunc &amp; VentSpcFunc combos'!$Q$8:$Q$335,0),0)&gt;0,1,0)</f>
        <v>0</v>
      </c>
      <c r="AP61" s="107">
        <f ca="1">IF(IFERROR(MATCH(_xlfn.CONCAT($B61,",",AP$4),'19 SpcFunc &amp; VentSpcFunc combos'!$Q$8:$Q$335,0),0)&gt;0,1,0)</f>
        <v>0</v>
      </c>
      <c r="AQ61" s="107">
        <f ca="1">IF(IFERROR(MATCH(_xlfn.CONCAT($B61,",",AQ$4),'19 SpcFunc &amp; VentSpcFunc combos'!$Q$8:$Q$335,0),0)&gt;0,1,0)</f>
        <v>0</v>
      </c>
      <c r="AR61" s="107">
        <f ca="1">IF(IFERROR(MATCH(_xlfn.CONCAT($B61,",",AR$4),'19 SpcFunc &amp; VentSpcFunc combos'!$Q$8:$Q$335,0),0)&gt;0,1,0)</f>
        <v>0</v>
      </c>
      <c r="AS61" s="107">
        <f ca="1">IF(IFERROR(MATCH(_xlfn.CONCAT($B61,",",AS$4),'19 SpcFunc &amp; VentSpcFunc combos'!$Q$8:$Q$335,0),0)&gt;0,1,0)</f>
        <v>0</v>
      </c>
      <c r="AT61" s="107">
        <f ca="1">IF(IFERROR(MATCH(_xlfn.CONCAT($B61,",",AT$4),'19 SpcFunc &amp; VentSpcFunc combos'!$Q$8:$Q$335,0),0)&gt;0,1,0)</f>
        <v>0</v>
      </c>
      <c r="AU61" s="107">
        <f ca="1">IF(IFERROR(MATCH(_xlfn.CONCAT($B61,",",AU$4),'19 SpcFunc &amp; VentSpcFunc combos'!$Q$8:$Q$335,0),0)&gt;0,1,0)</f>
        <v>0</v>
      </c>
      <c r="AV61" s="107">
        <f ca="1">IF(IFERROR(MATCH(_xlfn.CONCAT($B61,",",AV$4),'19 SpcFunc &amp; VentSpcFunc combos'!$Q$8:$Q$335,0),0)&gt;0,1,0)</f>
        <v>0</v>
      </c>
      <c r="AW61" s="107">
        <f ca="1">IF(IFERROR(MATCH(_xlfn.CONCAT($B61,",",AW$4),'19 SpcFunc &amp; VentSpcFunc combos'!$Q$8:$Q$335,0),0)&gt;0,1,0)</f>
        <v>0</v>
      </c>
      <c r="AX61" s="107">
        <f ca="1">IF(IFERROR(MATCH(_xlfn.CONCAT($B61,",",AX$4),'19 SpcFunc &amp; VentSpcFunc combos'!$Q$8:$Q$335,0),0)&gt;0,1,0)</f>
        <v>0</v>
      </c>
      <c r="AY61" s="107">
        <f ca="1">IF(IFERROR(MATCH(_xlfn.CONCAT($B61,",",AY$4),'19 SpcFunc &amp; VentSpcFunc combos'!$Q$8:$Q$335,0),0)&gt;0,1,0)</f>
        <v>0</v>
      </c>
      <c r="AZ61" s="107">
        <f ca="1">IF(IFERROR(MATCH(_xlfn.CONCAT($B61,",",AZ$4),'19 SpcFunc &amp; VentSpcFunc combos'!$Q$8:$Q$335,0),0)&gt;0,1,0)</f>
        <v>0</v>
      </c>
      <c r="BA61" s="107">
        <f ca="1">IF(IFERROR(MATCH(_xlfn.CONCAT($B61,",",BA$4),'19 SpcFunc &amp; VentSpcFunc combos'!$Q$8:$Q$335,0),0)&gt;0,1,0)</f>
        <v>0</v>
      </c>
      <c r="BB61" s="107">
        <f ca="1">IF(IFERROR(MATCH(_xlfn.CONCAT($B61,",",BB$4),'19 SpcFunc &amp; VentSpcFunc combos'!$Q$8:$Q$335,0),0)&gt;0,1,0)</f>
        <v>0</v>
      </c>
      <c r="BC61" s="107">
        <f ca="1">IF(IFERROR(MATCH(_xlfn.CONCAT($B61,",",BC$4),'19 SpcFunc &amp; VentSpcFunc combos'!$Q$8:$Q$335,0),0)&gt;0,1,0)</f>
        <v>0</v>
      </c>
      <c r="BD61" s="107">
        <f ca="1">IF(IFERROR(MATCH(_xlfn.CONCAT($B61,",",BD$4),'19 SpcFunc &amp; VentSpcFunc combos'!$Q$8:$Q$335,0),0)&gt;0,1,0)</f>
        <v>0</v>
      </c>
      <c r="BE61" s="107">
        <f ca="1">IF(IFERROR(MATCH(_xlfn.CONCAT($B61,",",BE$4),'19 SpcFunc &amp; VentSpcFunc combos'!$Q$8:$Q$335,0),0)&gt;0,1,0)</f>
        <v>0</v>
      </c>
      <c r="BF61" s="107">
        <f ca="1">IF(IFERROR(MATCH(_xlfn.CONCAT($B61,",",BF$4),'19 SpcFunc &amp; VentSpcFunc combos'!$Q$8:$Q$335,0),0)&gt;0,1,0)</f>
        <v>0</v>
      </c>
      <c r="BG61" s="107">
        <f ca="1">IF(IFERROR(MATCH(_xlfn.CONCAT($B61,",",BG$4),'19 SpcFunc &amp; VentSpcFunc combos'!$Q$8:$Q$335,0),0)&gt;0,1,0)</f>
        <v>0</v>
      </c>
      <c r="BH61" s="107">
        <f ca="1">IF(IFERROR(MATCH(_xlfn.CONCAT($B61,",",BH$4),'19 SpcFunc &amp; VentSpcFunc combos'!$Q$8:$Q$335,0),0)&gt;0,1,0)</f>
        <v>0</v>
      </c>
      <c r="BI61" s="107">
        <f ca="1">IF(IFERROR(MATCH(_xlfn.CONCAT($B61,",",BI$4),'19 SpcFunc &amp; VentSpcFunc combos'!$Q$8:$Q$335,0),0)&gt;0,1,0)</f>
        <v>0</v>
      </c>
      <c r="BJ61" s="107">
        <f ca="1">IF(IFERROR(MATCH(_xlfn.CONCAT($B61,",",BJ$4),'19 SpcFunc &amp; VentSpcFunc combos'!$Q$8:$Q$335,0),0)&gt;0,1,0)</f>
        <v>0</v>
      </c>
      <c r="BK61" s="107">
        <f ca="1">IF(IFERROR(MATCH(_xlfn.CONCAT($B61,",",BK$4),'19 SpcFunc &amp; VentSpcFunc combos'!$Q$8:$Q$335,0),0)&gt;0,1,0)</f>
        <v>0</v>
      </c>
      <c r="BL61" s="107">
        <f ca="1">IF(IFERROR(MATCH(_xlfn.CONCAT($B61,",",BL$4),'19 SpcFunc &amp; VentSpcFunc combos'!$Q$8:$Q$335,0),0)&gt;0,1,0)</f>
        <v>0</v>
      </c>
      <c r="BM61" s="107">
        <f ca="1">IF(IFERROR(MATCH(_xlfn.CONCAT($B61,",",BM$4),'19 SpcFunc &amp; VentSpcFunc combos'!$Q$8:$Q$335,0),0)&gt;0,1,0)</f>
        <v>0</v>
      </c>
      <c r="BN61" s="107">
        <f ca="1">IF(IFERROR(MATCH(_xlfn.CONCAT($B61,",",BN$4),'19 SpcFunc &amp; VentSpcFunc combos'!$Q$8:$Q$335,0),0)&gt;0,1,0)</f>
        <v>0</v>
      </c>
      <c r="BO61" s="107">
        <f ca="1">IF(IFERROR(MATCH(_xlfn.CONCAT($B61,",",BO$4),'19 SpcFunc &amp; VentSpcFunc combos'!$Q$8:$Q$335,0),0)&gt;0,1,0)</f>
        <v>0</v>
      </c>
      <c r="BP61" s="107">
        <f ca="1">IF(IFERROR(MATCH(_xlfn.CONCAT($B61,",",BP$4),'19 SpcFunc &amp; VentSpcFunc combos'!$Q$8:$Q$335,0),0)&gt;0,1,0)</f>
        <v>0</v>
      </c>
      <c r="BQ61" s="107">
        <f ca="1">IF(IFERROR(MATCH(_xlfn.CONCAT($B61,",",BQ$4),'19 SpcFunc &amp; VentSpcFunc combos'!$Q$8:$Q$335,0),0)&gt;0,1,0)</f>
        <v>0</v>
      </c>
      <c r="BR61" s="107">
        <f ca="1">IF(IFERROR(MATCH(_xlfn.CONCAT($B61,",",BR$4),'19 SpcFunc &amp; VentSpcFunc combos'!$Q$8:$Q$335,0),0)&gt;0,1,0)</f>
        <v>0</v>
      </c>
      <c r="BS61" s="107">
        <f ca="1">IF(IFERROR(MATCH(_xlfn.CONCAT($B61,",",BS$4),'19 SpcFunc &amp; VentSpcFunc combos'!$Q$8:$Q$335,0),0)&gt;0,1,0)</f>
        <v>0</v>
      </c>
      <c r="BT61" s="107">
        <f ca="1">IF(IFERROR(MATCH(_xlfn.CONCAT($B61,",",BT$4),'19 SpcFunc &amp; VentSpcFunc combos'!$Q$8:$Q$335,0),0)&gt;0,1,0)</f>
        <v>0</v>
      </c>
      <c r="BU61" s="107">
        <f ca="1">IF(IFERROR(MATCH(_xlfn.CONCAT($B61,",",BU$4),'19 SpcFunc &amp; VentSpcFunc combos'!$Q$8:$Q$335,0),0)&gt;0,1,0)</f>
        <v>0</v>
      </c>
      <c r="BV61" s="107">
        <f ca="1">IF(IFERROR(MATCH(_xlfn.CONCAT($B61,",",BV$4),'19 SpcFunc &amp; VentSpcFunc combos'!$Q$8:$Q$335,0),0)&gt;0,1,0)</f>
        <v>0</v>
      </c>
      <c r="BW61" s="107">
        <f ca="1">IF(IFERROR(MATCH(_xlfn.CONCAT($B61,",",BW$4),'19 SpcFunc &amp; VentSpcFunc combos'!$Q$8:$Q$335,0),0)&gt;0,1,0)</f>
        <v>0</v>
      </c>
      <c r="BX61" s="107">
        <f ca="1">IF(IFERROR(MATCH(_xlfn.CONCAT($B61,",",BX$4),'19 SpcFunc &amp; VentSpcFunc combos'!$Q$8:$Q$335,0),0)&gt;0,1,0)</f>
        <v>0</v>
      </c>
      <c r="BY61" s="107">
        <f ca="1">IF(IFERROR(MATCH(_xlfn.CONCAT($B61,",",BY$4),'19 SpcFunc &amp; VentSpcFunc combos'!$Q$8:$Q$335,0),0)&gt;0,1,0)</f>
        <v>0</v>
      </c>
      <c r="BZ61" s="107">
        <f ca="1">IF(IFERROR(MATCH(_xlfn.CONCAT($B61,",",BZ$4),'19 SpcFunc &amp; VentSpcFunc combos'!$Q$8:$Q$335,0),0)&gt;0,1,0)</f>
        <v>0</v>
      </c>
      <c r="CA61" s="107">
        <f ca="1">IF(IFERROR(MATCH(_xlfn.CONCAT($B61,",",CA$4),'19 SpcFunc &amp; VentSpcFunc combos'!$Q$8:$Q$335,0),0)&gt;0,1,0)</f>
        <v>0</v>
      </c>
      <c r="CB61" s="107">
        <f ca="1">IF(IFERROR(MATCH(_xlfn.CONCAT($B61,",",CB$4),'19 SpcFunc &amp; VentSpcFunc combos'!$Q$8:$Q$335,0),0)&gt;0,1,0)</f>
        <v>0</v>
      </c>
      <c r="CC61" s="107">
        <f ca="1">IF(IFERROR(MATCH(_xlfn.CONCAT($B61,",",CC$4),'19 SpcFunc &amp; VentSpcFunc combos'!$Q$8:$Q$335,0),0)&gt;0,1,0)</f>
        <v>0</v>
      </c>
      <c r="CD61" s="107">
        <f ca="1">IF(IFERROR(MATCH(_xlfn.CONCAT($B61,",",CD$4),'19 SpcFunc &amp; VentSpcFunc combos'!$Q$8:$Q$335,0),0)&gt;0,1,0)</f>
        <v>0</v>
      </c>
      <c r="CE61" s="107">
        <f ca="1">IF(IFERROR(MATCH(_xlfn.CONCAT($B61,",",CE$4),'19 SpcFunc &amp; VentSpcFunc combos'!$Q$8:$Q$335,0),0)&gt;0,1,0)</f>
        <v>0</v>
      </c>
      <c r="CF61" s="107">
        <f ca="1">IF(IFERROR(MATCH(_xlfn.CONCAT($B61,",",CF$4),'19 SpcFunc &amp; VentSpcFunc combos'!$Q$8:$Q$335,0),0)&gt;0,1,0)</f>
        <v>1</v>
      </c>
      <c r="CG61" s="107">
        <f ca="1">IF(IFERROR(MATCH(_xlfn.CONCAT($B61,",",CG$4),'19 SpcFunc &amp; VentSpcFunc combos'!$Q$8:$Q$335,0),0)&gt;0,1,0)</f>
        <v>1</v>
      </c>
      <c r="CH61" s="107">
        <f ca="1">IF(IFERROR(MATCH(_xlfn.CONCAT($B61,",",CH$4),'19 SpcFunc &amp; VentSpcFunc combos'!$Q$8:$Q$335,0),0)&gt;0,1,0)</f>
        <v>0</v>
      </c>
      <c r="CI61" s="107">
        <f ca="1">IF(IFERROR(MATCH(_xlfn.CONCAT($B61,",",CI$4),'19 SpcFunc &amp; VentSpcFunc combos'!$Q$8:$Q$335,0),0)&gt;0,1,0)</f>
        <v>0</v>
      </c>
      <c r="CJ61" s="107">
        <f ca="1">IF(IFERROR(MATCH(_xlfn.CONCAT($B61,",",CJ$4),'19 SpcFunc &amp; VentSpcFunc combos'!$Q$8:$Q$335,0),0)&gt;0,1,0)</f>
        <v>0</v>
      </c>
      <c r="CK61" s="107">
        <f ca="1">IF(IFERROR(MATCH(_xlfn.CONCAT($B61,",",CK$4),'19 SpcFunc &amp; VentSpcFunc combos'!$Q$8:$Q$335,0),0)&gt;0,1,0)</f>
        <v>0</v>
      </c>
      <c r="CL61" s="107">
        <f ca="1">IF(IFERROR(MATCH(_xlfn.CONCAT($B61,",",CL$4),'19 SpcFunc &amp; VentSpcFunc combos'!$Q$8:$Q$335,0),0)&gt;0,1,0)</f>
        <v>0</v>
      </c>
      <c r="CM61" s="107">
        <f ca="1">IF(IFERROR(MATCH(_xlfn.CONCAT($B61,",",CM$4),'19 SpcFunc &amp; VentSpcFunc combos'!$Q$8:$Q$335,0),0)&gt;0,1,0)</f>
        <v>0</v>
      </c>
      <c r="CN61" s="107">
        <f ca="1">IF(IFERROR(MATCH(_xlfn.CONCAT($B61,",",CN$4),'19 SpcFunc &amp; VentSpcFunc combos'!$Q$8:$Q$335,0),0)&gt;0,1,0)</f>
        <v>0</v>
      </c>
      <c r="CO61" s="107">
        <f ca="1">IF(IFERROR(MATCH(_xlfn.CONCAT($B61,",",CO$4),'19 SpcFunc &amp; VentSpcFunc combos'!$Q$8:$Q$335,0),0)&gt;0,1,0)</f>
        <v>0</v>
      </c>
      <c r="CP61" s="107">
        <f ca="1">IF(IFERROR(MATCH(_xlfn.CONCAT($B61,",",CP$4),'19 SpcFunc &amp; VentSpcFunc combos'!$Q$8:$Q$335,0),0)&gt;0,1,0)</f>
        <v>0</v>
      </c>
      <c r="CQ61" s="107">
        <f ca="1">IF(IFERROR(MATCH(_xlfn.CONCAT($B61,",",CQ$4),'19 SpcFunc &amp; VentSpcFunc combos'!$Q$8:$Q$335,0),0)&gt;0,1,0)</f>
        <v>0</v>
      </c>
      <c r="CR61" s="107">
        <f ca="1">IF(IFERROR(MATCH(_xlfn.CONCAT($B61,",",CR$4),'19 SpcFunc &amp; VentSpcFunc combos'!$Q$8:$Q$335,0),0)&gt;0,1,0)</f>
        <v>0</v>
      </c>
      <c r="CS61" s="107">
        <f ca="1">IF(IFERROR(MATCH(_xlfn.CONCAT($B61,",",CS$4),'19 SpcFunc &amp; VentSpcFunc combos'!$Q$8:$Q$335,0),0)&gt;0,1,0)</f>
        <v>0</v>
      </c>
      <c r="CT61" s="107">
        <f ca="1">IF(IFERROR(MATCH(_xlfn.CONCAT($B61,",",CT$4),'19 SpcFunc &amp; VentSpcFunc combos'!$Q$8:$Q$335,0),0)&gt;0,1,0)</f>
        <v>0</v>
      </c>
      <c r="CU61" s="86" t="s">
        <v>535</v>
      </c>
      <c r="CV61">
        <f t="shared" ca="1" si="5"/>
        <v>2</v>
      </c>
    </row>
    <row r="62" spans="2:100">
      <c r="B62" t="str">
        <f>'For CSV - 2019 SpcFuncData'!B62</f>
        <v>Scientific Laboratory Area</v>
      </c>
      <c r="C62" s="107">
        <f ca="1">IF(IFERROR(MATCH(_xlfn.CONCAT($B62,",",C$4),'19 SpcFunc &amp; VentSpcFunc combos'!$Q$8:$Q$335,0),0)&gt;0,1,0)</f>
        <v>0</v>
      </c>
      <c r="D62" s="107">
        <f ca="1">IF(IFERROR(MATCH(_xlfn.CONCAT($B62,",",D$4),'19 SpcFunc &amp; VentSpcFunc combos'!$Q$8:$Q$335,0),0)&gt;0,1,0)</f>
        <v>0</v>
      </c>
      <c r="E62" s="107">
        <f ca="1">IF(IFERROR(MATCH(_xlfn.CONCAT($B62,",",E$4),'19 SpcFunc &amp; VentSpcFunc combos'!$Q$8:$Q$335,0),0)&gt;0,1,0)</f>
        <v>0</v>
      </c>
      <c r="F62" s="107">
        <f ca="1">IF(IFERROR(MATCH(_xlfn.CONCAT($B62,",",F$4),'19 SpcFunc &amp; VentSpcFunc combos'!$Q$8:$Q$335,0),0)&gt;0,1,0)</f>
        <v>0</v>
      </c>
      <c r="G62" s="107">
        <f ca="1">IF(IFERROR(MATCH(_xlfn.CONCAT($B62,",",G$4),'19 SpcFunc &amp; VentSpcFunc combos'!$Q$8:$Q$335,0),0)&gt;0,1,0)</f>
        <v>0</v>
      </c>
      <c r="H62" s="107">
        <f ca="1">IF(IFERROR(MATCH(_xlfn.CONCAT($B62,",",H$4),'19 SpcFunc &amp; VentSpcFunc combos'!$Q$8:$Q$335,0),0)&gt;0,1,0)</f>
        <v>0</v>
      </c>
      <c r="I62" s="107">
        <f ca="1">IF(IFERROR(MATCH(_xlfn.CONCAT($B62,",",I$4),'19 SpcFunc &amp; VentSpcFunc combos'!$Q$8:$Q$335,0),0)&gt;0,1,0)</f>
        <v>0</v>
      </c>
      <c r="J62" s="107">
        <f ca="1">IF(IFERROR(MATCH(_xlfn.CONCAT($B62,",",J$4),'19 SpcFunc &amp; VentSpcFunc combos'!$Q$8:$Q$335,0),0)&gt;0,1,0)</f>
        <v>0</v>
      </c>
      <c r="K62" s="107">
        <f ca="1">IF(IFERROR(MATCH(_xlfn.CONCAT($B62,",",K$4),'19 SpcFunc &amp; VentSpcFunc combos'!$Q$8:$Q$335,0),0)&gt;0,1,0)</f>
        <v>0</v>
      </c>
      <c r="L62" s="107">
        <f ca="1">IF(IFERROR(MATCH(_xlfn.CONCAT($B62,",",L$4),'19 SpcFunc &amp; VentSpcFunc combos'!$Q$8:$Q$335,0),0)&gt;0,1,0)</f>
        <v>0</v>
      </c>
      <c r="M62" s="107">
        <f ca="1">IF(IFERROR(MATCH(_xlfn.CONCAT($B62,",",M$4),'19 SpcFunc &amp; VentSpcFunc combos'!$Q$8:$Q$335,0),0)&gt;0,1,0)</f>
        <v>0</v>
      </c>
      <c r="N62" s="107">
        <f ca="1">IF(IFERROR(MATCH(_xlfn.CONCAT($B62,",",N$4),'19 SpcFunc &amp; VentSpcFunc combos'!$Q$8:$Q$335,0),0)&gt;0,1,0)</f>
        <v>0</v>
      </c>
      <c r="O62" s="107">
        <f ca="1">IF(IFERROR(MATCH(_xlfn.CONCAT($B62,",",O$4),'19 SpcFunc &amp; VentSpcFunc combos'!$Q$8:$Q$335,0),0)&gt;0,1,0)</f>
        <v>0</v>
      </c>
      <c r="P62" s="107">
        <f ca="1">IF(IFERROR(MATCH(_xlfn.CONCAT($B62,",",P$4),'19 SpcFunc &amp; VentSpcFunc combos'!$Q$8:$Q$335,0),0)&gt;0,1,0)</f>
        <v>0</v>
      </c>
      <c r="Q62" s="107">
        <f ca="1">IF(IFERROR(MATCH(_xlfn.CONCAT($B62,",",Q$4),'19 SpcFunc &amp; VentSpcFunc combos'!$Q$8:$Q$335,0),0)&gt;0,1,0)</f>
        <v>0</v>
      </c>
      <c r="R62" s="107">
        <f ca="1">IF(IFERROR(MATCH(_xlfn.CONCAT($B62,",",R$4),'19 SpcFunc &amp; VentSpcFunc combos'!$Q$8:$Q$335,0),0)&gt;0,1,0)</f>
        <v>0</v>
      </c>
      <c r="S62" s="107">
        <f ca="1">IF(IFERROR(MATCH(_xlfn.CONCAT($B62,",",S$4),'19 SpcFunc &amp; VentSpcFunc combos'!$Q$8:$Q$335,0),0)&gt;0,1,0)</f>
        <v>0</v>
      </c>
      <c r="T62" s="107">
        <f ca="1">IF(IFERROR(MATCH(_xlfn.CONCAT($B62,",",T$4),'19 SpcFunc &amp; VentSpcFunc combos'!$Q$8:$Q$335,0),0)&gt;0,1,0)</f>
        <v>0</v>
      </c>
      <c r="U62" s="107">
        <f ca="1">IF(IFERROR(MATCH(_xlfn.CONCAT($B62,",",U$4),'19 SpcFunc &amp; VentSpcFunc combos'!$Q$8:$Q$335,0),0)&gt;0,1,0)</f>
        <v>0</v>
      </c>
      <c r="V62" s="107">
        <f ca="1">IF(IFERROR(MATCH(_xlfn.CONCAT($B62,",",V$4),'19 SpcFunc &amp; VentSpcFunc combos'!$Q$8:$Q$335,0),0)&gt;0,1,0)</f>
        <v>0</v>
      </c>
      <c r="W62" s="107">
        <f ca="1">IF(IFERROR(MATCH(_xlfn.CONCAT($B62,",",W$4),'19 SpcFunc &amp; VentSpcFunc combos'!$Q$8:$Q$335,0),0)&gt;0,1,0)</f>
        <v>1</v>
      </c>
      <c r="X62" s="107">
        <f ca="1">IF(IFERROR(MATCH(_xlfn.CONCAT($B62,",",X$4),'19 SpcFunc &amp; VentSpcFunc combos'!$Q$8:$Q$335,0),0)&gt;0,1,0)</f>
        <v>1</v>
      </c>
      <c r="Y62" s="107">
        <f ca="1">IF(IFERROR(MATCH(_xlfn.CONCAT($B62,",",Y$4),'19 SpcFunc &amp; VentSpcFunc combos'!$Q$8:$Q$335,0),0)&gt;0,1,0)</f>
        <v>0</v>
      </c>
      <c r="Z62" s="107">
        <f ca="1">IF(IFERROR(MATCH(_xlfn.CONCAT($B62,",",Z$4),'19 SpcFunc &amp; VentSpcFunc combos'!$Q$8:$Q$335,0),0)&gt;0,1,0)</f>
        <v>0</v>
      </c>
      <c r="AA62" s="107">
        <f ca="1">IF(IFERROR(MATCH(_xlfn.CONCAT($B62,",",AA$4),'19 SpcFunc &amp; VentSpcFunc combos'!$Q$8:$Q$335,0),0)&gt;0,1,0)</f>
        <v>0</v>
      </c>
      <c r="AB62" s="107">
        <f ca="1">IF(IFERROR(MATCH(_xlfn.CONCAT($B62,",",AB$4),'19 SpcFunc &amp; VentSpcFunc combos'!$Q$8:$Q$335,0),0)&gt;0,1,0)</f>
        <v>0</v>
      </c>
      <c r="AC62" s="107">
        <f ca="1">IF(IFERROR(MATCH(_xlfn.CONCAT($B62,",",AC$4),'19 SpcFunc &amp; VentSpcFunc combos'!$Q$8:$Q$335,0),0)&gt;0,1,0)</f>
        <v>0</v>
      </c>
      <c r="AD62" s="107">
        <f ca="1">IF(IFERROR(MATCH(_xlfn.CONCAT($B62,",",AD$4),'19 SpcFunc &amp; VentSpcFunc combos'!$Q$8:$Q$335,0),0)&gt;0,1,0)</f>
        <v>0</v>
      </c>
      <c r="AE62" s="107">
        <f ca="1">IF(IFERROR(MATCH(_xlfn.CONCAT($B62,",",AE$4),'19 SpcFunc &amp; VentSpcFunc combos'!$Q$8:$Q$335,0),0)&gt;0,1,0)</f>
        <v>0</v>
      </c>
      <c r="AF62" s="107">
        <f ca="1">IF(IFERROR(MATCH(_xlfn.CONCAT($B62,",",AF$4),'19 SpcFunc &amp; VentSpcFunc combos'!$Q$8:$Q$335,0),0)&gt;0,1,0)</f>
        <v>0</v>
      </c>
      <c r="AG62" s="107">
        <f ca="1">IF(IFERROR(MATCH(_xlfn.CONCAT($B62,",",AG$4),'19 SpcFunc &amp; VentSpcFunc combos'!$Q$8:$Q$335,0),0)&gt;0,1,0)</f>
        <v>0</v>
      </c>
      <c r="AH62" s="107">
        <f ca="1">IF(IFERROR(MATCH(_xlfn.CONCAT($B62,",",AH$4),'19 SpcFunc &amp; VentSpcFunc combos'!$Q$8:$Q$335,0),0)&gt;0,1,0)</f>
        <v>0</v>
      </c>
      <c r="AI62" s="107">
        <f ca="1">IF(IFERROR(MATCH(_xlfn.CONCAT($B62,",",AI$4),'19 SpcFunc &amp; VentSpcFunc combos'!$Q$8:$Q$335,0),0)&gt;0,1,0)</f>
        <v>0</v>
      </c>
      <c r="AJ62" s="107">
        <f ca="1">IF(IFERROR(MATCH(_xlfn.CONCAT($B62,",",AJ$4),'19 SpcFunc &amp; VentSpcFunc combos'!$Q$8:$Q$335,0),0)&gt;0,1,0)</f>
        <v>0</v>
      </c>
      <c r="AK62" s="107">
        <f ca="1">IF(IFERROR(MATCH(_xlfn.CONCAT($B62,",",AK$4),'19 SpcFunc &amp; VentSpcFunc combos'!$Q$8:$Q$335,0),0)&gt;0,1,0)</f>
        <v>0</v>
      </c>
      <c r="AL62" s="107">
        <f ca="1">IF(IFERROR(MATCH(_xlfn.CONCAT($B62,",",AL$4),'19 SpcFunc &amp; VentSpcFunc combos'!$Q$8:$Q$335,0),0)&gt;0,1,0)</f>
        <v>0</v>
      </c>
      <c r="AM62" s="107">
        <f ca="1">IF(IFERROR(MATCH(_xlfn.CONCAT($B62,",",AM$4),'19 SpcFunc &amp; VentSpcFunc combos'!$Q$8:$Q$335,0),0)&gt;0,1,0)</f>
        <v>0</v>
      </c>
      <c r="AN62" s="107">
        <f ca="1">IF(IFERROR(MATCH(_xlfn.CONCAT($B62,",",AN$4),'19 SpcFunc &amp; VentSpcFunc combos'!$Q$8:$Q$335,0),0)&gt;0,1,0)</f>
        <v>0</v>
      </c>
      <c r="AO62" s="107">
        <f ca="1">IF(IFERROR(MATCH(_xlfn.CONCAT($B62,",",AO$4),'19 SpcFunc &amp; VentSpcFunc combos'!$Q$8:$Q$335,0),0)&gt;0,1,0)</f>
        <v>0</v>
      </c>
      <c r="AP62" s="107">
        <f ca="1">IF(IFERROR(MATCH(_xlfn.CONCAT($B62,",",AP$4),'19 SpcFunc &amp; VentSpcFunc combos'!$Q$8:$Q$335,0),0)&gt;0,1,0)</f>
        <v>0</v>
      </c>
      <c r="AQ62" s="107">
        <f ca="1">IF(IFERROR(MATCH(_xlfn.CONCAT($B62,",",AQ$4),'19 SpcFunc &amp; VentSpcFunc combos'!$Q$8:$Q$335,0),0)&gt;0,1,0)</f>
        <v>0</v>
      </c>
      <c r="AR62" s="107">
        <f ca="1">IF(IFERROR(MATCH(_xlfn.CONCAT($B62,",",AR$4),'19 SpcFunc &amp; VentSpcFunc combos'!$Q$8:$Q$335,0),0)&gt;0,1,0)</f>
        <v>0</v>
      </c>
      <c r="AS62" s="107">
        <f ca="1">IF(IFERROR(MATCH(_xlfn.CONCAT($B62,",",AS$4),'19 SpcFunc &amp; VentSpcFunc combos'!$Q$8:$Q$335,0),0)&gt;0,1,0)</f>
        <v>0</v>
      </c>
      <c r="AT62" s="107">
        <f ca="1">IF(IFERROR(MATCH(_xlfn.CONCAT($B62,",",AT$4),'19 SpcFunc &amp; VentSpcFunc combos'!$Q$8:$Q$335,0),0)&gt;0,1,0)</f>
        <v>0</v>
      </c>
      <c r="AU62" s="107">
        <f ca="1">IF(IFERROR(MATCH(_xlfn.CONCAT($B62,",",AU$4),'19 SpcFunc &amp; VentSpcFunc combos'!$Q$8:$Q$335,0),0)&gt;0,1,0)</f>
        <v>0</v>
      </c>
      <c r="AV62" s="107">
        <f ca="1">IF(IFERROR(MATCH(_xlfn.CONCAT($B62,",",AV$4),'19 SpcFunc &amp; VentSpcFunc combos'!$Q$8:$Q$335,0),0)&gt;0,1,0)</f>
        <v>0</v>
      </c>
      <c r="AW62" s="107">
        <f ca="1">IF(IFERROR(MATCH(_xlfn.CONCAT($B62,",",AW$4),'19 SpcFunc &amp; VentSpcFunc combos'!$Q$8:$Q$335,0),0)&gt;0,1,0)</f>
        <v>0</v>
      </c>
      <c r="AX62" s="107">
        <f ca="1">IF(IFERROR(MATCH(_xlfn.CONCAT($B62,",",AX$4),'19 SpcFunc &amp; VentSpcFunc combos'!$Q$8:$Q$335,0),0)&gt;0,1,0)</f>
        <v>0</v>
      </c>
      <c r="AY62" s="107">
        <f ca="1">IF(IFERROR(MATCH(_xlfn.CONCAT($B62,",",AY$4),'19 SpcFunc &amp; VentSpcFunc combos'!$Q$8:$Q$335,0),0)&gt;0,1,0)</f>
        <v>0</v>
      </c>
      <c r="AZ62" s="107">
        <f ca="1">IF(IFERROR(MATCH(_xlfn.CONCAT($B62,",",AZ$4),'19 SpcFunc &amp; VentSpcFunc combos'!$Q$8:$Q$335,0),0)&gt;0,1,0)</f>
        <v>0</v>
      </c>
      <c r="BA62" s="107">
        <f ca="1">IF(IFERROR(MATCH(_xlfn.CONCAT($B62,",",BA$4),'19 SpcFunc &amp; VentSpcFunc combos'!$Q$8:$Q$335,0),0)&gt;0,1,0)</f>
        <v>0</v>
      </c>
      <c r="BB62" s="107">
        <f ca="1">IF(IFERROR(MATCH(_xlfn.CONCAT($B62,",",BB$4),'19 SpcFunc &amp; VentSpcFunc combos'!$Q$8:$Q$335,0),0)&gt;0,1,0)</f>
        <v>0</v>
      </c>
      <c r="BC62" s="107">
        <f ca="1">IF(IFERROR(MATCH(_xlfn.CONCAT($B62,",",BC$4),'19 SpcFunc &amp; VentSpcFunc combos'!$Q$8:$Q$335,0),0)&gt;0,1,0)</f>
        <v>0</v>
      </c>
      <c r="BD62" s="107">
        <f ca="1">IF(IFERROR(MATCH(_xlfn.CONCAT($B62,",",BD$4),'19 SpcFunc &amp; VentSpcFunc combos'!$Q$8:$Q$335,0),0)&gt;0,1,0)</f>
        <v>0</v>
      </c>
      <c r="BE62" s="107">
        <f ca="1">IF(IFERROR(MATCH(_xlfn.CONCAT($B62,",",BE$4),'19 SpcFunc &amp; VentSpcFunc combos'!$Q$8:$Q$335,0),0)&gt;0,1,0)</f>
        <v>0</v>
      </c>
      <c r="BF62" s="107">
        <f ca="1">IF(IFERROR(MATCH(_xlfn.CONCAT($B62,",",BF$4),'19 SpcFunc &amp; VentSpcFunc combos'!$Q$8:$Q$335,0),0)&gt;0,1,0)</f>
        <v>0</v>
      </c>
      <c r="BG62" s="107">
        <f ca="1">IF(IFERROR(MATCH(_xlfn.CONCAT($B62,",",BG$4),'19 SpcFunc &amp; VentSpcFunc combos'!$Q$8:$Q$335,0),0)&gt;0,1,0)</f>
        <v>0</v>
      </c>
      <c r="BH62" s="107">
        <f ca="1">IF(IFERROR(MATCH(_xlfn.CONCAT($B62,",",BH$4),'19 SpcFunc &amp; VentSpcFunc combos'!$Q$8:$Q$335,0),0)&gt;0,1,0)</f>
        <v>1</v>
      </c>
      <c r="BI62" s="107">
        <f ca="1">IF(IFERROR(MATCH(_xlfn.CONCAT($B62,",",BI$4),'19 SpcFunc &amp; VentSpcFunc combos'!$Q$8:$Q$335,0),0)&gt;0,1,0)</f>
        <v>0</v>
      </c>
      <c r="BJ62" s="107">
        <f ca="1">IF(IFERROR(MATCH(_xlfn.CONCAT($B62,",",BJ$4),'19 SpcFunc &amp; VentSpcFunc combos'!$Q$8:$Q$335,0),0)&gt;0,1,0)</f>
        <v>0</v>
      </c>
      <c r="BK62" s="107">
        <f ca="1">IF(IFERROR(MATCH(_xlfn.CONCAT($B62,",",BK$4),'19 SpcFunc &amp; VentSpcFunc combos'!$Q$8:$Q$335,0),0)&gt;0,1,0)</f>
        <v>0</v>
      </c>
      <c r="BL62" s="107">
        <f ca="1">IF(IFERROR(MATCH(_xlfn.CONCAT($B62,",",BL$4),'19 SpcFunc &amp; VentSpcFunc combos'!$Q$8:$Q$335,0),0)&gt;0,1,0)</f>
        <v>0</v>
      </c>
      <c r="BM62" s="107">
        <f ca="1">IF(IFERROR(MATCH(_xlfn.CONCAT($B62,",",BM$4),'19 SpcFunc &amp; VentSpcFunc combos'!$Q$8:$Q$335,0),0)&gt;0,1,0)</f>
        <v>1</v>
      </c>
      <c r="BN62" s="107">
        <f ca="1">IF(IFERROR(MATCH(_xlfn.CONCAT($B62,",",BN$4),'19 SpcFunc &amp; VentSpcFunc combos'!$Q$8:$Q$335,0),0)&gt;0,1,0)</f>
        <v>1</v>
      </c>
      <c r="BO62" s="107">
        <f ca="1">IF(IFERROR(MATCH(_xlfn.CONCAT($B62,",",BO$4),'19 SpcFunc &amp; VentSpcFunc combos'!$Q$8:$Q$335,0),0)&gt;0,1,0)</f>
        <v>0</v>
      </c>
      <c r="BP62" s="107">
        <f ca="1">IF(IFERROR(MATCH(_xlfn.CONCAT($B62,",",BP$4),'19 SpcFunc &amp; VentSpcFunc combos'!$Q$8:$Q$335,0),0)&gt;0,1,0)</f>
        <v>0</v>
      </c>
      <c r="BQ62" s="107">
        <f ca="1">IF(IFERROR(MATCH(_xlfn.CONCAT($B62,",",BQ$4),'19 SpcFunc &amp; VentSpcFunc combos'!$Q$8:$Q$335,0),0)&gt;0,1,0)</f>
        <v>0</v>
      </c>
      <c r="BR62" s="107">
        <f ca="1">IF(IFERROR(MATCH(_xlfn.CONCAT($B62,",",BR$4),'19 SpcFunc &amp; VentSpcFunc combos'!$Q$8:$Q$335,0),0)&gt;0,1,0)</f>
        <v>0</v>
      </c>
      <c r="BS62" s="107">
        <f ca="1">IF(IFERROR(MATCH(_xlfn.CONCAT($B62,",",BS$4),'19 SpcFunc &amp; VentSpcFunc combos'!$Q$8:$Q$335,0),0)&gt;0,1,0)</f>
        <v>0</v>
      </c>
      <c r="BT62" s="107">
        <f ca="1">IF(IFERROR(MATCH(_xlfn.CONCAT($B62,",",BT$4),'19 SpcFunc &amp; VentSpcFunc combos'!$Q$8:$Q$335,0),0)&gt;0,1,0)</f>
        <v>0</v>
      </c>
      <c r="BU62" s="107">
        <f ca="1">IF(IFERROR(MATCH(_xlfn.CONCAT($B62,",",BU$4),'19 SpcFunc &amp; VentSpcFunc combos'!$Q$8:$Q$335,0),0)&gt;0,1,0)</f>
        <v>0</v>
      </c>
      <c r="BV62" s="107">
        <f ca="1">IF(IFERROR(MATCH(_xlfn.CONCAT($B62,",",BV$4),'19 SpcFunc &amp; VentSpcFunc combos'!$Q$8:$Q$335,0),0)&gt;0,1,0)</f>
        <v>0</v>
      </c>
      <c r="BW62" s="107">
        <f ca="1">IF(IFERROR(MATCH(_xlfn.CONCAT($B62,",",BW$4),'19 SpcFunc &amp; VentSpcFunc combos'!$Q$8:$Q$335,0),0)&gt;0,1,0)</f>
        <v>0</v>
      </c>
      <c r="BX62" s="107">
        <f ca="1">IF(IFERROR(MATCH(_xlfn.CONCAT($B62,",",BX$4),'19 SpcFunc &amp; VentSpcFunc combos'!$Q$8:$Q$335,0),0)&gt;0,1,0)</f>
        <v>0</v>
      </c>
      <c r="BY62" s="107">
        <f ca="1">IF(IFERROR(MATCH(_xlfn.CONCAT($B62,",",BY$4),'19 SpcFunc &amp; VentSpcFunc combos'!$Q$8:$Q$335,0),0)&gt;0,1,0)</f>
        <v>0</v>
      </c>
      <c r="BZ62" s="107">
        <f ca="1">IF(IFERROR(MATCH(_xlfn.CONCAT($B62,",",BZ$4),'19 SpcFunc &amp; VentSpcFunc combos'!$Q$8:$Q$335,0),0)&gt;0,1,0)</f>
        <v>0</v>
      </c>
      <c r="CA62" s="107">
        <f ca="1">IF(IFERROR(MATCH(_xlfn.CONCAT($B62,",",CA$4),'19 SpcFunc &amp; VentSpcFunc combos'!$Q$8:$Q$335,0),0)&gt;0,1,0)</f>
        <v>0</v>
      </c>
      <c r="CB62" s="107">
        <f ca="1">IF(IFERROR(MATCH(_xlfn.CONCAT($B62,",",CB$4),'19 SpcFunc &amp; VentSpcFunc combos'!$Q$8:$Q$335,0),0)&gt;0,1,0)</f>
        <v>0</v>
      </c>
      <c r="CC62" s="107">
        <f ca="1">IF(IFERROR(MATCH(_xlfn.CONCAT($B62,",",CC$4),'19 SpcFunc &amp; VentSpcFunc combos'!$Q$8:$Q$335,0),0)&gt;0,1,0)</f>
        <v>0</v>
      </c>
      <c r="CD62" s="107">
        <f ca="1">IF(IFERROR(MATCH(_xlfn.CONCAT($B62,",",CD$4),'19 SpcFunc &amp; VentSpcFunc combos'!$Q$8:$Q$335,0),0)&gt;0,1,0)</f>
        <v>0</v>
      </c>
      <c r="CE62" s="107">
        <f ca="1">IF(IFERROR(MATCH(_xlfn.CONCAT($B62,",",CE$4),'19 SpcFunc &amp; VentSpcFunc combos'!$Q$8:$Q$335,0),0)&gt;0,1,0)</f>
        <v>0</v>
      </c>
      <c r="CF62" s="107">
        <f ca="1">IF(IFERROR(MATCH(_xlfn.CONCAT($B62,",",CF$4),'19 SpcFunc &amp; VentSpcFunc combos'!$Q$8:$Q$335,0),0)&gt;0,1,0)</f>
        <v>0</v>
      </c>
      <c r="CG62" s="107">
        <f ca="1">IF(IFERROR(MATCH(_xlfn.CONCAT($B62,",",CG$4),'19 SpcFunc &amp; VentSpcFunc combos'!$Q$8:$Q$335,0),0)&gt;0,1,0)</f>
        <v>0</v>
      </c>
      <c r="CH62" s="107">
        <f ca="1">IF(IFERROR(MATCH(_xlfn.CONCAT($B62,",",CH$4),'19 SpcFunc &amp; VentSpcFunc combos'!$Q$8:$Q$335,0),0)&gt;0,1,0)</f>
        <v>0</v>
      </c>
      <c r="CI62" s="107">
        <f ca="1">IF(IFERROR(MATCH(_xlfn.CONCAT($B62,",",CI$4),'19 SpcFunc &amp; VentSpcFunc combos'!$Q$8:$Q$335,0),0)&gt;0,1,0)</f>
        <v>0</v>
      </c>
      <c r="CJ62" s="107">
        <f ca="1">IF(IFERROR(MATCH(_xlfn.CONCAT($B62,",",CJ$4),'19 SpcFunc &amp; VentSpcFunc combos'!$Q$8:$Q$335,0),0)&gt;0,1,0)</f>
        <v>0</v>
      </c>
      <c r="CK62" s="107">
        <f ca="1">IF(IFERROR(MATCH(_xlfn.CONCAT($B62,",",CK$4),'19 SpcFunc &amp; VentSpcFunc combos'!$Q$8:$Q$335,0),0)&gt;0,1,0)</f>
        <v>0</v>
      </c>
      <c r="CL62" s="107">
        <f ca="1">IF(IFERROR(MATCH(_xlfn.CONCAT($B62,",",CL$4),'19 SpcFunc &amp; VentSpcFunc combos'!$Q$8:$Q$335,0),0)&gt;0,1,0)</f>
        <v>0</v>
      </c>
      <c r="CM62" s="107">
        <f ca="1">IF(IFERROR(MATCH(_xlfn.CONCAT($B62,",",CM$4),'19 SpcFunc &amp; VentSpcFunc combos'!$Q$8:$Q$335,0),0)&gt;0,1,0)</f>
        <v>0</v>
      </c>
      <c r="CN62" s="107">
        <f ca="1">IF(IFERROR(MATCH(_xlfn.CONCAT($B62,",",CN$4),'19 SpcFunc &amp; VentSpcFunc combos'!$Q$8:$Q$335,0),0)&gt;0,1,0)</f>
        <v>0</v>
      </c>
      <c r="CO62" s="107">
        <f ca="1">IF(IFERROR(MATCH(_xlfn.CONCAT($B62,",",CO$4),'19 SpcFunc &amp; VentSpcFunc combos'!$Q$8:$Q$335,0),0)&gt;0,1,0)</f>
        <v>0</v>
      </c>
      <c r="CP62" s="107">
        <f ca="1">IF(IFERROR(MATCH(_xlfn.CONCAT($B62,",",CP$4),'19 SpcFunc &amp; VentSpcFunc combos'!$Q$8:$Q$335,0),0)&gt;0,1,0)</f>
        <v>0</v>
      </c>
      <c r="CQ62" s="107">
        <f ca="1">IF(IFERROR(MATCH(_xlfn.CONCAT($B62,",",CQ$4),'19 SpcFunc &amp; VentSpcFunc combos'!$Q$8:$Q$335,0),0)&gt;0,1,0)</f>
        <v>0</v>
      </c>
      <c r="CR62" s="107">
        <f ca="1">IF(IFERROR(MATCH(_xlfn.CONCAT($B62,",",CR$4),'19 SpcFunc &amp; VentSpcFunc combos'!$Q$8:$Q$335,0),0)&gt;0,1,0)</f>
        <v>0</v>
      </c>
      <c r="CS62" s="107">
        <f ca="1">IF(IFERROR(MATCH(_xlfn.CONCAT($B62,",",CS$4),'19 SpcFunc &amp; VentSpcFunc combos'!$Q$8:$Q$335,0),0)&gt;0,1,0)</f>
        <v>0</v>
      </c>
      <c r="CT62" s="107">
        <f ca="1">IF(IFERROR(MATCH(_xlfn.CONCAT($B62,",",CT$4),'19 SpcFunc &amp; VentSpcFunc combos'!$Q$8:$Q$335,0),0)&gt;0,1,0)</f>
        <v>0</v>
      </c>
      <c r="CU62" s="86" t="s">
        <v>535</v>
      </c>
      <c r="CV62">
        <f t="shared" ca="1" si="5"/>
        <v>5</v>
      </c>
    </row>
    <row r="63" spans="2:100">
      <c r="B63" t="str">
        <f>'For CSV - 2019 SpcFuncData'!B63</f>
        <v>Sports Arena - Playing Area (&gt; 5,000 Spectators)</v>
      </c>
      <c r="C63" s="107">
        <f ca="1">IF(IFERROR(MATCH(_xlfn.CONCAT($B63,",",C$4),'19 SpcFunc &amp; VentSpcFunc combos'!$Q$8:$Q$335,0),0)&gt;0,1,0)</f>
        <v>0</v>
      </c>
      <c r="D63" s="107">
        <f ca="1">IF(IFERROR(MATCH(_xlfn.CONCAT($B63,",",D$4),'19 SpcFunc &amp; VentSpcFunc combos'!$Q$8:$Q$335,0),0)&gt;0,1,0)</f>
        <v>0</v>
      </c>
      <c r="E63" s="107">
        <f ca="1">IF(IFERROR(MATCH(_xlfn.CONCAT($B63,",",E$4),'19 SpcFunc &amp; VentSpcFunc combos'!$Q$8:$Q$335,0),0)&gt;0,1,0)</f>
        <v>0</v>
      </c>
      <c r="F63" s="107">
        <f ca="1">IF(IFERROR(MATCH(_xlfn.CONCAT($B63,",",F$4),'19 SpcFunc &amp; VentSpcFunc combos'!$Q$8:$Q$335,0),0)&gt;0,1,0)</f>
        <v>0</v>
      </c>
      <c r="G63" s="107">
        <f ca="1">IF(IFERROR(MATCH(_xlfn.CONCAT($B63,",",G$4),'19 SpcFunc &amp; VentSpcFunc combos'!$Q$8:$Q$335,0),0)&gt;0,1,0)</f>
        <v>0</v>
      </c>
      <c r="H63" s="107">
        <f ca="1">IF(IFERROR(MATCH(_xlfn.CONCAT($B63,",",H$4),'19 SpcFunc &amp; VentSpcFunc combos'!$Q$8:$Q$335,0),0)&gt;0,1,0)</f>
        <v>0</v>
      </c>
      <c r="I63" s="107">
        <f ca="1">IF(IFERROR(MATCH(_xlfn.CONCAT($B63,",",I$4),'19 SpcFunc &amp; VentSpcFunc combos'!$Q$8:$Q$335,0),0)&gt;0,1,0)</f>
        <v>0</v>
      </c>
      <c r="J63" s="107">
        <f ca="1">IF(IFERROR(MATCH(_xlfn.CONCAT($B63,",",J$4),'19 SpcFunc &amp; VentSpcFunc combos'!$Q$8:$Q$335,0),0)&gt;0,1,0)</f>
        <v>0</v>
      </c>
      <c r="K63" s="107">
        <f ca="1">IF(IFERROR(MATCH(_xlfn.CONCAT($B63,",",K$4),'19 SpcFunc &amp; VentSpcFunc combos'!$Q$8:$Q$335,0),0)&gt;0,1,0)</f>
        <v>0</v>
      </c>
      <c r="L63" s="107">
        <f ca="1">IF(IFERROR(MATCH(_xlfn.CONCAT($B63,",",L$4),'19 SpcFunc &amp; VentSpcFunc combos'!$Q$8:$Q$335,0),0)&gt;0,1,0)</f>
        <v>0</v>
      </c>
      <c r="M63" s="107">
        <f ca="1">IF(IFERROR(MATCH(_xlfn.CONCAT($B63,",",M$4),'19 SpcFunc &amp; VentSpcFunc combos'!$Q$8:$Q$335,0),0)&gt;0,1,0)</f>
        <v>0</v>
      </c>
      <c r="N63" s="107">
        <f ca="1">IF(IFERROR(MATCH(_xlfn.CONCAT($B63,",",N$4),'19 SpcFunc &amp; VentSpcFunc combos'!$Q$8:$Q$335,0),0)&gt;0,1,0)</f>
        <v>0</v>
      </c>
      <c r="O63" s="107">
        <f ca="1">IF(IFERROR(MATCH(_xlfn.CONCAT($B63,",",O$4),'19 SpcFunc &amp; VentSpcFunc combos'!$Q$8:$Q$335,0),0)&gt;0,1,0)</f>
        <v>0</v>
      </c>
      <c r="P63" s="107">
        <f ca="1">IF(IFERROR(MATCH(_xlfn.CONCAT($B63,",",P$4),'19 SpcFunc &amp; VentSpcFunc combos'!$Q$8:$Q$335,0),0)&gt;0,1,0)</f>
        <v>0</v>
      </c>
      <c r="Q63" s="107">
        <f ca="1">IF(IFERROR(MATCH(_xlfn.CONCAT($B63,",",Q$4),'19 SpcFunc &amp; VentSpcFunc combos'!$Q$8:$Q$335,0),0)&gt;0,1,0)</f>
        <v>0</v>
      </c>
      <c r="R63" s="107">
        <f ca="1">IF(IFERROR(MATCH(_xlfn.CONCAT($B63,",",R$4),'19 SpcFunc &amp; VentSpcFunc combos'!$Q$8:$Q$335,0),0)&gt;0,1,0)</f>
        <v>0</v>
      </c>
      <c r="S63" s="107">
        <f ca="1">IF(IFERROR(MATCH(_xlfn.CONCAT($B63,",",S$4),'19 SpcFunc &amp; VentSpcFunc combos'!$Q$8:$Q$335,0),0)&gt;0,1,0)</f>
        <v>0</v>
      </c>
      <c r="T63" s="107">
        <f ca="1">IF(IFERROR(MATCH(_xlfn.CONCAT($B63,",",T$4),'19 SpcFunc &amp; VentSpcFunc combos'!$Q$8:$Q$335,0),0)&gt;0,1,0)</f>
        <v>0</v>
      </c>
      <c r="U63" s="107">
        <f ca="1">IF(IFERROR(MATCH(_xlfn.CONCAT($B63,",",U$4),'19 SpcFunc &amp; VentSpcFunc combos'!$Q$8:$Q$335,0),0)&gt;0,1,0)</f>
        <v>0</v>
      </c>
      <c r="V63" s="107">
        <f ca="1">IF(IFERROR(MATCH(_xlfn.CONCAT($B63,",",V$4),'19 SpcFunc &amp; VentSpcFunc combos'!$Q$8:$Q$335,0),0)&gt;0,1,0)</f>
        <v>0</v>
      </c>
      <c r="W63" s="107">
        <f ca="1">IF(IFERROR(MATCH(_xlfn.CONCAT($B63,",",W$4),'19 SpcFunc &amp; VentSpcFunc combos'!$Q$8:$Q$335,0),0)&gt;0,1,0)</f>
        <v>0</v>
      </c>
      <c r="X63" s="107">
        <f ca="1">IF(IFERROR(MATCH(_xlfn.CONCAT($B63,",",X$4),'19 SpcFunc &amp; VentSpcFunc combos'!$Q$8:$Q$335,0),0)&gt;0,1,0)</f>
        <v>0</v>
      </c>
      <c r="Y63" s="107">
        <f ca="1">IF(IFERROR(MATCH(_xlfn.CONCAT($B63,",",Y$4),'19 SpcFunc &amp; VentSpcFunc combos'!$Q$8:$Q$335,0),0)&gt;0,1,0)</f>
        <v>0</v>
      </c>
      <c r="Z63" s="107">
        <f ca="1">IF(IFERROR(MATCH(_xlfn.CONCAT($B63,",",Z$4),'19 SpcFunc &amp; VentSpcFunc combos'!$Q$8:$Q$335,0),0)&gt;0,1,0)</f>
        <v>0</v>
      </c>
      <c r="AA63" s="107">
        <f ca="1">IF(IFERROR(MATCH(_xlfn.CONCAT($B63,",",AA$4),'19 SpcFunc &amp; VentSpcFunc combos'!$Q$8:$Q$335,0),0)&gt;0,1,0)</f>
        <v>1</v>
      </c>
      <c r="AB63" s="107">
        <f ca="1">IF(IFERROR(MATCH(_xlfn.CONCAT($B63,",",AB$4),'19 SpcFunc &amp; VentSpcFunc combos'!$Q$8:$Q$335,0),0)&gt;0,1,0)</f>
        <v>0</v>
      </c>
      <c r="AC63" s="107">
        <f ca="1">IF(IFERROR(MATCH(_xlfn.CONCAT($B63,",",AC$4),'19 SpcFunc &amp; VentSpcFunc combos'!$Q$8:$Q$335,0),0)&gt;0,1,0)</f>
        <v>0</v>
      </c>
      <c r="AD63" s="107">
        <f ca="1">IF(IFERROR(MATCH(_xlfn.CONCAT($B63,",",AD$4),'19 SpcFunc &amp; VentSpcFunc combos'!$Q$8:$Q$335,0),0)&gt;0,1,0)</f>
        <v>0</v>
      </c>
      <c r="AE63" s="107">
        <f ca="1">IF(IFERROR(MATCH(_xlfn.CONCAT($B63,",",AE$4),'19 SpcFunc &amp; VentSpcFunc combos'!$Q$8:$Q$335,0),0)&gt;0,1,0)</f>
        <v>0</v>
      </c>
      <c r="AF63" s="107">
        <f ca="1">IF(IFERROR(MATCH(_xlfn.CONCAT($B63,",",AF$4),'19 SpcFunc &amp; VentSpcFunc combos'!$Q$8:$Q$335,0),0)&gt;0,1,0)</f>
        <v>0</v>
      </c>
      <c r="AG63" s="107">
        <f ca="1">IF(IFERROR(MATCH(_xlfn.CONCAT($B63,",",AG$4),'19 SpcFunc &amp; VentSpcFunc combos'!$Q$8:$Q$335,0),0)&gt;0,1,0)</f>
        <v>0</v>
      </c>
      <c r="AH63" s="107">
        <f ca="1">IF(IFERROR(MATCH(_xlfn.CONCAT($B63,",",AH$4),'19 SpcFunc &amp; VentSpcFunc combos'!$Q$8:$Q$335,0),0)&gt;0,1,0)</f>
        <v>0</v>
      </c>
      <c r="AI63" s="107">
        <f ca="1">IF(IFERROR(MATCH(_xlfn.CONCAT($B63,",",AI$4),'19 SpcFunc &amp; VentSpcFunc combos'!$Q$8:$Q$335,0),0)&gt;0,1,0)</f>
        <v>0</v>
      </c>
      <c r="AJ63" s="107">
        <f ca="1">IF(IFERROR(MATCH(_xlfn.CONCAT($B63,",",AJ$4),'19 SpcFunc &amp; VentSpcFunc combos'!$Q$8:$Q$335,0),0)&gt;0,1,0)</f>
        <v>0</v>
      </c>
      <c r="AK63" s="107">
        <f ca="1">IF(IFERROR(MATCH(_xlfn.CONCAT($B63,",",AK$4),'19 SpcFunc &amp; VentSpcFunc combos'!$Q$8:$Q$335,0),0)&gt;0,1,0)</f>
        <v>0</v>
      </c>
      <c r="AL63" s="107">
        <f ca="1">IF(IFERROR(MATCH(_xlfn.CONCAT($B63,",",AL$4),'19 SpcFunc &amp; VentSpcFunc combos'!$Q$8:$Q$335,0),0)&gt;0,1,0)</f>
        <v>0</v>
      </c>
      <c r="AM63" s="107">
        <f ca="1">IF(IFERROR(MATCH(_xlfn.CONCAT($B63,",",AM$4),'19 SpcFunc &amp; VentSpcFunc combos'!$Q$8:$Q$335,0),0)&gt;0,1,0)</f>
        <v>0</v>
      </c>
      <c r="AN63" s="107">
        <f ca="1">IF(IFERROR(MATCH(_xlfn.CONCAT($B63,",",AN$4),'19 SpcFunc &amp; VentSpcFunc combos'!$Q$8:$Q$335,0),0)&gt;0,1,0)</f>
        <v>0</v>
      </c>
      <c r="AO63" s="107">
        <f ca="1">IF(IFERROR(MATCH(_xlfn.CONCAT($B63,",",AO$4),'19 SpcFunc &amp; VentSpcFunc combos'!$Q$8:$Q$335,0),0)&gt;0,1,0)</f>
        <v>0</v>
      </c>
      <c r="AP63" s="107">
        <f ca="1">IF(IFERROR(MATCH(_xlfn.CONCAT($B63,",",AP$4),'19 SpcFunc &amp; VentSpcFunc combos'!$Q$8:$Q$335,0),0)&gt;0,1,0)</f>
        <v>0</v>
      </c>
      <c r="AQ63" s="107">
        <f ca="1">IF(IFERROR(MATCH(_xlfn.CONCAT($B63,",",AQ$4),'19 SpcFunc &amp; VentSpcFunc combos'!$Q$8:$Q$335,0),0)&gt;0,1,0)</f>
        <v>0</v>
      </c>
      <c r="AR63" s="107">
        <f ca="1">IF(IFERROR(MATCH(_xlfn.CONCAT($B63,",",AR$4),'19 SpcFunc &amp; VentSpcFunc combos'!$Q$8:$Q$335,0),0)&gt;0,1,0)</f>
        <v>0</v>
      </c>
      <c r="AS63" s="107">
        <f ca="1">IF(IFERROR(MATCH(_xlfn.CONCAT($B63,",",AS$4),'19 SpcFunc &amp; VentSpcFunc combos'!$Q$8:$Q$335,0),0)&gt;0,1,0)</f>
        <v>0</v>
      </c>
      <c r="AT63" s="107">
        <f ca="1">IF(IFERROR(MATCH(_xlfn.CONCAT($B63,",",AT$4),'19 SpcFunc &amp; VentSpcFunc combos'!$Q$8:$Q$335,0),0)&gt;0,1,0)</f>
        <v>0</v>
      </c>
      <c r="AU63" s="107">
        <f ca="1">IF(IFERROR(MATCH(_xlfn.CONCAT($B63,",",AU$4),'19 SpcFunc &amp; VentSpcFunc combos'!$Q$8:$Q$335,0),0)&gt;0,1,0)</f>
        <v>0</v>
      </c>
      <c r="AV63" s="107">
        <f ca="1">IF(IFERROR(MATCH(_xlfn.CONCAT($B63,",",AV$4),'19 SpcFunc &amp; VentSpcFunc combos'!$Q$8:$Q$335,0),0)&gt;0,1,0)</f>
        <v>0</v>
      </c>
      <c r="AW63" s="107">
        <f ca="1">IF(IFERROR(MATCH(_xlfn.CONCAT($B63,",",AW$4),'19 SpcFunc &amp; VentSpcFunc combos'!$Q$8:$Q$335,0),0)&gt;0,1,0)</f>
        <v>0</v>
      </c>
      <c r="AX63" s="107">
        <f ca="1">IF(IFERROR(MATCH(_xlfn.CONCAT($B63,",",AX$4),'19 SpcFunc &amp; VentSpcFunc combos'!$Q$8:$Q$335,0),0)&gt;0,1,0)</f>
        <v>0</v>
      </c>
      <c r="AY63" s="107">
        <f ca="1">IF(IFERROR(MATCH(_xlfn.CONCAT($B63,",",AY$4),'19 SpcFunc &amp; VentSpcFunc combos'!$Q$8:$Q$335,0),0)&gt;0,1,0)</f>
        <v>0</v>
      </c>
      <c r="AZ63" s="107">
        <f ca="1">IF(IFERROR(MATCH(_xlfn.CONCAT($B63,",",AZ$4),'19 SpcFunc &amp; VentSpcFunc combos'!$Q$8:$Q$335,0),0)&gt;0,1,0)</f>
        <v>0</v>
      </c>
      <c r="BA63" s="107">
        <f ca="1">IF(IFERROR(MATCH(_xlfn.CONCAT($B63,",",BA$4),'19 SpcFunc &amp; VentSpcFunc combos'!$Q$8:$Q$335,0),0)&gt;0,1,0)</f>
        <v>0</v>
      </c>
      <c r="BB63" s="107">
        <f ca="1">IF(IFERROR(MATCH(_xlfn.CONCAT($B63,",",BB$4),'19 SpcFunc &amp; VentSpcFunc combos'!$Q$8:$Q$335,0),0)&gt;0,1,0)</f>
        <v>0</v>
      </c>
      <c r="BC63" s="107">
        <f ca="1">IF(IFERROR(MATCH(_xlfn.CONCAT($B63,",",BC$4),'19 SpcFunc &amp; VentSpcFunc combos'!$Q$8:$Q$335,0),0)&gt;0,1,0)</f>
        <v>0</v>
      </c>
      <c r="BD63" s="107">
        <f ca="1">IF(IFERROR(MATCH(_xlfn.CONCAT($B63,",",BD$4),'19 SpcFunc &amp; VentSpcFunc combos'!$Q$8:$Q$335,0),0)&gt;0,1,0)</f>
        <v>0</v>
      </c>
      <c r="BE63" s="107">
        <f ca="1">IF(IFERROR(MATCH(_xlfn.CONCAT($B63,",",BE$4),'19 SpcFunc &amp; VentSpcFunc combos'!$Q$8:$Q$335,0),0)&gt;0,1,0)</f>
        <v>0</v>
      </c>
      <c r="BF63" s="107">
        <f ca="1">IF(IFERROR(MATCH(_xlfn.CONCAT($B63,",",BF$4),'19 SpcFunc &amp; VentSpcFunc combos'!$Q$8:$Q$335,0),0)&gt;0,1,0)</f>
        <v>0</v>
      </c>
      <c r="BG63" s="107">
        <f ca="1">IF(IFERROR(MATCH(_xlfn.CONCAT($B63,",",BG$4),'19 SpcFunc &amp; VentSpcFunc combos'!$Q$8:$Q$335,0),0)&gt;0,1,0)</f>
        <v>0</v>
      </c>
      <c r="BH63" s="107">
        <f ca="1">IF(IFERROR(MATCH(_xlfn.CONCAT($B63,",",BH$4),'19 SpcFunc &amp; VentSpcFunc combos'!$Q$8:$Q$335,0),0)&gt;0,1,0)</f>
        <v>0</v>
      </c>
      <c r="BI63" s="107">
        <f ca="1">IF(IFERROR(MATCH(_xlfn.CONCAT($B63,",",BI$4),'19 SpcFunc &amp; VentSpcFunc combos'!$Q$8:$Q$335,0),0)&gt;0,1,0)</f>
        <v>0</v>
      </c>
      <c r="BJ63" s="107">
        <f ca="1">IF(IFERROR(MATCH(_xlfn.CONCAT($B63,",",BJ$4),'19 SpcFunc &amp; VentSpcFunc combos'!$Q$8:$Q$335,0),0)&gt;0,1,0)</f>
        <v>0</v>
      </c>
      <c r="BK63" s="107">
        <f ca="1">IF(IFERROR(MATCH(_xlfn.CONCAT($B63,",",BK$4),'19 SpcFunc &amp; VentSpcFunc combos'!$Q$8:$Q$335,0),0)&gt;0,1,0)</f>
        <v>0</v>
      </c>
      <c r="BL63" s="107">
        <f ca="1">IF(IFERROR(MATCH(_xlfn.CONCAT($B63,",",BL$4),'19 SpcFunc &amp; VentSpcFunc combos'!$Q$8:$Q$335,0),0)&gt;0,1,0)</f>
        <v>0</v>
      </c>
      <c r="BM63" s="107">
        <f ca="1">IF(IFERROR(MATCH(_xlfn.CONCAT($B63,",",BM$4),'19 SpcFunc &amp; VentSpcFunc combos'!$Q$8:$Q$335,0),0)&gt;0,1,0)</f>
        <v>0</v>
      </c>
      <c r="BN63" s="107">
        <f ca="1">IF(IFERROR(MATCH(_xlfn.CONCAT($B63,",",BN$4),'19 SpcFunc &amp; VentSpcFunc combos'!$Q$8:$Q$335,0),0)&gt;0,1,0)</f>
        <v>0</v>
      </c>
      <c r="BO63" s="107">
        <f ca="1">IF(IFERROR(MATCH(_xlfn.CONCAT($B63,",",BO$4),'19 SpcFunc &amp; VentSpcFunc combos'!$Q$8:$Q$335,0),0)&gt;0,1,0)</f>
        <v>0</v>
      </c>
      <c r="BP63" s="107">
        <f ca="1">IF(IFERROR(MATCH(_xlfn.CONCAT($B63,",",BP$4),'19 SpcFunc &amp; VentSpcFunc combos'!$Q$8:$Q$335,0),0)&gt;0,1,0)</f>
        <v>0</v>
      </c>
      <c r="BQ63" s="107">
        <f ca="1">IF(IFERROR(MATCH(_xlfn.CONCAT($B63,",",BQ$4),'19 SpcFunc &amp; VentSpcFunc combos'!$Q$8:$Q$335,0),0)&gt;0,1,0)</f>
        <v>0</v>
      </c>
      <c r="BR63" s="107">
        <f ca="1">IF(IFERROR(MATCH(_xlfn.CONCAT($B63,",",BR$4),'19 SpcFunc &amp; VentSpcFunc combos'!$Q$8:$Q$335,0),0)&gt;0,1,0)</f>
        <v>0</v>
      </c>
      <c r="BS63" s="107">
        <f ca="1">IF(IFERROR(MATCH(_xlfn.CONCAT($B63,",",BS$4),'19 SpcFunc &amp; VentSpcFunc combos'!$Q$8:$Q$335,0),0)&gt;0,1,0)</f>
        <v>0</v>
      </c>
      <c r="BT63" s="107">
        <f ca="1">IF(IFERROR(MATCH(_xlfn.CONCAT($B63,",",BT$4),'19 SpcFunc &amp; VentSpcFunc combos'!$Q$8:$Q$335,0),0)&gt;0,1,0)</f>
        <v>0</v>
      </c>
      <c r="BU63" s="107">
        <f ca="1">IF(IFERROR(MATCH(_xlfn.CONCAT($B63,",",BU$4),'19 SpcFunc &amp; VentSpcFunc combos'!$Q$8:$Q$335,0),0)&gt;0,1,0)</f>
        <v>0</v>
      </c>
      <c r="BV63" s="107">
        <f ca="1">IF(IFERROR(MATCH(_xlfn.CONCAT($B63,",",BV$4),'19 SpcFunc &amp; VentSpcFunc combos'!$Q$8:$Q$335,0),0)&gt;0,1,0)</f>
        <v>0</v>
      </c>
      <c r="BW63" s="107">
        <f ca="1">IF(IFERROR(MATCH(_xlfn.CONCAT($B63,",",BW$4),'19 SpcFunc &amp; VentSpcFunc combos'!$Q$8:$Q$335,0),0)&gt;0,1,0)</f>
        <v>0</v>
      </c>
      <c r="BX63" s="107">
        <f ca="1">IF(IFERROR(MATCH(_xlfn.CONCAT($B63,",",BX$4),'19 SpcFunc &amp; VentSpcFunc combos'!$Q$8:$Q$335,0),0)&gt;0,1,0)</f>
        <v>0</v>
      </c>
      <c r="BY63" s="107">
        <f ca="1">IF(IFERROR(MATCH(_xlfn.CONCAT($B63,",",BY$4),'19 SpcFunc &amp; VentSpcFunc combos'!$Q$8:$Q$335,0),0)&gt;0,1,0)</f>
        <v>0</v>
      </c>
      <c r="BZ63" s="107">
        <f ca="1">IF(IFERROR(MATCH(_xlfn.CONCAT($B63,",",BZ$4),'19 SpcFunc &amp; VentSpcFunc combos'!$Q$8:$Q$335,0),0)&gt;0,1,0)</f>
        <v>0</v>
      </c>
      <c r="CA63" s="107">
        <f ca="1">IF(IFERROR(MATCH(_xlfn.CONCAT($B63,",",CA$4),'19 SpcFunc &amp; VentSpcFunc combos'!$Q$8:$Q$335,0),0)&gt;0,1,0)</f>
        <v>0</v>
      </c>
      <c r="CB63" s="107">
        <f ca="1">IF(IFERROR(MATCH(_xlfn.CONCAT($B63,",",CB$4),'19 SpcFunc &amp; VentSpcFunc combos'!$Q$8:$Q$335,0),0)&gt;0,1,0)</f>
        <v>0</v>
      </c>
      <c r="CC63" s="107">
        <f ca="1">IF(IFERROR(MATCH(_xlfn.CONCAT($B63,",",CC$4),'19 SpcFunc &amp; VentSpcFunc combos'!$Q$8:$Q$335,0),0)&gt;0,1,0)</f>
        <v>0</v>
      </c>
      <c r="CD63" s="107">
        <f ca="1">IF(IFERROR(MATCH(_xlfn.CONCAT($B63,",",CD$4),'19 SpcFunc &amp; VentSpcFunc combos'!$Q$8:$Q$335,0),0)&gt;0,1,0)</f>
        <v>0</v>
      </c>
      <c r="CE63" s="107">
        <f ca="1">IF(IFERROR(MATCH(_xlfn.CONCAT($B63,",",CE$4),'19 SpcFunc &amp; VentSpcFunc combos'!$Q$8:$Q$335,0),0)&gt;0,1,0)</f>
        <v>0</v>
      </c>
      <c r="CF63" s="107">
        <f ca="1">IF(IFERROR(MATCH(_xlfn.CONCAT($B63,",",CF$4),'19 SpcFunc &amp; VentSpcFunc combos'!$Q$8:$Q$335,0),0)&gt;0,1,0)</f>
        <v>0</v>
      </c>
      <c r="CG63" s="107">
        <f ca="1">IF(IFERROR(MATCH(_xlfn.CONCAT($B63,",",CG$4),'19 SpcFunc &amp; VentSpcFunc combos'!$Q$8:$Q$335,0),0)&gt;0,1,0)</f>
        <v>0</v>
      </c>
      <c r="CH63" s="107">
        <f ca="1">IF(IFERROR(MATCH(_xlfn.CONCAT($B63,",",CH$4),'19 SpcFunc &amp; VentSpcFunc combos'!$Q$8:$Q$335,0),0)&gt;0,1,0)</f>
        <v>0</v>
      </c>
      <c r="CI63" s="107">
        <f ca="1">IF(IFERROR(MATCH(_xlfn.CONCAT($B63,",",CI$4),'19 SpcFunc &amp; VentSpcFunc combos'!$Q$8:$Q$335,0),0)&gt;0,1,0)</f>
        <v>0</v>
      </c>
      <c r="CJ63" s="107">
        <f ca="1">IF(IFERROR(MATCH(_xlfn.CONCAT($B63,",",CJ$4),'19 SpcFunc &amp; VentSpcFunc combos'!$Q$8:$Q$335,0),0)&gt;0,1,0)</f>
        <v>0</v>
      </c>
      <c r="CK63" s="107">
        <f ca="1">IF(IFERROR(MATCH(_xlfn.CONCAT($B63,",",CK$4),'19 SpcFunc &amp; VentSpcFunc combos'!$Q$8:$Q$335,0),0)&gt;0,1,0)</f>
        <v>0</v>
      </c>
      <c r="CL63" s="107">
        <f ca="1">IF(IFERROR(MATCH(_xlfn.CONCAT($B63,",",CL$4),'19 SpcFunc &amp; VentSpcFunc combos'!$Q$8:$Q$335,0),0)&gt;0,1,0)</f>
        <v>0</v>
      </c>
      <c r="CM63" s="107">
        <f ca="1">IF(IFERROR(MATCH(_xlfn.CONCAT($B63,",",CM$4),'19 SpcFunc &amp; VentSpcFunc combos'!$Q$8:$Q$335,0),0)&gt;0,1,0)</f>
        <v>1</v>
      </c>
      <c r="CN63" s="107">
        <f ca="1">IF(IFERROR(MATCH(_xlfn.CONCAT($B63,",",CN$4),'19 SpcFunc &amp; VentSpcFunc combos'!$Q$8:$Q$335,0),0)&gt;0,1,0)</f>
        <v>0</v>
      </c>
      <c r="CO63" s="107">
        <f ca="1">IF(IFERROR(MATCH(_xlfn.CONCAT($B63,",",CO$4),'19 SpcFunc &amp; VentSpcFunc combos'!$Q$8:$Q$335,0),0)&gt;0,1,0)</f>
        <v>0</v>
      </c>
      <c r="CP63" s="107">
        <f ca="1">IF(IFERROR(MATCH(_xlfn.CONCAT($B63,",",CP$4),'19 SpcFunc &amp; VentSpcFunc combos'!$Q$8:$Q$335,0),0)&gt;0,1,0)</f>
        <v>0</v>
      </c>
      <c r="CQ63" s="107">
        <f ca="1">IF(IFERROR(MATCH(_xlfn.CONCAT($B63,",",CQ$4),'19 SpcFunc &amp; VentSpcFunc combos'!$Q$8:$Q$335,0),0)&gt;0,1,0)</f>
        <v>0</v>
      </c>
      <c r="CR63" s="107">
        <f ca="1">IF(IFERROR(MATCH(_xlfn.CONCAT($B63,",",CR$4),'19 SpcFunc &amp; VentSpcFunc combos'!$Q$8:$Q$335,0),0)&gt;0,1,0)</f>
        <v>1</v>
      </c>
      <c r="CS63" s="107">
        <f ca="1">IF(IFERROR(MATCH(_xlfn.CONCAT($B63,",",CS$4),'19 SpcFunc &amp; VentSpcFunc combos'!$Q$8:$Q$335,0),0)&gt;0,1,0)</f>
        <v>1</v>
      </c>
      <c r="CT63" s="107">
        <f ca="1">IF(IFERROR(MATCH(_xlfn.CONCAT($B63,",",CT$4),'19 SpcFunc &amp; VentSpcFunc combos'!$Q$8:$Q$335,0),0)&gt;0,1,0)</f>
        <v>0</v>
      </c>
      <c r="CU63" s="86" t="s">
        <v>535</v>
      </c>
      <c r="CV63">
        <f t="shared" ca="1" si="5"/>
        <v>4</v>
      </c>
    </row>
    <row r="64" spans="2:100">
      <c r="B64" t="str">
        <f>'For CSV - 2019 SpcFuncData'!B64</f>
        <v>Sports Arena - Playing Area (2,000 - 5,000 Spectators)</v>
      </c>
      <c r="C64" s="107">
        <f ca="1">IF(IFERROR(MATCH(_xlfn.CONCAT($B64,",",C$4),'19 SpcFunc &amp; VentSpcFunc combos'!$Q$8:$Q$335,0),0)&gt;0,1,0)</f>
        <v>0</v>
      </c>
      <c r="D64" s="107">
        <f ca="1">IF(IFERROR(MATCH(_xlfn.CONCAT($B64,",",D$4),'19 SpcFunc &amp; VentSpcFunc combos'!$Q$8:$Q$335,0),0)&gt;0,1,0)</f>
        <v>0</v>
      </c>
      <c r="E64" s="107">
        <f ca="1">IF(IFERROR(MATCH(_xlfn.CONCAT($B64,",",E$4),'19 SpcFunc &amp; VentSpcFunc combos'!$Q$8:$Q$335,0),0)&gt;0,1,0)</f>
        <v>0</v>
      </c>
      <c r="F64" s="107">
        <f ca="1">IF(IFERROR(MATCH(_xlfn.CONCAT($B64,",",F$4),'19 SpcFunc &amp; VentSpcFunc combos'!$Q$8:$Q$335,0),0)&gt;0,1,0)</f>
        <v>0</v>
      </c>
      <c r="G64" s="107">
        <f ca="1">IF(IFERROR(MATCH(_xlfn.CONCAT($B64,",",G$4),'19 SpcFunc &amp; VentSpcFunc combos'!$Q$8:$Q$335,0),0)&gt;0,1,0)</f>
        <v>0</v>
      </c>
      <c r="H64" s="107">
        <f ca="1">IF(IFERROR(MATCH(_xlfn.CONCAT($B64,",",H$4),'19 SpcFunc &amp; VentSpcFunc combos'!$Q$8:$Q$335,0),0)&gt;0,1,0)</f>
        <v>0</v>
      </c>
      <c r="I64" s="107">
        <f ca="1">IF(IFERROR(MATCH(_xlfn.CONCAT($B64,",",I$4),'19 SpcFunc &amp; VentSpcFunc combos'!$Q$8:$Q$335,0),0)&gt;0,1,0)</f>
        <v>0</v>
      </c>
      <c r="J64" s="107">
        <f ca="1">IF(IFERROR(MATCH(_xlfn.CONCAT($B64,",",J$4),'19 SpcFunc &amp; VentSpcFunc combos'!$Q$8:$Q$335,0),0)&gt;0,1,0)</f>
        <v>0</v>
      </c>
      <c r="K64" s="107">
        <f ca="1">IF(IFERROR(MATCH(_xlfn.CONCAT($B64,",",K$4),'19 SpcFunc &amp; VentSpcFunc combos'!$Q$8:$Q$335,0),0)&gt;0,1,0)</f>
        <v>0</v>
      </c>
      <c r="L64" s="107">
        <f ca="1">IF(IFERROR(MATCH(_xlfn.CONCAT($B64,",",L$4),'19 SpcFunc &amp; VentSpcFunc combos'!$Q$8:$Q$335,0),0)&gt;0,1,0)</f>
        <v>0</v>
      </c>
      <c r="M64" s="107">
        <f ca="1">IF(IFERROR(MATCH(_xlfn.CONCAT($B64,",",M$4),'19 SpcFunc &amp; VentSpcFunc combos'!$Q$8:$Q$335,0),0)&gt;0,1,0)</f>
        <v>0</v>
      </c>
      <c r="N64" s="107">
        <f ca="1">IF(IFERROR(MATCH(_xlfn.CONCAT($B64,",",N$4),'19 SpcFunc &amp; VentSpcFunc combos'!$Q$8:$Q$335,0),0)&gt;0,1,0)</f>
        <v>0</v>
      </c>
      <c r="O64" s="107">
        <f ca="1">IF(IFERROR(MATCH(_xlfn.CONCAT($B64,",",O$4),'19 SpcFunc &amp; VentSpcFunc combos'!$Q$8:$Q$335,0),0)&gt;0,1,0)</f>
        <v>0</v>
      </c>
      <c r="P64" s="107">
        <f ca="1">IF(IFERROR(MATCH(_xlfn.CONCAT($B64,",",P$4),'19 SpcFunc &amp; VentSpcFunc combos'!$Q$8:$Q$335,0),0)&gt;0,1,0)</f>
        <v>0</v>
      </c>
      <c r="Q64" s="107">
        <f ca="1">IF(IFERROR(MATCH(_xlfn.CONCAT($B64,",",Q$4),'19 SpcFunc &amp; VentSpcFunc combos'!$Q$8:$Q$335,0),0)&gt;0,1,0)</f>
        <v>0</v>
      </c>
      <c r="R64" s="107">
        <f ca="1">IF(IFERROR(MATCH(_xlfn.CONCAT($B64,",",R$4),'19 SpcFunc &amp; VentSpcFunc combos'!$Q$8:$Q$335,0),0)&gt;0,1,0)</f>
        <v>0</v>
      </c>
      <c r="S64" s="107">
        <f ca="1">IF(IFERROR(MATCH(_xlfn.CONCAT($B64,",",S$4),'19 SpcFunc &amp; VentSpcFunc combos'!$Q$8:$Q$335,0),0)&gt;0,1,0)</f>
        <v>0</v>
      </c>
      <c r="T64" s="107">
        <f ca="1">IF(IFERROR(MATCH(_xlfn.CONCAT($B64,",",T$4),'19 SpcFunc &amp; VentSpcFunc combos'!$Q$8:$Q$335,0),0)&gt;0,1,0)</f>
        <v>0</v>
      </c>
      <c r="U64" s="107">
        <f ca="1">IF(IFERROR(MATCH(_xlfn.CONCAT($B64,",",U$4),'19 SpcFunc &amp; VentSpcFunc combos'!$Q$8:$Q$335,0),0)&gt;0,1,0)</f>
        <v>0</v>
      </c>
      <c r="V64" s="107">
        <f ca="1">IF(IFERROR(MATCH(_xlfn.CONCAT($B64,",",V$4),'19 SpcFunc &amp; VentSpcFunc combos'!$Q$8:$Q$335,0),0)&gt;0,1,0)</f>
        <v>0</v>
      </c>
      <c r="W64" s="107">
        <f ca="1">IF(IFERROR(MATCH(_xlfn.CONCAT($B64,",",W$4),'19 SpcFunc &amp; VentSpcFunc combos'!$Q$8:$Q$335,0),0)&gt;0,1,0)</f>
        <v>0</v>
      </c>
      <c r="X64" s="107">
        <f ca="1">IF(IFERROR(MATCH(_xlfn.CONCAT($B64,",",X$4),'19 SpcFunc &amp; VentSpcFunc combos'!$Q$8:$Q$335,0),0)&gt;0,1,0)</f>
        <v>0</v>
      </c>
      <c r="Y64" s="107">
        <f ca="1">IF(IFERROR(MATCH(_xlfn.CONCAT($B64,",",Y$4),'19 SpcFunc &amp; VentSpcFunc combos'!$Q$8:$Q$335,0),0)&gt;0,1,0)</f>
        <v>0</v>
      </c>
      <c r="Z64" s="107">
        <f ca="1">IF(IFERROR(MATCH(_xlfn.CONCAT($B64,",",Z$4),'19 SpcFunc &amp; VentSpcFunc combos'!$Q$8:$Q$335,0),0)&gt;0,1,0)</f>
        <v>0</v>
      </c>
      <c r="AA64" s="107">
        <f ca="1">IF(IFERROR(MATCH(_xlfn.CONCAT($B64,",",AA$4),'19 SpcFunc &amp; VentSpcFunc combos'!$Q$8:$Q$335,0),0)&gt;0,1,0)</f>
        <v>1</v>
      </c>
      <c r="AB64" s="107">
        <f ca="1">IF(IFERROR(MATCH(_xlfn.CONCAT($B64,",",AB$4),'19 SpcFunc &amp; VentSpcFunc combos'!$Q$8:$Q$335,0),0)&gt;0,1,0)</f>
        <v>0</v>
      </c>
      <c r="AC64" s="107">
        <f ca="1">IF(IFERROR(MATCH(_xlfn.CONCAT($B64,",",AC$4),'19 SpcFunc &amp; VentSpcFunc combos'!$Q$8:$Q$335,0),0)&gt;0,1,0)</f>
        <v>0</v>
      </c>
      <c r="AD64" s="107">
        <f ca="1">IF(IFERROR(MATCH(_xlfn.CONCAT($B64,",",AD$4),'19 SpcFunc &amp; VentSpcFunc combos'!$Q$8:$Q$335,0),0)&gt;0,1,0)</f>
        <v>0</v>
      </c>
      <c r="AE64" s="107">
        <f ca="1">IF(IFERROR(MATCH(_xlfn.CONCAT($B64,",",AE$4),'19 SpcFunc &amp; VentSpcFunc combos'!$Q$8:$Q$335,0),0)&gt;0,1,0)</f>
        <v>0</v>
      </c>
      <c r="AF64" s="107">
        <f ca="1">IF(IFERROR(MATCH(_xlfn.CONCAT($B64,",",AF$4),'19 SpcFunc &amp; VentSpcFunc combos'!$Q$8:$Q$335,0),0)&gt;0,1,0)</f>
        <v>0</v>
      </c>
      <c r="AG64" s="107">
        <f ca="1">IF(IFERROR(MATCH(_xlfn.CONCAT($B64,",",AG$4),'19 SpcFunc &amp; VentSpcFunc combos'!$Q$8:$Q$335,0),0)&gt;0,1,0)</f>
        <v>0</v>
      </c>
      <c r="AH64" s="107">
        <f ca="1">IF(IFERROR(MATCH(_xlfn.CONCAT($B64,",",AH$4),'19 SpcFunc &amp; VentSpcFunc combos'!$Q$8:$Q$335,0),0)&gt;0,1,0)</f>
        <v>0</v>
      </c>
      <c r="AI64" s="107">
        <f ca="1">IF(IFERROR(MATCH(_xlfn.CONCAT($B64,",",AI$4),'19 SpcFunc &amp; VentSpcFunc combos'!$Q$8:$Q$335,0),0)&gt;0,1,0)</f>
        <v>0</v>
      </c>
      <c r="AJ64" s="107">
        <f ca="1">IF(IFERROR(MATCH(_xlfn.CONCAT($B64,",",AJ$4),'19 SpcFunc &amp; VentSpcFunc combos'!$Q$8:$Q$335,0),0)&gt;0,1,0)</f>
        <v>0</v>
      </c>
      <c r="AK64" s="107">
        <f ca="1">IF(IFERROR(MATCH(_xlfn.CONCAT($B64,",",AK$4),'19 SpcFunc &amp; VentSpcFunc combos'!$Q$8:$Q$335,0),0)&gt;0,1,0)</f>
        <v>0</v>
      </c>
      <c r="AL64" s="107">
        <f ca="1">IF(IFERROR(MATCH(_xlfn.CONCAT($B64,",",AL$4),'19 SpcFunc &amp; VentSpcFunc combos'!$Q$8:$Q$335,0),0)&gt;0,1,0)</f>
        <v>0</v>
      </c>
      <c r="AM64" s="107">
        <f ca="1">IF(IFERROR(MATCH(_xlfn.CONCAT($B64,",",AM$4),'19 SpcFunc &amp; VentSpcFunc combos'!$Q$8:$Q$335,0),0)&gt;0,1,0)</f>
        <v>0</v>
      </c>
      <c r="AN64" s="107">
        <f ca="1">IF(IFERROR(MATCH(_xlfn.CONCAT($B64,",",AN$4),'19 SpcFunc &amp; VentSpcFunc combos'!$Q$8:$Q$335,0),0)&gt;0,1,0)</f>
        <v>0</v>
      </c>
      <c r="AO64" s="107">
        <f ca="1">IF(IFERROR(MATCH(_xlfn.CONCAT($B64,",",AO$4),'19 SpcFunc &amp; VentSpcFunc combos'!$Q$8:$Q$335,0),0)&gt;0,1,0)</f>
        <v>0</v>
      </c>
      <c r="AP64" s="107">
        <f ca="1">IF(IFERROR(MATCH(_xlfn.CONCAT($B64,",",AP$4),'19 SpcFunc &amp; VentSpcFunc combos'!$Q$8:$Q$335,0),0)&gt;0,1,0)</f>
        <v>0</v>
      </c>
      <c r="AQ64" s="107">
        <f ca="1">IF(IFERROR(MATCH(_xlfn.CONCAT($B64,",",AQ$4),'19 SpcFunc &amp; VentSpcFunc combos'!$Q$8:$Q$335,0),0)&gt;0,1,0)</f>
        <v>0</v>
      </c>
      <c r="AR64" s="107">
        <f ca="1">IF(IFERROR(MATCH(_xlfn.CONCAT($B64,",",AR$4),'19 SpcFunc &amp; VentSpcFunc combos'!$Q$8:$Q$335,0),0)&gt;0,1,0)</f>
        <v>0</v>
      </c>
      <c r="AS64" s="107">
        <f ca="1">IF(IFERROR(MATCH(_xlfn.CONCAT($B64,",",AS$4),'19 SpcFunc &amp; VentSpcFunc combos'!$Q$8:$Q$335,0),0)&gt;0,1,0)</f>
        <v>0</v>
      </c>
      <c r="AT64" s="107">
        <f ca="1">IF(IFERROR(MATCH(_xlfn.CONCAT($B64,",",AT$4),'19 SpcFunc &amp; VentSpcFunc combos'!$Q$8:$Q$335,0),0)&gt;0,1,0)</f>
        <v>0</v>
      </c>
      <c r="AU64" s="107">
        <f ca="1">IF(IFERROR(MATCH(_xlfn.CONCAT($B64,",",AU$4),'19 SpcFunc &amp; VentSpcFunc combos'!$Q$8:$Q$335,0),0)&gt;0,1,0)</f>
        <v>0</v>
      </c>
      <c r="AV64" s="107">
        <f ca="1">IF(IFERROR(MATCH(_xlfn.CONCAT($B64,",",AV$4),'19 SpcFunc &amp; VentSpcFunc combos'!$Q$8:$Q$335,0),0)&gt;0,1,0)</f>
        <v>0</v>
      </c>
      <c r="AW64" s="107">
        <f ca="1">IF(IFERROR(MATCH(_xlfn.CONCAT($B64,",",AW$4),'19 SpcFunc &amp; VentSpcFunc combos'!$Q$8:$Q$335,0),0)&gt;0,1,0)</f>
        <v>0</v>
      </c>
      <c r="AX64" s="107">
        <f ca="1">IF(IFERROR(MATCH(_xlfn.CONCAT($B64,",",AX$4),'19 SpcFunc &amp; VentSpcFunc combos'!$Q$8:$Q$335,0),0)&gt;0,1,0)</f>
        <v>0</v>
      </c>
      <c r="AY64" s="107">
        <f ca="1">IF(IFERROR(MATCH(_xlfn.CONCAT($B64,",",AY$4),'19 SpcFunc &amp; VentSpcFunc combos'!$Q$8:$Q$335,0),0)&gt;0,1,0)</f>
        <v>0</v>
      </c>
      <c r="AZ64" s="107">
        <f ca="1">IF(IFERROR(MATCH(_xlfn.CONCAT($B64,",",AZ$4),'19 SpcFunc &amp; VentSpcFunc combos'!$Q$8:$Q$335,0),0)&gt;0,1,0)</f>
        <v>0</v>
      </c>
      <c r="BA64" s="107">
        <f ca="1">IF(IFERROR(MATCH(_xlfn.CONCAT($B64,",",BA$4),'19 SpcFunc &amp; VentSpcFunc combos'!$Q$8:$Q$335,0),0)&gt;0,1,0)</f>
        <v>0</v>
      </c>
      <c r="BB64" s="107">
        <f ca="1">IF(IFERROR(MATCH(_xlfn.CONCAT($B64,",",BB$4),'19 SpcFunc &amp; VentSpcFunc combos'!$Q$8:$Q$335,0),0)&gt;0,1,0)</f>
        <v>0</v>
      </c>
      <c r="BC64" s="107">
        <f ca="1">IF(IFERROR(MATCH(_xlfn.CONCAT($B64,",",BC$4),'19 SpcFunc &amp; VentSpcFunc combos'!$Q$8:$Q$335,0),0)&gt;0,1,0)</f>
        <v>0</v>
      </c>
      <c r="BD64" s="107">
        <f ca="1">IF(IFERROR(MATCH(_xlfn.CONCAT($B64,",",BD$4),'19 SpcFunc &amp; VentSpcFunc combos'!$Q$8:$Q$335,0),0)&gt;0,1,0)</f>
        <v>0</v>
      </c>
      <c r="BE64" s="107">
        <f ca="1">IF(IFERROR(MATCH(_xlfn.CONCAT($B64,",",BE$4),'19 SpcFunc &amp; VentSpcFunc combos'!$Q$8:$Q$335,0),0)&gt;0,1,0)</f>
        <v>0</v>
      </c>
      <c r="BF64" s="107">
        <f ca="1">IF(IFERROR(MATCH(_xlfn.CONCAT($B64,",",BF$4),'19 SpcFunc &amp; VentSpcFunc combos'!$Q$8:$Q$335,0),0)&gt;0,1,0)</f>
        <v>0</v>
      </c>
      <c r="BG64" s="107">
        <f ca="1">IF(IFERROR(MATCH(_xlfn.CONCAT($B64,",",BG$4),'19 SpcFunc &amp; VentSpcFunc combos'!$Q$8:$Q$335,0),0)&gt;0,1,0)</f>
        <v>0</v>
      </c>
      <c r="BH64" s="107">
        <f ca="1">IF(IFERROR(MATCH(_xlfn.CONCAT($B64,",",BH$4),'19 SpcFunc &amp; VentSpcFunc combos'!$Q$8:$Q$335,0),0)&gt;0,1,0)</f>
        <v>0</v>
      </c>
      <c r="BI64" s="107">
        <f ca="1">IF(IFERROR(MATCH(_xlfn.CONCAT($B64,",",BI$4),'19 SpcFunc &amp; VentSpcFunc combos'!$Q$8:$Q$335,0),0)&gt;0,1,0)</f>
        <v>0</v>
      </c>
      <c r="BJ64" s="107">
        <f ca="1">IF(IFERROR(MATCH(_xlfn.CONCAT($B64,",",BJ$4),'19 SpcFunc &amp; VentSpcFunc combos'!$Q$8:$Q$335,0),0)&gt;0,1,0)</f>
        <v>0</v>
      </c>
      <c r="BK64" s="107">
        <f ca="1">IF(IFERROR(MATCH(_xlfn.CONCAT($B64,",",BK$4),'19 SpcFunc &amp; VentSpcFunc combos'!$Q$8:$Q$335,0),0)&gt;0,1,0)</f>
        <v>0</v>
      </c>
      <c r="BL64" s="107">
        <f ca="1">IF(IFERROR(MATCH(_xlfn.CONCAT($B64,",",BL$4),'19 SpcFunc &amp; VentSpcFunc combos'!$Q$8:$Q$335,0),0)&gt;0,1,0)</f>
        <v>0</v>
      </c>
      <c r="BM64" s="107">
        <f ca="1">IF(IFERROR(MATCH(_xlfn.CONCAT($B64,",",BM$4),'19 SpcFunc &amp; VentSpcFunc combos'!$Q$8:$Q$335,0),0)&gt;0,1,0)</f>
        <v>0</v>
      </c>
      <c r="BN64" s="107">
        <f ca="1">IF(IFERROR(MATCH(_xlfn.CONCAT($B64,",",BN$4),'19 SpcFunc &amp; VentSpcFunc combos'!$Q$8:$Q$335,0),0)&gt;0,1,0)</f>
        <v>0</v>
      </c>
      <c r="BO64" s="107">
        <f ca="1">IF(IFERROR(MATCH(_xlfn.CONCAT($B64,",",BO$4),'19 SpcFunc &amp; VentSpcFunc combos'!$Q$8:$Q$335,0),0)&gt;0,1,0)</f>
        <v>0</v>
      </c>
      <c r="BP64" s="107">
        <f ca="1">IF(IFERROR(MATCH(_xlfn.CONCAT($B64,",",BP$4),'19 SpcFunc &amp; VentSpcFunc combos'!$Q$8:$Q$335,0),0)&gt;0,1,0)</f>
        <v>0</v>
      </c>
      <c r="BQ64" s="107">
        <f ca="1">IF(IFERROR(MATCH(_xlfn.CONCAT($B64,",",BQ$4),'19 SpcFunc &amp; VentSpcFunc combos'!$Q$8:$Q$335,0),0)&gt;0,1,0)</f>
        <v>0</v>
      </c>
      <c r="BR64" s="107">
        <f ca="1">IF(IFERROR(MATCH(_xlfn.CONCAT($B64,",",BR$4),'19 SpcFunc &amp; VentSpcFunc combos'!$Q$8:$Q$335,0),0)&gt;0,1,0)</f>
        <v>0</v>
      </c>
      <c r="BS64" s="107">
        <f ca="1">IF(IFERROR(MATCH(_xlfn.CONCAT($B64,",",BS$4),'19 SpcFunc &amp; VentSpcFunc combos'!$Q$8:$Q$335,0),0)&gt;0,1,0)</f>
        <v>0</v>
      </c>
      <c r="BT64" s="107">
        <f ca="1">IF(IFERROR(MATCH(_xlfn.CONCAT($B64,",",BT$4),'19 SpcFunc &amp; VentSpcFunc combos'!$Q$8:$Q$335,0),0)&gt;0,1,0)</f>
        <v>0</v>
      </c>
      <c r="BU64" s="107">
        <f ca="1">IF(IFERROR(MATCH(_xlfn.CONCAT($B64,",",BU$4),'19 SpcFunc &amp; VentSpcFunc combos'!$Q$8:$Q$335,0),0)&gt;0,1,0)</f>
        <v>0</v>
      </c>
      <c r="BV64" s="107">
        <f ca="1">IF(IFERROR(MATCH(_xlfn.CONCAT($B64,",",BV$4),'19 SpcFunc &amp; VentSpcFunc combos'!$Q$8:$Q$335,0),0)&gt;0,1,0)</f>
        <v>0</v>
      </c>
      <c r="BW64" s="107">
        <f ca="1">IF(IFERROR(MATCH(_xlfn.CONCAT($B64,",",BW$4),'19 SpcFunc &amp; VentSpcFunc combos'!$Q$8:$Q$335,0),0)&gt;0,1,0)</f>
        <v>0</v>
      </c>
      <c r="BX64" s="107">
        <f ca="1">IF(IFERROR(MATCH(_xlfn.CONCAT($B64,",",BX$4),'19 SpcFunc &amp; VentSpcFunc combos'!$Q$8:$Q$335,0),0)&gt;0,1,0)</f>
        <v>0</v>
      </c>
      <c r="BY64" s="107">
        <f ca="1">IF(IFERROR(MATCH(_xlfn.CONCAT($B64,",",BY$4),'19 SpcFunc &amp; VentSpcFunc combos'!$Q$8:$Q$335,0),0)&gt;0,1,0)</f>
        <v>0</v>
      </c>
      <c r="BZ64" s="107">
        <f ca="1">IF(IFERROR(MATCH(_xlfn.CONCAT($B64,",",BZ$4),'19 SpcFunc &amp; VentSpcFunc combos'!$Q$8:$Q$335,0),0)&gt;0,1,0)</f>
        <v>0</v>
      </c>
      <c r="CA64" s="107">
        <f ca="1">IF(IFERROR(MATCH(_xlfn.CONCAT($B64,",",CA$4),'19 SpcFunc &amp; VentSpcFunc combos'!$Q$8:$Q$335,0),0)&gt;0,1,0)</f>
        <v>0</v>
      </c>
      <c r="CB64" s="107">
        <f ca="1">IF(IFERROR(MATCH(_xlfn.CONCAT($B64,",",CB$4),'19 SpcFunc &amp; VentSpcFunc combos'!$Q$8:$Q$335,0),0)&gt;0,1,0)</f>
        <v>0</v>
      </c>
      <c r="CC64" s="107">
        <f ca="1">IF(IFERROR(MATCH(_xlfn.CONCAT($B64,",",CC$4),'19 SpcFunc &amp; VentSpcFunc combos'!$Q$8:$Q$335,0),0)&gt;0,1,0)</f>
        <v>0</v>
      </c>
      <c r="CD64" s="107">
        <f ca="1">IF(IFERROR(MATCH(_xlfn.CONCAT($B64,",",CD$4),'19 SpcFunc &amp; VentSpcFunc combos'!$Q$8:$Q$335,0),0)&gt;0,1,0)</f>
        <v>0</v>
      </c>
      <c r="CE64" s="107">
        <f ca="1">IF(IFERROR(MATCH(_xlfn.CONCAT($B64,",",CE$4),'19 SpcFunc &amp; VentSpcFunc combos'!$Q$8:$Q$335,0),0)&gt;0,1,0)</f>
        <v>0</v>
      </c>
      <c r="CF64" s="107">
        <f ca="1">IF(IFERROR(MATCH(_xlfn.CONCAT($B64,",",CF$4),'19 SpcFunc &amp; VentSpcFunc combos'!$Q$8:$Q$335,0),0)&gt;0,1,0)</f>
        <v>0</v>
      </c>
      <c r="CG64" s="107">
        <f ca="1">IF(IFERROR(MATCH(_xlfn.CONCAT($B64,",",CG$4),'19 SpcFunc &amp; VentSpcFunc combos'!$Q$8:$Q$335,0),0)&gt;0,1,0)</f>
        <v>0</v>
      </c>
      <c r="CH64" s="107">
        <f ca="1">IF(IFERROR(MATCH(_xlfn.CONCAT($B64,",",CH$4),'19 SpcFunc &amp; VentSpcFunc combos'!$Q$8:$Q$335,0),0)&gt;0,1,0)</f>
        <v>0</v>
      </c>
      <c r="CI64" s="107">
        <f ca="1">IF(IFERROR(MATCH(_xlfn.CONCAT($B64,",",CI$4),'19 SpcFunc &amp; VentSpcFunc combos'!$Q$8:$Q$335,0),0)&gt;0,1,0)</f>
        <v>0</v>
      </c>
      <c r="CJ64" s="107">
        <f ca="1">IF(IFERROR(MATCH(_xlfn.CONCAT($B64,",",CJ$4),'19 SpcFunc &amp; VentSpcFunc combos'!$Q$8:$Q$335,0),0)&gt;0,1,0)</f>
        <v>0</v>
      </c>
      <c r="CK64" s="107">
        <f ca="1">IF(IFERROR(MATCH(_xlfn.CONCAT($B64,",",CK$4),'19 SpcFunc &amp; VentSpcFunc combos'!$Q$8:$Q$335,0),0)&gt;0,1,0)</f>
        <v>0</v>
      </c>
      <c r="CL64" s="107">
        <f ca="1">IF(IFERROR(MATCH(_xlfn.CONCAT($B64,",",CL$4),'19 SpcFunc &amp; VentSpcFunc combos'!$Q$8:$Q$335,0),0)&gt;0,1,0)</f>
        <v>0</v>
      </c>
      <c r="CM64" s="107">
        <f ca="1">IF(IFERROR(MATCH(_xlfn.CONCAT($B64,",",CM$4),'19 SpcFunc &amp; VentSpcFunc combos'!$Q$8:$Q$335,0),0)&gt;0,1,0)</f>
        <v>1</v>
      </c>
      <c r="CN64" s="107">
        <f ca="1">IF(IFERROR(MATCH(_xlfn.CONCAT($B64,",",CN$4),'19 SpcFunc &amp; VentSpcFunc combos'!$Q$8:$Q$335,0),0)&gt;0,1,0)</f>
        <v>0</v>
      </c>
      <c r="CO64" s="107">
        <f ca="1">IF(IFERROR(MATCH(_xlfn.CONCAT($B64,",",CO$4),'19 SpcFunc &amp; VentSpcFunc combos'!$Q$8:$Q$335,0),0)&gt;0,1,0)</f>
        <v>0</v>
      </c>
      <c r="CP64" s="107">
        <f ca="1">IF(IFERROR(MATCH(_xlfn.CONCAT($B64,",",CP$4),'19 SpcFunc &amp; VentSpcFunc combos'!$Q$8:$Q$335,0),0)&gt;0,1,0)</f>
        <v>0</v>
      </c>
      <c r="CQ64" s="107">
        <f ca="1">IF(IFERROR(MATCH(_xlfn.CONCAT($B64,",",CQ$4),'19 SpcFunc &amp; VentSpcFunc combos'!$Q$8:$Q$335,0),0)&gt;0,1,0)</f>
        <v>0</v>
      </c>
      <c r="CR64" s="107">
        <f ca="1">IF(IFERROR(MATCH(_xlfn.CONCAT($B64,",",CR$4),'19 SpcFunc &amp; VentSpcFunc combos'!$Q$8:$Q$335,0),0)&gt;0,1,0)</f>
        <v>1</v>
      </c>
      <c r="CS64" s="107">
        <f ca="1">IF(IFERROR(MATCH(_xlfn.CONCAT($B64,",",CS$4),'19 SpcFunc &amp; VentSpcFunc combos'!$Q$8:$Q$335,0),0)&gt;0,1,0)</f>
        <v>1</v>
      </c>
      <c r="CT64" s="107">
        <f ca="1">IF(IFERROR(MATCH(_xlfn.CONCAT($B64,",",CT$4),'19 SpcFunc &amp; VentSpcFunc combos'!$Q$8:$Q$335,0),0)&gt;0,1,0)</f>
        <v>0</v>
      </c>
      <c r="CU64" s="86" t="s">
        <v>535</v>
      </c>
      <c r="CV64">
        <f t="shared" ca="1" si="5"/>
        <v>4</v>
      </c>
    </row>
    <row r="65" spans="2:100">
      <c r="B65" t="str">
        <f>'For CSV - 2019 SpcFuncData'!B65</f>
        <v>Sports Arena - Playing Area (&lt; 2,000 Spectators)</v>
      </c>
      <c r="C65" s="107">
        <f ca="1">IF(IFERROR(MATCH(_xlfn.CONCAT($B65,",",C$4),'19 SpcFunc &amp; VentSpcFunc combos'!$Q$8:$Q$335,0),0)&gt;0,1,0)</f>
        <v>0</v>
      </c>
      <c r="D65" s="107">
        <f ca="1">IF(IFERROR(MATCH(_xlfn.CONCAT($B65,",",D$4),'19 SpcFunc &amp; VentSpcFunc combos'!$Q$8:$Q$335,0),0)&gt;0,1,0)</f>
        <v>0</v>
      </c>
      <c r="E65" s="107">
        <f ca="1">IF(IFERROR(MATCH(_xlfn.CONCAT($B65,",",E$4),'19 SpcFunc &amp; VentSpcFunc combos'!$Q$8:$Q$335,0),0)&gt;0,1,0)</f>
        <v>0</v>
      </c>
      <c r="F65" s="107">
        <f ca="1">IF(IFERROR(MATCH(_xlfn.CONCAT($B65,",",F$4),'19 SpcFunc &amp; VentSpcFunc combos'!$Q$8:$Q$335,0),0)&gt;0,1,0)</f>
        <v>0</v>
      </c>
      <c r="G65" s="107">
        <f ca="1">IF(IFERROR(MATCH(_xlfn.CONCAT($B65,",",G$4),'19 SpcFunc &amp; VentSpcFunc combos'!$Q$8:$Q$335,0),0)&gt;0,1,0)</f>
        <v>0</v>
      </c>
      <c r="H65" s="107">
        <f ca="1">IF(IFERROR(MATCH(_xlfn.CONCAT($B65,",",H$4),'19 SpcFunc &amp; VentSpcFunc combos'!$Q$8:$Q$335,0),0)&gt;0,1,0)</f>
        <v>0</v>
      </c>
      <c r="I65" s="107">
        <f ca="1">IF(IFERROR(MATCH(_xlfn.CONCAT($B65,",",I$4),'19 SpcFunc &amp; VentSpcFunc combos'!$Q$8:$Q$335,0),0)&gt;0,1,0)</f>
        <v>0</v>
      </c>
      <c r="J65" s="107">
        <f ca="1">IF(IFERROR(MATCH(_xlfn.CONCAT($B65,",",J$4),'19 SpcFunc &amp; VentSpcFunc combos'!$Q$8:$Q$335,0),0)&gt;0,1,0)</f>
        <v>0</v>
      </c>
      <c r="K65" s="107">
        <f ca="1">IF(IFERROR(MATCH(_xlfn.CONCAT($B65,",",K$4),'19 SpcFunc &amp; VentSpcFunc combos'!$Q$8:$Q$335,0),0)&gt;0,1,0)</f>
        <v>0</v>
      </c>
      <c r="L65" s="107">
        <f ca="1">IF(IFERROR(MATCH(_xlfn.CONCAT($B65,",",L$4),'19 SpcFunc &amp; VentSpcFunc combos'!$Q$8:$Q$335,0),0)&gt;0,1,0)</f>
        <v>0</v>
      </c>
      <c r="M65" s="107">
        <f ca="1">IF(IFERROR(MATCH(_xlfn.CONCAT($B65,",",M$4),'19 SpcFunc &amp; VentSpcFunc combos'!$Q$8:$Q$335,0),0)&gt;0,1,0)</f>
        <v>0</v>
      </c>
      <c r="N65" s="107">
        <f ca="1">IF(IFERROR(MATCH(_xlfn.CONCAT($B65,",",N$4),'19 SpcFunc &amp; VentSpcFunc combos'!$Q$8:$Q$335,0),0)&gt;0,1,0)</f>
        <v>0</v>
      </c>
      <c r="O65" s="107">
        <f ca="1">IF(IFERROR(MATCH(_xlfn.CONCAT($B65,",",O$4),'19 SpcFunc &amp; VentSpcFunc combos'!$Q$8:$Q$335,0),0)&gt;0,1,0)</f>
        <v>0</v>
      </c>
      <c r="P65" s="107">
        <f ca="1">IF(IFERROR(MATCH(_xlfn.CONCAT($B65,",",P$4),'19 SpcFunc &amp; VentSpcFunc combos'!$Q$8:$Q$335,0),0)&gt;0,1,0)</f>
        <v>0</v>
      </c>
      <c r="Q65" s="107">
        <f ca="1">IF(IFERROR(MATCH(_xlfn.CONCAT($B65,",",Q$4),'19 SpcFunc &amp; VentSpcFunc combos'!$Q$8:$Q$335,0),0)&gt;0,1,0)</f>
        <v>0</v>
      </c>
      <c r="R65" s="107">
        <f ca="1">IF(IFERROR(MATCH(_xlfn.CONCAT($B65,",",R$4),'19 SpcFunc &amp; VentSpcFunc combos'!$Q$8:$Q$335,0),0)&gt;0,1,0)</f>
        <v>0</v>
      </c>
      <c r="S65" s="107">
        <f ca="1">IF(IFERROR(MATCH(_xlfn.CONCAT($B65,",",S$4),'19 SpcFunc &amp; VentSpcFunc combos'!$Q$8:$Q$335,0),0)&gt;0,1,0)</f>
        <v>0</v>
      </c>
      <c r="T65" s="107">
        <f ca="1">IF(IFERROR(MATCH(_xlfn.CONCAT($B65,",",T$4),'19 SpcFunc &amp; VentSpcFunc combos'!$Q$8:$Q$335,0),0)&gt;0,1,0)</f>
        <v>0</v>
      </c>
      <c r="U65" s="107">
        <f ca="1">IF(IFERROR(MATCH(_xlfn.CONCAT($B65,",",U$4),'19 SpcFunc &amp; VentSpcFunc combos'!$Q$8:$Q$335,0),0)&gt;0,1,0)</f>
        <v>0</v>
      </c>
      <c r="V65" s="107">
        <f ca="1">IF(IFERROR(MATCH(_xlfn.CONCAT($B65,",",V$4),'19 SpcFunc &amp; VentSpcFunc combos'!$Q$8:$Q$335,0),0)&gt;0,1,0)</f>
        <v>0</v>
      </c>
      <c r="W65" s="107">
        <f ca="1">IF(IFERROR(MATCH(_xlfn.CONCAT($B65,",",W$4),'19 SpcFunc &amp; VentSpcFunc combos'!$Q$8:$Q$335,0),0)&gt;0,1,0)</f>
        <v>0</v>
      </c>
      <c r="X65" s="107">
        <f ca="1">IF(IFERROR(MATCH(_xlfn.CONCAT($B65,",",X$4),'19 SpcFunc &amp; VentSpcFunc combos'!$Q$8:$Q$335,0),0)&gt;0,1,0)</f>
        <v>0</v>
      </c>
      <c r="Y65" s="107">
        <f ca="1">IF(IFERROR(MATCH(_xlfn.CONCAT($B65,",",Y$4),'19 SpcFunc &amp; VentSpcFunc combos'!$Q$8:$Q$335,0),0)&gt;0,1,0)</f>
        <v>0</v>
      </c>
      <c r="Z65" s="107">
        <f ca="1">IF(IFERROR(MATCH(_xlfn.CONCAT($B65,",",Z$4),'19 SpcFunc &amp; VentSpcFunc combos'!$Q$8:$Q$335,0),0)&gt;0,1,0)</f>
        <v>0</v>
      </c>
      <c r="AA65" s="107">
        <f ca="1">IF(IFERROR(MATCH(_xlfn.CONCAT($B65,",",AA$4),'19 SpcFunc &amp; VentSpcFunc combos'!$Q$8:$Q$335,0),0)&gt;0,1,0)</f>
        <v>1</v>
      </c>
      <c r="AB65" s="107">
        <f ca="1">IF(IFERROR(MATCH(_xlfn.CONCAT($B65,",",AB$4),'19 SpcFunc &amp; VentSpcFunc combos'!$Q$8:$Q$335,0),0)&gt;0,1,0)</f>
        <v>0</v>
      </c>
      <c r="AC65" s="107">
        <f ca="1">IF(IFERROR(MATCH(_xlfn.CONCAT($B65,",",AC$4),'19 SpcFunc &amp; VentSpcFunc combos'!$Q$8:$Q$335,0),0)&gt;0,1,0)</f>
        <v>0</v>
      </c>
      <c r="AD65" s="107">
        <f ca="1">IF(IFERROR(MATCH(_xlfn.CONCAT($B65,",",AD$4),'19 SpcFunc &amp; VentSpcFunc combos'!$Q$8:$Q$335,0),0)&gt;0,1,0)</f>
        <v>0</v>
      </c>
      <c r="AE65" s="107">
        <f ca="1">IF(IFERROR(MATCH(_xlfn.CONCAT($B65,",",AE$4),'19 SpcFunc &amp; VentSpcFunc combos'!$Q$8:$Q$335,0),0)&gt;0,1,0)</f>
        <v>0</v>
      </c>
      <c r="AF65" s="107">
        <f ca="1">IF(IFERROR(MATCH(_xlfn.CONCAT($B65,",",AF$4),'19 SpcFunc &amp; VentSpcFunc combos'!$Q$8:$Q$335,0),0)&gt;0,1,0)</f>
        <v>0</v>
      </c>
      <c r="AG65" s="107">
        <f ca="1">IF(IFERROR(MATCH(_xlfn.CONCAT($B65,",",AG$4),'19 SpcFunc &amp; VentSpcFunc combos'!$Q$8:$Q$335,0),0)&gt;0,1,0)</f>
        <v>0</v>
      </c>
      <c r="AH65" s="107">
        <f ca="1">IF(IFERROR(MATCH(_xlfn.CONCAT($B65,",",AH$4),'19 SpcFunc &amp; VentSpcFunc combos'!$Q$8:$Q$335,0),0)&gt;0,1,0)</f>
        <v>0</v>
      </c>
      <c r="AI65" s="107">
        <f ca="1">IF(IFERROR(MATCH(_xlfn.CONCAT($B65,",",AI$4),'19 SpcFunc &amp; VentSpcFunc combos'!$Q$8:$Q$335,0),0)&gt;0,1,0)</f>
        <v>0</v>
      </c>
      <c r="AJ65" s="107">
        <f ca="1">IF(IFERROR(MATCH(_xlfn.CONCAT($B65,",",AJ$4),'19 SpcFunc &amp; VentSpcFunc combos'!$Q$8:$Q$335,0),0)&gt;0,1,0)</f>
        <v>0</v>
      </c>
      <c r="AK65" s="107">
        <f ca="1">IF(IFERROR(MATCH(_xlfn.CONCAT($B65,",",AK$4),'19 SpcFunc &amp; VentSpcFunc combos'!$Q$8:$Q$335,0),0)&gt;0,1,0)</f>
        <v>0</v>
      </c>
      <c r="AL65" s="107">
        <f ca="1">IF(IFERROR(MATCH(_xlfn.CONCAT($B65,",",AL$4),'19 SpcFunc &amp; VentSpcFunc combos'!$Q$8:$Q$335,0),0)&gt;0,1,0)</f>
        <v>0</v>
      </c>
      <c r="AM65" s="107">
        <f ca="1">IF(IFERROR(MATCH(_xlfn.CONCAT($B65,",",AM$4),'19 SpcFunc &amp; VentSpcFunc combos'!$Q$8:$Q$335,0),0)&gt;0,1,0)</f>
        <v>0</v>
      </c>
      <c r="AN65" s="107">
        <f ca="1">IF(IFERROR(MATCH(_xlfn.CONCAT($B65,",",AN$4),'19 SpcFunc &amp; VentSpcFunc combos'!$Q$8:$Q$335,0),0)&gt;0,1,0)</f>
        <v>0</v>
      </c>
      <c r="AO65" s="107">
        <f ca="1">IF(IFERROR(MATCH(_xlfn.CONCAT($B65,",",AO$4),'19 SpcFunc &amp; VentSpcFunc combos'!$Q$8:$Q$335,0),0)&gt;0,1,0)</f>
        <v>0</v>
      </c>
      <c r="AP65" s="107">
        <f ca="1">IF(IFERROR(MATCH(_xlfn.CONCAT($B65,",",AP$4),'19 SpcFunc &amp; VentSpcFunc combos'!$Q$8:$Q$335,0),0)&gt;0,1,0)</f>
        <v>0</v>
      </c>
      <c r="AQ65" s="107">
        <f ca="1">IF(IFERROR(MATCH(_xlfn.CONCAT($B65,",",AQ$4),'19 SpcFunc &amp; VentSpcFunc combos'!$Q$8:$Q$335,0),0)&gt;0,1,0)</f>
        <v>0</v>
      </c>
      <c r="AR65" s="107">
        <f ca="1">IF(IFERROR(MATCH(_xlfn.CONCAT($B65,",",AR$4),'19 SpcFunc &amp; VentSpcFunc combos'!$Q$8:$Q$335,0),0)&gt;0,1,0)</f>
        <v>0</v>
      </c>
      <c r="AS65" s="107">
        <f ca="1">IF(IFERROR(MATCH(_xlfn.CONCAT($B65,",",AS$4),'19 SpcFunc &amp; VentSpcFunc combos'!$Q$8:$Q$335,0),0)&gt;0,1,0)</f>
        <v>0</v>
      </c>
      <c r="AT65" s="107">
        <f ca="1">IF(IFERROR(MATCH(_xlfn.CONCAT($B65,",",AT$4),'19 SpcFunc &amp; VentSpcFunc combos'!$Q$8:$Q$335,0),0)&gt;0,1,0)</f>
        <v>0</v>
      </c>
      <c r="AU65" s="107">
        <f ca="1">IF(IFERROR(MATCH(_xlfn.CONCAT($B65,",",AU$4),'19 SpcFunc &amp; VentSpcFunc combos'!$Q$8:$Q$335,0),0)&gt;0,1,0)</f>
        <v>0</v>
      </c>
      <c r="AV65" s="107">
        <f ca="1">IF(IFERROR(MATCH(_xlfn.CONCAT($B65,",",AV$4),'19 SpcFunc &amp; VentSpcFunc combos'!$Q$8:$Q$335,0),0)&gt;0,1,0)</f>
        <v>0</v>
      </c>
      <c r="AW65" s="107">
        <f ca="1">IF(IFERROR(MATCH(_xlfn.CONCAT($B65,",",AW$4),'19 SpcFunc &amp; VentSpcFunc combos'!$Q$8:$Q$335,0),0)&gt;0,1,0)</f>
        <v>0</v>
      </c>
      <c r="AX65" s="107">
        <f ca="1">IF(IFERROR(MATCH(_xlfn.CONCAT($B65,",",AX$4),'19 SpcFunc &amp; VentSpcFunc combos'!$Q$8:$Q$335,0),0)&gt;0,1,0)</f>
        <v>0</v>
      </c>
      <c r="AY65" s="107">
        <f ca="1">IF(IFERROR(MATCH(_xlfn.CONCAT($B65,",",AY$4),'19 SpcFunc &amp; VentSpcFunc combos'!$Q$8:$Q$335,0),0)&gt;0,1,0)</f>
        <v>0</v>
      </c>
      <c r="AZ65" s="107">
        <f ca="1">IF(IFERROR(MATCH(_xlfn.CONCAT($B65,",",AZ$4),'19 SpcFunc &amp; VentSpcFunc combos'!$Q$8:$Q$335,0),0)&gt;0,1,0)</f>
        <v>0</v>
      </c>
      <c r="BA65" s="107">
        <f ca="1">IF(IFERROR(MATCH(_xlfn.CONCAT($B65,",",BA$4),'19 SpcFunc &amp; VentSpcFunc combos'!$Q$8:$Q$335,0),0)&gt;0,1,0)</f>
        <v>0</v>
      </c>
      <c r="BB65" s="107">
        <f ca="1">IF(IFERROR(MATCH(_xlfn.CONCAT($B65,",",BB$4),'19 SpcFunc &amp; VentSpcFunc combos'!$Q$8:$Q$335,0),0)&gt;0,1,0)</f>
        <v>0</v>
      </c>
      <c r="BC65" s="107">
        <f ca="1">IF(IFERROR(MATCH(_xlfn.CONCAT($B65,",",BC$4),'19 SpcFunc &amp; VentSpcFunc combos'!$Q$8:$Q$335,0),0)&gt;0,1,0)</f>
        <v>0</v>
      </c>
      <c r="BD65" s="107">
        <f ca="1">IF(IFERROR(MATCH(_xlfn.CONCAT($B65,",",BD$4),'19 SpcFunc &amp; VentSpcFunc combos'!$Q$8:$Q$335,0),0)&gt;0,1,0)</f>
        <v>0</v>
      </c>
      <c r="BE65" s="107">
        <f ca="1">IF(IFERROR(MATCH(_xlfn.CONCAT($B65,",",BE$4),'19 SpcFunc &amp; VentSpcFunc combos'!$Q$8:$Q$335,0),0)&gt;0,1,0)</f>
        <v>0</v>
      </c>
      <c r="BF65" s="107">
        <f ca="1">IF(IFERROR(MATCH(_xlfn.CONCAT($B65,",",BF$4),'19 SpcFunc &amp; VentSpcFunc combos'!$Q$8:$Q$335,0),0)&gt;0,1,0)</f>
        <v>0</v>
      </c>
      <c r="BG65" s="107">
        <f ca="1">IF(IFERROR(MATCH(_xlfn.CONCAT($B65,",",BG$4),'19 SpcFunc &amp; VentSpcFunc combos'!$Q$8:$Q$335,0),0)&gt;0,1,0)</f>
        <v>0</v>
      </c>
      <c r="BH65" s="107">
        <f ca="1">IF(IFERROR(MATCH(_xlfn.CONCAT($B65,",",BH$4),'19 SpcFunc &amp; VentSpcFunc combos'!$Q$8:$Q$335,0),0)&gt;0,1,0)</f>
        <v>0</v>
      </c>
      <c r="BI65" s="107">
        <f ca="1">IF(IFERROR(MATCH(_xlfn.CONCAT($B65,",",BI$4),'19 SpcFunc &amp; VentSpcFunc combos'!$Q$8:$Q$335,0),0)&gt;0,1,0)</f>
        <v>0</v>
      </c>
      <c r="BJ65" s="107">
        <f ca="1">IF(IFERROR(MATCH(_xlfn.CONCAT($B65,",",BJ$4),'19 SpcFunc &amp; VentSpcFunc combos'!$Q$8:$Q$335,0),0)&gt;0,1,0)</f>
        <v>0</v>
      </c>
      <c r="BK65" s="107">
        <f ca="1">IF(IFERROR(MATCH(_xlfn.CONCAT($B65,",",BK$4),'19 SpcFunc &amp; VentSpcFunc combos'!$Q$8:$Q$335,0),0)&gt;0,1,0)</f>
        <v>0</v>
      </c>
      <c r="BL65" s="107">
        <f ca="1">IF(IFERROR(MATCH(_xlfn.CONCAT($B65,",",BL$4),'19 SpcFunc &amp; VentSpcFunc combos'!$Q$8:$Q$335,0),0)&gt;0,1,0)</f>
        <v>0</v>
      </c>
      <c r="BM65" s="107">
        <f ca="1">IF(IFERROR(MATCH(_xlfn.CONCAT($B65,",",BM$4),'19 SpcFunc &amp; VentSpcFunc combos'!$Q$8:$Q$335,0),0)&gt;0,1,0)</f>
        <v>0</v>
      </c>
      <c r="BN65" s="107">
        <f ca="1">IF(IFERROR(MATCH(_xlfn.CONCAT($B65,",",BN$4),'19 SpcFunc &amp; VentSpcFunc combos'!$Q$8:$Q$335,0),0)&gt;0,1,0)</f>
        <v>0</v>
      </c>
      <c r="BO65" s="107">
        <f ca="1">IF(IFERROR(MATCH(_xlfn.CONCAT($B65,",",BO$4),'19 SpcFunc &amp; VentSpcFunc combos'!$Q$8:$Q$335,0),0)&gt;0,1,0)</f>
        <v>0</v>
      </c>
      <c r="BP65" s="107">
        <f ca="1">IF(IFERROR(MATCH(_xlfn.CONCAT($B65,",",BP$4),'19 SpcFunc &amp; VentSpcFunc combos'!$Q$8:$Q$335,0),0)&gt;0,1,0)</f>
        <v>0</v>
      </c>
      <c r="BQ65" s="107">
        <f ca="1">IF(IFERROR(MATCH(_xlfn.CONCAT($B65,",",BQ$4),'19 SpcFunc &amp; VentSpcFunc combos'!$Q$8:$Q$335,0),0)&gt;0,1,0)</f>
        <v>0</v>
      </c>
      <c r="BR65" s="107">
        <f ca="1">IF(IFERROR(MATCH(_xlfn.CONCAT($B65,",",BR$4),'19 SpcFunc &amp; VentSpcFunc combos'!$Q$8:$Q$335,0),0)&gt;0,1,0)</f>
        <v>0</v>
      </c>
      <c r="BS65" s="107">
        <f ca="1">IF(IFERROR(MATCH(_xlfn.CONCAT($B65,",",BS$4),'19 SpcFunc &amp; VentSpcFunc combos'!$Q$8:$Q$335,0),0)&gt;0,1,0)</f>
        <v>0</v>
      </c>
      <c r="BT65" s="107">
        <f ca="1">IF(IFERROR(MATCH(_xlfn.CONCAT($B65,",",BT$4),'19 SpcFunc &amp; VentSpcFunc combos'!$Q$8:$Q$335,0),0)&gt;0,1,0)</f>
        <v>0</v>
      </c>
      <c r="BU65" s="107">
        <f ca="1">IF(IFERROR(MATCH(_xlfn.CONCAT($B65,",",BU$4),'19 SpcFunc &amp; VentSpcFunc combos'!$Q$8:$Q$335,0),0)&gt;0,1,0)</f>
        <v>0</v>
      </c>
      <c r="BV65" s="107">
        <f ca="1">IF(IFERROR(MATCH(_xlfn.CONCAT($B65,",",BV$4),'19 SpcFunc &amp; VentSpcFunc combos'!$Q$8:$Q$335,0),0)&gt;0,1,0)</f>
        <v>0</v>
      </c>
      <c r="BW65" s="107">
        <f ca="1">IF(IFERROR(MATCH(_xlfn.CONCAT($B65,",",BW$4),'19 SpcFunc &amp; VentSpcFunc combos'!$Q$8:$Q$335,0),0)&gt;0,1,0)</f>
        <v>0</v>
      </c>
      <c r="BX65" s="107">
        <f ca="1">IF(IFERROR(MATCH(_xlfn.CONCAT($B65,",",BX$4),'19 SpcFunc &amp; VentSpcFunc combos'!$Q$8:$Q$335,0),0)&gt;0,1,0)</f>
        <v>0</v>
      </c>
      <c r="BY65" s="107">
        <f ca="1">IF(IFERROR(MATCH(_xlfn.CONCAT($B65,",",BY$4),'19 SpcFunc &amp; VentSpcFunc combos'!$Q$8:$Q$335,0),0)&gt;0,1,0)</f>
        <v>0</v>
      </c>
      <c r="BZ65" s="107">
        <f ca="1">IF(IFERROR(MATCH(_xlfn.CONCAT($B65,",",BZ$4),'19 SpcFunc &amp; VentSpcFunc combos'!$Q$8:$Q$335,0),0)&gt;0,1,0)</f>
        <v>0</v>
      </c>
      <c r="CA65" s="107">
        <f ca="1">IF(IFERROR(MATCH(_xlfn.CONCAT($B65,",",CA$4),'19 SpcFunc &amp; VentSpcFunc combos'!$Q$8:$Q$335,0),0)&gt;0,1,0)</f>
        <v>0</v>
      </c>
      <c r="CB65" s="107">
        <f ca="1">IF(IFERROR(MATCH(_xlfn.CONCAT($B65,",",CB$4),'19 SpcFunc &amp; VentSpcFunc combos'!$Q$8:$Q$335,0),0)&gt;0,1,0)</f>
        <v>0</v>
      </c>
      <c r="CC65" s="107">
        <f ca="1">IF(IFERROR(MATCH(_xlfn.CONCAT($B65,",",CC$4),'19 SpcFunc &amp; VentSpcFunc combos'!$Q$8:$Q$335,0),0)&gt;0,1,0)</f>
        <v>0</v>
      </c>
      <c r="CD65" s="107">
        <f ca="1">IF(IFERROR(MATCH(_xlfn.CONCAT($B65,",",CD$4),'19 SpcFunc &amp; VentSpcFunc combos'!$Q$8:$Q$335,0),0)&gt;0,1,0)</f>
        <v>0</v>
      </c>
      <c r="CE65" s="107">
        <f ca="1">IF(IFERROR(MATCH(_xlfn.CONCAT($B65,",",CE$4),'19 SpcFunc &amp; VentSpcFunc combos'!$Q$8:$Q$335,0),0)&gt;0,1,0)</f>
        <v>0</v>
      </c>
      <c r="CF65" s="107">
        <f ca="1">IF(IFERROR(MATCH(_xlfn.CONCAT($B65,",",CF$4),'19 SpcFunc &amp; VentSpcFunc combos'!$Q$8:$Q$335,0),0)&gt;0,1,0)</f>
        <v>0</v>
      </c>
      <c r="CG65" s="107">
        <f ca="1">IF(IFERROR(MATCH(_xlfn.CONCAT($B65,",",CG$4),'19 SpcFunc &amp; VentSpcFunc combos'!$Q$8:$Q$335,0),0)&gt;0,1,0)</f>
        <v>0</v>
      </c>
      <c r="CH65" s="107">
        <f ca="1">IF(IFERROR(MATCH(_xlfn.CONCAT($B65,",",CH$4),'19 SpcFunc &amp; VentSpcFunc combos'!$Q$8:$Q$335,0),0)&gt;0,1,0)</f>
        <v>0</v>
      </c>
      <c r="CI65" s="107">
        <f ca="1">IF(IFERROR(MATCH(_xlfn.CONCAT($B65,",",CI$4),'19 SpcFunc &amp; VentSpcFunc combos'!$Q$8:$Q$335,0),0)&gt;0,1,0)</f>
        <v>0</v>
      </c>
      <c r="CJ65" s="107">
        <f ca="1">IF(IFERROR(MATCH(_xlfn.CONCAT($B65,",",CJ$4),'19 SpcFunc &amp; VentSpcFunc combos'!$Q$8:$Q$335,0),0)&gt;0,1,0)</f>
        <v>0</v>
      </c>
      <c r="CK65" s="107">
        <f ca="1">IF(IFERROR(MATCH(_xlfn.CONCAT($B65,",",CK$4),'19 SpcFunc &amp; VentSpcFunc combos'!$Q$8:$Q$335,0),0)&gt;0,1,0)</f>
        <v>0</v>
      </c>
      <c r="CL65" s="107">
        <f ca="1">IF(IFERROR(MATCH(_xlfn.CONCAT($B65,",",CL$4),'19 SpcFunc &amp; VentSpcFunc combos'!$Q$8:$Q$335,0),0)&gt;0,1,0)</f>
        <v>0</v>
      </c>
      <c r="CM65" s="107">
        <f ca="1">IF(IFERROR(MATCH(_xlfn.CONCAT($B65,",",CM$4),'19 SpcFunc &amp; VentSpcFunc combos'!$Q$8:$Q$335,0),0)&gt;0,1,0)</f>
        <v>1</v>
      </c>
      <c r="CN65" s="107">
        <f ca="1">IF(IFERROR(MATCH(_xlfn.CONCAT($B65,",",CN$4),'19 SpcFunc &amp; VentSpcFunc combos'!$Q$8:$Q$335,0),0)&gt;0,1,0)</f>
        <v>0</v>
      </c>
      <c r="CO65" s="107">
        <f ca="1">IF(IFERROR(MATCH(_xlfn.CONCAT($B65,",",CO$4),'19 SpcFunc &amp; VentSpcFunc combos'!$Q$8:$Q$335,0),0)&gt;0,1,0)</f>
        <v>0</v>
      </c>
      <c r="CP65" s="107">
        <f ca="1">IF(IFERROR(MATCH(_xlfn.CONCAT($B65,",",CP$4),'19 SpcFunc &amp; VentSpcFunc combos'!$Q$8:$Q$335,0),0)&gt;0,1,0)</f>
        <v>0</v>
      </c>
      <c r="CQ65" s="107">
        <f ca="1">IF(IFERROR(MATCH(_xlfn.CONCAT($B65,",",CQ$4),'19 SpcFunc &amp; VentSpcFunc combos'!$Q$8:$Q$335,0),0)&gt;0,1,0)</f>
        <v>0</v>
      </c>
      <c r="CR65" s="107">
        <f ca="1">IF(IFERROR(MATCH(_xlfn.CONCAT($B65,",",CR$4),'19 SpcFunc &amp; VentSpcFunc combos'!$Q$8:$Q$335,0),0)&gt;0,1,0)</f>
        <v>1</v>
      </c>
      <c r="CS65" s="107">
        <f ca="1">IF(IFERROR(MATCH(_xlfn.CONCAT($B65,",",CS$4),'19 SpcFunc &amp; VentSpcFunc combos'!$Q$8:$Q$335,0),0)&gt;0,1,0)</f>
        <v>1</v>
      </c>
      <c r="CT65" s="107">
        <f ca="1">IF(IFERROR(MATCH(_xlfn.CONCAT($B65,",",CT$4),'19 SpcFunc &amp; VentSpcFunc combos'!$Q$8:$Q$335,0),0)&gt;0,1,0)</f>
        <v>0</v>
      </c>
      <c r="CU65" s="86" t="s">
        <v>535</v>
      </c>
      <c r="CV65">
        <f t="shared" ca="1" si="5"/>
        <v>4</v>
      </c>
    </row>
    <row r="66" spans="2:100">
      <c r="B66" t="str">
        <f>'For CSV - 2019 SpcFuncData'!B66</f>
        <v>Sports Arena - Playing Area (Recreational)</v>
      </c>
      <c r="C66" s="107">
        <f ca="1">IF(IFERROR(MATCH(_xlfn.CONCAT($B66,",",C$4),'19 SpcFunc &amp; VentSpcFunc combos'!$Q$8:$Q$335,0),0)&gt;0,1,0)</f>
        <v>0</v>
      </c>
      <c r="D66" s="107">
        <f ca="1">IF(IFERROR(MATCH(_xlfn.CONCAT($B66,",",D$4),'19 SpcFunc &amp; VentSpcFunc combos'!$Q$8:$Q$335,0),0)&gt;0,1,0)</f>
        <v>0</v>
      </c>
      <c r="E66" s="107">
        <f ca="1">IF(IFERROR(MATCH(_xlfn.CONCAT($B66,",",E$4),'19 SpcFunc &amp; VentSpcFunc combos'!$Q$8:$Q$335,0),0)&gt;0,1,0)</f>
        <v>0</v>
      </c>
      <c r="F66" s="107">
        <f ca="1">IF(IFERROR(MATCH(_xlfn.CONCAT($B66,",",F$4),'19 SpcFunc &amp; VentSpcFunc combos'!$Q$8:$Q$335,0),0)&gt;0,1,0)</f>
        <v>0</v>
      </c>
      <c r="G66" s="107">
        <f ca="1">IF(IFERROR(MATCH(_xlfn.CONCAT($B66,",",G$4),'19 SpcFunc &amp; VentSpcFunc combos'!$Q$8:$Q$335,0),0)&gt;0,1,0)</f>
        <v>0</v>
      </c>
      <c r="H66" s="107">
        <f ca="1">IF(IFERROR(MATCH(_xlfn.CONCAT($B66,",",H$4),'19 SpcFunc &amp; VentSpcFunc combos'!$Q$8:$Q$335,0),0)&gt;0,1,0)</f>
        <v>0</v>
      </c>
      <c r="I66" s="107">
        <f ca="1">IF(IFERROR(MATCH(_xlfn.CONCAT($B66,",",I$4),'19 SpcFunc &amp; VentSpcFunc combos'!$Q$8:$Q$335,0),0)&gt;0,1,0)</f>
        <v>0</v>
      </c>
      <c r="J66" s="107">
        <f ca="1">IF(IFERROR(MATCH(_xlfn.CONCAT($B66,",",J$4),'19 SpcFunc &amp; VentSpcFunc combos'!$Q$8:$Q$335,0),0)&gt;0,1,0)</f>
        <v>0</v>
      </c>
      <c r="K66" s="107">
        <f ca="1">IF(IFERROR(MATCH(_xlfn.CONCAT($B66,",",K$4),'19 SpcFunc &amp; VentSpcFunc combos'!$Q$8:$Q$335,0),0)&gt;0,1,0)</f>
        <v>0</v>
      </c>
      <c r="L66" s="107">
        <f ca="1">IF(IFERROR(MATCH(_xlfn.CONCAT($B66,",",L$4),'19 SpcFunc &amp; VentSpcFunc combos'!$Q$8:$Q$335,0),0)&gt;0,1,0)</f>
        <v>0</v>
      </c>
      <c r="M66" s="107">
        <f ca="1">IF(IFERROR(MATCH(_xlfn.CONCAT($B66,",",M$4),'19 SpcFunc &amp; VentSpcFunc combos'!$Q$8:$Q$335,0),0)&gt;0,1,0)</f>
        <v>0</v>
      </c>
      <c r="N66" s="107">
        <f ca="1">IF(IFERROR(MATCH(_xlfn.CONCAT($B66,",",N$4),'19 SpcFunc &amp; VentSpcFunc combos'!$Q$8:$Q$335,0),0)&gt;0,1,0)</f>
        <v>0</v>
      </c>
      <c r="O66" s="107">
        <f ca="1">IF(IFERROR(MATCH(_xlfn.CONCAT($B66,",",O$4),'19 SpcFunc &amp; VentSpcFunc combos'!$Q$8:$Q$335,0),0)&gt;0,1,0)</f>
        <v>0</v>
      </c>
      <c r="P66" s="107">
        <f ca="1">IF(IFERROR(MATCH(_xlfn.CONCAT($B66,",",P$4),'19 SpcFunc &amp; VentSpcFunc combos'!$Q$8:$Q$335,0),0)&gt;0,1,0)</f>
        <v>0</v>
      </c>
      <c r="Q66" s="107">
        <f ca="1">IF(IFERROR(MATCH(_xlfn.CONCAT($B66,",",Q$4),'19 SpcFunc &amp; VentSpcFunc combos'!$Q$8:$Q$335,0),0)&gt;0,1,0)</f>
        <v>0</v>
      </c>
      <c r="R66" s="107">
        <f ca="1">IF(IFERROR(MATCH(_xlfn.CONCAT($B66,",",R$4),'19 SpcFunc &amp; VentSpcFunc combos'!$Q$8:$Q$335,0),0)&gt;0,1,0)</f>
        <v>0</v>
      </c>
      <c r="S66" s="107">
        <f ca="1">IF(IFERROR(MATCH(_xlfn.CONCAT($B66,",",S$4),'19 SpcFunc &amp; VentSpcFunc combos'!$Q$8:$Q$335,0),0)&gt;0,1,0)</f>
        <v>0</v>
      </c>
      <c r="T66" s="107">
        <f ca="1">IF(IFERROR(MATCH(_xlfn.CONCAT($B66,",",T$4),'19 SpcFunc &amp; VentSpcFunc combos'!$Q$8:$Q$335,0),0)&gt;0,1,0)</f>
        <v>0</v>
      </c>
      <c r="U66" s="107">
        <f ca="1">IF(IFERROR(MATCH(_xlfn.CONCAT($B66,",",U$4),'19 SpcFunc &amp; VentSpcFunc combos'!$Q$8:$Q$335,0),0)&gt;0,1,0)</f>
        <v>0</v>
      </c>
      <c r="V66" s="107">
        <f ca="1">IF(IFERROR(MATCH(_xlfn.CONCAT($B66,",",V$4),'19 SpcFunc &amp; VentSpcFunc combos'!$Q$8:$Q$335,0),0)&gt;0,1,0)</f>
        <v>0</v>
      </c>
      <c r="W66" s="107">
        <f ca="1">IF(IFERROR(MATCH(_xlfn.CONCAT($B66,",",W$4),'19 SpcFunc &amp; VentSpcFunc combos'!$Q$8:$Q$335,0),0)&gt;0,1,0)</f>
        <v>0</v>
      </c>
      <c r="X66" s="107">
        <f ca="1">IF(IFERROR(MATCH(_xlfn.CONCAT($B66,",",X$4),'19 SpcFunc &amp; VentSpcFunc combos'!$Q$8:$Q$335,0),0)&gt;0,1,0)</f>
        <v>0</v>
      </c>
      <c r="Y66" s="107">
        <f ca="1">IF(IFERROR(MATCH(_xlfn.CONCAT($B66,",",Y$4),'19 SpcFunc &amp; VentSpcFunc combos'!$Q$8:$Q$335,0),0)&gt;0,1,0)</f>
        <v>0</v>
      </c>
      <c r="Z66" s="107">
        <f ca="1">IF(IFERROR(MATCH(_xlfn.CONCAT($B66,",",Z$4),'19 SpcFunc &amp; VentSpcFunc combos'!$Q$8:$Q$335,0),0)&gt;0,1,0)</f>
        <v>0</v>
      </c>
      <c r="AA66" s="107">
        <f ca="1">IF(IFERROR(MATCH(_xlfn.CONCAT($B66,",",AA$4),'19 SpcFunc &amp; VentSpcFunc combos'!$Q$8:$Q$335,0),0)&gt;0,1,0)</f>
        <v>0</v>
      </c>
      <c r="AB66" s="107">
        <f ca="1">IF(IFERROR(MATCH(_xlfn.CONCAT($B66,",",AB$4),'19 SpcFunc &amp; VentSpcFunc combos'!$Q$8:$Q$335,0),0)&gt;0,1,0)</f>
        <v>0</v>
      </c>
      <c r="AC66" s="107">
        <f ca="1">IF(IFERROR(MATCH(_xlfn.CONCAT($B66,",",AC$4),'19 SpcFunc &amp; VentSpcFunc combos'!$Q$8:$Q$335,0),0)&gt;0,1,0)</f>
        <v>0</v>
      </c>
      <c r="AD66" s="107">
        <f ca="1">IF(IFERROR(MATCH(_xlfn.CONCAT($B66,",",AD$4),'19 SpcFunc &amp; VentSpcFunc combos'!$Q$8:$Q$335,0),0)&gt;0,1,0)</f>
        <v>0</v>
      </c>
      <c r="AE66" s="107">
        <f ca="1">IF(IFERROR(MATCH(_xlfn.CONCAT($B66,",",AE$4),'19 SpcFunc &amp; VentSpcFunc combos'!$Q$8:$Q$335,0),0)&gt;0,1,0)</f>
        <v>0</v>
      </c>
      <c r="AF66" s="107">
        <f ca="1">IF(IFERROR(MATCH(_xlfn.CONCAT($B66,",",AF$4),'19 SpcFunc &amp; VentSpcFunc combos'!$Q$8:$Q$335,0),0)&gt;0,1,0)</f>
        <v>0</v>
      </c>
      <c r="AG66" s="107">
        <f ca="1">IF(IFERROR(MATCH(_xlfn.CONCAT($B66,",",AG$4),'19 SpcFunc &amp; VentSpcFunc combos'!$Q$8:$Q$335,0),0)&gt;0,1,0)</f>
        <v>0</v>
      </c>
      <c r="AH66" s="107">
        <f ca="1">IF(IFERROR(MATCH(_xlfn.CONCAT($B66,",",AH$4),'19 SpcFunc &amp; VentSpcFunc combos'!$Q$8:$Q$335,0),0)&gt;0,1,0)</f>
        <v>0</v>
      </c>
      <c r="AI66" s="107">
        <f ca="1">IF(IFERROR(MATCH(_xlfn.CONCAT($B66,",",AI$4),'19 SpcFunc &amp; VentSpcFunc combos'!$Q$8:$Q$335,0),0)&gt;0,1,0)</f>
        <v>0</v>
      </c>
      <c r="AJ66" s="107">
        <f ca="1">IF(IFERROR(MATCH(_xlfn.CONCAT($B66,",",AJ$4),'19 SpcFunc &amp; VentSpcFunc combos'!$Q$8:$Q$335,0),0)&gt;0,1,0)</f>
        <v>0</v>
      </c>
      <c r="AK66" s="107">
        <f ca="1">IF(IFERROR(MATCH(_xlfn.CONCAT($B66,",",AK$4),'19 SpcFunc &amp; VentSpcFunc combos'!$Q$8:$Q$335,0),0)&gt;0,1,0)</f>
        <v>0</v>
      </c>
      <c r="AL66" s="107">
        <f ca="1">IF(IFERROR(MATCH(_xlfn.CONCAT($B66,",",AL$4),'19 SpcFunc &amp; VentSpcFunc combos'!$Q$8:$Q$335,0),0)&gt;0,1,0)</f>
        <v>0</v>
      </c>
      <c r="AM66" s="107">
        <f ca="1">IF(IFERROR(MATCH(_xlfn.CONCAT($B66,",",AM$4),'19 SpcFunc &amp; VentSpcFunc combos'!$Q$8:$Q$335,0),0)&gt;0,1,0)</f>
        <v>0</v>
      </c>
      <c r="AN66" s="107">
        <f ca="1">IF(IFERROR(MATCH(_xlfn.CONCAT($B66,",",AN$4),'19 SpcFunc &amp; VentSpcFunc combos'!$Q$8:$Q$335,0),0)&gt;0,1,0)</f>
        <v>0</v>
      </c>
      <c r="AO66" s="107">
        <f ca="1">IF(IFERROR(MATCH(_xlfn.CONCAT($B66,",",AO$4),'19 SpcFunc &amp; VentSpcFunc combos'!$Q$8:$Q$335,0),0)&gt;0,1,0)</f>
        <v>0</v>
      </c>
      <c r="AP66" s="107">
        <f ca="1">IF(IFERROR(MATCH(_xlfn.CONCAT($B66,",",AP$4),'19 SpcFunc &amp; VentSpcFunc combos'!$Q$8:$Q$335,0),0)&gt;0,1,0)</f>
        <v>0</v>
      </c>
      <c r="AQ66" s="107">
        <f ca="1">IF(IFERROR(MATCH(_xlfn.CONCAT($B66,",",AQ$4),'19 SpcFunc &amp; VentSpcFunc combos'!$Q$8:$Q$335,0),0)&gt;0,1,0)</f>
        <v>0</v>
      </c>
      <c r="AR66" s="107">
        <f ca="1">IF(IFERROR(MATCH(_xlfn.CONCAT($B66,",",AR$4),'19 SpcFunc &amp; VentSpcFunc combos'!$Q$8:$Q$335,0),0)&gt;0,1,0)</f>
        <v>0</v>
      </c>
      <c r="AS66" s="107">
        <f ca="1">IF(IFERROR(MATCH(_xlfn.CONCAT($B66,",",AS$4),'19 SpcFunc &amp; VentSpcFunc combos'!$Q$8:$Q$335,0),0)&gt;0,1,0)</f>
        <v>0</v>
      </c>
      <c r="AT66" s="107">
        <f ca="1">IF(IFERROR(MATCH(_xlfn.CONCAT($B66,",",AT$4),'19 SpcFunc &amp; VentSpcFunc combos'!$Q$8:$Q$335,0),0)&gt;0,1,0)</f>
        <v>0</v>
      </c>
      <c r="AU66" s="107">
        <f ca="1">IF(IFERROR(MATCH(_xlfn.CONCAT($B66,",",AU$4),'19 SpcFunc &amp; VentSpcFunc combos'!$Q$8:$Q$335,0),0)&gt;0,1,0)</f>
        <v>0</v>
      </c>
      <c r="AV66" s="107">
        <f ca="1">IF(IFERROR(MATCH(_xlfn.CONCAT($B66,",",AV$4),'19 SpcFunc &amp; VentSpcFunc combos'!$Q$8:$Q$335,0),0)&gt;0,1,0)</f>
        <v>0</v>
      </c>
      <c r="AW66" s="107">
        <f ca="1">IF(IFERROR(MATCH(_xlfn.CONCAT($B66,",",AW$4),'19 SpcFunc &amp; VentSpcFunc combos'!$Q$8:$Q$335,0),0)&gt;0,1,0)</f>
        <v>0</v>
      </c>
      <c r="AX66" s="107">
        <f ca="1">IF(IFERROR(MATCH(_xlfn.CONCAT($B66,",",AX$4),'19 SpcFunc &amp; VentSpcFunc combos'!$Q$8:$Q$335,0),0)&gt;0,1,0)</f>
        <v>0</v>
      </c>
      <c r="AY66" s="107">
        <f ca="1">IF(IFERROR(MATCH(_xlfn.CONCAT($B66,",",AY$4),'19 SpcFunc &amp; VentSpcFunc combos'!$Q$8:$Q$335,0),0)&gt;0,1,0)</f>
        <v>0</v>
      </c>
      <c r="AZ66" s="107">
        <f ca="1">IF(IFERROR(MATCH(_xlfn.CONCAT($B66,",",AZ$4),'19 SpcFunc &amp; VentSpcFunc combos'!$Q$8:$Q$335,0),0)&gt;0,1,0)</f>
        <v>0</v>
      </c>
      <c r="BA66" s="107">
        <f ca="1">IF(IFERROR(MATCH(_xlfn.CONCAT($B66,",",BA$4),'19 SpcFunc &amp; VentSpcFunc combos'!$Q$8:$Q$335,0),0)&gt;0,1,0)</f>
        <v>0</v>
      </c>
      <c r="BB66" s="107">
        <f ca="1">IF(IFERROR(MATCH(_xlfn.CONCAT($B66,",",BB$4),'19 SpcFunc &amp; VentSpcFunc combos'!$Q$8:$Q$335,0),0)&gt;0,1,0)</f>
        <v>0</v>
      </c>
      <c r="BC66" s="107">
        <f ca="1">IF(IFERROR(MATCH(_xlfn.CONCAT($B66,",",BC$4),'19 SpcFunc &amp; VentSpcFunc combos'!$Q$8:$Q$335,0),0)&gt;0,1,0)</f>
        <v>0</v>
      </c>
      <c r="BD66" s="107">
        <f ca="1">IF(IFERROR(MATCH(_xlfn.CONCAT($B66,",",BD$4),'19 SpcFunc &amp; VentSpcFunc combos'!$Q$8:$Q$335,0),0)&gt;0,1,0)</f>
        <v>0</v>
      </c>
      <c r="BE66" s="107">
        <f ca="1">IF(IFERROR(MATCH(_xlfn.CONCAT($B66,",",BE$4),'19 SpcFunc &amp; VentSpcFunc combos'!$Q$8:$Q$335,0),0)&gt;0,1,0)</f>
        <v>0</v>
      </c>
      <c r="BF66" s="107">
        <f ca="1">IF(IFERROR(MATCH(_xlfn.CONCAT($B66,",",BF$4),'19 SpcFunc &amp; VentSpcFunc combos'!$Q$8:$Q$335,0),0)&gt;0,1,0)</f>
        <v>0</v>
      </c>
      <c r="BG66" s="107">
        <f ca="1">IF(IFERROR(MATCH(_xlfn.CONCAT($B66,",",BG$4),'19 SpcFunc &amp; VentSpcFunc combos'!$Q$8:$Q$335,0),0)&gt;0,1,0)</f>
        <v>0</v>
      </c>
      <c r="BH66" s="107">
        <f ca="1">IF(IFERROR(MATCH(_xlfn.CONCAT($B66,",",BH$4),'19 SpcFunc &amp; VentSpcFunc combos'!$Q$8:$Q$335,0),0)&gt;0,1,0)</f>
        <v>0</v>
      </c>
      <c r="BI66" s="107">
        <f ca="1">IF(IFERROR(MATCH(_xlfn.CONCAT($B66,",",BI$4),'19 SpcFunc &amp; VentSpcFunc combos'!$Q$8:$Q$335,0),0)&gt;0,1,0)</f>
        <v>0</v>
      </c>
      <c r="BJ66" s="107">
        <f ca="1">IF(IFERROR(MATCH(_xlfn.CONCAT($B66,",",BJ$4),'19 SpcFunc &amp; VentSpcFunc combos'!$Q$8:$Q$335,0),0)&gt;0,1,0)</f>
        <v>0</v>
      </c>
      <c r="BK66" s="107">
        <f ca="1">IF(IFERROR(MATCH(_xlfn.CONCAT($B66,",",BK$4),'19 SpcFunc &amp; VentSpcFunc combos'!$Q$8:$Q$335,0),0)&gt;0,1,0)</f>
        <v>0</v>
      </c>
      <c r="BL66" s="107">
        <f ca="1">IF(IFERROR(MATCH(_xlfn.CONCAT($B66,",",BL$4),'19 SpcFunc &amp; VentSpcFunc combos'!$Q$8:$Q$335,0),0)&gt;0,1,0)</f>
        <v>0</v>
      </c>
      <c r="BM66" s="107">
        <f ca="1">IF(IFERROR(MATCH(_xlfn.CONCAT($B66,",",BM$4),'19 SpcFunc &amp; VentSpcFunc combos'!$Q$8:$Q$335,0),0)&gt;0,1,0)</f>
        <v>0</v>
      </c>
      <c r="BN66" s="107">
        <f ca="1">IF(IFERROR(MATCH(_xlfn.CONCAT($B66,",",BN$4),'19 SpcFunc &amp; VentSpcFunc combos'!$Q$8:$Q$335,0),0)&gt;0,1,0)</f>
        <v>0</v>
      </c>
      <c r="BO66" s="107">
        <f ca="1">IF(IFERROR(MATCH(_xlfn.CONCAT($B66,",",BO$4),'19 SpcFunc &amp; VentSpcFunc combos'!$Q$8:$Q$335,0),0)&gt;0,1,0)</f>
        <v>0</v>
      </c>
      <c r="BP66" s="107">
        <f ca="1">IF(IFERROR(MATCH(_xlfn.CONCAT($B66,",",BP$4),'19 SpcFunc &amp; VentSpcFunc combos'!$Q$8:$Q$335,0),0)&gt;0,1,0)</f>
        <v>0</v>
      </c>
      <c r="BQ66" s="107">
        <f ca="1">IF(IFERROR(MATCH(_xlfn.CONCAT($B66,",",BQ$4),'19 SpcFunc &amp; VentSpcFunc combos'!$Q$8:$Q$335,0),0)&gt;0,1,0)</f>
        <v>0</v>
      </c>
      <c r="BR66" s="107">
        <f ca="1">IF(IFERROR(MATCH(_xlfn.CONCAT($B66,",",BR$4),'19 SpcFunc &amp; VentSpcFunc combos'!$Q$8:$Q$335,0),0)&gt;0,1,0)</f>
        <v>0</v>
      </c>
      <c r="BS66" s="107">
        <f ca="1">IF(IFERROR(MATCH(_xlfn.CONCAT($B66,",",BS$4),'19 SpcFunc &amp; VentSpcFunc combos'!$Q$8:$Q$335,0),0)&gt;0,1,0)</f>
        <v>0</v>
      </c>
      <c r="BT66" s="107">
        <f ca="1">IF(IFERROR(MATCH(_xlfn.CONCAT($B66,",",BT$4),'19 SpcFunc &amp; VentSpcFunc combos'!$Q$8:$Q$335,0),0)&gt;0,1,0)</f>
        <v>0</v>
      </c>
      <c r="BU66" s="107">
        <f ca="1">IF(IFERROR(MATCH(_xlfn.CONCAT($B66,",",BU$4),'19 SpcFunc &amp; VentSpcFunc combos'!$Q$8:$Q$335,0),0)&gt;0,1,0)</f>
        <v>0</v>
      </c>
      <c r="BV66" s="107">
        <f ca="1">IF(IFERROR(MATCH(_xlfn.CONCAT($B66,",",BV$4),'19 SpcFunc &amp; VentSpcFunc combos'!$Q$8:$Q$335,0),0)&gt;0,1,0)</f>
        <v>0</v>
      </c>
      <c r="BW66" s="107">
        <f ca="1">IF(IFERROR(MATCH(_xlfn.CONCAT($B66,",",BW$4),'19 SpcFunc &amp; VentSpcFunc combos'!$Q$8:$Q$335,0),0)&gt;0,1,0)</f>
        <v>0</v>
      </c>
      <c r="BX66" s="107">
        <f ca="1">IF(IFERROR(MATCH(_xlfn.CONCAT($B66,",",BX$4),'19 SpcFunc &amp; VentSpcFunc combos'!$Q$8:$Q$335,0),0)&gt;0,1,0)</f>
        <v>0</v>
      </c>
      <c r="BY66" s="107">
        <f ca="1">IF(IFERROR(MATCH(_xlfn.CONCAT($B66,",",BY$4),'19 SpcFunc &amp; VentSpcFunc combos'!$Q$8:$Q$335,0),0)&gt;0,1,0)</f>
        <v>0</v>
      </c>
      <c r="BZ66" s="107">
        <f ca="1">IF(IFERROR(MATCH(_xlfn.CONCAT($B66,",",BZ$4),'19 SpcFunc &amp; VentSpcFunc combos'!$Q$8:$Q$335,0),0)&gt;0,1,0)</f>
        <v>0</v>
      </c>
      <c r="CA66" s="107">
        <f ca="1">IF(IFERROR(MATCH(_xlfn.CONCAT($B66,",",CA$4),'19 SpcFunc &amp; VentSpcFunc combos'!$Q$8:$Q$335,0),0)&gt;0,1,0)</f>
        <v>0</v>
      </c>
      <c r="CB66" s="107">
        <f ca="1">IF(IFERROR(MATCH(_xlfn.CONCAT($B66,",",CB$4),'19 SpcFunc &amp; VentSpcFunc combos'!$Q$8:$Q$335,0),0)&gt;0,1,0)</f>
        <v>0</v>
      </c>
      <c r="CC66" s="107">
        <f ca="1">IF(IFERROR(MATCH(_xlfn.CONCAT($B66,",",CC$4),'19 SpcFunc &amp; VentSpcFunc combos'!$Q$8:$Q$335,0),0)&gt;0,1,0)</f>
        <v>0</v>
      </c>
      <c r="CD66" s="107">
        <f ca="1">IF(IFERROR(MATCH(_xlfn.CONCAT($B66,",",CD$4),'19 SpcFunc &amp; VentSpcFunc combos'!$Q$8:$Q$335,0),0)&gt;0,1,0)</f>
        <v>0</v>
      </c>
      <c r="CE66" s="107">
        <f ca="1">IF(IFERROR(MATCH(_xlfn.CONCAT($B66,",",CE$4),'19 SpcFunc &amp; VentSpcFunc combos'!$Q$8:$Q$335,0),0)&gt;0,1,0)</f>
        <v>0</v>
      </c>
      <c r="CF66" s="107">
        <f ca="1">IF(IFERROR(MATCH(_xlfn.CONCAT($B66,",",CF$4),'19 SpcFunc &amp; VentSpcFunc combos'!$Q$8:$Q$335,0),0)&gt;0,1,0)</f>
        <v>0</v>
      </c>
      <c r="CG66" s="107">
        <f ca="1">IF(IFERROR(MATCH(_xlfn.CONCAT($B66,",",CG$4),'19 SpcFunc &amp; VentSpcFunc combos'!$Q$8:$Q$335,0),0)&gt;0,1,0)</f>
        <v>0</v>
      </c>
      <c r="CH66" s="107">
        <f ca="1">IF(IFERROR(MATCH(_xlfn.CONCAT($B66,",",CH$4),'19 SpcFunc &amp; VentSpcFunc combos'!$Q$8:$Q$335,0),0)&gt;0,1,0)</f>
        <v>0</v>
      </c>
      <c r="CI66" s="107">
        <f ca="1">IF(IFERROR(MATCH(_xlfn.CONCAT($B66,",",CI$4),'19 SpcFunc &amp; VentSpcFunc combos'!$Q$8:$Q$335,0),0)&gt;0,1,0)</f>
        <v>0</v>
      </c>
      <c r="CJ66" s="107">
        <f ca="1">IF(IFERROR(MATCH(_xlfn.CONCAT($B66,",",CJ$4),'19 SpcFunc &amp; VentSpcFunc combos'!$Q$8:$Q$335,0),0)&gt;0,1,0)</f>
        <v>0</v>
      </c>
      <c r="CK66" s="107">
        <f ca="1">IF(IFERROR(MATCH(_xlfn.CONCAT($B66,",",CK$4),'19 SpcFunc &amp; VentSpcFunc combos'!$Q$8:$Q$335,0),0)&gt;0,1,0)</f>
        <v>0</v>
      </c>
      <c r="CL66" s="107">
        <f ca="1">IF(IFERROR(MATCH(_xlfn.CONCAT($B66,",",CL$4),'19 SpcFunc &amp; VentSpcFunc combos'!$Q$8:$Q$335,0),0)&gt;0,1,0)</f>
        <v>0</v>
      </c>
      <c r="CM66" s="107">
        <f ca="1">IF(IFERROR(MATCH(_xlfn.CONCAT($B66,",",CM$4),'19 SpcFunc &amp; VentSpcFunc combos'!$Q$8:$Q$335,0),0)&gt;0,1,0)</f>
        <v>1</v>
      </c>
      <c r="CN66" s="107">
        <f ca="1">IF(IFERROR(MATCH(_xlfn.CONCAT($B66,",",CN$4),'19 SpcFunc &amp; VentSpcFunc combos'!$Q$8:$Q$335,0),0)&gt;0,1,0)</f>
        <v>1</v>
      </c>
      <c r="CO66" s="107">
        <f ca="1">IF(IFERROR(MATCH(_xlfn.CONCAT($B66,",",CO$4),'19 SpcFunc &amp; VentSpcFunc combos'!$Q$8:$Q$335,0),0)&gt;0,1,0)</f>
        <v>1</v>
      </c>
      <c r="CP66" s="107">
        <f ca="1">IF(IFERROR(MATCH(_xlfn.CONCAT($B66,",",CP$4),'19 SpcFunc &amp; VentSpcFunc combos'!$Q$8:$Q$335,0),0)&gt;0,1,0)</f>
        <v>0</v>
      </c>
      <c r="CQ66" s="107">
        <f ca="1">IF(IFERROR(MATCH(_xlfn.CONCAT($B66,",",CQ$4),'19 SpcFunc &amp; VentSpcFunc combos'!$Q$8:$Q$335,0),0)&gt;0,1,0)</f>
        <v>0</v>
      </c>
      <c r="CR66" s="107">
        <f ca="1">IF(IFERROR(MATCH(_xlfn.CONCAT($B66,",",CR$4),'19 SpcFunc &amp; VentSpcFunc combos'!$Q$8:$Q$335,0),0)&gt;0,1,0)</f>
        <v>1</v>
      </c>
      <c r="CS66" s="107">
        <f ca="1">IF(IFERROR(MATCH(_xlfn.CONCAT($B66,",",CS$4),'19 SpcFunc &amp; VentSpcFunc combos'!$Q$8:$Q$335,0),0)&gt;0,1,0)</f>
        <v>1</v>
      </c>
      <c r="CT66" s="107">
        <f ca="1">IF(IFERROR(MATCH(_xlfn.CONCAT($B66,",",CT$4),'19 SpcFunc &amp; VentSpcFunc combos'!$Q$8:$Q$335,0),0)&gt;0,1,0)</f>
        <v>0</v>
      </c>
      <c r="CU66" s="86" t="s">
        <v>535</v>
      </c>
      <c r="CV66">
        <f t="shared" ca="1" si="5"/>
        <v>5</v>
      </c>
    </row>
    <row r="67" spans="2:100">
      <c r="B67" t="str">
        <f>'For CSV - 2019 SpcFuncData'!B67</f>
        <v>Stairwell</v>
      </c>
      <c r="C67" s="107">
        <f ca="1">IF(IFERROR(MATCH(_xlfn.CONCAT($B67,",",C$4),'19 SpcFunc &amp; VentSpcFunc combos'!$Q$8:$Q$335,0),0)&gt;0,1,0)</f>
        <v>0</v>
      </c>
      <c r="D67" s="107">
        <f ca="1">IF(IFERROR(MATCH(_xlfn.CONCAT($B67,",",D$4),'19 SpcFunc &amp; VentSpcFunc combos'!$Q$8:$Q$335,0),0)&gt;0,1,0)</f>
        <v>0</v>
      </c>
      <c r="E67" s="107">
        <f ca="1">IF(IFERROR(MATCH(_xlfn.CONCAT($B67,",",E$4),'19 SpcFunc &amp; VentSpcFunc combos'!$Q$8:$Q$335,0),0)&gt;0,1,0)</f>
        <v>0</v>
      </c>
      <c r="F67" s="107">
        <f ca="1">IF(IFERROR(MATCH(_xlfn.CONCAT($B67,",",F$4),'19 SpcFunc &amp; VentSpcFunc combos'!$Q$8:$Q$335,0),0)&gt;0,1,0)</f>
        <v>0</v>
      </c>
      <c r="G67" s="107">
        <f ca="1">IF(IFERROR(MATCH(_xlfn.CONCAT($B67,",",G$4),'19 SpcFunc &amp; VentSpcFunc combos'!$Q$8:$Q$335,0),0)&gt;0,1,0)</f>
        <v>0</v>
      </c>
      <c r="H67" s="107">
        <f ca="1">IF(IFERROR(MATCH(_xlfn.CONCAT($B67,",",H$4),'19 SpcFunc &amp; VentSpcFunc combos'!$Q$8:$Q$335,0),0)&gt;0,1,0)</f>
        <v>0</v>
      </c>
      <c r="I67" s="107">
        <f ca="1">IF(IFERROR(MATCH(_xlfn.CONCAT($B67,",",I$4),'19 SpcFunc &amp; VentSpcFunc combos'!$Q$8:$Q$335,0),0)&gt;0,1,0)</f>
        <v>0</v>
      </c>
      <c r="J67" s="107">
        <f ca="1">IF(IFERROR(MATCH(_xlfn.CONCAT($B67,",",J$4),'19 SpcFunc &amp; VentSpcFunc combos'!$Q$8:$Q$335,0),0)&gt;0,1,0)</f>
        <v>0</v>
      </c>
      <c r="K67" s="107">
        <f ca="1">IF(IFERROR(MATCH(_xlfn.CONCAT($B67,",",K$4),'19 SpcFunc &amp; VentSpcFunc combos'!$Q$8:$Q$335,0),0)&gt;0,1,0)</f>
        <v>0</v>
      </c>
      <c r="L67" s="107">
        <f ca="1">IF(IFERROR(MATCH(_xlfn.CONCAT($B67,",",L$4),'19 SpcFunc &amp; VentSpcFunc combos'!$Q$8:$Q$335,0),0)&gt;0,1,0)</f>
        <v>0</v>
      </c>
      <c r="M67" s="107">
        <f ca="1">IF(IFERROR(MATCH(_xlfn.CONCAT($B67,",",M$4),'19 SpcFunc &amp; VentSpcFunc combos'!$Q$8:$Q$335,0),0)&gt;0,1,0)</f>
        <v>0</v>
      </c>
      <c r="N67" s="107">
        <f ca="1">IF(IFERROR(MATCH(_xlfn.CONCAT($B67,",",N$4),'19 SpcFunc &amp; VentSpcFunc combos'!$Q$8:$Q$335,0),0)&gt;0,1,0)</f>
        <v>0</v>
      </c>
      <c r="O67" s="107">
        <f ca="1">IF(IFERROR(MATCH(_xlfn.CONCAT($B67,",",O$4),'19 SpcFunc &amp; VentSpcFunc combos'!$Q$8:$Q$335,0),0)&gt;0,1,0)</f>
        <v>0</v>
      </c>
      <c r="P67" s="107">
        <f ca="1">IF(IFERROR(MATCH(_xlfn.CONCAT($B67,",",P$4),'19 SpcFunc &amp; VentSpcFunc combos'!$Q$8:$Q$335,0),0)&gt;0,1,0)</f>
        <v>0</v>
      </c>
      <c r="Q67" s="107">
        <f ca="1">IF(IFERROR(MATCH(_xlfn.CONCAT($B67,",",Q$4),'19 SpcFunc &amp; VentSpcFunc combos'!$Q$8:$Q$335,0),0)&gt;0,1,0)</f>
        <v>0</v>
      </c>
      <c r="R67" s="107">
        <f ca="1">IF(IFERROR(MATCH(_xlfn.CONCAT($B67,",",R$4),'19 SpcFunc &amp; VentSpcFunc combos'!$Q$8:$Q$335,0),0)&gt;0,1,0)</f>
        <v>0</v>
      </c>
      <c r="S67" s="107">
        <f ca="1">IF(IFERROR(MATCH(_xlfn.CONCAT($B67,",",S$4),'19 SpcFunc &amp; VentSpcFunc combos'!$Q$8:$Q$335,0),0)&gt;0,1,0)</f>
        <v>0</v>
      </c>
      <c r="T67" s="107">
        <f ca="1">IF(IFERROR(MATCH(_xlfn.CONCAT($B67,",",T$4),'19 SpcFunc &amp; VentSpcFunc combos'!$Q$8:$Q$335,0),0)&gt;0,1,0)</f>
        <v>0</v>
      </c>
      <c r="U67" s="107">
        <f ca="1">IF(IFERROR(MATCH(_xlfn.CONCAT($B67,",",U$4),'19 SpcFunc &amp; VentSpcFunc combos'!$Q$8:$Q$335,0),0)&gt;0,1,0)</f>
        <v>0</v>
      </c>
      <c r="V67" s="107">
        <f ca="1">IF(IFERROR(MATCH(_xlfn.CONCAT($B67,",",V$4),'19 SpcFunc &amp; VentSpcFunc combos'!$Q$8:$Q$335,0),0)&gt;0,1,0)</f>
        <v>0</v>
      </c>
      <c r="W67" s="107">
        <f ca="1">IF(IFERROR(MATCH(_xlfn.CONCAT($B67,",",W$4),'19 SpcFunc &amp; VentSpcFunc combos'!$Q$8:$Q$335,0),0)&gt;0,1,0)</f>
        <v>0</v>
      </c>
      <c r="X67" s="107">
        <f ca="1">IF(IFERROR(MATCH(_xlfn.CONCAT($B67,",",X$4),'19 SpcFunc &amp; VentSpcFunc combos'!$Q$8:$Q$335,0),0)&gt;0,1,0)</f>
        <v>0</v>
      </c>
      <c r="Y67" s="107">
        <f ca="1">IF(IFERROR(MATCH(_xlfn.CONCAT($B67,",",Y$4),'19 SpcFunc &amp; VentSpcFunc combos'!$Q$8:$Q$335,0),0)&gt;0,1,0)</f>
        <v>0</v>
      </c>
      <c r="Z67" s="107">
        <f ca="1">IF(IFERROR(MATCH(_xlfn.CONCAT($B67,",",Z$4),'19 SpcFunc &amp; VentSpcFunc combos'!$Q$8:$Q$335,0),0)&gt;0,1,0)</f>
        <v>0</v>
      </c>
      <c r="AA67" s="107">
        <f ca="1">IF(IFERROR(MATCH(_xlfn.CONCAT($B67,",",AA$4),'19 SpcFunc &amp; VentSpcFunc combos'!$Q$8:$Q$335,0),0)&gt;0,1,0)</f>
        <v>0</v>
      </c>
      <c r="AB67" s="107">
        <f ca="1">IF(IFERROR(MATCH(_xlfn.CONCAT($B67,",",AB$4),'19 SpcFunc &amp; VentSpcFunc combos'!$Q$8:$Q$335,0),0)&gt;0,1,0)</f>
        <v>0</v>
      </c>
      <c r="AC67" s="107">
        <f ca="1">IF(IFERROR(MATCH(_xlfn.CONCAT($B67,",",AC$4),'19 SpcFunc &amp; VentSpcFunc combos'!$Q$8:$Q$335,0),0)&gt;0,1,0)</f>
        <v>0</v>
      </c>
      <c r="AD67" s="107">
        <f ca="1">IF(IFERROR(MATCH(_xlfn.CONCAT($B67,",",AD$4),'19 SpcFunc &amp; VentSpcFunc combos'!$Q$8:$Q$335,0),0)&gt;0,1,0)</f>
        <v>0</v>
      </c>
      <c r="AE67" s="107">
        <f ca="1">IF(IFERROR(MATCH(_xlfn.CONCAT($B67,",",AE$4),'19 SpcFunc &amp; VentSpcFunc combos'!$Q$8:$Q$335,0),0)&gt;0,1,0)</f>
        <v>0</v>
      </c>
      <c r="AF67" s="107">
        <f ca="1">IF(IFERROR(MATCH(_xlfn.CONCAT($B67,",",AF$4),'19 SpcFunc &amp; VentSpcFunc combos'!$Q$8:$Q$335,0),0)&gt;0,1,0)</f>
        <v>0</v>
      </c>
      <c r="AG67" s="107">
        <f ca="1">IF(IFERROR(MATCH(_xlfn.CONCAT($B67,",",AG$4),'19 SpcFunc &amp; VentSpcFunc combos'!$Q$8:$Q$335,0),0)&gt;0,1,0)</f>
        <v>0</v>
      </c>
      <c r="AH67" s="107">
        <f ca="1">IF(IFERROR(MATCH(_xlfn.CONCAT($B67,",",AH$4),'19 SpcFunc &amp; VentSpcFunc combos'!$Q$8:$Q$335,0),0)&gt;0,1,0)</f>
        <v>0</v>
      </c>
      <c r="AI67" s="107">
        <f ca="1">IF(IFERROR(MATCH(_xlfn.CONCAT($B67,",",AI$4),'19 SpcFunc &amp; VentSpcFunc combos'!$Q$8:$Q$335,0),0)&gt;0,1,0)</f>
        <v>0</v>
      </c>
      <c r="AJ67" s="107">
        <f ca="1">IF(IFERROR(MATCH(_xlfn.CONCAT($B67,",",AJ$4),'19 SpcFunc &amp; VentSpcFunc combos'!$Q$8:$Q$335,0),0)&gt;0,1,0)</f>
        <v>0</v>
      </c>
      <c r="AK67" s="107">
        <f ca="1">IF(IFERROR(MATCH(_xlfn.CONCAT($B67,",",AK$4),'19 SpcFunc &amp; VentSpcFunc combos'!$Q$8:$Q$335,0),0)&gt;0,1,0)</f>
        <v>0</v>
      </c>
      <c r="AL67" s="107">
        <f ca="1">IF(IFERROR(MATCH(_xlfn.CONCAT($B67,",",AL$4),'19 SpcFunc &amp; VentSpcFunc combos'!$Q$8:$Q$335,0),0)&gt;0,1,0)</f>
        <v>0</v>
      </c>
      <c r="AM67" s="107">
        <f ca="1">IF(IFERROR(MATCH(_xlfn.CONCAT($B67,",",AM$4),'19 SpcFunc &amp; VentSpcFunc combos'!$Q$8:$Q$335,0),0)&gt;0,1,0)</f>
        <v>0</v>
      </c>
      <c r="AN67" s="107">
        <f ca="1">IF(IFERROR(MATCH(_xlfn.CONCAT($B67,",",AN$4),'19 SpcFunc &amp; VentSpcFunc combos'!$Q$8:$Q$335,0),0)&gt;0,1,0)</f>
        <v>0</v>
      </c>
      <c r="AO67" s="107">
        <f ca="1">IF(IFERROR(MATCH(_xlfn.CONCAT($B67,",",AO$4),'19 SpcFunc &amp; VentSpcFunc combos'!$Q$8:$Q$335,0),0)&gt;0,1,0)</f>
        <v>0</v>
      </c>
      <c r="AP67" s="107">
        <f ca="1">IF(IFERROR(MATCH(_xlfn.CONCAT($B67,",",AP$4),'19 SpcFunc &amp; VentSpcFunc combos'!$Q$8:$Q$335,0),0)&gt;0,1,0)</f>
        <v>0</v>
      </c>
      <c r="AQ67" s="107">
        <f ca="1">IF(IFERROR(MATCH(_xlfn.CONCAT($B67,",",AQ$4),'19 SpcFunc &amp; VentSpcFunc combos'!$Q$8:$Q$335,0),0)&gt;0,1,0)</f>
        <v>0</v>
      </c>
      <c r="AR67" s="107">
        <f ca="1">IF(IFERROR(MATCH(_xlfn.CONCAT($B67,",",AR$4),'19 SpcFunc &amp; VentSpcFunc combos'!$Q$8:$Q$335,0),0)&gt;0,1,0)</f>
        <v>0</v>
      </c>
      <c r="AS67" s="107">
        <f ca="1">IF(IFERROR(MATCH(_xlfn.CONCAT($B67,",",AS$4),'19 SpcFunc &amp; VentSpcFunc combos'!$Q$8:$Q$335,0),0)&gt;0,1,0)</f>
        <v>0</v>
      </c>
      <c r="AT67" s="107">
        <f ca="1">IF(IFERROR(MATCH(_xlfn.CONCAT($B67,",",AT$4),'19 SpcFunc &amp; VentSpcFunc combos'!$Q$8:$Q$335,0),0)&gt;0,1,0)</f>
        <v>0</v>
      </c>
      <c r="AU67" s="107">
        <f ca="1">IF(IFERROR(MATCH(_xlfn.CONCAT($B67,",",AU$4),'19 SpcFunc &amp; VentSpcFunc combos'!$Q$8:$Q$335,0),0)&gt;0,1,0)</f>
        <v>0</v>
      </c>
      <c r="AV67" s="107">
        <f ca="1">IF(IFERROR(MATCH(_xlfn.CONCAT($B67,",",AV$4),'19 SpcFunc &amp; VentSpcFunc combos'!$Q$8:$Q$335,0),0)&gt;0,1,0)</f>
        <v>0</v>
      </c>
      <c r="AW67" s="107">
        <f ca="1">IF(IFERROR(MATCH(_xlfn.CONCAT($B67,",",AW$4),'19 SpcFunc &amp; VentSpcFunc combos'!$Q$8:$Q$335,0),0)&gt;0,1,0)</f>
        <v>0</v>
      </c>
      <c r="AX67" s="107">
        <f ca="1">IF(IFERROR(MATCH(_xlfn.CONCAT($B67,",",AX$4),'19 SpcFunc &amp; VentSpcFunc combos'!$Q$8:$Q$335,0),0)&gt;0,1,0)</f>
        <v>0</v>
      </c>
      <c r="AY67" s="107">
        <f ca="1">IF(IFERROR(MATCH(_xlfn.CONCAT($B67,",",AY$4),'19 SpcFunc &amp; VentSpcFunc combos'!$Q$8:$Q$335,0),0)&gt;0,1,0)</f>
        <v>1</v>
      </c>
      <c r="AZ67" s="107">
        <f ca="1">IF(IFERROR(MATCH(_xlfn.CONCAT($B67,",",AZ$4),'19 SpcFunc &amp; VentSpcFunc combos'!$Q$8:$Q$335,0),0)&gt;0,1,0)</f>
        <v>0</v>
      </c>
      <c r="BA67" s="107">
        <f ca="1">IF(IFERROR(MATCH(_xlfn.CONCAT($B67,",",BA$4),'19 SpcFunc &amp; VentSpcFunc combos'!$Q$8:$Q$335,0),0)&gt;0,1,0)</f>
        <v>1</v>
      </c>
      <c r="BB67" s="107">
        <f ca="1">IF(IFERROR(MATCH(_xlfn.CONCAT($B67,",",BB$4),'19 SpcFunc &amp; VentSpcFunc combos'!$Q$8:$Q$335,0),0)&gt;0,1,0)</f>
        <v>0</v>
      </c>
      <c r="BC67" s="107">
        <f ca="1">IF(IFERROR(MATCH(_xlfn.CONCAT($B67,",",BC$4),'19 SpcFunc &amp; VentSpcFunc combos'!$Q$8:$Q$335,0),0)&gt;0,1,0)</f>
        <v>0</v>
      </c>
      <c r="BD67" s="107">
        <f ca="1">IF(IFERROR(MATCH(_xlfn.CONCAT($B67,",",BD$4),'19 SpcFunc &amp; VentSpcFunc combos'!$Q$8:$Q$335,0),0)&gt;0,1,0)</f>
        <v>0</v>
      </c>
      <c r="BE67" s="107">
        <f ca="1">IF(IFERROR(MATCH(_xlfn.CONCAT($B67,",",BE$4),'19 SpcFunc &amp; VentSpcFunc combos'!$Q$8:$Q$335,0),0)&gt;0,1,0)</f>
        <v>0</v>
      </c>
      <c r="BF67" s="107">
        <f ca="1">IF(IFERROR(MATCH(_xlfn.CONCAT($B67,",",BF$4),'19 SpcFunc &amp; VentSpcFunc combos'!$Q$8:$Q$335,0),0)&gt;0,1,0)</f>
        <v>0</v>
      </c>
      <c r="BG67" s="107">
        <f ca="1">IF(IFERROR(MATCH(_xlfn.CONCAT($B67,",",BG$4),'19 SpcFunc &amp; VentSpcFunc combos'!$Q$8:$Q$335,0),0)&gt;0,1,0)</f>
        <v>0</v>
      </c>
      <c r="BH67" s="107">
        <f ca="1">IF(IFERROR(MATCH(_xlfn.CONCAT($B67,",",BH$4),'19 SpcFunc &amp; VentSpcFunc combos'!$Q$8:$Q$335,0),0)&gt;0,1,0)</f>
        <v>0</v>
      </c>
      <c r="BI67" s="107">
        <f ca="1">IF(IFERROR(MATCH(_xlfn.CONCAT($B67,",",BI$4),'19 SpcFunc &amp; VentSpcFunc combos'!$Q$8:$Q$335,0),0)&gt;0,1,0)</f>
        <v>0</v>
      </c>
      <c r="BJ67" s="107">
        <f ca="1">IF(IFERROR(MATCH(_xlfn.CONCAT($B67,",",BJ$4),'19 SpcFunc &amp; VentSpcFunc combos'!$Q$8:$Q$335,0),0)&gt;0,1,0)</f>
        <v>0</v>
      </c>
      <c r="BK67" s="107">
        <f ca="1">IF(IFERROR(MATCH(_xlfn.CONCAT($B67,",",BK$4),'19 SpcFunc &amp; VentSpcFunc combos'!$Q$8:$Q$335,0),0)&gt;0,1,0)</f>
        <v>0</v>
      </c>
      <c r="BL67" s="107">
        <f ca="1">IF(IFERROR(MATCH(_xlfn.CONCAT($B67,",",BL$4),'19 SpcFunc &amp; VentSpcFunc combos'!$Q$8:$Q$335,0),0)&gt;0,1,0)</f>
        <v>0</v>
      </c>
      <c r="BM67" s="107">
        <f ca="1">IF(IFERROR(MATCH(_xlfn.CONCAT($B67,",",BM$4),'19 SpcFunc &amp; VentSpcFunc combos'!$Q$8:$Q$335,0),0)&gt;0,1,0)</f>
        <v>0</v>
      </c>
      <c r="BN67" s="107">
        <f ca="1">IF(IFERROR(MATCH(_xlfn.CONCAT($B67,",",BN$4),'19 SpcFunc &amp; VentSpcFunc combos'!$Q$8:$Q$335,0),0)&gt;0,1,0)</f>
        <v>0</v>
      </c>
      <c r="BO67" s="107">
        <f ca="1">IF(IFERROR(MATCH(_xlfn.CONCAT($B67,",",BO$4),'19 SpcFunc &amp; VentSpcFunc combos'!$Q$8:$Q$335,0),0)&gt;0,1,0)</f>
        <v>0</v>
      </c>
      <c r="BP67" s="107">
        <f ca="1">IF(IFERROR(MATCH(_xlfn.CONCAT($B67,",",BP$4),'19 SpcFunc &amp; VentSpcFunc combos'!$Q$8:$Q$335,0),0)&gt;0,1,0)</f>
        <v>0</v>
      </c>
      <c r="BQ67" s="107">
        <f ca="1">IF(IFERROR(MATCH(_xlfn.CONCAT($B67,",",BQ$4),'19 SpcFunc &amp; VentSpcFunc combos'!$Q$8:$Q$335,0),0)&gt;0,1,0)</f>
        <v>0</v>
      </c>
      <c r="BR67" s="107">
        <f ca="1">IF(IFERROR(MATCH(_xlfn.CONCAT($B67,",",BR$4),'19 SpcFunc &amp; VentSpcFunc combos'!$Q$8:$Q$335,0),0)&gt;0,1,0)</f>
        <v>0</v>
      </c>
      <c r="BS67" s="107">
        <f ca="1">IF(IFERROR(MATCH(_xlfn.CONCAT($B67,",",BS$4),'19 SpcFunc &amp; VentSpcFunc combos'!$Q$8:$Q$335,0),0)&gt;0,1,0)</f>
        <v>0</v>
      </c>
      <c r="BT67" s="107">
        <f ca="1">IF(IFERROR(MATCH(_xlfn.CONCAT($B67,",",BT$4),'19 SpcFunc &amp; VentSpcFunc combos'!$Q$8:$Q$335,0),0)&gt;0,1,0)</f>
        <v>0</v>
      </c>
      <c r="BU67" s="107">
        <f ca="1">IF(IFERROR(MATCH(_xlfn.CONCAT($B67,",",BU$4),'19 SpcFunc &amp; VentSpcFunc combos'!$Q$8:$Q$335,0),0)&gt;0,1,0)</f>
        <v>0</v>
      </c>
      <c r="BV67" s="107">
        <f ca="1">IF(IFERROR(MATCH(_xlfn.CONCAT($B67,",",BV$4),'19 SpcFunc &amp; VentSpcFunc combos'!$Q$8:$Q$335,0),0)&gt;0,1,0)</f>
        <v>0</v>
      </c>
      <c r="BW67" s="107">
        <f ca="1">IF(IFERROR(MATCH(_xlfn.CONCAT($B67,",",BW$4),'19 SpcFunc &amp; VentSpcFunc combos'!$Q$8:$Q$335,0),0)&gt;0,1,0)</f>
        <v>0</v>
      </c>
      <c r="BX67" s="107">
        <f ca="1">IF(IFERROR(MATCH(_xlfn.CONCAT($B67,",",BX$4),'19 SpcFunc &amp; VentSpcFunc combos'!$Q$8:$Q$335,0),0)&gt;0,1,0)</f>
        <v>0</v>
      </c>
      <c r="BY67" s="107">
        <f ca="1">IF(IFERROR(MATCH(_xlfn.CONCAT($B67,",",BY$4),'19 SpcFunc &amp; VentSpcFunc combos'!$Q$8:$Q$335,0),0)&gt;0,1,0)</f>
        <v>0</v>
      </c>
      <c r="BZ67" s="107">
        <f ca="1">IF(IFERROR(MATCH(_xlfn.CONCAT($B67,",",BZ$4),'19 SpcFunc &amp; VentSpcFunc combos'!$Q$8:$Q$335,0),0)&gt;0,1,0)</f>
        <v>0</v>
      </c>
      <c r="CA67" s="107">
        <f ca="1">IF(IFERROR(MATCH(_xlfn.CONCAT($B67,",",CA$4),'19 SpcFunc &amp; VentSpcFunc combos'!$Q$8:$Q$335,0),0)&gt;0,1,0)</f>
        <v>1</v>
      </c>
      <c r="CB67" s="107">
        <f ca="1">IF(IFERROR(MATCH(_xlfn.CONCAT($B67,",",CB$4),'19 SpcFunc &amp; VentSpcFunc combos'!$Q$8:$Q$335,0),0)&gt;0,1,0)</f>
        <v>0</v>
      </c>
      <c r="CC67" s="107">
        <f ca="1">IF(IFERROR(MATCH(_xlfn.CONCAT($B67,",",CC$4),'19 SpcFunc &amp; VentSpcFunc combos'!$Q$8:$Q$335,0),0)&gt;0,1,0)</f>
        <v>0</v>
      </c>
      <c r="CD67" s="107">
        <f ca="1">IF(IFERROR(MATCH(_xlfn.CONCAT($B67,",",CD$4),'19 SpcFunc &amp; VentSpcFunc combos'!$Q$8:$Q$335,0),0)&gt;0,1,0)</f>
        <v>0</v>
      </c>
      <c r="CE67" s="107">
        <f ca="1">IF(IFERROR(MATCH(_xlfn.CONCAT($B67,",",CE$4),'19 SpcFunc &amp; VentSpcFunc combos'!$Q$8:$Q$335,0),0)&gt;0,1,0)</f>
        <v>0</v>
      </c>
      <c r="CF67" s="107">
        <f ca="1">IF(IFERROR(MATCH(_xlfn.CONCAT($B67,",",CF$4),'19 SpcFunc &amp; VentSpcFunc combos'!$Q$8:$Q$335,0),0)&gt;0,1,0)</f>
        <v>0</v>
      </c>
      <c r="CG67" s="107">
        <f ca="1">IF(IFERROR(MATCH(_xlfn.CONCAT($B67,",",CG$4),'19 SpcFunc &amp; VentSpcFunc combos'!$Q$8:$Q$335,0),0)&gt;0,1,0)</f>
        <v>0</v>
      </c>
      <c r="CH67" s="107">
        <f ca="1">IF(IFERROR(MATCH(_xlfn.CONCAT($B67,",",CH$4),'19 SpcFunc &amp; VentSpcFunc combos'!$Q$8:$Q$335,0),0)&gt;0,1,0)</f>
        <v>0</v>
      </c>
      <c r="CI67" s="107">
        <f ca="1">IF(IFERROR(MATCH(_xlfn.CONCAT($B67,",",CI$4),'19 SpcFunc &amp; VentSpcFunc combos'!$Q$8:$Q$335,0),0)&gt;0,1,0)</f>
        <v>0</v>
      </c>
      <c r="CJ67" s="107">
        <f ca="1">IF(IFERROR(MATCH(_xlfn.CONCAT($B67,",",CJ$4),'19 SpcFunc &amp; VentSpcFunc combos'!$Q$8:$Q$335,0),0)&gt;0,1,0)</f>
        <v>0</v>
      </c>
      <c r="CK67" s="107">
        <f ca="1">IF(IFERROR(MATCH(_xlfn.CONCAT($B67,",",CK$4),'19 SpcFunc &amp; VentSpcFunc combos'!$Q$8:$Q$335,0),0)&gt;0,1,0)</f>
        <v>0</v>
      </c>
      <c r="CL67" s="107">
        <f ca="1">IF(IFERROR(MATCH(_xlfn.CONCAT($B67,",",CL$4),'19 SpcFunc &amp; VentSpcFunc combos'!$Q$8:$Q$335,0),0)&gt;0,1,0)</f>
        <v>0</v>
      </c>
      <c r="CM67" s="107">
        <f ca="1">IF(IFERROR(MATCH(_xlfn.CONCAT($B67,",",CM$4),'19 SpcFunc &amp; VentSpcFunc combos'!$Q$8:$Q$335,0),0)&gt;0,1,0)</f>
        <v>0</v>
      </c>
      <c r="CN67" s="107">
        <f ca="1">IF(IFERROR(MATCH(_xlfn.CONCAT($B67,",",CN$4),'19 SpcFunc &amp; VentSpcFunc combos'!$Q$8:$Q$335,0),0)&gt;0,1,0)</f>
        <v>0</v>
      </c>
      <c r="CO67" s="107">
        <f ca="1">IF(IFERROR(MATCH(_xlfn.CONCAT($B67,",",CO$4),'19 SpcFunc &amp; VentSpcFunc combos'!$Q$8:$Q$335,0),0)&gt;0,1,0)</f>
        <v>0</v>
      </c>
      <c r="CP67" s="107">
        <f ca="1">IF(IFERROR(MATCH(_xlfn.CONCAT($B67,",",CP$4),'19 SpcFunc &amp; VentSpcFunc combos'!$Q$8:$Q$335,0),0)&gt;0,1,0)</f>
        <v>0</v>
      </c>
      <c r="CQ67" s="107">
        <f ca="1">IF(IFERROR(MATCH(_xlfn.CONCAT($B67,",",CQ$4),'19 SpcFunc &amp; VentSpcFunc combos'!$Q$8:$Q$335,0),0)&gt;0,1,0)</f>
        <v>0</v>
      </c>
      <c r="CR67" s="107">
        <f ca="1">IF(IFERROR(MATCH(_xlfn.CONCAT($B67,",",CR$4),'19 SpcFunc &amp; VentSpcFunc combos'!$Q$8:$Q$335,0),0)&gt;0,1,0)</f>
        <v>0</v>
      </c>
      <c r="CS67" s="107">
        <f ca="1">IF(IFERROR(MATCH(_xlfn.CONCAT($B67,",",CS$4),'19 SpcFunc &amp; VentSpcFunc combos'!$Q$8:$Q$335,0),0)&gt;0,1,0)</f>
        <v>0</v>
      </c>
      <c r="CT67" s="107">
        <f ca="1">IF(IFERROR(MATCH(_xlfn.CONCAT($B67,",",CT$4),'19 SpcFunc &amp; VentSpcFunc combos'!$Q$8:$Q$335,0),0)&gt;0,1,0)</f>
        <v>0</v>
      </c>
      <c r="CU67" s="86" t="s">
        <v>535</v>
      </c>
      <c r="CV67">
        <f t="shared" ca="1" si="5"/>
        <v>3</v>
      </c>
    </row>
    <row r="68" spans="2:100">
      <c r="B68" t="str">
        <f>'For CSV - 2019 SpcFuncData'!B68</f>
        <v>Theater Area (Motion Picture)</v>
      </c>
      <c r="C68" s="107">
        <f ca="1">IF(IFERROR(MATCH(_xlfn.CONCAT($B68,",",C$4),'19 SpcFunc &amp; VentSpcFunc combos'!$Q$8:$Q$335,0),0)&gt;0,1,0)</f>
        <v>1</v>
      </c>
      <c r="D68" s="107">
        <f ca="1">IF(IFERROR(MATCH(_xlfn.CONCAT($B68,",",D$4),'19 SpcFunc &amp; VentSpcFunc combos'!$Q$8:$Q$335,0),0)&gt;0,1,0)</f>
        <v>0</v>
      </c>
      <c r="E68" s="107">
        <f ca="1">IF(IFERROR(MATCH(_xlfn.CONCAT($B68,",",E$4),'19 SpcFunc &amp; VentSpcFunc combos'!$Q$8:$Q$335,0),0)&gt;0,1,0)</f>
        <v>0</v>
      </c>
      <c r="F68" s="107">
        <f ca="1">IF(IFERROR(MATCH(_xlfn.CONCAT($B68,",",F$4),'19 SpcFunc &amp; VentSpcFunc combos'!$Q$8:$Q$335,0),0)&gt;0,1,0)</f>
        <v>0</v>
      </c>
      <c r="G68" s="107">
        <f ca="1">IF(IFERROR(MATCH(_xlfn.CONCAT($B68,",",G$4),'19 SpcFunc &amp; VentSpcFunc combos'!$Q$8:$Q$335,0),0)&gt;0,1,0)</f>
        <v>0</v>
      </c>
      <c r="H68" s="107">
        <f ca="1">IF(IFERROR(MATCH(_xlfn.CONCAT($B68,",",H$4),'19 SpcFunc &amp; VentSpcFunc combos'!$Q$8:$Q$335,0),0)&gt;0,1,0)</f>
        <v>0</v>
      </c>
      <c r="I68" s="107">
        <f ca="1">IF(IFERROR(MATCH(_xlfn.CONCAT($B68,",",I$4),'19 SpcFunc &amp; VentSpcFunc combos'!$Q$8:$Q$335,0),0)&gt;0,1,0)</f>
        <v>0</v>
      </c>
      <c r="J68" s="107">
        <f ca="1">IF(IFERROR(MATCH(_xlfn.CONCAT($B68,",",J$4),'19 SpcFunc &amp; VentSpcFunc combos'!$Q$8:$Q$335,0),0)&gt;0,1,0)</f>
        <v>0</v>
      </c>
      <c r="K68" s="107">
        <f ca="1">IF(IFERROR(MATCH(_xlfn.CONCAT($B68,",",K$4),'19 SpcFunc &amp; VentSpcFunc combos'!$Q$8:$Q$335,0),0)&gt;0,1,0)</f>
        <v>0</v>
      </c>
      <c r="L68" s="107">
        <f ca="1">IF(IFERROR(MATCH(_xlfn.CONCAT($B68,",",L$4),'19 SpcFunc &amp; VentSpcFunc combos'!$Q$8:$Q$335,0),0)&gt;0,1,0)</f>
        <v>0</v>
      </c>
      <c r="M68" s="107">
        <f ca="1">IF(IFERROR(MATCH(_xlfn.CONCAT($B68,",",M$4),'19 SpcFunc &amp; VentSpcFunc combos'!$Q$8:$Q$335,0),0)&gt;0,1,0)</f>
        <v>0</v>
      </c>
      <c r="N68" s="107">
        <f ca="1">IF(IFERROR(MATCH(_xlfn.CONCAT($B68,",",N$4),'19 SpcFunc &amp; VentSpcFunc combos'!$Q$8:$Q$335,0),0)&gt;0,1,0)</f>
        <v>0</v>
      </c>
      <c r="O68" s="107">
        <f ca="1">IF(IFERROR(MATCH(_xlfn.CONCAT($B68,",",O$4),'19 SpcFunc &amp; VentSpcFunc combos'!$Q$8:$Q$335,0),0)&gt;0,1,0)</f>
        <v>0</v>
      </c>
      <c r="P68" s="107">
        <f ca="1">IF(IFERROR(MATCH(_xlfn.CONCAT($B68,",",P$4),'19 SpcFunc &amp; VentSpcFunc combos'!$Q$8:$Q$335,0),0)&gt;0,1,0)</f>
        <v>0</v>
      </c>
      <c r="Q68" s="107">
        <f ca="1">IF(IFERROR(MATCH(_xlfn.CONCAT($B68,",",Q$4),'19 SpcFunc &amp; VentSpcFunc combos'!$Q$8:$Q$335,0),0)&gt;0,1,0)</f>
        <v>0</v>
      </c>
      <c r="R68" s="107">
        <f ca="1">IF(IFERROR(MATCH(_xlfn.CONCAT($B68,",",R$4),'19 SpcFunc &amp; VentSpcFunc combos'!$Q$8:$Q$335,0),0)&gt;0,1,0)</f>
        <v>0</v>
      </c>
      <c r="S68" s="107">
        <f ca="1">IF(IFERROR(MATCH(_xlfn.CONCAT($B68,",",S$4),'19 SpcFunc &amp; VentSpcFunc combos'!$Q$8:$Q$335,0),0)&gt;0,1,0)</f>
        <v>0</v>
      </c>
      <c r="T68" s="107">
        <f ca="1">IF(IFERROR(MATCH(_xlfn.CONCAT($B68,",",T$4),'19 SpcFunc &amp; VentSpcFunc combos'!$Q$8:$Q$335,0),0)&gt;0,1,0)</f>
        <v>0</v>
      </c>
      <c r="U68" s="107">
        <f ca="1">IF(IFERROR(MATCH(_xlfn.CONCAT($B68,",",U$4),'19 SpcFunc &amp; VentSpcFunc combos'!$Q$8:$Q$335,0),0)&gt;0,1,0)</f>
        <v>0</v>
      </c>
      <c r="V68" s="107">
        <f ca="1">IF(IFERROR(MATCH(_xlfn.CONCAT($B68,",",V$4),'19 SpcFunc &amp; VentSpcFunc combos'!$Q$8:$Q$335,0),0)&gt;0,1,0)</f>
        <v>0</v>
      </c>
      <c r="W68" s="107">
        <f ca="1">IF(IFERROR(MATCH(_xlfn.CONCAT($B68,",",W$4),'19 SpcFunc &amp; VentSpcFunc combos'!$Q$8:$Q$335,0),0)&gt;0,1,0)</f>
        <v>0</v>
      </c>
      <c r="X68" s="107">
        <f ca="1">IF(IFERROR(MATCH(_xlfn.CONCAT($B68,",",X$4),'19 SpcFunc &amp; VentSpcFunc combos'!$Q$8:$Q$335,0),0)&gt;0,1,0)</f>
        <v>0</v>
      </c>
      <c r="Y68" s="107">
        <f ca="1">IF(IFERROR(MATCH(_xlfn.CONCAT($B68,",",Y$4),'19 SpcFunc &amp; VentSpcFunc combos'!$Q$8:$Q$335,0),0)&gt;0,1,0)</f>
        <v>0</v>
      </c>
      <c r="Z68" s="107">
        <f ca="1">IF(IFERROR(MATCH(_xlfn.CONCAT($B68,",",Z$4),'19 SpcFunc &amp; VentSpcFunc combos'!$Q$8:$Q$335,0),0)&gt;0,1,0)</f>
        <v>0</v>
      </c>
      <c r="AA68" s="107">
        <f ca="1">IF(IFERROR(MATCH(_xlfn.CONCAT($B68,",",AA$4),'19 SpcFunc &amp; VentSpcFunc combos'!$Q$8:$Q$335,0),0)&gt;0,1,0)</f>
        <v>0</v>
      </c>
      <c r="AB68" s="107">
        <f ca="1">IF(IFERROR(MATCH(_xlfn.CONCAT($B68,",",AB$4),'19 SpcFunc &amp; VentSpcFunc combos'!$Q$8:$Q$335,0),0)&gt;0,1,0)</f>
        <v>0</v>
      </c>
      <c r="AC68" s="107">
        <f ca="1">IF(IFERROR(MATCH(_xlfn.CONCAT($B68,",",AC$4),'19 SpcFunc &amp; VentSpcFunc combos'!$Q$8:$Q$335,0),0)&gt;0,1,0)</f>
        <v>0</v>
      </c>
      <c r="AD68" s="107">
        <f ca="1">IF(IFERROR(MATCH(_xlfn.CONCAT($B68,",",AD$4),'19 SpcFunc &amp; VentSpcFunc combos'!$Q$8:$Q$335,0),0)&gt;0,1,0)</f>
        <v>0</v>
      </c>
      <c r="AE68" s="107">
        <f ca="1">IF(IFERROR(MATCH(_xlfn.CONCAT($B68,",",AE$4),'19 SpcFunc &amp; VentSpcFunc combos'!$Q$8:$Q$335,0),0)&gt;0,1,0)</f>
        <v>0</v>
      </c>
      <c r="AF68" s="107">
        <f ca="1">IF(IFERROR(MATCH(_xlfn.CONCAT($B68,",",AF$4),'19 SpcFunc &amp; VentSpcFunc combos'!$Q$8:$Q$335,0),0)&gt;0,1,0)</f>
        <v>0</v>
      </c>
      <c r="AG68" s="107">
        <f ca="1">IF(IFERROR(MATCH(_xlfn.CONCAT($B68,",",AG$4),'19 SpcFunc &amp; VentSpcFunc combos'!$Q$8:$Q$335,0),0)&gt;0,1,0)</f>
        <v>0</v>
      </c>
      <c r="AH68" s="107">
        <f ca="1">IF(IFERROR(MATCH(_xlfn.CONCAT($B68,",",AH$4),'19 SpcFunc &amp; VentSpcFunc combos'!$Q$8:$Q$335,0),0)&gt;0,1,0)</f>
        <v>0</v>
      </c>
      <c r="AI68" s="107">
        <f ca="1">IF(IFERROR(MATCH(_xlfn.CONCAT($B68,",",AI$4),'19 SpcFunc &amp; VentSpcFunc combos'!$Q$8:$Q$335,0),0)&gt;0,1,0)</f>
        <v>0</v>
      </c>
      <c r="AJ68" s="107">
        <f ca="1">IF(IFERROR(MATCH(_xlfn.CONCAT($B68,",",AJ$4),'19 SpcFunc &amp; VentSpcFunc combos'!$Q$8:$Q$335,0),0)&gt;0,1,0)</f>
        <v>0</v>
      </c>
      <c r="AK68" s="107">
        <f ca="1">IF(IFERROR(MATCH(_xlfn.CONCAT($B68,",",AK$4),'19 SpcFunc &amp; VentSpcFunc combos'!$Q$8:$Q$335,0),0)&gt;0,1,0)</f>
        <v>0</v>
      </c>
      <c r="AL68" s="107">
        <f ca="1">IF(IFERROR(MATCH(_xlfn.CONCAT($B68,",",AL$4),'19 SpcFunc &amp; VentSpcFunc combos'!$Q$8:$Q$335,0),0)&gt;0,1,0)</f>
        <v>0</v>
      </c>
      <c r="AM68" s="107">
        <f ca="1">IF(IFERROR(MATCH(_xlfn.CONCAT($B68,",",AM$4),'19 SpcFunc &amp; VentSpcFunc combos'!$Q$8:$Q$335,0),0)&gt;0,1,0)</f>
        <v>0</v>
      </c>
      <c r="AN68" s="107">
        <f ca="1">IF(IFERROR(MATCH(_xlfn.CONCAT($B68,",",AN$4),'19 SpcFunc &amp; VentSpcFunc combos'!$Q$8:$Q$335,0),0)&gt;0,1,0)</f>
        <v>0</v>
      </c>
      <c r="AO68" s="107">
        <f ca="1">IF(IFERROR(MATCH(_xlfn.CONCAT($B68,",",AO$4),'19 SpcFunc &amp; VentSpcFunc combos'!$Q$8:$Q$335,0),0)&gt;0,1,0)</f>
        <v>0</v>
      </c>
      <c r="AP68" s="107">
        <f ca="1">IF(IFERROR(MATCH(_xlfn.CONCAT($B68,",",AP$4),'19 SpcFunc &amp; VentSpcFunc combos'!$Q$8:$Q$335,0),0)&gt;0,1,0)</f>
        <v>0</v>
      </c>
      <c r="AQ68" s="107">
        <f ca="1">IF(IFERROR(MATCH(_xlfn.CONCAT($B68,",",AQ$4),'19 SpcFunc &amp; VentSpcFunc combos'!$Q$8:$Q$335,0),0)&gt;0,1,0)</f>
        <v>0</v>
      </c>
      <c r="AR68" s="107">
        <f ca="1">IF(IFERROR(MATCH(_xlfn.CONCAT($B68,",",AR$4),'19 SpcFunc &amp; VentSpcFunc combos'!$Q$8:$Q$335,0),0)&gt;0,1,0)</f>
        <v>0</v>
      </c>
      <c r="AS68" s="107">
        <f ca="1">IF(IFERROR(MATCH(_xlfn.CONCAT($B68,",",AS$4),'19 SpcFunc &amp; VentSpcFunc combos'!$Q$8:$Q$335,0),0)&gt;0,1,0)</f>
        <v>0</v>
      </c>
      <c r="AT68" s="107">
        <f ca="1">IF(IFERROR(MATCH(_xlfn.CONCAT($B68,",",AT$4),'19 SpcFunc &amp; VentSpcFunc combos'!$Q$8:$Q$335,0),0)&gt;0,1,0)</f>
        <v>0</v>
      </c>
      <c r="AU68" s="107">
        <f ca="1">IF(IFERROR(MATCH(_xlfn.CONCAT($B68,",",AU$4),'19 SpcFunc &amp; VentSpcFunc combos'!$Q$8:$Q$335,0),0)&gt;0,1,0)</f>
        <v>0</v>
      </c>
      <c r="AV68" s="107">
        <f ca="1">IF(IFERROR(MATCH(_xlfn.CONCAT($B68,",",AV$4),'19 SpcFunc &amp; VentSpcFunc combos'!$Q$8:$Q$335,0),0)&gt;0,1,0)</f>
        <v>0</v>
      </c>
      <c r="AW68" s="107">
        <f ca="1">IF(IFERROR(MATCH(_xlfn.CONCAT($B68,",",AW$4),'19 SpcFunc &amp; VentSpcFunc combos'!$Q$8:$Q$335,0),0)&gt;0,1,0)</f>
        <v>0</v>
      </c>
      <c r="AX68" s="107">
        <f ca="1">IF(IFERROR(MATCH(_xlfn.CONCAT($B68,",",AX$4),'19 SpcFunc &amp; VentSpcFunc combos'!$Q$8:$Q$335,0),0)&gt;0,1,0)</f>
        <v>0</v>
      </c>
      <c r="AY68" s="107">
        <f ca="1">IF(IFERROR(MATCH(_xlfn.CONCAT($B68,",",AY$4),'19 SpcFunc &amp; VentSpcFunc combos'!$Q$8:$Q$335,0),0)&gt;0,1,0)</f>
        <v>0</v>
      </c>
      <c r="AZ68" s="107">
        <f ca="1">IF(IFERROR(MATCH(_xlfn.CONCAT($B68,",",AZ$4),'19 SpcFunc &amp; VentSpcFunc combos'!$Q$8:$Q$335,0),0)&gt;0,1,0)</f>
        <v>0</v>
      </c>
      <c r="BA68" s="107">
        <f ca="1">IF(IFERROR(MATCH(_xlfn.CONCAT($B68,",",BA$4),'19 SpcFunc &amp; VentSpcFunc combos'!$Q$8:$Q$335,0),0)&gt;0,1,0)</f>
        <v>0</v>
      </c>
      <c r="BB68" s="107">
        <f ca="1">IF(IFERROR(MATCH(_xlfn.CONCAT($B68,",",BB$4),'19 SpcFunc &amp; VentSpcFunc combos'!$Q$8:$Q$335,0),0)&gt;0,1,0)</f>
        <v>0</v>
      </c>
      <c r="BC68" s="107">
        <f ca="1">IF(IFERROR(MATCH(_xlfn.CONCAT($B68,",",BC$4),'19 SpcFunc &amp; VentSpcFunc combos'!$Q$8:$Q$335,0),0)&gt;0,1,0)</f>
        <v>0</v>
      </c>
      <c r="BD68" s="107">
        <f ca="1">IF(IFERROR(MATCH(_xlfn.CONCAT($B68,",",BD$4),'19 SpcFunc &amp; VentSpcFunc combos'!$Q$8:$Q$335,0),0)&gt;0,1,0)</f>
        <v>0</v>
      </c>
      <c r="BE68" s="107">
        <f ca="1">IF(IFERROR(MATCH(_xlfn.CONCAT($B68,",",BE$4),'19 SpcFunc &amp; VentSpcFunc combos'!$Q$8:$Q$335,0),0)&gt;0,1,0)</f>
        <v>0</v>
      </c>
      <c r="BF68" s="107">
        <f ca="1">IF(IFERROR(MATCH(_xlfn.CONCAT($B68,",",BF$4),'19 SpcFunc &amp; VentSpcFunc combos'!$Q$8:$Q$335,0),0)&gt;0,1,0)</f>
        <v>0</v>
      </c>
      <c r="BG68" s="107">
        <f ca="1">IF(IFERROR(MATCH(_xlfn.CONCAT($B68,",",BG$4),'19 SpcFunc &amp; VentSpcFunc combos'!$Q$8:$Q$335,0),0)&gt;0,1,0)</f>
        <v>0</v>
      </c>
      <c r="BH68" s="107">
        <f ca="1">IF(IFERROR(MATCH(_xlfn.CONCAT($B68,",",BH$4),'19 SpcFunc &amp; VentSpcFunc combos'!$Q$8:$Q$335,0),0)&gt;0,1,0)</f>
        <v>0</v>
      </c>
      <c r="BI68" s="107">
        <f ca="1">IF(IFERROR(MATCH(_xlfn.CONCAT($B68,",",BI$4),'19 SpcFunc &amp; VentSpcFunc combos'!$Q$8:$Q$335,0),0)&gt;0,1,0)</f>
        <v>0</v>
      </c>
      <c r="BJ68" s="107">
        <f ca="1">IF(IFERROR(MATCH(_xlfn.CONCAT($B68,",",BJ$4),'19 SpcFunc &amp; VentSpcFunc combos'!$Q$8:$Q$335,0),0)&gt;0,1,0)</f>
        <v>0</v>
      </c>
      <c r="BK68" s="107">
        <f ca="1">IF(IFERROR(MATCH(_xlfn.CONCAT($B68,",",BK$4),'19 SpcFunc &amp; VentSpcFunc combos'!$Q$8:$Q$335,0),0)&gt;0,1,0)</f>
        <v>0</v>
      </c>
      <c r="BL68" s="107">
        <f ca="1">IF(IFERROR(MATCH(_xlfn.CONCAT($B68,",",BL$4),'19 SpcFunc &amp; VentSpcFunc combos'!$Q$8:$Q$335,0),0)&gt;0,1,0)</f>
        <v>0</v>
      </c>
      <c r="BM68" s="107">
        <f ca="1">IF(IFERROR(MATCH(_xlfn.CONCAT($B68,",",BM$4),'19 SpcFunc &amp; VentSpcFunc combos'!$Q$8:$Q$335,0),0)&gt;0,1,0)</f>
        <v>0</v>
      </c>
      <c r="BN68" s="107">
        <f ca="1">IF(IFERROR(MATCH(_xlfn.CONCAT($B68,",",BN$4),'19 SpcFunc &amp; VentSpcFunc combos'!$Q$8:$Q$335,0),0)&gt;0,1,0)</f>
        <v>0</v>
      </c>
      <c r="BO68" s="107">
        <f ca="1">IF(IFERROR(MATCH(_xlfn.CONCAT($B68,",",BO$4),'19 SpcFunc &amp; VentSpcFunc combos'!$Q$8:$Q$335,0),0)&gt;0,1,0)</f>
        <v>0</v>
      </c>
      <c r="BP68" s="107">
        <f ca="1">IF(IFERROR(MATCH(_xlfn.CONCAT($B68,",",BP$4),'19 SpcFunc &amp; VentSpcFunc combos'!$Q$8:$Q$335,0),0)&gt;0,1,0)</f>
        <v>0</v>
      </c>
      <c r="BQ68" s="107">
        <f ca="1">IF(IFERROR(MATCH(_xlfn.CONCAT($B68,",",BQ$4),'19 SpcFunc &amp; VentSpcFunc combos'!$Q$8:$Q$335,0),0)&gt;0,1,0)</f>
        <v>0</v>
      </c>
      <c r="BR68" s="107">
        <f ca="1">IF(IFERROR(MATCH(_xlfn.CONCAT($B68,",",BR$4),'19 SpcFunc &amp; VentSpcFunc combos'!$Q$8:$Q$335,0),0)&gt;0,1,0)</f>
        <v>0</v>
      </c>
      <c r="BS68" s="107">
        <f ca="1">IF(IFERROR(MATCH(_xlfn.CONCAT($B68,",",BS$4),'19 SpcFunc &amp; VentSpcFunc combos'!$Q$8:$Q$335,0),0)&gt;0,1,0)</f>
        <v>0</v>
      </c>
      <c r="BT68" s="107">
        <f ca="1">IF(IFERROR(MATCH(_xlfn.CONCAT($B68,",",BT$4),'19 SpcFunc &amp; VentSpcFunc combos'!$Q$8:$Q$335,0),0)&gt;0,1,0)</f>
        <v>0</v>
      </c>
      <c r="BU68" s="107">
        <f ca="1">IF(IFERROR(MATCH(_xlfn.CONCAT($B68,",",BU$4),'19 SpcFunc &amp; VentSpcFunc combos'!$Q$8:$Q$335,0),0)&gt;0,1,0)</f>
        <v>0</v>
      </c>
      <c r="BV68" s="107">
        <f ca="1">IF(IFERROR(MATCH(_xlfn.CONCAT($B68,",",BV$4),'19 SpcFunc &amp; VentSpcFunc combos'!$Q$8:$Q$335,0),0)&gt;0,1,0)</f>
        <v>0</v>
      </c>
      <c r="BW68" s="107">
        <f ca="1">IF(IFERROR(MATCH(_xlfn.CONCAT($B68,",",BW$4),'19 SpcFunc &amp; VentSpcFunc combos'!$Q$8:$Q$335,0),0)&gt;0,1,0)</f>
        <v>0</v>
      </c>
      <c r="BX68" s="107">
        <f ca="1">IF(IFERROR(MATCH(_xlfn.CONCAT($B68,",",BX$4),'19 SpcFunc &amp; VentSpcFunc combos'!$Q$8:$Q$335,0),0)&gt;0,1,0)</f>
        <v>0</v>
      </c>
      <c r="BY68" s="107">
        <f ca="1">IF(IFERROR(MATCH(_xlfn.CONCAT($B68,",",BY$4),'19 SpcFunc &amp; VentSpcFunc combos'!$Q$8:$Q$335,0),0)&gt;0,1,0)</f>
        <v>0</v>
      </c>
      <c r="BZ68" s="107">
        <f ca="1">IF(IFERROR(MATCH(_xlfn.CONCAT($B68,",",BZ$4),'19 SpcFunc &amp; VentSpcFunc combos'!$Q$8:$Q$335,0),0)&gt;0,1,0)</f>
        <v>0</v>
      </c>
      <c r="CA68" s="107">
        <f ca="1">IF(IFERROR(MATCH(_xlfn.CONCAT($B68,",",CA$4),'19 SpcFunc &amp; VentSpcFunc combos'!$Q$8:$Q$335,0),0)&gt;0,1,0)</f>
        <v>0</v>
      </c>
      <c r="CB68" s="107">
        <f ca="1">IF(IFERROR(MATCH(_xlfn.CONCAT($B68,",",CB$4),'19 SpcFunc &amp; VentSpcFunc combos'!$Q$8:$Q$335,0),0)&gt;0,1,0)</f>
        <v>0</v>
      </c>
      <c r="CC68" s="107">
        <f ca="1">IF(IFERROR(MATCH(_xlfn.CONCAT($B68,",",CC$4),'19 SpcFunc &amp; VentSpcFunc combos'!$Q$8:$Q$335,0),0)&gt;0,1,0)</f>
        <v>0</v>
      </c>
      <c r="CD68" s="107">
        <f ca="1">IF(IFERROR(MATCH(_xlfn.CONCAT($B68,",",CD$4),'19 SpcFunc &amp; VentSpcFunc combos'!$Q$8:$Q$335,0),0)&gt;0,1,0)</f>
        <v>0</v>
      </c>
      <c r="CE68" s="107">
        <f ca="1">IF(IFERROR(MATCH(_xlfn.CONCAT($B68,",",CE$4),'19 SpcFunc &amp; VentSpcFunc combos'!$Q$8:$Q$335,0),0)&gt;0,1,0)</f>
        <v>0</v>
      </c>
      <c r="CF68" s="107">
        <f ca="1">IF(IFERROR(MATCH(_xlfn.CONCAT($B68,",",CF$4),'19 SpcFunc &amp; VentSpcFunc combos'!$Q$8:$Q$335,0),0)&gt;0,1,0)</f>
        <v>0</v>
      </c>
      <c r="CG68" s="107">
        <f ca="1">IF(IFERROR(MATCH(_xlfn.CONCAT($B68,",",CG$4),'19 SpcFunc &amp; VentSpcFunc combos'!$Q$8:$Q$335,0),0)&gt;0,1,0)</f>
        <v>0</v>
      </c>
      <c r="CH68" s="107">
        <f ca="1">IF(IFERROR(MATCH(_xlfn.CONCAT($B68,",",CH$4),'19 SpcFunc &amp; VentSpcFunc combos'!$Q$8:$Q$335,0),0)&gt;0,1,0)</f>
        <v>0</v>
      </c>
      <c r="CI68" s="107">
        <f ca="1">IF(IFERROR(MATCH(_xlfn.CONCAT($B68,",",CI$4),'19 SpcFunc &amp; VentSpcFunc combos'!$Q$8:$Q$335,0),0)&gt;0,1,0)</f>
        <v>0</v>
      </c>
      <c r="CJ68" s="107">
        <f ca="1">IF(IFERROR(MATCH(_xlfn.CONCAT($B68,",",CJ$4),'19 SpcFunc &amp; VentSpcFunc combos'!$Q$8:$Q$335,0),0)&gt;0,1,0)</f>
        <v>0</v>
      </c>
      <c r="CK68" s="107">
        <f ca="1">IF(IFERROR(MATCH(_xlfn.CONCAT($B68,",",CK$4),'19 SpcFunc &amp; VentSpcFunc combos'!$Q$8:$Q$335,0),0)&gt;0,1,0)</f>
        <v>0</v>
      </c>
      <c r="CL68" s="107">
        <f ca="1">IF(IFERROR(MATCH(_xlfn.CONCAT($B68,",",CL$4),'19 SpcFunc &amp; VentSpcFunc combos'!$Q$8:$Q$335,0),0)&gt;0,1,0)</f>
        <v>0</v>
      </c>
      <c r="CM68" s="107">
        <f ca="1">IF(IFERROR(MATCH(_xlfn.CONCAT($B68,",",CM$4),'19 SpcFunc &amp; VentSpcFunc combos'!$Q$8:$Q$335,0),0)&gt;0,1,0)</f>
        <v>0</v>
      </c>
      <c r="CN68" s="107">
        <f ca="1">IF(IFERROR(MATCH(_xlfn.CONCAT($B68,",",CN$4),'19 SpcFunc &amp; VentSpcFunc combos'!$Q$8:$Q$335,0),0)&gt;0,1,0)</f>
        <v>0</v>
      </c>
      <c r="CO68" s="107">
        <f ca="1">IF(IFERROR(MATCH(_xlfn.CONCAT($B68,",",CO$4),'19 SpcFunc &amp; VentSpcFunc combos'!$Q$8:$Q$335,0),0)&gt;0,1,0)</f>
        <v>0</v>
      </c>
      <c r="CP68" s="107">
        <f ca="1">IF(IFERROR(MATCH(_xlfn.CONCAT($B68,",",CP$4),'19 SpcFunc &amp; VentSpcFunc combos'!$Q$8:$Q$335,0),0)&gt;0,1,0)</f>
        <v>0</v>
      </c>
      <c r="CQ68" s="107">
        <f ca="1">IF(IFERROR(MATCH(_xlfn.CONCAT($B68,",",CQ$4),'19 SpcFunc &amp; VentSpcFunc combos'!$Q$8:$Q$335,0),0)&gt;0,1,0)</f>
        <v>0</v>
      </c>
      <c r="CR68" s="107">
        <f ca="1">IF(IFERROR(MATCH(_xlfn.CONCAT($B68,",",CR$4),'19 SpcFunc &amp; VentSpcFunc combos'!$Q$8:$Q$335,0),0)&gt;0,1,0)</f>
        <v>0</v>
      </c>
      <c r="CS68" s="107">
        <f ca="1">IF(IFERROR(MATCH(_xlfn.CONCAT($B68,",",CS$4),'19 SpcFunc &amp; VentSpcFunc combos'!$Q$8:$Q$335,0),0)&gt;0,1,0)</f>
        <v>0</v>
      </c>
      <c r="CT68" s="107">
        <f ca="1">IF(IFERROR(MATCH(_xlfn.CONCAT($B68,",",CT$4),'19 SpcFunc &amp; VentSpcFunc combos'!$Q$8:$Q$335,0),0)&gt;0,1,0)</f>
        <v>0</v>
      </c>
      <c r="CU68" s="86" t="s">
        <v>535</v>
      </c>
      <c r="CV68">
        <f t="shared" ca="1" si="5"/>
        <v>1</v>
      </c>
    </row>
    <row r="69" spans="2:100">
      <c r="B69" t="str">
        <f>'For CSV - 2019 SpcFuncData'!B69</f>
        <v>Theater Area (Performance)</v>
      </c>
      <c r="C69" s="107">
        <f ca="1">IF(IFERROR(MATCH(_xlfn.CONCAT($B69,",",C$4),'19 SpcFunc &amp; VentSpcFunc combos'!$Q$8:$Q$335,0),0)&gt;0,1,0)</f>
        <v>0</v>
      </c>
      <c r="D69" s="107">
        <f ca="1">IF(IFERROR(MATCH(_xlfn.CONCAT($B69,",",D$4),'19 SpcFunc &amp; VentSpcFunc combos'!$Q$8:$Q$335,0),0)&gt;0,1,0)</f>
        <v>0</v>
      </c>
      <c r="E69" s="107">
        <f ca="1">IF(IFERROR(MATCH(_xlfn.CONCAT($B69,",",E$4),'19 SpcFunc &amp; VentSpcFunc combos'!$Q$8:$Q$335,0),0)&gt;0,1,0)</f>
        <v>0</v>
      </c>
      <c r="F69" s="107">
        <f ca="1">IF(IFERROR(MATCH(_xlfn.CONCAT($B69,",",F$4),'19 SpcFunc &amp; VentSpcFunc combos'!$Q$8:$Q$335,0),0)&gt;0,1,0)</f>
        <v>0</v>
      </c>
      <c r="G69" s="107">
        <f ca="1">IF(IFERROR(MATCH(_xlfn.CONCAT($B69,",",G$4),'19 SpcFunc &amp; VentSpcFunc combos'!$Q$8:$Q$335,0),0)&gt;0,1,0)</f>
        <v>0</v>
      </c>
      <c r="H69" s="107">
        <f ca="1">IF(IFERROR(MATCH(_xlfn.CONCAT($B69,",",H$4),'19 SpcFunc &amp; VentSpcFunc combos'!$Q$8:$Q$335,0),0)&gt;0,1,0)</f>
        <v>0</v>
      </c>
      <c r="I69" s="107">
        <f ca="1">IF(IFERROR(MATCH(_xlfn.CONCAT($B69,",",I$4),'19 SpcFunc &amp; VentSpcFunc combos'!$Q$8:$Q$335,0),0)&gt;0,1,0)</f>
        <v>0</v>
      </c>
      <c r="J69" s="107">
        <f ca="1">IF(IFERROR(MATCH(_xlfn.CONCAT($B69,",",J$4),'19 SpcFunc &amp; VentSpcFunc combos'!$Q$8:$Q$335,0),0)&gt;0,1,0)</f>
        <v>0</v>
      </c>
      <c r="K69" s="107">
        <f ca="1">IF(IFERROR(MATCH(_xlfn.CONCAT($B69,",",K$4),'19 SpcFunc &amp; VentSpcFunc combos'!$Q$8:$Q$335,0),0)&gt;0,1,0)</f>
        <v>0</v>
      </c>
      <c r="L69" s="107">
        <f ca="1">IF(IFERROR(MATCH(_xlfn.CONCAT($B69,",",L$4),'19 SpcFunc &amp; VentSpcFunc combos'!$Q$8:$Q$335,0),0)&gt;0,1,0)</f>
        <v>0</v>
      </c>
      <c r="M69" s="107">
        <f ca="1">IF(IFERROR(MATCH(_xlfn.CONCAT($B69,",",M$4),'19 SpcFunc &amp; VentSpcFunc combos'!$Q$8:$Q$335,0),0)&gt;0,1,0)</f>
        <v>0</v>
      </c>
      <c r="N69" s="107">
        <f ca="1">IF(IFERROR(MATCH(_xlfn.CONCAT($B69,",",N$4),'19 SpcFunc &amp; VentSpcFunc combos'!$Q$8:$Q$335,0),0)&gt;0,1,0)</f>
        <v>0</v>
      </c>
      <c r="O69" s="107">
        <f ca="1">IF(IFERROR(MATCH(_xlfn.CONCAT($B69,",",O$4),'19 SpcFunc &amp; VentSpcFunc combos'!$Q$8:$Q$335,0),0)&gt;0,1,0)</f>
        <v>0</v>
      </c>
      <c r="P69" s="107">
        <f ca="1">IF(IFERROR(MATCH(_xlfn.CONCAT($B69,",",P$4),'19 SpcFunc &amp; VentSpcFunc combos'!$Q$8:$Q$335,0),0)&gt;0,1,0)</f>
        <v>0</v>
      </c>
      <c r="Q69" s="107">
        <f ca="1">IF(IFERROR(MATCH(_xlfn.CONCAT($B69,",",Q$4),'19 SpcFunc &amp; VentSpcFunc combos'!$Q$8:$Q$335,0),0)&gt;0,1,0)</f>
        <v>0</v>
      </c>
      <c r="R69" s="107">
        <f ca="1">IF(IFERROR(MATCH(_xlfn.CONCAT($B69,",",R$4),'19 SpcFunc &amp; VentSpcFunc combos'!$Q$8:$Q$335,0),0)&gt;0,1,0)</f>
        <v>0</v>
      </c>
      <c r="S69" s="107">
        <f ca="1">IF(IFERROR(MATCH(_xlfn.CONCAT($B69,",",S$4),'19 SpcFunc &amp; VentSpcFunc combos'!$Q$8:$Q$335,0),0)&gt;0,1,0)</f>
        <v>0</v>
      </c>
      <c r="T69" s="107">
        <f ca="1">IF(IFERROR(MATCH(_xlfn.CONCAT($B69,",",T$4),'19 SpcFunc &amp; VentSpcFunc combos'!$Q$8:$Q$335,0),0)&gt;0,1,0)</f>
        <v>0</v>
      </c>
      <c r="U69" s="107">
        <f ca="1">IF(IFERROR(MATCH(_xlfn.CONCAT($B69,",",U$4),'19 SpcFunc &amp; VentSpcFunc combos'!$Q$8:$Q$335,0),0)&gt;0,1,0)</f>
        <v>0</v>
      </c>
      <c r="V69" s="107">
        <f ca="1">IF(IFERROR(MATCH(_xlfn.CONCAT($B69,",",V$4),'19 SpcFunc &amp; VentSpcFunc combos'!$Q$8:$Q$335,0),0)&gt;0,1,0)</f>
        <v>0</v>
      </c>
      <c r="W69" s="107">
        <f ca="1">IF(IFERROR(MATCH(_xlfn.CONCAT($B69,",",W$4),'19 SpcFunc &amp; VentSpcFunc combos'!$Q$8:$Q$335,0),0)&gt;0,1,0)</f>
        <v>0</v>
      </c>
      <c r="X69" s="107">
        <f ca="1">IF(IFERROR(MATCH(_xlfn.CONCAT($B69,",",X$4),'19 SpcFunc &amp; VentSpcFunc combos'!$Q$8:$Q$335,0),0)&gt;0,1,0)</f>
        <v>0</v>
      </c>
      <c r="Y69" s="107">
        <f ca="1">IF(IFERROR(MATCH(_xlfn.CONCAT($B69,",",Y$4),'19 SpcFunc &amp; VentSpcFunc combos'!$Q$8:$Q$335,0),0)&gt;0,1,0)</f>
        <v>0</v>
      </c>
      <c r="Z69" s="107">
        <f ca="1">IF(IFERROR(MATCH(_xlfn.CONCAT($B69,",",Z$4),'19 SpcFunc &amp; VentSpcFunc combos'!$Q$8:$Q$335,0),0)&gt;0,1,0)</f>
        <v>0</v>
      </c>
      <c r="AA69" s="107">
        <f ca="1">IF(IFERROR(MATCH(_xlfn.CONCAT($B69,",",AA$4),'19 SpcFunc &amp; VentSpcFunc combos'!$Q$8:$Q$335,0),0)&gt;0,1,0)</f>
        <v>0</v>
      </c>
      <c r="AB69" s="107">
        <f ca="1">IF(IFERROR(MATCH(_xlfn.CONCAT($B69,",",AB$4),'19 SpcFunc &amp; VentSpcFunc combos'!$Q$8:$Q$335,0),0)&gt;0,1,0)</f>
        <v>0</v>
      </c>
      <c r="AC69" s="107">
        <f ca="1">IF(IFERROR(MATCH(_xlfn.CONCAT($B69,",",AC$4),'19 SpcFunc &amp; VentSpcFunc combos'!$Q$8:$Q$335,0),0)&gt;0,1,0)</f>
        <v>0</v>
      </c>
      <c r="AD69" s="107">
        <f ca="1">IF(IFERROR(MATCH(_xlfn.CONCAT($B69,",",AD$4),'19 SpcFunc &amp; VentSpcFunc combos'!$Q$8:$Q$335,0),0)&gt;0,1,0)</f>
        <v>0</v>
      </c>
      <c r="AE69" s="107">
        <f ca="1">IF(IFERROR(MATCH(_xlfn.CONCAT($B69,",",AE$4),'19 SpcFunc &amp; VentSpcFunc combos'!$Q$8:$Q$335,0),0)&gt;0,1,0)</f>
        <v>0</v>
      </c>
      <c r="AF69" s="107">
        <f ca="1">IF(IFERROR(MATCH(_xlfn.CONCAT($B69,",",AF$4),'19 SpcFunc &amp; VentSpcFunc combos'!$Q$8:$Q$335,0),0)&gt;0,1,0)</f>
        <v>0</v>
      </c>
      <c r="AG69" s="107">
        <f ca="1">IF(IFERROR(MATCH(_xlfn.CONCAT($B69,",",AG$4),'19 SpcFunc &amp; VentSpcFunc combos'!$Q$8:$Q$335,0),0)&gt;0,1,0)</f>
        <v>0</v>
      </c>
      <c r="AH69" s="107">
        <f ca="1">IF(IFERROR(MATCH(_xlfn.CONCAT($B69,",",AH$4),'19 SpcFunc &amp; VentSpcFunc combos'!$Q$8:$Q$335,0),0)&gt;0,1,0)</f>
        <v>0</v>
      </c>
      <c r="AI69" s="107">
        <f ca="1">IF(IFERROR(MATCH(_xlfn.CONCAT($B69,",",AI$4),'19 SpcFunc &amp; VentSpcFunc combos'!$Q$8:$Q$335,0),0)&gt;0,1,0)</f>
        <v>0</v>
      </c>
      <c r="AJ69" s="107">
        <f ca="1">IF(IFERROR(MATCH(_xlfn.CONCAT($B69,",",AJ$4),'19 SpcFunc &amp; VentSpcFunc combos'!$Q$8:$Q$335,0),0)&gt;0,1,0)</f>
        <v>0</v>
      </c>
      <c r="AK69" s="107">
        <f ca="1">IF(IFERROR(MATCH(_xlfn.CONCAT($B69,",",AK$4),'19 SpcFunc &amp; VentSpcFunc combos'!$Q$8:$Q$335,0),0)&gt;0,1,0)</f>
        <v>0</v>
      </c>
      <c r="AL69" s="107">
        <f ca="1">IF(IFERROR(MATCH(_xlfn.CONCAT($B69,",",AL$4),'19 SpcFunc &amp; VentSpcFunc combos'!$Q$8:$Q$335,0),0)&gt;0,1,0)</f>
        <v>0</v>
      </c>
      <c r="AM69" s="107">
        <f ca="1">IF(IFERROR(MATCH(_xlfn.CONCAT($B69,",",AM$4),'19 SpcFunc &amp; VentSpcFunc combos'!$Q$8:$Q$335,0),0)&gt;0,1,0)</f>
        <v>0</v>
      </c>
      <c r="AN69" s="107">
        <f ca="1">IF(IFERROR(MATCH(_xlfn.CONCAT($B69,",",AN$4),'19 SpcFunc &amp; VentSpcFunc combos'!$Q$8:$Q$335,0),0)&gt;0,1,0)</f>
        <v>0</v>
      </c>
      <c r="AO69" s="107">
        <f ca="1">IF(IFERROR(MATCH(_xlfn.CONCAT($B69,",",AO$4),'19 SpcFunc &amp; VentSpcFunc combos'!$Q$8:$Q$335,0),0)&gt;0,1,0)</f>
        <v>0</v>
      </c>
      <c r="AP69" s="107">
        <f ca="1">IF(IFERROR(MATCH(_xlfn.CONCAT($B69,",",AP$4),'19 SpcFunc &amp; VentSpcFunc combos'!$Q$8:$Q$335,0),0)&gt;0,1,0)</f>
        <v>0</v>
      </c>
      <c r="AQ69" s="107">
        <f ca="1">IF(IFERROR(MATCH(_xlfn.CONCAT($B69,",",AQ$4),'19 SpcFunc &amp; VentSpcFunc combos'!$Q$8:$Q$335,0),0)&gt;0,1,0)</f>
        <v>0</v>
      </c>
      <c r="AR69" s="107">
        <f ca="1">IF(IFERROR(MATCH(_xlfn.CONCAT($B69,",",AR$4),'19 SpcFunc &amp; VentSpcFunc combos'!$Q$8:$Q$335,0),0)&gt;0,1,0)</f>
        <v>0</v>
      </c>
      <c r="AS69" s="107">
        <f ca="1">IF(IFERROR(MATCH(_xlfn.CONCAT($B69,",",AS$4),'19 SpcFunc &amp; VentSpcFunc combos'!$Q$8:$Q$335,0),0)&gt;0,1,0)</f>
        <v>0</v>
      </c>
      <c r="AT69" s="107">
        <f ca="1">IF(IFERROR(MATCH(_xlfn.CONCAT($B69,",",AT$4),'19 SpcFunc &amp; VentSpcFunc combos'!$Q$8:$Q$335,0),0)&gt;0,1,0)</f>
        <v>0</v>
      </c>
      <c r="AU69" s="107">
        <f ca="1">IF(IFERROR(MATCH(_xlfn.CONCAT($B69,",",AU$4),'19 SpcFunc &amp; VentSpcFunc combos'!$Q$8:$Q$335,0),0)&gt;0,1,0)</f>
        <v>0</v>
      </c>
      <c r="AV69" s="107">
        <f ca="1">IF(IFERROR(MATCH(_xlfn.CONCAT($B69,",",AV$4),'19 SpcFunc &amp; VentSpcFunc combos'!$Q$8:$Q$335,0),0)&gt;0,1,0)</f>
        <v>0</v>
      </c>
      <c r="AW69" s="107">
        <f ca="1">IF(IFERROR(MATCH(_xlfn.CONCAT($B69,",",AW$4),'19 SpcFunc &amp; VentSpcFunc combos'!$Q$8:$Q$335,0),0)&gt;0,1,0)</f>
        <v>0</v>
      </c>
      <c r="AX69" s="107">
        <f ca="1">IF(IFERROR(MATCH(_xlfn.CONCAT($B69,",",AX$4),'19 SpcFunc &amp; VentSpcFunc combos'!$Q$8:$Q$335,0),0)&gt;0,1,0)</f>
        <v>0</v>
      </c>
      <c r="AY69" s="107">
        <f ca="1">IF(IFERROR(MATCH(_xlfn.CONCAT($B69,",",AY$4),'19 SpcFunc &amp; VentSpcFunc combos'!$Q$8:$Q$335,0),0)&gt;0,1,0)</f>
        <v>0</v>
      </c>
      <c r="AZ69" s="107">
        <f ca="1">IF(IFERROR(MATCH(_xlfn.CONCAT($B69,",",AZ$4),'19 SpcFunc &amp; VentSpcFunc combos'!$Q$8:$Q$335,0),0)&gt;0,1,0)</f>
        <v>0</v>
      </c>
      <c r="BA69" s="107">
        <f ca="1">IF(IFERROR(MATCH(_xlfn.CONCAT($B69,",",BA$4),'19 SpcFunc &amp; VentSpcFunc combos'!$Q$8:$Q$335,0),0)&gt;0,1,0)</f>
        <v>0</v>
      </c>
      <c r="BB69" s="107">
        <f ca="1">IF(IFERROR(MATCH(_xlfn.CONCAT($B69,",",BB$4),'19 SpcFunc &amp; VentSpcFunc combos'!$Q$8:$Q$335,0),0)&gt;0,1,0)</f>
        <v>0</v>
      </c>
      <c r="BC69" s="107">
        <f ca="1">IF(IFERROR(MATCH(_xlfn.CONCAT($B69,",",BC$4),'19 SpcFunc &amp; VentSpcFunc combos'!$Q$8:$Q$335,0),0)&gt;0,1,0)</f>
        <v>0</v>
      </c>
      <c r="BD69" s="107">
        <f ca="1">IF(IFERROR(MATCH(_xlfn.CONCAT($B69,",",BD$4),'19 SpcFunc &amp; VentSpcFunc combos'!$Q$8:$Q$335,0),0)&gt;0,1,0)</f>
        <v>0</v>
      </c>
      <c r="BE69" s="107">
        <f ca="1">IF(IFERROR(MATCH(_xlfn.CONCAT($B69,",",BE$4),'19 SpcFunc &amp; VentSpcFunc combos'!$Q$8:$Q$335,0),0)&gt;0,1,0)</f>
        <v>0</v>
      </c>
      <c r="BF69" s="107">
        <f ca="1">IF(IFERROR(MATCH(_xlfn.CONCAT($B69,",",BF$4),'19 SpcFunc &amp; VentSpcFunc combos'!$Q$8:$Q$335,0),0)&gt;0,1,0)</f>
        <v>0</v>
      </c>
      <c r="BG69" s="107">
        <f ca="1">IF(IFERROR(MATCH(_xlfn.CONCAT($B69,",",BG$4),'19 SpcFunc &amp; VentSpcFunc combos'!$Q$8:$Q$335,0),0)&gt;0,1,0)</f>
        <v>0</v>
      </c>
      <c r="BH69" s="107">
        <f ca="1">IF(IFERROR(MATCH(_xlfn.CONCAT($B69,",",BH$4),'19 SpcFunc &amp; VentSpcFunc combos'!$Q$8:$Q$335,0),0)&gt;0,1,0)</f>
        <v>1</v>
      </c>
      <c r="BI69" s="107">
        <f ca="1">IF(IFERROR(MATCH(_xlfn.CONCAT($B69,",",BI$4),'19 SpcFunc &amp; VentSpcFunc combos'!$Q$8:$Q$335,0),0)&gt;0,1,0)</f>
        <v>0</v>
      </c>
      <c r="BJ69" s="107">
        <f ca="1">IF(IFERROR(MATCH(_xlfn.CONCAT($B69,",",BJ$4),'19 SpcFunc &amp; VentSpcFunc combos'!$Q$8:$Q$335,0),0)&gt;0,1,0)</f>
        <v>0</v>
      </c>
      <c r="BK69" s="107">
        <f ca="1">IF(IFERROR(MATCH(_xlfn.CONCAT($B69,",",BK$4),'19 SpcFunc &amp; VentSpcFunc combos'!$Q$8:$Q$335,0),0)&gt;0,1,0)</f>
        <v>0</v>
      </c>
      <c r="BL69" s="107">
        <f ca="1">IF(IFERROR(MATCH(_xlfn.CONCAT($B69,",",BL$4),'19 SpcFunc &amp; VentSpcFunc combos'!$Q$8:$Q$335,0),0)&gt;0,1,0)</f>
        <v>0</v>
      </c>
      <c r="BM69" s="107">
        <f ca="1">IF(IFERROR(MATCH(_xlfn.CONCAT($B69,",",BM$4),'19 SpcFunc &amp; VentSpcFunc combos'!$Q$8:$Q$335,0),0)&gt;0,1,0)</f>
        <v>0</v>
      </c>
      <c r="BN69" s="107">
        <f ca="1">IF(IFERROR(MATCH(_xlfn.CONCAT($B69,",",BN$4),'19 SpcFunc &amp; VentSpcFunc combos'!$Q$8:$Q$335,0),0)&gt;0,1,0)</f>
        <v>0</v>
      </c>
      <c r="BO69" s="107">
        <f ca="1">IF(IFERROR(MATCH(_xlfn.CONCAT($B69,",",BO$4),'19 SpcFunc &amp; VentSpcFunc combos'!$Q$8:$Q$335,0),0)&gt;0,1,0)</f>
        <v>0</v>
      </c>
      <c r="BP69" s="107">
        <f ca="1">IF(IFERROR(MATCH(_xlfn.CONCAT($B69,",",BP$4),'19 SpcFunc &amp; VentSpcFunc combos'!$Q$8:$Q$335,0),0)&gt;0,1,0)</f>
        <v>0</v>
      </c>
      <c r="BQ69" s="107">
        <f ca="1">IF(IFERROR(MATCH(_xlfn.CONCAT($B69,",",BQ$4),'19 SpcFunc &amp; VentSpcFunc combos'!$Q$8:$Q$335,0),0)&gt;0,1,0)</f>
        <v>0</v>
      </c>
      <c r="BR69" s="107">
        <f ca="1">IF(IFERROR(MATCH(_xlfn.CONCAT($B69,",",BR$4),'19 SpcFunc &amp; VentSpcFunc combos'!$Q$8:$Q$335,0),0)&gt;0,1,0)</f>
        <v>0</v>
      </c>
      <c r="BS69" s="107">
        <f ca="1">IF(IFERROR(MATCH(_xlfn.CONCAT($B69,",",BS$4),'19 SpcFunc &amp; VentSpcFunc combos'!$Q$8:$Q$335,0),0)&gt;0,1,0)</f>
        <v>0</v>
      </c>
      <c r="BT69" s="107">
        <f ca="1">IF(IFERROR(MATCH(_xlfn.CONCAT($B69,",",BT$4),'19 SpcFunc &amp; VentSpcFunc combos'!$Q$8:$Q$335,0),0)&gt;0,1,0)</f>
        <v>0</v>
      </c>
      <c r="BU69" s="107">
        <f ca="1">IF(IFERROR(MATCH(_xlfn.CONCAT($B69,",",BU$4),'19 SpcFunc &amp; VentSpcFunc combos'!$Q$8:$Q$335,0),0)&gt;0,1,0)</f>
        <v>0</v>
      </c>
      <c r="BV69" s="107">
        <f ca="1">IF(IFERROR(MATCH(_xlfn.CONCAT($B69,",",BV$4),'19 SpcFunc &amp; VentSpcFunc combos'!$Q$8:$Q$335,0),0)&gt;0,1,0)</f>
        <v>0</v>
      </c>
      <c r="BW69" s="107">
        <f ca="1">IF(IFERROR(MATCH(_xlfn.CONCAT($B69,",",BW$4),'19 SpcFunc &amp; VentSpcFunc combos'!$Q$8:$Q$335,0),0)&gt;0,1,0)</f>
        <v>0</v>
      </c>
      <c r="BX69" s="107">
        <f ca="1">IF(IFERROR(MATCH(_xlfn.CONCAT($B69,",",BX$4),'19 SpcFunc &amp; VentSpcFunc combos'!$Q$8:$Q$335,0),0)&gt;0,1,0)</f>
        <v>0</v>
      </c>
      <c r="BY69" s="107">
        <f ca="1">IF(IFERROR(MATCH(_xlfn.CONCAT($B69,",",BY$4),'19 SpcFunc &amp; VentSpcFunc combos'!$Q$8:$Q$335,0),0)&gt;0,1,0)</f>
        <v>0</v>
      </c>
      <c r="BZ69" s="107">
        <f ca="1">IF(IFERROR(MATCH(_xlfn.CONCAT($B69,",",BZ$4),'19 SpcFunc &amp; VentSpcFunc combos'!$Q$8:$Q$335,0),0)&gt;0,1,0)</f>
        <v>0</v>
      </c>
      <c r="CA69" s="107">
        <f ca="1">IF(IFERROR(MATCH(_xlfn.CONCAT($B69,",",CA$4),'19 SpcFunc &amp; VentSpcFunc combos'!$Q$8:$Q$335,0),0)&gt;0,1,0)</f>
        <v>0</v>
      </c>
      <c r="CB69" s="107">
        <f ca="1">IF(IFERROR(MATCH(_xlfn.CONCAT($B69,",",CB$4),'19 SpcFunc &amp; VentSpcFunc combos'!$Q$8:$Q$335,0),0)&gt;0,1,0)</f>
        <v>0</v>
      </c>
      <c r="CC69" s="107">
        <f ca="1">IF(IFERROR(MATCH(_xlfn.CONCAT($B69,",",CC$4),'19 SpcFunc &amp; VentSpcFunc combos'!$Q$8:$Q$335,0),0)&gt;0,1,0)</f>
        <v>0</v>
      </c>
      <c r="CD69" s="107">
        <f ca="1">IF(IFERROR(MATCH(_xlfn.CONCAT($B69,",",CD$4),'19 SpcFunc &amp; VentSpcFunc combos'!$Q$8:$Q$335,0),0)&gt;0,1,0)</f>
        <v>0</v>
      </c>
      <c r="CE69" s="107">
        <f ca="1">IF(IFERROR(MATCH(_xlfn.CONCAT($B69,",",CE$4),'19 SpcFunc &amp; VentSpcFunc combos'!$Q$8:$Q$335,0),0)&gt;0,1,0)</f>
        <v>0</v>
      </c>
      <c r="CF69" s="107">
        <f ca="1">IF(IFERROR(MATCH(_xlfn.CONCAT($B69,",",CF$4),'19 SpcFunc &amp; VentSpcFunc combos'!$Q$8:$Q$335,0),0)&gt;0,1,0)</f>
        <v>0</v>
      </c>
      <c r="CG69" s="107">
        <f ca="1">IF(IFERROR(MATCH(_xlfn.CONCAT($B69,",",CG$4),'19 SpcFunc &amp; VentSpcFunc combos'!$Q$8:$Q$335,0),0)&gt;0,1,0)</f>
        <v>0</v>
      </c>
      <c r="CH69" s="107">
        <f ca="1">IF(IFERROR(MATCH(_xlfn.CONCAT($B69,",",CH$4),'19 SpcFunc &amp; VentSpcFunc combos'!$Q$8:$Q$335,0),0)&gt;0,1,0)</f>
        <v>0</v>
      </c>
      <c r="CI69" s="107">
        <f ca="1">IF(IFERROR(MATCH(_xlfn.CONCAT($B69,",",CI$4),'19 SpcFunc &amp; VentSpcFunc combos'!$Q$8:$Q$335,0),0)&gt;0,1,0)</f>
        <v>0</v>
      </c>
      <c r="CJ69" s="107">
        <f ca="1">IF(IFERROR(MATCH(_xlfn.CONCAT($B69,",",CJ$4),'19 SpcFunc &amp; VentSpcFunc combos'!$Q$8:$Q$335,0),0)&gt;0,1,0)</f>
        <v>0</v>
      </c>
      <c r="CK69" s="107">
        <f ca="1">IF(IFERROR(MATCH(_xlfn.CONCAT($B69,",",CK$4),'19 SpcFunc &amp; VentSpcFunc combos'!$Q$8:$Q$335,0),0)&gt;0,1,0)</f>
        <v>0</v>
      </c>
      <c r="CL69" s="107">
        <f ca="1">IF(IFERROR(MATCH(_xlfn.CONCAT($B69,",",CL$4),'19 SpcFunc &amp; VentSpcFunc combos'!$Q$8:$Q$335,0),0)&gt;0,1,0)</f>
        <v>0</v>
      </c>
      <c r="CM69" s="107">
        <f ca="1">IF(IFERROR(MATCH(_xlfn.CONCAT($B69,",",CM$4),'19 SpcFunc &amp; VentSpcFunc combos'!$Q$8:$Q$335,0),0)&gt;0,1,0)</f>
        <v>0</v>
      </c>
      <c r="CN69" s="107">
        <f ca="1">IF(IFERROR(MATCH(_xlfn.CONCAT($B69,",",CN$4),'19 SpcFunc &amp; VentSpcFunc combos'!$Q$8:$Q$335,0),0)&gt;0,1,0)</f>
        <v>0</v>
      </c>
      <c r="CO69" s="107">
        <f ca="1">IF(IFERROR(MATCH(_xlfn.CONCAT($B69,",",CO$4),'19 SpcFunc &amp; VentSpcFunc combos'!$Q$8:$Q$335,0),0)&gt;0,1,0)</f>
        <v>0</v>
      </c>
      <c r="CP69" s="107">
        <f ca="1">IF(IFERROR(MATCH(_xlfn.CONCAT($B69,",",CP$4),'19 SpcFunc &amp; VentSpcFunc combos'!$Q$8:$Q$335,0),0)&gt;0,1,0)</f>
        <v>0</v>
      </c>
      <c r="CQ69" s="107">
        <f ca="1">IF(IFERROR(MATCH(_xlfn.CONCAT($B69,",",CQ$4),'19 SpcFunc &amp; VentSpcFunc combos'!$Q$8:$Q$335,0),0)&gt;0,1,0)</f>
        <v>1</v>
      </c>
      <c r="CR69" s="107">
        <f ca="1">IF(IFERROR(MATCH(_xlfn.CONCAT($B69,",",CR$4),'19 SpcFunc &amp; VentSpcFunc combos'!$Q$8:$Q$335,0),0)&gt;0,1,0)</f>
        <v>0</v>
      </c>
      <c r="CS69" s="107">
        <f ca="1">IF(IFERROR(MATCH(_xlfn.CONCAT($B69,",",CS$4),'19 SpcFunc &amp; VentSpcFunc combos'!$Q$8:$Q$335,0),0)&gt;0,1,0)</f>
        <v>0</v>
      </c>
      <c r="CT69" s="107">
        <f ca="1">IF(IFERROR(MATCH(_xlfn.CONCAT($B69,",",CT$4),'19 SpcFunc &amp; VentSpcFunc combos'!$Q$8:$Q$335,0),0)&gt;0,1,0)</f>
        <v>0</v>
      </c>
      <c r="CU69" s="86" t="s">
        <v>535</v>
      </c>
      <c r="CV69">
        <f t="shared" ca="1" si="5"/>
        <v>2</v>
      </c>
    </row>
    <row r="70" spans="2:100">
      <c r="B70" t="str">
        <f>'For CSV - 2019 SpcFuncData'!B70</f>
        <v>Transportation Function (Baggage Area)</v>
      </c>
      <c r="C70" s="107">
        <f ca="1">IF(IFERROR(MATCH(_xlfn.CONCAT($B70,",",C$4),'19 SpcFunc &amp; VentSpcFunc combos'!$Q$8:$Q$335,0),0)&gt;0,1,0)</f>
        <v>0</v>
      </c>
      <c r="D70" s="107">
        <f ca="1">IF(IFERROR(MATCH(_xlfn.CONCAT($B70,",",D$4),'19 SpcFunc &amp; VentSpcFunc combos'!$Q$8:$Q$335,0),0)&gt;0,1,0)</f>
        <v>0</v>
      </c>
      <c r="E70" s="107">
        <f ca="1">IF(IFERROR(MATCH(_xlfn.CONCAT($B70,",",E$4),'19 SpcFunc &amp; VentSpcFunc combos'!$Q$8:$Q$335,0),0)&gt;0,1,0)</f>
        <v>0</v>
      </c>
      <c r="F70" s="107">
        <f ca="1">IF(IFERROR(MATCH(_xlfn.CONCAT($B70,",",F$4),'19 SpcFunc &amp; VentSpcFunc combos'!$Q$8:$Q$335,0),0)&gt;0,1,0)</f>
        <v>0</v>
      </c>
      <c r="G70" s="107">
        <f ca="1">IF(IFERROR(MATCH(_xlfn.CONCAT($B70,",",G$4),'19 SpcFunc &amp; VentSpcFunc combos'!$Q$8:$Q$335,0),0)&gt;0,1,0)</f>
        <v>0</v>
      </c>
      <c r="H70" s="107">
        <f ca="1">IF(IFERROR(MATCH(_xlfn.CONCAT($B70,",",H$4),'19 SpcFunc &amp; VentSpcFunc combos'!$Q$8:$Q$335,0),0)&gt;0,1,0)</f>
        <v>0</v>
      </c>
      <c r="I70" s="107">
        <f ca="1">IF(IFERROR(MATCH(_xlfn.CONCAT($B70,",",I$4),'19 SpcFunc &amp; VentSpcFunc combos'!$Q$8:$Q$335,0),0)&gt;0,1,0)</f>
        <v>0</v>
      </c>
      <c r="J70" s="107">
        <f ca="1">IF(IFERROR(MATCH(_xlfn.CONCAT($B70,",",J$4),'19 SpcFunc &amp; VentSpcFunc combos'!$Q$8:$Q$335,0),0)&gt;0,1,0)</f>
        <v>0</v>
      </c>
      <c r="K70" s="107">
        <f ca="1">IF(IFERROR(MATCH(_xlfn.CONCAT($B70,",",K$4),'19 SpcFunc &amp; VentSpcFunc combos'!$Q$8:$Q$335,0),0)&gt;0,1,0)</f>
        <v>0</v>
      </c>
      <c r="L70" s="107">
        <f ca="1">IF(IFERROR(MATCH(_xlfn.CONCAT($B70,",",L$4),'19 SpcFunc &amp; VentSpcFunc combos'!$Q$8:$Q$335,0),0)&gt;0,1,0)</f>
        <v>0</v>
      </c>
      <c r="M70" s="107">
        <f ca="1">IF(IFERROR(MATCH(_xlfn.CONCAT($B70,",",M$4),'19 SpcFunc &amp; VentSpcFunc combos'!$Q$8:$Q$335,0),0)&gt;0,1,0)</f>
        <v>0</v>
      </c>
      <c r="N70" s="107">
        <f ca="1">IF(IFERROR(MATCH(_xlfn.CONCAT($B70,",",N$4),'19 SpcFunc &amp; VentSpcFunc combos'!$Q$8:$Q$335,0),0)&gt;0,1,0)</f>
        <v>0</v>
      </c>
      <c r="O70" s="107">
        <f ca="1">IF(IFERROR(MATCH(_xlfn.CONCAT($B70,",",O$4),'19 SpcFunc &amp; VentSpcFunc combos'!$Q$8:$Q$335,0),0)&gt;0,1,0)</f>
        <v>0</v>
      </c>
      <c r="P70" s="107">
        <f ca="1">IF(IFERROR(MATCH(_xlfn.CONCAT($B70,",",P$4),'19 SpcFunc &amp; VentSpcFunc combos'!$Q$8:$Q$335,0),0)&gt;0,1,0)</f>
        <v>0</v>
      </c>
      <c r="Q70" s="107">
        <f ca="1">IF(IFERROR(MATCH(_xlfn.CONCAT($B70,",",Q$4),'19 SpcFunc &amp; VentSpcFunc combos'!$Q$8:$Q$335,0),0)&gt;0,1,0)</f>
        <v>0</v>
      </c>
      <c r="R70" s="107">
        <f ca="1">IF(IFERROR(MATCH(_xlfn.CONCAT($B70,",",R$4),'19 SpcFunc &amp; VentSpcFunc combos'!$Q$8:$Q$335,0),0)&gt;0,1,0)</f>
        <v>0</v>
      </c>
      <c r="S70" s="107">
        <f ca="1">IF(IFERROR(MATCH(_xlfn.CONCAT($B70,",",S$4),'19 SpcFunc &amp; VentSpcFunc combos'!$Q$8:$Q$335,0),0)&gt;0,1,0)</f>
        <v>0</v>
      </c>
      <c r="T70" s="107">
        <f ca="1">IF(IFERROR(MATCH(_xlfn.CONCAT($B70,",",T$4),'19 SpcFunc &amp; VentSpcFunc combos'!$Q$8:$Q$335,0),0)&gt;0,1,0)</f>
        <v>0</v>
      </c>
      <c r="U70" s="107">
        <f ca="1">IF(IFERROR(MATCH(_xlfn.CONCAT($B70,",",U$4),'19 SpcFunc &amp; VentSpcFunc combos'!$Q$8:$Q$335,0),0)&gt;0,1,0)</f>
        <v>0</v>
      </c>
      <c r="V70" s="107">
        <f ca="1">IF(IFERROR(MATCH(_xlfn.CONCAT($B70,",",V$4),'19 SpcFunc &amp; VentSpcFunc combos'!$Q$8:$Q$335,0),0)&gt;0,1,0)</f>
        <v>0</v>
      </c>
      <c r="W70" s="107">
        <f ca="1">IF(IFERROR(MATCH(_xlfn.CONCAT($B70,",",W$4),'19 SpcFunc &amp; VentSpcFunc combos'!$Q$8:$Q$335,0),0)&gt;0,1,0)</f>
        <v>0</v>
      </c>
      <c r="X70" s="107">
        <f ca="1">IF(IFERROR(MATCH(_xlfn.CONCAT($B70,",",X$4),'19 SpcFunc &amp; VentSpcFunc combos'!$Q$8:$Q$335,0),0)&gt;0,1,0)</f>
        <v>0</v>
      </c>
      <c r="Y70" s="107">
        <f ca="1">IF(IFERROR(MATCH(_xlfn.CONCAT($B70,",",Y$4),'19 SpcFunc &amp; VentSpcFunc combos'!$Q$8:$Q$335,0),0)&gt;0,1,0)</f>
        <v>0</v>
      </c>
      <c r="Z70" s="107">
        <f ca="1">IF(IFERROR(MATCH(_xlfn.CONCAT($B70,",",Z$4),'19 SpcFunc &amp; VentSpcFunc combos'!$Q$8:$Q$335,0),0)&gt;0,1,0)</f>
        <v>0</v>
      </c>
      <c r="AA70" s="107">
        <f ca="1">IF(IFERROR(MATCH(_xlfn.CONCAT($B70,",",AA$4),'19 SpcFunc &amp; VentSpcFunc combos'!$Q$8:$Q$335,0),0)&gt;0,1,0)</f>
        <v>0</v>
      </c>
      <c r="AB70" s="107">
        <f ca="1">IF(IFERROR(MATCH(_xlfn.CONCAT($B70,",",AB$4),'19 SpcFunc &amp; VentSpcFunc combos'!$Q$8:$Q$335,0),0)&gt;0,1,0)</f>
        <v>0</v>
      </c>
      <c r="AC70" s="107">
        <f ca="1">IF(IFERROR(MATCH(_xlfn.CONCAT($B70,",",AC$4),'19 SpcFunc &amp; VentSpcFunc combos'!$Q$8:$Q$335,0),0)&gt;0,1,0)</f>
        <v>0</v>
      </c>
      <c r="AD70" s="107">
        <f ca="1">IF(IFERROR(MATCH(_xlfn.CONCAT($B70,",",AD$4),'19 SpcFunc &amp; VentSpcFunc combos'!$Q$8:$Q$335,0),0)&gt;0,1,0)</f>
        <v>0</v>
      </c>
      <c r="AE70" s="107">
        <f ca="1">IF(IFERROR(MATCH(_xlfn.CONCAT($B70,",",AE$4),'19 SpcFunc &amp; VentSpcFunc combos'!$Q$8:$Q$335,0),0)&gt;0,1,0)</f>
        <v>0</v>
      </c>
      <c r="AF70" s="107">
        <f ca="1">IF(IFERROR(MATCH(_xlfn.CONCAT($B70,",",AF$4),'19 SpcFunc &amp; VentSpcFunc combos'!$Q$8:$Q$335,0),0)&gt;0,1,0)</f>
        <v>0</v>
      </c>
      <c r="AG70" s="107">
        <f ca="1">IF(IFERROR(MATCH(_xlfn.CONCAT($B70,",",AG$4),'19 SpcFunc &amp; VentSpcFunc combos'!$Q$8:$Q$335,0),0)&gt;0,1,0)</f>
        <v>0</v>
      </c>
      <c r="AH70" s="107">
        <f ca="1">IF(IFERROR(MATCH(_xlfn.CONCAT($B70,",",AH$4),'19 SpcFunc &amp; VentSpcFunc combos'!$Q$8:$Q$335,0),0)&gt;0,1,0)</f>
        <v>0</v>
      </c>
      <c r="AI70" s="107">
        <f ca="1">IF(IFERROR(MATCH(_xlfn.CONCAT($B70,",",AI$4),'19 SpcFunc &amp; VentSpcFunc combos'!$Q$8:$Q$335,0),0)&gt;0,1,0)</f>
        <v>0</v>
      </c>
      <c r="AJ70" s="107">
        <f ca="1">IF(IFERROR(MATCH(_xlfn.CONCAT($B70,",",AJ$4),'19 SpcFunc &amp; VentSpcFunc combos'!$Q$8:$Q$335,0),0)&gt;0,1,0)</f>
        <v>0</v>
      </c>
      <c r="AK70" s="107">
        <f ca="1">IF(IFERROR(MATCH(_xlfn.CONCAT($B70,",",AK$4),'19 SpcFunc &amp; VentSpcFunc combos'!$Q$8:$Q$335,0),0)&gt;0,1,0)</f>
        <v>0</v>
      </c>
      <c r="AL70" s="107">
        <f ca="1">IF(IFERROR(MATCH(_xlfn.CONCAT($B70,",",AL$4),'19 SpcFunc &amp; VentSpcFunc combos'!$Q$8:$Q$335,0),0)&gt;0,1,0)</f>
        <v>0</v>
      </c>
      <c r="AM70" s="107">
        <f ca="1">IF(IFERROR(MATCH(_xlfn.CONCAT($B70,",",AM$4),'19 SpcFunc &amp; VentSpcFunc combos'!$Q$8:$Q$335,0),0)&gt;0,1,0)</f>
        <v>0</v>
      </c>
      <c r="AN70" s="107">
        <f ca="1">IF(IFERROR(MATCH(_xlfn.CONCAT($B70,",",AN$4),'19 SpcFunc &amp; VentSpcFunc combos'!$Q$8:$Q$335,0),0)&gt;0,1,0)</f>
        <v>0</v>
      </c>
      <c r="AO70" s="107">
        <f ca="1">IF(IFERROR(MATCH(_xlfn.CONCAT($B70,",",AO$4),'19 SpcFunc &amp; VentSpcFunc combos'!$Q$8:$Q$335,0),0)&gt;0,1,0)</f>
        <v>0</v>
      </c>
      <c r="AP70" s="107">
        <f ca="1">IF(IFERROR(MATCH(_xlfn.CONCAT($B70,",",AP$4),'19 SpcFunc &amp; VentSpcFunc combos'!$Q$8:$Q$335,0),0)&gt;0,1,0)</f>
        <v>0</v>
      </c>
      <c r="AQ70" s="107">
        <f ca="1">IF(IFERROR(MATCH(_xlfn.CONCAT($B70,",",AQ$4),'19 SpcFunc &amp; VentSpcFunc combos'!$Q$8:$Q$335,0),0)&gt;0,1,0)</f>
        <v>0</v>
      </c>
      <c r="AR70" s="107">
        <f ca="1">IF(IFERROR(MATCH(_xlfn.CONCAT($B70,",",AR$4),'19 SpcFunc &amp; VentSpcFunc combos'!$Q$8:$Q$335,0),0)&gt;0,1,0)</f>
        <v>0</v>
      </c>
      <c r="AS70" s="107">
        <f ca="1">IF(IFERROR(MATCH(_xlfn.CONCAT($B70,",",AS$4),'19 SpcFunc &amp; VentSpcFunc combos'!$Q$8:$Q$335,0),0)&gt;0,1,0)</f>
        <v>0</v>
      </c>
      <c r="AT70" s="107">
        <f ca="1">IF(IFERROR(MATCH(_xlfn.CONCAT($B70,",",AT$4),'19 SpcFunc &amp; VentSpcFunc combos'!$Q$8:$Q$335,0),0)&gt;0,1,0)</f>
        <v>0</v>
      </c>
      <c r="AU70" s="107">
        <f ca="1">IF(IFERROR(MATCH(_xlfn.CONCAT($B70,",",AU$4),'19 SpcFunc &amp; VentSpcFunc combos'!$Q$8:$Q$335,0),0)&gt;0,1,0)</f>
        <v>0</v>
      </c>
      <c r="AV70" s="107">
        <f ca="1">IF(IFERROR(MATCH(_xlfn.CONCAT($B70,",",AV$4),'19 SpcFunc &amp; VentSpcFunc combos'!$Q$8:$Q$335,0),0)&gt;0,1,0)</f>
        <v>0</v>
      </c>
      <c r="AW70" s="107">
        <f ca="1">IF(IFERROR(MATCH(_xlfn.CONCAT($B70,",",AW$4),'19 SpcFunc &amp; VentSpcFunc combos'!$Q$8:$Q$335,0),0)&gt;0,1,0)</f>
        <v>0</v>
      </c>
      <c r="AX70" s="107">
        <f ca="1">IF(IFERROR(MATCH(_xlfn.CONCAT($B70,",",AX$4),'19 SpcFunc &amp; VentSpcFunc combos'!$Q$8:$Q$335,0),0)&gt;0,1,0)</f>
        <v>0</v>
      </c>
      <c r="AY70" s="107">
        <f ca="1">IF(IFERROR(MATCH(_xlfn.CONCAT($B70,",",AY$4),'19 SpcFunc &amp; VentSpcFunc combos'!$Q$8:$Q$335,0),0)&gt;0,1,0)</f>
        <v>0</v>
      </c>
      <c r="AZ70" s="107">
        <f ca="1">IF(IFERROR(MATCH(_xlfn.CONCAT($B70,",",AZ$4),'19 SpcFunc &amp; VentSpcFunc combos'!$Q$8:$Q$335,0),0)&gt;0,1,0)</f>
        <v>0</v>
      </c>
      <c r="BA70" s="107">
        <f ca="1">IF(IFERROR(MATCH(_xlfn.CONCAT($B70,",",BA$4),'19 SpcFunc &amp; VentSpcFunc combos'!$Q$8:$Q$335,0),0)&gt;0,1,0)</f>
        <v>0</v>
      </c>
      <c r="BB70" s="107">
        <f ca="1">IF(IFERROR(MATCH(_xlfn.CONCAT($B70,",",BB$4),'19 SpcFunc &amp; VentSpcFunc combos'!$Q$8:$Q$335,0),0)&gt;0,1,0)</f>
        <v>0</v>
      </c>
      <c r="BC70" s="107">
        <f ca="1">IF(IFERROR(MATCH(_xlfn.CONCAT($B70,",",BC$4),'19 SpcFunc &amp; VentSpcFunc combos'!$Q$8:$Q$335,0),0)&gt;0,1,0)</f>
        <v>0</v>
      </c>
      <c r="BD70" s="107">
        <f ca="1">IF(IFERROR(MATCH(_xlfn.CONCAT($B70,",",BD$4),'19 SpcFunc &amp; VentSpcFunc combos'!$Q$8:$Q$335,0),0)&gt;0,1,0)</f>
        <v>0</v>
      </c>
      <c r="BE70" s="107">
        <f ca="1">IF(IFERROR(MATCH(_xlfn.CONCAT($B70,",",BE$4),'19 SpcFunc &amp; VentSpcFunc combos'!$Q$8:$Q$335,0),0)&gt;0,1,0)</f>
        <v>0</v>
      </c>
      <c r="BF70" s="107">
        <f ca="1">IF(IFERROR(MATCH(_xlfn.CONCAT($B70,",",BF$4),'19 SpcFunc &amp; VentSpcFunc combos'!$Q$8:$Q$335,0),0)&gt;0,1,0)</f>
        <v>0</v>
      </c>
      <c r="BG70" s="107">
        <f ca="1">IF(IFERROR(MATCH(_xlfn.CONCAT($B70,",",BG$4),'19 SpcFunc &amp; VentSpcFunc combos'!$Q$8:$Q$335,0),0)&gt;0,1,0)</f>
        <v>0</v>
      </c>
      <c r="BH70" s="107">
        <f ca="1">IF(IFERROR(MATCH(_xlfn.CONCAT($B70,",",BH$4),'19 SpcFunc &amp; VentSpcFunc combos'!$Q$8:$Q$335,0),0)&gt;0,1,0)</f>
        <v>0</v>
      </c>
      <c r="BI70" s="107">
        <f ca="1">IF(IFERROR(MATCH(_xlfn.CONCAT($B70,",",BI$4),'19 SpcFunc &amp; VentSpcFunc combos'!$Q$8:$Q$335,0),0)&gt;0,1,0)</f>
        <v>0</v>
      </c>
      <c r="BJ70" s="107">
        <f ca="1">IF(IFERROR(MATCH(_xlfn.CONCAT($B70,",",BJ$4),'19 SpcFunc &amp; VentSpcFunc combos'!$Q$8:$Q$335,0),0)&gt;0,1,0)</f>
        <v>0</v>
      </c>
      <c r="BK70" s="107">
        <f ca="1">IF(IFERROR(MATCH(_xlfn.CONCAT($B70,",",BK$4),'19 SpcFunc &amp; VentSpcFunc combos'!$Q$8:$Q$335,0),0)&gt;0,1,0)</f>
        <v>0</v>
      </c>
      <c r="BL70" s="107">
        <f ca="1">IF(IFERROR(MATCH(_xlfn.CONCAT($B70,",",BL$4),'19 SpcFunc &amp; VentSpcFunc combos'!$Q$8:$Q$335,0),0)&gt;0,1,0)</f>
        <v>0</v>
      </c>
      <c r="BM70" s="107">
        <f ca="1">IF(IFERROR(MATCH(_xlfn.CONCAT($B70,",",BM$4),'19 SpcFunc &amp; VentSpcFunc combos'!$Q$8:$Q$335,0),0)&gt;0,1,0)</f>
        <v>0</v>
      </c>
      <c r="BN70" s="107">
        <f ca="1">IF(IFERROR(MATCH(_xlfn.CONCAT($B70,",",BN$4),'19 SpcFunc &amp; VentSpcFunc combos'!$Q$8:$Q$335,0),0)&gt;0,1,0)</f>
        <v>0</v>
      </c>
      <c r="BO70" s="107">
        <f ca="1">IF(IFERROR(MATCH(_xlfn.CONCAT($B70,",",BO$4),'19 SpcFunc &amp; VentSpcFunc combos'!$Q$8:$Q$335,0),0)&gt;0,1,0)</f>
        <v>0</v>
      </c>
      <c r="BP70" s="107">
        <f ca="1">IF(IFERROR(MATCH(_xlfn.CONCAT($B70,",",BP$4),'19 SpcFunc &amp; VentSpcFunc combos'!$Q$8:$Q$335,0),0)&gt;0,1,0)</f>
        <v>0</v>
      </c>
      <c r="BQ70" s="107">
        <f ca="1">IF(IFERROR(MATCH(_xlfn.CONCAT($B70,",",BQ$4),'19 SpcFunc &amp; VentSpcFunc combos'!$Q$8:$Q$335,0),0)&gt;0,1,0)</f>
        <v>1</v>
      </c>
      <c r="BR70" s="107">
        <f ca="1">IF(IFERROR(MATCH(_xlfn.CONCAT($B70,",",BR$4),'19 SpcFunc &amp; VentSpcFunc combos'!$Q$8:$Q$335,0),0)&gt;0,1,0)</f>
        <v>0</v>
      </c>
      <c r="BS70" s="107">
        <f ca="1">IF(IFERROR(MATCH(_xlfn.CONCAT($B70,",",BS$4),'19 SpcFunc &amp; VentSpcFunc combos'!$Q$8:$Q$335,0),0)&gt;0,1,0)</f>
        <v>1</v>
      </c>
      <c r="BT70" s="107">
        <f ca="1">IF(IFERROR(MATCH(_xlfn.CONCAT($B70,",",BT$4),'19 SpcFunc &amp; VentSpcFunc combos'!$Q$8:$Q$335,0),0)&gt;0,1,0)</f>
        <v>0</v>
      </c>
      <c r="BU70" s="107">
        <f ca="1">IF(IFERROR(MATCH(_xlfn.CONCAT($B70,",",BU$4),'19 SpcFunc &amp; VentSpcFunc combos'!$Q$8:$Q$335,0),0)&gt;0,1,0)</f>
        <v>0</v>
      </c>
      <c r="BV70" s="107">
        <f ca="1">IF(IFERROR(MATCH(_xlfn.CONCAT($B70,",",BV$4),'19 SpcFunc &amp; VentSpcFunc combos'!$Q$8:$Q$335,0),0)&gt;0,1,0)</f>
        <v>0</v>
      </c>
      <c r="BW70" s="107">
        <f ca="1">IF(IFERROR(MATCH(_xlfn.CONCAT($B70,",",BW$4),'19 SpcFunc &amp; VentSpcFunc combos'!$Q$8:$Q$335,0),0)&gt;0,1,0)</f>
        <v>0</v>
      </c>
      <c r="BX70" s="107">
        <f ca="1">IF(IFERROR(MATCH(_xlfn.CONCAT($B70,",",BX$4),'19 SpcFunc &amp; VentSpcFunc combos'!$Q$8:$Q$335,0),0)&gt;0,1,0)</f>
        <v>0</v>
      </c>
      <c r="BY70" s="107">
        <f ca="1">IF(IFERROR(MATCH(_xlfn.CONCAT($B70,",",BY$4),'19 SpcFunc &amp; VentSpcFunc combos'!$Q$8:$Q$335,0),0)&gt;0,1,0)</f>
        <v>0</v>
      </c>
      <c r="BZ70" s="107">
        <f ca="1">IF(IFERROR(MATCH(_xlfn.CONCAT($B70,",",BZ$4),'19 SpcFunc &amp; VentSpcFunc combos'!$Q$8:$Q$335,0),0)&gt;0,1,0)</f>
        <v>0</v>
      </c>
      <c r="CA70" s="107">
        <f ca="1">IF(IFERROR(MATCH(_xlfn.CONCAT($B70,",",CA$4),'19 SpcFunc &amp; VentSpcFunc combos'!$Q$8:$Q$335,0),0)&gt;0,1,0)</f>
        <v>0</v>
      </c>
      <c r="CB70" s="107">
        <f ca="1">IF(IFERROR(MATCH(_xlfn.CONCAT($B70,",",CB$4),'19 SpcFunc &amp; VentSpcFunc combos'!$Q$8:$Q$335,0),0)&gt;0,1,0)</f>
        <v>0</v>
      </c>
      <c r="CC70" s="107">
        <f ca="1">IF(IFERROR(MATCH(_xlfn.CONCAT($B70,",",CC$4),'19 SpcFunc &amp; VentSpcFunc combos'!$Q$8:$Q$335,0),0)&gt;0,1,0)</f>
        <v>0</v>
      </c>
      <c r="CD70" s="107">
        <f ca="1">IF(IFERROR(MATCH(_xlfn.CONCAT($B70,",",CD$4),'19 SpcFunc &amp; VentSpcFunc combos'!$Q$8:$Q$335,0),0)&gt;0,1,0)</f>
        <v>0</v>
      </c>
      <c r="CE70" s="107">
        <f ca="1">IF(IFERROR(MATCH(_xlfn.CONCAT($B70,",",CE$4),'19 SpcFunc &amp; VentSpcFunc combos'!$Q$8:$Q$335,0),0)&gt;0,1,0)</f>
        <v>0</v>
      </c>
      <c r="CF70" s="107">
        <f ca="1">IF(IFERROR(MATCH(_xlfn.CONCAT($B70,",",CF$4),'19 SpcFunc &amp; VentSpcFunc combos'!$Q$8:$Q$335,0),0)&gt;0,1,0)</f>
        <v>0</v>
      </c>
      <c r="CG70" s="107">
        <f ca="1">IF(IFERROR(MATCH(_xlfn.CONCAT($B70,",",CG$4),'19 SpcFunc &amp; VentSpcFunc combos'!$Q$8:$Q$335,0),0)&gt;0,1,0)</f>
        <v>0</v>
      </c>
      <c r="CH70" s="107">
        <f ca="1">IF(IFERROR(MATCH(_xlfn.CONCAT($B70,",",CH$4),'19 SpcFunc &amp; VentSpcFunc combos'!$Q$8:$Q$335,0),0)&gt;0,1,0)</f>
        <v>0</v>
      </c>
      <c r="CI70" s="107">
        <f ca="1">IF(IFERROR(MATCH(_xlfn.CONCAT($B70,",",CI$4),'19 SpcFunc &amp; VentSpcFunc combos'!$Q$8:$Q$335,0),0)&gt;0,1,0)</f>
        <v>0</v>
      </c>
      <c r="CJ70" s="107">
        <f ca="1">IF(IFERROR(MATCH(_xlfn.CONCAT($B70,",",CJ$4),'19 SpcFunc &amp; VentSpcFunc combos'!$Q$8:$Q$335,0),0)&gt;0,1,0)</f>
        <v>0</v>
      </c>
      <c r="CK70" s="107">
        <f ca="1">IF(IFERROR(MATCH(_xlfn.CONCAT($B70,",",CK$4),'19 SpcFunc &amp; VentSpcFunc combos'!$Q$8:$Q$335,0),0)&gt;0,1,0)</f>
        <v>0</v>
      </c>
      <c r="CL70" s="107">
        <f ca="1">IF(IFERROR(MATCH(_xlfn.CONCAT($B70,",",CL$4),'19 SpcFunc &amp; VentSpcFunc combos'!$Q$8:$Q$335,0),0)&gt;0,1,0)</f>
        <v>0</v>
      </c>
      <c r="CM70" s="107">
        <f ca="1">IF(IFERROR(MATCH(_xlfn.CONCAT($B70,",",CM$4),'19 SpcFunc &amp; VentSpcFunc combos'!$Q$8:$Q$335,0),0)&gt;0,1,0)</f>
        <v>0</v>
      </c>
      <c r="CN70" s="107">
        <f ca="1">IF(IFERROR(MATCH(_xlfn.CONCAT($B70,",",CN$4),'19 SpcFunc &amp; VentSpcFunc combos'!$Q$8:$Q$335,0),0)&gt;0,1,0)</f>
        <v>0</v>
      </c>
      <c r="CO70" s="107">
        <f ca="1">IF(IFERROR(MATCH(_xlfn.CONCAT($B70,",",CO$4),'19 SpcFunc &amp; VentSpcFunc combos'!$Q$8:$Q$335,0),0)&gt;0,1,0)</f>
        <v>0</v>
      </c>
      <c r="CP70" s="107">
        <f ca="1">IF(IFERROR(MATCH(_xlfn.CONCAT($B70,",",CP$4),'19 SpcFunc &amp; VentSpcFunc combos'!$Q$8:$Q$335,0),0)&gt;0,1,0)</f>
        <v>0</v>
      </c>
      <c r="CQ70" s="107">
        <f ca="1">IF(IFERROR(MATCH(_xlfn.CONCAT($B70,",",CQ$4),'19 SpcFunc &amp; VentSpcFunc combos'!$Q$8:$Q$335,0),0)&gt;0,1,0)</f>
        <v>0</v>
      </c>
      <c r="CR70" s="107">
        <f ca="1">IF(IFERROR(MATCH(_xlfn.CONCAT($B70,",",CR$4),'19 SpcFunc &amp; VentSpcFunc combos'!$Q$8:$Q$335,0),0)&gt;0,1,0)</f>
        <v>0</v>
      </c>
      <c r="CS70" s="107">
        <f ca="1">IF(IFERROR(MATCH(_xlfn.CONCAT($B70,",",CS$4),'19 SpcFunc &amp; VentSpcFunc combos'!$Q$8:$Q$335,0),0)&gt;0,1,0)</f>
        <v>0</v>
      </c>
      <c r="CT70" s="107">
        <f ca="1">IF(IFERROR(MATCH(_xlfn.CONCAT($B70,",",CT$4),'19 SpcFunc &amp; VentSpcFunc combos'!$Q$8:$Q$335,0),0)&gt;0,1,0)</f>
        <v>0</v>
      </c>
      <c r="CU70" s="86" t="s">
        <v>535</v>
      </c>
      <c r="CV70">
        <f t="shared" ref="CV70:CV88" ca="1" si="6">SUM(C70:CT70)</f>
        <v>2</v>
      </c>
    </row>
    <row r="71" spans="2:100">
      <c r="B71" t="str">
        <f>'For CSV - 2019 SpcFuncData'!B71</f>
        <v>Transportation Function (Ticketing Area)</v>
      </c>
      <c r="C71" s="107">
        <f ca="1">IF(IFERROR(MATCH(_xlfn.CONCAT($B71,",",C$4),'19 SpcFunc &amp; VentSpcFunc combos'!$Q$8:$Q$335,0),0)&gt;0,1,0)</f>
        <v>0</v>
      </c>
      <c r="D71" s="107">
        <f ca="1">IF(IFERROR(MATCH(_xlfn.CONCAT($B71,",",D$4),'19 SpcFunc &amp; VentSpcFunc combos'!$Q$8:$Q$335,0),0)&gt;0,1,0)</f>
        <v>0</v>
      </c>
      <c r="E71" s="107">
        <f ca="1">IF(IFERROR(MATCH(_xlfn.CONCAT($B71,",",E$4),'19 SpcFunc &amp; VentSpcFunc combos'!$Q$8:$Q$335,0),0)&gt;0,1,0)</f>
        <v>0</v>
      </c>
      <c r="F71" s="107">
        <f ca="1">IF(IFERROR(MATCH(_xlfn.CONCAT($B71,",",F$4),'19 SpcFunc &amp; VentSpcFunc combos'!$Q$8:$Q$335,0),0)&gt;0,1,0)</f>
        <v>0</v>
      </c>
      <c r="G71" s="107">
        <f ca="1">IF(IFERROR(MATCH(_xlfn.CONCAT($B71,",",G$4),'19 SpcFunc &amp; VentSpcFunc combos'!$Q$8:$Q$335,0),0)&gt;0,1,0)</f>
        <v>1</v>
      </c>
      <c r="H71" s="107">
        <f ca="1">IF(IFERROR(MATCH(_xlfn.CONCAT($B71,",",H$4),'19 SpcFunc &amp; VentSpcFunc combos'!$Q$8:$Q$335,0),0)&gt;0,1,0)</f>
        <v>0</v>
      </c>
      <c r="I71" s="107">
        <f ca="1">IF(IFERROR(MATCH(_xlfn.CONCAT($B71,",",I$4),'19 SpcFunc &amp; VentSpcFunc combos'!$Q$8:$Q$335,0),0)&gt;0,1,0)</f>
        <v>0</v>
      </c>
      <c r="J71" s="107">
        <f ca="1">IF(IFERROR(MATCH(_xlfn.CONCAT($B71,",",J$4),'19 SpcFunc &amp; VentSpcFunc combos'!$Q$8:$Q$335,0),0)&gt;0,1,0)</f>
        <v>0</v>
      </c>
      <c r="K71" s="107">
        <f ca="1">IF(IFERROR(MATCH(_xlfn.CONCAT($B71,",",K$4),'19 SpcFunc &amp; VentSpcFunc combos'!$Q$8:$Q$335,0),0)&gt;0,1,0)</f>
        <v>0</v>
      </c>
      <c r="L71" s="107">
        <f ca="1">IF(IFERROR(MATCH(_xlfn.CONCAT($B71,",",L$4),'19 SpcFunc &amp; VentSpcFunc combos'!$Q$8:$Q$335,0),0)&gt;0,1,0)</f>
        <v>0</v>
      </c>
      <c r="M71" s="107">
        <f ca="1">IF(IFERROR(MATCH(_xlfn.CONCAT($B71,",",M$4),'19 SpcFunc &amp; VentSpcFunc combos'!$Q$8:$Q$335,0),0)&gt;0,1,0)</f>
        <v>0</v>
      </c>
      <c r="N71" s="107">
        <f ca="1">IF(IFERROR(MATCH(_xlfn.CONCAT($B71,",",N$4),'19 SpcFunc &amp; VentSpcFunc combos'!$Q$8:$Q$335,0),0)&gt;0,1,0)</f>
        <v>0</v>
      </c>
      <c r="O71" s="107">
        <f ca="1">IF(IFERROR(MATCH(_xlfn.CONCAT($B71,",",O$4),'19 SpcFunc &amp; VentSpcFunc combos'!$Q$8:$Q$335,0),0)&gt;0,1,0)</f>
        <v>0</v>
      </c>
      <c r="P71" s="107">
        <f ca="1">IF(IFERROR(MATCH(_xlfn.CONCAT($B71,",",P$4),'19 SpcFunc &amp; VentSpcFunc combos'!$Q$8:$Q$335,0),0)&gt;0,1,0)</f>
        <v>0</v>
      </c>
      <c r="Q71" s="107">
        <f ca="1">IF(IFERROR(MATCH(_xlfn.CONCAT($B71,",",Q$4),'19 SpcFunc &amp; VentSpcFunc combos'!$Q$8:$Q$335,0),0)&gt;0,1,0)</f>
        <v>0</v>
      </c>
      <c r="R71" s="107">
        <f ca="1">IF(IFERROR(MATCH(_xlfn.CONCAT($B71,",",R$4),'19 SpcFunc &amp; VentSpcFunc combos'!$Q$8:$Q$335,0),0)&gt;0,1,0)</f>
        <v>0</v>
      </c>
      <c r="S71" s="107">
        <f ca="1">IF(IFERROR(MATCH(_xlfn.CONCAT($B71,",",S$4),'19 SpcFunc &amp; VentSpcFunc combos'!$Q$8:$Q$335,0),0)&gt;0,1,0)</f>
        <v>0</v>
      </c>
      <c r="T71" s="107">
        <f ca="1">IF(IFERROR(MATCH(_xlfn.CONCAT($B71,",",T$4),'19 SpcFunc &amp; VentSpcFunc combos'!$Q$8:$Q$335,0),0)&gt;0,1,0)</f>
        <v>0</v>
      </c>
      <c r="U71" s="107">
        <f ca="1">IF(IFERROR(MATCH(_xlfn.CONCAT($B71,",",U$4),'19 SpcFunc &amp; VentSpcFunc combos'!$Q$8:$Q$335,0),0)&gt;0,1,0)</f>
        <v>0</v>
      </c>
      <c r="V71" s="107">
        <f ca="1">IF(IFERROR(MATCH(_xlfn.CONCAT($B71,",",V$4),'19 SpcFunc &amp; VentSpcFunc combos'!$Q$8:$Q$335,0),0)&gt;0,1,0)</f>
        <v>0</v>
      </c>
      <c r="W71" s="107">
        <f ca="1">IF(IFERROR(MATCH(_xlfn.CONCAT($B71,",",W$4),'19 SpcFunc &amp; VentSpcFunc combos'!$Q$8:$Q$335,0),0)&gt;0,1,0)</f>
        <v>0</v>
      </c>
      <c r="X71" s="107">
        <f ca="1">IF(IFERROR(MATCH(_xlfn.CONCAT($B71,",",X$4),'19 SpcFunc &amp; VentSpcFunc combos'!$Q$8:$Q$335,0),0)&gt;0,1,0)</f>
        <v>0</v>
      </c>
      <c r="Y71" s="107">
        <f ca="1">IF(IFERROR(MATCH(_xlfn.CONCAT($B71,",",Y$4),'19 SpcFunc &amp; VentSpcFunc combos'!$Q$8:$Q$335,0),0)&gt;0,1,0)</f>
        <v>0</v>
      </c>
      <c r="Z71" s="107">
        <f ca="1">IF(IFERROR(MATCH(_xlfn.CONCAT($B71,",",Z$4),'19 SpcFunc &amp; VentSpcFunc combos'!$Q$8:$Q$335,0),0)&gt;0,1,0)</f>
        <v>0</v>
      </c>
      <c r="AA71" s="107">
        <f ca="1">IF(IFERROR(MATCH(_xlfn.CONCAT($B71,",",AA$4),'19 SpcFunc &amp; VentSpcFunc combos'!$Q$8:$Q$335,0),0)&gt;0,1,0)</f>
        <v>0</v>
      </c>
      <c r="AB71" s="107">
        <f ca="1">IF(IFERROR(MATCH(_xlfn.CONCAT($B71,",",AB$4),'19 SpcFunc &amp; VentSpcFunc combos'!$Q$8:$Q$335,0),0)&gt;0,1,0)</f>
        <v>0</v>
      </c>
      <c r="AC71" s="107">
        <f ca="1">IF(IFERROR(MATCH(_xlfn.CONCAT($B71,",",AC$4),'19 SpcFunc &amp; VentSpcFunc combos'!$Q$8:$Q$335,0),0)&gt;0,1,0)</f>
        <v>0</v>
      </c>
      <c r="AD71" s="107">
        <f ca="1">IF(IFERROR(MATCH(_xlfn.CONCAT($B71,",",AD$4),'19 SpcFunc &amp; VentSpcFunc combos'!$Q$8:$Q$335,0),0)&gt;0,1,0)</f>
        <v>0</v>
      </c>
      <c r="AE71" s="107">
        <f ca="1">IF(IFERROR(MATCH(_xlfn.CONCAT($B71,",",AE$4),'19 SpcFunc &amp; VentSpcFunc combos'!$Q$8:$Q$335,0),0)&gt;0,1,0)</f>
        <v>0</v>
      </c>
      <c r="AF71" s="107">
        <f ca="1">IF(IFERROR(MATCH(_xlfn.CONCAT($B71,",",AF$4),'19 SpcFunc &amp; VentSpcFunc combos'!$Q$8:$Q$335,0),0)&gt;0,1,0)</f>
        <v>0</v>
      </c>
      <c r="AG71" s="107">
        <f ca="1">IF(IFERROR(MATCH(_xlfn.CONCAT($B71,",",AG$4),'19 SpcFunc &amp; VentSpcFunc combos'!$Q$8:$Q$335,0),0)&gt;0,1,0)</f>
        <v>0</v>
      </c>
      <c r="AH71" s="107">
        <f ca="1">IF(IFERROR(MATCH(_xlfn.CONCAT($B71,",",AH$4),'19 SpcFunc &amp; VentSpcFunc combos'!$Q$8:$Q$335,0),0)&gt;0,1,0)</f>
        <v>0</v>
      </c>
      <c r="AI71" s="107">
        <f ca="1">IF(IFERROR(MATCH(_xlfn.CONCAT($B71,",",AI$4),'19 SpcFunc &amp; VentSpcFunc combos'!$Q$8:$Q$335,0),0)&gt;0,1,0)</f>
        <v>0</v>
      </c>
      <c r="AJ71" s="107">
        <f ca="1">IF(IFERROR(MATCH(_xlfn.CONCAT($B71,",",AJ$4),'19 SpcFunc &amp; VentSpcFunc combos'!$Q$8:$Q$335,0),0)&gt;0,1,0)</f>
        <v>0</v>
      </c>
      <c r="AK71" s="107">
        <f ca="1">IF(IFERROR(MATCH(_xlfn.CONCAT($B71,",",AK$4),'19 SpcFunc &amp; VentSpcFunc combos'!$Q$8:$Q$335,0),0)&gt;0,1,0)</f>
        <v>0</v>
      </c>
      <c r="AL71" s="107">
        <f ca="1">IF(IFERROR(MATCH(_xlfn.CONCAT($B71,",",AL$4),'19 SpcFunc &amp; VentSpcFunc combos'!$Q$8:$Q$335,0),0)&gt;0,1,0)</f>
        <v>0</v>
      </c>
      <c r="AM71" s="107">
        <f ca="1">IF(IFERROR(MATCH(_xlfn.CONCAT($B71,",",AM$4),'19 SpcFunc &amp; VentSpcFunc combos'!$Q$8:$Q$335,0),0)&gt;0,1,0)</f>
        <v>0</v>
      </c>
      <c r="AN71" s="107">
        <f ca="1">IF(IFERROR(MATCH(_xlfn.CONCAT($B71,",",AN$4),'19 SpcFunc &amp; VentSpcFunc combos'!$Q$8:$Q$335,0),0)&gt;0,1,0)</f>
        <v>0</v>
      </c>
      <c r="AO71" s="107">
        <f ca="1">IF(IFERROR(MATCH(_xlfn.CONCAT($B71,",",AO$4),'19 SpcFunc &amp; VentSpcFunc combos'!$Q$8:$Q$335,0),0)&gt;0,1,0)</f>
        <v>0</v>
      </c>
      <c r="AP71" s="107">
        <f ca="1">IF(IFERROR(MATCH(_xlfn.CONCAT($B71,",",AP$4),'19 SpcFunc &amp; VentSpcFunc combos'!$Q$8:$Q$335,0),0)&gt;0,1,0)</f>
        <v>0</v>
      </c>
      <c r="AQ71" s="107">
        <f ca="1">IF(IFERROR(MATCH(_xlfn.CONCAT($B71,",",AQ$4),'19 SpcFunc &amp; VentSpcFunc combos'!$Q$8:$Q$335,0),0)&gt;0,1,0)</f>
        <v>0</v>
      </c>
      <c r="AR71" s="107">
        <f ca="1">IF(IFERROR(MATCH(_xlfn.CONCAT($B71,",",AR$4),'19 SpcFunc &amp; VentSpcFunc combos'!$Q$8:$Q$335,0),0)&gt;0,1,0)</f>
        <v>0</v>
      </c>
      <c r="AS71" s="107">
        <f ca="1">IF(IFERROR(MATCH(_xlfn.CONCAT($B71,",",AS$4),'19 SpcFunc &amp; VentSpcFunc combos'!$Q$8:$Q$335,0),0)&gt;0,1,0)</f>
        <v>0</v>
      </c>
      <c r="AT71" s="107">
        <f ca="1">IF(IFERROR(MATCH(_xlfn.CONCAT($B71,",",AT$4),'19 SpcFunc &amp; VentSpcFunc combos'!$Q$8:$Q$335,0),0)&gt;0,1,0)</f>
        <v>0</v>
      </c>
      <c r="AU71" s="107">
        <f ca="1">IF(IFERROR(MATCH(_xlfn.CONCAT($B71,",",AU$4),'19 SpcFunc &amp; VentSpcFunc combos'!$Q$8:$Q$335,0),0)&gt;0,1,0)</f>
        <v>0</v>
      </c>
      <c r="AV71" s="107">
        <f ca="1">IF(IFERROR(MATCH(_xlfn.CONCAT($B71,",",AV$4),'19 SpcFunc &amp; VentSpcFunc combos'!$Q$8:$Q$335,0),0)&gt;0,1,0)</f>
        <v>0</v>
      </c>
      <c r="AW71" s="107">
        <f ca="1">IF(IFERROR(MATCH(_xlfn.CONCAT($B71,",",AW$4),'19 SpcFunc &amp; VentSpcFunc combos'!$Q$8:$Q$335,0),0)&gt;0,1,0)</f>
        <v>0</v>
      </c>
      <c r="AX71" s="107">
        <f ca="1">IF(IFERROR(MATCH(_xlfn.CONCAT($B71,",",AX$4),'19 SpcFunc &amp; VentSpcFunc combos'!$Q$8:$Q$335,0),0)&gt;0,1,0)</f>
        <v>0</v>
      </c>
      <c r="AY71" s="107">
        <f ca="1">IF(IFERROR(MATCH(_xlfn.CONCAT($B71,",",AY$4),'19 SpcFunc &amp; VentSpcFunc combos'!$Q$8:$Q$335,0),0)&gt;0,1,0)</f>
        <v>0</v>
      </c>
      <c r="AZ71" s="107">
        <f ca="1">IF(IFERROR(MATCH(_xlfn.CONCAT($B71,",",AZ$4),'19 SpcFunc &amp; VentSpcFunc combos'!$Q$8:$Q$335,0),0)&gt;0,1,0)</f>
        <v>0</v>
      </c>
      <c r="BA71" s="107">
        <f ca="1">IF(IFERROR(MATCH(_xlfn.CONCAT($B71,",",BA$4),'19 SpcFunc &amp; VentSpcFunc combos'!$Q$8:$Q$335,0),0)&gt;0,1,0)</f>
        <v>0</v>
      </c>
      <c r="BB71" s="107">
        <f ca="1">IF(IFERROR(MATCH(_xlfn.CONCAT($B71,",",BB$4),'19 SpcFunc &amp; VentSpcFunc combos'!$Q$8:$Q$335,0),0)&gt;0,1,0)</f>
        <v>0</v>
      </c>
      <c r="BC71" s="107">
        <f ca="1">IF(IFERROR(MATCH(_xlfn.CONCAT($B71,",",BC$4),'19 SpcFunc &amp; VentSpcFunc combos'!$Q$8:$Q$335,0),0)&gt;0,1,0)</f>
        <v>0</v>
      </c>
      <c r="BD71" s="107">
        <f ca="1">IF(IFERROR(MATCH(_xlfn.CONCAT($B71,",",BD$4),'19 SpcFunc &amp; VentSpcFunc combos'!$Q$8:$Q$335,0),0)&gt;0,1,0)</f>
        <v>0</v>
      </c>
      <c r="BE71" s="107">
        <f ca="1">IF(IFERROR(MATCH(_xlfn.CONCAT($B71,",",BE$4),'19 SpcFunc &amp; VentSpcFunc combos'!$Q$8:$Q$335,0),0)&gt;0,1,0)</f>
        <v>0</v>
      </c>
      <c r="BF71" s="107">
        <f ca="1">IF(IFERROR(MATCH(_xlfn.CONCAT($B71,",",BF$4),'19 SpcFunc &amp; VentSpcFunc combos'!$Q$8:$Q$335,0),0)&gt;0,1,0)</f>
        <v>0</v>
      </c>
      <c r="BG71" s="107">
        <f ca="1">IF(IFERROR(MATCH(_xlfn.CONCAT($B71,",",BG$4),'19 SpcFunc &amp; VentSpcFunc combos'!$Q$8:$Q$335,0),0)&gt;0,1,0)</f>
        <v>0</v>
      </c>
      <c r="BH71" s="107">
        <f ca="1">IF(IFERROR(MATCH(_xlfn.CONCAT($B71,",",BH$4),'19 SpcFunc &amp; VentSpcFunc combos'!$Q$8:$Q$335,0),0)&gt;0,1,0)</f>
        <v>0</v>
      </c>
      <c r="BI71" s="107">
        <f ca="1">IF(IFERROR(MATCH(_xlfn.CONCAT($B71,",",BI$4),'19 SpcFunc &amp; VentSpcFunc combos'!$Q$8:$Q$335,0),0)&gt;0,1,0)</f>
        <v>0</v>
      </c>
      <c r="BJ71" s="107">
        <f ca="1">IF(IFERROR(MATCH(_xlfn.CONCAT($B71,",",BJ$4),'19 SpcFunc &amp; VentSpcFunc combos'!$Q$8:$Q$335,0),0)&gt;0,1,0)</f>
        <v>0</v>
      </c>
      <c r="BK71" s="107">
        <f ca="1">IF(IFERROR(MATCH(_xlfn.CONCAT($B71,",",BK$4),'19 SpcFunc &amp; VentSpcFunc combos'!$Q$8:$Q$335,0),0)&gt;0,1,0)</f>
        <v>0</v>
      </c>
      <c r="BL71" s="107">
        <f ca="1">IF(IFERROR(MATCH(_xlfn.CONCAT($B71,",",BL$4),'19 SpcFunc &amp; VentSpcFunc combos'!$Q$8:$Q$335,0),0)&gt;0,1,0)</f>
        <v>0</v>
      </c>
      <c r="BM71" s="107">
        <f ca="1">IF(IFERROR(MATCH(_xlfn.CONCAT($B71,",",BM$4),'19 SpcFunc &amp; VentSpcFunc combos'!$Q$8:$Q$335,0),0)&gt;0,1,0)</f>
        <v>0</v>
      </c>
      <c r="BN71" s="107">
        <f ca="1">IF(IFERROR(MATCH(_xlfn.CONCAT($B71,",",BN$4),'19 SpcFunc &amp; VentSpcFunc combos'!$Q$8:$Q$335,0),0)&gt;0,1,0)</f>
        <v>0</v>
      </c>
      <c r="BO71" s="107">
        <f ca="1">IF(IFERROR(MATCH(_xlfn.CONCAT($B71,",",BO$4),'19 SpcFunc &amp; VentSpcFunc combos'!$Q$8:$Q$335,0),0)&gt;0,1,0)</f>
        <v>0</v>
      </c>
      <c r="BP71" s="107">
        <f ca="1">IF(IFERROR(MATCH(_xlfn.CONCAT($B71,",",BP$4),'19 SpcFunc &amp; VentSpcFunc combos'!$Q$8:$Q$335,0),0)&gt;0,1,0)</f>
        <v>0</v>
      </c>
      <c r="BQ71" s="107">
        <f ca="1">IF(IFERROR(MATCH(_xlfn.CONCAT($B71,",",BQ$4),'19 SpcFunc &amp; VentSpcFunc combos'!$Q$8:$Q$335,0),0)&gt;0,1,0)</f>
        <v>0</v>
      </c>
      <c r="BR71" s="107">
        <f ca="1">IF(IFERROR(MATCH(_xlfn.CONCAT($B71,",",BR$4),'19 SpcFunc &amp; VentSpcFunc combos'!$Q$8:$Q$335,0),0)&gt;0,1,0)</f>
        <v>0</v>
      </c>
      <c r="BS71" s="107">
        <f ca="1">IF(IFERROR(MATCH(_xlfn.CONCAT($B71,",",BS$4),'19 SpcFunc &amp; VentSpcFunc combos'!$Q$8:$Q$335,0),0)&gt;0,1,0)</f>
        <v>1</v>
      </c>
      <c r="BT71" s="107">
        <f ca="1">IF(IFERROR(MATCH(_xlfn.CONCAT($B71,",",BT$4),'19 SpcFunc &amp; VentSpcFunc combos'!$Q$8:$Q$335,0),0)&gt;0,1,0)</f>
        <v>0</v>
      </c>
      <c r="BU71" s="107">
        <f ca="1">IF(IFERROR(MATCH(_xlfn.CONCAT($B71,",",BU$4),'19 SpcFunc &amp; VentSpcFunc combos'!$Q$8:$Q$335,0),0)&gt;0,1,0)</f>
        <v>0</v>
      </c>
      <c r="BV71" s="107">
        <f ca="1">IF(IFERROR(MATCH(_xlfn.CONCAT($B71,",",BV$4),'19 SpcFunc &amp; VentSpcFunc combos'!$Q$8:$Q$335,0),0)&gt;0,1,0)</f>
        <v>0</v>
      </c>
      <c r="BW71" s="107">
        <f ca="1">IF(IFERROR(MATCH(_xlfn.CONCAT($B71,",",BW$4),'19 SpcFunc &amp; VentSpcFunc combos'!$Q$8:$Q$335,0),0)&gt;0,1,0)</f>
        <v>0</v>
      </c>
      <c r="BX71" s="107">
        <f ca="1">IF(IFERROR(MATCH(_xlfn.CONCAT($B71,",",BX$4),'19 SpcFunc &amp; VentSpcFunc combos'!$Q$8:$Q$335,0),0)&gt;0,1,0)</f>
        <v>0</v>
      </c>
      <c r="BY71" s="107">
        <f ca="1">IF(IFERROR(MATCH(_xlfn.CONCAT($B71,",",BY$4),'19 SpcFunc &amp; VentSpcFunc combos'!$Q$8:$Q$335,0),0)&gt;0,1,0)</f>
        <v>0</v>
      </c>
      <c r="BZ71" s="107">
        <f ca="1">IF(IFERROR(MATCH(_xlfn.CONCAT($B71,",",BZ$4),'19 SpcFunc &amp; VentSpcFunc combos'!$Q$8:$Q$335,0),0)&gt;0,1,0)</f>
        <v>0</v>
      </c>
      <c r="CA71" s="107">
        <f ca="1">IF(IFERROR(MATCH(_xlfn.CONCAT($B71,",",CA$4),'19 SpcFunc &amp; VentSpcFunc combos'!$Q$8:$Q$335,0),0)&gt;0,1,0)</f>
        <v>0</v>
      </c>
      <c r="CB71" s="107">
        <f ca="1">IF(IFERROR(MATCH(_xlfn.CONCAT($B71,",",CB$4),'19 SpcFunc &amp; VentSpcFunc combos'!$Q$8:$Q$335,0),0)&gt;0,1,0)</f>
        <v>0</v>
      </c>
      <c r="CC71" s="107">
        <f ca="1">IF(IFERROR(MATCH(_xlfn.CONCAT($B71,",",CC$4),'19 SpcFunc &amp; VentSpcFunc combos'!$Q$8:$Q$335,0),0)&gt;0,1,0)</f>
        <v>0</v>
      </c>
      <c r="CD71" s="107">
        <f ca="1">IF(IFERROR(MATCH(_xlfn.CONCAT($B71,",",CD$4),'19 SpcFunc &amp; VentSpcFunc combos'!$Q$8:$Q$335,0),0)&gt;0,1,0)</f>
        <v>0</v>
      </c>
      <c r="CE71" s="107">
        <f ca="1">IF(IFERROR(MATCH(_xlfn.CONCAT($B71,",",CE$4),'19 SpcFunc &amp; VentSpcFunc combos'!$Q$8:$Q$335,0),0)&gt;0,1,0)</f>
        <v>0</v>
      </c>
      <c r="CF71" s="107">
        <f ca="1">IF(IFERROR(MATCH(_xlfn.CONCAT($B71,",",CF$4),'19 SpcFunc &amp; VentSpcFunc combos'!$Q$8:$Q$335,0),0)&gt;0,1,0)</f>
        <v>0</v>
      </c>
      <c r="CG71" s="107">
        <f ca="1">IF(IFERROR(MATCH(_xlfn.CONCAT($B71,",",CG$4),'19 SpcFunc &amp; VentSpcFunc combos'!$Q$8:$Q$335,0),0)&gt;0,1,0)</f>
        <v>0</v>
      </c>
      <c r="CH71" s="107">
        <f ca="1">IF(IFERROR(MATCH(_xlfn.CONCAT($B71,",",CH$4),'19 SpcFunc &amp; VentSpcFunc combos'!$Q$8:$Q$335,0),0)&gt;0,1,0)</f>
        <v>0</v>
      </c>
      <c r="CI71" s="107">
        <f ca="1">IF(IFERROR(MATCH(_xlfn.CONCAT($B71,",",CI$4),'19 SpcFunc &amp; VentSpcFunc combos'!$Q$8:$Q$335,0),0)&gt;0,1,0)</f>
        <v>0</v>
      </c>
      <c r="CJ71" s="107">
        <f ca="1">IF(IFERROR(MATCH(_xlfn.CONCAT($B71,",",CJ$4),'19 SpcFunc &amp; VentSpcFunc combos'!$Q$8:$Q$335,0),0)&gt;0,1,0)</f>
        <v>0</v>
      </c>
      <c r="CK71" s="107">
        <f ca="1">IF(IFERROR(MATCH(_xlfn.CONCAT($B71,",",CK$4),'19 SpcFunc &amp; VentSpcFunc combos'!$Q$8:$Q$335,0),0)&gt;0,1,0)</f>
        <v>0</v>
      </c>
      <c r="CL71" s="107">
        <f ca="1">IF(IFERROR(MATCH(_xlfn.CONCAT($B71,",",CL$4),'19 SpcFunc &amp; VentSpcFunc combos'!$Q$8:$Q$335,0),0)&gt;0,1,0)</f>
        <v>0</v>
      </c>
      <c r="CM71" s="107">
        <f ca="1">IF(IFERROR(MATCH(_xlfn.CONCAT($B71,",",CM$4),'19 SpcFunc &amp; VentSpcFunc combos'!$Q$8:$Q$335,0),0)&gt;0,1,0)</f>
        <v>0</v>
      </c>
      <c r="CN71" s="107">
        <f ca="1">IF(IFERROR(MATCH(_xlfn.CONCAT($B71,",",CN$4),'19 SpcFunc &amp; VentSpcFunc combos'!$Q$8:$Q$335,0),0)&gt;0,1,0)</f>
        <v>0</v>
      </c>
      <c r="CO71" s="107">
        <f ca="1">IF(IFERROR(MATCH(_xlfn.CONCAT($B71,",",CO$4),'19 SpcFunc &amp; VentSpcFunc combos'!$Q$8:$Q$335,0),0)&gt;0,1,0)</f>
        <v>0</v>
      </c>
      <c r="CP71" s="107">
        <f ca="1">IF(IFERROR(MATCH(_xlfn.CONCAT($B71,",",CP$4),'19 SpcFunc &amp; VentSpcFunc combos'!$Q$8:$Q$335,0),0)&gt;0,1,0)</f>
        <v>0</v>
      </c>
      <c r="CQ71" s="107">
        <f ca="1">IF(IFERROR(MATCH(_xlfn.CONCAT($B71,",",CQ$4),'19 SpcFunc &amp; VentSpcFunc combos'!$Q$8:$Q$335,0),0)&gt;0,1,0)</f>
        <v>0</v>
      </c>
      <c r="CR71" s="107">
        <f ca="1">IF(IFERROR(MATCH(_xlfn.CONCAT($B71,",",CR$4),'19 SpcFunc &amp; VentSpcFunc combos'!$Q$8:$Q$335,0),0)&gt;0,1,0)</f>
        <v>0</v>
      </c>
      <c r="CS71" s="107">
        <f ca="1">IF(IFERROR(MATCH(_xlfn.CONCAT($B71,",",CS$4),'19 SpcFunc &amp; VentSpcFunc combos'!$Q$8:$Q$335,0),0)&gt;0,1,0)</f>
        <v>0</v>
      </c>
      <c r="CT71" s="107">
        <f ca="1">IF(IFERROR(MATCH(_xlfn.CONCAT($B71,",",CT$4),'19 SpcFunc &amp; VentSpcFunc combos'!$Q$8:$Q$335,0),0)&gt;0,1,0)</f>
        <v>0</v>
      </c>
      <c r="CU71" s="86" t="s">
        <v>535</v>
      </c>
      <c r="CV71">
        <f t="shared" ca="1" si="6"/>
        <v>2</v>
      </c>
    </row>
    <row r="72" spans="2:100">
      <c r="B72" t="str">
        <f>'For CSV - 2019 SpcFuncData'!B72</f>
        <v>Unleased Tenant Area</v>
      </c>
      <c r="C72" s="107">
        <f ca="1">IF(IFERROR(MATCH(_xlfn.CONCAT($B72,",",C$4),'19 SpcFunc &amp; VentSpcFunc combos'!$Q$8:$Q$335,0),0)&gt;0,1,0)</f>
        <v>0</v>
      </c>
      <c r="D72" s="107">
        <f ca="1">IF(IFERROR(MATCH(_xlfn.CONCAT($B72,",",D$4),'19 SpcFunc &amp; VentSpcFunc combos'!$Q$8:$Q$335,0),0)&gt;0,1,0)</f>
        <v>0</v>
      </c>
      <c r="E72" s="107">
        <f ca="1">IF(IFERROR(MATCH(_xlfn.CONCAT($B72,",",E$4),'19 SpcFunc &amp; VentSpcFunc combos'!$Q$8:$Q$335,0),0)&gt;0,1,0)</f>
        <v>0</v>
      </c>
      <c r="F72" s="107">
        <f ca="1">IF(IFERROR(MATCH(_xlfn.CONCAT($B72,",",F$4),'19 SpcFunc &amp; VentSpcFunc combos'!$Q$8:$Q$335,0),0)&gt;0,1,0)</f>
        <v>0</v>
      </c>
      <c r="G72" s="107">
        <f ca="1">IF(IFERROR(MATCH(_xlfn.CONCAT($B72,",",G$4),'19 SpcFunc &amp; VentSpcFunc combos'!$Q$8:$Q$335,0),0)&gt;0,1,0)</f>
        <v>0</v>
      </c>
      <c r="H72" s="107">
        <f ca="1">IF(IFERROR(MATCH(_xlfn.CONCAT($B72,",",H$4),'19 SpcFunc &amp; VentSpcFunc combos'!$Q$8:$Q$335,0),0)&gt;0,1,0)</f>
        <v>0</v>
      </c>
      <c r="I72" s="107">
        <f ca="1">IF(IFERROR(MATCH(_xlfn.CONCAT($B72,",",I$4),'19 SpcFunc &amp; VentSpcFunc combos'!$Q$8:$Q$335,0),0)&gt;0,1,0)</f>
        <v>0</v>
      </c>
      <c r="J72" s="107">
        <f ca="1">IF(IFERROR(MATCH(_xlfn.CONCAT($B72,",",J$4),'19 SpcFunc &amp; VentSpcFunc combos'!$Q$8:$Q$335,0),0)&gt;0,1,0)</f>
        <v>0</v>
      </c>
      <c r="K72" s="107">
        <f ca="1">IF(IFERROR(MATCH(_xlfn.CONCAT($B72,",",K$4),'19 SpcFunc &amp; VentSpcFunc combos'!$Q$8:$Q$335,0),0)&gt;0,1,0)</f>
        <v>0</v>
      </c>
      <c r="L72" s="107">
        <f ca="1">IF(IFERROR(MATCH(_xlfn.CONCAT($B72,",",L$4),'19 SpcFunc &amp; VentSpcFunc combos'!$Q$8:$Q$335,0),0)&gt;0,1,0)</f>
        <v>0</v>
      </c>
      <c r="M72" s="107">
        <f ca="1">IF(IFERROR(MATCH(_xlfn.CONCAT($B72,",",M$4),'19 SpcFunc &amp; VentSpcFunc combos'!$Q$8:$Q$335,0),0)&gt;0,1,0)</f>
        <v>0</v>
      </c>
      <c r="N72" s="107">
        <f ca="1">IF(IFERROR(MATCH(_xlfn.CONCAT($B72,",",N$4),'19 SpcFunc &amp; VentSpcFunc combos'!$Q$8:$Q$335,0),0)&gt;0,1,0)</f>
        <v>0</v>
      </c>
      <c r="O72" s="107">
        <f ca="1">IF(IFERROR(MATCH(_xlfn.CONCAT($B72,",",O$4),'19 SpcFunc &amp; VentSpcFunc combos'!$Q$8:$Q$335,0),0)&gt;0,1,0)</f>
        <v>0</v>
      </c>
      <c r="P72" s="107">
        <f ca="1">IF(IFERROR(MATCH(_xlfn.CONCAT($B72,",",P$4),'19 SpcFunc &amp; VentSpcFunc combos'!$Q$8:$Q$335,0),0)&gt;0,1,0)</f>
        <v>0</v>
      </c>
      <c r="Q72" s="107">
        <f ca="1">IF(IFERROR(MATCH(_xlfn.CONCAT($B72,",",Q$4),'19 SpcFunc &amp; VentSpcFunc combos'!$Q$8:$Q$335,0),0)&gt;0,1,0)</f>
        <v>0</v>
      </c>
      <c r="R72" s="107">
        <f ca="1">IF(IFERROR(MATCH(_xlfn.CONCAT($B72,",",R$4),'19 SpcFunc &amp; VentSpcFunc combos'!$Q$8:$Q$335,0),0)&gt;0,1,0)</f>
        <v>0</v>
      </c>
      <c r="S72" s="107">
        <f ca="1">IF(IFERROR(MATCH(_xlfn.CONCAT($B72,",",S$4),'19 SpcFunc &amp; VentSpcFunc combos'!$Q$8:$Q$335,0),0)&gt;0,1,0)</f>
        <v>0</v>
      </c>
      <c r="T72" s="107">
        <f ca="1">IF(IFERROR(MATCH(_xlfn.CONCAT($B72,",",T$4),'19 SpcFunc &amp; VentSpcFunc combos'!$Q$8:$Q$335,0),0)&gt;0,1,0)</f>
        <v>0</v>
      </c>
      <c r="U72" s="107">
        <f ca="1">IF(IFERROR(MATCH(_xlfn.CONCAT($B72,",",U$4),'19 SpcFunc &amp; VentSpcFunc combos'!$Q$8:$Q$335,0),0)&gt;0,1,0)</f>
        <v>0</v>
      </c>
      <c r="V72" s="107">
        <f ca="1">IF(IFERROR(MATCH(_xlfn.CONCAT($B72,",",V$4),'19 SpcFunc &amp; VentSpcFunc combos'!$Q$8:$Q$335,0),0)&gt;0,1,0)</f>
        <v>0</v>
      </c>
      <c r="W72" s="107">
        <f ca="1">IF(IFERROR(MATCH(_xlfn.CONCAT($B72,",",W$4),'19 SpcFunc &amp; VentSpcFunc combos'!$Q$8:$Q$335,0),0)&gt;0,1,0)</f>
        <v>0</v>
      </c>
      <c r="X72" s="107">
        <f ca="1">IF(IFERROR(MATCH(_xlfn.CONCAT($B72,",",X$4),'19 SpcFunc &amp; VentSpcFunc combos'!$Q$8:$Q$335,0),0)&gt;0,1,0)</f>
        <v>0</v>
      </c>
      <c r="Y72" s="107">
        <f ca="1">IF(IFERROR(MATCH(_xlfn.CONCAT($B72,",",Y$4),'19 SpcFunc &amp; VentSpcFunc combos'!$Q$8:$Q$335,0),0)&gt;0,1,0)</f>
        <v>0</v>
      </c>
      <c r="Z72" s="107">
        <f ca="1">IF(IFERROR(MATCH(_xlfn.CONCAT($B72,",",Z$4),'19 SpcFunc &amp; VentSpcFunc combos'!$Q$8:$Q$335,0),0)&gt;0,1,0)</f>
        <v>0</v>
      </c>
      <c r="AA72" s="107">
        <f ca="1">IF(IFERROR(MATCH(_xlfn.CONCAT($B72,",",AA$4),'19 SpcFunc &amp; VentSpcFunc combos'!$Q$8:$Q$335,0),0)&gt;0,1,0)</f>
        <v>0</v>
      </c>
      <c r="AB72" s="107">
        <f ca="1">IF(IFERROR(MATCH(_xlfn.CONCAT($B72,",",AB$4),'19 SpcFunc &amp; VentSpcFunc combos'!$Q$8:$Q$335,0),0)&gt;0,1,0)</f>
        <v>0</v>
      </c>
      <c r="AC72" s="107">
        <f ca="1">IF(IFERROR(MATCH(_xlfn.CONCAT($B72,",",AC$4),'19 SpcFunc &amp; VentSpcFunc combos'!$Q$8:$Q$335,0),0)&gt;0,1,0)</f>
        <v>0</v>
      </c>
      <c r="AD72" s="107">
        <f ca="1">IF(IFERROR(MATCH(_xlfn.CONCAT($B72,",",AD$4),'19 SpcFunc &amp; VentSpcFunc combos'!$Q$8:$Q$335,0),0)&gt;0,1,0)</f>
        <v>0</v>
      </c>
      <c r="AE72" s="107">
        <f ca="1">IF(IFERROR(MATCH(_xlfn.CONCAT($B72,",",AE$4),'19 SpcFunc &amp; VentSpcFunc combos'!$Q$8:$Q$335,0),0)&gt;0,1,0)</f>
        <v>0</v>
      </c>
      <c r="AF72" s="107">
        <f ca="1">IF(IFERROR(MATCH(_xlfn.CONCAT($B72,",",AF$4),'19 SpcFunc &amp; VentSpcFunc combos'!$Q$8:$Q$335,0),0)&gt;0,1,0)</f>
        <v>0</v>
      </c>
      <c r="AG72" s="107">
        <f ca="1">IF(IFERROR(MATCH(_xlfn.CONCAT($B72,",",AG$4),'19 SpcFunc &amp; VentSpcFunc combos'!$Q$8:$Q$335,0),0)&gt;0,1,0)</f>
        <v>0</v>
      </c>
      <c r="AH72" s="107">
        <f ca="1">IF(IFERROR(MATCH(_xlfn.CONCAT($B72,",",AH$4),'19 SpcFunc &amp; VentSpcFunc combos'!$Q$8:$Q$335,0),0)&gt;0,1,0)</f>
        <v>0</v>
      </c>
      <c r="AI72" s="107">
        <f ca="1">IF(IFERROR(MATCH(_xlfn.CONCAT($B72,",",AI$4),'19 SpcFunc &amp; VentSpcFunc combos'!$Q$8:$Q$335,0),0)&gt;0,1,0)</f>
        <v>0</v>
      </c>
      <c r="AJ72" s="107">
        <f ca="1">IF(IFERROR(MATCH(_xlfn.CONCAT($B72,",",AJ$4),'19 SpcFunc &amp; VentSpcFunc combos'!$Q$8:$Q$335,0),0)&gt;0,1,0)</f>
        <v>0</v>
      </c>
      <c r="AK72" s="107">
        <f ca="1">IF(IFERROR(MATCH(_xlfn.CONCAT($B72,",",AK$4),'19 SpcFunc &amp; VentSpcFunc combos'!$Q$8:$Q$335,0),0)&gt;0,1,0)</f>
        <v>0</v>
      </c>
      <c r="AL72" s="107">
        <f ca="1">IF(IFERROR(MATCH(_xlfn.CONCAT($B72,",",AL$4),'19 SpcFunc &amp; VentSpcFunc combos'!$Q$8:$Q$335,0),0)&gt;0,1,0)</f>
        <v>0</v>
      </c>
      <c r="AM72" s="107">
        <f ca="1">IF(IFERROR(MATCH(_xlfn.CONCAT($B72,",",AM$4),'19 SpcFunc &amp; VentSpcFunc combos'!$Q$8:$Q$335,0),0)&gt;0,1,0)</f>
        <v>0</v>
      </c>
      <c r="AN72" s="107">
        <f ca="1">IF(IFERROR(MATCH(_xlfn.CONCAT($B72,",",AN$4),'19 SpcFunc &amp; VentSpcFunc combos'!$Q$8:$Q$335,0),0)&gt;0,1,0)</f>
        <v>0</v>
      </c>
      <c r="AO72" s="107">
        <f ca="1">IF(IFERROR(MATCH(_xlfn.CONCAT($B72,",",AO$4),'19 SpcFunc &amp; VentSpcFunc combos'!$Q$8:$Q$335,0),0)&gt;0,1,0)</f>
        <v>0</v>
      </c>
      <c r="AP72" s="107">
        <f ca="1">IF(IFERROR(MATCH(_xlfn.CONCAT($B72,",",AP$4),'19 SpcFunc &amp; VentSpcFunc combos'!$Q$8:$Q$335,0),0)&gt;0,1,0)</f>
        <v>0</v>
      </c>
      <c r="AQ72" s="107">
        <f ca="1">IF(IFERROR(MATCH(_xlfn.CONCAT($B72,",",AQ$4),'19 SpcFunc &amp; VentSpcFunc combos'!$Q$8:$Q$335,0),0)&gt;0,1,0)</f>
        <v>0</v>
      </c>
      <c r="AR72" s="107">
        <f ca="1">IF(IFERROR(MATCH(_xlfn.CONCAT($B72,",",AR$4),'19 SpcFunc &amp; VentSpcFunc combos'!$Q$8:$Q$335,0),0)&gt;0,1,0)</f>
        <v>0</v>
      </c>
      <c r="AS72" s="107">
        <f ca="1">IF(IFERROR(MATCH(_xlfn.CONCAT($B72,",",AS$4),'19 SpcFunc &amp; VentSpcFunc combos'!$Q$8:$Q$335,0),0)&gt;0,1,0)</f>
        <v>1</v>
      </c>
      <c r="AT72" s="107">
        <f ca="1">IF(IFERROR(MATCH(_xlfn.CONCAT($B72,",",AT$4),'19 SpcFunc &amp; VentSpcFunc combos'!$Q$8:$Q$335,0),0)&gt;0,1,0)</f>
        <v>0</v>
      </c>
      <c r="AU72" s="107">
        <f ca="1">IF(IFERROR(MATCH(_xlfn.CONCAT($B72,",",AU$4),'19 SpcFunc &amp; VentSpcFunc combos'!$Q$8:$Q$335,0),0)&gt;0,1,0)</f>
        <v>1</v>
      </c>
      <c r="AV72" s="107">
        <f ca="1">IF(IFERROR(MATCH(_xlfn.CONCAT($B72,",",AV$4),'19 SpcFunc &amp; VentSpcFunc combos'!$Q$8:$Q$335,0),0)&gt;0,1,0)</f>
        <v>0</v>
      </c>
      <c r="AW72" s="107">
        <f ca="1">IF(IFERROR(MATCH(_xlfn.CONCAT($B72,",",AW$4),'19 SpcFunc &amp; VentSpcFunc combos'!$Q$8:$Q$335,0),0)&gt;0,1,0)</f>
        <v>0</v>
      </c>
      <c r="AX72" s="107">
        <f ca="1">IF(IFERROR(MATCH(_xlfn.CONCAT($B72,",",AX$4),'19 SpcFunc &amp; VentSpcFunc combos'!$Q$8:$Q$335,0),0)&gt;0,1,0)</f>
        <v>0</v>
      </c>
      <c r="AY72" s="107">
        <f ca="1">IF(IFERROR(MATCH(_xlfn.CONCAT($B72,",",AY$4),'19 SpcFunc &amp; VentSpcFunc combos'!$Q$8:$Q$335,0),0)&gt;0,1,0)</f>
        <v>0</v>
      </c>
      <c r="AZ72" s="107">
        <f ca="1">IF(IFERROR(MATCH(_xlfn.CONCAT($B72,",",AZ$4),'19 SpcFunc &amp; VentSpcFunc combos'!$Q$8:$Q$335,0),0)&gt;0,1,0)</f>
        <v>0</v>
      </c>
      <c r="BA72" s="107">
        <f ca="1">IF(IFERROR(MATCH(_xlfn.CONCAT($B72,",",BA$4),'19 SpcFunc &amp; VentSpcFunc combos'!$Q$8:$Q$335,0),0)&gt;0,1,0)</f>
        <v>0</v>
      </c>
      <c r="BB72" s="107">
        <f ca="1">IF(IFERROR(MATCH(_xlfn.CONCAT($B72,",",BB$4),'19 SpcFunc &amp; VentSpcFunc combos'!$Q$8:$Q$335,0),0)&gt;0,1,0)</f>
        <v>0</v>
      </c>
      <c r="BC72" s="107">
        <f ca="1">IF(IFERROR(MATCH(_xlfn.CONCAT($B72,",",BC$4),'19 SpcFunc &amp; VentSpcFunc combos'!$Q$8:$Q$335,0),0)&gt;0,1,0)</f>
        <v>0</v>
      </c>
      <c r="BD72" s="107">
        <f ca="1">IF(IFERROR(MATCH(_xlfn.CONCAT($B72,",",BD$4),'19 SpcFunc &amp; VentSpcFunc combos'!$Q$8:$Q$335,0),0)&gt;0,1,0)</f>
        <v>0</v>
      </c>
      <c r="BE72" s="107">
        <f ca="1">IF(IFERROR(MATCH(_xlfn.CONCAT($B72,",",BE$4),'19 SpcFunc &amp; VentSpcFunc combos'!$Q$8:$Q$335,0),0)&gt;0,1,0)</f>
        <v>0</v>
      </c>
      <c r="BF72" s="107">
        <f ca="1">IF(IFERROR(MATCH(_xlfn.CONCAT($B72,",",BF$4),'19 SpcFunc &amp; VentSpcFunc combos'!$Q$8:$Q$335,0),0)&gt;0,1,0)</f>
        <v>0</v>
      </c>
      <c r="BG72" s="107">
        <f ca="1">IF(IFERROR(MATCH(_xlfn.CONCAT($B72,",",BG$4),'19 SpcFunc &amp; VentSpcFunc combos'!$Q$8:$Q$335,0),0)&gt;0,1,0)</f>
        <v>0</v>
      </c>
      <c r="BH72" s="107">
        <f ca="1">IF(IFERROR(MATCH(_xlfn.CONCAT($B72,",",BH$4),'19 SpcFunc &amp; VentSpcFunc combos'!$Q$8:$Q$335,0),0)&gt;0,1,0)</f>
        <v>1</v>
      </c>
      <c r="BI72" s="107">
        <f ca="1">IF(IFERROR(MATCH(_xlfn.CONCAT($B72,",",BI$4),'19 SpcFunc &amp; VentSpcFunc combos'!$Q$8:$Q$335,0),0)&gt;0,1,0)</f>
        <v>0</v>
      </c>
      <c r="BJ72" s="107">
        <f ca="1">IF(IFERROR(MATCH(_xlfn.CONCAT($B72,",",BJ$4),'19 SpcFunc &amp; VentSpcFunc combos'!$Q$8:$Q$335,0),0)&gt;0,1,0)</f>
        <v>0</v>
      </c>
      <c r="BK72" s="107">
        <f ca="1">IF(IFERROR(MATCH(_xlfn.CONCAT($B72,",",BK$4),'19 SpcFunc &amp; VentSpcFunc combos'!$Q$8:$Q$335,0),0)&gt;0,1,0)</f>
        <v>0</v>
      </c>
      <c r="BL72" s="107">
        <f ca="1">IF(IFERROR(MATCH(_xlfn.CONCAT($B72,",",BL$4),'19 SpcFunc &amp; VentSpcFunc combos'!$Q$8:$Q$335,0),0)&gt;0,1,0)</f>
        <v>0</v>
      </c>
      <c r="BM72" s="107">
        <f ca="1">IF(IFERROR(MATCH(_xlfn.CONCAT($B72,",",BM$4),'19 SpcFunc &amp; VentSpcFunc combos'!$Q$8:$Q$335,0),0)&gt;0,1,0)</f>
        <v>0</v>
      </c>
      <c r="BN72" s="107">
        <f ca="1">IF(IFERROR(MATCH(_xlfn.CONCAT($B72,",",BN$4),'19 SpcFunc &amp; VentSpcFunc combos'!$Q$8:$Q$335,0),0)&gt;0,1,0)</f>
        <v>0</v>
      </c>
      <c r="BO72" s="107">
        <f ca="1">IF(IFERROR(MATCH(_xlfn.CONCAT($B72,",",BO$4),'19 SpcFunc &amp; VentSpcFunc combos'!$Q$8:$Q$335,0),0)&gt;0,1,0)</f>
        <v>0</v>
      </c>
      <c r="BP72" s="107">
        <f ca="1">IF(IFERROR(MATCH(_xlfn.CONCAT($B72,",",BP$4),'19 SpcFunc &amp; VentSpcFunc combos'!$Q$8:$Q$335,0),0)&gt;0,1,0)</f>
        <v>0</v>
      </c>
      <c r="BQ72" s="107">
        <f ca="1">IF(IFERROR(MATCH(_xlfn.CONCAT($B72,",",BQ$4),'19 SpcFunc &amp; VentSpcFunc combos'!$Q$8:$Q$335,0),0)&gt;0,1,0)</f>
        <v>0</v>
      </c>
      <c r="BR72" s="107">
        <f ca="1">IF(IFERROR(MATCH(_xlfn.CONCAT($B72,",",BR$4),'19 SpcFunc &amp; VentSpcFunc combos'!$Q$8:$Q$335,0),0)&gt;0,1,0)</f>
        <v>0</v>
      </c>
      <c r="BS72" s="107">
        <f ca="1">IF(IFERROR(MATCH(_xlfn.CONCAT($B72,",",BS$4),'19 SpcFunc &amp; VentSpcFunc combos'!$Q$8:$Q$335,0),0)&gt;0,1,0)</f>
        <v>0</v>
      </c>
      <c r="BT72" s="107">
        <f ca="1">IF(IFERROR(MATCH(_xlfn.CONCAT($B72,",",BT$4),'19 SpcFunc &amp; VentSpcFunc combos'!$Q$8:$Q$335,0),0)&gt;0,1,0)</f>
        <v>1</v>
      </c>
      <c r="BU72" s="107">
        <f ca="1">IF(IFERROR(MATCH(_xlfn.CONCAT($B72,",",BU$4),'19 SpcFunc &amp; VentSpcFunc combos'!$Q$8:$Q$335,0),0)&gt;0,1,0)</f>
        <v>0</v>
      </c>
      <c r="BV72" s="107">
        <f ca="1">IF(IFERROR(MATCH(_xlfn.CONCAT($B72,",",BV$4),'19 SpcFunc &amp; VentSpcFunc combos'!$Q$8:$Q$335,0),0)&gt;0,1,0)</f>
        <v>0</v>
      </c>
      <c r="BW72" s="107">
        <f ca="1">IF(IFERROR(MATCH(_xlfn.CONCAT($B72,",",BW$4),'19 SpcFunc &amp; VentSpcFunc combos'!$Q$8:$Q$335,0),0)&gt;0,1,0)</f>
        <v>0</v>
      </c>
      <c r="BX72" s="107">
        <f ca="1">IF(IFERROR(MATCH(_xlfn.CONCAT($B72,",",BX$4),'19 SpcFunc &amp; VentSpcFunc combos'!$Q$8:$Q$335,0),0)&gt;0,1,0)</f>
        <v>1</v>
      </c>
      <c r="BY72" s="107">
        <f ca="1">IF(IFERROR(MATCH(_xlfn.CONCAT($B72,",",BY$4),'19 SpcFunc &amp; VentSpcFunc combos'!$Q$8:$Q$335,0),0)&gt;0,1,0)</f>
        <v>0</v>
      </c>
      <c r="BZ72" s="107">
        <f ca="1">IF(IFERROR(MATCH(_xlfn.CONCAT($B72,",",BZ$4),'19 SpcFunc &amp; VentSpcFunc combos'!$Q$8:$Q$335,0),0)&gt;0,1,0)</f>
        <v>0</v>
      </c>
      <c r="CA72" s="107">
        <f ca="1">IF(IFERROR(MATCH(_xlfn.CONCAT($B72,",",CA$4),'19 SpcFunc &amp; VentSpcFunc combos'!$Q$8:$Q$335,0),0)&gt;0,1,0)</f>
        <v>0</v>
      </c>
      <c r="CB72" s="107">
        <f ca="1">IF(IFERROR(MATCH(_xlfn.CONCAT($B72,",",CB$4),'19 SpcFunc &amp; VentSpcFunc combos'!$Q$8:$Q$335,0),0)&gt;0,1,0)</f>
        <v>0</v>
      </c>
      <c r="CC72" s="107">
        <f ca="1">IF(IFERROR(MATCH(_xlfn.CONCAT($B72,",",CC$4),'19 SpcFunc &amp; VentSpcFunc combos'!$Q$8:$Q$335,0),0)&gt;0,1,0)</f>
        <v>0</v>
      </c>
      <c r="CD72" s="107">
        <f ca="1">IF(IFERROR(MATCH(_xlfn.CONCAT($B72,",",CD$4),'19 SpcFunc &amp; VentSpcFunc combos'!$Q$8:$Q$335,0),0)&gt;0,1,0)</f>
        <v>0</v>
      </c>
      <c r="CE72" s="107">
        <f ca="1">IF(IFERROR(MATCH(_xlfn.CONCAT($B72,",",CE$4),'19 SpcFunc &amp; VentSpcFunc combos'!$Q$8:$Q$335,0),0)&gt;0,1,0)</f>
        <v>0</v>
      </c>
      <c r="CF72" s="107">
        <f ca="1">IF(IFERROR(MATCH(_xlfn.CONCAT($B72,",",CF$4),'19 SpcFunc &amp; VentSpcFunc combos'!$Q$8:$Q$335,0),0)&gt;0,1,0)</f>
        <v>0</v>
      </c>
      <c r="CG72" s="107">
        <f ca="1">IF(IFERROR(MATCH(_xlfn.CONCAT($B72,",",CG$4),'19 SpcFunc &amp; VentSpcFunc combos'!$Q$8:$Q$335,0),0)&gt;0,1,0)</f>
        <v>1</v>
      </c>
      <c r="CH72" s="107">
        <f ca="1">IF(IFERROR(MATCH(_xlfn.CONCAT($B72,",",CH$4),'19 SpcFunc &amp; VentSpcFunc combos'!$Q$8:$Q$335,0),0)&gt;0,1,0)</f>
        <v>0</v>
      </c>
      <c r="CI72" s="107">
        <f ca="1">IF(IFERROR(MATCH(_xlfn.CONCAT($B72,",",CI$4),'19 SpcFunc &amp; VentSpcFunc combos'!$Q$8:$Q$335,0),0)&gt;0,1,0)</f>
        <v>0</v>
      </c>
      <c r="CJ72" s="107">
        <f ca="1">IF(IFERROR(MATCH(_xlfn.CONCAT($B72,",",CJ$4),'19 SpcFunc &amp; VentSpcFunc combos'!$Q$8:$Q$335,0),0)&gt;0,1,0)</f>
        <v>0</v>
      </c>
      <c r="CK72" s="107">
        <f ca="1">IF(IFERROR(MATCH(_xlfn.CONCAT($B72,",",CK$4),'19 SpcFunc &amp; VentSpcFunc combos'!$Q$8:$Q$335,0),0)&gt;0,1,0)</f>
        <v>0</v>
      </c>
      <c r="CL72" s="107">
        <f ca="1">IF(IFERROR(MATCH(_xlfn.CONCAT($B72,",",CL$4),'19 SpcFunc &amp; VentSpcFunc combos'!$Q$8:$Q$335,0),0)&gt;0,1,0)</f>
        <v>0</v>
      </c>
      <c r="CM72" s="107">
        <f ca="1">IF(IFERROR(MATCH(_xlfn.CONCAT($B72,",",CM$4),'19 SpcFunc &amp; VentSpcFunc combos'!$Q$8:$Q$335,0),0)&gt;0,1,0)</f>
        <v>0</v>
      </c>
      <c r="CN72" s="107">
        <f ca="1">IF(IFERROR(MATCH(_xlfn.CONCAT($B72,",",CN$4),'19 SpcFunc &amp; VentSpcFunc combos'!$Q$8:$Q$335,0),0)&gt;0,1,0)</f>
        <v>0</v>
      </c>
      <c r="CO72" s="107">
        <f ca="1">IF(IFERROR(MATCH(_xlfn.CONCAT($B72,",",CO$4),'19 SpcFunc &amp; VentSpcFunc combos'!$Q$8:$Q$335,0),0)&gt;0,1,0)</f>
        <v>0</v>
      </c>
      <c r="CP72" s="107">
        <f ca="1">IF(IFERROR(MATCH(_xlfn.CONCAT($B72,",",CP$4),'19 SpcFunc &amp; VentSpcFunc combos'!$Q$8:$Q$335,0),0)&gt;0,1,0)</f>
        <v>0</v>
      </c>
      <c r="CQ72" s="107">
        <f ca="1">IF(IFERROR(MATCH(_xlfn.CONCAT($B72,",",CQ$4),'19 SpcFunc &amp; VentSpcFunc combos'!$Q$8:$Q$335,0),0)&gt;0,1,0)</f>
        <v>0</v>
      </c>
      <c r="CR72" s="107">
        <f ca="1">IF(IFERROR(MATCH(_xlfn.CONCAT($B72,",",CR$4),'19 SpcFunc &amp; VentSpcFunc combos'!$Q$8:$Q$335,0),0)&gt;0,1,0)</f>
        <v>0</v>
      </c>
      <c r="CS72" s="107">
        <f ca="1">IF(IFERROR(MATCH(_xlfn.CONCAT($B72,",",CS$4),'19 SpcFunc &amp; VentSpcFunc combos'!$Q$8:$Q$335,0),0)&gt;0,1,0)</f>
        <v>0</v>
      </c>
      <c r="CT72" s="107">
        <f ca="1">IF(IFERROR(MATCH(_xlfn.CONCAT($B72,",",CT$4),'19 SpcFunc &amp; VentSpcFunc combos'!$Q$8:$Q$335,0),0)&gt;0,1,0)</f>
        <v>0</v>
      </c>
      <c r="CU72" s="86" t="s">
        <v>535</v>
      </c>
      <c r="CV72">
        <f t="shared" ca="1" si="6"/>
        <v>6</v>
      </c>
    </row>
    <row r="73" spans="2:100">
      <c r="B73" t="str">
        <f>'For CSV - 2019 SpcFuncData'!B73</f>
        <v>Unoccupied-Exclude from Gross Floor Area</v>
      </c>
      <c r="C73" s="107">
        <f ca="1">IF(IFERROR(MATCH(_xlfn.CONCAT($B73,",",C$4),'19 SpcFunc &amp; VentSpcFunc combos'!$Q$8:$Q$335,0),0)&gt;0,1,0)</f>
        <v>0</v>
      </c>
      <c r="D73" s="107">
        <f ca="1">IF(IFERROR(MATCH(_xlfn.CONCAT($B73,",",D$4),'19 SpcFunc &amp; VentSpcFunc combos'!$Q$8:$Q$335,0),0)&gt;0,1,0)</f>
        <v>0</v>
      </c>
      <c r="E73" s="107">
        <f ca="1">IF(IFERROR(MATCH(_xlfn.CONCAT($B73,",",E$4),'19 SpcFunc &amp; VentSpcFunc combos'!$Q$8:$Q$335,0),0)&gt;0,1,0)</f>
        <v>0</v>
      </c>
      <c r="F73" s="107">
        <f ca="1">IF(IFERROR(MATCH(_xlfn.CONCAT($B73,",",F$4),'19 SpcFunc &amp; VentSpcFunc combos'!$Q$8:$Q$335,0),0)&gt;0,1,0)</f>
        <v>0</v>
      </c>
      <c r="G73" s="107">
        <f ca="1">IF(IFERROR(MATCH(_xlfn.CONCAT($B73,",",G$4),'19 SpcFunc &amp; VentSpcFunc combos'!$Q$8:$Q$335,0),0)&gt;0,1,0)</f>
        <v>0</v>
      </c>
      <c r="H73" s="107">
        <f ca="1">IF(IFERROR(MATCH(_xlfn.CONCAT($B73,",",H$4),'19 SpcFunc &amp; VentSpcFunc combos'!$Q$8:$Q$335,0),0)&gt;0,1,0)</f>
        <v>0</v>
      </c>
      <c r="I73" s="107">
        <f ca="1">IF(IFERROR(MATCH(_xlfn.CONCAT($B73,",",I$4),'19 SpcFunc &amp; VentSpcFunc combos'!$Q$8:$Q$335,0),0)&gt;0,1,0)</f>
        <v>0</v>
      </c>
      <c r="J73" s="107">
        <f ca="1">IF(IFERROR(MATCH(_xlfn.CONCAT($B73,",",J$4),'19 SpcFunc &amp; VentSpcFunc combos'!$Q$8:$Q$335,0),0)&gt;0,1,0)</f>
        <v>0</v>
      </c>
      <c r="K73" s="107">
        <f ca="1">IF(IFERROR(MATCH(_xlfn.CONCAT($B73,",",K$4),'19 SpcFunc &amp; VentSpcFunc combos'!$Q$8:$Q$335,0),0)&gt;0,1,0)</f>
        <v>0</v>
      </c>
      <c r="L73" s="107">
        <f ca="1">IF(IFERROR(MATCH(_xlfn.CONCAT($B73,",",L$4),'19 SpcFunc &amp; VentSpcFunc combos'!$Q$8:$Q$335,0),0)&gt;0,1,0)</f>
        <v>0</v>
      </c>
      <c r="M73" s="107">
        <f ca="1">IF(IFERROR(MATCH(_xlfn.CONCAT($B73,",",M$4),'19 SpcFunc &amp; VentSpcFunc combos'!$Q$8:$Q$335,0),0)&gt;0,1,0)</f>
        <v>0</v>
      </c>
      <c r="N73" s="107">
        <f ca="1">IF(IFERROR(MATCH(_xlfn.CONCAT($B73,",",N$4),'19 SpcFunc &amp; VentSpcFunc combos'!$Q$8:$Q$335,0),0)&gt;0,1,0)</f>
        <v>0</v>
      </c>
      <c r="O73" s="107">
        <f ca="1">IF(IFERROR(MATCH(_xlfn.CONCAT($B73,",",O$4),'19 SpcFunc &amp; VentSpcFunc combos'!$Q$8:$Q$335,0),0)&gt;0,1,0)</f>
        <v>0</v>
      </c>
      <c r="P73" s="107">
        <f ca="1">IF(IFERROR(MATCH(_xlfn.CONCAT($B73,",",P$4),'19 SpcFunc &amp; VentSpcFunc combos'!$Q$8:$Q$335,0),0)&gt;0,1,0)</f>
        <v>0</v>
      </c>
      <c r="Q73" s="107">
        <f ca="1">IF(IFERROR(MATCH(_xlfn.CONCAT($B73,",",Q$4),'19 SpcFunc &amp; VentSpcFunc combos'!$Q$8:$Q$335,0),0)&gt;0,1,0)</f>
        <v>0</v>
      </c>
      <c r="R73" s="107">
        <f ca="1">IF(IFERROR(MATCH(_xlfn.CONCAT($B73,",",R$4),'19 SpcFunc &amp; VentSpcFunc combos'!$Q$8:$Q$335,0),0)&gt;0,1,0)</f>
        <v>0</v>
      </c>
      <c r="S73" s="107">
        <f ca="1">IF(IFERROR(MATCH(_xlfn.CONCAT($B73,",",S$4),'19 SpcFunc &amp; VentSpcFunc combos'!$Q$8:$Q$335,0),0)&gt;0,1,0)</f>
        <v>0</v>
      </c>
      <c r="T73" s="107">
        <f ca="1">IF(IFERROR(MATCH(_xlfn.CONCAT($B73,",",T$4),'19 SpcFunc &amp; VentSpcFunc combos'!$Q$8:$Q$335,0),0)&gt;0,1,0)</f>
        <v>0</v>
      </c>
      <c r="U73" s="107">
        <f ca="1">IF(IFERROR(MATCH(_xlfn.CONCAT($B73,",",U$4),'19 SpcFunc &amp; VentSpcFunc combos'!$Q$8:$Q$335,0),0)&gt;0,1,0)</f>
        <v>0</v>
      </c>
      <c r="V73" s="107">
        <f ca="1">IF(IFERROR(MATCH(_xlfn.CONCAT($B73,",",V$4),'19 SpcFunc &amp; VentSpcFunc combos'!$Q$8:$Q$335,0),0)&gt;0,1,0)</f>
        <v>0</v>
      </c>
      <c r="W73" s="107">
        <f ca="1">IF(IFERROR(MATCH(_xlfn.CONCAT($B73,",",W$4),'19 SpcFunc &amp; VentSpcFunc combos'!$Q$8:$Q$335,0),0)&gt;0,1,0)</f>
        <v>0</v>
      </c>
      <c r="X73" s="107">
        <f ca="1">IF(IFERROR(MATCH(_xlfn.CONCAT($B73,",",X$4),'19 SpcFunc &amp; VentSpcFunc combos'!$Q$8:$Q$335,0),0)&gt;0,1,0)</f>
        <v>0</v>
      </c>
      <c r="Y73" s="107">
        <f ca="1">IF(IFERROR(MATCH(_xlfn.CONCAT($B73,",",Y$4),'19 SpcFunc &amp; VentSpcFunc combos'!$Q$8:$Q$335,0),0)&gt;0,1,0)</f>
        <v>0</v>
      </c>
      <c r="Z73" s="107">
        <f ca="1">IF(IFERROR(MATCH(_xlfn.CONCAT($B73,",",Z$4),'19 SpcFunc &amp; VentSpcFunc combos'!$Q$8:$Q$335,0),0)&gt;0,1,0)</f>
        <v>0</v>
      </c>
      <c r="AA73" s="107">
        <f ca="1">IF(IFERROR(MATCH(_xlfn.CONCAT($B73,",",AA$4),'19 SpcFunc &amp; VentSpcFunc combos'!$Q$8:$Q$335,0),0)&gt;0,1,0)</f>
        <v>0</v>
      </c>
      <c r="AB73" s="107">
        <f ca="1">IF(IFERROR(MATCH(_xlfn.CONCAT($B73,",",AB$4),'19 SpcFunc &amp; VentSpcFunc combos'!$Q$8:$Q$335,0),0)&gt;0,1,0)</f>
        <v>0</v>
      </c>
      <c r="AC73" s="107">
        <f ca="1">IF(IFERROR(MATCH(_xlfn.CONCAT($B73,",",AC$4),'19 SpcFunc &amp; VentSpcFunc combos'!$Q$8:$Q$335,0),0)&gt;0,1,0)</f>
        <v>0</v>
      </c>
      <c r="AD73" s="107">
        <f ca="1">IF(IFERROR(MATCH(_xlfn.CONCAT($B73,",",AD$4),'19 SpcFunc &amp; VentSpcFunc combos'!$Q$8:$Q$335,0),0)&gt;0,1,0)</f>
        <v>0</v>
      </c>
      <c r="AE73" s="107">
        <f ca="1">IF(IFERROR(MATCH(_xlfn.CONCAT($B73,",",AE$4),'19 SpcFunc &amp; VentSpcFunc combos'!$Q$8:$Q$335,0),0)&gt;0,1,0)</f>
        <v>0</v>
      </c>
      <c r="AF73" s="107">
        <f ca="1">IF(IFERROR(MATCH(_xlfn.CONCAT($B73,",",AF$4),'19 SpcFunc &amp; VentSpcFunc combos'!$Q$8:$Q$335,0),0)&gt;0,1,0)</f>
        <v>0</v>
      </c>
      <c r="AG73" s="107">
        <f ca="1">IF(IFERROR(MATCH(_xlfn.CONCAT($B73,",",AG$4),'19 SpcFunc &amp; VentSpcFunc combos'!$Q$8:$Q$335,0),0)&gt;0,1,0)</f>
        <v>0</v>
      </c>
      <c r="AH73" s="107">
        <f ca="1">IF(IFERROR(MATCH(_xlfn.CONCAT($B73,",",AH$4),'19 SpcFunc &amp; VentSpcFunc combos'!$Q$8:$Q$335,0),0)&gt;0,1,0)</f>
        <v>0</v>
      </c>
      <c r="AI73" s="107">
        <f ca="1">IF(IFERROR(MATCH(_xlfn.CONCAT($B73,",",AI$4),'19 SpcFunc &amp; VentSpcFunc combos'!$Q$8:$Q$335,0),0)&gt;0,1,0)</f>
        <v>0</v>
      </c>
      <c r="AJ73" s="107">
        <f ca="1">IF(IFERROR(MATCH(_xlfn.CONCAT($B73,",",AJ$4),'19 SpcFunc &amp; VentSpcFunc combos'!$Q$8:$Q$335,0),0)&gt;0,1,0)</f>
        <v>0</v>
      </c>
      <c r="AK73" s="107">
        <f ca="1">IF(IFERROR(MATCH(_xlfn.CONCAT($B73,",",AK$4),'19 SpcFunc &amp; VentSpcFunc combos'!$Q$8:$Q$335,0),0)&gt;0,1,0)</f>
        <v>0</v>
      </c>
      <c r="AL73" s="107">
        <f ca="1">IF(IFERROR(MATCH(_xlfn.CONCAT($B73,",",AL$4),'19 SpcFunc &amp; VentSpcFunc combos'!$Q$8:$Q$335,0),0)&gt;0,1,0)</f>
        <v>0</v>
      </c>
      <c r="AM73" s="107">
        <f ca="1">IF(IFERROR(MATCH(_xlfn.CONCAT($B73,",",AM$4),'19 SpcFunc &amp; VentSpcFunc combos'!$Q$8:$Q$335,0),0)&gt;0,1,0)</f>
        <v>0</v>
      </c>
      <c r="AN73" s="107">
        <f ca="1">IF(IFERROR(MATCH(_xlfn.CONCAT($B73,",",AN$4),'19 SpcFunc &amp; VentSpcFunc combos'!$Q$8:$Q$335,0),0)&gt;0,1,0)</f>
        <v>0</v>
      </c>
      <c r="AO73" s="107">
        <f ca="1">IF(IFERROR(MATCH(_xlfn.CONCAT($B73,",",AO$4),'19 SpcFunc &amp; VentSpcFunc combos'!$Q$8:$Q$335,0),0)&gt;0,1,0)</f>
        <v>0</v>
      </c>
      <c r="AP73" s="107">
        <f ca="1">IF(IFERROR(MATCH(_xlfn.CONCAT($B73,",",AP$4),'19 SpcFunc &amp; VentSpcFunc combos'!$Q$8:$Q$335,0),0)&gt;0,1,0)</f>
        <v>0</v>
      </c>
      <c r="AQ73" s="107">
        <f ca="1">IF(IFERROR(MATCH(_xlfn.CONCAT($B73,",",AQ$4),'19 SpcFunc &amp; VentSpcFunc combos'!$Q$8:$Q$335,0),0)&gt;0,1,0)</f>
        <v>0</v>
      </c>
      <c r="AR73" s="107">
        <f ca="1">IF(IFERROR(MATCH(_xlfn.CONCAT($B73,",",AR$4),'19 SpcFunc &amp; VentSpcFunc combos'!$Q$8:$Q$335,0),0)&gt;0,1,0)</f>
        <v>0</v>
      </c>
      <c r="AS73" s="107">
        <f ca="1">IF(IFERROR(MATCH(_xlfn.CONCAT($B73,",",AS$4),'19 SpcFunc &amp; VentSpcFunc combos'!$Q$8:$Q$335,0),0)&gt;0,1,0)</f>
        <v>0</v>
      </c>
      <c r="AT73" s="107">
        <f ca="1">IF(IFERROR(MATCH(_xlfn.CONCAT($B73,",",AT$4),'19 SpcFunc &amp; VentSpcFunc combos'!$Q$8:$Q$335,0),0)&gt;0,1,0)</f>
        <v>0</v>
      </c>
      <c r="AU73" s="107">
        <f ca="1">IF(IFERROR(MATCH(_xlfn.CONCAT($B73,",",AU$4),'19 SpcFunc &amp; VentSpcFunc combos'!$Q$8:$Q$335,0),0)&gt;0,1,0)</f>
        <v>0</v>
      </c>
      <c r="AV73" s="107">
        <f ca="1">IF(IFERROR(MATCH(_xlfn.CONCAT($B73,",",AV$4),'19 SpcFunc &amp; VentSpcFunc combos'!$Q$8:$Q$335,0),0)&gt;0,1,0)</f>
        <v>0</v>
      </c>
      <c r="AW73" s="107">
        <f ca="1">IF(IFERROR(MATCH(_xlfn.CONCAT($B73,",",AW$4),'19 SpcFunc &amp; VentSpcFunc combos'!$Q$8:$Q$335,0),0)&gt;0,1,0)</f>
        <v>0</v>
      </c>
      <c r="AX73" s="107">
        <f ca="1">IF(IFERROR(MATCH(_xlfn.CONCAT($B73,",",AX$4),'19 SpcFunc &amp; VentSpcFunc combos'!$Q$8:$Q$335,0),0)&gt;0,1,0)</f>
        <v>0</v>
      </c>
      <c r="AY73" s="107">
        <f ca="1">IF(IFERROR(MATCH(_xlfn.CONCAT($B73,",",AY$4),'19 SpcFunc &amp; VentSpcFunc combos'!$Q$8:$Q$335,0),0)&gt;0,1,0)</f>
        <v>0</v>
      </c>
      <c r="AZ73" s="107">
        <f ca="1">IF(IFERROR(MATCH(_xlfn.CONCAT($B73,",",AZ$4),'19 SpcFunc &amp; VentSpcFunc combos'!$Q$8:$Q$335,0),0)&gt;0,1,0)</f>
        <v>0</v>
      </c>
      <c r="BA73" s="107">
        <f ca="1">IF(IFERROR(MATCH(_xlfn.CONCAT($B73,",",BA$4),'19 SpcFunc &amp; VentSpcFunc combos'!$Q$8:$Q$335,0),0)&gt;0,1,0)</f>
        <v>0</v>
      </c>
      <c r="BB73" s="107">
        <f ca="1">IF(IFERROR(MATCH(_xlfn.CONCAT($B73,",",BB$4),'19 SpcFunc &amp; VentSpcFunc combos'!$Q$8:$Q$335,0),0)&gt;0,1,0)</f>
        <v>0</v>
      </c>
      <c r="BC73" s="107">
        <f ca="1">IF(IFERROR(MATCH(_xlfn.CONCAT($B73,",",BC$4),'19 SpcFunc &amp; VentSpcFunc combos'!$Q$8:$Q$335,0),0)&gt;0,1,0)</f>
        <v>0</v>
      </c>
      <c r="BD73" s="107">
        <f ca="1">IF(IFERROR(MATCH(_xlfn.CONCAT($B73,",",BD$4),'19 SpcFunc &amp; VentSpcFunc combos'!$Q$8:$Q$335,0),0)&gt;0,1,0)</f>
        <v>0</v>
      </c>
      <c r="BE73" s="107">
        <f ca="1">IF(IFERROR(MATCH(_xlfn.CONCAT($B73,",",BE$4),'19 SpcFunc &amp; VentSpcFunc combos'!$Q$8:$Q$335,0),0)&gt;0,1,0)</f>
        <v>0</v>
      </c>
      <c r="BF73" s="107">
        <f ca="1">IF(IFERROR(MATCH(_xlfn.CONCAT($B73,",",BF$4),'19 SpcFunc &amp; VentSpcFunc combos'!$Q$8:$Q$335,0),0)&gt;0,1,0)</f>
        <v>0</v>
      </c>
      <c r="BG73" s="107">
        <f ca="1">IF(IFERROR(MATCH(_xlfn.CONCAT($B73,",",BG$4),'19 SpcFunc &amp; VentSpcFunc combos'!$Q$8:$Q$335,0),0)&gt;0,1,0)</f>
        <v>0</v>
      </c>
      <c r="BH73" s="107">
        <f ca="1">IF(IFERROR(MATCH(_xlfn.CONCAT($B73,",",BH$4),'19 SpcFunc &amp; VentSpcFunc combos'!$Q$8:$Q$335,0),0)&gt;0,1,0)</f>
        <v>0</v>
      </c>
      <c r="BI73" s="107">
        <f ca="1">IF(IFERROR(MATCH(_xlfn.CONCAT($B73,",",BI$4),'19 SpcFunc &amp; VentSpcFunc combos'!$Q$8:$Q$335,0),0)&gt;0,1,0)</f>
        <v>0</v>
      </c>
      <c r="BJ73" s="107">
        <f ca="1">IF(IFERROR(MATCH(_xlfn.CONCAT($B73,",",BJ$4),'19 SpcFunc &amp; VentSpcFunc combos'!$Q$8:$Q$335,0),0)&gt;0,1,0)</f>
        <v>0</v>
      </c>
      <c r="BK73" s="107">
        <f ca="1">IF(IFERROR(MATCH(_xlfn.CONCAT($B73,",",BK$4),'19 SpcFunc &amp; VentSpcFunc combos'!$Q$8:$Q$335,0),0)&gt;0,1,0)</f>
        <v>0</v>
      </c>
      <c r="BL73" s="107">
        <f ca="1">IF(IFERROR(MATCH(_xlfn.CONCAT($B73,",",BL$4),'19 SpcFunc &amp; VentSpcFunc combos'!$Q$8:$Q$335,0),0)&gt;0,1,0)</f>
        <v>0</v>
      </c>
      <c r="BM73" s="107">
        <f ca="1">IF(IFERROR(MATCH(_xlfn.CONCAT($B73,",",BM$4),'19 SpcFunc &amp; VentSpcFunc combos'!$Q$8:$Q$335,0),0)&gt;0,1,0)</f>
        <v>0</v>
      </c>
      <c r="BN73" s="107">
        <f ca="1">IF(IFERROR(MATCH(_xlfn.CONCAT($B73,",",BN$4),'19 SpcFunc &amp; VentSpcFunc combos'!$Q$8:$Q$335,0),0)&gt;0,1,0)</f>
        <v>0</v>
      </c>
      <c r="BO73" s="107">
        <f ca="1">IF(IFERROR(MATCH(_xlfn.CONCAT($B73,",",BO$4),'19 SpcFunc &amp; VentSpcFunc combos'!$Q$8:$Q$335,0),0)&gt;0,1,0)</f>
        <v>0</v>
      </c>
      <c r="BP73" s="107">
        <f ca="1">IF(IFERROR(MATCH(_xlfn.CONCAT($B73,",",BP$4),'19 SpcFunc &amp; VentSpcFunc combos'!$Q$8:$Q$335,0),0)&gt;0,1,0)</f>
        <v>0</v>
      </c>
      <c r="BQ73" s="107">
        <f ca="1">IF(IFERROR(MATCH(_xlfn.CONCAT($B73,",",BQ$4),'19 SpcFunc &amp; VentSpcFunc combos'!$Q$8:$Q$335,0),0)&gt;0,1,0)</f>
        <v>0</v>
      </c>
      <c r="BR73" s="107">
        <f ca="1">IF(IFERROR(MATCH(_xlfn.CONCAT($B73,",",BR$4),'19 SpcFunc &amp; VentSpcFunc combos'!$Q$8:$Q$335,0),0)&gt;0,1,0)</f>
        <v>0</v>
      </c>
      <c r="BS73" s="107">
        <f ca="1">IF(IFERROR(MATCH(_xlfn.CONCAT($B73,",",BS$4),'19 SpcFunc &amp; VentSpcFunc combos'!$Q$8:$Q$335,0),0)&gt;0,1,0)</f>
        <v>0</v>
      </c>
      <c r="BT73" s="107">
        <f ca="1">IF(IFERROR(MATCH(_xlfn.CONCAT($B73,",",BT$4),'19 SpcFunc &amp; VentSpcFunc combos'!$Q$8:$Q$335,0),0)&gt;0,1,0)</f>
        <v>0</v>
      </c>
      <c r="BU73" s="107">
        <f ca="1">IF(IFERROR(MATCH(_xlfn.CONCAT($B73,",",BU$4),'19 SpcFunc &amp; VentSpcFunc combos'!$Q$8:$Q$335,0),0)&gt;0,1,0)</f>
        <v>0</v>
      </c>
      <c r="BV73" s="107">
        <f ca="1">IF(IFERROR(MATCH(_xlfn.CONCAT($B73,",",BV$4),'19 SpcFunc &amp; VentSpcFunc combos'!$Q$8:$Q$335,0),0)&gt;0,1,0)</f>
        <v>0</v>
      </c>
      <c r="BW73" s="107">
        <f ca="1">IF(IFERROR(MATCH(_xlfn.CONCAT($B73,",",BW$4),'19 SpcFunc &amp; VentSpcFunc combos'!$Q$8:$Q$335,0),0)&gt;0,1,0)</f>
        <v>0</v>
      </c>
      <c r="BX73" s="107">
        <f ca="1">IF(IFERROR(MATCH(_xlfn.CONCAT($B73,",",BX$4),'19 SpcFunc &amp; VentSpcFunc combos'!$Q$8:$Q$335,0),0)&gt;0,1,0)</f>
        <v>0</v>
      </c>
      <c r="BY73" s="107">
        <f ca="1">IF(IFERROR(MATCH(_xlfn.CONCAT($B73,",",BY$4),'19 SpcFunc &amp; VentSpcFunc combos'!$Q$8:$Q$335,0),0)&gt;0,1,0)</f>
        <v>0</v>
      </c>
      <c r="BZ73" s="107">
        <f ca="1">IF(IFERROR(MATCH(_xlfn.CONCAT($B73,",",BZ$4),'19 SpcFunc &amp; VentSpcFunc combos'!$Q$8:$Q$335,0),0)&gt;0,1,0)</f>
        <v>0</v>
      </c>
      <c r="CA73" s="107">
        <f ca="1">IF(IFERROR(MATCH(_xlfn.CONCAT($B73,",",CA$4),'19 SpcFunc &amp; VentSpcFunc combos'!$Q$8:$Q$335,0),0)&gt;0,1,0)</f>
        <v>0</v>
      </c>
      <c r="CB73" s="107">
        <f ca="1">IF(IFERROR(MATCH(_xlfn.CONCAT($B73,",",CB$4),'19 SpcFunc &amp; VentSpcFunc combos'!$Q$8:$Q$335,0),0)&gt;0,1,0)</f>
        <v>0</v>
      </c>
      <c r="CC73" s="107">
        <f ca="1">IF(IFERROR(MATCH(_xlfn.CONCAT($B73,",",CC$4),'19 SpcFunc &amp; VentSpcFunc combos'!$Q$8:$Q$335,0),0)&gt;0,1,0)</f>
        <v>0</v>
      </c>
      <c r="CD73" s="107">
        <f ca="1">IF(IFERROR(MATCH(_xlfn.CONCAT($B73,",",CD$4),'19 SpcFunc &amp; VentSpcFunc combos'!$Q$8:$Q$335,0),0)&gt;0,1,0)</f>
        <v>0</v>
      </c>
      <c r="CE73" s="107">
        <f ca="1">IF(IFERROR(MATCH(_xlfn.CONCAT($B73,",",CE$4),'19 SpcFunc &amp; VentSpcFunc combos'!$Q$8:$Q$335,0),0)&gt;0,1,0)</f>
        <v>0</v>
      </c>
      <c r="CF73" s="107">
        <f ca="1">IF(IFERROR(MATCH(_xlfn.CONCAT($B73,",",CF$4),'19 SpcFunc &amp; VentSpcFunc combos'!$Q$8:$Q$335,0),0)&gt;0,1,0)</f>
        <v>0</v>
      </c>
      <c r="CG73" s="107">
        <f ca="1">IF(IFERROR(MATCH(_xlfn.CONCAT($B73,",",CG$4),'19 SpcFunc &amp; VentSpcFunc combos'!$Q$8:$Q$335,0),0)&gt;0,1,0)</f>
        <v>0</v>
      </c>
      <c r="CH73" s="107">
        <f ca="1">IF(IFERROR(MATCH(_xlfn.CONCAT($B73,",",CH$4),'19 SpcFunc &amp; VentSpcFunc combos'!$Q$8:$Q$335,0),0)&gt;0,1,0)</f>
        <v>0</v>
      </c>
      <c r="CI73" s="107">
        <f ca="1">IF(IFERROR(MATCH(_xlfn.CONCAT($B73,",",CI$4),'19 SpcFunc &amp; VentSpcFunc combos'!$Q$8:$Q$335,0),0)&gt;0,1,0)</f>
        <v>0</v>
      </c>
      <c r="CJ73" s="107">
        <f ca="1">IF(IFERROR(MATCH(_xlfn.CONCAT($B73,",",CJ$4),'19 SpcFunc &amp; VentSpcFunc combos'!$Q$8:$Q$335,0),0)&gt;0,1,0)</f>
        <v>0</v>
      </c>
      <c r="CK73" s="107">
        <f ca="1">IF(IFERROR(MATCH(_xlfn.CONCAT($B73,",",CK$4),'19 SpcFunc &amp; VentSpcFunc combos'!$Q$8:$Q$335,0),0)&gt;0,1,0)</f>
        <v>0</v>
      </c>
      <c r="CL73" s="107">
        <f ca="1">IF(IFERROR(MATCH(_xlfn.CONCAT($B73,",",CL$4),'19 SpcFunc &amp; VentSpcFunc combos'!$Q$8:$Q$335,0),0)&gt;0,1,0)</f>
        <v>0</v>
      </c>
      <c r="CM73" s="107">
        <f ca="1">IF(IFERROR(MATCH(_xlfn.CONCAT($B73,",",CM$4),'19 SpcFunc &amp; VentSpcFunc combos'!$Q$8:$Q$335,0),0)&gt;0,1,0)</f>
        <v>0</v>
      </c>
      <c r="CN73" s="107">
        <f ca="1">IF(IFERROR(MATCH(_xlfn.CONCAT($B73,",",CN$4),'19 SpcFunc &amp; VentSpcFunc combos'!$Q$8:$Q$335,0),0)&gt;0,1,0)</f>
        <v>0</v>
      </c>
      <c r="CO73" s="107">
        <f ca="1">IF(IFERROR(MATCH(_xlfn.CONCAT($B73,",",CO$4),'19 SpcFunc &amp; VentSpcFunc combos'!$Q$8:$Q$335,0),0)&gt;0,1,0)</f>
        <v>0</v>
      </c>
      <c r="CP73" s="107">
        <f ca="1">IF(IFERROR(MATCH(_xlfn.CONCAT($B73,",",CP$4),'19 SpcFunc &amp; VentSpcFunc combos'!$Q$8:$Q$335,0),0)&gt;0,1,0)</f>
        <v>0</v>
      </c>
      <c r="CQ73" s="107">
        <f ca="1">IF(IFERROR(MATCH(_xlfn.CONCAT($B73,",",CQ$4),'19 SpcFunc &amp; VentSpcFunc combos'!$Q$8:$Q$335,0),0)&gt;0,1,0)</f>
        <v>0</v>
      </c>
      <c r="CR73" s="107">
        <f ca="1">IF(IFERROR(MATCH(_xlfn.CONCAT($B73,",",CR$4),'19 SpcFunc &amp; VentSpcFunc combos'!$Q$8:$Q$335,0),0)&gt;0,1,0)</f>
        <v>0</v>
      </c>
      <c r="CS73" s="107">
        <f ca="1">IF(IFERROR(MATCH(_xlfn.CONCAT($B73,",",CS$4),'19 SpcFunc &amp; VentSpcFunc combos'!$Q$8:$Q$335,0),0)&gt;0,1,0)</f>
        <v>0</v>
      </c>
      <c r="CT73" s="107">
        <f ca="1">IF(IFERROR(MATCH(_xlfn.CONCAT($B73,",",CT$4),'19 SpcFunc &amp; VentSpcFunc combos'!$Q$8:$Q$335,0),0)&gt;0,1,0)</f>
        <v>1</v>
      </c>
      <c r="CU73" s="86" t="s">
        <v>535</v>
      </c>
      <c r="CV73">
        <f t="shared" ca="1" si="6"/>
        <v>1</v>
      </c>
    </row>
    <row r="74" spans="2:100">
      <c r="B74" t="str">
        <f>'For CSV - 2019 SpcFuncData'!B74</f>
        <v>Unoccupied-Include in Gross Floor Area</v>
      </c>
      <c r="C74" s="107">
        <f ca="1">IF(IFERROR(MATCH(_xlfn.CONCAT($B74,",",C$4),'19 SpcFunc &amp; VentSpcFunc combos'!$Q$8:$Q$335,0),0)&gt;0,1,0)</f>
        <v>0</v>
      </c>
      <c r="D74" s="107">
        <f ca="1">IF(IFERROR(MATCH(_xlfn.CONCAT($B74,",",D$4),'19 SpcFunc &amp; VentSpcFunc combos'!$Q$8:$Q$335,0),0)&gt;0,1,0)</f>
        <v>0</v>
      </c>
      <c r="E74" s="107">
        <f ca="1">IF(IFERROR(MATCH(_xlfn.CONCAT($B74,",",E$4),'19 SpcFunc &amp; VentSpcFunc combos'!$Q$8:$Q$335,0),0)&gt;0,1,0)</f>
        <v>0</v>
      </c>
      <c r="F74" s="107">
        <f ca="1">IF(IFERROR(MATCH(_xlfn.CONCAT($B74,",",F$4),'19 SpcFunc &amp; VentSpcFunc combos'!$Q$8:$Q$335,0),0)&gt;0,1,0)</f>
        <v>0</v>
      </c>
      <c r="G74" s="107">
        <f ca="1">IF(IFERROR(MATCH(_xlfn.CONCAT($B74,",",G$4),'19 SpcFunc &amp; VentSpcFunc combos'!$Q$8:$Q$335,0),0)&gt;0,1,0)</f>
        <v>0</v>
      </c>
      <c r="H74" s="107">
        <f ca="1">IF(IFERROR(MATCH(_xlfn.CONCAT($B74,",",H$4),'19 SpcFunc &amp; VentSpcFunc combos'!$Q$8:$Q$335,0),0)&gt;0,1,0)</f>
        <v>0</v>
      </c>
      <c r="I74" s="107">
        <f ca="1">IF(IFERROR(MATCH(_xlfn.CONCAT($B74,",",I$4),'19 SpcFunc &amp; VentSpcFunc combos'!$Q$8:$Q$335,0),0)&gt;0,1,0)</f>
        <v>0</v>
      </c>
      <c r="J74" s="107">
        <f ca="1">IF(IFERROR(MATCH(_xlfn.CONCAT($B74,",",J$4),'19 SpcFunc &amp; VentSpcFunc combos'!$Q$8:$Q$335,0),0)&gt;0,1,0)</f>
        <v>0</v>
      </c>
      <c r="K74" s="107">
        <f ca="1">IF(IFERROR(MATCH(_xlfn.CONCAT($B74,",",K$4),'19 SpcFunc &amp; VentSpcFunc combos'!$Q$8:$Q$335,0),0)&gt;0,1,0)</f>
        <v>0</v>
      </c>
      <c r="L74" s="107">
        <f ca="1">IF(IFERROR(MATCH(_xlfn.CONCAT($B74,",",L$4),'19 SpcFunc &amp; VentSpcFunc combos'!$Q$8:$Q$335,0),0)&gt;0,1,0)</f>
        <v>0</v>
      </c>
      <c r="M74" s="107">
        <f ca="1">IF(IFERROR(MATCH(_xlfn.CONCAT($B74,",",M$4),'19 SpcFunc &amp; VentSpcFunc combos'!$Q$8:$Q$335,0),0)&gt;0,1,0)</f>
        <v>0</v>
      </c>
      <c r="N74" s="107">
        <f ca="1">IF(IFERROR(MATCH(_xlfn.CONCAT($B74,",",N$4),'19 SpcFunc &amp; VentSpcFunc combos'!$Q$8:$Q$335,0),0)&gt;0,1,0)</f>
        <v>0</v>
      </c>
      <c r="O74" s="107">
        <f ca="1">IF(IFERROR(MATCH(_xlfn.CONCAT($B74,",",O$4),'19 SpcFunc &amp; VentSpcFunc combos'!$Q$8:$Q$335,0),0)&gt;0,1,0)</f>
        <v>0</v>
      </c>
      <c r="P74" s="107">
        <f ca="1">IF(IFERROR(MATCH(_xlfn.CONCAT($B74,",",P$4),'19 SpcFunc &amp; VentSpcFunc combos'!$Q$8:$Q$335,0),0)&gt;0,1,0)</f>
        <v>0</v>
      </c>
      <c r="Q74" s="107">
        <f ca="1">IF(IFERROR(MATCH(_xlfn.CONCAT($B74,",",Q$4),'19 SpcFunc &amp; VentSpcFunc combos'!$Q$8:$Q$335,0),0)&gt;0,1,0)</f>
        <v>0</v>
      </c>
      <c r="R74" s="107">
        <f ca="1">IF(IFERROR(MATCH(_xlfn.CONCAT($B74,",",R$4),'19 SpcFunc &amp; VentSpcFunc combos'!$Q$8:$Q$335,0),0)&gt;0,1,0)</f>
        <v>0</v>
      </c>
      <c r="S74" s="107">
        <f ca="1">IF(IFERROR(MATCH(_xlfn.CONCAT($B74,",",S$4),'19 SpcFunc &amp; VentSpcFunc combos'!$Q$8:$Q$335,0),0)&gt;0,1,0)</f>
        <v>0</v>
      </c>
      <c r="T74" s="107">
        <f ca="1">IF(IFERROR(MATCH(_xlfn.CONCAT($B74,",",T$4),'19 SpcFunc &amp; VentSpcFunc combos'!$Q$8:$Q$335,0),0)&gt;0,1,0)</f>
        <v>0</v>
      </c>
      <c r="U74" s="107">
        <f ca="1">IF(IFERROR(MATCH(_xlfn.CONCAT($B74,",",U$4),'19 SpcFunc &amp; VentSpcFunc combos'!$Q$8:$Q$335,0),0)&gt;0,1,0)</f>
        <v>0</v>
      </c>
      <c r="V74" s="107">
        <f ca="1">IF(IFERROR(MATCH(_xlfn.CONCAT($B74,",",V$4),'19 SpcFunc &amp; VentSpcFunc combos'!$Q$8:$Q$335,0),0)&gt;0,1,0)</f>
        <v>0</v>
      </c>
      <c r="W74" s="107">
        <f ca="1">IF(IFERROR(MATCH(_xlfn.CONCAT($B74,",",W$4),'19 SpcFunc &amp; VentSpcFunc combos'!$Q$8:$Q$335,0),0)&gt;0,1,0)</f>
        <v>0</v>
      </c>
      <c r="X74" s="107">
        <f ca="1">IF(IFERROR(MATCH(_xlfn.CONCAT($B74,",",X$4),'19 SpcFunc &amp; VentSpcFunc combos'!$Q$8:$Q$335,0),0)&gt;0,1,0)</f>
        <v>0</v>
      </c>
      <c r="Y74" s="107">
        <f ca="1">IF(IFERROR(MATCH(_xlfn.CONCAT($B74,",",Y$4),'19 SpcFunc &amp; VentSpcFunc combos'!$Q$8:$Q$335,0),0)&gt;0,1,0)</f>
        <v>0</v>
      </c>
      <c r="Z74" s="107">
        <f ca="1">IF(IFERROR(MATCH(_xlfn.CONCAT($B74,",",Z$4),'19 SpcFunc &amp; VentSpcFunc combos'!$Q$8:$Q$335,0),0)&gt;0,1,0)</f>
        <v>0</v>
      </c>
      <c r="AA74" s="107">
        <f ca="1">IF(IFERROR(MATCH(_xlfn.CONCAT($B74,",",AA$4),'19 SpcFunc &amp; VentSpcFunc combos'!$Q$8:$Q$335,0),0)&gt;0,1,0)</f>
        <v>0</v>
      </c>
      <c r="AB74" s="107">
        <f ca="1">IF(IFERROR(MATCH(_xlfn.CONCAT($B74,",",AB$4),'19 SpcFunc &amp; VentSpcFunc combos'!$Q$8:$Q$335,0),0)&gt;0,1,0)</f>
        <v>0</v>
      </c>
      <c r="AC74" s="107">
        <f ca="1">IF(IFERROR(MATCH(_xlfn.CONCAT($B74,",",AC$4),'19 SpcFunc &amp; VentSpcFunc combos'!$Q$8:$Q$335,0),0)&gt;0,1,0)</f>
        <v>0</v>
      </c>
      <c r="AD74" s="107">
        <f ca="1">IF(IFERROR(MATCH(_xlfn.CONCAT($B74,",",AD$4),'19 SpcFunc &amp; VentSpcFunc combos'!$Q$8:$Q$335,0),0)&gt;0,1,0)</f>
        <v>0</v>
      </c>
      <c r="AE74" s="107">
        <f ca="1">IF(IFERROR(MATCH(_xlfn.CONCAT($B74,",",AE$4),'19 SpcFunc &amp; VentSpcFunc combos'!$Q$8:$Q$335,0),0)&gt;0,1,0)</f>
        <v>0</v>
      </c>
      <c r="AF74" s="107">
        <f ca="1">IF(IFERROR(MATCH(_xlfn.CONCAT($B74,",",AF$4),'19 SpcFunc &amp; VentSpcFunc combos'!$Q$8:$Q$335,0),0)&gt;0,1,0)</f>
        <v>0</v>
      </c>
      <c r="AG74" s="107">
        <f ca="1">IF(IFERROR(MATCH(_xlfn.CONCAT($B74,",",AG$4),'19 SpcFunc &amp; VentSpcFunc combos'!$Q$8:$Q$335,0),0)&gt;0,1,0)</f>
        <v>0</v>
      </c>
      <c r="AH74" s="107">
        <f ca="1">IF(IFERROR(MATCH(_xlfn.CONCAT($B74,",",AH$4),'19 SpcFunc &amp; VentSpcFunc combos'!$Q$8:$Q$335,0),0)&gt;0,1,0)</f>
        <v>0</v>
      </c>
      <c r="AI74" s="107">
        <f ca="1">IF(IFERROR(MATCH(_xlfn.CONCAT($B74,",",AI$4),'19 SpcFunc &amp; VentSpcFunc combos'!$Q$8:$Q$335,0),0)&gt;0,1,0)</f>
        <v>0</v>
      </c>
      <c r="AJ74" s="107">
        <f ca="1">IF(IFERROR(MATCH(_xlfn.CONCAT($B74,",",AJ$4),'19 SpcFunc &amp; VentSpcFunc combos'!$Q$8:$Q$335,0),0)&gt;0,1,0)</f>
        <v>0</v>
      </c>
      <c r="AK74" s="107">
        <f ca="1">IF(IFERROR(MATCH(_xlfn.CONCAT($B74,",",AK$4),'19 SpcFunc &amp; VentSpcFunc combos'!$Q$8:$Q$335,0),0)&gt;0,1,0)</f>
        <v>0</v>
      </c>
      <c r="AL74" s="107">
        <f ca="1">IF(IFERROR(MATCH(_xlfn.CONCAT($B74,",",AL$4),'19 SpcFunc &amp; VentSpcFunc combos'!$Q$8:$Q$335,0),0)&gt;0,1,0)</f>
        <v>0</v>
      </c>
      <c r="AM74" s="107">
        <f ca="1">IF(IFERROR(MATCH(_xlfn.CONCAT($B74,",",AM$4),'19 SpcFunc &amp; VentSpcFunc combos'!$Q$8:$Q$335,0),0)&gt;0,1,0)</f>
        <v>0</v>
      </c>
      <c r="AN74" s="107">
        <f ca="1">IF(IFERROR(MATCH(_xlfn.CONCAT($B74,",",AN$4),'19 SpcFunc &amp; VentSpcFunc combos'!$Q$8:$Q$335,0),0)&gt;0,1,0)</f>
        <v>0</v>
      </c>
      <c r="AO74" s="107">
        <f ca="1">IF(IFERROR(MATCH(_xlfn.CONCAT($B74,",",AO$4),'19 SpcFunc &amp; VentSpcFunc combos'!$Q$8:$Q$335,0),0)&gt;0,1,0)</f>
        <v>0</v>
      </c>
      <c r="AP74" s="107">
        <f ca="1">IF(IFERROR(MATCH(_xlfn.CONCAT($B74,",",AP$4),'19 SpcFunc &amp; VentSpcFunc combos'!$Q$8:$Q$335,0),0)&gt;0,1,0)</f>
        <v>0</v>
      </c>
      <c r="AQ74" s="107">
        <f ca="1">IF(IFERROR(MATCH(_xlfn.CONCAT($B74,",",AQ$4),'19 SpcFunc &amp; VentSpcFunc combos'!$Q$8:$Q$335,0),0)&gt;0,1,0)</f>
        <v>0</v>
      </c>
      <c r="AR74" s="107">
        <f ca="1">IF(IFERROR(MATCH(_xlfn.CONCAT($B74,",",AR$4),'19 SpcFunc &amp; VentSpcFunc combos'!$Q$8:$Q$335,0),0)&gt;0,1,0)</f>
        <v>0</v>
      </c>
      <c r="AS74" s="107">
        <f ca="1">IF(IFERROR(MATCH(_xlfn.CONCAT($B74,",",AS$4),'19 SpcFunc &amp; VentSpcFunc combos'!$Q$8:$Q$335,0),0)&gt;0,1,0)</f>
        <v>0</v>
      </c>
      <c r="AT74" s="107">
        <f ca="1">IF(IFERROR(MATCH(_xlfn.CONCAT($B74,",",AT$4),'19 SpcFunc &amp; VentSpcFunc combos'!$Q$8:$Q$335,0),0)&gt;0,1,0)</f>
        <v>0</v>
      </c>
      <c r="AU74" s="107">
        <f ca="1">IF(IFERROR(MATCH(_xlfn.CONCAT($B74,",",AU$4),'19 SpcFunc &amp; VentSpcFunc combos'!$Q$8:$Q$335,0),0)&gt;0,1,0)</f>
        <v>0</v>
      </c>
      <c r="AV74" s="107">
        <f ca="1">IF(IFERROR(MATCH(_xlfn.CONCAT($B74,",",AV$4),'19 SpcFunc &amp; VentSpcFunc combos'!$Q$8:$Q$335,0),0)&gt;0,1,0)</f>
        <v>0</v>
      </c>
      <c r="AW74" s="107">
        <f ca="1">IF(IFERROR(MATCH(_xlfn.CONCAT($B74,",",AW$4),'19 SpcFunc &amp; VentSpcFunc combos'!$Q$8:$Q$335,0),0)&gt;0,1,0)</f>
        <v>0</v>
      </c>
      <c r="AX74" s="107">
        <f ca="1">IF(IFERROR(MATCH(_xlfn.CONCAT($B74,",",AX$4),'19 SpcFunc &amp; VentSpcFunc combos'!$Q$8:$Q$335,0),0)&gt;0,1,0)</f>
        <v>0</v>
      </c>
      <c r="AY74" s="107">
        <f ca="1">IF(IFERROR(MATCH(_xlfn.CONCAT($B74,",",AY$4),'19 SpcFunc &amp; VentSpcFunc combos'!$Q$8:$Q$335,0),0)&gt;0,1,0)</f>
        <v>0</v>
      </c>
      <c r="AZ74" s="107">
        <f ca="1">IF(IFERROR(MATCH(_xlfn.CONCAT($B74,",",AZ$4),'19 SpcFunc &amp; VentSpcFunc combos'!$Q$8:$Q$335,0),0)&gt;0,1,0)</f>
        <v>0</v>
      </c>
      <c r="BA74" s="107">
        <f ca="1">IF(IFERROR(MATCH(_xlfn.CONCAT($B74,",",BA$4),'19 SpcFunc &amp; VentSpcFunc combos'!$Q$8:$Q$335,0),0)&gt;0,1,0)</f>
        <v>0</v>
      </c>
      <c r="BB74" s="107">
        <f ca="1">IF(IFERROR(MATCH(_xlfn.CONCAT($B74,",",BB$4),'19 SpcFunc &amp; VentSpcFunc combos'!$Q$8:$Q$335,0),0)&gt;0,1,0)</f>
        <v>0</v>
      </c>
      <c r="BC74" s="107">
        <f ca="1">IF(IFERROR(MATCH(_xlfn.CONCAT($B74,",",BC$4),'19 SpcFunc &amp; VentSpcFunc combos'!$Q$8:$Q$335,0),0)&gt;0,1,0)</f>
        <v>0</v>
      </c>
      <c r="BD74" s="107">
        <f ca="1">IF(IFERROR(MATCH(_xlfn.CONCAT($B74,",",BD$4),'19 SpcFunc &amp; VentSpcFunc combos'!$Q$8:$Q$335,0),0)&gt;0,1,0)</f>
        <v>0</v>
      </c>
      <c r="BE74" s="107">
        <f ca="1">IF(IFERROR(MATCH(_xlfn.CONCAT($B74,",",BE$4),'19 SpcFunc &amp; VentSpcFunc combos'!$Q$8:$Q$335,0),0)&gt;0,1,0)</f>
        <v>0</v>
      </c>
      <c r="BF74" s="107">
        <f ca="1">IF(IFERROR(MATCH(_xlfn.CONCAT($B74,",",BF$4),'19 SpcFunc &amp; VentSpcFunc combos'!$Q$8:$Q$335,0),0)&gt;0,1,0)</f>
        <v>0</v>
      </c>
      <c r="BG74" s="107">
        <f ca="1">IF(IFERROR(MATCH(_xlfn.CONCAT($B74,",",BG$4),'19 SpcFunc &amp; VentSpcFunc combos'!$Q$8:$Q$335,0),0)&gt;0,1,0)</f>
        <v>0</v>
      </c>
      <c r="BH74" s="107">
        <f ca="1">IF(IFERROR(MATCH(_xlfn.CONCAT($B74,",",BH$4),'19 SpcFunc &amp; VentSpcFunc combos'!$Q$8:$Q$335,0),0)&gt;0,1,0)</f>
        <v>0</v>
      </c>
      <c r="BI74" s="107">
        <f ca="1">IF(IFERROR(MATCH(_xlfn.CONCAT($B74,",",BI$4),'19 SpcFunc &amp; VentSpcFunc combos'!$Q$8:$Q$335,0),0)&gt;0,1,0)</f>
        <v>0</v>
      </c>
      <c r="BJ74" s="107">
        <f ca="1">IF(IFERROR(MATCH(_xlfn.CONCAT($B74,",",BJ$4),'19 SpcFunc &amp; VentSpcFunc combos'!$Q$8:$Q$335,0),0)&gt;0,1,0)</f>
        <v>0</v>
      </c>
      <c r="BK74" s="107">
        <f ca="1">IF(IFERROR(MATCH(_xlfn.CONCAT($B74,",",BK$4),'19 SpcFunc &amp; VentSpcFunc combos'!$Q$8:$Q$335,0),0)&gt;0,1,0)</f>
        <v>0</v>
      </c>
      <c r="BL74" s="107">
        <f ca="1">IF(IFERROR(MATCH(_xlfn.CONCAT($B74,",",BL$4),'19 SpcFunc &amp; VentSpcFunc combos'!$Q$8:$Q$335,0),0)&gt;0,1,0)</f>
        <v>0</v>
      </c>
      <c r="BM74" s="107">
        <f ca="1">IF(IFERROR(MATCH(_xlfn.CONCAT($B74,",",BM$4),'19 SpcFunc &amp; VentSpcFunc combos'!$Q$8:$Q$335,0),0)&gt;0,1,0)</f>
        <v>0</v>
      </c>
      <c r="BN74" s="107">
        <f ca="1">IF(IFERROR(MATCH(_xlfn.CONCAT($B74,",",BN$4),'19 SpcFunc &amp; VentSpcFunc combos'!$Q$8:$Q$335,0),0)&gt;0,1,0)</f>
        <v>0</v>
      </c>
      <c r="BO74" s="107">
        <f ca="1">IF(IFERROR(MATCH(_xlfn.CONCAT($B74,",",BO$4),'19 SpcFunc &amp; VentSpcFunc combos'!$Q$8:$Q$335,0),0)&gt;0,1,0)</f>
        <v>0</v>
      </c>
      <c r="BP74" s="107">
        <f ca="1">IF(IFERROR(MATCH(_xlfn.CONCAT($B74,",",BP$4),'19 SpcFunc &amp; VentSpcFunc combos'!$Q$8:$Q$335,0),0)&gt;0,1,0)</f>
        <v>0</v>
      </c>
      <c r="BQ74" s="107">
        <f ca="1">IF(IFERROR(MATCH(_xlfn.CONCAT($B74,",",BQ$4),'19 SpcFunc &amp; VentSpcFunc combos'!$Q$8:$Q$335,0),0)&gt;0,1,0)</f>
        <v>0</v>
      </c>
      <c r="BR74" s="107">
        <f ca="1">IF(IFERROR(MATCH(_xlfn.CONCAT($B74,",",BR$4),'19 SpcFunc &amp; VentSpcFunc combos'!$Q$8:$Q$335,0),0)&gt;0,1,0)</f>
        <v>0</v>
      </c>
      <c r="BS74" s="107">
        <f ca="1">IF(IFERROR(MATCH(_xlfn.CONCAT($B74,",",BS$4),'19 SpcFunc &amp; VentSpcFunc combos'!$Q$8:$Q$335,0),0)&gt;0,1,0)</f>
        <v>0</v>
      </c>
      <c r="BT74" s="107">
        <f ca="1">IF(IFERROR(MATCH(_xlfn.CONCAT($B74,",",BT$4),'19 SpcFunc &amp; VentSpcFunc combos'!$Q$8:$Q$335,0),0)&gt;0,1,0)</f>
        <v>0</v>
      </c>
      <c r="BU74" s="107">
        <f ca="1">IF(IFERROR(MATCH(_xlfn.CONCAT($B74,",",BU$4),'19 SpcFunc &amp; VentSpcFunc combos'!$Q$8:$Q$335,0),0)&gt;0,1,0)</f>
        <v>0</v>
      </c>
      <c r="BV74" s="107">
        <f ca="1">IF(IFERROR(MATCH(_xlfn.CONCAT($B74,",",BV$4),'19 SpcFunc &amp; VentSpcFunc combos'!$Q$8:$Q$335,0),0)&gt;0,1,0)</f>
        <v>0</v>
      </c>
      <c r="BW74" s="107">
        <f ca="1">IF(IFERROR(MATCH(_xlfn.CONCAT($B74,",",BW$4),'19 SpcFunc &amp; VentSpcFunc combos'!$Q$8:$Q$335,0),0)&gt;0,1,0)</f>
        <v>0</v>
      </c>
      <c r="BX74" s="107">
        <f ca="1">IF(IFERROR(MATCH(_xlfn.CONCAT($B74,",",BX$4),'19 SpcFunc &amp; VentSpcFunc combos'!$Q$8:$Q$335,0),0)&gt;0,1,0)</f>
        <v>0</v>
      </c>
      <c r="BY74" s="107">
        <f ca="1">IF(IFERROR(MATCH(_xlfn.CONCAT($B74,",",BY$4),'19 SpcFunc &amp; VentSpcFunc combos'!$Q$8:$Q$335,0),0)&gt;0,1,0)</f>
        <v>0</v>
      </c>
      <c r="BZ74" s="107">
        <f ca="1">IF(IFERROR(MATCH(_xlfn.CONCAT($B74,",",BZ$4),'19 SpcFunc &amp; VentSpcFunc combos'!$Q$8:$Q$335,0),0)&gt;0,1,0)</f>
        <v>0</v>
      </c>
      <c r="CA74" s="107">
        <f ca="1">IF(IFERROR(MATCH(_xlfn.CONCAT($B74,",",CA$4),'19 SpcFunc &amp; VentSpcFunc combos'!$Q$8:$Q$335,0),0)&gt;0,1,0)</f>
        <v>0</v>
      </c>
      <c r="CB74" s="107">
        <f ca="1">IF(IFERROR(MATCH(_xlfn.CONCAT($B74,",",CB$4),'19 SpcFunc &amp; VentSpcFunc combos'!$Q$8:$Q$335,0),0)&gt;0,1,0)</f>
        <v>0</v>
      </c>
      <c r="CC74" s="107">
        <f ca="1">IF(IFERROR(MATCH(_xlfn.CONCAT($B74,",",CC$4),'19 SpcFunc &amp; VentSpcFunc combos'!$Q$8:$Q$335,0),0)&gt;0,1,0)</f>
        <v>0</v>
      </c>
      <c r="CD74" s="107">
        <f ca="1">IF(IFERROR(MATCH(_xlfn.CONCAT($B74,",",CD$4),'19 SpcFunc &amp; VentSpcFunc combos'!$Q$8:$Q$335,0),0)&gt;0,1,0)</f>
        <v>0</v>
      </c>
      <c r="CE74" s="107">
        <f ca="1">IF(IFERROR(MATCH(_xlfn.CONCAT($B74,",",CE$4),'19 SpcFunc &amp; VentSpcFunc combos'!$Q$8:$Q$335,0),0)&gt;0,1,0)</f>
        <v>0</v>
      </c>
      <c r="CF74" s="107">
        <f ca="1">IF(IFERROR(MATCH(_xlfn.CONCAT($B74,",",CF$4),'19 SpcFunc &amp; VentSpcFunc combos'!$Q$8:$Q$335,0),0)&gt;0,1,0)</f>
        <v>0</v>
      </c>
      <c r="CG74" s="107">
        <f ca="1">IF(IFERROR(MATCH(_xlfn.CONCAT($B74,",",CG$4),'19 SpcFunc &amp; VentSpcFunc combos'!$Q$8:$Q$335,0),0)&gt;0,1,0)</f>
        <v>0</v>
      </c>
      <c r="CH74" s="107">
        <f ca="1">IF(IFERROR(MATCH(_xlfn.CONCAT($B74,",",CH$4),'19 SpcFunc &amp; VentSpcFunc combos'!$Q$8:$Q$335,0),0)&gt;0,1,0)</f>
        <v>0</v>
      </c>
      <c r="CI74" s="107">
        <f ca="1">IF(IFERROR(MATCH(_xlfn.CONCAT($B74,",",CI$4),'19 SpcFunc &amp; VentSpcFunc combos'!$Q$8:$Q$335,0),0)&gt;0,1,0)</f>
        <v>0</v>
      </c>
      <c r="CJ74" s="107">
        <f ca="1">IF(IFERROR(MATCH(_xlfn.CONCAT($B74,",",CJ$4),'19 SpcFunc &amp; VentSpcFunc combos'!$Q$8:$Q$335,0),0)&gt;0,1,0)</f>
        <v>0</v>
      </c>
      <c r="CK74" s="107">
        <f ca="1">IF(IFERROR(MATCH(_xlfn.CONCAT($B74,",",CK$4),'19 SpcFunc &amp; VentSpcFunc combos'!$Q$8:$Q$335,0),0)&gt;0,1,0)</f>
        <v>0</v>
      </c>
      <c r="CL74" s="107">
        <f ca="1">IF(IFERROR(MATCH(_xlfn.CONCAT($B74,",",CL$4),'19 SpcFunc &amp; VentSpcFunc combos'!$Q$8:$Q$335,0),0)&gt;0,1,0)</f>
        <v>0</v>
      </c>
      <c r="CM74" s="107">
        <f ca="1">IF(IFERROR(MATCH(_xlfn.CONCAT($B74,",",CM$4),'19 SpcFunc &amp; VentSpcFunc combos'!$Q$8:$Q$335,0),0)&gt;0,1,0)</f>
        <v>0</v>
      </c>
      <c r="CN74" s="107">
        <f ca="1">IF(IFERROR(MATCH(_xlfn.CONCAT($B74,",",CN$4),'19 SpcFunc &amp; VentSpcFunc combos'!$Q$8:$Q$335,0),0)&gt;0,1,0)</f>
        <v>0</v>
      </c>
      <c r="CO74" s="107">
        <f ca="1">IF(IFERROR(MATCH(_xlfn.CONCAT($B74,",",CO$4),'19 SpcFunc &amp; VentSpcFunc combos'!$Q$8:$Q$335,0),0)&gt;0,1,0)</f>
        <v>0</v>
      </c>
      <c r="CP74" s="107">
        <f ca="1">IF(IFERROR(MATCH(_xlfn.CONCAT($B74,",",CP$4),'19 SpcFunc &amp; VentSpcFunc combos'!$Q$8:$Q$335,0),0)&gt;0,1,0)</f>
        <v>0</v>
      </c>
      <c r="CQ74" s="107">
        <f ca="1">IF(IFERROR(MATCH(_xlfn.CONCAT($B74,",",CQ$4),'19 SpcFunc &amp; VentSpcFunc combos'!$Q$8:$Q$335,0),0)&gt;0,1,0)</f>
        <v>0</v>
      </c>
      <c r="CR74" s="107">
        <f ca="1">IF(IFERROR(MATCH(_xlfn.CONCAT($B74,",",CR$4),'19 SpcFunc &amp; VentSpcFunc combos'!$Q$8:$Q$335,0),0)&gt;0,1,0)</f>
        <v>0</v>
      </c>
      <c r="CS74" s="107">
        <f ca="1">IF(IFERROR(MATCH(_xlfn.CONCAT($B74,",",CS$4),'19 SpcFunc &amp; VentSpcFunc combos'!$Q$8:$Q$335,0),0)&gt;0,1,0)</f>
        <v>0</v>
      </c>
      <c r="CT74" s="107">
        <f ca="1">IF(IFERROR(MATCH(_xlfn.CONCAT($B74,",",CT$4),'19 SpcFunc &amp; VentSpcFunc combos'!$Q$8:$Q$335,0),0)&gt;0,1,0)</f>
        <v>1</v>
      </c>
      <c r="CU74" s="86" t="s">
        <v>535</v>
      </c>
      <c r="CV74">
        <f t="shared" ca="1" si="6"/>
        <v>1</v>
      </c>
    </row>
    <row r="75" spans="2:100">
      <c r="B75" t="str">
        <f>'For CSV - 2019 SpcFuncData'!B75</f>
        <v>Videoconferencing Studio</v>
      </c>
      <c r="C75" s="107">
        <f ca="1">IF(IFERROR(MATCH(_xlfn.CONCAT($B75,",",C$4),'19 SpcFunc &amp; VentSpcFunc combos'!$Q$8:$Q$335,0),0)&gt;0,1,0)</f>
        <v>0</v>
      </c>
      <c r="D75" s="107">
        <f ca="1">IF(IFERROR(MATCH(_xlfn.CONCAT($B75,",",D$4),'19 SpcFunc &amp; VentSpcFunc combos'!$Q$8:$Q$335,0),0)&gt;0,1,0)</f>
        <v>0</v>
      </c>
      <c r="E75" s="107">
        <f ca="1">IF(IFERROR(MATCH(_xlfn.CONCAT($B75,",",E$4),'19 SpcFunc &amp; VentSpcFunc combos'!$Q$8:$Q$335,0),0)&gt;0,1,0)</f>
        <v>0</v>
      </c>
      <c r="F75" s="107">
        <f ca="1">IF(IFERROR(MATCH(_xlfn.CONCAT($B75,",",F$4),'19 SpcFunc &amp; VentSpcFunc combos'!$Q$8:$Q$335,0),0)&gt;0,1,0)</f>
        <v>0</v>
      </c>
      <c r="G75" s="107">
        <f ca="1">IF(IFERROR(MATCH(_xlfn.CONCAT($B75,",",G$4),'19 SpcFunc &amp; VentSpcFunc combos'!$Q$8:$Q$335,0),0)&gt;0,1,0)</f>
        <v>0</v>
      </c>
      <c r="H75" s="107">
        <f ca="1">IF(IFERROR(MATCH(_xlfn.CONCAT($B75,",",H$4),'19 SpcFunc &amp; VentSpcFunc combos'!$Q$8:$Q$335,0),0)&gt;0,1,0)</f>
        <v>0</v>
      </c>
      <c r="I75" s="107">
        <f ca="1">IF(IFERROR(MATCH(_xlfn.CONCAT($B75,",",I$4),'19 SpcFunc &amp; VentSpcFunc combos'!$Q$8:$Q$335,0),0)&gt;0,1,0)</f>
        <v>0</v>
      </c>
      <c r="J75" s="107">
        <f ca="1">IF(IFERROR(MATCH(_xlfn.CONCAT($B75,",",J$4),'19 SpcFunc &amp; VentSpcFunc combos'!$Q$8:$Q$335,0),0)&gt;0,1,0)</f>
        <v>0</v>
      </c>
      <c r="K75" s="107">
        <f ca="1">IF(IFERROR(MATCH(_xlfn.CONCAT($B75,",",K$4),'19 SpcFunc &amp; VentSpcFunc combos'!$Q$8:$Q$335,0),0)&gt;0,1,0)</f>
        <v>0</v>
      </c>
      <c r="L75" s="107">
        <f ca="1">IF(IFERROR(MATCH(_xlfn.CONCAT($B75,",",L$4),'19 SpcFunc &amp; VentSpcFunc combos'!$Q$8:$Q$335,0),0)&gt;0,1,0)</f>
        <v>0</v>
      </c>
      <c r="M75" s="107">
        <f ca="1">IF(IFERROR(MATCH(_xlfn.CONCAT($B75,",",M$4),'19 SpcFunc &amp; VentSpcFunc combos'!$Q$8:$Q$335,0),0)&gt;0,1,0)</f>
        <v>0</v>
      </c>
      <c r="N75" s="107">
        <f ca="1">IF(IFERROR(MATCH(_xlfn.CONCAT($B75,",",N$4),'19 SpcFunc &amp; VentSpcFunc combos'!$Q$8:$Q$335,0),0)&gt;0,1,0)</f>
        <v>0</v>
      </c>
      <c r="O75" s="107">
        <f ca="1">IF(IFERROR(MATCH(_xlfn.CONCAT($B75,",",O$4),'19 SpcFunc &amp; VentSpcFunc combos'!$Q$8:$Q$335,0),0)&gt;0,1,0)</f>
        <v>0</v>
      </c>
      <c r="P75" s="107">
        <f ca="1">IF(IFERROR(MATCH(_xlfn.CONCAT($B75,",",P$4),'19 SpcFunc &amp; VentSpcFunc combos'!$Q$8:$Q$335,0),0)&gt;0,1,0)</f>
        <v>0</v>
      </c>
      <c r="Q75" s="107">
        <f ca="1">IF(IFERROR(MATCH(_xlfn.CONCAT($B75,",",Q$4),'19 SpcFunc &amp; VentSpcFunc combos'!$Q$8:$Q$335,0),0)&gt;0,1,0)</f>
        <v>0</v>
      </c>
      <c r="R75" s="107">
        <f ca="1">IF(IFERROR(MATCH(_xlfn.CONCAT($B75,",",R$4),'19 SpcFunc &amp; VentSpcFunc combos'!$Q$8:$Q$335,0),0)&gt;0,1,0)</f>
        <v>0</v>
      </c>
      <c r="S75" s="107">
        <f ca="1">IF(IFERROR(MATCH(_xlfn.CONCAT($B75,",",S$4),'19 SpcFunc &amp; VentSpcFunc combos'!$Q$8:$Q$335,0),0)&gt;0,1,0)</f>
        <v>0</v>
      </c>
      <c r="T75" s="107">
        <f ca="1">IF(IFERROR(MATCH(_xlfn.CONCAT($B75,",",T$4),'19 SpcFunc &amp; VentSpcFunc combos'!$Q$8:$Q$335,0),0)&gt;0,1,0)</f>
        <v>0</v>
      </c>
      <c r="U75" s="107">
        <f ca="1">IF(IFERROR(MATCH(_xlfn.CONCAT($B75,",",U$4),'19 SpcFunc &amp; VentSpcFunc combos'!$Q$8:$Q$335,0),0)&gt;0,1,0)</f>
        <v>0</v>
      </c>
      <c r="V75" s="107">
        <f ca="1">IF(IFERROR(MATCH(_xlfn.CONCAT($B75,",",V$4),'19 SpcFunc &amp; VentSpcFunc combos'!$Q$8:$Q$335,0),0)&gt;0,1,0)</f>
        <v>0</v>
      </c>
      <c r="W75" s="107">
        <f ca="1">IF(IFERROR(MATCH(_xlfn.CONCAT($B75,",",W$4),'19 SpcFunc &amp; VentSpcFunc combos'!$Q$8:$Q$335,0),0)&gt;0,1,0)</f>
        <v>0</v>
      </c>
      <c r="X75" s="107">
        <f ca="1">IF(IFERROR(MATCH(_xlfn.CONCAT($B75,",",X$4),'19 SpcFunc &amp; VentSpcFunc combos'!$Q$8:$Q$335,0),0)&gt;0,1,0)</f>
        <v>0</v>
      </c>
      <c r="Y75" s="107">
        <f ca="1">IF(IFERROR(MATCH(_xlfn.CONCAT($B75,",",Y$4),'19 SpcFunc &amp; VentSpcFunc combos'!$Q$8:$Q$335,0),0)&gt;0,1,0)</f>
        <v>0</v>
      </c>
      <c r="Z75" s="107">
        <f ca="1">IF(IFERROR(MATCH(_xlfn.CONCAT($B75,",",Z$4),'19 SpcFunc &amp; VentSpcFunc combos'!$Q$8:$Q$335,0),0)&gt;0,1,0)</f>
        <v>0</v>
      </c>
      <c r="AA75" s="107">
        <f ca="1">IF(IFERROR(MATCH(_xlfn.CONCAT($B75,",",AA$4),'19 SpcFunc &amp; VentSpcFunc combos'!$Q$8:$Q$335,0),0)&gt;0,1,0)</f>
        <v>0</v>
      </c>
      <c r="AB75" s="107">
        <f ca="1">IF(IFERROR(MATCH(_xlfn.CONCAT($B75,",",AB$4),'19 SpcFunc &amp; VentSpcFunc combos'!$Q$8:$Q$335,0),0)&gt;0,1,0)</f>
        <v>0</v>
      </c>
      <c r="AC75" s="107">
        <f ca="1">IF(IFERROR(MATCH(_xlfn.CONCAT($B75,",",AC$4),'19 SpcFunc &amp; VentSpcFunc combos'!$Q$8:$Q$335,0),0)&gt;0,1,0)</f>
        <v>0</v>
      </c>
      <c r="AD75" s="107">
        <f ca="1">IF(IFERROR(MATCH(_xlfn.CONCAT($B75,",",AD$4),'19 SpcFunc &amp; VentSpcFunc combos'!$Q$8:$Q$335,0),0)&gt;0,1,0)</f>
        <v>0</v>
      </c>
      <c r="AE75" s="107">
        <f ca="1">IF(IFERROR(MATCH(_xlfn.CONCAT($B75,",",AE$4),'19 SpcFunc &amp; VentSpcFunc combos'!$Q$8:$Q$335,0),0)&gt;0,1,0)</f>
        <v>0</v>
      </c>
      <c r="AF75" s="107">
        <f ca="1">IF(IFERROR(MATCH(_xlfn.CONCAT($B75,",",AF$4),'19 SpcFunc &amp; VentSpcFunc combos'!$Q$8:$Q$335,0),0)&gt;0,1,0)</f>
        <v>0</v>
      </c>
      <c r="AG75" s="107">
        <f ca="1">IF(IFERROR(MATCH(_xlfn.CONCAT($B75,",",AG$4),'19 SpcFunc &amp; VentSpcFunc combos'!$Q$8:$Q$335,0),0)&gt;0,1,0)</f>
        <v>0</v>
      </c>
      <c r="AH75" s="107">
        <f ca="1">IF(IFERROR(MATCH(_xlfn.CONCAT($B75,",",AH$4),'19 SpcFunc &amp; VentSpcFunc combos'!$Q$8:$Q$335,0),0)&gt;0,1,0)</f>
        <v>0</v>
      </c>
      <c r="AI75" s="107">
        <f ca="1">IF(IFERROR(MATCH(_xlfn.CONCAT($B75,",",AI$4),'19 SpcFunc &amp; VentSpcFunc combos'!$Q$8:$Q$335,0),0)&gt;0,1,0)</f>
        <v>0</v>
      </c>
      <c r="AJ75" s="107">
        <f ca="1">IF(IFERROR(MATCH(_xlfn.CONCAT($B75,",",AJ$4),'19 SpcFunc &amp; VentSpcFunc combos'!$Q$8:$Q$335,0),0)&gt;0,1,0)</f>
        <v>0</v>
      </c>
      <c r="AK75" s="107">
        <f ca="1">IF(IFERROR(MATCH(_xlfn.CONCAT($B75,",",AK$4),'19 SpcFunc &amp; VentSpcFunc combos'!$Q$8:$Q$335,0),0)&gt;0,1,0)</f>
        <v>0</v>
      </c>
      <c r="AL75" s="107">
        <f ca="1">IF(IFERROR(MATCH(_xlfn.CONCAT($B75,",",AL$4),'19 SpcFunc &amp; VentSpcFunc combos'!$Q$8:$Q$335,0),0)&gt;0,1,0)</f>
        <v>0</v>
      </c>
      <c r="AM75" s="107">
        <f ca="1">IF(IFERROR(MATCH(_xlfn.CONCAT($B75,",",AM$4),'19 SpcFunc &amp; VentSpcFunc combos'!$Q$8:$Q$335,0),0)&gt;0,1,0)</f>
        <v>0</v>
      </c>
      <c r="AN75" s="107">
        <f ca="1">IF(IFERROR(MATCH(_xlfn.CONCAT($B75,",",AN$4),'19 SpcFunc &amp; VentSpcFunc combos'!$Q$8:$Q$335,0),0)&gt;0,1,0)</f>
        <v>0</v>
      </c>
      <c r="AO75" s="107">
        <f ca="1">IF(IFERROR(MATCH(_xlfn.CONCAT($B75,",",AO$4),'19 SpcFunc &amp; VentSpcFunc combos'!$Q$8:$Q$335,0),0)&gt;0,1,0)</f>
        <v>0</v>
      </c>
      <c r="AP75" s="107">
        <f ca="1">IF(IFERROR(MATCH(_xlfn.CONCAT($B75,",",AP$4),'19 SpcFunc &amp; VentSpcFunc combos'!$Q$8:$Q$335,0),0)&gt;0,1,0)</f>
        <v>0</v>
      </c>
      <c r="AQ75" s="107">
        <f ca="1">IF(IFERROR(MATCH(_xlfn.CONCAT($B75,",",AQ$4),'19 SpcFunc &amp; VentSpcFunc combos'!$Q$8:$Q$335,0),0)&gt;0,1,0)</f>
        <v>0</v>
      </c>
      <c r="AR75" s="107">
        <f ca="1">IF(IFERROR(MATCH(_xlfn.CONCAT($B75,",",AR$4),'19 SpcFunc &amp; VentSpcFunc combos'!$Q$8:$Q$335,0),0)&gt;0,1,0)</f>
        <v>0</v>
      </c>
      <c r="AS75" s="107">
        <f ca="1">IF(IFERROR(MATCH(_xlfn.CONCAT($B75,",",AS$4),'19 SpcFunc &amp; VentSpcFunc combos'!$Q$8:$Q$335,0),0)&gt;0,1,0)</f>
        <v>0</v>
      </c>
      <c r="AT75" s="107">
        <f ca="1">IF(IFERROR(MATCH(_xlfn.CONCAT($B75,",",AT$4),'19 SpcFunc &amp; VentSpcFunc combos'!$Q$8:$Q$335,0),0)&gt;0,1,0)</f>
        <v>0</v>
      </c>
      <c r="AU75" s="107">
        <f ca="1">IF(IFERROR(MATCH(_xlfn.CONCAT($B75,",",AU$4),'19 SpcFunc &amp; VentSpcFunc combos'!$Q$8:$Q$335,0),0)&gt;0,1,0)</f>
        <v>0</v>
      </c>
      <c r="AV75" s="107">
        <f ca="1">IF(IFERROR(MATCH(_xlfn.CONCAT($B75,",",AV$4),'19 SpcFunc &amp; VentSpcFunc combos'!$Q$8:$Q$335,0),0)&gt;0,1,0)</f>
        <v>0</v>
      </c>
      <c r="AW75" s="107">
        <f ca="1">IF(IFERROR(MATCH(_xlfn.CONCAT($B75,",",AW$4),'19 SpcFunc &amp; VentSpcFunc combos'!$Q$8:$Q$335,0),0)&gt;0,1,0)</f>
        <v>0</v>
      </c>
      <c r="AX75" s="107">
        <f ca="1">IF(IFERROR(MATCH(_xlfn.CONCAT($B75,",",AX$4),'19 SpcFunc &amp; VentSpcFunc combos'!$Q$8:$Q$335,0),0)&gt;0,1,0)</f>
        <v>1</v>
      </c>
      <c r="AY75" s="107">
        <f ca="1">IF(IFERROR(MATCH(_xlfn.CONCAT($B75,",",AY$4),'19 SpcFunc &amp; VentSpcFunc combos'!$Q$8:$Q$335,0),0)&gt;0,1,0)</f>
        <v>0</v>
      </c>
      <c r="AZ75" s="107">
        <f ca="1">IF(IFERROR(MATCH(_xlfn.CONCAT($B75,",",AZ$4),'19 SpcFunc &amp; VentSpcFunc combos'!$Q$8:$Q$335,0),0)&gt;0,1,0)</f>
        <v>0</v>
      </c>
      <c r="BA75" s="107">
        <f ca="1">IF(IFERROR(MATCH(_xlfn.CONCAT($B75,",",BA$4),'19 SpcFunc &amp; VentSpcFunc combos'!$Q$8:$Q$335,0),0)&gt;0,1,0)</f>
        <v>0</v>
      </c>
      <c r="BB75" s="107">
        <f ca="1">IF(IFERROR(MATCH(_xlfn.CONCAT($B75,",",BB$4),'19 SpcFunc &amp; VentSpcFunc combos'!$Q$8:$Q$335,0),0)&gt;0,1,0)</f>
        <v>0</v>
      </c>
      <c r="BC75" s="107">
        <f ca="1">IF(IFERROR(MATCH(_xlfn.CONCAT($B75,",",BC$4),'19 SpcFunc &amp; VentSpcFunc combos'!$Q$8:$Q$335,0),0)&gt;0,1,0)</f>
        <v>0</v>
      </c>
      <c r="BD75" s="107">
        <f ca="1">IF(IFERROR(MATCH(_xlfn.CONCAT($B75,",",BD$4),'19 SpcFunc &amp; VentSpcFunc combos'!$Q$8:$Q$335,0),0)&gt;0,1,0)</f>
        <v>0</v>
      </c>
      <c r="BE75" s="107">
        <f ca="1">IF(IFERROR(MATCH(_xlfn.CONCAT($B75,",",BE$4),'19 SpcFunc &amp; VentSpcFunc combos'!$Q$8:$Q$335,0),0)&gt;0,1,0)</f>
        <v>0</v>
      </c>
      <c r="BF75" s="107">
        <f ca="1">IF(IFERROR(MATCH(_xlfn.CONCAT($B75,",",BF$4),'19 SpcFunc &amp; VentSpcFunc combos'!$Q$8:$Q$335,0),0)&gt;0,1,0)</f>
        <v>0</v>
      </c>
      <c r="BG75" s="107">
        <f ca="1">IF(IFERROR(MATCH(_xlfn.CONCAT($B75,",",BG$4),'19 SpcFunc &amp; VentSpcFunc combos'!$Q$8:$Q$335,0),0)&gt;0,1,0)</f>
        <v>0</v>
      </c>
      <c r="BH75" s="107">
        <f ca="1">IF(IFERROR(MATCH(_xlfn.CONCAT($B75,",",BH$4),'19 SpcFunc &amp; VentSpcFunc combos'!$Q$8:$Q$335,0),0)&gt;0,1,0)</f>
        <v>0</v>
      </c>
      <c r="BI75" s="107">
        <f ca="1">IF(IFERROR(MATCH(_xlfn.CONCAT($B75,",",BI$4),'19 SpcFunc &amp; VentSpcFunc combos'!$Q$8:$Q$335,0),0)&gt;0,1,0)</f>
        <v>0</v>
      </c>
      <c r="BJ75" s="107">
        <f ca="1">IF(IFERROR(MATCH(_xlfn.CONCAT($B75,",",BJ$4),'19 SpcFunc &amp; VentSpcFunc combos'!$Q$8:$Q$335,0),0)&gt;0,1,0)</f>
        <v>0</v>
      </c>
      <c r="BK75" s="107">
        <f ca="1">IF(IFERROR(MATCH(_xlfn.CONCAT($B75,",",BK$4),'19 SpcFunc &amp; VentSpcFunc combos'!$Q$8:$Q$335,0),0)&gt;0,1,0)</f>
        <v>0</v>
      </c>
      <c r="BL75" s="107">
        <f ca="1">IF(IFERROR(MATCH(_xlfn.CONCAT($B75,",",BL$4),'19 SpcFunc &amp; VentSpcFunc combos'!$Q$8:$Q$335,0),0)&gt;0,1,0)</f>
        <v>0</v>
      </c>
      <c r="BM75" s="107">
        <f ca="1">IF(IFERROR(MATCH(_xlfn.CONCAT($B75,",",BM$4),'19 SpcFunc &amp; VentSpcFunc combos'!$Q$8:$Q$335,0),0)&gt;0,1,0)</f>
        <v>0</v>
      </c>
      <c r="BN75" s="107">
        <f ca="1">IF(IFERROR(MATCH(_xlfn.CONCAT($B75,",",BN$4),'19 SpcFunc &amp; VentSpcFunc combos'!$Q$8:$Q$335,0),0)&gt;0,1,0)</f>
        <v>0</v>
      </c>
      <c r="BO75" s="107">
        <f ca="1">IF(IFERROR(MATCH(_xlfn.CONCAT($B75,",",BO$4),'19 SpcFunc &amp; VentSpcFunc combos'!$Q$8:$Q$335,0),0)&gt;0,1,0)</f>
        <v>0</v>
      </c>
      <c r="BP75" s="107">
        <f ca="1">IF(IFERROR(MATCH(_xlfn.CONCAT($B75,",",BP$4),'19 SpcFunc &amp; VentSpcFunc combos'!$Q$8:$Q$335,0),0)&gt;0,1,0)</f>
        <v>0</v>
      </c>
      <c r="BQ75" s="107">
        <f ca="1">IF(IFERROR(MATCH(_xlfn.CONCAT($B75,",",BQ$4),'19 SpcFunc &amp; VentSpcFunc combos'!$Q$8:$Q$335,0),0)&gt;0,1,0)</f>
        <v>0</v>
      </c>
      <c r="BR75" s="107">
        <f ca="1">IF(IFERROR(MATCH(_xlfn.CONCAT($B75,",",BR$4),'19 SpcFunc &amp; VentSpcFunc combos'!$Q$8:$Q$335,0),0)&gt;0,1,0)</f>
        <v>0</v>
      </c>
      <c r="BS75" s="107">
        <f ca="1">IF(IFERROR(MATCH(_xlfn.CONCAT($B75,",",BS$4),'19 SpcFunc &amp; VentSpcFunc combos'!$Q$8:$Q$335,0),0)&gt;0,1,0)</f>
        <v>0</v>
      </c>
      <c r="BT75" s="107">
        <f ca="1">IF(IFERROR(MATCH(_xlfn.CONCAT($B75,",",BT$4),'19 SpcFunc &amp; VentSpcFunc combos'!$Q$8:$Q$335,0),0)&gt;0,1,0)</f>
        <v>0</v>
      </c>
      <c r="BU75" s="107">
        <f ca="1">IF(IFERROR(MATCH(_xlfn.CONCAT($B75,",",BU$4),'19 SpcFunc &amp; VentSpcFunc combos'!$Q$8:$Q$335,0),0)&gt;0,1,0)</f>
        <v>0</v>
      </c>
      <c r="BV75" s="107">
        <f ca="1">IF(IFERROR(MATCH(_xlfn.CONCAT($B75,",",BV$4),'19 SpcFunc &amp; VentSpcFunc combos'!$Q$8:$Q$335,0),0)&gt;0,1,0)</f>
        <v>0</v>
      </c>
      <c r="BW75" s="107">
        <f ca="1">IF(IFERROR(MATCH(_xlfn.CONCAT($B75,",",BW$4),'19 SpcFunc &amp; VentSpcFunc combos'!$Q$8:$Q$335,0),0)&gt;0,1,0)</f>
        <v>0</v>
      </c>
      <c r="BX75" s="107">
        <f ca="1">IF(IFERROR(MATCH(_xlfn.CONCAT($B75,",",BX$4),'19 SpcFunc &amp; VentSpcFunc combos'!$Q$8:$Q$335,0),0)&gt;0,1,0)</f>
        <v>0</v>
      </c>
      <c r="BY75" s="107">
        <f ca="1">IF(IFERROR(MATCH(_xlfn.CONCAT($B75,",",BY$4),'19 SpcFunc &amp; VentSpcFunc combos'!$Q$8:$Q$335,0),0)&gt;0,1,0)</f>
        <v>0</v>
      </c>
      <c r="BZ75" s="107">
        <f ca="1">IF(IFERROR(MATCH(_xlfn.CONCAT($B75,",",BZ$4),'19 SpcFunc &amp; VentSpcFunc combos'!$Q$8:$Q$335,0),0)&gt;0,1,0)</f>
        <v>0</v>
      </c>
      <c r="CA75" s="107">
        <f ca="1">IF(IFERROR(MATCH(_xlfn.CONCAT($B75,",",CA$4),'19 SpcFunc &amp; VentSpcFunc combos'!$Q$8:$Q$335,0),0)&gt;0,1,0)</f>
        <v>0</v>
      </c>
      <c r="CB75" s="107">
        <f ca="1">IF(IFERROR(MATCH(_xlfn.CONCAT($B75,",",CB$4),'19 SpcFunc &amp; VentSpcFunc combos'!$Q$8:$Q$335,0),0)&gt;0,1,0)</f>
        <v>0</v>
      </c>
      <c r="CC75" s="107">
        <f ca="1">IF(IFERROR(MATCH(_xlfn.CONCAT($B75,",",CC$4),'19 SpcFunc &amp; VentSpcFunc combos'!$Q$8:$Q$335,0),0)&gt;0,1,0)</f>
        <v>0</v>
      </c>
      <c r="CD75" s="107">
        <f ca="1">IF(IFERROR(MATCH(_xlfn.CONCAT($B75,",",CD$4),'19 SpcFunc &amp; VentSpcFunc combos'!$Q$8:$Q$335,0),0)&gt;0,1,0)</f>
        <v>0</v>
      </c>
      <c r="CE75" s="107">
        <f ca="1">IF(IFERROR(MATCH(_xlfn.CONCAT($B75,",",CE$4),'19 SpcFunc &amp; VentSpcFunc combos'!$Q$8:$Q$335,0),0)&gt;0,1,0)</f>
        <v>0</v>
      </c>
      <c r="CF75" s="107">
        <f ca="1">IF(IFERROR(MATCH(_xlfn.CONCAT($B75,",",CF$4),'19 SpcFunc &amp; VentSpcFunc combos'!$Q$8:$Q$335,0),0)&gt;0,1,0)</f>
        <v>0</v>
      </c>
      <c r="CG75" s="107">
        <f ca="1">IF(IFERROR(MATCH(_xlfn.CONCAT($B75,",",CG$4),'19 SpcFunc &amp; VentSpcFunc combos'!$Q$8:$Q$335,0),0)&gt;0,1,0)</f>
        <v>0</v>
      </c>
      <c r="CH75" s="107">
        <f ca="1">IF(IFERROR(MATCH(_xlfn.CONCAT($B75,",",CH$4),'19 SpcFunc &amp; VentSpcFunc combos'!$Q$8:$Q$335,0),0)&gt;0,1,0)</f>
        <v>0</v>
      </c>
      <c r="CI75" s="107">
        <f ca="1">IF(IFERROR(MATCH(_xlfn.CONCAT($B75,",",CI$4),'19 SpcFunc &amp; VentSpcFunc combos'!$Q$8:$Q$335,0),0)&gt;0,1,0)</f>
        <v>0</v>
      </c>
      <c r="CJ75" s="107">
        <f ca="1">IF(IFERROR(MATCH(_xlfn.CONCAT($B75,",",CJ$4),'19 SpcFunc &amp; VentSpcFunc combos'!$Q$8:$Q$335,0),0)&gt;0,1,0)</f>
        <v>0</v>
      </c>
      <c r="CK75" s="107">
        <f ca="1">IF(IFERROR(MATCH(_xlfn.CONCAT($B75,",",CK$4),'19 SpcFunc &amp; VentSpcFunc combos'!$Q$8:$Q$335,0),0)&gt;0,1,0)</f>
        <v>0</v>
      </c>
      <c r="CL75" s="107">
        <f ca="1">IF(IFERROR(MATCH(_xlfn.CONCAT($B75,",",CL$4),'19 SpcFunc &amp; VentSpcFunc combos'!$Q$8:$Q$335,0),0)&gt;0,1,0)</f>
        <v>0</v>
      </c>
      <c r="CM75" s="107">
        <f ca="1">IF(IFERROR(MATCH(_xlfn.CONCAT($B75,",",CM$4),'19 SpcFunc &amp; VentSpcFunc combos'!$Q$8:$Q$335,0),0)&gt;0,1,0)</f>
        <v>0</v>
      </c>
      <c r="CN75" s="107">
        <f ca="1">IF(IFERROR(MATCH(_xlfn.CONCAT($B75,",",CN$4),'19 SpcFunc &amp; VentSpcFunc combos'!$Q$8:$Q$335,0),0)&gt;0,1,0)</f>
        <v>0</v>
      </c>
      <c r="CO75" s="107">
        <f ca="1">IF(IFERROR(MATCH(_xlfn.CONCAT($B75,",",CO$4),'19 SpcFunc &amp; VentSpcFunc combos'!$Q$8:$Q$335,0),0)&gt;0,1,0)</f>
        <v>0</v>
      </c>
      <c r="CP75" s="107">
        <f ca="1">IF(IFERROR(MATCH(_xlfn.CONCAT($B75,",",CP$4),'19 SpcFunc &amp; VentSpcFunc combos'!$Q$8:$Q$335,0),0)&gt;0,1,0)</f>
        <v>0</v>
      </c>
      <c r="CQ75" s="107">
        <f ca="1">IF(IFERROR(MATCH(_xlfn.CONCAT($B75,",",CQ$4),'19 SpcFunc &amp; VentSpcFunc combos'!$Q$8:$Q$335,0),0)&gt;0,1,0)</f>
        <v>0</v>
      </c>
      <c r="CR75" s="107">
        <f ca="1">IF(IFERROR(MATCH(_xlfn.CONCAT($B75,",",CR$4),'19 SpcFunc &amp; VentSpcFunc combos'!$Q$8:$Q$335,0),0)&gt;0,1,0)</f>
        <v>0</v>
      </c>
      <c r="CS75" s="107">
        <f ca="1">IF(IFERROR(MATCH(_xlfn.CONCAT($B75,",",CS$4),'19 SpcFunc &amp; VentSpcFunc combos'!$Q$8:$Q$335,0),0)&gt;0,1,0)</f>
        <v>0</v>
      </c>
      <c r="CT75" s="107">
        <f ca="1">IF(IFERROR(MATCH(_xlfn.CONCAT($B75,",",CT$4),'19 SpcFunc &amp; VentSpcFunc combos'!$Q$8:$Q$335,0),0)&gt;0,1,0)</f>
        <v>0</v>
      </c>
      <c r="CU75" s="86" t="s">
        <v>535</v>
      </c>
      <c r="CV75">
        <f t="shared" ca="1" si="6"/>
        <v>1</v>
      </c>
    </row>
    <row r="76" spans="2:100">
      <c r="B76" t="str">
        <f>'For CSV - 2019 SpcFuncData'!B76</f>
        <v>Aging Eye/Low-vision (Corridor Area)</v>
      </c>
      <c r="C76" s="107">
        <f ca="1">IF(IFERROR(MATCH(_xlfn.CONCAT($B76,",",C$4),'19 SpcFunc &amp; VentSpcFunc combos'!$Q$8:$Q$335,0),0)&gt;0,1,0)</f>
        <v>0</v>
      </c>
      <c r="D76" s="107">
        <f ca="1">IF(IFERROR(MATCH(_xlfn.CONCAT($B76,",",D$4),'19 SpcFunc &amp; VentSpcFunc combos'!$Q$8:$Q$335,0),0)&gt;0,1,0)</f>
        <v>0</v>
      </c>
      <c r="E76" s="107">
        <f ca="1">IF(IFERROR(MATCH(_xlfn.CONCAT($B76,",",E$4),'19 SpcFunc &amp; VentSpcFunc combos'!$Q$8:$Q$335,0),0)&gt;0,1,0)</f>
        <v>0</v>
      </c>
      <c r="F76" s="107">
        <f ca="1">IF(IFERROR(MATCH(_xlfn.CONCAT($B76,",",F$4),'19 SpcFunc &amp; VentSpcFunc combos'!$Q$8:$Q$335,0),0)&gt;0,1,0)</f>
        <v>0</v>
      </c>
      <c r="G76" s="107">
        <f ca="1">IF(IFERROR(MATCH(_xlfn.CONCAT($B76,",",G$4),'19 SpcFunc &amp; VentSpcFunc combos'!$Q$8:$Q$335,0),0)&gt;0,1,0)</f>
        <v>0</v>
      </c>
      <c r="H76" s="107">
        <f ca="1">IF(IFERROR(MATCH(_xlfn.CONCAT($B76,",",H$4),'19 SpcFunc &amp; VentSpcFunc combos'!$Q$8:$Q$335,0),0)&gt;0,1,0)</f>
        <v>0</v>
      </c>
      <c r="I76" s="107">
        <f ca="1">IF(IFERROR(MATCH(_xlfn.CONCAT($B76,",",I$4),'19 SpcFunc &amp; VentSpcFunc combos'!$Q$8:$Q$335,0),0)&gt;0,1,0)</f>
        <v>0</v>
      </c>
      <c r="J76" s="107">
        <f ca="1">IF(IFERROR(MATCH(_xlfn.CONCAT($B76,",",J$4),'19 SpcFunc &amp; VentSpcFunc combos'!$Q$8:$Q$335,0),0)&gt;0,1,0)</f>
        <v>0</v>
      </c>
      <c r="K76" s="107">
        <f ca="1">IF(IFERROR(MATCH(_xlfn.CONCAT($B76,",",K$4),'19 SpcFunc &amp; VentSpcFunc combos'!$Q$8:$Q$335,0),0)&gt;0,1,0)</f>
        <v>0</v>
      </c>
      <c r="L76" s="107">
        <f ca="1">IF(IFERROR(MATCH(_xlfn.CONCAT($B76,",",L$4),'19 SpcFunc &amp; VentSpcFunc combos'!$Q$8:$Q$335,0),0)&gt;0,1,0)</f>
        <v>0</v>
      </c>
      <c r="M76" s="107">
        <f ca="1">IF(IFERROR(MATCH(_xlfn.CONCAT($B76,",",M$4),'19 SpcFunc &amp; VentSpcFunc combos'!$Q$8:$Q$335,0),0)&gt;0,1,0)</f>
        <v>0</v>
      </c>
      <c r="N76" s="107">
        <f ca="1">IF(IFERROR(MATCH(_xlfn.CONCAT($B76,",",N$4),'19 SpcFunc &amp; VentSpcFunc combos'!$Q$8:$Q$335,0),0)&gt;0,1,0)</f>
        <v>0</v>
      </c>
      <c r="O76" s="107">
        <f ca="1">IF(IFERROR(MATCH(_xlfn.CONCAT($B76,",",O$4),'19 SpcFunc &amp; VentSpcFunc combos'!$Q$8:$Q$335,0),0)&gt;0,1,0)</f>
        <v>0</v>
      </c>
      <c r="P76" s="107">
        <f ca="1">IF(IFERROR(MATCH(_xlfn.CONCAT($B76,",",P$4),'19 SpcFunc &amp; VentSpcFunc combos'!$Q$8:$Q$335,0),0)&gt;0,1,0)</f>
        <v>0</v>
      </c>
      <c r="Q76" s="107">
        <f ca="1">IF(IFERROR(MATCH(_xlfn.CONCAT($B76,",",Q$4),'19 SpcFunc &amp; VentSpcFunc combos'!$Q$8:$Q$335,0),0)&gt;0,1,0)</f>
        <v>0</v>
      </c>
      <c r="R76" s="107">
        <f ca="1">IF(IFERROR(MATCH(_xlfn.CONCAT($B76,",",R$4),'19 SpcFunc &amp; VentSpcFunc combos'!$Q$8:$Q$335,0),0)&gt;0,1,0)</f>
        <v>0</v>
      </c>
      <c r="S76" s="107">
        <f ca="1">IF(IFERROR(MATCH(_xlfn.CONCAT($B76,",",S$4),'19 SpcFunc &amp; VentSpcFunc combos'!$Q$8:$Q$335,0),0)&gt;0,1,0)</f>
        <v>0</v>
      </c>
      <c r="T76" s="107">
        <f ca="1">IF(IFERROR(MATCH(_xlfn.CONCAT($B76,",",T$4),'19 SpcFunc &amp; VentSpcFunc combos'!$Q$8:$Q$335,0),0)&gt;0,1,0)</f>
        <v>0</v>
      </c>
      <c r="U76" s="107">
        <f ca="1">IF(IFERROR(MATCH(_xlfn.CONCAT($B76,",",U$4),'19 SpcFunc &amp; VentSpcFunc combos'!$Q$8:$Q$335,0),0)&gt;0,1,0)</f>
        <v>0</v>
      </c>
      <c r="V76" s="107">
        <f ca="1">IF(IFERROR(MATCH(_xlfn.CONCAT($B76,",",V$4),'19 SpcFunc &amp; VentSpcFunc combos'!$Q$8:$Q$335,0),0)&gt;0,1,0)</f>
        <v>0</v>
      </c>
      <c r="W76" s="107">
        <f ca="1">IF(IFERROR(MATCH(_xlfn.CONCAT($B76,",",W$4),'19 SpcFunc &amp; VentSpcFunc combos'!$Q$8:$Q$335,0),0)&gt;0,1,0)</f>
        <v>0</v>
      </c>
      <c r="X76" s="107">
        <f ca="1">IF(IFERROR(MATCH(_xlfn.CONCAT($B76,",",X$4),'19 SpcFunc &amp; VentSpcFunc combos'!$Q$8:$Q$335,0),0)&gt;0,1,0)</f>
        <v>0</v>
      </c>
      <c r="Y76" s="107">
        <f ca="1">IF(IFERROR(MATCH(_xlfn.CONCAT($B76,",",Y$4),'19 SpcFunc &amp; VentSpcFunc combos'!$Q$8:$Q$335,0),0)&gt;0,1,0)</f>
        <v>0</v>
      </c>
      <c r="Z76" s="107">
        <f ca="1">IF(IFERROR(MATCH(_xlfn.CONCAT($B76,",",Z$4),'19 SpcFunc &amp; VentSpcFunc combos'!$Q$8:$Q$335,0),0)&gt;0,1,0)</f>
        <v>0</v>
      </c>
      <c r="AA76" s="107">
        <f ca="1">IF(IFERROR(MATCH(_xlfn.CONCAT($B76,",",AA$4),'19 SpcFunc &amp; VentSpcFunc combos'!$Q$8:$Q$335,0),0)&gt;0,1,0)</f>
        <v>0</v>
      </c>
      <c r="AB76" s="107">
        <f ca="1">IF(IFERROR(MATCH(_xlfn.CONCAT($B76,",",AB$4),'19 SpcFunc &amp; VentSpcFunc combos'!$Q$8:$Q$335,0),0)&gt;0,1,0)</f>
        <v>0</v>
      </c>
      <c r="AC76" s="107">
        <f ca="1">IF(IFERROR(MATCH(_xlfn.CONCAT($B76,",",AC$4),'19 SpcFunc &amp; VentSpcFunc combos'!$Q$8:$Q$335,0),0)&gt;0,1,0)</f>
        <v>0</v>
      </c>
      <c r="AD76" s="107">
        <f ca="1">IF(IFERROR(MATCH(_xlfn.CONCAT($B76,",",AD$4),'19 SpcFunc &amp; VentSpcFunc combos'!$Q$8:$Q$335,0),0)&gt;0,1,0)</f>
        <v>0</v>
      </c>
      <c r="AE76" s="107">
        <f ca="1">IF(IFERROR(MATCH(_xlfn.CONCAT($B76,",",AE$4),'19 SpcFunc &amp; VentSpcFunc combos'!$Q$8:$Q$335,0),0)&gt;0,1,0)</f>
        <v>0</v>
      </c>
      <c r="AF76" s="107">
        <f ca="1">IF(IFERROR(MATCH(_xlfn.CONCAT($B76,",",AF$4),'19 SpcFunc &amp; VentSpcFunc combos'!$Q$8:$Q$335,0),0)&gt;0,1,0)</f>
        <v>0</v>
      </c>
      <c r="AG76" s="107">
        <f ca="1">IF(IFERROR(MATCH(_xlfn.CONCAT($B76,",",AG$4),'19 SpcFunc &amp; VentSpcFunc combos'!$Q$8:$Q$335,0),0)&gt;0,1,0)</f>
        <v>0</v>
      </c>
      <c r="AH76" s="107">
        <f ca="1">IF(IFERROR(MATCH(_xlfn.CONCAT($B76,",",AH$4),'19 SpcFunc &amp; VentSpcFunc combos'!$Q$8:$Q$335,0),0)&gt;0,1,0)</f>
        <v>0</v>
      </c>
      <c r="AI76" s="107">
        <f ca="1">IF(IFERROR(MATCH(_xlfn.CONCAT($B76,",",AI$4),'19 SpcFunc &amp; VentSpcFunc combos'!$Q$8:$Q$335,0),0)&gt;0,1,0)</f>
        <v>0</v>
      </c>
      <c r="AJ76" s="107">
        <f ca="1">IF(IFERROR(MATCH(_xlfn.CONCAT($B76,",",AJ$4),'19 SpcFunc &amp; VentSpcFunc combos'!$Q$8:$Q$335,0),0)&gt;0,1,0)</f>
        <v>0</v>
      </c>
      <c r="AK76" s="107">
        <f ca="1">IF(IFERROR(MATCH(_xlfn.CONCAT($B76,",",AK$4),'19 SpcFunc &amp; VentSpcFunc combos'!$Q$8:$Q$335,0),0)&gt;0,1,0)</f>
        <v>0</v>
      </c>
      <c r="AL76" s="107">
        <f ca="1">IF(IFERROR(MATCH(_xlfn.CONCAT($B76,",",AL$4),'19 SpcFunc &amp; VentSpcFunc combos'!$Q$8:$Q$335,0),0)&gt;0,1,0)</f>
        <v>0</v>
      </c>
      <c r="AM76" s="107">
        <f ca="1">IF(IFERROR(MATCH(_xlfn.CONCAT($B76,",",AM$4),'19 SpcFunc &amp; VentSpcFunc combos'!$Q$8:$Q$335,0),0)&gt;0,1,0)</f>
        <v>0</v>
      </c>
      <c r="AN76" s="107">
        <f ca="1">IF(IFERROR(MATCH(_xlfn.CONCAT($B76,",",AN$4),'19 SpcFunc &amp; VentSpcFunc combos'!$Q$8:$Q$335,0),0)&gt;0,1,0)</f>
        <v>0</v>
      </c>
      <c r="AO76" s="107">
        <f ca="1">IF(IFERROR(MATCH(_xlfn.CONCAT($B76,",",AO$4),'19 SpcFunc &amp; VentSpcFunc combos'!$Q$8:$Q$335,0),0)&gt;0,1,0)</f>
        <v>0</v>
      </c>
      <c r="AP76" s="107">
        <f ca="1">IF(IFERROR(MATCH(_xlfn.CONCAT($B76,",",AP$4),'19 SpcFunc &amp; VentSpcFunc combos'!$Q$8:$Q$335,0),0)&gt;0,1,0)</f>
        <v>0</v>
      </c>
      <c r="AQ76" s="107">
        <f ca="1">IF(IFERROR(MATCH(_xlfn.CONCAT($B76,",",AQ$4),'19 SpcFunc &amp; VentSpcFunc combos'!$Q$8:$Q$335,0),0)&gt;0,1,0)</f>
        <v>0</v>
      </c>
      <c r="AR76" s="107">
        <f ca="1">IF(IFERROR(MATCH(_xlfn.CONCAT($B76,",",AR$4),'19 SpcFunc &amp; VentSpcFunc combos'!$Q$8:$Q$335,0),0)&gt;0,1,0)</f>
        <v>0</v>
      </c>
      <c r="AS76" s="107">
        <f ca="1">IF(IFERROR(MATCH(_xlfn.CONCAT($B76,",",AS$4),'19 SpcFunc &amp; VentSpcFunc combos'!$Q$8:$Q$335,0),0)&gt;0,1,0)</f>
        <v>0</v>
      </c>
      <c r="AT76" s="107">
        <f ca="1">IF(IFERROR(MATCH(_xlfn.CONCAT($B76,",",AT$4),'19 SpcFunc &amp; VentSpcFunc combos'!$Q$8:$Q$335,0),0)&gt;0,1,0)</f>
        <v>0</v>
      </c>
      <c r="AU76" s="107">
        <f ca="1">IF(IFERROR(MATCH(_xlfn.CONCAT($B76,",",AU$4),'19 SpcFunc &amp; VentSpcFunc combos'!$Q$8:$Q$335,0),0)&gt;0,1,0)</f>
        <v>0</v>
      </c>
      <c r="AV76" s="107">
        <f ca="1">IF(IFERROR(MATCH(_xlfn.CONCAT($B76,",",AV$4),'19 SpcFunc &amp; VentSpcFunc combos'!$Q$8:$Q$335,0),0)&gt;0,1,0)</f>
        <v>0</v>
      </c>
      <c r="AW76" s="107">
        <f ca="1">IF(IFERROR(MATCH(_xlfn.CONCAT($B76,",",AW$4),'19 SpcFunc &amp; VentSpcFunc combos'!$Q$8:$Q$335,0),0)&gt;0,1,0)</f>
        <v>0</v>
      </c>
      <c r="AX76" s="107">
        <f ca="1">IF(IFERROR(MATCH(_xlfn.CONCAT($B76,",",AX$4),'19 SpcFunc &amp; VentSpcFunc combos'!$Q$8:$Q$335,0),0)&gt;0,1,0)</f>
        <v>0</v>
      </c>
      <c r="AY76" s="107">
        <f ca="1">IF(IFERROR(MATCH(_xlfn.CONCAT($B76,",",AY$4),'19 SpcFunc &amp; VentSpcFunc combos'!$Q$8:$Q$335,0),0)&gt;0,1,0)</f>
        <v>1</v>
      </c>
      <c r="AZ76" s="107">
        <f ca="1">IF(IFERROR(MATCH(_xlfn.CONCAT($B76,",",AZ$4),'19 SpcFunc &amp; VentSpcFunc combos'!$Q$8:$Q$335,0),0)&gt;0,1,0)</f>
        <v>0</v>
      </c>
      <c r="BA76" s="107">
        <f ca="1">IF(IFERROR(MATCH(_xlfn.CONCAT($B76,",",BA$4),'19 SpcFunc &amp; VentSpcFunc combos'!$Q$8:$Q$335,0),0)&gt;0,1,0)</f>
        <v>0</v>
      </c>
      <c r="BB76" s="107">
        <f ca="1">IF(IFERROR(MATCH(_xlfn.CONCAT($B76,",",BB$4),'19 SpcFunc &amp; VentSpcFunc combos'!$Q$8:$Q$335,0),0)&gt;0,1,0)</f>
        <v>0</v>
      </c>
      <c r="BC76" s="107">
        <f ca="1">IF(IFERROR(MATCH(_xlfn.CONCAT($B76,",",BC$4),'19 SpcFunc &amp; VentSpcFunc combos'!$Q$8:$Q$335,0),0)&gt;0,1,0)</f>
        <v>0</v>
      </c>
      <c r="BD76" s="107">
        <f ca="1">IF(IFERROR(MATCH(_xlfn.CONCAT($B76,",",BD$4),'19 SpcFunc &amp; VentSpcFunc combos'!$Q$8:$Q$335,0),0)&gt;0,1,0)</f>
        <v>0</v>
      </c>
      <c r="BE76" s="107">
        <f ca="1">IF(IFERROR(MATCH(_xlfn.CONCAT($B76,",",BE$4),'19 SpcFunc &amp; VentSpcFunc combos'!$Q$8:$Q$335,0),0)&gt;0,1,0)</f>
        <v>0</v>
      </c>
      <c r="BF76" s="107">
        <f ca="1">IF(IFERROR(MATCH(_xlfn.CONCAT($B76,",",BF$4),'19 SpcFunc &amp; VentSpcFunc combos'!$Q$8:$Q$335,0),0)&gt;0,1,0)</f>
        <v>0</v>
      </c>
      <c r="BG76" s="107">
        <f ca="1">IF(IFERROR(MATCH(_xlfn.CONCAT($B76,",",BG$4),'19 SpcFunc &amp; VentSpcFunc combos'!$Q$8:$Q$335,0),0)&gt;0,1,0)</f>
        <v>0</v>
      </c>
      <c r="BH76" s="107">
        <f ca="1">IF(IFERROR(MATCH(_xlfn.CONCAT($B76,",",BH$4),'19 SpcFunc &amp; VentSpcFunc combos'!$Q$8:$Q$335,0),0)&gt;0,1,0)</f>
        <v>0</v>
      </c>
      <c r="BI76" s="107">
        <f ca="1">IF(IFERROR(MATCH(_xlfn.CONCAT($B76,",",BI$4),'19 SpcFunc &amp; VentSpcFunc combos'!$Q$8:$Q$335,0),0)&gt;0,1,0)</f>
        <v>0</v>
      </c>
      <c r="BJ76" s="107">
        <f ca="1">IF(IFERROR(MATCH(_xlfn.CONCAT($B76,",",BJ$4),'19 SpcFunc &amp; VentSpcFunc combos'!$Q$8:$Q$335,0),0)&gt;0,1,0)</f>
        <v>0</v>
      </c>
      <c r="BK76" s="107">
        <f ca="1">IF(IFERROR(MATCH(_xlfn.CONCAT($B76,",",BK$4),'19 SpcFunc &amp; VentSpcFunc combos'!$Q$8:$Q$335,0),0)&gt;0,1,0)</f>
        <v>0</v>
      </c>
      <c r="BL76" s="107">
        <f ca="1">IF(IFERROR(MATCH(_xlfn.CONCAT($B76,",",BL$4),'19 SpcFunc &amp; VentSpcFunc combos'!$Q$8:$Q$335,0),0)&gt;0,1,0)</f>
        <v>0</v>
      </c>
      <c r="BM76" s="107">
        <f ca="1">IF(IFERROR(MATCH(_xlfn.CONCAT($B76,",",BM$4),'19 SpcFunc &amp; VentSpcFunc combos'!$Q$8:$Q$335,0),0)&gt;0,1,0)</f>
        <v>0</v>
      </c>
      <c r="BN76" s="107">
        <f ca="1">IF(IFERROR(MATCH(_xlfn.CONCAT($B76,",",BN$4),'19 SpcFunc &amp; VentSpcFunc combos'!$Q$8:$Q$335,0),0)&gt;0,1,0)</f>
        <v>0</v>
      </c>
      <c r="BO76" s="107">
        <f ca="1">IF(IFERROR(MATCH(_xlfn.CONCAT($B76,",",BO$4),'19 SpcFunc &amp; VentSpcFunc combos'!$Q$8:$Q$335,0),0)&gt;0,1,0)</f>
        <v>0</v>
      </c>
      <c r="BP76" s="107">
        <f ca="1">IF(IFERROR(MATCH(_xlfn.CONCAT($B76,",",BP$4),'19 SpcFunc &amp; VentSpcFunc combos'!$Q$8:$Q$335,0),0)&gt;0,1,0)</f>
        <v>0</v>
      </c>
      <c r="BQ76" s="107">
        <f ca="1">IF(IFERROR(MATCH(_xlfn.CONCAT($B76,",",BQ$4),'19 SpcFunc &amp; VentSpcFunc combos'!$Q$8:$Q$335,0),0)&gt;0,1,0)</f>
        <v>0</v>
      </c>
      <c r="BR76" s="107">
        <f ca="1">IF(IFERROR(MATCH(_xlfn.CONCAT($B76,",",BR$4),'19 SpcFunc &amp; VentSpcFunc combos'!$Q$8:$Q$335,0),0)&gt;0,1,0)</f>
        <v>0</v>
      </c>
      <c r="BS76" s="107">
        <f ca="1">IF(IFERROR(MATCH(_xlfn.CONCAT($B76,",",BS$4),'19 SpcFunc &amp; VentSpcFunc combos'!$Q$8:$Q$335,0),0)&gt;0,1,0)</f>
        <v>0</v>
      </c>
      <c r="BT76" s="107">
        <f ca="1">IF(IFERROR(MATCH(_xlfn.CONCAT($B76,",",BT$4),'19 SpcFunc &amp; VentSpcFunc combos'!$Q$8:$Q$335,0),0)&gt;0,1,0)</f>
        <v>0</v>
      </c>
      <c r="BU76" s="107">
        <f ca="1">IF(IFERROR(MATCH(_xlfn.CONCAT($B76,",",BU$4),'19 SpcFunc &amp; VentSpcFunc combos'!$Q$8:$Q$335,0),0)&gt;0,1,0)</f>
        <v>0</v>
      </c>
      <c r="BV76" s="107">
        <f ca="1">IF(IFERROR(MATCH(_xlfn.CONCAT($B76,",",BV$4),'19 SpcFunc &amp; VentSpcFunc combos'!$Q$8:$Q$335,0),0)&gt;0,1,0)</f>
        <v>0</v>
      </c>
      <c r="BW76" s="107">
        <f ca="1">IF(IFERROR(MATCH(_xlfn.CONCAT($B76,",",BW$4),'19 SpcFunc &amp; VentSpcFunc combos'!$Q$8:$Q$335,0),0)&gt;0,1,0)</f>
        <v>0</v>
      </c>
      <c r="BX76" s="107">
        <f ca="1">IF(IFERROR(MATCH(_xlfn.CONCAT($B76,",",BX$4),'19 SpcFunc &amp; VentSpcFunc combos'!$Q$8:$Q$335,0),0)&gt;0,1,0)</f>
        <v>0</v>
      </c>
      <c r="BY76" s="107">
        <f ca="1">IF(IFERROR(MATCH(_xlfn.CONCAT($B76,",",BY$4),'19 SpcFunc &amp; VentSpcFunc combos'!$Q$8:$Q$335,0),0)&gt;0,1,0)</f>
        <v>0</v>
      </c>
      <c r="BZ76" s="107">
        <f ca="1">IF(IFERROR(MATCH(_xlfn.CONCAT($B76,",",BZ$4),'19 SpcFunc &amp; VentSpcFunc combos'!$Q$8:$Q$335,0),0)&gt;0,1,0)</f>
        <v>0</v>
      </c>
      <c r="CA76" s="107">
        <f ca="1">IF(IFERROR(MATCH(_xlfn.CONCAT($B76,",",CA$4),'19 SpcFunc &amp; VentSpcFunc combos'!$Q$8:$Q$335,0),0)&gt;0,1,0)</f>
        <v>0</v>
      </c>
      <c r="CB76" s="107">
        <f ca="1">IF(IFERROR(MATCH(_xlfn.CONCAT($B76,",",CB$4),'19 SpcFunc &amp; VentSpcFunc combos'!$Q$8:$Q$335,0),0)&gt;0,1,0)</f>
        <v>0</v>
      </c>
      <c r="CC76" s="107">
        <f ca="1">IF(IFERROR(MATCH(_xlfn.CONCAT($B76,",",CC$4),'19 SpcFunc &amp; VentSpcFunc combos'!$Q$8:$Q$335,0),0)&gt;0,1,0)</f>
        <v>0</v>
      </c>
      <c r="CD76" s="107">
        <f ca="1">IF(IFERROR(MATCH(_xlfn.CONCAT($B76,",",CD$4),'19 SpcFunc &amp; VentSpcFunc combos'!$Q$8:$Q$335,0),0)&gt;0,1,0)</f>
        <v>0</v>
      </c>
      <c r="CE76" s="107">
        <f ca="1">IF(IFERROR(MATCH(_xlfn.CONCAT($B76,",",CE$4),'19 SpcFunc &amp; VentSpcFunc combos'!$Q$8:$Q$335,0),0)&gt;0,1,0)</f>
        <v>0</v>
      </c>
      <c r="CF76" s="107">
        <f ca="1">IF(IFERROR(MATCH(_xlfn.CONCAT($B76,",",CF$4),'19 SpcFunc &amp; VentSpcFunc combos'!$Q$8:$Q$335,0),0)&gt;0,1,0)</f>
        <v>0</v>
      </c>
      <c r="CG76" s="107">
        <f ca="1">IF(IFERROR(MATCH(_xlfn.CONCAT($B76,",",CG$4),'19 SpcFunc &amp; VentSpcFunc combos'!$Q$8:$Q$335,0),0)&gt;0,1,0)</f>
        <v>0</v>
      </c>
      <c r="CH76" s="107">
        <f ca="1">IF(IFERROR(MATCH(_xlfn.CONCAT($B76,",",CH$4),'19 SpcFunc &amp; VentSpcFunc combos'!$Q$8:$Q$335,0),0)&gt;0,1,0)</f>
        <v>0</v>
      </c>
      <c r="CI76" s="107">
        <f ca="1">IF(IFERROR(MATCH(_xlfn.CONCAT($B76,",",CI$4),'19 SpcFunc &amp; VentSpcFunc combos'!$Q$8:$Q$335,0),0)&gt;0,1,0)</f>
        <v>0</v>
      </c>
      <c r="CJ76" s="107">
        <f ca="1">IF(IFERROR(MATCH(_xlfn.CONCAT($B76,",",CJ$4),'19 SpcFunc &amp; VentSpcFunc combos'!$Q$8:$Q$335,0),0)&gt;0,1,0)</f>
        <v>0</v>
      </c>
      <c r="CK76" s="107">
        <f ca="1">IF(IFERROR(MATCH(_xlfn.CONCAT($B76,",",CK$4),'19 SpcFunc &amp; VentSpcFunc combos'!$Q$8:$Q$335,0),0)&gt;0,1,0)</f>
        <v>0</v>
      </c>
      <c r="CL76" s="107">
        <f ca="1">IF(IFERROR(MATCH(_xlfn.CONCAT($B76,",",CL$4),'19 SpcFunc &amp; VentSpcFunc combos'!$Q$8:$Q$335,0),0)&gt;0,1,0)</f>
        <v>0</v>
      </c>
      <c r="CM76" s="107">
        <f ca="1">IF(IFERROR(MATCH(_xlfn.CONCAT($B76,",",CM$4),'19 SpcFunc &amp; VentSpcFunc combos'!$Q$8:$Q$335,0),0)&gt;0,1,0)</f>
        <v>0</v>
      </c>
      <c r="CN76" s="107">
        <f ca="1">IF(IFERROR(MATCH(_xlfn.CONCAT($B76,",",CN$4),'19 SpcFunc &amp; VentSpcFunc combos'!$Q$8:$Q$335,0),0)&gt;0,1,0)</f>
        <v>0</v>
      </c>
      <c r="CO76" s="107">
        <f ca="1">IF(IFERROR(MATCH(_xlfn.CONCAT($B76,",",CO$4),'19 SpcFunc &amp; VentSpcFunc combos'!$Q$8:$Q$335,0),0)&gt;0,1,0)</f>
        <v>0</v>
      </c>
      <c r="CP76" s="107">
        <f ca="1">IF(IFERROR(MATCH(_xlfn.CONCAT($B76,",",CP$4),'19 SpcFunc &amp; VentSpcFunc combos'!$Q$8:$Q$335,0),0)&gt;0,1,0)</f>
        <v>0</v>
      </c>
      <c r="CQ76" s="107">
        <f ca="1">IF(IFERROR(MATCH(_xlfn.CONCAT($B76,",",CQ$4),'19 SpcFunc &amp; VentSpcFunc combos'!$Q$8:$Q$335,0),0)&gt;0,1,0)</f>
        <v>0</v>
      </c>
      <c r="CR76" s="107">
        <f ca="1">IF(IFERROR(MATCH(_xlfn.CONCAT($B76,",",CR$4),'19 SpcFunc &amp; VentSpcFunc combos'!$Q$8:$Q$335,0),0)&gt;0,1,0)</f>
        <v>0</v>
      </c>
      <c r="CS76" s="107">
        <f ca="1">IF(IFERROR(MATCH(_xlfn.CONCAT($B76,",",CS$4),'19 SpcFunc &amp; VentSpcFunc combos'!$Q$8:$Q$335,0),0)&gt;0,1,0)</f>
        <v>0</v>
      </c>
      <c r="CT76" s="107">
        <f ca="1">IF(IFERROR(MATCH(_xlfn.CONCAT($B76,",",CT$4),'19 SpcFunc &amp; VentSpcFunc combos'!$Q$8:$Q$335,0),0)&gt;0,1,0)</f>
        <v>0</v>
      </c>
      <c r="CU76" s="86" t="s">
        <v>535</v>
      </c>
      <c r="CV76">
        <f t="shared" ca="1" si="6"/>
        <v>1</v>
      </c>
    </row>
    <row r="77" spans="2:100">
      <c r="B77" t="str">
        <f>'For CSV - 2019 SpcFuncData'!B77</f>
        <v>Aging Eye/Low-vision (Dining)</v>
      </c>
      <c r="C77" s="107">
        <f ca="1">IF(IFERROR(MATCH(_xlfn.CONCAT($B77,",",C$4),'19 SpcFunc &amp; VentSpcFunc combos'!$Q$8:$Q$335,0),0)&gt;0,1,0)</f>
        <v>0</v>
      </c>
      <c r="D77" s="107">
        <f ca="1">IF(IFERROR(MATCH(_xlfn.CONCAT($B77,",",D$4),'19 SpcFunc &amp; VentSpcFunc combos'!$Q$8:$Q$335,0),0)&gt;0,1,0)</f>
        <v>0</v>
      </c>
      <c r="E77" s="107">
        <f ca="1">IF(IFERROR(MATCH(_xlfn.CONCAT($B77,",",E$4),'19 SpcFunc &amp; VentSpcFunc combos'!$Q$8:$Q$335,0),0)&gt;0,1,0)</f>
        <v>0</v>
      </c>
      <c r="F77" s="107">
        <f ca="1">IF(IFERROR(MATCH(_xlfn.CONCAT($B77,",",F$4),'19 SpcFunc &amp; VentSpcFunc combos'!$Q$8:$Q$335,0),0)&gt;0,1,0)</f>
        <v>0</v>
      </c>
      <c r="G77" s="107">
        <f ca="1">IF(IFERROR(MATCH(_xlfn.CONCAT($B77,",",G$4),'19 SpcFunc &amp; VentSpcFunc combos'!$Q$8:$Q$335,0),0)&gt;0,1,0)</f>
        <v>0</v>
      </c>
      <c r="H77" s="107">
        <f ca="1">IF(IFERROR(MATCH(_xlfn.CONCAT($B77,",",H$4),'19 SpcFunc &amp; VentSpcFunc combos'!$Q$8:$Q$335,0),0)&gt;0,1,0)</f>
        <v>0</v>
      </c>
      <c r="I77" s="107">
        <f ca="1">IF(IFERROR(MATCH(_xlfn.CONCAT($B77,",",I$4),'19 SpcFunc &amp; VentSpcFunc combos'!$Q$8:$Q$335,0),0)&gt;0,1,0)</f>
        <v>0</v>
      </c>
      <c r="J77" s="107">
        <f ca="1">IF(IFERROR(MATCH(_xlfn.CONCAT($B77,",",J$4),'19 SpcFunc &amp; VentSpcFunc combos'!$Q$8:$Q$335,0),0)&gt;0,1,0)</f>
        <v>0</v>
      </c>
      <c r="K77" s="107">
        <f ca="1">IF(IFERROR(MATCH(_xlfn.CONCAT($B77,",",K$4),'19 SpcFunc &amp; VentSpcFunc combos'!$Q$8:$Q$335,0),0)&gt;0,1,0)</f>
        <v>0</v>
      </c>
      <c r="L77" s="107">
        <f ca="1">IF(IFERROR(MATCH(_xlfn.CONCAT($B77,",",L$4),'19 SpcFunc &amp; VentSpcFunc combos'!$Q$8:$Q$335,0),0)&gt;0,1,0)</f>
        <v>0</v>
      </c>
      <c r="M77" s="107">
        <f ca="1">IF(IFERROR(MATCH(_xlfn.CONCAT($B77,",",M$4),'19 SpcFunc &amp; VentSpcFunc combos'!$Q$8:$Q$335,0),0)&gt;0,1,0)</f>
        <v>0</v>
      </c>
      <c r="N77" s="107">
        <f ca="1">IF(IFERROR(MATCH(_xlfn.CONCAT($B77,",",N$4),'19 SpcFunc &amp; VentSpcFunc combos'!$Q$8:$Q$335,0),0)&gt;0,1,0)</f>
        <v>0</v>
      </c>
      <c r="O77" s="107">
        <f ca="1">IF(IFERROR(MATCH(_xlfn.CONCAT($B77,",",O$4),'19 SpcFunc &amp; VentSpcFunc combos'!$Q$8:$Q$335,0),0)&gt;0,1,0)</f>
        <v>0</v>
      </c>
      <c r="P77" s="107">
        <f ca="1">IF(IFERROR(MATCH(_xlfn.CONCAT($B77,",",P$4),'19 SpcFunc &amp; VentSpcFunc combos'!$Q$8:$Q$335,0),0)&gt;0,1,0)</f>
        <v>0</v>
      </c>
      <c r="Q77" s="107">
        <f ca="1">IF(IFERROR(MATCH(_xlfn.CONCAT($B77,",",Q$4),'19 SpcFunc &amp; VentSpcFunc combos'!$Q$8:$Q$335,0),0)&gt;0,1,0)</f>
        <v>0</v>
      </c>
      <c r="R77" s="107">
        <f ca="1">IF(IFERROR(MATCH(_xlfn.CONCAT($B77,",",R$4),'19 SpcFunc &amp; VentSpcFunc combos'!$Q$8:$Q$335,0),0)&gt;0,1,0)</f>
        <v>0</v>
      </c>
      <c r="S77" s="107">
        <f ca="1">IF(IFERROR(MATCH(_xlfn.CONCAT($B77,",",S$4),'19 SpcFunc &amp; VentSpcFunc combos'!$Q$8:$Q$335,0),0)&gt;0,1,0)</f>
        <v>0</v>
      </c>
      <c r="T77" s="107">
        <f ca="1">IF(IFERROR(MATCH(_xlfn.CONCAT($B77,",",T$4),'19 SpcFunc &amp; VentSpcFunc combos'!$Q$8:$Q$335,0),0)&gt;0,1,0)</f>
        <v>0</v>
      </c>
      <c r="U77" s="107">
        <f ca="1">IF(IFERROR(MATCH(_xlfn.CONCAT($B77,",",U$4),'19 SpcFunc &amp; VentSpcFunc combos'!$Q$8:$Q$335,0),0)&gt;0,1,0)</f>
        <v>0</v>
      </c>
      <c r="V77" s="107">
        <f ca="1">IF(IFERROR(MATCH(_xlfn.CONCAT($B77,",",V$4),'19 SpcFunc &amp; VentSpcFunc combos'!$Q$8:$Q$335,0),0)&gt;0,1,0)</f>
        <v>0</v>
      </c>
      <c r="W77" s="107">
        <f ca="1">IF(IFERROR(MATCH(_xlfn.CONCAT($B77,",",W$4),'19 SpcFunc &amp; VentSpcFunc combos'!$Q$8:$Q$335,0),0)&gt;0,1,0)</f>
        <v>0</v>
      </c>
      <c r="X77" s="107">
        <f ca="1">IF(IFERROR(MATCH(_xlfn.CONCAT($B77,",",X$4),'19 SpcFunc &amp; VentSpcFunc combos'!$Q$8:$Q$335,0),0)&gt;0,1,0)</f>
        <v>0</v>
      </c>
      <c r="Y77" s="107">
        <f ca="1">IF(IFERROR(MATCH(_xlfn.CONCAT($B77,",",Y$4),'19 SpcFunc &amp; VentSpcFunc combos'!$Q$8:$Q$335,0),0)&gt;0,1,0)</f>
        <v>0</v>
      </c>
      <c r="Z77" s="107">
        <f ca="1">IF(IFERROR(MATCH(_xlfn.CONCAT($B77,",",Z$4),'19 SpcFunc &amp; VentSpcFunc combos'!$Q$8:$Q$335,0),0)&gt;0,1,0)</f>
        <v>0</v>
      </c>
      <c r="AA77" s="107">
        <f ca="1">IF(IFERROR(MATCH(_xlfn.CONCAT($B77,",",AA$4),'19 SpcFunc &amp; VentSpcFunc combos'!$Q$8:$Q$335,0),0)&gt;0,1,0)</f>
        <v>0</v>
      </c>
      <c r="AB77" s="107">
        <f ca="1">IF(IFERROR(MATCH(_xlfn.CONCAT($B77,",",AB$4),'19 SpcFunc &amp; VentSpcFunc combos'!$Q$8:$Q$335,0),0)&gt;0,1,0)</f>
        <v>0</v>
      </c>
      <c r="AC77" s="107">
        <f ca="1">IF(IFERROR(MATCH(_xlfn.CONCAT($B77,",",AC$4),'19 SpcFunc &amp; VentSpcFunc combos'!$Q$8:$Q$335,0),0)&gt;0,1,0)</f>
        <v>0</v>
      </c>
      <c r="AD77" s="107">
        <f ca="1">IF(IFERROR(MATCH(_xlfn.CONCAT($B77,",",AD$4),'19 SpcFunc &amp; VentSpcFunc combos'!$Q$8:$Q$335,0),0)&gt;0,1,0)</f>
        <v>0</v>
      </c>
      <c r="AE77" s="107">
        <f ca="1">IF(IFERROR(MATCH(_xlfn.CONCAT($B77,",",AE$4),'19 SpcFunc &amp; VentSpcFunc combos'!$Q$8:$Q$335,0),0)&gt;0,1,0)</f>
        <v>0</v>
      </c>
      <c r="AF77" s="107">
        <f ca="1">IF(IFERROR(MATCH(_xlfn.CONCAT($B77,",",AF$4),'19 SpcFunc &amp; VentSpcFunc combos'!$Q$8:$Q$335,0),0)&gt;0,1,0)</f>
        <v>0</v>
      </c>
      <c r="AG77" s="107">
        <f ca="1">IF(IFERROR(MATCH(_xlfn.CONCAT($B77,",",AG$4),'19 SpcFunc &amp; VentSpcFunc combos'!$Q$8:$Q$335,0),0)&gt;0,1,0)</f>
        <v>0</v>
      </c>
      <c r="AH77" s="107">
        <f ca="1">IF(IFERROR(MATCH(_xlfn.CONCAT($B77,",",AH$4),'19 SpcFunc &amp; VentSpcFunc combos'!$Q$8:$Q$335,0),0)&gt;0,1,0)</f>
        <v>0</v>
      </c>
      <c r="AI77" s="107">
        <f ca="1">IF(IFERROR(MATCH(_xlfn.CONCAT($B77,",",AI$4),'19 SpcFunc &amp; VentSpcFunc combos'!$Q$8:$Q$335,0),0)&gt;0,1,0)</f>
        <v>0</v>
      </c>
      <c r="AJ77" s="107">
        <f ca="1">IF(IFERROR(MATCH(_xlfn.CONCAT($B77,",",AJ$4),'19 SpcFunc &amp; VentSpcFunc combos'!$Q$8:$Q$335,0),0)&gt;0,1,0)</f>
        <v>0</v>
      </c>
      <c r="AK77" s="107">
        <f ca="1">IF(IFERROR(MATCH(_xlfn.CONCAT($B77,",",AK$4),'19 SpcFunc &amp; VentSpcFunc combos'!$Q$8:$Q$335,0),0)&gt;0,1,0)</f>
        <v>0</v>
      </c>
      <c r="AL77" s="107">
        <f ca="1">IF(IFERROR(MATCH(_xlfn.CONCAT($B77,",",AL$4),'19 SpcFunc &amp; VentSpcFunc combos'!$Q$8:$Q$335,0),0)&gt;0,1,0)</f>
        <v>0</v>
      </c>
      <c r="AM77" s="107">
        <f ca="1">IF(IFERROR(MATCH(_xlfn.CONCAT($B77,",",AM$4),'19 SpcFunc &amp; VentSpcFunc combos'!$Q$8:$Q$335,0),0)&gt;0,1,0)</f>
        <v>0</v>
      </c>
      <c r="AN77" s="107">
        <f ca="1">IF(IFERROR(MATCH(_xlfn.CONCAT($B77,",",AN$4),'19 SpcFunc &amp; VentSpcFunc combos'!$Q$8:$Q$335,0),0)&gt;0,1,0)</f>
        <v>0</v>
      </c>
      <c r="AO77" s="107">
        <f ca="1">IF(IFERROR(MATCH(_xlfn.CONCAT($B77,",",AO$4),'19 SpcFunc &amp; VentSpcFunc combos'!$Q$8:$Q$335,0),0)&gt;0,1,0)</f>
        <v>0</v>
      </c>
      <c r="AP77" s="107">
        <f ca="1">IF(IFERROR(MATCH(_xlfn.CONCAT($B77,",",AP$4),'19 SpcFunc &amp; VentSpcFunc combos'!$Q$8:$Q$335,0),0)&gt;0,1,0)</f>
        <v>0</v>
      </c>
      <c r="AQ77" s="107">
        <f ca="1">IF(IFERROR(MATCH(_xlfn.CONCAT($B77,",",AQ$4),'19 SpcFunc &amp; VentSpcFunc combos'!$Q$8:$Q$335,0),0)&gt;0,1,0)</f>
        <v>0</v>
      </c>
      <c r="AR77" s="107">
        <f ca="1">IF(IFERROR(MATCH(_xlfn.CONCAT($B77,",",AR$4),'19 SpcFunc &amp; VentSpcFunc combos'!$Q$8:$Q$335,0),0)&gt;0,1,0)</f>
        <v>0</v>
      </c>
      <c r="AS77" s="107">
        <f ca="1">IF(IFERROR(MATCH(_xlfn.CONCAT($B77,",",AS$4),'19 SpcFunc &amp; VentSpcFunc combos'!$Q$8:$Q$335,0),0)&gt;0,1,0)</f>
        <v>1</v>
      </c>
      <c r="AT77" s="107">
        <f ca="1">IF(IFERROR(MATCH(_xlfn.CONCAT($B77,",",AT$4),'19 SpcFunc &amp; VentSpcFunc combos'!$Q$8:$Q$335,0),0)&gt;0,1,0)</f>
        <v>0</v>
      </c>
      <c r="AU77" s="107">
        <f ca="1">IF(IFERROR(MATCH(_xlfn.CONCAT($B77,",",AU$4),'19 SpcFunc &amp; VentSpcFunc combos'!$Q$8:$Q$335,0),0)&gt;0,1,0)</f>
        <v>0</v>
      </c>
      <c r="AV77" s="107">
        <f ca="1">IF(IFERROR(MATCH(_xlfn.CONCAT($B77,",",AV$4),'19 SpcFunc &amp; VentSpcFunc combos'!$Q$8:$Q$335,0),0)&gt;0,1,0)</f>
        <v>0</v>
      </c>
      <c r="AW77" s="107">
        <f ca="1">IF(IFERROR(MATCH(_xlfn.CONCAT($B77,",",AW$4),'19 SpcFunc &amp; VentSpcFunc combos'!$Q$8:$Q$335,0),0)&gt;0,1,0)</f>
        <v>0</v>
      </c>
      <c r="AX77" s="107">
        <f ca="1">IF(IFERROR(MATCH(_xlfn.CONCAT($B77,",",AX$4),'19 SpcFunc &amp; VentSpcFunc combos'!$Q$8:$Q$335,0),0)&gt;0,1,0)</f>
        <v>0</v>
      </c>
      <c r="AY77" s="107">
        <f ca="1">IF(IFERROR(MATCH(_xlfn.CONCAT($B77,",",AY$4),'19 SpcFunc &amp; VentSpcFunc combos'!$Q$8:$Q$335,0),0)&gt;0,1,0)</f>
        <v>0</v>
      </c>
      <c r="AZ77" s="107">
        <f ca="1">IF(IFERROR(MATCH(_xlfn.CONCAT($B77,",",AZ$4),'19 SpcFunc &amp; VentSpcFunc combos'!$Q$8:$Q$335,0),0)&gt;0,1,0)</f>
        <v>0</v>
      </c>
      <c r="BA77" s="107">
        <f ca="1">IF(IFERROR(MATCH(_xlfn.CONCAT($B77,",",BA$4),'19 SpcFunc &amp; VentSpcFunc combos'!$Q$8:$Q$335,0),0)&gt;0,1,0)</f>
        <v>0</v>
      </c>
      <c r="BB77" s="107">
        <f ca="1">IF(IFERROR(MATCH(_xlfn.CONCAT($B77,",",BB$4),'19 SpcFunc &amp; VentSpcFunc combos'!$Q$8:$Q$335,0),0)&gt;0,1,0)</f>
        <v>0</v>
      </c>
      <c r="BC77" s="107">
        <f ca="1">IF(IFERROR(MATCH(_xlfn.CONCAT($B77,",",BC$4),'19 SpcFunc &amp; VentSpcFunc combos'!$Q$8:$Q$335,0),0)&gt;0,1,0)</f>
        <v>0</v>
      </c>
      <c r="BD77" s="107">
        <f ca="1">IF(IFERROR(MATCH(_xlfn.CONCAT($B77,",",BD$4),'19 SpcFunc &amp; VentSpcFunc combos'!$Q$8:$Q$335,0),0)&gt;0,1,0)</f>
        <v>0</v>
      </c>
      <c r="BE77" s="107">
        <f ca="1">IF(IFERROR(MATCH(_xlfn.CONCAT($B77,",",BE$4),'19 SpcFunc &amp; VentSpcFunc combos'!$Q$8:$Q$335,0),0)&gt;0,1,0)</f>
        <v>0</v>
      </c>
      <c r="BF77" s="107">
        <f ca="1">IF(IFERROR(MATCH(_xlfn.CONCAT($B77,",",BF$4),'19 SpcFunc &amp; VentSpcFunc combos'!$Q$8:$Q$335,0),0)&gt;0,1,0)</f>
        <v>0</v>
      </c>
      <c r="BG77" s="107">
        <f ca="1">IF(IFERROR(MATCH(_xlfn.CONCAT($B77,",",BG$4),'19 SpcFunc &amp; VentSpcFunc combos'!$Q$8:$Q$335,0),0)&gt;0,1,0)</f>
        <v>0</v>
      </c>
      <c r="BH77" s="107">
        <f ca="1">IF(IFERROR(MATCH(_xlfn.CONCAT($B77,",",BH$4),'19 SpcFunc &amp; VentSpcFunc combos'!$Q$8:$Q$335,0),0)&gt;0,1,0)</f>
        <v>0</v>
      </c>
      <c r="BI77" s="107">
        <f ca="1">IF(IFERROR(MATCH(_xlfn.CONCAT($B77,",",BI$4),'19 SpcFunc &amp; VentSpcFunc combos'!$Q$8:$Q$335,0),0)&gt;0,1,0)</f>
        <v>0</v>
      </c>
      <c r="BJ77" s="107">
        <f ca="1">IF(IFERROR(MATCH(_xlfn.CONCAT($B77,",",BJ$4),'19 SpcFunc &amp; VentSpcFunc combos'!$Q$8:$Q$335,0),0)&gt;0,1,0)</f>
        <v>0</v>
      </c>
      <c r="BK77" s="107">
        <f ca="1">IF(IFERROR(MATCH(_xlfn.CONCAT($B77,",",BK$4),'19 SpcFunc &amp; VentSpcFunc combos'!$Q$8:$Q$335,0),0)&gt;0,1,0)</f>
        <v>0</v>
      </c>
      <c r="BL77" s="107">
        <f ca="1">IF(IFERROR(MATCH(_xlfn.CONCAT($B77,",",BL$4),'19 SpcFunc &amp; VentSpcFunc combos'!$Q$8:$Q$335,0),0)&gt;0,1,0)</f>
        <v>0</v>
      </c>
      <c r="BM77" s="107">
        <f ca="1">IF(IFERROR(MATCH(_xlfn.CONCAT($B77,",",BM$4),'19 SpcFunc &amp; VentSpcFunc combos'!$Q$8:$Q$335,0),0)&gt;0,1,0)</f>
        <v>0</v>
      </c>
      <c r="BN77" s="107">
        <f ca="1">IF(IFERROR(MATCH(_xlfn.CONCAT($B77,",",BN$4),'19 SpcFunc &amp; VentSpcFunc combos'!$Q$8:$Q$335,0),0)&gt;0,1,0)</f>
        <v>0</v>
      </c>
      <c r="BO77" s="107">
        <f ca="1">IF(IFERROR(MATCH(_xlfn.CONCAT($B77,",",BO$4),'19 SpcFunc &amp; VentSpcFunc combos'!$Q$8:$Q$335,0),0)&gt;0,1,0)</f>
        <v>0</v>
      </c>
      <c r="BP77" s="107">
        <f ca="1">IF(IFERROR(MATCH(_xlfn.CONCAT($B77,",",BP$4),'19 SpcFunc &amp; VentSpcFunc combos'!$Q$8:$Q$335,0),0)&gt;0,1,0)</f>
        <v>0</v>
      </c>
      <c r="BQ77" s="107">
        <f ca="1">IF(IFERROR(MATCH(_xlfn.CONCAT($B77,",",BQ$4),'19 SpcFunc &amp; VentSpcFunc combos'!$Q$8:$Q$335,0),0)&gt;0,1,0)</f>
        <v>0</v>
      </c>
      <c r="BR77" s="107">
        <f ca="1">IF(IFERROR(MATCH(_xlfn.CONCAT($B77,",",BR$4),'19 SpcFunc &amp; VentSpcFunc combos'!$Q$8:$Q$335,0),0)&gt;0,1,0)</f>
        <v>0</v>
      </c>
      <c r="BS77" s="107">
        <f ca="1">IF(IFERROR(MATCH(_xlfn.CONCAT($B77,",",BS$4),'19 SpcFunc &amp; VentSpcFunc combos'!$Q$8:$Q$335,0),0)&gt;0,1,0)</f>
        <v>0</v>
      </c>
      <c r="BT77" s="107">
        <f ca="1">IF(IFERROR(MATCH(_xlfn.CONCAT($B77,",",BT$4),'19 SpcFunc &amp; VentSpcFunc combos'!$Q$8:$Q$335,0),0)&gt;0,1,0)</f>
        <v>0</v>
      </c>
      <c r="BU77" s="107">
        <f ca="1">IF(IFERROR(MATCH(_xlfn.CONCAT($B77,",",BU$4),'19 SpcFunc &amp; VentSpcFunc combos'!$Q$8:$Q$335,0),0)&gt;0,1,0)</f>
        <v>0</v>
      </c>
      <c r="BV77" s="107">
        <f ca="1">IF(IFERROR(MATCH(_xlfn.CONCAT($B77,",",BV$4),'19 SpcFunc &amp; VentSpcFunc combos'!$Q$8:$Q$335,0),0)&gt;0,1,0)</f>
        <v>0</v>
      </c>
      <c r="BW77" s="107">
        <f ca="1">IF(IFERROR(MATCH(_xlfn.CONCAT($B77,",",BW$4),'19 SpcFunc &amp; VentSpcFunc combos'!$Q$8:$Q$335,0),0)&gt;0,1,0)</f>
        <v>0</v>
      </c>
      <c r="BX77" s="107">
        <f ca="1">IF(IFERROR(MATCH(_xlfn.CONCAT($B77,",",BX$4),'19 SpcFunc &amp; VentSpcFunc combos'!$Q$8:$Q$335,0),0)&gt;0,1,0)</f>
        <v>0</v>
      </c>
      <c r="BY77" s="107">
        <f ca="1">IF(IFERROR(MATCH(_xlfn.CONCAT($B77,",",BY$4),'19 SpcFunc &amp; VentSpcFunc combos'!$Q$8:$Q$335,0),0)&gt;0,1,0)</f>
        <v>0</v>
      </c>
      <c r="BZ77" s="107">
        <f ca="1">IF(IFERROR(MATCH(_xlfn.CONCAT($B77,",",BZ$4),'19 SpcFunc &amp; VentSpcFunc combos'!$Q$8:$Q$335,0),0)&gt;0,1,0)</f>
        <v>0</v>
      </c>
      <c r="CA77" s="107">
        <f ca="1">IF(IFERROR(MATCH(_xlfn.CONCAT($B77,",",CA$4),'19 SpcFunc &amp; VentSpcFunc combos'!$Q$8:$Q$335,0),0)&gt;0,1,0)</f>
        <v>0</v>
      </c>
      <c r="CB77" s="107">
        <f ca="1">IF(IFERROR(MATCH(_xlfn.CONCAT($B77,",",CB$4),'19 SpcFunc &amp; VentSpcFunc combos'!$Q$8:$Q$335,0),0)&gt;0,1,0)</f>
        <v>0</v>
      </c>
      <c r="CC77" s="107">
        <f ca="1">IF(IFERROR(MATCH(_xlfn.CONCAT($B77,",",CC$4),'19 SpcFunc &amp; VentSpcFunc combos'!$Q$8:$Q$335,0),0)&gt;0,1,0)</f>
        <v>0</v>
      </c>
      <c r="CD77" s="107">
        <f ca="1">IF(IFERROR(MATCH(_xlfn.CONCAT($B77,",",CD$4),'19 SpcFunc &amp; VentSpcFunc combos'!$Q$8:$Q$335,0),0)&gt;0,1,0)</f>
        <v>0</v>
      </c>
      <c r="CE77" s="107">
        <f ca="1">IF(IFERROR(MATCH(_xlfn.CONCAT($B77,",",CE$4),'19 SpcFunc &amp; VentSpcFunc combos'!$Q$8:$Q$335,0),0)&gt;0,1,0)</f>
        <v>0</v>
      </c>
      <c r="CF77" s="107">
        <f ca="1">IF(IFERROR(MATCH(_xlfn.CONCAT($B77,",",CF$4),'19 SpcFunc &amp; VentSpcFunc combos'!$Q$8:$Q$335,0),0)&gt;0,1,0)</f>
        <v>0</v>
      </c>
      <c r="CG77" s="107">
        <f ca="1">IF(IFERROR(MATCH(_xlfn.CONCAT($B77,",",CG$4),'19 SpcFunc &amp; VentSpcFunc combos'!$Q$8:$Q$335,0),0)&gt;0,1,0)</f>
        <v>0</v>
      </c>
      <c r="CH77" s="107">
        <f ca="1">IF(IFERROR(MATCH(_xlfn.CONCAT($B77,",",CH$4),'19 SpcFunc &amp; VentSpcFunc combos'!$Q$8:$Q$335,0),0)&gt;0,1,0)</f>
        <v>0</v>
      </c>
      <c r="CI77" s="107">
        <f ca="1">IF(IFERROR(MATCH(_xlfn.CONCAT($B77,",",CI$4),'19 SpcFunc &amp; VentSpcFunc combos'!$Q$8:$Q$335,0),0)&gt;0,1,0)</f>
        <v>0</v>
      </c>
      <c r="CJ77" s="107">
        <f ca="1">IF(IFERROR(MATCH(_xlfn.CONCAT($B77,",",CJ$4),'19 SpcFunc &amp; VentSpcFunc combos'!$Q$8:$Q$335,0),0)&gt;0,1,0)</f>
        <v>0</v>
      </c>
      <c r="CK77" s="107">
        <f ca="1">IF(IFERROR(MATCH(_xlfn.CONCAT($B77,",",CK$4),'19 SpcFunc &amp; VentSpcFunc combos'!$Q$8:$Q$335,0),0)&gt;0,1,0)</f>
        <v>0</v>
      </c>
      <c r="CL77" s="107">
        <f ca="1">IF(IFERROR(MATCH(_xlfn.CONCAT($B77,",",CL$4),'19 SpcFunc &amp; VentSpcFunc combos'!$Q$8:$Q$335,0),0)&gt;0,1,0)</f>
        <v>0</v>
      </c>
      <c r="CM77" s="107">
        <f ca="1">IF(IFERROR(MATCH(_xlfn.CONCAT($B77,",",CM$4),'19 SpcFunc &amp; VentSpcFunc combos'!$Q$8:$Q$335,0),0)&gt;0,1,0)</f>
        <v>0</v>
      </c>
      <c r="CN77" s="107">
        <f ca="1">IF(IFERROR(MATCH(_xlfn.CONCAT($B77,",",CN$4),'19 SpcFunc &amp; VentSpcFunc combos'!$Q$8:$Q$335,0),0)&gt;0,1,0)</f>
        <v>0</v>
      </c>
      <c r="CO77" s="107">
        <f ca="1">IF(IFERROR(MATCH(_xlfn.CONCAT($B77,",",CO$4),'19 SpcFunc &amp; VentSpcFunc combos'!$Q$8:$Q$335,0),0)&gt;0,1,0)</f>
        <v>0</v>
      </c>
      <c r="CP77" s="107">
        <f ca="1">IF(IFERROR(MATCH(_xlfn.CONCAT($B77,",",CP$4),'19 SpcFunc &amp; VentSpcFunc combos'!$Q$8:$Q$335,0),0)&gt;0,1,0)</f>
        <v>0</v>
      </c>
      <c r="CQ77" s="107">
        <f ca="1">IF(IFERROR(MATCH(_xlfn.CONCAT($B77,",",CQ$4),'19 SpcFunc &amp; VentSpcFunc combos'!$Q$8:$Q$335,0),0)&gt;0,1,0)</f>
        <v>0</v>
      </c>
      <c r="CR77" s="107">
        <f ca="1">IF(IFERROR(MATCH(_xlfn.CONCAT($B77,",",CR$4),'19 SpcFunc &amp; VentSpcFunc combos'!$Q$8:$Q$335,0),0)&gt;0,1,0)</f>
        <v>0</v>
      </c>
      <c r="CS77" s="107">
        <f ca="1">IF(IFERROR(MATCH(_xlfn.CONCAT($B77,",",CS$4),'19 SpcFunc &amp; VentSpcFunc combos'!$Q$8:$Q$335,0),0)&gt;0,1,0)</f>
        <v>0</v>
      </c>
      <c r="CT77" s="107">
        <f ca="1">IF(IFERROR(MATCH(_xlfn.CONCAT($B77,",",CT$4),'19 SpcFunc &amp; VentSpcFunc combos'!$Q$8:$Q$335,0),0)&gt;0,1,0)</f>
        <v>0</v>
      </c>
      <c r="CU77" s="86" t="s">
        <v>535</v>
      </c>
      <c r="CV77">
        <f t="shared" ca="1" si="6"/>
        <v>1</v>
      </c>
    </row>
    <row r="78" spans="2:100">
      <c r="B78" t="str">
        <f>'For CSV - 2019 SpcFuncData'!B78</f>
        <v>Aging Eye/Low-vision (Lounge/Waiting Area)</v>
      </c>
      <c r="C78" s="107">
        <f ca="1">IF(IFERROR(MATCH(_xlfn.CONCAT($B78,",",C$4),'19 SpcFunc &amp; VentSpcFunc combos'!$Q$8:$Q$335,0),0)&gt;0,1,0)</f>
        <v>0</v>
      </c>
      <c r="D78" s="107">
        <f ca="1">IF(IFERROR(MATCH(_xlfn.CONCAT($B78,",",D$4),'19 SpcFunc &amp; VentSpcFunc combos'!$Q$8:$Q$335,0),0)&gt;0,1,0)</f>
        <v>0</v>
      </c>
      <c r="E78" s="107">
        <f ca="1">IF(IFERROR(MATCH(_xlfn.CONCAT($B78,",",E$4),'19 SpcFunc &amp; VentSpcFunc combos'!$Q$8:$Q$335,0),0)&gt;0,1,0)</f>
        <v>0</v>
      </c>
      <c r="F78" s="107">
        <f ca="1">IF(IFERROR(MATCH(_xlfn.CONCAT($B78,",",F$4),'19 SpcFunc &amp; VentSpcFunc combos'!$Q$8:$Q$335,0),0)&gt;0,1,0)</f>
        <v>0</v>
      </c>
      <c r="G78" s="107">
        <f ca="1">IF(IFERROR(MATCH(_xlfn.CONCAT($B78,",",G$4),'19 SpcFunc &amp; VentSpcFunc combos'!$Q$8:$Q$335,0),0)&gt;0,1,0)</f>
        <v>0</v>
      </c>
      <c r="H78" s="107">
        <f ca="1">IF(IFERROR(MATCH(_xlfn.CONCAT($B78,",",H$4),'19 SpcFunc &amp; VentSpcFunc combos'!$Q$8:$Q$335,0),0)&gt;0,1,0)</f>
        <v>0</v>
      </c>
      <c r="I78" s="107">
        <f ca="1">IF(IFERROR(MATCH(_xlfn.CONCAT($B78,",",I$4),'19 SpcFunc &amp; VentSpcFunc combos'!$Q$8:$Q$335,0),0)&gt;0,1,0)</f>
        <v>0</v>
      </c>
      <c r="J78" s="107">
        <f ca="1">IF(IFERROR(MATCH(_xlfn.CONCAT($B78,",",J$4),'19 SpcFunc &amp; VentSpcFunc combos'!$Q$8:$Q$335,0),0)&gt;0,1,0)</f>
        <v>0</v>
      </c>
      <c r="K78" s="107">
        <f ca="1">IF(IFERROR(MATCH(_xlfn.CONCAT($B78,",",K$4),'19 SpcFunc &amp; VentSpcFunc combos'!$Q$8:$Q$335,0),0)&gt;0,1,0)</f>
        <v>0</v>
      </c>
      <c r="L78" s="107">
        <f ca="1">IF(IFERROR(MATCH(_xlfn.CONCAT($B78,",",L$4),'19 SpcFunc &amp; VentSpcFunc combos'!$Q$8:$Q$335,0),0)&gt;0,1,0)</f>
        <v>0</v>
      </c>
      <c r="M78" s="107">
        <f ca="1">IF(IFERROR(MATCH(_xlfn.CONCAT($B78,",",M$4),'19 SpcFunc &amp; VentSpcFunc combos'!$Q$8:$Q$335,0),0)&gt;0,1,0)</f>
        <v>0</v>
      </c>
      <c r="N78" s="107">
        <f ca="1">IF(IFERROR(MATCH(_xlfn.CONCAT($B78,",",N$4),'19 SpcFunc &amp; VentSpcFunc combos'!$Q$8:$Q$335,0),0)&gt;0,1,0)</f>
        <v>0</v>
      </c>
      <c r="O78" s="107">
        <f ca="1">IF(IFERROR(MATCH(_xlfn.CONCAT($B78,",",O$4),'19 SpcFunc &amp; VentSpcFunc combos'!$Q$8:$Q$335,0),0)&gt;0,1,0)</f>
        <v>0</v>
      </c>
      <c r="P78" s="107">
        <f ca="1">IF(IFERROR(MATCH(_xlfn.CONCAT($B78,",",P$4),'19 SpcFunc &amp; VentSpcFunc combos'!$Q$8:$Q$335,0),0)&gt;0,1,0)</f>
        <v>0</v>
      </c>
      <c r="Q78" s="107">
        <f ca="1">IF(IFERROR(MATCH(_xlfn.CONCAT($B78,",",Q$4),'19 SpcFunc &amp; VentSpcFunc combos'!$Q$8:$Q$335,0),0)&gt;0,1,0)</f>
        <v>0</v>
      </c>
      <c r="R78" s="107">
        <f ca="1">IF(IFERROR(MATCH(_xlfn.CONCAT($B78,",",R$4),'19 SpcFunc &amp; VentSpcFunc combos'!$Q$8:$Q$335,0),0)&gt;0,1,0)</f>
        <v>0</v>
      </c>
      <c r="S78" s="107">
        <f ca="1">IF(IFERROR(MATCH(_xlfn.CONCAT($B78,",",S$4),'19 SpcFunc &amp; VentSpcFunc combos'!$Q$8:$Q$335,0),0)&gt;0,1,0)</f>
        <v>0</v>
      </c>
      <c r="T78" s="107">
        <f ca="1">IF(IFERROR(MATCH(_xlfn.CONCAT($B78,",",T$4),'19 SpcFunc &amp; VentSpcFunc combos'!$Q$8:$Q$335,0),0)&gt;0,1,0)</f>
        <v>0</v>
      </c>
      <c r="U78" s="107">
        <f ca="1">IF(IFERROR(MATCH(_xlfn.CONCAT($B78,",",U$4),'19 SpcFunc &amp; VentSpcFunc combos'!$Q$8:$Q$335,0),0)&gt;0,1,0)</f>
        <v>0</v>
      </c>
      <c r="V78" s="107">
        <f ca="1">IF(IFERROR(MATCH(_xlfn.CONCAT($B78,",",V$4),'19 SpcFunc &amp; VentSpcFunc combos'!$Q$8:$Q$335,0),0)&gt;0,1,0)</f>
        <v>0</v>
      </c>
      <c r="W78" s="107">
        <f ca="1">IF(IFERROR(MATCH(_xlfn.CONCAT($B78,",",W$4),'19 SpcFunc &amp; VentSpcFunc combos'!$Q$8:$Q$335,0),0)&gt;0,1,0)</f>
        <v>0</v>
      </c>
      <c r="X78" s="107">
        <f ca="1">IF(IFERROR(MATCH(_xlfn.CONCAT($B78,",",X$4),'19 SpcFunc &amp; VentSpcFunc combos'!$Q$8:$Q$335,0),0)&gt;0,1,0)</f>
        <v>0</v>
      </c>
      <c r="Y78" s="107">
        <f ca="1">IF(IFERROR(MATCH(_xlfn.CONCAT($B78,",",Y$4),'19 SpcFunc &amp; VentSpcFunc combos'!$Q$8:$Q$335,0),0)&gt;0,1,0)</f>
        <v>0</v>
      </c>
      <c r="Z78" s="107">
        <f ca="1">IF(IFERROR(MATCH(_xlfn.CONCAT($B78,",",Z$4),'19 SpcFunc &amp; VentSpcFunc combos'!$Q$8:$Q$335,0),0)&gt;0,1,0)</f>
        <v>0</v>
      </c>
      <c r="AA78" s="107">
        <f ca="1">IF(IFERROR(MATCH(_xlfn.CONCAT($B78,",",AA$4),'19 SpcFunc &amp; VentSpcFunc combos'!$Q$8:$Q$335,0),0)&gt;0,1,0)</f>
        <v>0</v>
      </c>
      <c r="AB78" s="107">
        <f ca="1">IF(IFERROR(MATCH(_xlfn.CONCAT($B78,",",AB$4),'19 SpcFunc &amp; VentSpcFunc combos'!$Q$8:$Q$335,0),0)&gt;0,1,0)</f>
        <v>0</v>
      </c>
      <c r="AC78" s="107">
        <f ca="1">IF(IFERROR(MATCH(_xlfn.CONCAT($B78,",",AC$4),'19 SpcFunc &amp; VentSpcFunc combos'!$Q$8:$Q$335,0),0)&gt;0,1,0)</f>
        <v>0</v>
      </c>
      <c r="AD78" s="107">
        <f ca="1">IF(IFERROR(MATCH(_xlfn.CONCAT($B78,",",AD$4),'19 SpcFunc &amp; VentSpcFunc combos'!$Q$8:$Q$335,0),0)&gt;0,1,0)</f>
        <v>0</v>
      </c>
      <c r="AE78" s="107">
        <f ca="1">IF(IFERROR(MATCH(_xlfn.CONCAT($B78,",",AE$4),'19 SpcFunc &amp; VentSpcFunc combos'!$Q$8:$Q$335,0),0)&gt;0,1,0)</f>
        <v>0</v>
      </c>
      <c r="AF78" s="107">
        <f ca="1">IF(IFERROR(MATCH(_xlfn.CONCAT($B78,",",AF$4),'19 SpcFunc &amp; VentSpcFunc combos'!$Q$8:$Q$335,0),0)&gt;0,1,0)</f>
        <v>0</v>
      </c>
      <c r="AG78" s="107">
        <f ca="1">IF(IFERROR(MATCH(_xlfn.CONCAT($B78,",",AG$4),'19 SpcFunc &amp; VentSpcFunc combos'!$Q$8:$Q$335,0),0)&gt;0,1,0)</f>
        <v>0</v>
      </c>
      <c r="AH78" s="107">
        <f ca="1">IF(IFERROR(MATCH(_xlfn.CONCAT($B78,",",AH$4),'19 SpcFunc &amp; VentSpcFunc combos'!$Q$8:$Q$335,0),0)&gt;0,1,0)</f>
        <v>0</v>
      </c>
      <c r="AI78" s="107">
        <f ca="1">IF(IFERROR(MATCH(_xlfn.CONCAT($B78,",",AI$4),'19 SpcFunc &amp; VentSpcFunc combos'!$Q$8:$Q$335,0),0)&gt;0,1,0)</f>
        <v>0</v>
      </c>
      <c r="AJ78" s="107">
        <f ca="1">IF(IFERROR(MATCH(_xlfn.CONCAT($B78,",",AJ$4),'19 SpcFunc &amp; VentSpcFunc combos'!$Q$8:$Q$335,0),0)&gt;0,1,0)</f>
        <v>0</v>
      </c>
      <c r="AK78" s="107">
        <f ca="1">IF(IFERROR(MATCH(_xlfn.CONCAT($B78,",",AK$4),'19 SpcFunc &amp; VentSpcFunc combos'!$Q$8:$Q$335,0),0)&gt;0,1,0)</f>
        <v>0</v>
      </c>
      <c r="AL78" s="107">
        <f ca="1">IF(IFERROR(MATCH(_xlfn.CONCAT($B78,",",AL$4),'19 SpcFunc &amp; VentSpcFunc combos'!$Q$8:$Q$335,0),0)&gt;0,1,0)</f>
        <v>0</v>
      </c>
      <c r="AM78" s="107">
        <f ca="1">IF(IFERROR(MATCH(_xlfn.CONCAT($B78,",",AM$4),'19 SpcFunc &amp; VentSpcFunc combos'!$Q$8:$Q$335,0),0)&gt;0,1,0)</f>
        <v>0</v>
      </c>
      <c r="AN78" s="107">
        <f ca="1">IF(IFERROR(MATCH(_xlfn.CONCAT($B78,",",AN$4),'19 SpcFunc &amp; VentSpcFunc combos'!$Q$8:$Q$335,0),0)&gt;0,1,0)</f>
        <v>0</v>
      </c>
      <c r="AO78" s="107">
        <f ca="1">IF(IFERROR(MATCH(_xlfn.CONCAT($B78,",",AO$4),'19 SpcFunc &amp; VentSpcFunc combos'!$Q$8:$Q$335,0),0)&gt;0,1,0)</f>
        <v>0</v>
      </c>
      <c r="AP78" s="107">
        <f ca="1">IF(IFERROR(MATCH(_xlfn.CONCAT($B78,",",AP$4),'19 SpcFunc &amp; VentSpcFunc combos'!$Q$8:$Q$335,0),0)&gt;0,1,0)</f>
        <v>0</v>
      </c>
      <c r="AQ78" s="107">
        <f ca="1">IF(IFERROR(MATCH(_xlfn.CONCAT($B78,",",AQ$4),'19 SpcFunc &amp; VentSpcFunc combos'!$Q$8:$Q$335,0),0)&gt;0,1,0)</f>
        <v>0</v>
      </c>
      <c r="AR78" s="107">
        <f ca="1">IF(IFERROR(MATCH(_xlfn.CONCAT($B78,",",AR$4),'19 SpcFunc &amp; VentSpcFunc combos'!$Q$8:$Q$335,0),0)&gt;0,1,0)</f>
        <v>0</v>
      </c>
      <c r="AS78" s="107">
        <f ca="1">IF(IFERROR(MATCH(_xlfn.CONCAT($B78,",",AS$4),'19 SpcFunc &amp; VentSpcFunc combos'!$Q$8:$Q$335,0),0)&gt;0,1,0)</f>
        <v>0</v>
      </c>
      <c r="AT78" s="107">
        <f ca="1">IF(IFERROR(MATCH(_xlfn.CONCAT($B78,",",AT$4),'19 SpcFunc &amp; VentSpcFunc combos'!$Q$8:$Q$335,0),0)&gt;0,1,0)</f>
        <v>0</v>
      </c>
      <c r="AU78" s="107">
        <f ca="1">IF(IFERROR(MATCH(_xlfn.CONCAT($B78,",",AU$4),'19 SpcFunc &amp; VentSpcFunc combos'!$Q$8:$Q$335,0),0)&gt;0,1,0)</f>
        <v>0</v>
      </c>
      <c r="AV78" s="107">
        <f ca="1">IF(IFERROR(MATCH(_xlfn.CONCAT($B78,",",AV$4),'19 SpcFunc &amp; VentSpcFunc combos'!$Q$8:$Q$335,0),0)&gt;0,1,0)</f>
        <v>1</v>
      </c>
      <c r="AW78" s="107">
        <f ca="1">IF(IFERROR(MATCH(_xlfn.CONCAT($B78,",",AW$4),'19 SpcFunc &amp; VentSpcFunc combos'!$Q$8:$Q$335,0),0)&gt;0,1,0)</f>
        <v>0</v>
      </c>
      <c r="AX78" s="107">
        <f ca="1">IF(IFERROR(MATCH(_xlfn.CONCAT($B78,",",AX$4),'19 SpcFunc &amp; VentSpcFunc combos'!$Q$8:$Q$335,0),0)&gt;0,1,0)</f>
        <v>0</v>
      </c>
      <c r="AY78" s="107">
        <f ca="1">IF(IFERROR(MATCH(_xlfn.CONCAT($B78,",",AY$4),'19 SpcFunc &amp; VentSpcFunc combos'!$Q$8:$Q$335,0),0)&gt;0,1,0)</f>
        <v>0</v>
      </c>
      <c r="AZ78" s="107">
        <f ca="1">IF(IFERROR(MATCH(_xlfn.CONCAT($B78,",",AZ$4),'19 SpcFunc &amp; VentSpcFunc combos'!$Q$8:$Q$335,0),0)&gt;0,1,0)</f>
        <v>0</v>
      </c>
      <c r="BA78" s="107">
        <f ca="1">IF(IFERROR(MATCH(_xlfn.CONCAT($B78,",",BA$4),'19 SpcFunc &amp; VentSpcFunc combos'!$Q$8:$Q$335,0),0)&gt;0,1,0)</f>
        <v>0</v>
      </c>
      <c r="BB78" s="107">
        <f ca="1">IF(IFERROR(MATCH(_xlfn.CONCAT($B78,",",BB$4),'19 SpcFunc &amp; VentSpcFunc combos'!$Q$8:$Q$335,0),0)&gt;0,1,0)</f>
        <v>0</v>
      </c>
      <c r="BC78" s="107">
        <f ca="1">IF(IFERROR(MATCH(_xlfn.CONCAT($B78,",",BC$4),'19 SpcFunc &amp; VentSpcFunc combos'!$Q$8:$Q$335,0),0)&gt;0,1,0)</f>
        <v>0</v>
      </c>
      <c r="BD78" s="107">
        <f ca="1">IF(IFERROR(MATCH(_xlfn.CONCAT($B78,",",BD$4),'19 SpcFunc &amp; VentSpcFunc combos'!$Q$8:$Q$335,0),0)&gt;0,1,0)</f>
        <v>0</v>
      </c>
      <c r="BE78" s="107">
        <f ca="1">IF(IFERROR(MATCH(_xlfn.CONCAT($B78,",",BE$4),'19 SpcFunc &amp; VentSpcFunc combos'!$Q$8:$Q$335,0),0)&gt;0,1,0)</f>
        <v>0</v>
      </c>
      <c r="BF78" s="107">
        <f ca="1">IF(IFERROR(MATCH(_xlfn.CONCAT($B78,",",BF$4),'19 SpcFunc &amp; VentSpcFunc combos'!$Q$8:$Q$335,0),0)&gt;0,1,0)</f>
        <v>0</v>
      </c>
      <c r="BG78" s="107">
        <f ca="1">IF(IFERROR(MATCH(_xlfn.CONCAT($B78,",",BG$4),'19 SpcFunc &amp; VentSpcFunc combos'!$Q$8:$Q$335,0),0)&gt;0,1,0)</f>
        <v>0</v>
      </c>
      <c r="BH78" s="107">
        <f ca="1">IF(IFERROR(MATCH(_xlfn.CONCAT($B78,",",BH$4),'19 SpcFunc &amp; VentSpcFunc combos'!$Q$8:$Q$335,0),0)&gt;0,1,0)</f>
        <v>0</v>
      </c>
      <c r="BI78" s="107">
        <f ca="1">IF(IFERROR(MATCH(_xlfn.CONCAT($B78,",",BI$4),'19 SpcFunc &amp; VentSpcFunc combos'!$Q$8:$Q$335,0),0)&gt;0,1,0)</f>
        <v>0</v>
      </c>
      <c r="BJ78" s="107">
        <f ca="1">IF(IFERROR(MATCH(_xlfn.CONCAT($B78,",",BJ$4),'19 SpcFunc &amp; VentSpcFunc combos'!$Q$8:$Q$335,0),0)&gt;0,1,0)</f>
        <v>0</v>
      </c>
      <c r="BK78" s="107">
        <f ca="1">IF(IFERROR(MATCH(_xlfn.CONCAT($B78,",",BK$4),'19 SpcFunc &amp; VentSpcFunc combos'!$Q$8:$Q$335,0),0)&gt;0,1,0)</f>
        <v>0</v>
      </c>
      <c r="BL78" s="107">
        <f ca="1">IF(IFERROR(MATCH(_xlfn.CONCAT($B78,",",BL$4),'19 SpcFunc &amp; VentSpcFunc combos'!$Q$8:$Q$335,0),0)&gt;0,1,0)</f>
        <v>0</v>
      </c>
      <c r="BM78" s="107">
        <f ca="1">IF(IFERROR(MATCH(_xlfn.CONCAT($B78,",",BM$4),'19 SpcFunc &amp; VentSpcFunc combos'!$Q$8:$Q$335,0),0)&gt;0,1,0)</f>
        <v>0</v>
      </c>
      <c r="BN78" s="107">
        <f ca="1">IF(IFERROR(MATCH(_xlfn.CONCAT($B78,",",BN$4),'19 SpcFunc &amp; VentSpcFunc combos'!$Q$8:$Q$335,0),0)&gt;0,1,0)</f>
        <v>0</v>
      </c>
      <c r="BO78" s="107">
        <f ca="1">IF(IFERROR(MATCH(_xlfn.CONCAT($B78,",",BO$4),'19 SpcFunc &amp; VentSpcFunc combos'!$Q$8:$Q$335,0),0)&gt;0,1,0)</f>
        <v>0</v>
      </c>
      <c r="BP78" s="107">
        <f ca="1">IF(IFERROR(MATCH(_xlfn.CONCAT($B78,",",BP$4),'19 SpcFunc &amp; VentSpcFunc combos'!$Q$8:$Q$335,0),0)&gt;0,1,0)</f>
        <v>0</v>
      </c>
      <c r="BQ78" s="107">
        <f ca="1">IF(IFERROR(MATCH(_xlfn.CONCAT($B78,",",BQ$4),'19 SpcFunc &amp; VentSpcFunc combos'!$Q$8:$Q$335,0),0)&gt;0,1,0)</f>
        <v>0</v>
      </c>
      <c r="BR78" s="107">
        <f ca="1">IF(IFERROR(MATCH(_xlfn.CONCAT($B78,",",BR$4),'19 SpcFunc &amp; VentSpcFunc combos'!$Q$8:$Q$335,0),0)&gt;0,1,0)</f>
        <v>0</v>
      </c>
      <c r="BS78" s="107">
        <f ca="1">IF(IFERROR(MATCH(_xlfn.CONCAT($B78,",",BS$4),'19 SpcFunc &amp; VentSpcFunc combos'!$Q$8:$Q$335,0),0)&gt;0,1,0)</f>
        <v>0</v>
      </c>
      <c r="BT78" s="107">
        <f ca="1">IF(IFERROR(MATCH(_xlfn.CONCAT($B78,",",BT$4),'19 SpcFunc &amp; VentSpcFunc combos'!$Q$8:$Q$335,0),0)&gt;0,1,0)</f>
        <v>0</v>
      </c>
      <c r="BU78" s="107">
        <f ca="1">IF(IFERROR(MATCH(_xlfn.CONCAT($B78,",",BU$4),'19 SpcFunc &amp; VentSpcFunc combos'!$Q$8:$Q$335,0),0)&gt;0,1,0)</f>
        <v>0</v>
      </c>
      <c r="BV78" s="107">
        <f ca="1">IF(IFERROR(MATCH(_xlfn.CONCAT($B78,",",BV$4),'19 SpcFunc &amp; VentSpcFunc combos'!$Q$8:$Q$335,0),0)&gt;0,1,0)</f>
        <v>0</v>
      </c>
      <c r="BW78" s="107">
        <f ca="1">IF(IFERROR(MATCH(_xlfn.CONCAT($B78,",",BW$4),'19 SpcFunc &amp; VentSpcFunc combos'!$Q$8:$Q$335,0),0)&gt;0,1,0)</f>
        <v>0</v>
      </c>
      <c r="BX78" s="107">
        <f ca="1">IF(IFERROR(MATCH(_xlfn.CONCAT($B78,",",BX$4),'19 SpcFunc &amp; VentSpcFunc combos'!$Q$8:$Q$335,0),0)&gt;0,1,0)</f>
        <v>0</v>
      </c>
      <c r="BY78" s="107">
        <f ca="1">IF(IFERROR(MATCH(_xlfn.CONCAT($B78,",",BY$4),'19 SpcFunc &amp; VentSpcFunc combos'!$Q$8:$Q$335,0),0)&gt;0,1,0)</f>
        <v>0</v>
      </c>
      <c r="BZ78" s="107">
        <f ca="1">IF(IFERROR(MATCH(_xlfn.CONCAT($B78,",",BZ$4),'19 SpcFunc &amp; VentSpcFunc combos'!$Q$8:$Q$335,0),0)&gt;0,1,0)</f>
        <v>0</v>
      </c>
      <c r="CA78" s="107">
        <f ca="1">IF(IFERROR(MATCH(_xlfn.CONCAT($B78,",",CA$4),'19 SpcFunc &amp; VentSpcFunc combos'!$Q$8:$Q$335,0),0)&gt;0,1,0)</f>
        <v>0</v>
      </c>
      <c r="CB78" s="107">
        <f ca="1">IF(IFERROR(MATCH(_xlfn.CONCAT($B78,",",CB$4),'19 SpcFunc &amp; VentSpcFunc combos'!$Q$8:$Q$335,0),0)&gt;0,1,0)</f>
        <v>0</v>
      </c>
      <c r="CC78" s="107">
        <f ca="1">IF(IFERROR(MATCH(_xlfn.CONCAT($B78,",",CC$4),'19 SpcFunc &amp; VentSpcFunc combos'!$Q$8:$Q$335,0),0)&gt;0,1,0)</f>
        <v>0</v>
      </c>
      <c r="CD78" s="107">
        <f ca="1">IF(IFERROR(MATCH(_xlfn.CONCAT($B78,",",CD$4),'19 SpcFunc &amp; VentSpcFunc combos'!$Q$8:$Q$335,0),0)&gt;0,1,0)</f>
        <v>0</v>
      </c>
      <c r="CE78" s="107">
        <f ca="1">IF(IFERROR(MATCH(_xlfn.CONCAT($B78,",",CE$4),'19 SpcFunc &amp; VentSpcFunc combos'!$Q$8:$Q$335,0),0)&gt;0,1,0)</f>
        <v>0</v>
      </c>
      <c r="CF78" s="107">
        <f ca="1">IF(IFERROR(MATCH(_xlfn.CONCAT($B78,",",CF$4),'19 SpcFunc &amp; VentSpcFunc combos'!$Q$8:$Q$335,0),0)&gt;0,1,0)</f>
        <v>0</v>
      </c>
      <c r="CG78" s="107">
        <f ca="1">IF(IFERROR(MATCH(_xlfn.CONCAT($B78,",",CG$4),'19 SpcFunc &amp; VentSpcFunc combos'!$Q$8:$Q$335,0),0)&gt;0,1,0)</f>
        <v>0</v>
      </c>
      <c r="CH78" s="107">
        <f ca="1">IF(IFERROR(MATCH(_xlfn.CONCAT($B78,",",CH$4),'19 SpcFunc &amp; VentSpcFunc combos'!$Q$8:$Q$335,0),0)&gt;0,1,0)</f>
        <v>0</v>
      </c>
      <c r="CI78" s="107">
        <f ca="1">IF(IFERROR(MATCH(_xlfn.CONCAT($B78,",",CI$4),'19 SpcFunc &amp; VentSpcFunc combos'!$Q$8:$Q$335,0),0)&gt;0,1,0)</f>
        <v>0</v>
      </c>
      <c r="CJ78" s="107">
        <f ca="1">IF(IFERROR(MATCH(_xlfn.CONCAT($B78,",",CJ$4),'19 SpcFunc &amp; VentSpcFunc combos'!$Q$8:$Q$335,0),0)&gt;0,1,0)</f>
        <v>0</v>
      </c>
      <c r="CK78" s="107">
        <f ca="1">IF(IFERROR(MATCH(_xlfn.CONCAT($B78,",",CK$4),'19 SpcFunc &amp; VentSpcFunc combos'!$Q$8:$Q$335,0),0)&gt;0,1,0)</f>
        <v>0</v>
      </c>
      <c r="CL78" s="107">
        <f ca="1">IF(IFERROR(MATCH(_xlfn.CONCAT($B78,",",CL$4),'19 SpcFunc &amp; VentSpcFunc combos'!$Q$8:$Q$335,0),0)&gt;0,1,0)</f>
        <v>0</v>
      </c>
      <c r="CM78" s="107">
        <f ca="1">IF(IFERROR(MATCH(_xlfn.CONCAT($B78,",",CM$4),'19 SpcFunc &amp; VentSpcFunc combos'!$Q$8:$Q$335,0),0)&gt;0,1,0)</f>
        <v>0</v>
      </c>
      <c r="CN78" s="107">
        <f ca="1">IF(IFERROR(MATCH(_xlfn.CONCAT($B78,",",CN$4),'19 SpcFunc &amp; VentSpcFunc combos'!$Q$8:$Q$335,0),0)&gt;0,1,0)</f>
        <v>0</v>
      </c>
      <c r="CO78" s="107">
        <f ca="1">IF(IFERROR(MATCH(_xlfn.CONCAT($B78,",",CO$4),'19 SpcFunc &amp; VentSpcFunc combos'!$Q$8:$Q$335,0),0)&gt;0,1,0)</f>
        <v>0</v>
      </c>
      <c r="CP78" s="107">
        <f ca="1">IF(IFERROR(MATCH(_xlfn.CONCAT($B78,",",CP$4),'19 SpcFunc &amp; VentSpcFunc combos'!$Q$8:$Q$335,0),0)&gt;0,1,0)</f>
        <v>0</v>
      </c>
      <c r="CQ78" s="107">
        <f ca="1">IF(IFERROR(MATCH(_xlfn.CONCAT($B78,",",CQ$4),'19 SpcFunc &amp; VentSpcFunc combos'!$Q$8:$Q$335,0),0)&gt;0,1,0)</f>
        <v>0</v>
      </c>
      <c r="CR78" s="107">
        <f ca="1">IF(IFERROR(MATCH(_xlfn.CONCAT($B78,",",CR$4),'19 SpcFunc &amp; VentSpcFunc combos'!$Q$8:$Q$335,0),0)&gt;0,1,0)</f>
        <v>0</v>
      </c>
      <c r="CS78" s="107">
        <f ca="1">IF(IFERROR(MATCH(_xlfn.CONCAT($B78,",",CS$4),'19 SpcFunc &amp; VentSpcFunc combos'!$Q$8:$Q$335,0),0)&gt;0,1,0)</f>
        <v>0</v>
      </c>
      <c r="CT78" s="107">
        <f ca="1">IF(IFERROR(MATCH(_xlfn.CONCAT($B78,",",CT$4),'19 SpcFunc &amp; VentSpcFunc combos'!$Q$8:$Q$335,0),0)&gt;0,1,0)</f>
        <v>0</v>
      </c>
      <c r="CU78" s="86" t="s">
        <v>535</v>
      </c>
      <c r="CV78">
        <f t="shared" ca="1" si="6"/>
        <v>1</v>
      </c>
    </row>
    <row r="79" spans="2:100">
      <c r="B79" t="str">
        <f>'For CSV - 2019 SpcFuncData'!B79</f>
        <v>Aging Eye/Low-vision (Main Entry Lobby)</v>
      </c>
      <c r="C79" s="107">
        <f ca="1">IF(IFERROR(MATCH(_xlfn.CONCAT($B79,",",C$4),'19 SpcFunc &amp; VentSpcFunc combos'!$Q$8:$Q$335,0),0)&gt;0,1,0)</f>
        <v>0</v>
      </c>
      <c r="D79" s="107">
        <f ca="1">IF(IFERROR(MATCH(_xlfn.CONCAT($B79,",",D$4),'19 SpcFunc &amp; VentSpcFunc combos'!$Q$8:$Q$335,0),0)&gt;0,1,0)</f>
        <v>0</v>
      </c>
      <c r="E79" s="107">
        <f ca="1">IF(IFERROR(MATCH(_xlfn.CONCAT($B79,",",E$4),'19 SpcFunc &amp; VentSpcFunc combos'!$Q$8:$Q$335,0),0)&gt;0,1,0)</f>
        <v>0</v>
      </c>
      <c r="F79" s="107">
        <f ca="1">IF(IFERROR(MATCH(_xlfn.CONCAT($B79,",",F$4),'19 SpcFunc &amp; VentSpcFunc combos'!$Q$8:$Q$335,0),0)&gt;0,1,0)</f>
        <v>0</v>
      </c>
      <c r="G79" s="107">
        <f ca="1">IF(IFERROR(MATCH(_xlfn.CONCAT($B79,",",G$4),'19 SpcFunc &amp; VentSpcFunc combos'!$Q$8:$Q$335,0),0)&gt;0,1,0)</f>
        <v>0</v>
      </c>
      <c r="H79" s="107">
        <f ca="1">IF(IFERROR(MATCH(_xlfn.CONCAT($B79,",",H$4),'19 SpcFunc &amp; VentSpcFunc combos'!$Q$8:$Q$335,0),0)&gt;0,1,0)</f>
        <v>0</v>
      </c>
      <c r="I79" s="107">
        <f ca="1">IF(IFERROR(MATCH(_xlfn.CONCAT($B79,",",I$4),'19 SpcFunc &amp; VentSpcFunc combos'!$Q$8:$Q$335,0),0)&gt;0,1,0)</f>
        <v>0</v>
      </c>
      <c r="J79" s="107">
        <f ca="1">IF(IFERROR(MATCH(_xlfn.CONCAT($B79,",",J$4),'19 SpcFunc &amp; VentSpcFunc combos'!$Q$8:$Q$335,0),0)&gt;0,1,0)</f>
        <v>0</v>
      </c>
      <c r="K79" s="107">
        <f ca="1">IF(IFERROR(MATCH(_xlfn.CONCAT($B79,",",K$4),'19 SpcFunc &amp; VentSpcFunc combos'!$Q$8:$Q$335,0),0)&gt;0,1,0)</f>
        <v>0</v>
      </c>
      <c r="L79" s="107">
        <f ca="1">IF(IFERROR(MATCH(_xlfn.CONCAT($B79,",",L$4),'19 SpcFunc &amp; VentSpcFunc combos'!$Q$8:$Q$335,0),0)&gt;0,1,0)</f>
        <v>0</v>
      </c>
      <c r="M79" s="107">
        <f ca="1">IF(IFERROR(MATCH(_xlfn.CONCAT($B79,",",M$4),'19 SpcFunc &amp; VentSpcFunc combos'!$Q$8:$Q$335,0),0)&gt;0,1,0)</f>
        <v>0</v>
      </c>
      <c r="N79" s="107">
        <f ca="1">IF(IFERROR(MATCH(_xlfn.CONCAT($B79,",",N$4),'19 SpcFunc &amp; VentSpcFunc combos'!$Q$8:$Q$335,0),0)&gt;0,1,0)</f>
        <v>0</v>
      </c>
      <c r="O79" s="107">
        <f ca="1">IF(IFERROR(MATCH(_xlfn.CONCAT($B79,",",O$4),'19 SpcFunc &amp; VentSpcFunc combos'!$Q$8:$Q$335,0),0)&gt;0,1,0)</f>
        <v>0</v>
      </c>
      <c r="P79" s="107">
        <f ca="1">IF(IFERROR(MATCH(_xlfn.CONCAT($B79,",",P$4),'19 SpcFunc &amp; VentSpcFunc combos'!$Q$8:$Q$335,0),0)&gt;0,1,0)</f>
        <v>0</v>
      </c>
      <c r="Q79" s="107">
        <f ca="1">IF(IFERROR(MATCH(_xlfn.CONCAT($B79,",",Q$4),'19 SpcFunc &amp; VentSpcFunc combos'!$Q$8:$Q$335,0),0)&gt;0,1,0)</f>
        <v>0</v>
      </c>
      <c r="R79" s="107">
        <f ca="1">IF(IFERROR(MATCH(_xlfn.CONCAT($B79,",",R$4),'19 SpcFunc &amp; VentSpcFunc combos'!$Q$8:$Q$335,0),0)&gt;0,1,0)</f>
        <v>0</v>
      </c>
      <c r="S79" s="107">
        <f ca="1">IF(IFERROR(MATCH(_xlfn.CONCAT($B79,",",S$4),'19 SpcFunc &amp; VentSpcFunc combos'!$Q$8:$Q$335,0),0)&gt;0,1,0)</f>
        <v>0</v>
      </c>
      <c r="T79" s="107">
        <f ca="1">IF(IFERROR(MATCH(_xlfn.CONCAT($B79,",",T$4),'19 SpcFunc &amp; VentSpcFunc combos'!$Q$8:$Q$335,0),0)&gt;0,1,0)</f>
        <v>0</v>
      </c>
      <c r="U79" s="107">
        <f ca="1">IF(IFERROR(MATCH(_xlfn.CONCAT($B79,",",U$4),'19 SpcFunc &amp; VentSpcFunc combos'!$Q$8:$Q$335,0),0)&gt;0,1,0)</f>
        <v>0</v>
      </c>
      <c r="V79" s="107">
        <f ca="1">IF(IFERROR(MATCH(_xlfn.CONCAT($B79,",",V$4),'19 SpcFunc &amp; VentSpcFunc combos'!$Q$8:$Q$335,0),0)&gt;0,1,0)</f>
        <v>0</v>
      </c>
      <c r="W79" s="107">
        <f ca="1">IF(IFERROR(MATCH(_xlfn.CONCAT($B79,",",W$4),'19 SpcFunc &amp; VentSpcFunc combos'!$Q$8:$Q$335,0),0)&gt;0,1,0)</f>
        <v>0</v>
      </c>
      <c r="X79" s="107">
        <f ca="1">IF(IFERROR(MATCH(_xlfn.CONCAT($B79,",",X$4),'19 SpcFunc &amp; VentSpcFunc combos'!$Q$8:$Q$335,0),0)&gt;0,1,0)</f>
        <v>0</v>
      </c>
      <c r="Y79" s="107">
        <f ca="1">IF(IFERROR(MATCH(_xlfn.CONCAT($B79,",",Y$4),'19 SpcFunc &amp; VentSpcFunc combos'!$Q$8:$Q$335,0),0)&gt;0,1,0)</f>
        <v>0</v>
      </c>
      <c r="Z79" s="107">
        <f ca="1">IF(IFERROR(MATCH(_xlfn.CONCAT($B79,",",Z$4),'19 SpcFunc &amp; VentSpcFunc combos'!$Q$8:$Q$335,0),0)&gt;0,1,0)</f>
        <v>0</v>
      </c>
      <c r="AA79" s="107">
        <f ca="1">IF(IFERROR(MATCH(_xlfn.CONCAT($B79,",",AA$4),'19 SpcFunc &amp; VentSpcFunc combos'!$Q$8:$Q$335,0),0)&gt;0,1,0)</f>
        <v>0</v>
      </c>
      <c r="AB79" s="107">
        <f ca="1">IF(IFERROR(MATCH(_xlfn.CONCAT($B79,",",AB$4),'19 SpcFunc &amp; VentSpcFunc combos'!$Q$8:$Q$335,0),0)&gt;0,1,0)</f>
        <v>0</v>
      </c>
      <c r="AC79" s="107">
        <f ca="1">IF(IFERROR(MATCH(_xlfn.CONCAT($B79,",",AC$4),'19 SpcFunc &amp; VentSpcFunc combos'!$Q$8:$Q$335,0),0)&gt;0,1,0)</f>
        <v>0</v>
      </c>
      <c r="AD79" s="107">
        <f ca="1">IF(IFERROR(MATCH(_xlfn.CONCAT($B79,",",AD$4),'19 SpcFunc &amp; VentSpcFunc combos'!$Q$8:$Q$335,0),0)&gt;0,1,0)</f>
        <v>0</v>
      </c>
      <c r="AE79" s="107">
        <f ca="1">IF(IFERROR(MATCH(_xlfn.CONCAT($B79,",",AE$4),'19 SpcFunc &amp; VentSpcFunc combos'!$Q$8:$Q$335,0),0)&gt;0,1,0)</f>
        <v>0</v>
      </c>
      <c r="AF79" s="107">
        <f ca="1">IF(IFERROR(MATCH(_xlfn.CONCAT($B79,",",AF$4),'19 SpcFunc &amp; VentSpcFunc combos'!$Q$8:$Q$335,0),0)&gt;0,1,0)</f>
        <v>0</v>
      </c>
      <c r="AG79" s="107">
        <f ca="1">IF(IFERROR(MATCH(_xlfn.CONCAT($B79,",",AG$4),'19 SpcFunc &amp; VentSpcFunc combos'!$Q$8:$Q$335,0),0)&gt;0,1,0)</f>
        <v>0</v>
      </c>
      <c r="AH79" s="107">
        <f ca="1">IF(IFERROR(MATCH(_xlfn.CONCAT($B79,",",AH$4),'19 SpcFunc &amp; VentSpcFunc combos'!$Q$8:$Q$335,0),0)&gt;0,1,0)</f>
        <v>0</v>
      </c>
      <c r="AI79" s="107">
        <f ca="1">IF(IFERROR(MATCH(_xlfn.CONCAT($B79,",",AI$4),'19 SpcFunc &amp; VentSpcFunc combos'!$Q$8:$Q$335,0),0)&gt;0,1,0)</f>
        <v>0</v>
      </c>
      <c r="AJ79" s="107">
        <f ca="1">IF(IFERROR(MATCH(_xlfn.CONCAT($B79,",",AJ$4),'19 SpcFunc &amp; VentSpcFunc combos'!$Q$8:$Q$335,0),0)&gt;0,1,0)</f>
        <v>0</v>
      </c>
      <c r="AK79" s="107">
        <f ca="1">IF(IFERROR(MATCH(_xlfn.CONCAT($B79,",",AK$4),'19 SpcFunc &amp; VentSpcFunc combos'!$Q$8:$Q$335,0),0)&gt;0,1,0)</f>
        <v>0</v>
      </c>
      <c r="AL79" s="107">
        <f ca="1">IF(IFERROR(MATCH(_xlfn.CONCAT($B79,",",AL$4),'19 SpcFunc &amp; VentSpcFunc combos'!$Q$8:$Q$335,0),0)&gt;0,1,0)</f>
        <v>0</v>
      </c>
      <c r="AM79" s="107">
        <f ca="1">IF(IFERROR(MATCH(_xlfn.CONCAT($B79,",",AM$4),'19 SpcFunc &amp; VentSpcFunc combos'!$Q$8:$Q$335,0),0)&gt;0,1,0)</f>
        <v>0</v>
      </c>
      <c r="AN79" s="107">
        <f ca="1">IF(IFERROR(MATCH(_xlfn.CONCAT($B79,",",AN$4),'19 SpcFunc &amp; VentSpcFunc combos'!$Q$8:$Q$335,0),0)&gt;0,1,0)</f>
        <v>0</v>
      </c>
      <c r="AO79" s="107">
        <f ca="1">IF(IFERROR(MATCH(_xlfn.CONCAT($B79,",",AO$4),'19 SpcFunc &amp; VentSpcFunc combos'!$Q$8:$Q$335,0),0)&gt;0,1,0)</f>
        <v>0</v>
      </c>
      <c r="AP79" s="107">
        <f ca="1">IF(IFERROR(MATCH(_xlfn.CONCAT($B79,",",AP$4),'19 SpcFunc &amp; VentSpcFunc combos'!$Q$8:$Q$335,0),0)&gt;0,1,0)</f>
        <v>0</v>
      </c>
      <c r="AQ79" s="107">
        <f ca="1">IF(IFERROR(MATCH(_xlfn.CONCAT($B79,",",AQ$4),'19 SpcFunc &amp; VentSpcFunc combos'!$Q$8:$Q$335,0),0)&gt;0,1,0)</f>
        <v>0</v>
      </c>
      <c r="AR79" s="107">
        <f ca="1">IF(IFERROR(MATCH(_xlfn.CONCAT($B79,",",AR$4),'19 SpcFunc &amp; VentSpcFunc combos'!$Q$8:$Q$335,0),0)&gt;0,1,0)</f>
        <v>0</v>
      </c>
      <c r="AS79" s="107">
        <f ca="1">IF(IFERROR(MATCH(_xlfn.CONCAT($B79,",",AS$4),'19 SpcFunc &amp; VentSpcFunc combos'!$Q$8:$Q$335,0),0)&gt;0,1,0)</f>
        <v>0</v>
      </c>
      <c r="AT79" s="107">
        <f ca="1">IF(IFERROR(MATCH(_xlfn.CONCAT($B79,",",AT$4),'19 SpcFunc &amp; VentSpcFunc combos'!$Q$8:$Q$335,0),0)&gt;0,1,0)</f>
        <v>0</v>
      </c>
      <c r="AU79" s="107">
        <f ca="1">IF(IFERROR(MATCH(_xlfn.CONCAT($B79,",",AU$4),'19 SpcFunc &amp; VentSpcFunc combos'!$Q$8:$Q$335,0),0)&gt;0,1,0)</f>
        <v>0</v>
      </c>
      <c r="AV79" s="107">
        <f ca="1">IF(IFERROR(MATCH(_xlfn.CONCAT($B79,",",AV$4),'19 SpcFunc &amp; VentSpcFunc combos'!$Q$8:$Q$335,0),0)&gt;0,1,0)</f>
        <v>0</v>
      </c>
      <c r="AW79" s="107">
        <f ca="1">IF(IFERROR(MATCH(_xlfn.CONCAT($B79,",",AW$4),'19 SpcFunc &amp; VentSpcFunc combos'!$Q$8:$Q$335,0),0)&gt;0,1,0)</f>
        <v>0</v>
      </c>
      <c r="AX79" s="107">
        <f ca="1">IF(IFERROR(MATCH(_xlfn.CONCAT($B79,",",AX$4),'19 SpcFunc &amp; VentSpcFunc combos'!$Q$8:$Q$335,0),0)&gt;0,1,0)</f>
        <v>0</v>
      </c>
      <c r="AY79" s="107">
        <f ca="1">IF(IFERROR(MATCH(_xlfn.CONCAT($B79,",",AY$4),'19 SpcFunc &amp; VentSpcFunc combos'!$Q$8:$Q$335,0),0)&gt;0,1,0)</f>
        <v>0</v>
      </c>
      <c r="AZ79" s="107">
        <f ca="1">IF(IFERROR(MATCH(_xlfn.CONCAT($B79,",",AZ$4),'19 SpcFunc &amp; VentSpcFunc combos'!$Q$8:$Q$335,0),0)&gt;0,1,0)</f>
        <v>0</v>
      </c>
      <c r="BA79" s="107">
        <f ca="1">IF(IFERROR(MATCH(_xlfn.CONCAT($B79,",",BA$4),'19 SpcFunc &amp; VentSpcFunc combos'!$Q$8:$Q$335,0),0)&gt;0,1,0)</f>
        <v>0</v>
      </c>
      <c r="BB79" s="107">
        <f ca="1">IF(IFERROR(MATCH(_xlfn.CONCAT($B79,",",BB$4),'19 SpcFunc &amp; VentSpcFunc combos'!$Q$8:$Q$335,0),0)&gt;0,1,0)</f>
        <v>0</v>
      </c>
      <c r="BC79" s="107">
        <f ca="1">IF(IFERROR(MATCH(_xlfn.CONCAT($B79,",",BC$4),'19 SpcFunc &amp; VentSpcFunc combos'!$Q$8:$Q$335,0),0)&gt;0,1,0)</f>
        <v>0</v>
      </c>
      <c r="BD79" s="107">
        <f ca="1">IF(IFERROR(MATCH(_xlfn.CONCAT($B79,",",BD$4),'19 SpcFunc &amp; VentSpcFunc combos'!$Q$8:$Q$335,0),0)&gt;0,1,0)</f>
        <v>0</v>
      </c>
      <c r="BE79" s="107">
        <f ca="1">IF(IFERROR(MATCH(_xlfn.CONCAT($B79,",",BE$4),'19 SpcFunc &amp; VentSpcFunc combos'!$Q$8:$Q$335,0),0)&gt;0,1,0)</f>
        <v>0</v>
      </c>
      <c r="BF79" s="107">
        <f ca="1">IF(IFERROR(MATCH(_xlfn.CONCAT($B79,",",BF$4),'19 SpcFunc &amp; VentSpcFunc combos'!$Q$8:$Q$335,0),0)&gt;0,1,0)</f>
        <v>0</v>
      </c>
      <c r="BG79" s="107">
        <f ca="1">IF(IFERROR(MATCH(_xlfn.CONCAT($B79,",",BG$4),'19 SpcFunc &amp; VentSpcFunc combos'!$Q$8:$Q$335,0),0)&gt;0,1,0)</f>
        <v>0</v>
      </c>
      <c r="BH79" s="107">
        <f ca="1">IF(IFERROR(MATCH(_xlfn.CONCAT($B79,",",BH$4),'19 SpcFunc &amp; VentSpcFunc combos'!$Q$8:$Q$335,0),0)&gt;0,1,0)</f>
        <v>0</v>
      </c>
      <c r="BI79" s="107">
        <f ca="1">IF(IFERROR(MATCH(_xlfn.CONCAT($B79,",",BI$4),'19 SpcFunc &amp; VentSpcFunc combos'!$Q$8:$Q$335,0),0)&gt;0,1,0)</f>
        <v>0</v>
      </c>
      <c r="BJ79" s="107">
        <f ca="1">IF(IFERROR(MATCH(_xlfn.CONCAT($B79,",",BJ$4),'19 SpcFunc &amp; VentSpcFunc combos'!$Q$8:$Q$335,0),0)&gt;0,1,0)</f>
        <v>0</v>
      </c>
      <c r="BK79" s="107">
        <f ca="1">IF(IFERROR(MATCH(_xlfn.CONCAT($B79,",",BK$4),'19 SpcFunc &amp; VentSpcFunc combos'!$Q$8:$Q$335,0),0)&gt;0,1,0)</f>
        <v>0</v>
      </c>
      <c r="BL79" s="107">
        <f ca="1">IF(IFERROR(MATCH(_xlfn.CONCAT($B79,",",BL$4),'19 SpcFunc &amp; VentSpcFunc combos'!$Q$8:$Q$335,0),0)&gt;0,1,0)</f>
        <v>0</v>
      </c>
      <c r="BM79" s="107">
        <f ca="1">IF(IFERROR(MATCH(_xlfn.CONCAT($B79,",",BM$4),'19 SpcFunc &amp; VentSpcFunc combos'!$Q$8:$Q$335,0),0)&gt;0,1,0)</f>
        <v>0</v>
      </c>
      <c r="BN79" s="107">
        <f ca="1">IF(IFERROR(MATCH(_xlfn.CONCAT($B79,",",BN$4),'19 SpcFunc &amp; VentSpcFunc combos'!$Q$8:$Q$335,0),0)&gt;0,1,0)</f>
        <v>0</v>
      </c>
      <c r="BO79" s="107">
        <f ca="1">IF(IFERROR(MATCH(_xlfn.CONCAT($B79,",",BO$4),'19 SpcFunc &amp; VentSpcFunc combos'!$Q$8:$Q$335,0),0)&gt;0,1,0)</f>
        <v>0</v>
      </c>
      <c r="BP79" s="107">
        <f ca="1">IF(IFERROR(MATCH(_xlfn.CONCAT($B79,",",BP$4),'19 SpcFunc &amp; VentSpcFunc combos'!$Q$8:$Q$335,0),0)&gt;0,1,0)</f>
        <v>0</v>
      </c>
      <c r="BQ79" s="107">
        <f ca="1">IF(IFERROR(MATCH(_xlfn.CONCAT($B79,",",BQ$4),'19 SpcFunc &amp; VentSpcFunc combos'!$Q$8:$Q$335,0),0)&gt;0,1,0)</f>
        <v>0</v>
      </c>
      <c r="BR79" s="107">
        <f ca="1">IF(IFERROR(MATCH(_xlfn.CONCAT($B79,",",BR$4),'19 SpcFunc &amp; VentSpcFunc combos'!$Q$8:$Q$335,0),0)&gt;0,1,0)</f>
        <v>0</v>
      </c>
      <c r="BS79" s="107">
        <f ca="1">IF(IFERROR(MATCH(_xlfn.CONCAT($B79,",",BS$4),'19 SpcFunc &amp; VentSpcFunc combos'!$Q$8:$Q$335,0),0)&gt;0,1,0)</f>
        <v>0</v>
      </c>
      <c r="BT79" s="107">
        <f ca="1">IF(IFERROR(MATCH(_xlfn.CONCAT($B79,",",BT$4),'19 SpcFunc &amp; VentSpcFunc combos'!$Q$8:$Q$335,0),0)&gt;0,1,0)</f>
        <v>0</v>
      </c>
      <c r="BU79" s="107">
        <f ca="1">IF(IFERROR(MATCH(_xlfn.CONCAT($B79,",",BU$4),'19 SpcFunc &amp; VentSpcFunc combos'!$Q$8:$Q$335,0),0)&gt;0,1,0)</f>
        <v>0</v>
      </c>
      <c r="BV79" s="107">
        <f ca="1">IF(IFERROR(MATCH(_xlfn.CONCAT($B79,",",BV$4),'19 SpcFunc &amp; VentSpcFunc combos'!$Q$8:$Q$335,0),0)&gt;0,1,0)</f>
        <v>1</v>
      </c>
      <c r="BW79" s="107">
        <f ca="1">IF(IFERROR(MATCH(_xlfn.CONCAT($B79,",",BW$4),'19 SpcFunc &amp; VentSpcFunc combos'!$Q$8:$Q$335,0),0)&gt;0,1,0)</f>
        <v>0</v>
      </c>
      <c r="BX79" s="107">
        <f ca="1">IF(IFERROR(MATCH(_xlfn.CONCAT($B79,",",BX$4),'19 SpcFunc &amp; VentSpcFunc combos'!$Q$8:$Q$335,0),0)&gt;0,1,0)</f>
        <v>0</v>
      </c>
      <c r="BY79" s="107">
        <f ca="1">IF(IFERROR(MATCH(_xlfn.CONCAT($B79,",",BY$4),'19 SpcFunc &amp; VentSpcFunc combos'!$Q$8:$Q$335,0),0)&gt;0,1,0)</f>
        <v>0</v>
      </c>
      <c r="BZ79" s="107">
        <f ca="1">IF(IFERROR(MATCH(_xlfn.CONCAT($B79,",",BZ$4),'19 SpcFunc &amp; VentSpcFunc combos'!$Q$8:$Q$335,0),0)&gt;0,1,0)</f>
        <v>0</v>
      </c>
      <c r="CA79" s="107">
        <f ca="1">IF(IFERROR(MATCH(_xlfn.CONCAT($B79,",",CA$4),'19 SpcFunc &amp; VentSpcFunc combos'!$Q$8:$Q$335,0),0)&gt;0,1,0)</f>
        <v>0</v>
      </c>
      <c r="CB79" s="107">
        <f ca="1">IF(IFERROR(MATCH(_xlfn.CONCAT($B79,",",CB$4),'19 SpcFunc &amp; VentSpcFunc combos'!$Q$8:$Q$335,0),0)&gt;0,1,0)</f>
        <v>0</v>
      </c>
      <c r="CC79" s="107">
        <f ca="1">IF(IFERROR(MATCH(_xlfn.CONCAT($B79,",",CC$4),'19 SpcFunc &amp; VentSpcFunc combos'!$Q$8:$Q$335,0),0)&gt;0,1,0)</f>
        <v>0</v>
      </c>
      <c r="CD79" s="107">
        <f ca="1">IF(IFERROR(MATCH(_xlfn.CONCAT($B79,",",CD$4),'19 SpcFunc &amp; VentSpcFunc combos'!$Q$8:$Q$335,0),0)&gt;0,1,0)</f>
        <v>0</v>
      </c>
      <c r="CE79" s="107">
        <f ca="1">IF(IFERROR(MATCH(_xlfn.CONCAT($B79,",",CE$4),'19 SpcFunc &amp; VentSpcFunc combos'!$Q$8:$Q$335,0),0)&gt;0,1,0)</f>
        <v>0</v>
      </c>
      <c r="CF79" s="107">
        <f ca="1">IF(IFERROR(MATCH(_xlfn.CONCAT($B79,",",CF$4),'19 SpcFunc &amp; VentSpcFunc combos'!$Q$8:$Q$335,0),0)&gt;0,1,0)</f>
        <v>0</v>
      </c>
      <c r="CG79" s="107">
        <f ca="1">IF(IFERROR(MATCH(_xlfn.CONCAT($B79,",",CG$4),'19 SpcFunc &amp; VentSpcFunc combos'!$Q$8:$Q$335,0),0)&gt;0,1,0)</f>
        <v>0</v>
      </c>
      <c r="CH79" s="107">
        <f ca="1">IF(IFERROR(MATCH(_xlfn.CONCAT($B79,",",CH$4),'19 SpcFunc &amp; VentSpcFunc combos'!$Q$8:$Q$335,0),0)&gt;0,1,0)</f>
        <v>0</v>
      </c>
      <c r="CI79" s="107">
        <f ca="1">IF(IFERROR(MATCH(_xlfn.CONCAT($B79,",",CI$4),'19 SpcFunc &amp; VentSpcFunc combos'!$Q$8:$Q$335,0),0)&gt;0,1,0)</f>
        <v>0</v>
      </c>
      <c r="CJ79" s="107">
        <f ca="1">IF(IFERROR(MATCH(_xlfn.CONCAT($B79,",",CJ$4),'19 SpcFunc &amp; VentSpcFunc combos'!$Q$8:$Q$335,0),0)&gt;0,1,0)</f>
        <v>0</v>
      </c>
      <c r="CK79" s="107">
        <f ca="1">IF(IFERROR(MATCH(_xlfn.CONCAT($B79,",",CK$4),'19 SpcFunc &amp; VentSpcFunc combos'!$Q$8:$Q$335,0),0)&gt;0,1,0)</f>
        <v>0</v>
      </c>
      <c r="CL79" s="107">
        <f ca="1">IF(IFERROR(MATCH(_xlfn.CONCAT($B79,",",CL$4),'19 SpcFunc &amp; VentSpcFunc combos'!$Q$8:$Q$335,0),0)&gt;0,1,0)</f>
        <v>0</v>
      </c>
      <c r="CM79" s="107">
        <f ca="1">IF(IFERROR(MATCH(_xlfn.CONCAT($B79,",",CM$4),'19 SpcFunc &amp; VentSpcFunc combos'!$Q$8:$Q$335,0),0)&gt;0,1,0)</f>
        <v>0</v>
      </c>
      <c r="CN79" s="107">
        <f ca="1">IF(IFERROR(MATCH(_xlfn.CONCAT($B79,",",CN$4),'19 SpcFunc &amp; VentSpcFunc combos'!$Q$8:$Q$335,0),0)&gt;0,1,0)</f>
        <v>0</v>
      </c>
      <c r="CO79" s="107">
        <f ca="1">IF(IFERROR(MATCH(_xlfn.CONCAT($B79,",",CO$4),'19 SpcFunc &amp; VentSpcFunc combos'!$Q$8:$Q$335,0),0)&gt;0,1,0)</f>
        <v>0</v>
      </c>
      <c r="CP79" s="107">
        <f ca="1">IF(IFERROR(MATCH(_xlfn.CONCAT($B79,",",CP$4),'19 SpcFunc &amp; VentSpcFunc combos'!$Q$8:$Q$335,0),0)&gt;0,1,0)</f>
        <v>0</v>
      </c>
      <c r="CQ79" s="107">
        <f ca="1">IF(IFERROR(MATCH(_xlfn.CONCAT($B79,",",CQ$4),'19 SpcFunc &amp; VentSpcFunc combos'!$Q$8:$Q$335,0),0)&gt;0,1,0)</f>
        <v>0</v>
      </c>
      <c r="CR79" s="107">
        <f ca="1">IF(IFERROR(MATCH(_xlfn.CONCAT($B79,",",CR$4),'19 SpcFunc &amp; VentSpcFunc combos'!$Q$8:$Q$335,0),0)&gt;0,1,0)</f>
        <v>0</v>
      </c>
      <c r="CS79" s="107">
        <f ca="1">IF(IFERROR(MATCH(_xlfn.CONCAT($B79,",",CS$4),'19 SpcFunc &amp; VentSpcFunc combos'!$Q$8:$Q$335,0),0)&gt;0,1,0)</f>
        <v>0</v>
      </c>
      <c r="CT79" s="107">
        <f ca="1">IF(IFERROR(MATCH(_xlfn.CONCAT($B79,",",CT$4),'19 SpcFunc &amp; VentSpcFunc combos'!$Q$8:$Q$335,0),0)&gt;0,1,0)</f>
        <v>0</v>
      </c>
      <c r="CU79" s="86" t="s">
        <v>535</v>
      </c>
      <c r="CV79">
        <f t="shared" ca="1" si="6"/>
        <v>1</v>
      </c>
    </row>
    <row r="80" spans="2:100">
      <c r="B80" t="str">
        <f>'For CSV - 2019 SpcFuncData'!B80</f>
        <v>Aging Eye/Low-vision (Multipurpose Room)</v>
      </c>
      <c r="C80" s="107">
        <f ca="1">IF(IFERROR(MATCH(_xlfn.CONCAT($B80,",",C$4),'19 SpcFunc &amp; VentSpcFunc combos'!$Q$8:$Q$335,0),0)&gt;0,1,0)</f>
        <v>0</v>
      </c>
      <c r="D80" s="107">
        <f ca="1">IF(IFERROR(MATCH(_xlfn.CONCAT($B80,",",D$4),'19 SpcFunc &amp; VentSpcFunc combos'!$Q$8:$Q$335,0),0)&gt;0,1,0)</f>
        <v>0</v>
      </c>
      <c r="E80" s="107">
        <f ca="1">IF(IFERROR(MATCH(_xlfn.CONCAT($B80,",",E$4),'19 SpcFunc &amp; VentSpcFunc combos'!$Q$8:$Q$335,0),0)&gt;0,1,0)</f>
        <v>0</v>
      </c>
      <c r="F80" s="107">
        <f ca="1">IF(IFERROR(MATCH(_xlfn.CONCAT($B80,",",F$4),'19 SpcFunc &amp; VentSpcFunc combos'!$Q$8:$Q$335,0),0)&gt;0,1,0)</f>
        <v>0</v>
      </c>
      <c r="G80" s="107">
        <f ca="1">IF(IFERROR(MATCH(_xlfn.CONCAT($B80,",",G$4),'19 SpcFunc &amp; VentSpcFunc combos'!$Q$8:$Q$335,0),0)&gt;0,1,0)</f>
        <v>0</v>
      </c>
      <c r="H80" s="107">
        <f ca="1">IF(IFERROR(MATCH(_xlfn.CONCAT($B80,",",H$4),'19 SpcFunc &amp; VentSpcFunc combos'!$Q$8:$Q$335,0),0)&gt;0,1,0)</f>
        <v>0</v>
      </c>
      <c r="I80" s="107">
        <f ca="1">IF(IFERROR(MATCH(_xlfn.CONCAT($B80,",",I$4),'19 SpcFunc &amp; VentSpcFunc combos'!$Q$8:$Q$335,0),0)&gt;0,1,0)</f>
        <v>0</v>
      </c>
      <c r="J80" s="107">
        <f ca="1">IF(IFERROR(MATCH(_xlfn.CONCAT($B80,",",J$4),'19 SpcFunc &amp; VentSpcFunc combos'!$Q$8:$Q$335,0),0)&gt;0,1,0)</f>
        <v>0</v>
      </c>
      <c r="K80" s="107">
        <f ca="1">IF(IFERROR(MATCH(_xlfn.CONCAT($B80,",",K$4),'19 SpcFunc &amp; VentSpcFunc combos'!$Q$8:$Q$335,0),0)&gt;0,1,0)</f>
        <v>0</v>
      </c>
      <c r="L80" s="107">
        <f ca="1">IF(IFERROR(MATCH(_xlfn.CONCAT($B80,",",L$4),'19 SpcFunc &amp; VentSpcFunc combos'!$Q$8:$Q$335,0),0)&gt;0,1,0)</f>
        <v>0</v>
      </c>
      <c r="M80" s="107">
        <f ca="1">IF(IFERROR(MATCH(_xlfn.CONCAT($B80,",",M$4),'19 SpcFunc &amp; VentSpcFunc combos'!$Q$8:$Q$335,0),0)&gt;0,1,0)</f>
        <v>0</v>
      </c>
      <c r="N80" s="107">
        <f ca="1">IF(IFERROR(MATCH(_xlfn.CONCAT($B80,",",N$4),'19 SpcFunc &amp; VentSpcFunc combos'!$Q$8:$Q$335,0),0)&gt;0,1,0)</f>
        <v>0</v>
      </c>
      <c r="O80" s="107">
        <f ca="1">IF(IFERROR(MATCH(_xlfn.CONCAT($B80,",",O$4),'19 SpcFunc &amp; VentSpcFunc combos'!$Q$8:$Q$335,0),0)&gt;0,1,0)</f>
        <v>0</v>
      </c>
      <c r="P80" s="107">
        <f ca="1">IF(IFERROR(MATCH(_xlfn.CONCAT($B80,",",P$4),'19 SpcFunc &amp; VentSpcFunc combos'!$Q$8:$Q$335,0),0)&gt;0,1,0)</f>
        <v>0</v>
      </c>
      <c r="Q80" s="107">
        <f ca="1">IF(IFERROR(MATCH(_xlfn.CONCAT($B80,",",Q$4),'19 SpcFunc &amp; VentSpcFunc combos'!$Q$8:$Q$335,0),0)&gt;0,1,0)</f>
        <v>0</v>
      </c>
      <c r="R80" s="107">
        <f ca="1">IF(IFERROR(MATCH(_xlfn.CONCAT($B80,",",R$4),'19 SpcFunc &amp; VentSpcFunc combos'!$Q$8:$Q$335,0),0)&gt;0,1,0)</f>
        <v>0</v>
      </c>
      <c r="S80" s="107">
        <f ca="1">IF(IFERROR(MATCH(_xlfn.CONCAT($B80,",",S$4),'19 SpcFunc &amp; VentSpcFunc combos'!$Q$8:$Q$335,0),0)&gt;0,1,0)</f>
        <v>0</v>
      </c>
      <c r="T80" s="107">
        <f ca="1">IF(IFERROR(MATCH(_xlfn.CONCAT($B80,",",T$4),'19 SpcFunc &amp; VentSpcFunc combos'!$Q$8:$Q$335,0),0)&gt;0,1,0)</f>
        <v>0</v>
      </c>
      <c r="U80" s="107">
        <f ca="1">IF(IFERROR(MATCH(_xlfn.CONCAT($B80,",",U$4),'19 SpcFunc &amp; VentSpcFunc combos'!$Q$8:$Q$335,0),0)&gt;0,1,0)</f>
        <v>0</v>
      </c>
      <c r="V80" s="107">
        <f ca="1">IF(IFERROR(MATCH(_xlfn.CONCAT($B80,",",V$4),'19 SpcFunc &amp; VentSpcFunc combos'!$Q$8:$Q$335,0),0)&gt;0,1,0)</f>
        <v>0</v>
      </c>
      <c r="W80" s="107">
        <f ca="1">IF(IFERROR(MATCH(_xlfn.CONCAT($B80,",",W$4),'19 SpcFunc &amp; VentSpcFunc combos'!$Q$8:$Q$335,0),0)&gt;0,1,0)</f>
        <v>0</v>
      </c>
      <c r="X80" s="107">
        <f ca="1">IF(IFERROR(MATCH(_xlfn.CONCAT($B80,",",X$4),'19 SpcFunc &amp; VentSpcFunc combos'!$Q$8:$Q$335,0),0)&gt;0,1,0)</f>
        <v>0</v>
      </c>
      <c r="Y80" s="107">
        <f ca="1">IF(IFERROR(MATCH(_xlfn.CONCAT($B80,",",Y$4),'19 SpcFunc &amp; VentSpcFunc combos'!$Q$8:$Q$335,0),0)&gt;0,1,0)</f>
        <v>0</v>
      </c>
      <c r="Z80" s="107">
        <f ca="1">IF(IFERROR(MATCH(_xlfn.CONCAT($B80,",",Z$4),'19 SpcFunc &amp; VentSpcFunc combos'!$Q$8:$Q$335,0),0)&gt;0,1,0)</f>
        <v>0</v>
      </c>
      <c r="AA80" s="107">
        <f ca="1">IF(IFERROR(MATCH(_xlfn.CONCAT($B80,",",AA$4),'19 SpcFunc &amp; VentSpcFunc combos'!$Q$8:$Q$335,0),0)&gt;0,1,0)</f>
        <v>0</v>
      </c>
      <c r="AB80" s="107">
        <f ca="1">IF(IFERROR(MATCH(_xlfn.CONCAT($B80,",",AB$4),'19 SpcFunc &amp; VentSpcFunc combos'!$Q$8:$Q$335,0),0)&gt;0,1,0)</f>
        <v>0</v>
      </c>
      <c r="AC80" s="107">
        <f ca="1">IF(IFERROR(MATCH(_xlfn.CONCAT($B80,",",AC$4),'19 SpcFunc &amp; VentSpcFunc combos'!$Q$8:$Q$335,0),0)&gt;0,1,0)</f>
        <v>0</v>
      </c>
      <c r="AD80" s="107">
        <f ca="1">IF(IFERROR(MATCH(_xlfn.CONCAT($B80,",",AD$4),'19 SpcFunc &amp; VentSpcFunc combos'!$Q$8:$Q$335,0),0)&gt;0,1,0)</f>
        <v>0</v>
      </c>
      <c r="AE80" s="107">
        <f ca="1">IF(IFERROR(MATCH(_xlfn.CONCAT($B80,",",AE$4),'19 SpcFunc &amp; VentSpcFunc combos'!$Q$8:$Q$335,0),0)&gt;0,1,0)</f>
        <v>0</v>
      </c>
      <c r="AF80" s="107">
        <f ca="1">IF(IFERROR(MATCH(_xlfn.CONCAT($B80,",",AF$4),'19 SpcFunc &amp; VentSpcFunc combos'!$Q$8:$Q$335,0),0)&gt;0,1,0)</f>
        <v>0</v>
      </c>
      <c r="AG80" s="107">
        <f ca="1">IF(IFERROR(MATCH(_xlfn.CONCAT($B80,",",AG$4),'19 SpcFunc &amp; VentSpcFunc combos'!$Q$8:$Q$335,0),0)&gt;0,1,0)</f>
        <v>0</v>
      </c>
      <c r="AH80" s="107">
        <f ca="1">IF(IFERROR(MATCH(_xlfn.CONCAT($B80,",",AH$4),'19 SpcFunc &amp; VentSpcFunc combos'!$Q$8:$Q$335,0),0)&gt;0,1,0)</f>
        <v>0</v>
      </c>
      <c r="AI80" s="107">
        <f ca="1">IF(IFERROR(MATCH(_xlfn.CONCAT($B80,",",AI$4),'19 SpcFunc &amp; VentSpcFunc combos'!$Q$8:$Q$335,0),0)&gt;0,1,0)</f>
        <v>0</v>
      </c>
      <c r="AJ80" s="107">
        <f ca="1">IF(IFERROR(MATCH(_xlfn.CONCAT($B80,",",AJ$4),'19 SpcFunc &amp; VentSpcFunc combos'!$Q$8:$Q$335,0),0)&gt;0,1,0)</f>
        <v>0</v>
      </c>
      <c r="AK80" s="107">
        <f ca="1">IF(IFERROR(MATCH(_xlfn.CONCAT($B80,",",AK$4),'19 SpcFunc &amp; VentSpcFunc combos'!$Q$8:$Q$335,0),0)&gt;0,1,0)</f>
        <v>0</v>
      </c>
      <c r="AL80" s="107">
        <f ca="1">IF(IFERROR(MATCH(_xlfn.CONCAT($B80,",",AL$4),'19 SpcFunc &amp; VentSpcFunc combos'!$Q$8:$Q$335,0),0)&gt;0,1,0)</f>
        <v>0</v>
      </c>
      <c r="AM80" s="107">
        <f ca="1">IF(IFERROR(MATCH(_xlfn.CONCAT($B80,",",AM$4),'19 SpcFunc &amp; VentSpcFunc combos'!$Q$8:$Q$335,0),0)&gt;0,1,0)</f>
        <v>0</v>
      </c>
      <c r="AN80" s="107">
        <f ca="1">IF(IFERROR(MATCH(_xlfn.CONCAT($B80,",",AN$4),'19 SpcFunc &amp; VentSpcFunc combos'!$Q$8:$Q$335,0),0)&gt;0,1,0)</f>
        <v>0</v>
      </c>
      <c r="AO80" s="107">
        <f ca="1">IF(IFERROR(MATCH(_xlfn.CONCAT($B80,",",AO$4),'19 SpcFunc &amp; VentSpcFunc combos'!$Q$8:$Q$335,0),0)&gt;0,1,0)</f>
        <v>0</v>
      </c>
      <c r="AP80" s="107">
        <f ca="1">IF(IFERROR(MATCH(_xlfn.CONCAT($B80,",",AP$4),'19 SpcFunc &amp; VentSpcFunc combos'!$Q$8:$Q$335,0),0)&gt;0,1,0)</f>
        <v>0</v>
      </c>
      <c r="AQ80" s="107">
        <f ca="1">IF(IFERROR(MATCH(_xlfn.CONCAT($B80,",",AQ$4),'19 SpcFunc &amp; VentSpcFunc combos'!$Q$8:$Q$335,0),0)&gt;0,1,0)</f>
        <v>0</v>
      </c>
      <c r="AR80" s="107">
        <f ca="1">IF(IFERROR(MATCH(_xlfn.CONCAT($B80,",",AR$4),'19 SpcFunc &amp; VentSpcFunc combos'!$Q$8:$Q$335,0),0)&gt;0,1,0)</f>
        <v>0</v>
      </c>
      <c r="AS80" s="107">
        <f ca="1">IF(IFERROR(MATCH(_xlfn.CONCAT($B80,",",AS$4),'19 SpcFunc &amp; VentSpcFunc combos'!$Q$8:$Q$335,0),0)&gt;0,1,0)</f>
        <v>0</v>
      </c>
      <c r="AT80" s="107">
        <f ca="1">IF(IFERROR(MATCH(_xlfn.CONCAT($B80,",",AT$4),'19 SpcFunc &amp; VentSpcFunc combos'!$Q$8:$Q$335,0),0)&gt;0,1,0)</f>
        <v>0</v>
      </c>
      <c r="AU80" s="107">
        <f ca="1">IF(IFERROR(MATCH(_xlfn.CONCAT($B80,",",AU$4),'19 SpcFunc &amp; VentSpcFunc combos'!$Q$8:$Q$335,0),0)&gt;0,1,0)</f>
        <v>0</v>
      </c>
      <c r="AV80" s="107">
        <f ca="1">IF(IFERROR(MATCH(_xlfn.CONCAT($B80,",",AV$4),'19 SpcFunc &amp; VentSpcFunc combos'!$Q$8:$Q$335,0),0)&gt;0,1,0)</f>
        <v>0</v>
      </c>
      <c r="AW80" s="107">
        <f ca="1">IF(IFERROR(MATCH(_xlfn.CONCAT($B80,",",AW$4),'19 SpcFunc &amp; VentSpcFunc combos'!$Q$8:$Q$335,0),0)&gt;0,1,0)</f>
        <v>0</v>
      </c>
      <c r="AX80" s="107">
        <f ca="1">IF(IFERROR(MATCH(_xlfn.CONCAT($B80,",",AX$4),'19 SpcFunc &amp; VentSpcFunc combos'!$Q$8:$Q$335,0),0)&gt;0,1,0)</f>
        <v>1</v>
      </c>
      <c r="AY80" s="107">
        <f ca="1">IF(IFERROR(MATCH(_xlfn.CONCAT($B80,",",AY$4),'19 SpcFunc &amp; VentSpcFunc combos'!$Q$8:$Q$335,0),0)&gt;0,1,0)</f>
        <v>0</v>
      </c>
      <c r="AZ80" s="107">
        <f ca="1">IF(IFERROR(MATCH(_xlfn.CONCAT($B80,",",AZ$4),'19 SpcFunc &amp; VentSpcFunc combos'!$Q$8:$Q$335,0),0)&gt;0,1,0)</f>
        <v>0</v>
      </c>
      <c r="BA80" s="107">
        <f ca="1">IF(IFERROR(MATCH(_xlfn.CONCAT($B80,",",BA$4),'19 SpcFunc &amp; VentSpcFunc combos'!$Q$8:$Q$335,0),0)&gt;0,1,0)</f>
        <v>0</v>
      </c>
      <c r="BB80" s="107">
        <f ca="1">IF(IFERROR(MATCH(_xlfn.CONCAT($B80,",",BB$4),'19 SpcFunc &amp; VentSpcFunc combos'!$Q$8:$Q$335,0),0)&gt;0,1,0)</f>
        <v>0</v>
      </c>
      <c r="BC80" s="107">
        <f ca="1">IF(IFERROR(MATCH(_xlfn.CONCAT($B80,",",BC$4),'19 SpcFunc &amp; VentSpcFunc combos'!$Q$8:$Q$335,0),0)&gt;0,1,0)</f>
        <v>0</v>
      </c>
      <c r="BD80" s="107">
        <f ca="1">IF(IFERROR(MATCH(_xlfn.CONCAT($B80,",",BD$4),'19 SpcFunc &amp; VentSpcFunc combos'!$Q$8:$Q$335,0),0)&gt;0,1,0)</f>
        <v>0</v>
      </c>
      <c r="BE80" s="107">
        <f ca="1">IF(IFERROR(MATCH(_xlfn.CONCAT($B80,",",BE$4),'19 SpcFunc &amp; VentSpcFunc combos'!$Q$8:$Q$335,0),0)&gt;0,1,0)</f>
        <v>0</v>
      </c>
      <c r="BF80" s="107">
        <f ca="1">IF(IFERROR(MATCH(_xlfn.CONCAT($B80,",",BF$4),'19 SpcFunc &amp; VentSpcFunc combos'!$Q$8:$Q$335,0),0)&gt;0,1,0)</f>
        <v>0</v>
      </c>
      <c r="BG80" s="107">
        <f ca="1">IF(IFERROR(MATCH(_xlfn.CONCAT($B80,",",BG$4),'19 SpcFunc &amp; VentSpcFunc combos'!$Q$8:$Q$335,0),0)&gt;0,1,0)</f>
        <v>0</v>
      </c>
      <c r="BH80" s="107">
        <f ca="1">IF(IFERROR(MATCH(_xlfn.CONCAT($B80,",",BH$4),'19 SpcFunc &amp; VentSpcFunc combos'!$Q$8:$Q$335,0),0)&gt;0,1,0)</f>
        <v>0</v>
      </c>
      <c r="BI80" s="107">
        <f ca="1">IF(IFERROR(MATCH(_xlfn.CONCAT($B80,",",BI$4),'19 SpcFunc &amp; VentSpcFunc combos'!$Q$8:$Q$335,0),0)&gt;0,1,0)</f>
        <v>0</v>
      </c>
      <c r="BJ80" s="107">
        <f ca="1">IF(IFERROR(MATCH(_xlfn.CONCAT($B80,",",BJ$4),'19 SpcFunc &amp; VentSpcFunc combos'!$Q$8:$Q$335,0),0)&gt;0,1,0)</f>
        <v>0</v>
      </c>
      <c r="BK80" s="107">
        <f ca="1">IF(IFERROR(MATCH(_xlfn.CONCAT($B80,",",BK$4),'19 SpcFunc &amp; VentSpcFunc combos'!$Q$8:$Q$335,0),0)&gt;0,1,0)</f>
        <v>0</v>
      </c>
      <c r="BL80" s="107">
        <f ca="1">IF(IFERROR(MATCH(_xlfn.CONCAT($B80,",",BL$4),'19 SpcFunc &amp; VentSpcFunc combos'!$Q$8:$Q$335,0),0)&gt;0,1,0)</f>
        <v>0</v>
      </c>
      <c r="BM80" s="107">
        <f ca="1">IF(IFERROR(MATCH(_xlfn.CONCAT($B80,",",BM$4),'19 SpcFunc &amp; VentSpcFunc combos'!$Q$8:$Q$335,0),0)&gt;0,1,0)</f>
        <v>0</v>
      </c>
      <c r="BN80" s="107">
        <f ca="1">IF(IFERROR(MATCH(_xlfn.CONCAT($B80,",",BN$4),'19 SpcFunc &amp; VentSpcFunc combos'!$Q$8:$Q$335,0),0)&gt;0,1,0)</f>
        <v>0</v>
      </c>
      <c r="BO80" s="107">
        <f ca="1">IF(IFERROR(MATCH(_xlfn.CONCAT($B80,",",BO$4),'19 SpcFunc &amp; VentSpcFunc combos'!$Q$8:$Q$335,0),0)&gt;0,1,0)</f>
        <v>0</v>
      </c>
      <c r="BP80" s="107">
        <f ca="1">IF(IFERROR(MATCH(_xlfn.CONCAT($B80,",",BP$4),'19 SpcFunc &amp; VentSpcFunc combos'!$Q$8:$Q$335,0),0)&gt;0,1,0)</f>
        <v>0</v>
      </c>
      <c r="BQ80" s="107">
        <f ca="1">IF(IFERROR(MATCH(_xlfn.CONCAT($B80,",",BQ$4),'19 SpcFunc &amp; VentSpcFunc combos'!$Q$8:$Q$335,0),0)&gt;0,1,0)</f>
        <v>0</v>
      </c>
      <c r="BR80" s="107">
        <f ca="1">IF(IFERROR(MATCH(_xlfn.CONCAT($B80,",",BR$4),'19 SpcFunc &amp; VentSpcFunc combos'!$Q$8:$Q$335,0),0)&gt;0,1,0)</f>
        <v>0</v>
      </c>
      <c r="BS80" s="107">
        <f ca="1">IF(IFERROR(MATCH(_xlfn.CONCAT($B80,",",BS$4),'19 SpcFunc &amp; VentSpcFunc combos'!$Q$8:$Q$335,0),0)&gt;0,1,0)</f>
        <v>0</v>
      </c>
      <c r="BT80" s="107">
        <f ca="1">IF(IFERROR(MATCH(_xlfn.CONCAT($B80,",",BT$4),'19 SpcFunc &amp; VentSpcFunc combos'!$Q$8:$Q$335,0),0)&gt;0,1,0)</f>
        <v>0</v>
      </c>
      <c r="BU80" s="107">
        <f ca="1">IF(IFERROR(MATCH(_xlfn.CONCAT($B80,",",BU$4),'19 SpcFunc &amp; VentSpcFunc combos'!$Q$8:$Q$335,0),0)&gt;0,1,0)</f>
        <v>0</v>
      </c>
      <c r="BV80" s="107">
        <f ca="1">IF(IFERROR(MATCH(_xlfn.CONCAT($B80,",",BV$4),'19 SpcFunc &amp; VentSpcFunc combos'!$Q$8:$Q$335,0),0)&gt;0,1,0)</f>
        <v>0</v>
      </c>
      <c r="BW80" s="107">
        <f ca="1">IF(IFERROR(MATCH(_xlfn.CONCAT($B80,",",BW$4),'19 SpcFunc &amp; VentSpcFunc combos'!$Q$8:$Q$335,0),0)&gt;0,1,0)</f>
        <v>0</v>
      </c>
      <c r="BX80" s="107">
        <f ca="1">IF(IFERROR(MATCH(_xlfn.CONCAT($B80,",",BX$4),'19 SpcFunc &amp; VentSpcFunc combos'!$Q$8:$Q$335,0),0)&gt;0,1,0)</f>
        <v>0</v>
      </c>
      <c r="BY80" s="107">
        <f ca="1">IF(IFERROR(MATCH(_xlfn.CONCAT($B80,",",BY$4),'19 SpcFunc &amp; VentSpcFunc combos'!$Q$8:$Q$335,0),0)&gt;0,1,0)</f>
        <v>0</v>
      </c>
      <c r="BZ80" s="107">
        <f ca="1">IF(IFERROR(MATCH(_xlfn.CONCAT($B80,",",BZ$4),'19 SpcFunc &amp; VentSpcFunc combos'!$Q$8:$Q$335,0),0)&gt;0,1,0)</f>
        <v>0</v>
      </c>
      <c r="CA80" s="107">
        <f ca="1">IF(IFERROR(MATCH(_xlfn.CONCAT($B80,",",CA$4),'19 SpcFunc &amp; VentSpcFunc combos'!$Q$8:$Q$335,0),0)&gt;0,1,0)</f>
        <v>0</v>
      </c>
      <c r="CB80" s="107">
        <f ca="1">IF(IFERROR(MATCH(_xlfn.CONCAT($B80,",",CB$4),'19 SpcFunc &amp; VentSpcFunc combos'!$Q$8:$Q$335,0),0)&gt;0,1,0)</f>
        <v>0</v>
      </c>
      <c r="CC80" s="107">
        <f ca="1">IF(IFERROR(MATCH(_xlfn.CONCAT($B80,",",CC$4),'19 SpcFunc &amp; VentSpcFunc combos'!$Q$8:$Q$335,0),0)&gt;0,1,0)</f>
        <v>0</v>
      </c>
      <c r="CD80" s="107">
        <f ca="1">IF(IFERROR(MATCH(_xlfn.CONCAT($B80,",",CD$4),'19 SpcFunc &amp; VentSpcFunc combos'!$Q$8:$Q$335,0),0)&gt;0,1,0)</f>
        <v>0</v>
      </c>
      <c r="CE80" s="107">
        <f ca="1">IF(IFERROR(MATCH(_xlfn.CONCAT($B80,",",CE$4),'19 SpcFunc &amp; VentSpcFunc combos'!$Q$8:$Q$335,0),0)&gt;0,1,0)</f>
        <v>0</v>
      </c>
      <c r="CF80" s="107">
        <f ca="1">IF(IFERROR(MATCH(_xlfn.CONCAT($B80,",",CF$4),'19 SpcFunc &amp; VentSpcFunc combos'!$Q$8:$Q$335,0),0)&gt;0,1,0)</f>
        <v>0</v>
      </c>
      <c r="CG80" s="107">
        <f ca="1">IF(IFERROR(MATCH(_xlfn.CONCAT($B80,",",CG$4),'19 SpcFunc &amp; VentSpcFunc combos'!$Q$8:$Q$335,0),0)&gt;0,1,0)</f>
        <v>0</v>
      </c>
      <c r="CH80" s="107">
        <f ca="1">IF(IFERROR(MATCH(_xlfn.CONCAT($B80,",",CH$4),'19 SpcFunc &amp; VentSpcFunc combos'!$Q$8:$Q$335,0),0)&gt;0,1,0)</f>
        <v>0</v>
      </c>
      <c r="CI80" s="107">
        <f ca="1">IF(IFERROR(MATCH(_xlfn.CONCAT($B80,",",CI$4),'19 SpcFunc &amp; VentSpcFunc combos'!$Q$8:$Q$335,0),0)&gt;0,1,0)</f>
        <v>0</v>
      </c>
      <c r="CJ80" s="107">
        <f ca="1">IF(IFERROR(MATCH(_xlfn.CONCAT($B80,",",CJ$4),'19 SpcFunc &amp; VentSpcFunc combos'!$Q$8:$Q$335,0),0)&gt;0,1,0)</f>
        <v>0</v>
      </c>
      <c r="CK80" s="107">
        <f ca="1">IF(IFERROR(MATCH(_xlfn.CONCAT($B80,",",CK$4),'19 SpcFunc &amp; VentSpcFunc combos'!$Q$8:$Q$335,0),0)&gt;0,1,0)</f>
        <v>0</v>
      </c>
      <c r="CL80" s="107">
        <f ca="1">IF(IFERROR(MATCH(_xlfn.CONCAT($B80,",",CL$4),'19 SpcFunc &amp; VentSpcFunc combos'!$Q$8:$Q$335,0),0)&gt;0,1,0)</f>
        <v>0</v>
      </c>
      <c r="CM80" s="107">
        <f ca="1">IF(IFERROR(MATCH(_xlfn.CONCAT($B80,",",CM$4),'19 SpcFunc &amp; VentSpcFunc combos'!$Q$8:$Q$335,0),0)&gt;0,1,0)</f>
        <v>0</v>
      </c>
      <c r="CN80" s="107">
        <f ca="1">IF(IFERROR(MATCH(_xlfn.CONCAT($B80,",",CN$4),'19 SpcFunc &amp; VentSpcFunc combos'!$Q$8:$Q$335,0),0)&gt;0,1,0)</f>
        <v>0</v>
      </c>
      <c r="CO80" s="107">
        <f ca="1">IF(IFERROR(MATCH(_xlfn.CONCAT($B80,",",CO$4),'19 SpcFunc &amp; VentSpcFunc combos'!$Q$8:$Q$335,0),0)&gt;0,1,0)</f>
        <v>0</v>
      </c>
      <c r="CP80" s="107">
        <f ca="1">IF(IFERROR(MATCH(_xlfn.CONCAT($B80,",",CP$4),'19 SpcFunc &amp; VentSpcFunc combos'!$Q$8:$Q$335,0),0)&gt;0,1,0)</f>
        <v>0</v>
      </c>
      <c r="CQ80" s="107">
        <f ca="1">IF(IFERROR(MATCH(_xlfn.CONCAT($B80,",",CQ$4),'19 SpcFunc &amp; VentSpcFunc combos'!$Q$8:$Q$335,0),0)&gt;0,1,0)</f>
        <v>0</v>
      </c>
      <c r="CR80" s="107">
        <f ca="1">IF(IFERROR(MATCH(_xlfn.CONCAT($B80,",",CR$4),'19 SpcFunc &amp; VentSpcFunc combos'!$Q$8:$Q$335,0),0)&gt;0,1,0)</f>
        <v>0</v>
      </c>
      <c r="CS80" s="107">
        <f ca="1">IF(IFERROR(MATCH(_xlfn.CONCAT($B80,",",CS$4),'19 SpcFunc &amp; VentSpcFunc combos'!$Q$8:$Q$335,0),0)&gt;0,1,0)</f>
        <v>0</v>
      </c>
      <c r="CT80" s="107">
        <f ca="1">IF(IFERROR(MATCH(_xlfn.CONCAT($B80,",",CT$4),'19 SpcFunc &amp; VentSpcFunc combos'!$Q$8:$Q$335,0),0)&gt;0,1,0)</f>
        <v>0</v>
      </c>
      <c r="CU80" s="86" t="s">
        <v>535</v>
      </c>
      <c r="CV80">
        <f t="shared" ca="1" si="6"/>
        <v>1</v>
      </c>
    </row>
    <row r="81" spans="2:100">
      <c r="B81" t="str">
        <f>'For CSV - 2019 SpcFuncData'!B81</f>
        <v>Aging Eye/Low-vision (Religious Worship Area)</v>
      </c>
      <c r="C81" s="107">
        <f ca="1">IF(IFERROR(MATCH(_xlfn.CONCAT($B81,",",C$4),'19 SpcFunc &amp; VentSpcFunc combos'!$Q$8:$Q$335,0),0)&gt;0,1,0)</f>
        <v>0</v>
      </c>
      <c r="D81" s="107">
        <f ca="1">IF(IFERROR(MATCH(_xlfn.CONCAT($B81,",",D$4),'19 SpcFunc &amp; VentSpcFunc combos'!$Q$8:$Q$335,0),0)&gt;0,1,0)</f>
        <v>0</v>
      </c>
      <c r="E81" s="107">
        <f ca="1">IF(IFERROR(MATCH(_xlfn.CONCAT($B81,",",E$4),'19 SpcFunc &amp; VentSpcFunc combos'!$Q$8:$Q$335,0),0)&gt;0,1,0)</f>
        <v>0</v>
      </c>
      <c r="F81" s="107">
        <f ca="1">IF(IFERROR(MATCH(_xlfn.CONCAT($B81,",",F$4),'19 SpcFunc &amp; VentSpcFunc combos'!$Q$8:$Q$335,0),0)&gt;0,1,0)</f>
        <v>0</v>
      </c>
      <c r="G81" s="107">
        <f ca="1">IF(IFERROR(MATCH(_xlfn.CONCAT($B81,",",G$4),'19 SpcFunc &amp; VentSpcFunc combos'!$Q$8:$Q$335,0),0)&gt;0,1,0)</f>
        <v>0</v>
      </c>
      <c r="H81" s="107">
        <f ca="1">IF(IFERROR(MATCH(_xlfn.CONCAT($B81,",",H$4),'19 SpcFunc &amp; VentSpcFunc combos'!$Q$8:$Q$335,0),0)&gt;0,1,0)</f>
        <v>0</v>
      </c>
      <c r="I81" s="107">
        <f ca="1">IF(IFERROR(MATCH(_xlfn.CONCAT($B81,",",I$4),'19 SpcFunc &amp; VentSpcFunc combos'!$Q$8:$Q$335,0),0)&gt;0,1,0)</f>
        <v>0</v>
      </c>
      <c r="J81" s="107">
        <f ca="1">IF(IFERROR(MATCH(_xlfn.CONCAT($B81,",",J$4),'19 SpcFunc &amp; VentSpcFunc combos'!$Q$8:$Q$335,0),0)&gt;0,1,0)</f>
        <v>1</v>
      </c>
      <c r="K81" s="107">
        <f ca="1">IF(IFERROR(MATCH(_xlfn.CONCAT($B81,",",K$4),'19 SpcFunc &amp; VentSpcFunc combos'!$Q$8:$Q$335,0),0)&gt;0,1,0)</f>
        <v>0</v>
      </c>
      <c r="L81" s="107">
        <f ca="1">IF(IFERROR(MATCH(_xlfn.CONCAT($B81,",",L$4),'19 SpcFunc &amp; VentSpcFunc combos'!$Q$8:$Q$335,0),0)&gt;0,1,0)</f>
        <v>0</v>
      </c>
      <c r="M81" s="107">
        <f ca="1">IF(IFERROR(MATCH(_xlfn.CONCAT($B81,",",M$4),'19 SpcFunc &amp; VentSpcFunc combos'!$Q$8:$Q$335,0),0)&gt;0,1,0)</f>
        <v>0</v>
      </c>
      <c r="N81" s="107">
        <f ca="1">IF(IFERROR(MATCH(_xlfn.CONCAT($B81,",",N$4),'19 SpcFunc &amp; VentSpcFunc combos'!$Q$8:$Q$335,0),0)&gt;0,1,0)</f>
        <v>0</v>
      </c>
      <c r="O81" s="107">
        <f ca="1">IF(IFERROR(MATCH(_xlfn.CONCAT($B81,",",O$4),'19 SpcFunc &amp; VentSpcFunc combos'!$Q$8:$Q$335,0),0)&gt;0,1,0)</f>
        <v>0</v>
      </c>
      <c r="P81" s="107">
        <f ca="1">IF(IFERROR(MATCH(_xlfn.CONCAT($B81,",",P$4),'19 SpcFunc &amp; VentSpcFunc combos'!$Q$8:$Q$335,0),0)&gt;0,1,0)</f>
        <v>0</v>
      </c>
      <c r="Q81" s="107">
        <f ca="1">IF(IFERROR(MATCH(_xlfn.CONCAT($B81,",",Q$4),'19 SpcFunc &amp; VentSpcFunc combos'!$Q$8:$Q$335,0),0)&gt;0,1,0)</f>
        <v>0</v>
      </c>
      <c r="R81" s="107">
        <f ca="1">IF(IFERROR(MATCH(_xlfn.CONCAT($B81,",",R$4),'19 SpcFunc &amp; VentSpcFunc combos'!$Q$8:$Q$335,0),0)&gt;0,1,0)</f>
        <v>0</v>
      </c>
      <c r="S81" s="107">
        <f ca="1">IF(IFERROR(MATCH(_xlfn.CONCAT($B81,",",S$4),'19 SpcFunc &amp; VentSpcFunc combos'!$Q$8:$Q$335,0),0)&gt;0,1,0)</f>
        <v>0</v>
      </c>
      <c r="T81" s="107">
        <f ca="1">IF(IFERROR(MATCH(_xlfn.CONCAT($B81,",",T$4),'19 SpcFunc &amp; VentSpcFunc combos'!$Q$8:$Q$335,0),0)&gt;0,1,0)</f>
        <v>0</v>
      </c>
      <c r="U81" s="107">
        <f ca="1">IF(IFERROR(MATCH(_xlfn.CONCAT($B81,",",U$4),'19 SpcFunc &amp; VentSpcFunc combos'!$Q$8:$Q$335,0),0)&gt;0,1,0)</f>
        <v>0</v>
      </c>
      <c r="V81" s="107">
        <f ca="1">IF(IFERROR(MATCH(_xlfn.CONCAT($B81,",",V$4),'19 SpcFunc &amp; VentSpcFunc combos'!$Q$8:$Q$335,0),0)&gt;0,1,0)</f>
        <v>0</v>
      </c>
      <c r="W81" s="107">
        <f ca="1">IF(IFERROR(MATCH(_xlfn.CONCAT($B81,",",W$4),'19 SpcFunc &amp; VentSpcFunc combos'!$Q$8:$Q$335,0),0)&gt;0,1,0)</f>
        <v>0</v>
      </c>
      <c r="X81" s="107">
        <f ca="1">IF(IFERROR(MATCH(_xlfn.CONCAT($B81,",",X$4),'19 SpcFunc &amp; VentSpcFunc combos'!$Q$8:$Q$335,0),0)&gt;0,1,0)</f>
        <v>0</v>
      </c>
      <c r="Y81" s="107">
        <f ca="1">IF(IFERROR(MATCH(_xlfn.CONCAT($B81,",",Y$4),'19 SpcFunc &amp; VentSpcFunc combos'!$Q$8:$Q$335,0),0)&gt;0,1,0)</f>
        <v>0</v>
      </c>
      <c r="Z81" s="107">
        <f ca="1">IF(IFERROR(MATCH(_xlfn.CONCAT($B81,",",Z$4),'19 SpcFunc &amp; VentSpcFunc combos'!$Q$8:$Q$335,0),0)&gt;0,1,0)</f>
        <v>0</v>
      </c>
      <c r="AA81" s="107">
        <f ca="1">IF(IFERROR(MATCH(_xlfn.CONCAT($B81,",",AA$4),'19 SpcFunc &amp; VentSpcFunc combos'!$Q$8:$Q$335,0),0)&gt;0,1,0)</f>
        <v>0</v>
      </c>
      <c r="AB81" s="107">
        <f ca="1">IF(IFERROR(MATCH(_xlfn.CONCAT($B81,",",AB$4),'19 SpcFunc &amp; VentSpcFunc combos'!$Q$8:$Q$335,0),0)&gt;0,1,0)</f>
        <v>0</v>
      </c>
      <c r="AC81" s="107">
        <f ca="1">IF(IFERROR(MATCH(_xlfn.CONCAT($B81,",",AC$4),'19 SpcFunc &amp; VentSpcFunc combos'!$Q$8:$Q$335,0),0)&gt;0,1,0)</f>
        <v>0</v>
      </c>
      <c r="AD81" s="107">
        <f ca="1">IF(IFERROR(MATCH(_xlfn.CONCAT($B81,",",AD$4),'19 SpcFunc &amp; VentSpcFunc combos'!$Q$8:$Q$335,0),0)&gt;0,1,0)</f>
        <v>0</v>
      </c>
      <c r="AE81" s="107">
        <f ca="1">IF(IFERROR(MATCH(_xlfn.CONCAT($B81,",",AE$4),'19 SpcFunc &amp; VentSpcFunc combos'!$Q$8:$Q$335,0),0)&gt;0,1,0)</f>
        <v>0</v>
      </c>
      <c r="AF81" s="107">
        <f ca="1">IF(IFERROR(MATCH(_xlfn.CONCAT($B81,",",AF$4),'19 SpcFunc &amp; VentSpcFunc combos'!$Q$8:$Q$335,0),0)&gt;0,1,0)</f>
        <v>0</v>
      </c>
      <c r="AG81" s="107">
        <f ca="1">IF(IFERROR(MATCH(_xlfn.CONCAT($B81,",",AG$4),'19 SpcFunc &amp; VentSpcFunc combos'!$Q$8:$Q$335,0),0)&gt;0,1,0)</f>
        <v>0</v>
      </c>
      <c r="AH81" s="107">
        <f ca="1">IF(IFERROR(MATCH(_xlfn.CONCAT($B81,",",AH$4),'19 SpcFunc &amp; VentSpcFunc combos'!$Q$8:$Q$335,0),0)&gt;0,1,0)</f>
        <v>0</v>
      </c>
      <c r="AI81" s="107">
        <f ca="1">IF(IFERROR(MATCH(_xlfn.CONCAT($B81,",",AI$4),'19 SpcFunc &amp; VentSpcFunc combos'!$Q$8:$Q$335,0),0)&gt;0,1,0)</f>
        <v>0</v>
      </c>
      <c r="AJ81" s="107">
        <f ca="1">IF(IFERROR(MATCH(_xlfn.CONCAT($B81,",",AJ$4),'19 SpcFunc &amp; VentSpcFunc combos'!$Q$8:$Q$335,0),0)&gt;0,1,0)</f>
        <v>0</v>
      </c>
      <c r="AK81" s="107">
        <f ca="1">IF(IFERROR(MATCH(_xlfn.CONCAT($B81,",",AK$4),'19 SpcFunc &amp; VentSpcFunc combos'!$Q$8:$Q$335,0),0)&gt;0,1,0)</f>
        <v>0</v>
      </c>
      <c r="AL81" s="107">
        <f ca="1">IF(IFERROR(MATCH(_xlfn.CONCAT($B81,",",AL$4),'19 SpcFunc &amp; VentSpcFunc combos'!$Q$8:$Q$335,0),0)&gt;0,1,0)</f>
        <v>0</v>
      </c>
      <c r="AM81" s="107">
        <f ca="1">IF(IFERROR(MATCH(_xlfn.CONCAT($B81,",",AM$4),'19 SpcFunc &amp; VentSpcFunc combos'!$Q$8:$Q$335,0),0)&gt;0,1,0)</f>
        <v>0</v>
      </c>
      <c r="AN81" s="107">
        <f ca="1">IF(IFERROR(MATCH(_xlfn.CONCAT($B81,",",AN$4),'19 SpcFunc &amp; VentSpcFunc combos'!$Q$8:$Q$335,0),0)&gt;0,1,0)</f>
        <v>0</v>
      </c>
      <c r="AO81" s="107">
        <f ca="1">IF(IFERROR(MATCH(_xlfn.CONCAT($B81,",",AO$4),'19 SpcFunc &amp; VentSpcFunc combos'!$Q$8:$Q$335,0),0)&gt;0,1,0)</f>
        <v>0</v>
      </c>
      <c r="AP81" s="107">
        <f ca="1">IF(IFERROR(MATCH(_xlfn.CONCAT($B81,",",AP$4),'19 SpcFunc &amp; VentSpcFunc combos'!$Q$8:$Q$335,0),0)&gt;0,1,0)</f>
        <v>0</v>
      </c>
      <c r="AQ81" s="107">
        <f ca="1">IF(IFERROR(MATCH(_xlfn.CONCAT($B81,",",AQ$4),'19 SpcFunc &amp; VentSpcFunc combos'!$Q$8:$Q$335,0),0)&gt;0,1,0)</f>
        <v>0</v>
      </c>
      <c r="AR81" s="107">
        <f ca="1">IF(IFERROR(MATCH(_xlfn.CONCAT($B81,",",AR$4),'19 SpcFunc &amp; VentSpcFunc combos'!$Q$8:$Q$335,0),0)&gt;0,1,0)</f>
        <v>0</v>
      </c>
      <c r="AS81" s="107">
        <f ca="1">IF(IFERROR(MATCH(_xlfn.CONCAT($B81,",",AS$4),'19 SpcFunc &amp; VentSpcFunc combos'!$Q$8:$Q$335,0),0)&gt;0,1,0)</f>
        <v>0</v>
      </c>
      <c r="AT81" s="107">
        <f ca="1">IF(IFERROR(MATCH(_xlfn.CONCAT($B81,",",AT$4),'19 SpcFunc &amp; VentSpcFunc combos'!$Q$8:$Q$335,0),0)&gt;0,1,0)</f>
        <v>0</v>
      </c>
      <c r="AU81" s="107">
        <f ca="1">IF(IFERROR(MATCH(_xlfn.CONCAT($B81,",",AU$4),'19 SpcFunc &amp; VentSpcFunc combos'!$Q$8:$Q$335,0),0)&gt;0,1,0)</f>
        <v>0</v>
      </c>
      <c r="AV81" s="107">
        <f ca="1">IF(IFERROR(MATCH(_xlfn.CONCAT($B81,",",AV$4),'19 SpcFunc &amp; VentSpcFunc combos'!$Q$8:$Q$335,0),0)&gt;0,1,0)</f>
        <v>0</v>
      </c>
      <c r="AW81" s="107">
        <f ca="1">IF(IFERROR(MATCH(_xlfn.CONCAT($B81,",",AW$4),'19 SpcFunc &amp; VentSpcFunc combos'!$Q$8:$Q$335,0),0)&gt;0,1,0)</f>
        <v>0</v>
      </c>
      <c r="AX81" s="107">
        <f ca="1">IF(IFERROR(MATCH(_xlfn.CONCAT($B81,",",AX$4),'19 SpcFunc &amp; VentSpcFunc combos'!$Q$8:$Q$335,0),0)&gt;0,1,0)</f>
        <v>0</v>
      </c>
      <c r="AY81" s="107">
        <f ca="1">IF(IFERROR(MATCH(_xlfn.CONCAT($B81,",",AY$4),'19 SpcFunc &amp; VentSpcFunc combos'!$Q$8:$Q$335,0),0)&gt;0,1,0)</f>
        <v>0</v>
      </c>
      <c r="AZ81" s="107">
        <f ca="1">IF(IFERROR(MATCH(_xlfn.CONCAT($B81,",",AZ$4),'19 SpcFunc &amp; VentSpcFunc combos'!$Q$8:$Q$335,0),0)&gt;0,1,0)</f>
        <v>0</v>
      </c>
      <c r="BA81" s="107">
        <f ca="1">IF(IFERROR(MATCH(_xlfn.CONCAT($B81,",",BA$4),'19 SpcFunc &amp; VentSpcFunc combos'!$Q$8:$Q$335,0),0)&gt;0,1,0)</f>
        <v>0</v>
      </c>
      <c r="BB81" s="107">
        <f ca="1">IF(IFERROR(MATCH(_xlfn.CONCAT($B81,",",BB$4),'19 SpcFunc &amp; VentSpcFunc combos'!$Q$8:$Q$335,0),0)&gt;0,1,0)</f>
        <v>0</v>
      </c>
      <c r="BC81" s="107">
        <f ca="1">IF(IFERROR(MATCH(_xlfn.CONCAT($B81,",",BC$4),'19 SpcFunc &amp; VentSpcFunc combos'!$Q$8:$Q$335,0),0)&gt;0,1,0)</f>
        <v>0</v>
      </c>
      <c r="BD81" s="107">
        <f ca="1">IF(IFERROR(MATCH(_xlfn.CONCAT($B81,",",BD$4),'19 SpcFunc &amp; VentSpcFunc combos'!$Q$8:$Q$335,0),0)&gt;0,1,0)</f>
        <v>0</v>
      </c>
      <c r="BE81" s="107">
        <f ca="1">IF(IFERROR(MATCH(_xlfn.CONCAT($B81,",",BE$4),'19 SpcFunc &amp; VentSpcFunc combos'!$Q$8:$Q$335,0),0)&gt;0,1,0)</f>
        <v>0</v>
      </c>
      <c r="BF81" s="107">
        <f ca="1">IF(IFERROR(MATCH(_xlfn.CONCAT($B81,",",BF$4),'19 SpcFunc &amp; VentSpcFunc combos'!$Q$8:$Q$335,0),0)&gt;0,1,0)</f>
        <v>0</v>
      </c>
      <c r="BG81" s="107">
        <f ca="1">IF(IFERROR(MATCH(_xlfn.CONCAT($B81,",",BG$4),'19 SpcFunc &amp; VentSpcFunc combos'!$Q$8:$Q$335,0),0)&gt;0,1,0)</f>
        <v>0</v>
      </c>
      <c r="BH81" s="107">
        <f ca="1">IF(IFERROR(MATCH(_xlfn.CONCAT($B81,",",BH$4),'19 SpcFunc &amp; VentSpcFunc combos'!$Q$8:$Q$335,0),0)&gt;0,1,0)</f>
        <v>0</v>
      </c>
      <c r="BI81" s="107">
        <f ca="1">IF(IFERROR(MATCH(_xlfn.CONCAT($B81,",",BI$4),'19 SpcFunc &amp; VentSpcFunc combos'!$Q$8:$Q$335,0),0)&gt;0,1,0)</f>
        <v>0</v>
      </c>
      <c r="BJ81" s="107">
        <f ca="1">IF(IFERROR(MATCH(_xlfn.CONCAT($B81,",",BJ$4),'19 SpcFunc &amp; VentSpcFunc combos'!$Q$8:$Q$335,0),0)&gt;0,1,0)</f>
        <v>0</v>
      </c>
      <c r="BK81" s="107">
        <f ca="1">IF(IFERROR(MATCH(_xlfn.CONCAT($B81,",",BK$4),'19 SpcFunc &amp; VentSpcFunc combos'!$Q$8:$Q$335,0),0)&gt;0,1,0)</f>
        <v>0</v>
      </c>
      <c r="BL81" s="107">
        <f ca="1">IF(IFERROR(MATCH(_xlfn.CONCAT($B81,",",BL$4),'19 SpcFunc &amp; VentSpcFunc combos'!$Q$8:$Q$335,0),0)&gt;0,1,0)</f>
        <v>0</v>
      </c>
      <c r="BM81" s="107">
        <f ca="1">IF(IFERROR(MATCH(_xlfn.CONCAT($B81,",",BM$4),'19 SpcFunc &amp; VentSpcFunc combos'!$Q$8:$Q$335,0),0)&gt;0,1,0)</f>
        <v>0</v>
      </c>
      <c r="BN81" s="107">
        <f ca="1">IF(IFERROR(MATCH(_xlfn.CONCAT($B81,",",BN$4),'19 SpcFunc &amp; VentSpcFunc combos'!$Q$8:$Q$335,0),0)&gt;0,1,0)</f>
        <v>0</v>
      </c>
      <c r="BO81" s="107">
        <f ca="1">IF(IFERROR(MATCH(_xlfn.CONCAT($B81,",",BO$4),'19 SpcFunc &amp; VentSpcFunc combos'!$Q$8:$Q$335,0),0)&gt;0,1,0)</f>
        <v>0</v>
      </c>
      <c r="BP81" s="107">
        <f ca="1">IF(IFERROR(MATCH(_xlfn.CONCAT($B81,",",BP$4),'19 SpcFunc &amp; VentSpcFunc combos'!$Q$8:$Q$335,0),0)&gt;0,1,0)</f>
        <v>0</v>
      </c>
      <c r="BQ81" s="107">
        <f ca="1">IF(IFERROR(MATCH(_xlfn.CONCAT($B81,",",BQ$4),'19 SpcFunc &amp; VentSpcFunc combos'!$Q$8:$Q$335,0),0)&gt;0,1,0)</f>
        <v>0</v>
      </c>
      <c r="BR81" s="107">
        <f ca="1">IF(IFERROR(MATCH(_xlfn.CONCAT($B81,",",BR$4),'19 SpcFunc &amp; VentSpcFunc combos'!$Q$8:$Q$335,0),0)&gt;0,1,0)</f>
        <v>0</v>
      </c>
      <c r="BS81" s="107">
        <f ca="1">IF(IFERROR(MATCH(_xlfn.CONCAT($B81,",",BS$4),'19 SpcFunc &amp; VentSpcFunc combos'!$Q$8:$Q$335,0),0)&gt;0,1,0)</f>
        <v>0</v>
      </c>
      <c r="BT81" s="107">
        <f ca="1">IF(IFERROR(MATCH(_xlfn.CONCAT($B81,",",BT$4),'19 SpcFunc &amp; VentSpcFunc combos'!$Q$8:$Q$335,0),0)&gt;0,1,0)</f>
        <v>0</v>
      </c>
      <c r="BU81" s="107">
        <f ca="1">IF(IFERROR(MATCH(_xlfn.CONCAT($B81,",",BU$4),'19 SpcFunc &amp; VentSpcFunc combos'!$Q$8:$Q$335,0),0)&gt;0,1,0)</f>
        <v>0</v>
      </c>
      <c r="BV81" s="107">
        <f ca="1">IF(IFERROR(MATCH(_xlfn.CONCAT($B81,",",BV$4),'19 SpcFunc &amp; VentSpcFunc combos'!$Q$8:$Q$335,0),0)&gt;0,1,0)</f>
        <v>0</v>
      </c>
      <c r="BW81" s="107">
        <f ca="1">IF(IFERROR(MATCH(_xlfn.CONCAT($B81,",",BW$4),'19 SpcFunc &amp; VentSpcFunc combos'!$Q$8:$Q$335,0),0)&gt;0,1,0)</f>
        <v>0</v>
      </c>
      <c r="BX81" s="107">
        <f ca="1">IF(IFERROR(MATCH(_xlfn.CONCAT($B81,",",BX$4),'19 SpcFunc &amp; VentSpcFunc combos'!$Q$8:$Q$335,0),0)&gt;0,1,0)</f>
        <v>0</v>
      </c>
      <c r="BY81" s="107">
        <f ca="1">IF(IFERROR(MATCH(_xlfn.CONCAT($B81,",",BY$4),'19 SpcFunc &amp; VentSpcFunc combos'!$Q$8:$Q$335,0),0)&gt;0,1,0)</f>
        <v>0</v>
      </c>
      <c r="BZ81" s="107">
        <f ca="1">IF(IFERROR(MATCH(_xlfn.CONCAT($B81,",",BZ$4),'19 SpcFunc &amp; VentSpcFunc combos'!$Q$8:$Q$335,0),0)&gt;0,1,0)</f>
        <v>0</v>
      </c>
      <c r="CA81" s="107">
        <f ca="1">IF(IFERROR(MATCH(_xlfn.CONCAT($B81,",",CA$4),'19 SpcFunc &amp; VentSpcFunc combos'!$Q$8:$Q$335,0),0)&gt;0,1,0)</f>
        <v>0</v>
      </c>
      <c r="CB81" s="107">
        <f ca="1">IF(IFERROR(MATCH(_xlfn.CONCAT($B81,",",CB$4),'19 SpcFunc &amp; VentSpcFunc combos'!$Q$8:$Q$335,0),0)&gt;0,1,0)</f>
        <v>0</v>
      </c>
      <c r="CC81" s="107">
        <f ca="1">IF(IFERROR(MATCH(_xlfn.CONCAT($B81,",",CC$4),'19 SpcFunc &amp; VentSpcFunc combos'!$Q$8:$Q$335,0),0)&gt;0,1,0)</f>
        <v>0</v>
      </c>
      <c r="CD81" s="107">
        <f ca="1">IF(IFERROR(MATCH(_xlfn.CONCAT($B81,",",CD$4),'19 SpcFunc &amp; VentSpcFunc combos'!$Q$8:$Q$335,0),0)&gt;0,1,0)</f>
        <v>0</v>
      </c>
      <c r="CE81" s="107">
        <f ca="1">IF(IFERROR(MATCH(_xlfn.CONCAT($B81,",",CE$4),'19 SpcFunc &amp; VentSpcFunc combos'!$Q$8:$Q$335,0),0)&gt;0,1,0)</f>
        <v>0</v>
      </c>
      <c r="CF81" s="107">
        <f ca="1">IF(IFERROR(MATCH(_xlfn.CONCAT($B81,",",CF$4),'19 SpcFunc &amp; VentSpcFunc combos'!$Q$8:$Q$335,0),0)&gt;0,1,0)</f>
        <v>0</v>
      </c>
      <c r="CG81" s="107">
        <f ca="1">IF(IFERROR(MATCH(_xlfn.CONCAT($B81,",",CG$4),'19 SpcFunc &amp; VentSpcFunc combos'!$Q$8:$Q$335,0),0)&gt;0,1,0)</f>
        <v>0</v>
      </c>
      <c r="CH81" s="107">
        <f ca="1">IF(IFERROR(MATCH(_xlfn.CONCAT($B81,",",CH$4),'19 SpcFunc &amp; VentSpcFunc combos'!$Q$8:$Q$335,0),0)&gt;0,1,0)</f>
        <v>0</v>
      </c>
      <c r="CI81" s="107">
        <f ca="1">IF(IFERROR(MATCH(_xlfn.CONCAT($B81,",",CI$4),'19 SpcFunc &amp; VentSpcFunc combos'!$Q$8:$Q$335,0),0)&gt;0,1,0)</f>
        <v>0</v>
      </c>
      <c r="CJ81" s="107">
        <f ca="1">IF(IFERROR(MATCH(_xlfn.CONCAT($B81,",",CJ$4),'19 SpcFunc &amp; VentSpcFunc combos'!$Q$8:$Q$335,0),0)&gt;0,1,0)</f>
        <v>0</v>
      </c>
      <c r="CK81" s="107">
        <f ca="1">IF(IFERROR(MATCH(_xlfn.CONCAT($B81,",",CK$4),'19 SpcFunc &amp; VentSpcFunc combos'!$Q$8:$Q$335,0),0)&gt;0,1,0)</f>
        <v>0</v>
      </c>
      <c r="CL81" s="107">
        <f ca="1">IF(IFERROR(MATCH(_xlfn.CONCAT($B81,",",CL$4),'19 SpcFunc &amp; VentSpcFunc combos'!$Q$8:$Q$335,0),0)&gt;0,1,0)</f>
        <v>0</v>
      </c>
      <c r="CM81" s="107">
        <f ca="1">IF(IFERROR(MATCH(_xlfn.CONCAT($B81,",",CM$4),'19 SpcFunc &amp; VentSpcFunc combos'!$Q$8:$Q$335,0),0)&gt;0,1,0)</f>
        <v>0</v>
      </c>
      <c r="CN81" s="107">
        <f ca="1">IF(IFERROR(MATCH(_xlfn.CONCAT($B81,",",CN$4),'19 SpcFunc &amp; VentSpcFunc combos'!$Q$8:$Q$335,0),0)&gt;0,1,0)</f>
        <v>0</v>
      </c>
      <c r="CO81" s="107">
        <f ca="1">IF(IFERROR(MATCH(_xlfn.CONCAT($B81,",",CO$4),'19 SpcFunc &amp; VentSpcFunc combos'!$Q$8:$Q$335,0),0)&gt;0,1,0)</f>
        <v>0</v>
      </c>
      <c r="CP81" s="107">
        <f ca="1">IF(IFERROR(MATCH(_xlfn.CONCAT($B81,",",CP$4),'19 SpcFunc &amp; VentSpcFunc combos'!$Q$8:$Q$335,0),0)&gt;0,1,0)</f>
        <v>0</v>
      </c>
      <c r="CQ81" s="107">
        <f ca="1">IF(IFERROR(MATCH(_xlfn.CONCAT($B81,",",CQ$4),'19 SpcFunc &amp; VentSpcFunc combos'!$Q$8:$Q$335,0),0)&gt;0,1,0)</f>
        <v>0</v>
      </c>
      <c r="CR81" s="107">
        <f ca="1">IF(IFERROR(MATCH(_xlfn.CONCAT($B81,",",CR$4),'19 SpcFunc &amp; VentSpcFunc combos'!$Q$8:$Q$335,0),0)&gt;0,1,0)</f>
        <v>0</v>
      </c>
      <c r="CS81" s="107">
        <f ca="1">IF(IFERROR(MATCH(_xlfn.CONCAT($B81,",",CS$4),'19 SpcFunc &amp; VentSpcFunc combos'!$Q$8:$Q$335,0),0)&gt;0,1,0)</f>
        <v>0</v>
      </c>
      <c r="CT81" s="107">
        <f ca="1">IF(IFERROR(MATCH(_xlfn.CONCAT($B81,",",CT$4),'19 SpcFunc &amp; VentSpcFunc combos'!$Q$8:$Q$335,0),0)&gt;0,1,0)</f>
        <v>0</v>
      </c>
      <c r="CU81" s="86" t="s">
        <v>535</v>
      </c>
      <c r="CV81">
        <f t="shared" ca="1" si="6"/>
        <v>1</v>
      </c>
    </row>
    <row r="82" spans="2:100">
      <c r="B82" t="str">
        <f>'For CSV - 2019 SpcFuncData'!B82</f>
        <v>Aging Eye/Low-vision (Restroom)</v>
      </c>
      <c r="C82" s="107">
        <f ca="1">IF(IFERROR(MATCH(_xlfn.CONCAT($B82,",",C$4),'19 SpcFunc &amp; VentSpcFunc combos'!$Q$8:$Q$335,0),0)&gt;0,1,0)</f>
        <v>0</v>
      </c>
      <c r="D82" s="107">
        <f ca="1">IF(IFERROR(MATCH(_xlfn.CONCAT($B82,",",D$4),'19 SpcFunc &amp; VentSpcFunc combos'!$Q$8:$Q$335,0),0)&gt;0,1,0)</f>
        <v>0</v>
      </c>
      <c r="E82" s="107">
        <f ca="1">IF(IFERROR(MATCH(_xlfn.CONCAT($B82,",",E$4),'19 SpcFunc &amp; VentSpcFunc combos'!$Q$8:$Q$335,0),0)&gt;0,1,0)</f>
        <v>0</v>
      </c>
      <c r="F82" s="107">
        <f ca="1">IF(IFERROR(MATCH(_xlfn.CONCAT($B82,",",F$4),'19 SpcFunc &amp; VentSpcFunc combos'!$Q$8:$Q$335,0),0)&gt;0,1,0)</f>
        <v>0</v>
      </c>
      <c r="G82" s="107">
        <f ca="1">IF(IFERROR(MATCH(_xlfn.CONCAT($B82,",",G$4),'19 SpcFunc &amp; VentSpcFunc combos'!$Q$8:$Q$335,0),0)&gt;0,1,0)</f>
        <v>0</v>
      </c>
      <c r="H82" s="107">
        <f ca="1">IF(IFERROR(MATCH(_xlfn.CONCAT($B82,",",H$4),'19 SpcFunc &amp; VentSpcFunc combos'!$Q$8:$Q$335,0),0)&gt;0,1,0)</f>
        <v>0</v>
      </c>
      <c r="I82" s="107">
        <f ca="1">IF(IFERROR(MATCH(_xlfn.CONCAT($B82,",",I$4),'19 SpcFunc &amp; VentSpcFunc combos'!$Q$8:$Q$335,0),0)&gt;0,1,0)</f>
        <v>0</v>
      </c>
      <c r="J82" s="107">
        <f ca="1">IF(IFERROR(MATCH(_xlfn.CONCAT($B82,",",J$4),'19 SpcFunc &amp; VentSpcFunc combos'!$Q$8:$Q$335,0),0)&gt;0,1,0)</f>
        <v>0</v>
      </c>
      <c r="K82" s="107">
        <f ca="1">IF(IFERROR(MATCH(_xlfn.CONCAT($B82,",",K$4),'19 SpcFunc &amp; VentSpcFunc combos'!$Q$8:$Q$335,0),0)&gt;0,1,0)</f>
        <v>0</v>
      </c>
      <c r="L82" s="107">
        <f ca="1">IF(IFERROR(MATCH(_xlfn.CONCAT($B82,",",L$4),'19 SpcFunc &amp; VentSpcFunc combos'!$Q$8:$Q$335,0),0)&gt;0,1,0)</f>
        <v>0</v>
      </c>
      <c r="M82" s="107">
        <f ca="1">IF(IFERROR(MATCH(_xlfn.CONCAT($B82,",",M$4),'19 SpcFunc &amp; VentSpcFunc combos'!$Q$8:$Q$335,0),0)&gt;0,1,0)</f>
        <v>0</v>
      </c>
      <c r="N82" s="107">
        <f ca="1">IF(IFERROR(MATCH(_xlfn.CONCAT($B82,",",N$4),'19 SpcFunc &amp; VentSpcFunc combos'!$Q$8:$Q$335,0),0)&gt;0,1,0)</f>
        <v>0</v>
      </c>
      <c r="O82" s="107">
        <f ca="1">IF(IFERROR(MATCH(_xlfn.CONCAT($B82,",",O$4),'19 SpcFunc &amp; VentSpcFunc combos'!$Q$8:$Q$335,0),0)&gt;0,1,0)</f>
        <v>0</v>
      </c>
      <c r="P82" s="107">
        <f ca="1">IF(IFERROR(MATCH(_xlfn.CONCAT($B82,",",P$4),'19 SpcFunc &amp; VentSpcFunc combos'!$Q$8:$Q$335,0),0)&gt;0,1,0)</f>
        <v>0</v>
      </c>
      <c r="Q82" s="107">
        <f ca="1">IF(IFERROR(MATCH(_xlfn.CONCAT($B82,",",Q$4),'19 SpcFunc &amp; VentSpcFunc combos'!$Q$8:$Q$335,0),0)&gt;0,1,0)</f>
        <v>0</v>
      </c>
      <c r="R82" s="107">
        <f ca="1">IF(IFERROR(MATCH(_xlfn.CONCAT($B82,",",R$4),'19 SpcFunc &amp; VentSpcFunc combos'!$Q$8:$Q$335,0),0)&gt;0,1,0)</f>
        <v>0</v>
      </c>
      <c r="S82" s="107">
        <f ca="1">IF(IFERROR(MATCH(_xlfn.CONCAT($B82,",",S$4),'19 SpcFunc &amp; VentSpcFunc combos'!$Q$8:$Q$335,0),0)&gt;0,1,0)</f>
        <v>0</v>
      </c>
      <c r="T82" s="107">
        <f ca="1">IF(IFERROR(MATCH(_xlfn.CONCAT($B82,",",T$4),'19 SpcFunc &amp; VentSpcFunc combos'!$Q$8:$Q$335,0),0)&gt;0,1,0)</f>
        <v>0</v>
      </c>
      <c r="U82" s="107">
        <f ca="1">IF(IFERROR(MATCH(_xlfn.CONCAT($B82,",",U$4),'19 SpcFunc &amp; VentSpcFunc combos'!$Q$8:$Q$335,0),0)&gt;0,1,0)</f>
        <v>0</v>
      </c>
      <c r="V82" s="107">
        <f ca="1">IF(IFERROR(MATCH(_xlfn.CONCAT($B82,",",V$4),'19 SpcFunc &amp; VentSpcFunc combos'!$Q$8:$Q$335,0),0)&gt;0,1,0)</f>
        <v>0</v>
      </c>
      <c r="W82" s="107">
        <f ca="1">IF(IFERROR(MATCH(_xlfn.CONCAT($B82,",",W$4),'19 SpcFunc &amp; VentSpcFunc combos'!$Q$8:$Q$335,0),0)&gt;0,1,0)</f>
        <v>0</v>
      </c>
      <c r="X82" s="107">
        <f ca="1">IF(IFERROR(MATCH(_xlfn.CONCAT($B82,",",X$4),'19 SpcFunc &amp; VentSpcFunc combos'!$Q$8:$Q$335,0),0)&gt;0,1,0)</f>
        <v>0</v>
      </c>
      <c r="Y82" s="107">
        <f ca="1">IF(IFERROR(MATCH(_xlfn.CONCAT($B82,",",Y$4),'19 SpcFunc &amp; VentSpcFunc combos'!$Q$8:$Q$335,0),0)&gt;0,1,0)</f>
        <v>0</v>
      </c>
      <c r="Z82" s="107">
        <f ca="1">IF(IFERROR(MATCH(_xlfn.CONCAT($B82,",",Z$4),'19 SpcFunc &amp; VentSpcFunc combos'!$Q$8:$Q$335,0),0)&gt;0,1,0)</f>
        <v>0</v>
      </c>
      <c r="AA82" s="107">
        <f ca="1">IF(IFERROR(MATCH(_xlfn.CONCAT($B82,",",AA$4),'19 SpcFunc &amp; VentSpcFunc combos'!$Q$8:$Q$335,0),0)&gt;0,1,0)</f>
        <v>0</v>
      </c>
      <c r="AB82" s="107">
        <f ca="1">IF(IFERROR(MATCH(_xlfn.CONCAT($B82,",",AB$4),'19 SpcFunc &amp; VentSpcFunc combos'!$Q$8:$Q$335,0),0)&gt;0,1,0)</f>
        <v>0</v>
      </c>
      <c r="AC82" s="107">
        <f ca="1">IF(IFERROR(MATCH(_xlfn.CONCAT($B82,",",AC$4),'19 SpcFunc &amp; VentSpcFunc combos'!$Q$8:$Q$335,0),0)&gt;0,1,0)</f>
        <v>0</v>
      </c>
      <c r="AD82" s="107">
        <f ca="1">IF(IFERROR(MATCH(_xlfn.CONCAT($B82,",",AD$4),'19 SpcFunc &amp; VentSpcFunc combos'!$Q$8:$Q$335,0),0)&gt;0,1,0)</f>
        <v>0</v>
      </c>
      <c r="AE82" s="107">
        <f ca="1">IF(IFERROR(MATCH(_xlfn.CONCAT($B82,",",AE$4),'19 SpcFunc &amp; VentSpcFunc combos'!$Q$8:$Q$335,0),0)&gt;0,1,0)</f>
        <v>0</v>
      </c>
      <c r="AF82" s="107">
        <f ca="1">IF(IFERROR(MATCH(_xlfn.CONCAT($B82,",",AF$4),'19 SpcFunc &amp; VentSpcFunc combos'!$Q$8:$Q$335,0),0)&gt;0,1,0)</f>
        <v>0</v>
      </c>
      <c r="AG82" s="107">
        <f ca="1">IF(IFERROR(MATCH(_xlfn.CONCAT($B82,",",AG$4),'19 SpcFunc &amp; VentSpcFunc combos'!$Q$8:$Q$335,0),0)&gt;0,1,0)</f>
        <v>0</v>
      </c>
      <c r="AH82" s="107">
        <f ca="1">IF(IFERROR(MATCH(_xlfn.CONCAT($B82,",",AH$4),'19 SpcFunc &amp; VentSpcFunc combos'!$Q$8:$Q$335,0),0)&gt;0,1,0)</f>
        <v>0</v>
      </c>
      <c r="AI82" s="107">
        <f ca="1">IF(IFERROR(MATCH(_xlfn.CONCAT($B82,",",AI$4),'19 SpcFunc &amp; VentSpcFunc combos'!$Q$8:$Q$335,0),0)&gt;0,1,0)</f>
        <v>0</v>
      </c>
      <c r="AJ82" s="107">
        <f ca="1">IF(IFERROR(MATCH(_xlfn.CONCAT($B82,",",AJ$4),'19 SpcFunc &amp; VentSpcFunc combos'!$Q$8:$Q$335,0),0)&gt;0,1,0)</f>
        <v>0</v>
      </c>
      <c r="AK82" s="107">
        <f ca="1">IF(IFERROR(MATCH(_xlfn.CONCAT($B82,",",AK$4),'19 SpcFunc &amp; VentSpcFunc combos'!$Q$8:$Q$335,0),0)&gt;0,1,0)</f>
        <v>0</v>
      </c>
      <c r="AL82" s="107">
        <f ca="1">IF(IFERROR(MATCH(_xlfn.CONCAT($B82,",",AL$4),'19 SpcFunc &amp; VentSpcFunc combos'!$Q$8:$Q$335,0),0)&gt;0,1,0)</f>
        <v>0</v>
      </c>
      <c r="AM82" s="107">
        <f ca="1">IF(IFERROR(MATCH(_xlfn.CONCAT($B82,",",AM$4),'19 SpcFunc &amp; VentSpcFunc combos'!$Q$8:$Q$335,0),0)&gt;0,1,0)</f>
        <v>0</v>
      </c>
      <c r="AN82" s="107">
        <f ca="1">IF(IFERROR(MATCH(_xlfn.CONCAT($B82,",",AN$4),'19 SpcFunc &amp; VentSpcFunc combos'!$Q$8:$Q$335,0),0)&gt;0,1,0)</f>
        <v>0</v>
      </c>
      <c r="AO82" s="107">
        <f ca="1">IF(IFERROR(MATCH(_xlfn.CONCAT($B82,",",AO$4),'19 SpcFunc &amp; VentSpcFunc combos'!$Q$8:$Q$335,0),0)&gt;0,1,0)</f>
        <v>0</v>
      </c>
      <c r="AP82" s="107">
        <f ca="1">IF(IFERROR(MATCH(_xlfn.CONCAT($B82,",",AP$4),'19 SpcFunc &amp; VentSpcFunc combos'!$Q$8:$Q$335,0),0)&gt;0,1,0)</f>
        <v>1</v>
      </c>
      <c r="AQ82" s="107">
        <f ca="1">IF(IFERROR(MATCH(_xlfn.CONCAT($B82,",",AQ$4),'19 SpcFunc &amp; VentSpcFunc combos'!$Q$8:$Q$335,0),0)&gt;0,1,0)</f>
        <v>0</v>
      </c>
      <c r="AR82" s="107">
        <f ca="1">IF(IFERROR(MATCH(_xlfn.CONCAT($B82,",",AR$4),'19 SpcFunc &amp; VentSpcFunc combos'!$Q$8:$Q$335,0),0)&gt;0,1,0)</f>
        <v>0</v>
      </c>
      <c r="AS82" s="107">
        <f ca="1">IF(IFERROR(MATCH(_xlfn.CONCAT($B82,",",AS$4),'19 SpcFunc &amp; VentSpcFunc combos'!$Q$8:$Q$335,0),0)&gt;0,1,0)</f>
        <v>0</v>
      </c>
      <c r="AT82" s="107">
        <f ca="1">IF(IFERROR(MATCH(_xlfn.CONCAT($B82,",",AT$4),'19 SpcFunc &amp; VentSpcFunc combos'!$Q$8:$Q$335,0),0)&gt;0,1,0)</f>
        <v>0</v>
      </c>
      <c r="AU82" s="107">
        <f ca="1">IF(IFERROR(MATCH(_xlfn.CONCAT($B82,",",AU$4),'19 SpcFunc &amp; VentSpcFunc combos'!$Q$8:$Q$335,0),0)&gt;0,1,0)</f>
        <v>0</v>
      </c>
      <c r="AV82" s="107">
        <f ca="1">IF(IFERROR(MATCH(_xlfn.CONCAT($B82,",",AV$4),'19 SpcFunc &amp; VentSpcFunc combos'!$Q$8:$Q$335,0),0)&gt;0,1,0)</f>
        <v>0</v>
      </c>
      <c r="AW82" s="107">
        <f ca="1">IF(IFERROR(MATCH(_xlfn.CONCAT($B82,",",AW$4),'19 SpcFunc &amp; VentSpcFunc combos'!$Q$8:$Q$335,0),0)&gt;0,1,0)</f>
        <v>0</v>
      </c>
      <c r="AX82" s="107">
        <f ca="1">IF(IFERROR(MATCH(_xlfn.CONCAT($B82,",",AX$4),'19 SpcFunc &amp; VentSpcFunc combos'!$Q$8:$Q$335,0),0)&gt;0,1,0)</f>
        <v>0</v>
      </c>
      <c r="AY82" s="107">
        <f ca="1">IF(IFERROR(MATCH(_xlfn.CONCAT($B82,",",AY$4),'19 SpcFunc &amp; VentSpcFunc combos'!$Q$8:$Q$335,0),0)&gt;0,1,0)</f>
        <v>0</v>
      </c>
      <c r="AZ82" s="107">
        <f ca="1">IF(IFERROR(MATCH(_xlfn.CONCAT($B82,",",AZ$4),'19 SpcFunc &amp; VentSpcFunc combos'!$Q$8:$Q$335,0),0)&gt;0,1,0)</f>
        <v>0</v>
      </c>
      <c r="BA82" s="107">
        <f ca="1">IF(IFERROR(MATCH(_xlfn.CONCAT($B82,",",BA$4),'19 SpcFunc &amp; VentSpcFunc combos'!$Q$8:$Q$335,0),0)&gt;0,1,0)</f>
        <v>0</v>
      </c>
      <c r="BB82" s="107">
        <f ca="1">IF(IFERROR(MATCH(_xlfn.CONCAT($B82,",",BB$4),'19 SpcFunc &amp; VentSpcFunc combos'!$Q$8:$Q$335,0),0)&gt;0,1,0)</f>
        <v>0</v>
      </c>
      <c r="BC82" s="107">
        <f ca="1">IF(IFERROR(MATCH(_xlfn.CONCAT($B82,",",BC$4),'19 SpcFunc &amp; VentSpcFunc combos'!$Q$8:$Q$335,0),0)&gt;0,1,0)</f>
        <v>0</v>
      </c>
      <c r="BD82" s="107">
        <f ca="1">IF(IFERROR(MATCH(_xlfn.CONCAT($B82,",",BD$4),'19 SpcFunc &amp; VentSpcFunc combos'!$Q$8:$Q$335,0),0)&gt;0,1,0)</f>
        <v>0</v>
      </c>
      <c r="BE82" s="107">
        <f ca="1">IF(IFERROR(MATCH(_xlfn.CONCAT($B82,",",BE$4),'19 SpcFunc &amp; VentSpcFunc combos'!$Q$8:$Q$335,0),0)&gt;0,1,0)</f>
        <v>0</v>
      </c>
      <c r="BF82" s="107">
        <f ca="1">IF(IFERROR(MATCH(_xlfn.CONCAT($B82,",",BF$4),'19 SpcFunc &amp; VentSpcFunc combos'!$Q$8:$Q$335,0),0)&gt;0,1,0)</f>
        <v>0</v>
      </c>
      <c r="BG82" s="107">
        <f ca="1">IF(IFERROR(MATCH(_xlfn.CONCAT($B82,",",BG$4),'19 SpcFunc &amp; VentSpcFunc combos'!$Q$8:$Q$335,0),0)&gt;0,1,0)</f>
        <v>0</v>
      </c>
      <c r="BH82" s="107">
        <f ca="1">IF(IFERROR(MATCH(_xlfn.CONCAT($B82,",",BH$4),'19 SpcFunc &amp; VentSpcFunc combos'!$Q$8:$Q$335,0),0)&gt;0,1,0)</f>
        <v>0</v>
      </c>
      <c r="BI82" s="107">
        <f ca="1">IF(IFERROR(MATCH(_xlfn.CONCAT($B82,",",BI$4),'19 SpcFunc &amp; VentSpcFunc combos'!$Q$8:$Q$335,0),0)&gt;0,1,0)</f>
        <v>0</v>
      </c>
      <c r="BJ82" s="107">
        <f ca="1">IF(IFERROR(MATCH(_xlfn.CONCAT($B82,",",BJ$4),'19 SpcFunc &amp; VentSpcFunc combos'!$Q$8:$Q$335,0),0)&gt;0,1,0)</f>
        <v>0</v>
      </c>
      <c r="BK82" s="107">
        <f ca="1">IF(IFERROR(MATCH(_xlfn.CONCAT($B82,",",BK$4),'19 SpcFunc &amp; VentSpcFunc combos'!$Q$8:$Q$335,0),0)&gt;0,1,0)</f>
        <v>0</v>
      </c>
      <c r="BL82" s="107">
        <f ca="1">IF(IFERROR(MATCH(_xlfn.CONCAT($B82,",",BL$4),'19 SpcFunc &amp; VentSpcFunc combos'!$Q$8:$Q$335,0),0)&gt;0,1,0)</f>
        <v>0</v>
      </c>
      <c r="BM82" s="107">
        <f ca="1">IF(IFERROR(MATCH(_xlfn.CONCAT($B82,",",BM$4),'19 SpcFunc &amp; VentSpcFunc combos'!$Q$8:$Q$335,0),0)&gt;0,1,0)</f>
        <v>0</v>
      </c>
      <c r="BN82" s="107">
        <f ca="1">IF(IFERROR(MATCH(_xlfn.CONCAT($B82,",",BN$4),'19 SpcFunc &amp; VentSpcFunc combos'!$Q$8:$Q$335,0),0)&gt;0,1,0)</f>
        <v>0</v>
      </c>
      <c r="BO82" s="107">
        <f ca="1">IF(IFERROR(MATCH(_xlfn.CONCAT($B82,",",BO$4),'19 SpcFunc &amp; VentSpcFunc combos'!$Q$8:$Q$335,0),0)&gt;0,1,0)</f>
        <v>0</v>
      </c>
      <c r="BP82" s="107">
        <f ca="1">IF(IFERROR(MATCH(_xlfn.CONCAT($B82,",",BP$4),'19 SpcFunc &amp; VentSpcFunc combos'!$Q$8:$Q$335,0),0)&gt;0,1,0)</f>
        <v>0</v>
      </c>
      <c r="BQ82" s="107">
        <f ca="1">IF(IFERROR(MATCH(_xlfn.CONCAT($B82,",",BQ$4),'19 SpcFunc &amp; VentSpcFunc combos'!$Q$8:$Q$335,0),0)&gt;0,1,0)</f>
        <v>0</v>
      </c>
      <c r="BR82" s="107">
        <f ca="1">IF(IFERROR(MATCH(_xlfn.CONCAT($B82,",",BR$4),'19 SpcFunc &amp; VentSpcFunc combos'!$Q$8:$Q$335,0),0)&gt;0,1,0)</f>
        <v>0</v>
      </c>
      <c r="BS82" s="107">
        <f ca="1">IF(IFERROR(MATCH(_xlfn.CONCAT($B82,",",BS$4),'19 SpcFunc &amp; VentSpcFunc combos'!$Q$8:$Q$335,0),0)&gt;0,1,0)</f>
        <v>0</v>
      </c>
      <c r="BT82" s="107">
        <f ca="1">IF(IFERROR(MATCH(_xlfn.CONCAT($B82,",",BT$4),'19 SpcFunc &amp; VentSpcFunc combos'!$Q$8:$Q$335,0),0)&gt;0,1,0)</f>
        <v>0</v>
      </c>
      <c r="BU82" s="107">
        <f ca="1">IF(IFERROR(MATCH(_xlfn.CONCAT($B82,",",BU$4),'19 SpcFunc &amp; VentSpcFunc combos'!$Q$8:$Q$335,0),0)&gt;0,1,0)</f>
        <v>0</v>
      </c>
      <c r="BV82" s="107">
        <f ca="1">IF(IFERROR(MATCH(_xlfn.CONCAT($B82,",",BV$4),'19 SpcFunc &amp; VentSpcFunc combos'!$Q$8:$Q$335,0),0)&gt;0,1,0)</f>
        <v>0</v>
      </c>
      <c r="BW82" s="107">
        <f ca="1">IF(IFERROR(MATCH(_xlfn.CONCAT($B82,",",BW$4),'19 SpcFunc &amp; VentSpcFunc combos'!$Q$8:$Q$335,0),0)&gt;0,1,0)</f>
        <v>0</v>
      </c>
      <c r="BX82" s="107">
        <f ca="1">IF(IFERROR(MATCH(_xlfn.CONCAT($B82,",",BX$4),'19 SpcFunc &amp; VentSpcFunc combos'!$Q$8:$Q$335,0),0)&gt;0,1,0)</f>
        <v>0</v>
      </c>
      <c r="BY82" s="107">
        <f ca="1">IF(IFERROR(MATCH(_xlfn.CONCAT($B82,",",BY$4),'19 SpcFunc &amp; VentSpcFunc combos'!$Q$8:$Q$335,0),0)&gt;0,1,0)</f>
        <v>0</v>
      </c>
      <c r="BZ82" s="107">
        <f ca="1">IF(IFERROR(MATCH(_xlfn.CONCAT($B82,",",BZ$4),'19 SpcFunc &amp; VentSpcFunc combos'!$Q$8:$Q$335,0),0)&gt;0,1,0)</f>
        <v>0</v>
      </c>
      <c r="CA82" s="107">
        <f ca="1">IF(IFERROR(MATCH(_xlfn.CONCAT($B82,",",CA$4),'19 SpcFunc &amp; VentSpcFunc combos'!$Q$8:$Q$335,0),0)&gt;0,1,0)</f>
        <v>0</v>
      </c>
      <c r="CB82" s="107">
        <f ca="1">IF(IFERROR(MATCH(_xlfn.CONCAT($B82,",",CB$4),'19 SpcFunc &amp; VentSpcFunc combos'!$Q$8:$Q$335,0),0)&gt;0,1,0)</f>
        <v>0</v>
      </c>
      <c r="CC82" s="107">
        <f ca="1">IF(IFERROR(MATCH(_xlfn.CONCAT($B82,",",CC$4),'19 SpcFunc &amp; VentSpcFunc combos'!$Q$8:$Q$335,0),0)&gt;0,1,0)</f>
        <v>0</v>
      </c>
      <c r="CD82" s="107">
        <f ca="1">IF(IFERROR(MATCH(_xlfn.CONCAT($B82,",",CD$4),'19 SpcFunc &amp; VentSpcFunc combos'!$Q$8:$Q$335,0),0)&gt;0,1,0)</f>
        <v>0</v>
      </c>
      <c r="CE82" s="107">
        <f ca="1">IF(IFERROR(MATCH(_xlfn.CONCAT($B82,",",CE$4),'19 SpcFunc &amp; VentSpcFunc combos'!$Q$8:$Q$335,0),0)&gt;0,1,0)</f>
        <v>0</v>
      </c>
      <c r="CF82" s="107">
        <f ca="1">IF(IFERROR(MATCH(_xlfn.CONCAT($B82,",",CF$4),'19 SpcFunc &amp; VentSpcFunc combos'!$Q$8:$Q$335,0),0)&gt;0,1,0)</f>
        <v>0</v>
      </c>
      <c r="CG82" s="107">
        <f ca="1">IF(IFERROR(MATCH(_xlfn.CONCAT($B82,",",CG$4),'19 SpcFunc &amp; VentSpcFunc combos'!$Q$8:$Q$335,0),0)&gt;0,1,0)</f>
        <v>0</v>
      </c>
      <c r="CH82" s="107">
        <f ca="1">IF(IFERROR(MATCH(_xlfn.CONCAT($B82,",",CH$4),'19 SpcFunc &amp; VentSpcFunc combos'!$Q$8:$Q$335,0),0)&gt;0,1,0)</f>
        <v>0</v>
      </c>
      <c r="CI82" s="107">
        <f ca="1">IF(IFERROR(MATCH(_xlfn.CONCAT($B82,",",CI$4),'19 SpcFunc &amp; VentSpcFunc combos'!$Q$8:$Q$335,0),0)&gt;0,1,0)</f>
        <v>0</v>
      </c>
      <c r="CJ82" s="107">
        <f ca="1">IF(IFERROR(MATCH(_xlfn.CONCAT($B82,",",CJ$4),'19 SpcFunc &amp; VentSpcFunc combos'!$Q$8:$Q$335,0),0)&gt;0,1,0)</f>
        <v>0</v>
      </c>
      <c r="CK82" s="107">
        <f ca="1">IF(IFERROR(MATCH(_xlfn.CONCAT($B82,",",CK$4),'19 SpcFunc &amp; VentSpcFunc combos'!$Q$8:$Q$335,0),0)&gt;0,1,0)</f>
        <v>0</v>
      </c>
      <c r="CL82" s="107">
        <f ca="1">IF(IFERROR(MATCH(_xlfn.CONCAT($B82,",",CL$4),'19 SpcFunc &amp; VentSpcFunc combos'!$Q$8:$Q$335,0),0)&gt;0,1,0)</f>
        <v>0</v>
      </c>
      <c r="CM82" s="107">
        <f ca="1">IF(IFERROR(MATCH(_xlfn.CONCAT($B82,",",CM$4),'19 SpcFunc &amp; VentSpcFunc combos'!$Q$8:$Q$335,0),0)&gt;0,1,0)</f>
        <v>0</v>
      </c>
      <c r="CN82" s="107">
        <f ca="1">IF(IFERROR(MATCH(_xlfn.CONCAT($B82,",",CN$4),'19 SpcFunc &amp; VentSpcFunc combos'!$Q$8:$Q$335,0),0)&gt;0,1,0)</f>
        <v>0</v>
      </c>
      <c r="CO82" s="107">
        <f ca="1">IF(IFERROR(MATCH(_xlfn.CONCAT($B82,",",CO$4),'19 SpcFunc &amp; VentSpcFunc combos'!$Q$8:$Q$335,0),0)&gt;0,1,0)</f>
        <v>0</v>
      </c>
      <c r="CP82" s="107">
        <f ca="1">IF(IFERROR(MATCH(_xlfn.CONCAT($B82,",",CP$4),'19 SpcFunc &amp; VentSpcFunc combos'!$Q$8:$Q$335,0),0)&gt;0,1,0)</f>
        <v>0</v>
      </c>
      <c r="CQ82" s="107">
        <f ca="1">IF(IFERROR(MATCH(_xlfn.CONCAT($B82,",",CQ$4),'19 SpcFunc &amp; VentSpcFunc combos'!$Q$8:$Q$335,0),0)&gt;0,1,0)</f>
        <v>0</v>
      </c>
      <c r="CR82" s="107">
        <f ca="1">IF(IFERROR(MATCH(_xlfn.CONCAT($B82,",",CR$4),'19 SpcFunc &amp; VentSpcFunc combos'!$Q$8:$Q$335,0),0)&gt;0,1,0)</f>
        <v>0</v>
      </c>
      <c r="CS82" s="107">
        <f ca="1">IF(IFERROR(MATCH(_xlfn.CONCAT($B82,",",CS$4),'19 SpcFunc &amp; VentSpcFunc combos'!$Q$8:$Q$335,0),0)&gt;0,1,0)</f>
        <v>0</v>
      </c>
      <c r="CT82" s="107">
        <f ca="1">IF(IFERROR(MATCH(_xlfn.CONCAT($B82,",",CT$4),'19 SpcFunc &amp; VentSpcFunc combos'!$Q$8:$Q$335,0),0)&gt;0,1,0)</f>
        <v>0</v>
      </c>
      <c r="CU82" s="86" t="s">
        <v>535</v>
      </c>
      <c r="CV82">
        <f t="shared" ca="1" si="6"/>
        <v>1</v>
      </c>
    </row>
    <row r="83" spans="2:100">
      <c r="B83" t="str">
        <f>'For CSV - 2019 SpcFuncData'!B83</f>
        <v>Aging Eye/Low-vision (Stairwell)</v>
      </c>
      <c r="C83" s="107">
        <f ca="1">IF(IFERROR(MATCH(_xlfn.CONCAT($B83,",",C$4),'19 SpcFunc &amp; VentSpcFunc combos'!$Q$8:$Q$335,0),0)&gt;0,1,0)</f>
        <v>0</v>
      </c>
      <c r="D83" s="107">
        <f ca="1">IF(IFERROR(MATCH(_xlfn.CONCAT($B83,",",D$4),'19 SpcFunc &amp; VentSpcFunc combos'!$Q$8:$Q$335,0),0)&gt;0,1,0)</f>
        <v>0</v>
      </c>
      <c r="E83" s="107">
        <f ca="1">IF(IFERROR(MATCH(_xlfn.CONCAT($B83,",",E$4),'19 SpcFunc &amp; VentSpcFunc combos'!$Q$8:$Q$335,0),0)&gt;0,1,0)</f>
        <v>0</v>
      </c>
      <c r="F83" s="107">
        <f ca="1">IF(IFERROR(MATCH(_xlfn.CONCAT($B83,",",F$4),'19 SpcFunc &amp; VentSpcFunc combos'!$Q$8:$Q$335,0),0)&gt;0,1,0)</f>
        <v>0</v>
      </c>
      <c r="G83" s="107">
        <f ca="1">IF(IFERROR(MATCH(_xlfn.CONCAT($B83,",",G$4),'19 SpcFunc &amp; VentSpcFunc combos'!$Q$8:$Q$335,0),0)&gt;0,1,0)</f>
        <v>0</v>
      </c>
      <c r="H83" s="107">
        <f ca="1">IF(IFERROR(MATCH(_xlfn.CONCAT($B83,",",H$4),'19 SpcFunc &amp; VentSpcFunc combos'!$Q$8:$Q$335,0),0)&gt;0,1,0)</f>
        <v>0</v>
      </c>
      <c r="I83" s="107">
        <f ca="1">IF(IFERROR(MATCH(_xlfn.CONCAT($B83,",",I$4),'19 SpcFunc &amp; VentSpcFunc combos'!$Q$8:$Q$335,0),0)&gt;0,1,0)</f>
        <v>0</v>
      </c>
      <c r="J83" s="107">
        <f ca="1">IF(IFERROR(MATCH(_xlfn.CONCAT($B83,",",J$4),'19 SpcFunc &amp; VentSpcFunc combos'!$Q$8:$Q$335,0),0)&gt;0,1,0)</f>
        <v>0</v>
      </c>
      <c r="K83" s="107">
        <f ca="1">IF(IFERROR(MATCH(_xlfn.CONCAT($B83,",",K$4),'19 SpcFunc &amp; VentSpcFunc combos'!$Q$8:$Q$335,0),0)&gt;0,1,0)</f>
        <v>0</v>
      </c>
      <c r="L83" s="107">
        <f ca="1">IF(IFERROR(MATCH(_xlfn.CONCAT($B83,",",L$4),'19 SpcFunc &amp; VentSpcFunc combos'!$Q$8:$Q$335,0),0)&gt;0,1,0)</f>
        <v>0</v>
      </c>
      <c r="M83" s="107">
        <f ca="1">IF(IFERROR(MATCH(_xlfn.CONCAT($B83,",",M$4),'19 SpcFunc &amp; VentSpcFunc combos'!$Q$8:$Q$335,0),0)&gt;0,1,0)</f>
        <v>0</v>
      </c>
      <c r="N83" s="107">
        <f ca="1">IF(IFERROR(MATCH(_xlfn.CONCAT($B83,",",N$4),'19 SpcFunc &amp; VentSpcFunc combos'!$Q$8:$Q$335,0),0)&gt;0,1,0)</f>
        <v>0</v>
      </c>
      <c r="O83" s="107">
        <f ca="1">IF(IFERROR(MATCH(_xlfn.CONCAT($B83,",",O$4),'19 SpcFunc &amp; VentSpcFunc combos'!$Q$8:$Q$335,0),0)&gt;0,1,0)</f>
        <v>0</v>
      </c>
      <c r="P83" s="107">
        <f ca="1">IF(IFERROR(MATCH(_xlfn.CONCAT($B83,",",P$4),'19 SpcFunc &amp; VentSpcFunc combos'!$Q$8:$Q$335,0),0)&gt;0,1,0)</f>
        <v>0</v>
      </c>
      <c r="Q83" s="107">
        <f ca="1">IF(IFERROR(MATCH(_xlfn.CONCAT($B83,",",Q$4),'19 SpcFunc &amp; VentSpcFunc combos'!$Q$8:$Q$335,0),0)&gt;0,1,0)</f>
        <v>0</v>
      </c>
      <c r="R83" s="107">
        <f ca="1">IF(IFERROR(MATCH(_xlfn.CONCAT($B83,",",R$4),'19 SpcFunc &amp; VentSpcFunc combos'!$Q$8:$Q$335,0),0)&gt;0,1,0)</f>
        <v>0</v>
      </c>
      <c r="S83" s="107">
        <f ca="1">IF(IFERROR(MATCH(_xlfn.CONCAT($B83,",",S$4),'19 SpcFunc &amp; VentSpcFunc combos'!$Q$8:$Q$335,0),0)&gt;0,1,0)</f>
        <v>0</v>
      </c>
      <c r="T83" s="107">
        <f ca="1">IF(IFERROR(MATCH(_xlfn.CONCAT($B83,",",T$4),'19 SpcFunc &amp; VentSpcFunc combos'!$Q$8:$Q$335,0),0)&gt;0,1,0)</f>
        <v>0</v>
      </c>
      <c r="U83" s="107">
        <f ca="1">IF(IFERROR(MATCH(_xlfn.CONCAT($B83,",",U$4),'19 SpcFunc &amp; VentSpcFunc combos'!$Q$8:$Q$335,0),0)&gt;0,1,0)</f>
        <v>0</v>
      </c>
      <c r="V83" s="107">
        <f ca="1">IF(IFERROR(MATCH(_xlfn.CONCAT($B83,",",V$4),'19 SpcFunc &amp; VentSpcFunc combos'!$Q$8:$Q$335,0),0)&gt;0,1,0)</f>
        <v>0</v>
      </c>
      <c r="W83" s="107">
        <f ca="1">IF(IFERROR(MATCH(_xlfn.CONCAT($B83,",",W$4),'19 SpcFunc &amp; VentSpcFunc combos'!$Q$8:$Q$335,0),0)&gt;0,1,0)</f>
        <v>0</v>
      </c>
      <c r="X83" s="107">
        <f ca="1">IF(IFERROR(MATCH(_xlfn.CONCAT($B83,",",X$4),'19 SpcFunc &amp; VentSpcFunc combos'!$Q$8:$Q$335,0),0)&gt;0,1,0)</f>
        <v>0</v>
      </c>
      <c r="Y83" s="107">
        <f ca="1">IF(IFERROR(MATCH(_xlfn.CONCAT($B83,",",Y$4),'19 SpcFunc &amp; VentSpcFunc combos'!$Q$8:$Q$335,0),0)&gt;0,1,0)</f>
        <v>0</v>
      </c>
      <c r="Z83" s="107">
        <f ca="1">IF(IFERROR(MATCH(_xlfn.CONCAT($B83,",",Z$4),'19 SpcFunc &amp; VentSpcFunc combos'!$Q$8:$Q$335,0),0)&gt;0,1,0)</f>
        <v>0</v>
      </c>
      <c r="AA83" s="107">
        <f ca="1">IF(IFERROR(MATCH(_xlfn.CONCAT($B83,",",AA$4),'19 SpcFunc &amp; VentSpcFunc combos'!$Q$8:$Q$335,0),0)&gt;0,1,0)</f>
        <v>0</v>
      </c>
      <c r="AB83" s="107">
        <f ca="1">IF(IFERROR(MATCH(_xlfn.CONCAT($B83,",",AB$4),'19 SpcFunc &amp; VentSpcFunc combos'!$Q$8:$Q$335,0),0)&gt;0,1,0)</f>
        <v>0</v>
      </c>
      <c r="AC83" s="107">
        <f ca="1">IF(IFERROR(MATCH(_xlfn.CONCAT($B83,",",AC$4),'19 SpcFunc &amp; VentSpcFunc combos'!$Q$8:$Q$335,0),0)&gt;0,1,0)</f>
        <v>0</v>
      </c>
      <c r="AD83" s="107">
        <f ca="1">IF(IFERROR(MATCH(_xlfn.CONCAT($B83,",",AD$4),'19 SpcFunc &amp; VentSpcFunc combos'!$Q$8:$Q$335,0),0)&gt;0,1,0)</f>
        <v>0</v>
      </c>
      <c r="AE83" s="107">
        <f ca="1">IF(IFERROR(MATCH(_xlfn.CONCAT($B83,",",AE$4),'19 SpcFunc &amp; VentSpcFunc combos'!$Q$8:$Q$335,0),0)&gt;0,1,0)</f>
        <v>0</v>
      </c>
      <c r="AF83" s="107">
        <f ca="1">IF(IFERROR(MATCH(_xlfn.CONCAT($B83,",",AF$4),'19 SpcFunc &amp; VentSpcFunc combos'!$Q$8:$Q$335,0),0)&gt;0,1,0)</f>
        <v>0</v>
      </c>
      <c r="AG83" s="107">
        <f ca="1">IF(IFERROR(MATCH(_xlfn.CONCAT($B83,",",AG$4),'19 SpcFunc &amp; VentSpcFunc combos'!$Q$8:$Q$335,0),0)&gt;0,1,0)</f>
        <v>0</v>
      </c>
      <c r="AH83" s="107">
        <f ca="1">IF(IFERROR(MATCH(_xlfn.CONCAT($B83,",",AH$4),'19 SpcFunc &amp; VentSpcFunc combos'!$Q$8:$Q$335,0),0)&gt;0,1,0)</f>
        <v>0</v>
      </c>
      <c r="AI83" s="107">
        <f ca="1">IF(IFERROR(MATCH(_xlfn.CONCAT($B83,",",AI$4),'19 SpcFunc &amp; VentSpcFunc combos'!$Q$8:$Q$335,0),0)&gt;0,1,0)</f>
        <v>0</v>
      </c>
      <c r="AJ83" s="107">
        <f ca="1">IF(IFERROR(MATCH(_xlfn.CONCAT($B83,",",AJ$4),'19 SpcFunc &amp; VentSpcFunc combos'!$Q$8:$Q$335,0),0)&gt;0,1,0)</f>
        <v>0</v>
      </c>
      <c r="AK83" s="107">
        <f ca="1">IF(IFERROR(MATCH(_xlfn.CONCAT($B83,",",AK$4),'19 SpcFunc &amp; VentSpcFunc combos'!$Q$8:$Q$335,0),0)&gt;0,1,0)</f>
        <v>0</v>
      </c>
      <c r="AL83" s="107">
        <f ca="1">IF(IFERROR(MATCH(_xlfn.CONCAT($B83,",",AL$4),'19 SpcFunc &amp; VentSpcFunc combos'!$Q$8:$Q$335,0),0)&gt;0,1,0)</f>
        <v>0</v>
      </c>
      <c r="AM83" s="107">
        <f ca="1">IF(IFERROR(MATCH(_xlfn.CONCAT($B83,",",AM$4),'19 SpcFunc &amp; VentSpcFunc combos'!$Q$8:$Q$335,0),0)&gt;0,1,0)</f>
        <v>0</v>
      </c>
      <c r="AN83" s="107">
        <f ca="1">IF(IFERROR(MATCH(_xlfn.CONCAT($B83,",",AN$4),'19 SpcFunc &amp; VentSpcFunc combos'!$Q$8:$Q$335,0),0)&gt;0,1,0)</f>
        <v>0</v>
      </c>
      <c r="AO83" s="107">
        <f ca="1">IF(IFERROR(MATCH(_xlfn.CONCAT($B83,",",AO$4),'19 SpcFunc &amp; VentSpcFunc combos'!$Q$8:$Q$335,0),0)&gt;0,1,0)</f>
        <v>0</v>
      </c>
      <c r="AP83" s="107">
        <f ca="1">IF(IFERROR(MATCH(_xlfn.CONCAT($B83,",",AP$4),'19 SpcFunc &amp; VentSpcFunc combos'!$Q$8:$Q$335,0),0)&gt;0,1,0)</f>
        <v>0</v>
      </c>
      <c r="AQ83" s="107">
        <f ca="1">IF(IFERROR(MATCH(_xlfn.CONCAT($B83,",",AQ$4),'19 SpcFunc &amp; VentSpcFunc combos'!$Q$8:$Q$335,0),0)&gt;0,1,0)</f>
        <v>0</v>
      </c>
      <c r="AR83" s="107">
        <f ca="1">IF(IFERROR(MATCH(_xlfn.CONCAT($B83,",",AR$4),'19 SpcFunc &amp; VentSpcFunc combos'!$Q$8:$Q$335,0),0)&gt;0,1,0)</f>
        <v>0</v>
      </c>
      <c r="AS83" s="107">
        <f ca="1">IF(IFERROR(MATCH(_xlfn.CONCAT($B83,",",AS$4),'19 SpcFunc &amp; VentSpcFunc combos'!$Q$8:$Q$335,0),0)&gt;0,1,0)</f>
        <v>0</v>
      </c>
      <c r="AT83" s="107">
        <f ca="1">IF(IFERROR(MATCH(_xlfn.CONCAT($B83,",",AT$4),'19 SpcFunc &amp; VentSpcFunc combos'!$Q$8:$Q$335,0),0)&gt;0,1,0)</f>
        <v>0</v>
      </c>
      <c r="AU83" s="107">
        <f ca="1">IF(IFERROR(MATCH(_xlfn.CONCAT($B83,",",AU$4),'19 SpcFunc &amp; VentSpcFunc combos'!$Q$8:$Q$335,0),0)&gt;0,1,0)</f>
        <v>0</v>
      </c>
      <c r="AV83" s="107">
        <f ca="1">IF(IFERROR(MATCH(_xlfn.CONCAT($B83,",",AV$4),'19 SpcFunc &amp; VentSpcFunc combos'!$Q$8:$Q$335,0),0)&gt;0,1,0)</f>
        <v>0</v>
      </c>
      <c r="AW83" s="107">
        <f ca="1">IF(IFERROR(MATCH(_xlfn.CONCAT($B83,",",AW$4),'19 SpcFunc &amp; VentSpcFunc combos'!$Q$8:$Q$335,0),0)&gt;0,1,0)</f>
        <v>0</v>
      </c>
      <c r="AX83" s="107">
        <f ca="1">IF(IFERROR(MATCH(_xlfn.CONCAT($B83,",",AX$4),'19 SpcFunc &amp; VentSpcFunc combos'!$Q$8:$Q$335,0),0)&gt;0,1,0)</f>
        <v>0</v>
      </c>
      <c r="AY83" s="107">
        <f ca="1">IF(IFERROR(MATCH(_xlfn.CONCAT($B83,",",AY$4),'19 SpcFunc &amp; VentSpcFunc combos'!$Q$8:$Q$335,0),0)&gt;0,1,0)</f>
        <v>1</v>
      </c>
      <c r="AZ83" s="107">
        <f ca="1">IF(IFERROR(MATCH(_xlfn.CONCAT($B83,",",AZ$4),'19 SpcFunc &amp; VentSpcFunc combos'!$Q$8:$Q$335,0),0)&gt;0,1,0)</f>
        <v>0</v>
      </c>
      <c r="BA83" s="107">
        <f ca="1">IF(IFERROR(MATCH(_xlfn.CONCAT($B83,",",BA$4),'19 SpcFunc &amp; VentSpcFunc combos'!$Q$8:$Q$335,0),0)&gt;0,1,0)</f>
        <v>0</v>
      </c>
      <c r="BB83" s="107">
        <f ca="1">IF(IFERROR(MATCH(_xlfn.CONCAT($B83,",",BB$4),'19 SpcFunc &amp; VentSpcFunc combos'!$Q$8:$Q$335,0),0)&gt;0,1,0)</f>
        <v>0</v>
      </c>
      <c r="BC83" s="107">
        <f ca="1">IF(IFERROR(MATCH(_xlfn.CONCAT($B83,",",BC$4),'19 SpcFunc &amp; VentSpcFunc combos'!$Q$8:$Q$335,0),0)&gt;0,1,0)</f>
        <v>0</v>
      </c>
      <c r="BD83" s="107">
        <f ca="1">IF(IFERROR(MATCH(_xlfn.CONCAT($B83,",",BD$4),'19 SpcFunc &amp; VentSpcFunc combos'!$Q$8:$Q$335,0),0)&gt;0,1,0)</f>
        <v>0</v>
      </c>
      <c r="BE83" s="107">
        <f ca="1">IF(IFERROR(MATCH(_xlfn.CONCAT($B83,",",BE$4),'19 SpcFunc &amp; VentSpcFunc combos'!$Q$8:$Q$335,0),0)&gt;0,1,0)</f>
        <v>0</v>
      </c>
      <c r="BF83" s="107">
        <f ca="1">IF(IFERROR(MATCH(_xlfn.CONCAT($B83,",",BF$4),'19 SpcFunc &amp; VentSpcFunc combos'!$Q$8:$Q$335,0),0)&gt;0,1,0)</f>
        <v>0</v>
      </c>
      <c r="BG83" s="107">
        <f ca="1">IF(IFERROR(MATCH(_xlfn.CONCAT($B83,",",BG$4),'19 SpcFunc &amp; VentSpcFunc combos'!$Q$8:$Q$335,0),0)&gt;0,1,0)</f>
        <v>0</v>
      </c>
      <c r="BH83" s="107">
        <f ca="1">IF(IFERROR(MATCH(_xlfn.CONCAT($B83,",",BH$4),'19 SpcFunc &amp; VentSpcFunc combos'!$Q$8:$Q$335,0),0)&gt;0,1,0)</f>
        <v>0</v>
      </c>
      <c r="BI83" s="107">
        <f ca="1">IF(IFERROR(MATCH(_xlfn.CONCAT($B83,",",BI$4),'19 SpcFunc &amp; VentSpcFunc combos'!$Q$8:$Q$335,0),0)&gt;0,1,0)</f>
        <v>0</v>
      </c>
      <c r="BJ83" s="107">
        <f ca="1">IF(IFERROR(MATCH(_xlfn.CONCAT($B83,",",BJ$4),'19 SpcFunc &amp; VentSpcFunc combos'!$Q$8:$Q$335,0),0)&gt;0,1,0)</f>
        <v>0</v>
      </c>
      <c r="BK83" s="107">
        <f ca="1">IF(IFERROR(MATCH(_xlfn.CONCAT($B83,",",BK$4),'19 SpcFunc &amp; VentSpcFunc combos'!$Q$8:$Q$335,0),0)&gt;0,1,0)</f>
        <v>0</v>
      </c>
      <c r="BL83" s="107">
        <f ca="1">IF(IFERROR(MATCH(_xlfn.CONCAT($B83,",",BL$4),'19 SpcFunc &amp; VentSpcFunc combos'!$Q$8:$Q$335,0),0)&gt;0,1,0)</f>
        <v>0</v>
      </c>
      <c r="BM83" s="107">
        <f ca="1">IF(IFERROR(MATCH(_xlfn.CONCAT($B83,",",BM$4),'19 SpcFunc &amp; VentSpcFunc combos'!$Q$8:$Q$335,0),0)&gt;0,1,0)</f>
        <v>0</v>
      </c>
      <c r="BN83" s="107">
        <f ca="1">IF(IFERROR(MATCH(_xlfn.CONCAT($B83,",",BN$4),'19 SpcFunc &amp; VentSpcFunc combos'!$Q$8:$Q$335,0),0)&gt;0,1,0)</f>
        <v>0</v>
      </c>
      <c r="BO83" s="107">
        <f ca="1">IF(IFERROR(MATCH(_xlfn.CONCAT($B83,",",BO$4),'19 SpcFunc &amp; VentSpcFunc combos'!$Q$8:$Q$335,0),0)&gt;0,1,0)</f>
        <v>0</v>
      </c>
      <c r="BP83" s="107">
        <f ca="1">IF(IFERROR(MATCH(_xlfn.CONCAT($B83,",",BP$4),'19 SpcFunc &amp; VentSpcFunc combos'!$Q$8:$Q$335,0),0)&gt;0,1,0)</f>
        <v>0</v>
      </c>
      <c r="BQ83" s="107">
        <f ca="1">IF(IFERROR(MATCH(_xlfn.CONCAT($B83,",",BQ$4),'19 SpcFunc &amp; VentSpcFunc combos'!$Q$8:$Q$335,0),0)&gt;0,1,0)</f>
        <v>0</v>
      </c>
      <c r="BR83" s="107">
        <f ca="1">IF(IFERROR(MATCH(_xlfn.CONCAT($B83,",",BR$4),'19 SpcFunc &amp; VentSpcFunc combos'!$Q$8:$Q$335,0),0)&gt;0,1,0)</f>
        <v>0</v>
      </c>
      <c r="BS83" s="107">
        <f ca="1">IF(IFERROR(MATCH(_xlfn.CONCAT($B83,",",BS$4),'19 SpcFunc &amp; VentSpcFunc combos'!$Q$8:$Q$335,0),0)&gt;0,1,0)</f>
        <v>0</v>
      </c>
      <c r="BT83" s="107">
        <f ca="1">IF(IFERROR(MATCH(_xlfn.CONCAT($B83,",",BT$4),'19 SpcFunc &amp; VentSpcFunc combos'!$Q$8:$Q$335,0),0)&gt;0,1,0)</f>
        <v>0</v>
      </c>
      <c r="BU83" s="107">
        <f ca="1">IF(IFERROR(MATCH(_xlfn.CONCAT($B83,",",BU$4),'19 SpcFunc &amp; VentSpcFunc combos'!$Q$8:$Q$335,0),0)&gt;0,1,0)</f>
        <v>0</v>
      </c>
      <c r="BV83" s="107">
        <f ca="1">IF(IFERROR(MATCH(_xlfn.CONCAT($B83,",",BV$4),'19 SpcFunc &amp; VentSpcFunc combos'!$Q$8:$Q$335,0),0)&gt;0,1,0)</f>
        <v>0</v>
      </c>
      <c r="BW83" s="107">
        <f ca="1">IF(IFERROR(MATCH(_xlfn.CONCAT($B83,",",BW$4),'19 SpcFunc &amp; VentSpcFunc combos'!$Q$8:$Q$335,0),0)&gt;0,1,0)</f>
        <v>0</v>
      </c>
      <c r="BX83" s="107">
        <f ca="1">IF(IFERROR(MATCH(_xlfn.CONCAT($B83,",",BX$4),'19 SpcFunc &amp; VentSpcFunc combos'!$Q$8:$Q$335,0),0)&gt;0,1,0)</f>
        <v>0</v>
      </c>
      <c r="BY83" s="107">
        <f ca="1">IF(IFERROR(MATCH(_xlfn.CONCAT($B83,",",BY$4),'19 SpcFunc &amp; VentSpcFunc combos'!$Q$8:$Q$335,0),0)&gt;0,1,0)</f>
        <v>0</v>
      </c>
      <c r="BZ83" s="107">
        <f ca="1">IF(IFERROR(MATCH(_xlfn.CONCAT($B83,",",BZ$4),'19 SpcFunc &amp; VentSpcFunc combos'!$Q$8:$Q$335,0),0)&gt;0,1,0)</f>
        <v>0</v>
      </c>
      <c r="CA83" s="107">
        <f ca="1">IF(IFERROR(MATCH(_xlfn.CONCAT($B83,",",CA$4),'19 SpcFunc &amp; VentSpcFunc combos'!$Q$8:$Q$335,0),0)&gt;0,1,0)</f>
        <v>0</v>
      </c>
      <c r="CB83" s="107">
        <f ca="1">IF(IFERROR(MATCH(_xlfn.CONCAT($B83,",",CB$4),'19 SpcFunc &amp; VentSpcFunc combos'!$Q$8:$Q$335,0),0)&gt;0,1,0)</f>
        <v>0</v>
      </c>
      <c r="CC83" s="107">
        <f ca="1">IF(IFERROR(MATCH(_xlfn.CONCAT($B83,",",CC$4),'19 SpcFunc &amp; VentSpcFunc combos'!$Q$8:$Q$335,0),0)&gt;0,1,0)</f>
        <v>0</v>
      </c>
      <c r="CD83" s="107">
        <f ca="1">IF(IFERROR(MATCH(_xlfn.CONCAT($B83,",",CD$4),'19 SpcFunc &amp; VentSpcFunc combos'!$Q$8:$Q$335,0),0)&gt;0,1,0)</f>
        <v>0</v>
      </c>
      <c r="CE83" s="107">
        <f ca="1">IF(IFERROR(MATCH(_xlfn.CONCAT($B83,",",CE$4),'19 SpcFunc &amp; VentSpcFunc combos'!$Q$8:$Q$335,0),0)&gt;0,1,0)</f>
        <v>0</v>
      </c>
      <c r="CF83" s="107">
        <f ca="1">IF(IFERROR(MATCH(_xlfn.CONCAT($B83,",",CF$4),'19 SpcFunc &amp; VentSpcFunc combos'!$Q$8:$Q$335,0),0)&gt;0,1,0)</f>
        <v>0</v>
      </c>
      <c r="CG83" s="107">
        <f ca="1">IF(IFERROR(MATCH(_xlfn.CONCAT($B83,",",CG$4),'19 SpcFunc &amp; VentSpcFunc combos'!$Q$8:$Q$335,0),0)&gt;0,1,0)</f>
        <v>0</v>
      </c>
      <c r="CH83" s="107">
        <f ca="1">IF(IFERROR(MATCH(_xlfn.CONCAT($B83,",",CH$4),'19 SpcFunc &amp; VentSpcFunc combos'!$Q$8:$Q$335,0),0)&gt;0,1,0)</f>
        <v>0</v>
      </c>
      <c r="CI83" s="107">
        <f ca="1">IF(IFERROR(MATCH(_xlfn.CONCAT($B83,",",CI$4),'19 SpcFunc &amp; VentSpcFunc combos'!$Q$8:$Q$335,0),0)&gt;0,1,0)</f>
        <v>0</v>
      </c>
      <c r="CJ83" s="107">
        <f ca="1">IF(IFERROR(MATCH(_xlfn.CONCAT($B83,",",CJ$4),'19 SpcFunc &amp; VentSpcFunc combos'!$Q$8:$Q$335,0),0)&gt;0,1,0)</f>
        <v>0</v>
      </c>
      <c r="CK83" s="107">
        <f ca="1">IF(IFERROR(MATCH(_xlfn.CONCAT($B83,",",CK$4),'19 SpcFunc &amp; VentSpcFunc combos'!$Q$8:$Q$335,0),0)&gt;0,1,0)</f>
        <v>0</v>
      </c>
      <c r="CL83" s="107">
        <f ca="1">IF(IFERROR(MATCH(_xlfn.CONCAT($B83,",",CL$4),'19 SpcFunc &amp; VentSpcFunc combos'!$Q$8:$Q$335,0),0)&gt;0,1,0)</f>
        <v>0</v>
      </c>
      <c r="CM83" s="107">
        <f ca="1">IF(IFERROR(MATCH(_xlfn.CONCAT($B83,",",CM$4),'19 SpcFunc &amp; VentSpcFunc combos'!$Q$8:$Q$335,0),0)&gt;0,1,0)</f>
        <v>0</v>
      </c>
      <c r="CN83" s="107">
        <f ca="1">IF(IFERROR(MATCH(_xlfn.CONCAT($B83,",",CN$4),'19 SpcFunc &amp; VentSpcFunc combos'!$Q$8:$Q$335,0),0)&gt;0,1,0)</f>
        <v>0</v>
      </c>
      <c r="CO83" s="107">
        <f ca="1">IF(IFERROR(MATCH(_xlfn.CONCAT($B83,",",CO$4),'19 SpcFunc &amp; VentSpcFunc combos'!$Q$8:$Q$335,0),0)&gt;0,1,0)</f>
        <v>0</v>
      </c>
      <c r="CP83" s="107">
        <f ca="1">IF(IFERROR(MATCH(_xlfn.CONCAT($B83,",",CP$4),'19 SpcFunc &amp; VentSpcFunc combos'!$Q$8:$Q$335,0),0)&gt;0,1,0)</f>
        <v>0</v>
      </c>
      <c r="CQ83" s="107">
        <f ca="1">IF(IFERROR(MATCH(_xlfn.CONCAT($B83,",",CQ$4),'19 SpcFunc &amp; VentSpcFunc combos'!$Q$8:$Q$335,0),0)&gt;0,1,0)</f>
        <v>0</v>
      </c>
      <c r="CR83" s="107">
        <f ca="1">IF(IFERROR(MATCH(_xlfn.CONCAT($B83,",",CR$4),'19 SpcFunc &amp; VentSpcFunc combos'!$Q$8:$Q$335,0),0)&gt;0,1,0)</f>
        <v>0</v>
      </c>
      <c r="CS83" s="107">
        <f ca="1">IF(IFERROR(MATCH(_xlfn.CONCAT($B83,",",CS$4),'19 SpcFunc &amp; VentSpcFunc combos'!$Q$8:$Q$335,0),0)&gt;0,1,0)</f>
        <v>0</v>
      </c>
      <c r="CT83" s="107">
        <f ca="1">IF(IFERROR(MATCH(_xlfn.CONCAT($B83,",",CT$4),'19 SpcFunc &amp; VentSpcFunc combos'!$Q$8:$Q$335,0),0)&gt;0,1,0)</f>
        <v>0</v>
      </c>
      <c r="CU83" s="86" t="s">
        <v>535</v>
      </c>
      <c r="CV83">
        <f t="shared" ca="1" si="6"/>
        <v>1</v>
      </c>
    </row>
    <row r="84" spans="2:100">
      <c r="B84" t="str">
        <f>'For CSV - 2019 SpcFuncData'!B84</f>
        <v>All other</v>
      </c>
      <c r="C84" s="107">
        <f ca="1">IF(IFERROR(MATCH(_xlfn.CONCAT($B84,",",C$4),'19 SpcFunc &amp; VentSpcFunc combos'!$Q$8:$Q$335,0),0)&gt;0,1,0)</f>
        <v>0</v>
      </c>
      <c r="D84" s="107">
        <f ca="1">IF(IFERROR(MATCH(_xlfn.CONCAT($B84,",",D$4),'19 SpcFunc &amp; VentSpcFunc combos'!$Q$8:$Q$335,0),0)&gt;0,1,0)</f>
        <v>0</v>
      </c>
      <c r="E84" s="107">
        <f ca="1">IF(IFERROR(MATCH(_xlfn.CONCAT($B84,",",E$4),'19 SpcFunc &amp; VentSpcFunc combos'!$Q$8:$Q$335,0),0)&gt;0,1,0)</f>
        <v>0</v>
      </c>
      <c r="F84" s="107">
        <f ca="1">IF(IFERROR(MATCH(_xlfn.CONCAT($B84,",",F$4),'19 SpcFunc &amp; VentSpcFunc combos'!$Q$8:$Q$335,0),0)&gt;0,1,0)</f>
        <v>0</v>
      </c>
      <c r="G84" s="107">
        <f ca="1">IF(IFERROR(MATCH(_xlfn.CONCAT($B84,",",G$4),'19 SpcFunc &amp; VentSpcFunc combos'!$Q$8:$Q$335,0),0)&gt;0,1,0)</f>
        <v>0</v>
      </c>
      <c r="H84" s="107">
        <f ca="1">IF(IFERROR(MATCH(_xlfn.CONCAT($B84,",",H$4),'19 SpcFunc &amp; VentSpcFunc combos'!$Q$8:$Q$335,0),0)&gt;0,1,0)</f>
        <v>0</v>
      </c>
      <c r="I84" s="107">
        <f ca="1">IF(IFERROR(MATCH(_xlfn.CONCAT($B84,",",I$4),'19 SpcFunc &amp; VentSpcFunc combos'!$Q$8:$Q$335,0),0)&gt;0,1,0)</f>
        <v>0</v>
      </c>
      <c r="J84" s="107">
        <f ca="1">IF(IFERROR(MATCH(_xlfn.CONCAT($B84,",",J$4),'19 SpcFunc &amp; VentSpcFunc combos'!$Q$8:$Q$335,0),0)&gt;0,1,0)</f>
        <v>0</v>
      </c>
      <c r="K84" s="107">
        <f ca="1">IF(IFERROR(MATCH(_xlfn.CONCAT($B84,",",K$4),'19 SpcFunc &amp; VentSpcFunc combos'!$Q$8:$Q$335,0),0)&gt;0,1,0)</f>
        <v>0</v>
      </c>
      <c r="L84" s="107">
        <f ca="1">IF(IFERROR(MATCH(_xlfn.CONCAT($B84,",",L$4),'19 SpcFunc &amp; VentSpcFunc combos'!$Q$8:$Q$335,0),0)&gt;0,1,0)</f>
        <v>0</v>
      </c>
      <c r="M84" s="107">
        <f ca="1">IF(IFERROR(MATCH(_xlfn.CONCAT($B84,",",M$4),'19 SpcFunc &amp; VentSpcFunc combos'!$Q$8:$Q$335,0),0)&gt;0,1,0)</f>
        <v>0</v>
      </c>
      <c r="N84" s="107">
        <f ca="1">IF(IFERROR(MATCH(_xlfn.CONCAT($B84,",",N$4),'19 SpcFunc &amp; VentSpcFunc combos'!$Q$8:$Q$335,0),0)&gt;0,1,0)</f>
        <v>0</v>
      </c>
      <c r="O84" s="107">
        <f ca="1">IF(IFERROR(MATCH(_xlfn.CONCAT($B84,",",O$4),'19 SpcFunc &amp; VentSpcFunc combos'!$Q$8:$Q$335,0),0)&gt;0,1,0)</f>
        <v>0</v>
      </c>
      <c r="P84" s="107">
        <f ca="1">IF(IFERROR(MATCH(_xlfn.CONCAT($B84,",",P$4),'19 SpcFunc &amp; VentSpcFunc combos'!$Q$8:$Q$335,0),0)&gt;0,1,0)</f>
        <v>0</v>
      </c>
      <c r="Q84" s="107">
        <f ca="1">IF(IFERROR(MATCH(_xlfn.CONCAT($B84,",",Q$4),'19 SpcFunc &amp; VentSpcFunc combos'!$Q$8:$Q$335,0),0)&gt;0,1,0)</f>
        <v>0</v>
      </c>
      <c r="R84" s="107">
        <f ca="1">IF(IFERROR(MATCH(_xlfn.CONCAT($B84,",",R$4),'19 SpcFunc &amp; VentSpcFunc combos'!$Q$8:$Q$335,0),0)&gt;0,1,0)</f>
        <v>0</v>
      </c>
      <c r="S84" s="107">
        <f ca="1">IF(IFERROR(MATCH(_xlfn.CONCAT($B84,",",S$4),'19 SpcFunc &amp; VentSpcFunc combos'!$Q$8:$Q$335,0),0)&gt;0,1,0)</f>
        <v>0</v>
      </c>
      <c r="T84" s="107">
        <f ca="1">IF(IFERROR(MATCH(_xlfn.CONCAT($B84,",",T$4),'19 SpcFunc &amp; VentSpcFunc combos'!$Q$8:$Q$335,0),0)&gt;0,1,0)</f>
        <v>0</v>
      </c>
      <c r="U84" s="107">
        <f ca="1">IF(IFERROR(MATCH(_xlfn.CONCAT($B84,",",U$4),'19 SpcFunc &amp; VentSpcFunc combos'!$Q$8:$Q$335,0),0)&gt;0,1,0)</f>
        <v>0</v>
      </c>
      <c r="V84" s="107">
        <f ca="1">IF(IFERROR(MATCH(_xlfn.CONCAT($B84,",",V$4),'19 SpcFunc &amp; VentSpcFunc combos'!$Q$8:$Q$335,0),0)&gt;0,1,0)</f>
        <v>0</v>
      </c>
      <c r="W84" s="107">
        <f ca="1">IF(IFERROR(MATCH(_xlfn.CONCAT($B84,",",W$4),'19 SpcFunc &amp; VentSpcFunc combos'!$Q$8:$Q$335,0),0)&gt;0,1,0)</f>
        <v>0</v>
      </c>
      <c r="X84" s="107">
        <f ca="1">IF(IFERROR(MATCH(_xlfn.CONCAT($B84,",",X$4),'19 SpcFunc &amp; VentSpcFunc combos'!$Q$8:$Q$335,0),0)&gt;0,1,0)</f>
        <v>0</v>
      </c>
      <c r="Y84" s="107">
        <f ca="1">IF(IFERROR(MATCH(_xlfn.CONCAT($B84,",",Y$4),'19 SpcFunc &amp; VentSpcFunc combos'!$Q$8:$Q$335,0),0)&gt;0,1,0)</f>
        <v>0</v>
      </c>
      <c r="Z84" s="107">
        <f ca="1">IF(IFERROR(MATCH(_xlfn.CONCAT($B84,",",Z$4),'19 SpcFunc &amp; VentSpcFunc combos'!$Q$8:$Q$335,0),0)&gt;0,1,0)</f>
        <v>0</v>
      </c>
      <c r="AA84" s="107">
        <f ca="1">IF(IFERROR(MATCH(_xlfn.CONCAT($B84,",",AA$4),'19 SpcFunc &amp; VentSpcFunc combos'!$Q$8:$Q$335,0),0)&gt;0,1,0)</f>
        <v>0</v>
      </c>
      <c r="AB84" s="107">
        <f ca="1">IF(IFERROR(MATCH(_xlfn.CONCAT($B84,",",AB$4),'19 SpcFunc &amp; VentSpcFunc combos'!$Q$8:$Q$335,0),0)&gt;0,1,0)</f>
        <v>0</v>
      </c>
      <c r="AC84" s="107">
        <f ca="1">IF(IFERROR(MATCH(_xlfn.CONCAT($B84,",",AC$4),'19 SpcFunc &amp; VentSpcFunc combos'!$Q$8:$Q$335,0),0)&gt;0,1,0)</f>
        <v>1</v>
      </c>
      <c r="AD84" s="107">
        <f ca="1">IF(IFERROR(MATCH(_xlfn.CONCAT($B84,",",AD$4),'19 SpcFunc &amp; VentSpcFunc combos'!$Q$8:$Q$335,0),0)&gt;0,1,0)</f>
        <v>0</v>
      </c>
      <c r="AE84" s="107">
        <f ca="1">IF(IFERROR(MATCH(_xlfn.CONCAT($B84,",",AE$4),'19 SpcFunc &amp; VentSpcFunc combos'!$Q$8:$Q$335,0),0)&gt;0,1,0)</f>
        <v>0</v>
      </c>
      <c r="AF84" s="107">
        <f ca="1">IF(IFERROR(MATCH(_xlfn.CONCAT($B84,",",AF$4),'19 SpcFunc &amp; VentSpcFunc combos'!$Q$8:$Q$335,0),0)&gt;0,1,0)</f>
        <v>0</v>
      </c>
      <c r="AG84" s="107">
        <f ca="1">IF(IFERROR(MATCH(_xlfn.CONCAT($B84,",",AG$4),'19 SpcFunc &amp; VentSpcFunc combos'!$Q$8:$Q$335,0),0)&gt;0,1,0)</f>
        <v>0</v>
      </c>
      <c r="AH84" s="107">
        <f ca="1">IF(IFERROR(MATCH(_xlfn.CONCAT($B84,",",AH$4),'19 SpcFunc &amp; VentSpcFunc combos'!$Q$8:$Q$335,0),0)&gt;0,1,0)</f>
        <v>0</v>
      </c>
      <c r="AI84" s="107">
        <f ca="1">IF(IFERROR(MATCH(_xlfn.CONCAT($B84,",",AI$4),'19 SpcFunc &amp; VentSpcFunc combos'!$Q$8:$Q$335,0),0)&gt;0,1,0)</f>
        <v>0</v>
      </c>
      <c r="AJ84" s="107">
        <f ca="1">IF(IFERROR(MATCH(_xlfn.CONCAT($B84,",",AJ$4),'19 SpcFunc &amp; VentSpcFunc combos'!$Q$8:$Q$335,0),0)&gt;0,1,0)</f>
        <v>0</v>
      </c>
      <c r="AK84" s="107">
        <f ca="1">IF(IFERROR(MATCH(_xlfn.CONCAT($B84,",",AK$4),'19 SpcFunc &amp; VentSpcFunc combos'!$Q$8:$Q$335,0),0)&gt;0,1,0)</f>
        <v>0</v>
      </c>
      <c r="AL84" s="107">
        <f ca="1">IF(IFERROR(MATCH(_xlfn.CONCAT($B84,",",AL$4),'19 SpcFunc &amp; VentSpcFunc combos'!$Q$8:$Q$335,0),0)&gt;0,1,0)</f>
        <v>0</v>
      </c>
      <c r="AM84" s="107">
        <f ca="1">IF(IFERROR(MATCH(_xlfn.CONCAT($B84,",",AM$4),'19 SpcFunc &amp; VentSpcFunc combos'!$Q$8:$Q$335,0),0)&gt;0,1,0)</f>
        <v>0</v>
      </c>
      <c r="AN84" s="107">
        <f ca="1">IF(IFERROR(MATCH(_xlfn.CONCAT($B84,",",AN$4),'19 SpcFunc &amp; VentSpcFunc combos'!$Q$8:$Q$335,0),0)&gt;0,1,0)</f>
        <v>0</v>
      </c>
      <c r="AO84" s="107">
        <f ca="1">IF(IFERROR(MATCH(_xlfn.CONCAT($B84,",",AO$4),'19 SpcFunc &amp; VentSpcFunc combos'!$Q$8:$Q$335,0),0)&gt;0,1,0)</f>
        <v>0</v>
      </c>
      <c r="AP84" s="107">
        <f ca="1">IF(IFERROR(MATCH(_xlfn.CONCAT($B84,",",AP$4),'19 SpcFunc &amp; VentSpcFunc combos'!$Q$8:$Q$335,0),0)&gt;0,1,0)</f>
        <v>0</v>
      </c>
      <c r="AQ84" s="107">
        <f ca="1">IF(IFERROR(MATCH(_xlfn.CONCAT($B84,",",AQ$4),'19 SpcFunc &amp; VentSpcFunc combos'!$Q$8:$Q$335,0),0)&gt;0,1,0)</f>
        <v>0</v>
      </c>
      <c r="AR84" s="107">
        <f ca="1">IF(IFERROR(MATCH(_xlfn.CONCAT($B84,",",AR$4),'19 SpcFunc &amp; VentSpcFunc combos'!$Q$8:$Q$335,0),0)&gt;0,1,0)</f>
        <v>0</v>
      </c>
      <c r="AS84" s="107">
        <f ca="1">IF(IFERROR(MATCH(_xlfn.CONCAT($B84,",",AS$4),'19 SpcFunc &amp; VentSpcFunc combos'!$Q$8:$Q$335,0),0)&gt;0,1,0)</f>
        <v>0</v>
      </c>
      <c r="AT84" s="107">
        <f ca="1">IF(IFERROR(MATCH(_xlfn.CONCAT($B84,",",AT$4),'19 SpcFunc &amp; VentSpcFunc combos'!$Q$8:$Q$335,0),0)&gt;0,1,0)</f>
        <v>0</v>
      </c>
      <c r="AU84" s="107">
        <f ca="1">IF(IFERROR(MATCH(_xlfn.CONCAT($B84,",",AU$4),'19 SpcFunc &amp; VentSpcFunc combos'!$Q$8:$Q$335,0),0)&gt;0,1,0)</f>
        <v>0</v>
      </c>
      <c r="AV84" s="107">
        <f ca="1">IF(IFERROR(MATCH(_xlfn.CONCAT($B84,",",AV$4),'19 SpcFunc &amp; VentSpcFunc combos'!$Q$8:$Q$335,0),0)&gt;0,1,0)</f>
        <v>0</v>
      </c>
      <c r="AW84" s="107">
        <f ca="1">IF(IFERROR(MATCH(_xlfn.CONCAT($B84,",",AW$4),'19 SpcFunc &amp; VentSpcFunc combos'!$Q$8:$Q$335,0),0)&gt;0,1,0)</f>
        <v>0</v>
      </c>
      <c r="AX84" s="107">
        <f ca="1">IF(IFERROR(MATCH(_xlfn.CONCAT($B84,",",AX$4),'19 SpcFunc &amp; VentSpcFunc combos'!$Q$8:$Q$335,0),0)&gt;0,1,0)</f>
        <v>0</v>
      </c>
      <c r="AY84" s="107">
        <f ca="1">IF(IFERROR(MATCH(_xlfn.CONCAT($B84,",",AY$4),'19 SpcFunc &amp; VentSpcFunc combos'!$Q$8:$Q$335,0),0)&gt;0,1,0)</f>
        <v>0</v>
      </c>
      <c r="AZ84" s="107">
        <f ca="1">IF(IFERROR(MATCH(_xlfn.CONCAT($B84,",",AZ$4),'19 SpcFunc &amp; VentSpcFunc combos'!$Q$8:$Q$335,0),0)&gt;0,1,0)</f>
        <v>0</v>
      </c>
      <c r="BA84" s="107">
        <f ca="1">IF(IFERROR(MATCH(_xlfn.CONCAT($B84,",",BA$4),'19 SpcFunc &amp; VentSpcFunc combos'!$Q$8:$Q$335,0),0)&gt;0,1,0)</f>
        <v>1</v>
      </c>
      <c r="BB84" s="107">
        <f ca="1">IF(IFERROR(MATCH(_xlfn.CONCAT($B84,",",BB$4),'19 SpcFunc &amp; VentSpcFunc combos'!$Q$8:$Q$335,0),0)&gt;0,1,0)</f>
        <v>0</v>
      </c>
      <c r="BC84" s="107">
        <f ca="1">IF(IFERROR(MATCH(_xlfn.CONCAT($B84,",",BC$4),'19 SpcFunc &amp; VentSpcFunc combos'!$Q$8:$Q$335,0),0)&gt;0,1,0)</f>
        <v>0</v>
      </c>
      <c r="BD84" s="107">
        <f ca="1">IF(IFERROR(MATCH(_xlfn.CONCAT($B84,",",BD$4),'19 SpcFunc &amp; VentSpcFunc combos'!$Q$8:$Q$335,0),0)&gt;0,1,0)</f>
        <v>0</v>
      </c>
      <c r="BE84" s="107">
        <f ca="1">IF(IFERROR(MATCH(_xlfn.CONCAT($B84,",",BE$4),'19 SpcFunc &amp; VentSpcFunc combos'!$Q$8:$Q$335,0),0)&gt;0,1,0)</f>
        <v>0</v>
      </c>
      <c r="BF84" s="107">
        <f ca="1">IF(IFERROR(MATCH(_xlfn.CONCAT($B84,",",BF$4),'19 SpcFunc &amp; VentSpcFunc combos'!$Q$8:$Q$335,0),0)&gt;0,1,0)</f>
        <v>0</v>
      </c>
      <c r="BG84" s="107">
        <f ca="1">IF(IFERROR(MATCH(_xlfn.CONCAT($B84,",",BG$4),'19 SpcFunc &amp; VentSpcFunc combos'!$Q$8:$Q$335,0),0)&gt;0,1,0)</f>
        <v>0</v>
      </c>
      <c r="BH84" s="107">
        <f ca="1">IF(IFERROR(MATCH(_xlfn.CONCAT($B84,",",BH$4),'19 SpcFunc &amp; VentSpcFunc combos'!$Q$8:$Q$335,0),0)&gt;0,1,0)</f>
        <v>1</v>
      </c>
      <c r="BI84" s="107">
        <f ca="1">IF(IFERROR(MATCH(_xlfn.CONCAT($B84,",",BI$4),'19 SpcFunc &amp; VentSpcFunc combos'!$Q$8:$Q$335,0),0)&gt;0,1,0)</f>
        <v>0</v>
      </c>
      <c r="BJ84" s="107">
        <f ca="1">IF(IFERROR(MATCH(_xlfn.CONCAT($B84,",",BJ$4),'19 SpcFunc &amp; VentSpcFunc combos'!$Q$8:$Q$335,0),0)&gt;0,1,0)</f>
        <v>0</v>
      </c>
      <c r="BK84" s="107">
        <f ca="1">IF(IFERROR(MATCH(_xlfn.CONCAT($B84,",",BK$4),'19 SpcFunc &amp; VentSpcFunc combos'!$Q$8:$Q$335,0),0)&gt;0,1,0)</f>
        <v>0</v>
      </c>
      <c r="BL84" s="107">
        <f ca="1">IF(IFERROR(MATCH(_xlfn.CONCAT($B84,",",BL$4),'19 SpcFunc &amp; VentSpcFunc combos'!$Q$8:$Q$335,0),0)&gt;0,1,0)</f>
        <v>0</v>
      </c>
      <c r="BM84" s="107">
        <f ca="1">IF(IFERROR(MATCH(_xlfn.CONCAT($B84,",",BM$4),'19 SpcFunc &amp; VentSpcFunc combos'!$Q$8:$Q$335,0),0)&gt;0,1,0)</f>
        <v>0</v>
      </c>
      <c r="BN84" s="107">
        <f ca="1">IF(IFERROR(MATCH(_xlfn.CONCAT($B84,",",BN$4),'19 SpcFunc &amp; VentSpcFunc combos'!$Q$8:$Q$335,0),0)&gt;0,1,0)</f>
        <v>0</v>
      </c>
      <c r="BO84" s="107">
        <f ca="1">IF(IFERROR(MATCH(_xlfn.CONCAT($B84,",",BO$4),'19 SpcFunc &amp; VentSpcFunc combos'!$Q$8:$Q$335,0),0)&gt;0,1,0)</f>
        <v>0</v>
      </c>
      <c r="BP84" s="107">
        <f ca="1">IF(IFERROR(MATCH(_xlfn.CONCAT($B84,",",BP$4),'19 SpcFunc &amp; VentSpcFunc combos'!$Q$8:$Q$335,0),0)&gt;0,1,0)</f>
        <v>0</v>
      </c>
      <c r="BQ84" s="107">
        <f ca="1">IF(IFERROR(MATCH(_xlfn.CONCAT($B84,",",BQ$4),'19 SpcFunc &amp; VentSpcFunc combos'!$Q$8:$Q$335,0),0)&gt;0,1,0)</f>
        <v>0</v>
      </c>
      <c r="BR84" s="107">
        <f ca="1">IF(IFERROR(MATCH(_xlfn.CONCAT($B84,",",BR$4),'19 SpcFunc &amp; VentSpcFunc combos'!$Q$8:$Q$335,0),0)&gt;0,1,0)</f>
        <v>0</v>
      </c>
      <c r="BS84" s="107">
        <f ca="1">IF(IFERROR(MATCH(_xlfn.CONCAT($B84,",",BS$4),'19 SpcFunc &amp; VentSpcFunc combos'!$Q$8:$Q$335,0),0)&gt;0,1,0)</f>
        <v>0</v>
      </c>
      <c r="BT84" s="107">
        <f ca="1">IF(IFERROR(MATCH(_xlfn.CONCAT($B84,",",BT$4),'19 SpcFunc &amp; VentSpcFunc combos'!$Q$8:$Q$335,0),0)&gt;0,1,0)</f>
        <v>0</v>
      </c>
      <c r="BU84" s="107">
        <f ca="1">IF(IFERROR(MATCH(_xlfn.CONCAT($B84,",",BU$4),'19 SpcFunc &amp; VentSpcFunc combos'!$Q$8:$Q$335,0),0)&gt;0,1,0)</f>
        <v>0</v>
      </c>
      <c r="BV84" s="107">
        <f ca="1">IF(IFERROR(MATCH(_xlfn.CONCAT($B84,",",BV$4),'19 SpcFunc &amp; VentSpcFunc combos'!$Q$8:$Q$335,0),0)&gt;0,1,0)</f>
        <v>0</v>
      </c>
      <c r="BW84" s="107">
        <f ca="1">IF(IFERROR(MATCH(_xlfn.CONCAT($B84,",",BW$4),'19 SpcFunc &amp; VentSpcFunc combos'!$Q$8:$Q$335,0),0)&gt;0,1,0)</f>
        <v>0</v>
      </c>
      <c r="BX84" s="107">
        <f ca="1">IF(IFERROR(MATCH(_xlfn.CONCAT($B84,",",BX$4),'19 SpcFunc &amp; VentSpcFunc combos'!$Q$8:$Q$335,0),0)&gt;0,1,0)</f>
        <v>0</v>
      </c>
      <c r="BY84" s="107">
        <f ca="1">IF(IFERROR(MATCH(_xlfn.CONCAT($B84,",",BY$4),'19 SpcFunc &amp; VentSpcFunc combos'!$Q$8:$Q$335,0),0)&gt;0,1,0)</f>
        <v>0</v>
      </c>
      <c r="BZ84" s="107">
        <f ca="1">IF(IFERROR(MATCH(_xlfn.CONCAT($B84,",",BZ$4),'19 SpcFunc &amp; VentSpcFunc combos'!$Q$8:$Q$335,0),0)&gt;0,1,0)</f>
        <v>0</v>
      </c>
      <c r="CA84" s="107">
        <f ca="1">IF(IFERROR(MATCH(_xlfn.CONCAT($B84,",",CA$4),'19 SpcFunc &amp; VentSpcFunc combos'!$Q$8:$Q$335,0),0)&gt;0,1,0)</f>
        <v>0</v>
      </c>
      <c r="CB84" s="107">
        <f ca="1">IF(IFERROR(MATCH(_xlfn.CONCAT($B84,",",CB$4),'19 SpcFunc &amp; VentSpcFunc combos'!$Q$8:$Q$335,0),0)&gt;0,1,0)</f>
        <v>0</v>
      </c>
      <c r="CC84" s="107">
        <f ca="1">IF(IFERROR(MATCH(_xlfn.CONCAT($B84,",",CC$4),'19 SpcFunc &amp; VentSpcFunc combos'!$Q$8:$Q$335,0),0)&gt;0,1,0)</f>
        <v>0</v>
      </c>
      <c r="CD84" s="107">
        <f ca="1">IF(IFERROR(MATCH(_xlfn.CONCAT($B84,",",CD$4),'19 SpcFunc &amp; VentSpcFunc combos'!$Q$8:$Q$335,0),0)&gt;0,1,0)</f>
        <v>0</v>
      </c>
      <c r="CE84" s="107">
        <f ca="1">IF(IFERROR(MATCH(_xlfn.CONCAT($B84,",",CE$4),'19 SpcFunc &amp; VentSpcFunc combos'!$Q$8:$Q$335,0),0)&gt;0,1,0)</f>
        <v>0</v>
      </c>
      <c r="CF84" s="107">
        <f ca="1">IF(IFERROR(MATCH(_xlfn.CONCAT($B84,",",CF$4),'19 SpcFunc &amp; VentSpcFunc combos'!$Q$8:$Q$335,0),0)&gt;0,1,0)</f>
        <v>0</v>
      </c>
      <c r="CG84" s="107">
        <f ca="1">IF(IFERROR(MATCH(_xlfn.CONCAT($B84,",",CG$4),'19 SpcFunc &amp; VentSpcFunc combos'!$Q$8:$Q$335,0),0)&gt;0,1,0)</f>
        <v>0</v>
      </c>
      <c r="CH84" s="107">
        <f ca="1">IF(IFERROR(MATCH(_xlfn.CONCAT($B84,",",CH$4),'19 SpcFunc &amp; VentSpcFunc combos'!$Q$8:$Q$335,0),0)&gt;0,1,0)</f>
        <v>0</v>
      </c>
      <c r="CI84" s="107">
        <f ca="1">IF(IFERROR(MATCH(_xlfn.CONCAT($B84,",",CI$4),'19 SpcFunc &amp; VentSpcFunc combos'!$Q$8:$Q$335,0),0)&gt;0,1,0)</f>
        <v>0</v>
      </c>
      <c r="CJ84" s="107">
        <f ca="1">IF(IFERROR(MATCH(_xlfn.CONCAT($B84,",",CJ$4),'19 SpcFunc &amp; VentSpcFunc combos'!$Q$8:$Q$335,0),0)&gt;0,1,0)</f>
        <v>0</v>
      </c>
      <c r="CK84" s="107">
        <f ca="1">IF(IFERROR(MATCH(_xlfn.CONCAT($B84,",",CK$4),'19 SpcFunc &amp; VentSpcFunc combos'!$Q$8:$Q$335,0),0)&gt;0,1,0)</f>
        <v>0</v>
      </c>
      <c r="CL84" s="107">
        <f ca="1">IF(IFERROR(MATCH(_xlfn.CONCAT($B84,",",CL$4),'19 SpcFunc &amp; VentSpcFunc combos'!$Q$8:$Q$335,0),0)&gt;0,1,0)</f>
        <v>1</v>
      </c>
      <c r="CM84" s="107">
        <f ca="1">IF(IFERROR(MATCH(_xlfn.CONCAT($B84,",",CM$4),'19 SpcFunc &amp; VentSpcFunc combos'!$Q$8:$Q$335,0),0)&gt;0,1,0)</f>
        <v>0</v>
      </c>
      <c r="CN84" s="107">
        <f ca="1">IF(IFERROR(MATCH(_xlfn.CONCAT($B84,",",CN$4),'19 SpcFunc &amp; VentSpcFunc combos'!$Q$8:$Q$335,0),0)&gt;0,1,0)</f>
        <v>0</v>
      </c>
      <c r="CO84" s="107">
        <f ca="1">IF(IFERROR(MATCH(_xlfn.CONCAT($B84,",",CO$4),'19 SpcFunc &amp; VentSpcFunc combos'!$Q$8:$Q$335,0),0)&gt;0,1,0)</f>
        <v>0</v>
      </c>
      <c r="CP84" s="107">
        <f ca="1">IF(IFERROR(MATCH(_xlfn.CONCAT($B84,",",CP$4),'19 SpcFunc &amp; VentSpcFunc combos'!$Q$8:$Q$335,0),0)&gt;0,1,0)</f>
        <v>0</v>
      </c>
      <c r="CQ84" s="107">
        <f ca="1">IF(IFERROR(MATCH(_xlfn.CONCAT($B84,",",CQ$4),'19 SpcFunc &amp; VentSpcFunc combos'!$Q$8:$Q$335,0),0)&gt;0,1,0)</f>
        <v>0</v>
      </c>
      <c r="CR84" s="107">
        <f ca="1">IF(IFERROR(MATCH(_xlfn.CONCAT($B84,",",CR$4),'19 SpcFunc &amp; VentSpcFunc combos'!$Q$8:$Q$335,0),0)&gt;0,1,0)</f>
        <v>0</v>
      </c>
      <c r="CS84" s="107">
        <f ca="1">IF(IFERROR(MATCH(_xlfn.CONCAT($B84,",",CS$4),'19 SpcFunc &amp; VentSpcFunc combos'!$Q$8:$Q$335,0),0)&gt;0,1,0)</f>
        <v>0</v>
      </c>
      <c r="CT84" s="107">
        <f ca="1">IF(IFERROR(MATCH(_xlfn.CONCAT($B84,",",CT$4),'19 SpcFunc &amp; VentSpcFunc combos'!$Q$8:$Q$335,0),0)&gt;0,1,0)</f>
        <v>0</v>
      </c>
      <c r="CU84" s="86" t="s">
        <v>535</v>
      </c>
      <c r="CV84">
        <f t="shared" ca="1" si="6"/>
        <v>4</v>
      </c>
    </row>
    <row r="85" spans="2:100">
      <c r="B85" t="str">
        <f>'For CSV - 2019 SpcFuncData'!B85</f>
        <v>_Invalid from 2016 - Corridors, Restrooms, Stairs, and Support Areas</v>
      </c>
      <c r="C85" s="107">
        <f ca="1">IF(IFERROR(MATCH(_xlfn.CONCAT($B85,",",C$4),'19 SpcFunc &amp; VentSpcFunc combos'!$Q$8:$Q$335,0),0)&gt;0,1,0)</f>
        <v>0</v>
      </c>
      <c r="D85" s="107">
        <f ca="1">IF(IFERROR(MATCH(_xlfn.CONCAT($B85,",",D$4),'19 SpcFunc &amp; VentSpcFunc combos'!$Q$8:$Q$335,0),0)&gt;0,1,0)</f>
        <v>0</v>
      </c>
      <c r="E85" s="107">
        <f ca="1">IF(IFERROR(MATCH(_xlfn.CONCAT($B85,",",E$4),'19 SpcFunc &amp; VentSpcFunc combos'!$Q$8:$Q$335,0),0)&gt;0,1,0)</f>
        <v>0</v>
      </c>
      <c r="F85" s="107">
        <f ca="1">IF(IFERROR(MATCH(_xlfn.CONCAT($B85,",",F$4),'19 SpcFunc &amp; VentSpcFunc combos'!$Q$8:$Q$335,0),0)&gt;0,1,0)</f>
        <v>0</v>
      </c>
      <c r="G85" s="107">
        <f ca="1">IF(IFERROR(MATCH(_xlfn.CONCAT($B85,",",G$4),'19 SpcFunc &amp; VentSpcFunc combos'!$Q$8:$Q$335,0),0)&gt;0,1,0)</f>
        <v>0</v>
      </c>
      <c r="H85" s="107">
        <f ca="1">IF(IFERROR(MATCH(_xlfn.CONCAT($B85,",",H$4),'19 SpcFunc &amp; VentSpcFunc combos'!$Q$8:$Q$335,0),0)&gt;0,1,0)</f>
        <v>0</v>
      </c>
      <c r="I85" s="107">
        <f ca="1">IF(IFERROR(MATCH(_xlfn.CONCAT($B85,",",I$4),'19 SpcFunc &amp; VentSpcFunc combos'!$Q$8:$Q$335,0),0)&gt;0,1,0)</f>
        <v>0</v>
      </c>
      <c r="J85" s="107">
        <f ca="1">IF(IFERROR(MATCH(_xlfn.CONCAT($B85,",",J$4),'19 SpcFunc &amp; VentSpcFunc combos'!$Q$8:$Q$335,0),0)&gt;0,1,0)</f>
        <v>0</v>
      </c>
      <c r="K85" s="107">
        <f ca="1">IF(IFERROR(MATCH(_xlfn.CONCAT($B85,",",K$4),'19 SpcFunc &amp; VentSpcFunc combos'!$Q$8:$Q$335,0),0)&gt;0,1,0)</f>
        <v>0</v>
      </c>
      <c r="L85" s="107">
        <f ca="1">IF(IFERROR(MATCH(_xlfn.CONCAT($B85,",",L$4),'19 SpcFunc &amp; VentSpcFunc combos'!$Q$8:$Q$335,0),0)&gt;0,1,0)</f>
        <v>0</v>
      </c>
      <c r="M85" s="107">
        <f ca="1">IF(IFERROR(MATCH(_xlfn.CONCAT($B85,",",M$4),'19 SpcFunc &amp; VentSpcFunc combos'!$Q$8:$Q$335,0),0)&gt;0,1,0)</f>
        <v>0</v>
      </c>
      <c r="N85" s="107">
        <f ca="1">IF(IFERROR(MATCH(_xlfn.CONCAT($B85,",",N$4),'19 SpcFunc &amp; VentSpcFunc combos'!$Q$8:$Q$335,0),0)&gt;0,1,0)</f>
        <v>0</v>
      </c>
      <c r="O85" s="107">
        <f ca="1">IF(IFERROR(MATCH(_xlfn.CONCAT($B85,",",O$4),'19 SpcFunc &amp; VentSpcFunc combos'!$Q$8:$Q$335,0),0)&gt;0,1,0)</f>
        <v>0</v>
      </c>
      <c r="P85" s="107">
        <f ca="1">IF(IFERROR(MATCH(_xlfn.CONCAT($B85,",",P$4),'19 SpcFunc &amp; VentSpcFunc combos'!$Q$8:$Q$335,0),0)&gt;0,1,0)</f>
        <v>0</v>
      </c>
      <c r="Q85" s="107">
        <f ca="1">IF(IFERROR(MATCH(_xlfn.CONCAT($B85,",",Q$4),'19 SpcFunc &amp; VentSpcFunc combos'!$Q$8:$Q$335,0),0)&gt;0,1,0)</f>
        <v>0</v>
      </c>
      <c r="R85" s="107">
        <f ca="1">IF(IFERROR(MATCH(_xlfn.CONCAT($B85,",",R$4),'19 SpcFunc &amp; VentSpcFunc combos'!$Q$8:$Q$335,0),0)&gt;0,1,0)</f>
        <v>0</v>
      </c>
      <c r="S85" s="107">
        <f ca="1">IF(IFERROR(MATCH(_xlfn.CONCAT($B85,",",S$4),'19 SpcFunc &amp; VentSpcFunc combos'!$Q$8:$Q$335,0),0)&gt;0,1,0)</f>
        <v>0</v>
      </c>
      <c r="T85" s="107">
        <f ca="1">IF(IFERROR(MATCH(_xlfn.CONCAT($B85,",",T$4),'19 SpcFunc &amp; VentSpcFunc combos'!$Q$8:$Q$335,0),0)&gt;0,1,0)</f>
        <v>0</v>
      </c>
      <c r="U85" s="107">
        <f ca="1">IF(IFERROR(MATCH(_xlfn.CONCAT($B85,",",U$4),'19 SpcFunc &amp; VentSpcFunc combos'!$Q$8:$Q$335,0),0)&gt;0,1,0)</f>
        <v>0</v>
      </c>
      <c r="V85" s="107">
        <f ca="1">IF(IFERROR(MATCH(_xlfn.CONCAT($B85,",",V$4),'19 SpcFunc &amp; VentSpcFunc combos'!$Q$8:$Q$335,0),0)&gt;0,1,0)</f>
        <v>0</v>
      </c>
      <c r="W85" s="107">
        <f ca="1">IF(IFERROR(MATCH(_xlfn.CONCAT($B85,",",W$4),'19 SpcFunc &amp; VentSpcFunc combos'!$Q$8:$Q$335,0),0)&gt;0,1,0)</f>
        <v>0</v>
      </c>
      <c r="X85" s="107">
        <f ca="1">IF(IFERROR(MATCH(_xlfn.CONCAT($B85,",",X$4),'19 SpcFunc &amp; VentSpcFunc combos'!$Q$8:$Q$335,0),0)&gt;0,1,0)</f>
        <v>0</v>
      </c>
      <c r="Y85" s="107">
        <f ca="1">IF(IFERROR(MATCH(_xlfn.CONCAT($B85,",",Y$4),'19 SpcFunc &amp; VentSpcFunc combos'!$Q$8:$Q$335,0),0)&gt;0,1,0)</f>
        <v>0</v>
      </c>
      <c r="Z85" s="107">
        <f ca="1">IF(IFERROR(MATCH(_xlfn.CONCAT($B85,",",Z$4),'19 SpcFunc &amp; VentSpcFunc combos'!$Q$8:$Q$335,0),0)&gt;0,1,0)</f>
        <v>0</v>
      </c>
      <c r="AA85" s="107">
        <f ca="1">IF(IFERROR(MATCH(_xlfn.CONCAT($B85,",",AA$4),'19 SpcFunc &amp; VentSpcFunc combos'!$Q$8:$Q$335,0),0)&gt;0,1,0)</f>
        <v>0</v>
      </c>
      <c r="AB85" s="107">
        <f ca="1">IF(IFERROR(MATCH(_xlfn.CONCAT($B85,",",AB$4),'19 SpcFunc &amp; VentSpcFunc combos'!$Q$8:$Q$335,0),0)&gt;0,1,0)</f>
        <v>0</v>
      </c>
      <c r="AC85" s="107">
        <f ca="1">IF(IFERROR(MATCH(_xlfn.CONCAT($B85,",",AC$4),'19 SpcFunc &amp; VentSpcFunc combos'!$Q$8:$Q$335,0),0)&gt;0,1,0)</f>
        <v>0</v>
      </c>
      <c r="AD85" s="107">
        <f ca="1">IF(IFERROR(MATCH(_xlfn.CONCAT($B85,",",AD$4),'19 SpcFunc &amp; VentSpcFunc combos'!$Q$8:$Q$335,0),0)&gt;0,1,0)</f>
        <v>0</v>
      </c>
      <c r="AE85" s="107">
        <f ca="1">IF(IFERROR(MATCH(_xlfn.CONCAT($B85,",",AE$4),'19 SpcFunc &amp; VentSpcFunc combos'!$Q$8:$Q$335,0),0)&gt;0,1,0)</f>
        <v>0</v>
      </c>
      <c r="AF85" s="107">
        <f ca="1">IF(IFERROR(MATCH(_xlfn.CONCAT($B85,",",AF$4),'19 SpcFunc &amp; VentSpcFunc combos'!$Q$8:$Q$335,0),0)&gt;0,1,0)</f>
        <v>0</v>
      </c>
      <c r="AG85" s="107">
        <f ca="1">IF(IFERROR(MATCH(_xlfn.CONCAT($B85,",",AG$4),'19 SpcFunc &amp; VentSpcFunc combos'!$Q$8:$Q$335,0),0)&gt;0,1,0)</f>
        <v>0</v>
      </c>
      <c r="AH85" s="107">
        <f ca="1">IF(IFERROR(MATCH(_xlfn.CONCAT($B85,",",AH$4),'19 SpcFunc &amp; VentSpcFunc combos'!$Q$8:$Q$335,0),0)&gt;0,1,0)</f>
        <v>0</v>
      </c>
      <c r="AI85" s="107">
        <f ca="1">IF(IFERROR(MATCH(_xlfn.CONCAT($B85,",",AI$4),'19 SpcFunc &amp; VentSpcFunc combos'!$Q$8:$Q$335,0),0)&gt;0,1,0)</f>
        <v>0</v>
      </c>
      <c r="AJ85" s="107">
        <f ca="1">IF(IFERROR(MATCH(_xlfn.CONCAT($B85,",",AJ$4),'19 SpcFunc &amp; VentSpcFunc combos'!$Q$8:$Q$335,0),0)&gt;0,1,0)</f>
        <v>0</v>
      </c>
      <c r="AK85" s="107">
        <f ca="1">IF(IFERROR(MATCH(_xlfn.CONCAT($B85,",",AK$4),'19 SpcFunc &amp; VentSpcFunc combos'!$Q$8:$Q$335,0),0)&gt;0,1,0)</f>
        <v>0</v>
      </c>
      <c r="AL85" s="107">
        <f ca="1">IF(IFERROR(MATCH(_xlfn.CONCAT($B85,",",AL$4),'19 SpcFunc &amp; VentSpcFunc combos'!$Q$8:$Q$335,0),0)&gt;0,1,0)</f>
        <v>0</v>
      </c>
      <c r="AM85" s="107">
        <f ca="1">IF(IFERROR(MATCH(_xlfn.CONCAT($B85,",",AM$4),'19 SpcFunc &amp; VentSpcFunc combos'!$Q$8:$Q$335,0),0)&gt;0,1,0)</f>
        <v>0</v>
      </c>
      <c r="AN85" s="107">
        <f ca="1">IF(IFERROR(MATCH(_xlfn.CONCAT($B85,",",AN$4),'19 SpcFunc &amp; VentSpcFunc combos'!$Q$8:$Q$335,0),0)&gt;0,1,0)</f>
        <v>0</v>
      </c>
      <c r="AO85" s="107">
        <f ca="1">IF(IFERROR(MATCH(_xlfn.CONCAT($B85,",",AO$4),'19 SpcFunc &amp; VentSpcFunc combos'!$Q$8:$Q$335,0),0)&gt;0,1,0)</f>
        <v>0</v>
      </c>
      <c r="AP85" s="107">
        <f ca="1">IF(IFERROR(MATCH(_xlfn.CONCAT($B85,",",AP$4),'19 SpcFunc &amp; VentSpcFunc combos'!$Q$8:$Q$335,0),0)&gt;0,1,0)</f>
        <v>0</v>
      </c>
      <c r="AQ85" s="107">
        <f ca="1">IF(IFERROR(MATCH(_xlfn.CONCAT($B85,",",AQ$4),'19 SpcFunc &amp; VentSpcFunc combos'!$Q$8:$Q$335,0),0)&gt;0,1,0)</f>
        <v>0</v>
      </c>
      <c r="AR85" s="107">
        <f ca="1">IF(IFERROR(MATCH(_xlfn.CONCAT($B85,",",AR$4),'19 SpcFunc &amp; VentSpcFunc combos'!$Q$8:$Q$335,0),0)&gt;0,1,0)</f>
        <v>0</v>
      </c>
      <c r="AS85" s="107">
        <f ca="1">IF(IFERROR(MATCH(_xlfn.CONCAT($B85,",",AS$4),'19 SpcFunc &amp; VentSpcFunc combos'!$Q$8:$Q$335,0),0)&gt;0,1,0)</f>
        <v>0</v>
      </c>
      <c r="AT85" s="107">
        <f ca="1">IF(IFERROR(MATCH(_xlfn.CONCAT($B85,",",AT$4),'19 SpcFunc &amp; VentSpcFunc combos'!$Q$8:$Q$335,0),0)&gt;0,1,0)</f>
        <v>0</v>
      </c>
      <c r="AU85" s="107">
        <f ca="1">IF(IFERROR(MATCH(_xlfn.CONCAT($B85,",",AU$4),'19 SpcFunc &amp; VentSpcFunc combos'!$Q$8:$Q$335,0),0)&gt;0,1,0)</f>
        <v>0</v>
      </c>
      <c r="AV85" s="107">
        <f ca="1">IF(IFERROR(MATCH(_xlfn.CONCAT($B85,",",AV$4),'19 SpcFunc &amp; VentSpcFunc combos'!$Q$8:$Q$335,0),0)&gt;0,1,0)</f>
        <v>0</v>
      </c>
      <c r="AW85" s="107">
        <f ca="1">IF(IFERROR(MATCH(_xlfn.CONCAT($B85,",",AW$4),'19 SpcFunc &amp; VentSpcFunc combos'!$Q$8:$Q$335,0),0)&gt;0,1,0)</f>
        <v>0</v>
      </c>
      <c r="AX85" s="107">
        <f ca="1">IF(IFERROR(MATCH(_xlfn.CONCAT($B85,",",AX$4),'19 SpcFunc &amp; VentSpcFunc combos'!$Q$8:$Q$335,0),0)&gt;0,1,0)</f>
        <v>0</v>
      </c>
      <c r="AY85" s="107">
        <f ca="1">IF(IFERROR(MATCH(_xlfn.CONCAT($B85,",",AY$4),'19 SpcFunc &amp; VentSpcFunc combos'!$Q$8:$Q$335,0),0)&gt;0,1,0)</f>
        <v>0</v>
      </c>
      <c r="AZ85" s="107">
        <f ca="1">IF(IFERROR(MATCH(_xlfn.CONCAT($B85,",",AZ$4),'19 SpcFunc &amp; VentSpcFunc combos'!$Q$8:$Q$335,0),0)&gt;0,1,0)</f>
        <v>0</v>
      </c>
      <c r="BA85" s="107">
        <f ca="1">IF(IFERROR(MATCH(_xlfn.CONCAT($B85,",",BA$4),'19 SpcFunc &amp; VentSpcFunc combos'!$Q$8:$Q$335,0),0)&gt;0,1,0)</f>
        <v>0</v>
      </c>
      <c r="BB85" s="107">
        <f ca="1">IF(IFERROR(MATCH(_xlfn.CONCAT($B85,",",BB$4),'19 SpcFunc &amp; VentSpcFunc combos'!$Q$8:$Q$335,0),0)&gt;0,1,0)</f>
        <v>0</v>
      </c>
      <c r="BC85" s="107">
        <f ca="1">IF(IFERROR(MATCH(_xlfn.CONCAT($B85,",",BC$4),'19 SpcFunc &amp; VentSpcFunc combos'!$Q$8:$Q$335,0),0)&gt;0,1,0)</f>
        <v>0</v>
      </c>
      <c r="BD85" s="107">
        <f ca="1">IF(IFERROR(MATCH(_xlfn.CONCAT($B85,",",BD$4),'19 SpcFunc &amp; VentSpcFunc combos'!$Q$8:$Q$335,0),0)&gt;0,1,0)</f>
        <v>0</v>
      </c>
      <c r="BE85" s="107">
        <f ca="1">IF(IFERROR(MATCH(_xlfn.CONCAT($B85,",",BE$4),'19 SpcFunc &amp; VentSpcFunc combos'!$Q$8:$Q$335,0),0)&gt;0,1,0)</f>
        <v>0</v>
      </c>
      <c r="BF85" s="107">
        <f ca="1">IF(IFERROR(MATCH(_xlfn.CONCAT($B85,",",BF$4),'19 SpcFunc &amp; VentSpcFunc combos'!$Q$8:$Q$335,0),0)&gt;0,1,0)</f>
        <v>0</v>
      </c>
      <c r="BG85" s="107">
        <f ca="1">IF(IFERROR(MATCH(_xlfn.CONCAT($B85,",",BG$4),'19 SpcFunc &amp; VentSpcFunc combos'!$Q$8:$Q$335,0),0)&gt;0,1,0)</f>
        <v>0</v>
      </c>
      <c r="BH85" s="107">
        <f ca="1">IF(IFERROR(MATCH(_xlfn.CONCAT($B85,",",BH$4),'19 SpcFunc &amp; VentSpcFunc combos'!$Q$8:$Q$335,0),0)&gt;0,1,0)</f>
        <v>0</v>
      </c>
      <c r="BI85" s="107">
        <f ca="1">IF(IFERROR(MATCH(_xlfn.CONCAT($B85,",",BI$4),'19 SpcFunc &amp; VentSpcFunc combos'!$Q$8:$Q$335,0),0)&gt;0,1,0)</f>
        <v>0</v>
      </c>
      <c r="BJ85" s="107">
        <f ca="1">IF(IFERROR(MATCH(_xlfn.CONCAT($B85,",",BJ$4),'19 SpcFunc &amp; VentSpcFunc combos'!$Q$8:$Q$335,0),0)&gt;0,1,0)</f>
        <v>0</v>
      </c>
      <c r="BK85" s="107">
        <f ca="1">IF(IFERROR(MATCH(_xlfn.CONCAT($B85,",",BK$4),'19 SpcFunc &amp; VentSpcFunc combos'!$Q$8:$Q$335,0),0)&gt;0,1,0)</f>
        <v>0</v>
      </c>
      <c r="BL85" s="107">
        <f ca="1">IF(IFERROR(MATCH(_xlfn.CONCAT($B85,",",BL$4),'19 SpcFunc &amp; VentSpcFunc combos'!$Q$8:$Q$335,0),0)&gt;0,1,0)</f>
        <v>0</v>
      </c>
      <c r="BM85" s="107">
        <f ca="1">IF(IFERROR(MATCH(_xlfn.CONCAT($B85,",",BM$4),'19 SpcFunc &amp; VentSpcFunc combos'!$Q$8:$Q$335,0),0)&gt;0,1,0)</f>
        <v>0</v>
      </c>
      <c r="BN85" s="107">
        <f ca="1">IF(IFERROR(MATCH(_xlfn.CONCAT($B85,",",BN$4),'19 SpcFunc &amp; VentSpcFunc combos'!$Q$8:$Q$335,0),0)&gt;0,1,0)</f>
        <v>0</v>
      </c>
      <c r="BO85" s="107">
        <f ca="1">IF(IFERROR(MATCH(_xlfn.CONCAT($B85,",",BO$4),'19 SpcFunc &amp; VentSpcFunc combos'!$Q$8:$Q$335,0),0)&gt;0,1,0)</f>
        <v>0</v>
      </c>
      <c r="BP85" s="107">
        <f ca="1">IF(IFERROR(MATCH(_xlfn.CONCAT($B85,",",BP$4),'19 SpcFunc &amp; VentSpcFunc combos'!$Q$8:$Q$335,0),0)&gt;0,1,0)</f>
        <v>0</v>
      </c>
      <c r="BQ85" s="107">
        <f ca="1">IF(IFERROR(MATCH(_xlfn.CONCAT($B85,",",BQ$4),'19 SpcFunc &amp; VentSpcFunc combos'!$Q$8:$Q$335,0),0)&gt;0,1,0)</f>
        <v>0</v>
      </c>
      <c r="BR85" s="107">
        <f ca="1">IF(IFERROR(MATCH(_xlfn.CONCAT($B85,",",BR$4),'19 SpcFunc &amp; VentSpcFunc combos'!$Q$8:$Q$335,0),0)&gt;0,1,0)</f>
        <v>0</v>
      </c>
      <c r="BS85" s="107">
        <f ca="1">IF(IFERROR(MATCH(_xlfn.CONCAT($B85,",",BS$4),'19 SpcFunc &amp; VentSpcFunc combos'!$Q$8:$Q$335,0),0)&gt;0,1,0)</f>
        <v>0</v>
      </c>
      <c r="BT85" s="107">
        <f ca="1">IF(IFERROR(MATCH(_xlfn.CONCAT($B85,",",BT$4),'19 SpcFunc &amp; VentSpcFunc combos'!$Q$8:$Q$335,0),0)&gt;0,1,0)</f>
        <v>0</v>
      </c>
      <c r="BU85" s="107">
        <f ca="1">IF(IFERROR(MATCH(_xlfn.CONCAT($B85,",",BU$4),'19 SpcFunc &amp; VentSpcFunc combos'!$Q$8:$Q$335,0),0)&gt;0,1,0)</f>
        <v>0</v>
      </c>
      <c r="BV85" s="107">
        <f ca="1">IF(IFERROR(MATCH(_xlfn.CONCAT($B85,",",BV$4),'19 SpcFunc &amp; VentSpcFunc combos'!$Q$8:$Q$335,0),0)&gt;0,1,0)</f>
        <v>0</v>
      </c>
      <c r="BW85" s="107">
        <f ca="1">IF(IFERROR(MATCH(_xlfn.CONCAT($B85,",",BW$4),'19 SpcFunc &amp; VentSpcFunc combos'!$Q$8:$Q$335,0),0)&gt;0,1,0)</f>
        <v>0</v>
      </c>
      <c r="BX85" s="107">
        <f ca="1">IF(IFERROR(MATCH(_xlfn.CONCAT($B85,",",BX$4),'19 SpcFunc &amp; VentSpcFunc combos'!$Q$8:$Q$335,0),0)&gt;0,1,0)</f>
        <v>0</v>
      </c>
      <c r="BY85" s="107">
        <f ca="1">IF(IFERROR(MATCH(_xlfn.CONCAT($B85,",",BY$4),'19 SpcFunc &amp; VentSpcFunc combos'!$Q$8:$Q$335,0),0)&gt;0,1,0)</f>
        <v>0</v>
      </c>
      <c r="BZ85" s="107">
        <f ca="1">IF(IFERROR(MATCH(_xlfn.CONCAT($B85,",",BZ$4),'19 SpcFunc &amp; VentSpcFunc combos'!$Q$8:$Q$335,0),0)&gt;0,1,0)</f>
        <v>0</v>
      </c>
      <c r="CA85" s="107">
        <f ca="1">IF(IFERROR(MATCH(_xlfn.CONCAT($B85,",",CA$4),'19 SpcFunc &amp; VentSpcFunc combos'!$Q$8:$Q$335,0),0)&gt;0,1,0)</f>
        <v>0</v>
      </c>
      <c r="CB85" s="107">
        <f ca="1">IF(IFERROR(MATCH(_xlfn.CONCAT($B85,",",CB$4),'19 SpcFunc &amp; VentSpcFunc combos'!$Q$8:$Q$335,0),0)&gt;0,1,0)</f>
        <v>0</v>
      </c>
      <c r="CC85" s="107">
        <f ca="1">IF(IFERROR(MATCH(_xlfn.CONCAT($B85,",",CC$4),'19 SpcFunc &amp; VentSpcFunc combos'!$Q$8:$Q$335,0),0)&gt;0,1,0)</f>
        <v>0</v>
      </c>
      <c r="CD85" s="107">
        <f ca="1">IF(IFERROR(MATCH(_xlfn.CONCAT($B85,",",CD$4),'19 SpcFunc &amp; VentSpcFunc combos'!$Q$8:$Q$335,0),0)&gt;0,1,0)</f>
        <v>0</v>
      </c>
      <c r="CE85" s="107">
        <f ca="1">IF(IFERROR(MATCH(_xlfn.CONCAT($B85,",",CE$4),'19 SpcFunc &amp; VentSpcFunc combos'!$Q$8:$Q$335,0),0)&gt;0,1,0)</f>
        <v>0</v>
      </c>
      <c r="CF85" s="107">
        <f ca="1">IF(IFERROR(MATCH(_xlfn.CONCAT($B85,",",CF$4),'19 SpcFunc &amp; VentSpcFunc combos'!$Q$8:$Q$335,0),0)&gt;0,1,0)</f>
        <v>0</v>
      </c>
      <c r="CG85" s="107">
        <f ca="1">IF(IFERROR(MATCH(_xlfn.CONCAT($B85,",",CG$4),'19 SpcFunc &amp; VentSpcFunc combos'!$Q$8:$Q$335,0),0)&gt;0,1,0)</f>
        <v>0</v>
      </c>
      <c r="CH85" s="107">
        <f ca="1">IF(IFERROR(MATCH(_xlfn.CONCAT($B85,",",CH$4),'19 SpcFunc &amp; VentSpcFunc combos'!$Q$8:$Q$335,0),0)&gt;0,1,0)</f>
        <v>0</v>
      </c>
      <c r="CI85" s="107">
        <f ca="1">IF(IFERROR(MATCH(_xlfn.CONCAT($B85,",",CI$4),'19 SpcFunc &amp; VentSpcFunc combos'!$Q$8:$Q$335,0),0)&gt;0,1,0)</f>
        <v>0</v>
      </c>
      <c r="CJ85" s="107">
        <f ca="1">IF(IFERROR(MATCH(_xlfn.CONCAT($B85,",",CJ$4),'19 SpcFunc &amp; VentSpcFunc combos'!$Q$8:$Q$335,0),0)&gt;0,1,0)</f>
        <v>0</v>
      </c>
      <c r="CK85" s="107">
        <f ca="1">IF(IFERROR(MATCH(_xlfn.CONCAT($B85,",",CK$4),'19 SpcFunc &amp; VentSpcFunc combos'!$Q$8:$Q$335,0),0)&gt;0,1,0)</f>
        <v>0</v>
      </c>
      <c r="CL85" s="107">
        <f ca="1">IF(IFERROR(MATCH(_xlfn.CONCAT($B85,",",CL$4),'19 SpcFunc &amp; VentSpcFunc combos'!$Q$8:$Q$335,0),0)&gt;0,1,0)</f>
        <v>0</v>
      </c>
      <c r="CM85" s="107">
        <f ca="1">IF(IFERROR(MATCH(_xlfn.CONCAT($B85,",",CM$4),'19 SpcFunc &amp; VentSpcFunc combos'!$Q$8:$Q$335,0),0)&gt;0,1,0)</f>
        <v>0</v>
      </c>
      <c r="CN85" s="107">
        <f ca="1">IF(IFERROR(MATCH(_xlfn.CONCAT($B85,",",CN$4),'19 SpcFunc &amp; VentSpcFunc combos'!$Q$8:$Q$335,0),0)&gt;0,1,0)</f>
        <v>0</v>
      </c>
      <c r="CO85" s="107">
        <f ca="1">IF(IFERROR(MATCH(_xlfn.CONCAT($B85,",",CO$4),'19 SpcFunc &amp; VentSpcFunc combos'!$Q$8:$Q$335,0),0)&gt;0,1,0)</f>
        <v>0</v>
      </c>
      <c r="CP85" s="107">
        <f ca="1">IF(IFERROR(MATCH(_xlfn.CONCAT($B85,",",CP$4),'19 SpcFunc &amp; VentSpcFunc combos'!$Q$8:$Q$335,0),0)&gt;0,1,0)</f>
        <v>0</v>
      </c>
      <c r="CQ85" s="107">
        <f ca="1">IF(IFERROR(MATCH(_xlfn.CONCAT($B85,",",CQ$4),'19 SpcFunc &amp; VentSpcFunc combos'!$Q$8:$Q$335,0),0)&gt;0,1,0)</f>
        <v>0</v>
      </c>
      <c r="CR85" s="107">
        <f ca="1">IF(IFERROR(MATCH(_xlfn.CONCAT($B85,",",CR$4),'19 SpcFunc &amp; VentSpcFunc combos'!$Q$8:$Q$335,0),0)&gt;0,1,0)</f>
        <v>0</v>
      </c>
      <c r="CS85" s="107">
        <f ca="1">IF(IFERROR(MATCH(_xlfn.CONCAT($B85,",",CS$4),'19 SpcFunc &amp; VentSpcFunc combos'!$Q$8:$Q$335,0),0)&gt;0,1,0)</f>
        <v>0</v>
      </c>
      <c r="CT85" s="107">
        <f ca="1">IF(IFERROR(MATCH(_xlfn.CONCAT($B85,",",CT$4),'19 SpcFunc &amp; VentSpcFunc combos'!$Q$8:$Q$335,0),0)&gt;0,1,0)</f>
        <v>0</v>
      </c>
      <c r="CU85" s="86" t="s">
        <v>535</v>
      </c>
      <c r="CV85">
        <f t="shared" ca="1" si="6"/>
        <v>0</v>
      </c>
    </row>
    <row r="86" spans="2:100">
      <c r="B86" t="str">
        <f>'For CSV - 2019 SpcFuncData'!B86</f>
        <v>_Invalid from 2016 - Police Station and Fire Station</v>
      </c>
      <c r="C86" s="107">
        <f ca="1">IF(IFERROR(MATCH(_xlfn.CONCAT($B86,",",C$4),'19 SpcFunc &amp; VentSpcFunc combos'!$Q$8:$Q$335,0),0)&gt;0,1,0)</f>
        <v>0</v>
      </c>
      <c r="D86" s="107">
        <f ca="1">IF(IFERROR(MATCH(_xlfn.CONCAT($B86,",",D$4),'19 SpcFunc &amp; VentSpcFunc combos'!$Q$8:$Q$335,0),0)&gt;0,1,0)</f>
        <v>0</v>
      </c>
      <c r="E86" s="107">
        <f ca="1">IF(IFERROR(MATCH(_xlfn.CONCAT($B86,",",E$4),'19 SpcFunc &amp; VentSpcFunc combos'!$Q$8:$Q$335,0),0)&gt;0,1,0)</f>
        <v>0</v>
      </c>
      <c r="F86" s="107">
        <f ca="1">IF(IFERROR(MATCH(_xlfn.CONCAT($B86,",",F$4),'19 SpcFunc &amp; VentSpcFunc combos'!$Q$8:$Q$335,0),0)&gt;0,1,0)</f>
        <v>0</v>
      </c>
      <c r="G86" s="107">
        <f ca="1">IF(IFERROR(MATCH(_xlfn.CONCAT($B86,",",G$4),'19 SpcFunc &amp; VentSpcFunc combos'!$Q$8:$Q$335,0),0)&gt;0,1,0)</f>
        <v>0</v>
      </c>
      <c r="H86" s="107">
        <f ca="1">IF(IFERROR(MATCH(_xlfn.CONCAT($B86,",",H$4),'19 SpcFunc &amp; VentSpcFunc combos'!$Q$8:$Q$335,0),0)&gt;0,1,0)</f>
        <v>0</v>
      </c>
      <c r="I86" s="107">
        <f ca="1">IF(IFERROR(MATCH(_xlfn.CONCAT($B86,",",I$4),'19 SpcFunc &amp; VentSpcFunc combos'!$Q$8:$Q$335,0),0)&gt;0,1,0)</f>
        <v>0</v>
      </c>
      <c r="J86" s="107">
        <f ca="1">IF(IFERROR(MATCH(_xlfn.CONCAT($B86,",",J$4),'19 SpcFunc &amp; VentSpcFunc combos'!$Q$8:$Q$335,0),0)&gt;0,1,0)</f>
        <v>0</v>
      </c>
      <c r="K86" s="107">
        <f ca="1">IF(IFERROR(MATCH(_xlfn.CONCAT($B86,",",K$4),'19 SpcFunc &amp; VentSpcFunc combos'!$Q$8:$Q$335,0),0)&gt;0,1,0)</f>
        <v>0</v>
      </c>
      <c r="L86" s="107">
        <f ca="1">IF(IFERROR(MATCH(_xlfn.CONCAT($B86,",",L$4),'19 SpcFunc &amp; VentSpcFunc combos'!$Q$8:$Q$335,0),0)&gt;0,1,0)</f>
        <v>0</v>
      </c>
      <c r="M86" s="107">
        <f ca="1">IF(IFERROR(MATCH(_xlfn.CONCAT($B86,",",M$4),'19 SpcFunc &amp; VentSpcFunc combos'!$Q$8:$Q$335,0),0)&gt;0,1,0)</f>
        <v>0</v>
      </c>
      <c r="N86" s="107">
        <f ca="1">IF(IFERROR(MATCH(_xlfn.CONCAT($B86,",",N$4),'19 SpcFunc &amp; VentSpcFunc combos'!$Q$8:$Q$335,0),0)&gt;0,1,0)</f>
        <v>0</v>
      </c>
      <c r="O86" s="107">
        <f ca="1">IF(IFERROR(MATCH(_xlfn.CONCAT($B86,",",O$4),'19 SpcFunc &amp; VentSpcFunc combos'!$Q$8:$Q$335,0),0)&gt;0,1,0)</f>
        <v>0</v>
      </c>
      <c r="P86" s="107">
        <f ca="1">IF(IFERROR(MATCH(_xlfn.CONCAT($B86,",",P$4),'19 SpcFunc &amp; VentSpcFunc combos'!$Q$8:$Q$335,0),0)&gt;0,1,0)</f>
        <v>0</v>
      </c>
      <c r="Q86" s="107">
        <f ca="1">IF(IFERROR(MATCH(_xlfn.CONCAT($B86,",",Q$4),'19 SpcFunc &amp; VentSpcFunc combos'!$Q$8:$Q$335,0),0)&gt;0,1,0)</f>
        <v>0</v>
      </c>
      <c r="R86" s="107">
        <f ca="1">IF(IFERROR(MATCH(_xlfn.CONCAT($B86,",",R$4),'19 SpcFunc &amp; VentSpcFunc combos'!$Q$8:$Q$335,0),0)&gt;0,1,0)</f>
        <v>0</v>
      </c>
      <c r="S86" s="107">
        <f ca="1">IF(IFERROR(MATCH(_xlfn.CONCAT($B86,",",S$4),'19 SpcFunc &amp; VentSpcFunc combos'!$Q$8:$Q$335,0),0)&gt;0,1,0)</f>
        <v>0</v>
      </c>
      <c r="T86" s="107">
        <f ca="1">IF(IFERROR(MATCH(_xlfn.CONCAT($B86,",",T$4),'19 SpcFunc &amp; VentSpcFunc combos'!$Q$8:$Q$335,0),0)&gt;0,1,0)</f>
        <v>0</v>
      </c>
      <c r="U86" s="107">
        <f ca="1">IF(IFERROR(MATCH(_xlfn.CONCAT($B86,",",U$4),'19 SpcFunc &amp; VentSpcFunc combos'!$Q$8:$Q$335,0),0)&gt;0,1,0)</f>
        <v>0</v>
      </c>
      <c r="V86" s="107">
        <f ca="1">IF(IFERROR(MATCH(_xlfn.CONCAT($B86,",",V$4),'19 SpcFunc &amp; VentSpcFunc combos'!$Q$8:$Q$335,0),0)&gt;0,1,0)</f>
        <v>0</v>
      </c>
      <c r="W86" s="107">
        <f ca="1">IF(IFERROR(MATCH(_xlfn.CONCAT($B86,",",W$4),'19 SpcFunc &amp; VentSpcFunc combos'!$Q$8:$Q$335,0),0)&gt;0,1,0)</f>
        <v>0</v>
      </c>
      <c r="X86" s="107">
        <f ca="1">IF(IFERROR(MATCH(_xlfn.CONCAT($B86,",",X$4),'19 SpcFunc &amp; VentSpcFunc combos'!$Q$8:$Q$335,0),0)&gt;0,1,0)</f>
        <v>0</v>
      </c>
      <c r="Y86" s="107">
        <f ca="1">IF(IFERROR(MATCH(_xlfn.CONCAT($B86,",",Y$4),'19 SpcFunc &amp; VentSpcFunc combos'!$Q$8:$Q$335,0),0)&gt;0,1,0)</f>
        <v>0</v>
      </c>
      <c r="Z86" s="107">
        <f ca="1">IF(IFERROR(MATCH(_xlfn.CONCAT($B86,",",Z$4),'19 SpcFunc &amp; VentSpcFunc combos'!$Q$8:$Q$335,0),0)&gt;0,1,0)</f>
        <v>0</v>
      </c>
      <c r="AA86" s="107">
        <f ca="1">IF(IFERROR(MATCH(_xlfn.CONCAT($B86,",",AA$4),'19 SpcFunc &amp; VentSpcFunc combos'!$Q$8:$Q$335,0),0)&gt;0,1,0)</f>
        <v>0</v>
      </c>
      <c r="AB86" s="107">
        <f ca="1">IF(IFERROR(MATCH(_xlfn.CONCAT($B86,",",AB$4),'19 SpcFunc &amp; VentSpcFunc combos'!$Q$8:$Q$335,0),0)&gt;0,1,0)</f>
        <v>0</v>
      </c>
      <c r="AC86" s="107">
        <f ca="1">IF(IFERROR(MATCH(_xlfn.CONCAT($B86,",",AC$4),'19 SpcFunc &amp; VentSpcFunc combos'!$Q$8:$Q$335,0),0)&gt;0,1,0)</f>
        <v>0</v>
      </c>
      <c r="AD86" s="107">
        <f ca="1">IF(IFERROR(MATCH(_xlfn.CONCAT($B86,",",AD$4),'19 SpcFunc &amp; VentSpcFunc combos'!$Q$8:$Q$335,0),0)&gt;0,1,0)</f>
        <v>0</v>
      </c>
      <c r="AE86" s="107">
        <f ca="1">IF(IFERROR(MATCH(_xlfn.CONCAT($B86,",",AE$4),'19 SpcFunc &amp; VentSpcFunc combos'!$Q$8:$Q$335,0),0)&gt;0,1,0)</f>
        <v>0</v>
      </c>
      <c r="AF86" s="107">
        <f ca="1">IF(IFERROR(MATCH(_xlfn.CONCAT($B86,",",AF$4),'19 SpcFunc &amp; VentSpcFunc combos'!$Q$8:$Q$335,0),0)&gt;0,1,0)</f>
        <v>0</v>
      </c>
      <c r="AG86" s="107">
        <f ca="1">IF(IFERROR(MATCH(_xlfn.CONCAT($B86,",",AG$4),'19 SpcFunc &amp; VentSpcFunc combos'!$Q$8:$Q$335,0),0)&gt;0,1,0)</f>
        <v>0</v>
      </c>
      <c r="AH86" s="107">
        <f ca="1">IF(IFERROR(MATCH(_xlfn.CONCAT($B86,",",AH$4),'19 SpcFunc &amp; VentSpcFunc combos'!$Q$8:$Q$335,0),0)&gt;0,1,0)</f>
        <v>0</v>
      </c>
      <c r="AI86" s="107">
        <f ca="1">IF(IFERROR(MATCH(_xlfn.CONCAT($B86,",",AI$4),'19 SpcFunc &amp; VentSpcFunc combos'!$Q$8:$Q$335,0),0)&gt;0,1,0)</f>
        <v>0</v>
      </c>
      <c r="AJ86" s="107">
        <f ca="1">IF(IFERROR(MATCH(_xlfn.CONCAT($B86,",",AJ$4),'19 SpcFunc &amp; VentSpcFunc combos'!$Q$8:$Q$335,0),0)&gt;0,1,0)</f>
        <v>0</v>
      </c>
      <c r="AK86" s="107">
        <f ca="1">IF(IFERROR(MATCH(_xlfn.CONCAT($B86,",",AK$4),'19 SpcFunc &amp; VentSpcFunc combos'!$Q$8:$Q$335,0),0)&gt;0,1,0)</f>
        <v>0</v>
      </c>
      <c r="AL86" s="107">
        <f ca="1">IF(IFERROR(MATCH(_xlfn.CONCAT($B86,",",AL$4),'19 SpcFunc &amp; VentSpcFunc combos'!$Q$8:$Q$335,0),0)&gt;0,1,0)</f>
        <v>0</v>
      </c>
      <c r="AM86" s="107">
        <f ca="1">IF(IFERROR(MATCH(_xlfn.CONCAT($B86,",",AM$4),'19 SpcFunc &amp; VentSpcFunc combos'!$Q$8:$Q$335,0),0)&gt;0,1,0)</f>
        <v>0</v>
      </c>
      <c r="AN86" s="107">
        <f ca="1">IF(IFERROR(MATCH(_xlfn.CONCAT($B86,",",AN$4),'19 SpcFunc &amp; VentSpcFunc combos'!$Q$8:$Q$335,0),0)&gt;0,1,0)</f>
        <v>0</v>
      </c>
      <c r="AO86" s="107">
        <f ca="1">IF(IFERROR(MATCH(_xlfn.CONCAT($B86,",",AO$4),'19 SpcFunc &amp; VentSpcFunc combos'!$Q$8:$Q$335,0),0)&gt;0,1,0)</f>
        <v>0</v>
      </c>
      <c r="AP86" s="107">
        <f ca="1">IF(IFERROR(MATCH(_xlfn.CONCAT($B86,",",AP$4),'19 SpcFunc &amp; VentSpcFunc combos'!$Q$8:$Q$335,0),0)&gt;0,1,0)</f>
        <v>0</v>
      </c>
      <c r="AQ86" s="107">
        <f ca="1">IF(IFERROR(MATCH(_xlfn.CONCAT($B86,",",AQ$4),'19 SpcFunc &amp; VentSpcFunc combos'!$Q$8:$Q$335,0),0)&gt;0,1,0)</f>
        <v>0</v>
      </c>
      <c r="AR86" s="107">
        <f ca="1">IF(IFERROR(MATCH(_xlfn.CONCAT($B86,",",AR$4),'19 SpcFunc &amp; VentSpcFunc combos'!$Q$8:$Q$335,0),0)&gt;0,1,0)</f>
        <v>0</v>
      </c>
      <c r="AS86" s="107">
        <f ca="1">IF(IFERROR(MATCH(_xlfn.CONCAT($B86,",",AS$4),'19 SpcFunc &amp; VentSpcFunc combos'!$Q$8:$Q$335,0),0)&gt;0,1,0)</f>
        <v>0</v>
      </c>
      <c r="AT86" s="107">
        <f ca="1">IF(IFERROR(MATCH(_xlfn.CONCAT($B86,",",AT$4),'19 SpcFunc &amp; VentSpcFunc combos'!$Q$8:$Q$335,0),0)&gt;0,1,0)</f>
        <v>0</v>
      </c>
      <c r="AU86" s="107">
        <f ca="1">IF(IFERROR(MATCH(_xlfn.CONCAT($B86,",",AU$4),'19 SpcFunc &amp; VentSpcFunc combos'!$Q$8:$Q$335,0),0)&gt;0,1,0)</f>
        <v>0</v>
      </c>
      <c r="AV86" s="107">
        <f ca="1">IF(IFERROR(MATCH(_xlfn.CONCAT($B86,",",AV$4),'19 SpcFunc &amp; VentSpcFunc combos'!$Q$8:$Q$335,0),0)&gt;0,1,0)</f>
        <v>0</v>
      </c>
      <c r="AW86" s="107">
        <f ca="1">IF(IFERROR(MATCH(_xlfn.CONCAT($B86,",",AW$4),'19 SpcFunc &amp; VentSpcFunc combos'!$Q$8:$Q$335,0),0)&gt;0,1,0)</f>
        <v>0</v>
      </c>
      <c r="AX86" s="107">
        <f ca="1">IF(IFERROR(MATCH(_xlfn.CONCAT($B86,",",AX$4),'19 SpcFunc &amp; VentSpcFunc combos'!$Q$8:$Q$335,0),0)&gt;0,1,0)</f>
        <v>0</v>
      </c>
      <c r="AY86" s="107">
        <f ca="1">IF(IFERROR(MATCH(_xlfn.CONCAT($B86,",",AY$4),'19 SpcFunc &amp; VentSpcFunc combos'!$Q$8:$Q$335,0),0)&gt;0,1,0)</f>
        <v>0</v>
      </c>
      <c r="AZ86" s="107">
        <f ca="1">IF(IFERROR(MATCH(_xlfn.CONCAT($B86,",",AZ$4),'19 SpcFunc &amp; VentSpcFunc combos'!$Q$8:$Q$335,0),0)&gt;0,1,0)</f>
        <v>0</v>
      </c>
      <c r="BA86" s="107">
        <f ca="1">IF(IFERROR(MATCH(_xlfn.CONCAT($B86,",",BA$4),'19 SpcFunc &amp; VentSpcFunc combos'!$Q$8:$Q$335,0),0)&gt;0,1,0)</f>
        <v>0</v>
      </c>
      <c r="BB86" s="107">
        <f ca="1">IF(IFERROR(MATCH(_xlfn.CONCAT($B86,",",BB$4),'19 SpcFunc &amp; VentSpcFunc combos'!$Q$8:$Q$335,0),0)&gt;0,1,0)</f>
        <v>0</v>
      </c>
      <c r="BC86" s="107">
        <f ca="1">IF(IFERROR(MATCH(_xlfn.CONCAT($B86,",",BC$4),'19 SpcFunc &amp; VentSpcFunc combos'!$Q$8:$Q$335,0),0)&gt;0,1,0)</f>
        <v>0</v>
      </c>
      <c r="BD86" s="107">
        <f ca="1">IF(IFERROR(MATCH(_xlfn.CONCAT($B86,",",BD$4),'19 SpcFunc &amp; VentSpcFunc combos'!$Q$8:$Q$335,0),0)&gt;0,1,0)</f>
        <v>0</v>
      </c>
      <c r="BE86" s="107">
        <f ca="1">IF(IFERROR(MATCH(_xlfn.CONCAT($B86,",",BE$4),'19 SpcFunc &amp; VentSpcFunc combos'!$Q$8:$Q$335,0),0)&gt;0,1,0)</f>
        <v>0</v>
      </c>
      <c r="BF86" s="107">
        <f ca="1">IF(IFERROR(MATCH(_xlfn.CONCAT($B86,",",BF$4),'19 SpcFunc &amp; VentSpcFunc combos'!$Q$8:$Q$335,0),0)&gt;0,1,0)</f>
        <v>0</v>
      </c>
      <c r="BG86" s="107">
        <f ca="1">IF(IFERROR(MATCH(_xlfn.CONCAT($B86,",",BG$4),'19 SpcFunc &amp; VentSpcFunc combos'!$Q$8:$Q$335,0),0)&gt;0,1,0)</f>
        <v>0</v>
      </c>
      <c r="BH86" s="107">
        <f ca="1">IF(IFERROR(MATCH(_xlfn.CONCAT($B86,",",BH$4),'19 SpcFunc &amp; VentSpcFunc combos'!$Q$8:$Q$335,0),0)&gt;0,1,0)</f>
        <v>0</v>
      </c>
      <c r="BI86" s="107">
        <f ca="1">IF(IFERROR(MATCH(_xlfn.CONCAT($B86,",",BI$4),'19 SpcFunc &amp; VentSpcFunc combos'!$Q$8:$Q$335,0),0)&gt;0,1,0)</f>
        <v>0</v>
      </c>
      <c r="BJ86" s="107">
        <f ca="1">IF(IFERROR(MATCH(_xlfn.CONCAT($B86,",",BJ$4),'19 SpcFunc &amp; VentSpcFunc combos'!$Q$8:$Q$335,0),0)&gt;0,1,0)</f>
        <v>0</v>
      </c>
      <c r="BK86" s="107">
        <f ca="1">IF(IFERROR(MATCH(_xlfn.CONCAT($B86,",",BK$4),'19 SpcFunc &amp; VentSpcFunc combos'!$Q$8:$Q$335,0),0)&gt;0,1,0)</f>
        <v>0</v>
      </c>
      <c r="BL86" s="107">
        <f ca="1">IF(IFERROR(MATCH(_xlfn.CONCAT($B86,",",BL$4),'19 SpcFunc &amp; VentSpcFunc combos'!$Q$8:$Q$335,0),0)&gt;0,1,0)</f>
        <v>0</v>
      </c>
      <c r="BM86" s="107">
        <f ca="1">IF(IFERROR(MATCH(_xlfn.CONCAT($B86,",",BM$4),'19 SpcFunc &amp; VentSpcFunc combos'!$Q$8:$Q$335,0),0)&gt;0,1,0)</f>
        <v>0</v>
      </c>
      <c r="BN86" s="107">
        <f ca="1">IF(IFERROR(MATCH(_xlfn.CONCAT($B86,",",BN$4),'19 SpcFunc &amp; VentSpcFunc combos'!$Q$8:$Q$335,0),0)&gt;0,1,0)</f>
        <v>0</v>
      </c>
      <c r="BO86" s="107">
        <f ca="1">IF(IFERROR(MATCH(_xlfn.CONCAT($B86,",",BO$4),'19 SpcFunc &amp; VentSpcFunc combos'!$Q$8:$Q$335,0),0)&gt;0,1,0)</f>
        <v>0</v>
      </c>
      <c r="BP86" s="107">
        <f ca="1">IF(IFERROR(MATCH(_xlfn.CONCAT($B86,",",BP$4),'19 SpcFunc &amp; VentSpcFunc combos'!$Q$8:$Q$335,0),0)&gt;0,1,0)</f>
        <v>0</v>
      </c>
      <c r="BQ86" s="107">
        <f ca="1">IF(IFERROR(MATCH(_xlfn.CONCAT($B86,",",BQ$4),'19 SpcFunc &amp; VentSpcFunc combos'!$Q$8:$Q$335,0),0)&gt;0,1,0)</f>
        <v>0</v>
      </c>
      <c r="BR86" s="107">
        <f ca="1">IF(IFERROR(MATCH(_xlfn.CONCAT($B86,",",BR$4),'19 SpcFunc &amp; VentSpcFunc combos'!$Q$8:$Q$335,0),0)&gt;0,1,0)</f>
        <v>0</v>
      </c>
      <c r="BS86" s="107">
        <f ca="1">IF(IFERROR(MATCH(_xlfn.CONCAT($B86,",",BS$4),'19 SpcFunc &amp; VentSpcFunc combos'!$Q$8:$Q$335,0),0)&gt;0,1,0)</f>
        <v>0</v>
      </c>
      <c r="BT86" s="107">
        <f ca="1">IF(IFERROR(MATCH(_xlfn.CONCAT($B86,",",BT$4),'19 SpcFunc &amp; VentSpcFunc combos'!$Q$8:$Q$335,0),0)&gt;0,1,0)</f>
        <v>0</v>
      </c>
      <c r="BU86" s="107">
        <f ca="1">IF(IFERROR(MATCH(_xlfn.CONCAT($B86,",",BU$4),'19 SpcFunc &amp; VentSpcFunc combos'!$Q$8:$Q$335,0),0)&gt;0,1,0)</f>
        <v>0</v>
      </c>
      <c r="BV86" s="107">
        <f ca="1">IF(IFERROR(MATCH(_xlfn.CONCAT($B86,",",BV$4),'19 SpcFunc &amp; VentSpcFunc combos'!$Q$8:$Q$335,0),0)&gt;0,1,0)</f>
        <v>0</v>
      </c>
      <c r="BW86" s="107">
        <f ca="1">IF(IFERROR(MATCH(_xlfn.CONCAT($B86,",",BW$4),'19 SpcFunc &amp; VentSpcFunc combos'!$Q$8:$Q$335,0),0)&gt;0,1,0)</f>
        <v>0</v>
      </c>
      <c r="BX86" s="107">
        <f ca="1">IF(IFERROR(MATCH(_xlfn.CONCAT($B86,",",BX$4),'19 SpcFunc &amp; VentSpcFunc combos'!$Q$8:$Q$335,0),0)&gt;0,1,0)</f>
        <v>0</v>
      </c>
      <c r="BY86" s="107">
        <f ca="1">IF(IFERROR(MATCH(_xlfn.CONCAT($B86,",",BY$4),'19 SpcFunc &amp; VentSpcFunc combos'!$Q$8:$Q$335,0),0)&gt;0,1,0)</f>
        <v>0</v>
      </c>
      <c r="BZ86" s="107">
        <f ca="1">IF(IFERROR(MATCH(_xlfn.CONCAT($B86,",",BZ$4),'19 SpcFunc &amp; VentSpcFunc combos'!$Q$8:$Q$335,0),0)&gt;0,1,0)</f>
        <v>0</v>
      </c>
      <c r="CA86" s="107">
        <f ca="1">IF(IFERROR(MATCH(_xlfn.CONCAT($B86,",",CA$4),'19 SpcFunc &amp; VentSpcFunc combos'!$Q$8:$Q$335,0),0)&gt;0,1,0)</f>
        <v>0</v>
      </c>
      <c r="CB86" s="107">
        <f ca="1">IF(IFERROR(MATCH(_xlfn.CONCAT($B86,",",CB$4),'19 SpcFunc &amp; VentSpcFunc combos'!$Q$8:$Q$335,0),0)&gt;0,1,0)</f>
        <v>0</v>
      </c>
      <c r="CC86" s="107">
        <f ca="1">IF(IFERROR(MATCH(_xlfn.CONCAT($B86,",",CC$4),'19 SpcFunc &amp; VentSpcFunc combos'!$Q$8:$Q$335,0),0)&gt;0,1,0)</f>
        <v>0</v>
      </c>
      <c r="CD86" s="107">
        <f ca="1">IF(IFERROR(MATCH(_xlfn.CONCAT($B86,",",CD$4),'19 SpcFunc &amp; VentSpcFunc combos'!$Q$8:$Q$335,0),0)&gt;0,1,0)</f>
        <v>0</v>
      </c>
      <c r="CE86" s="107">
        <f ca="1">IF(IFERROR(MATCH(_xlfn.CONCAT($B86,",",CE$4),'19 SpcFunc &amp; VentSpcFunc combos'!$Q$8:$Q$335,0),0)&gt;0,1,0)</f>
        <v>0</v>
      </c>
      <c r="CF86" s="107">
        <f ca="1">IF(IFERROR(MATCH(_xlfn.CONCAT($B86,",",CF$4),'19 SpcFunc &amp; VentSpcFunc combos'!$Q$8:$Q$335,0),0)&gt;0,1,0)</f>
        <v>0</v>
      </c>
      <c r="CG86" s="107">
        <f ca="1">IF(IFERROR(MATCH(_xlfn.CONCAT($B86,",",CG$4),'19 SpcFunc &amp; VentSpcFunc combos'!$Q$8:$Q$335,0),0)&gt;0,1,0)</f>
        <v>0</v>
      </c>
      <c r="CH86" s="107">
        <f ca="1">IF(IFERROR(MATCH(_xlfn.CONCAT($B86,",",CH$4),'19 SpcFunc &amp; VentSpcFunc combos'!$Q$8:$Q$335,0),0)&gt;0,1,0)</f>
        <v>0</v>
      </c>
      <c r="CI86" s="107">
        <f ca="1">IF(IFERROR(MATCH(_xlfn.CONCAT($B86,",",CI$4),'19 SpcFunc &amp; VentSpcFunc combos'!$Q$8:$Q$335,0),0)&gt;0,1,0)</f>
        <v>0</v>
      </c>
      <c r="CJ86" s="107">
        <f ca="1">IF(IFERROR(MATCH(_xlfn.CONCAT($B86,",",CJ$4),'19 SpcFunc &amp; VentSpcFunc combos'!$Q$8:$Q$335,0),0)&gt;0,1,0)</f>
        <v>0</v>
      </c>
      <c r="CK86" s="107">
        <f ca="1">IF(IFERROR(MATCH(_xlfn.CONCAT($B86,",",CK$4),'19 SpcFunc &amp; VentSpcFunc combos'!$Q$8:$Q$335,0),0)&gt;0,1,0)</f>
        <v>0</v>
      </c>
      <c r="CL86" s="107">
        <f ca="1">IF(IFERROR(MATCH(_xlfn.CONCAT($B86,",",CL$4),'19 SpcFunc &amp; VentSpcFunc combos'!$Q$8:$Q$335,0),0)&gt;0,1,0)</f>
        <v>0</v>
      </c>
      <c r="CM86" s="107">
        <f ca="1">IF(IFERROR(MATCH(_xlfn.CONCAT($B86,",",CM$4),'19 SpcFunc &amp; VentSpcFunc combos'!$Q$8:$Q$335,0),0)&gt;0,1,0)</f>
        <v>0</v>
      </c>
      <c r="CN86" s="107">
        <f ca="1">IF(IFERROR(MATCH(_xlfn.CONCAT($B86,",",CN$4),'19 SpcFunc &amp; VentSpcFunc combos'!$Q$8:$Q$335,0),0)&gt;0,1,0)</f>
        <v>0</v>
      </c>
      <c r="CO86" s="107">
        <f ca="1">IF(IFERROR(MATCH(_xlfn.CONCAT($B86,",",CO$4),'19 SpcFunc &amp; VentSpcFunc combos'!$Q$8:$Q$335,0),0)&gt;0,1,0)</f>
        <v>0</v>
      </c>
      <c r="CP86" s="107">
        <f ca="1">IF(IFERROR(MATCH(_xlfn.CONCAT($B86,",",CP$4),'19 SpcFunc &amp; VentSpcFunc combos'!$Q$8:$Q$335,0),0)&gt;0,1,0)</f>
        <v>0</v>
      </c>
      <c r="CQ86" s="107">
        <f ca="1">IF(IFERROR(MATCH(_xlfn.CONCAT($B86,",",CQ$4),'19 SpcFunc &amp; VentSpcFunc combos'!$Q$8:$Q$335,0),0)&gt;0,1,0)</f>
        <v>0</v>
      </c>
      <c r="CR86" s="107">
        <f ca="1">IF(IFERROR(MATCH(_xlfn.CONCAT($B86,",",CR$4),'19 SpcFunc &amp; VentSpcFunc combos'!$Q$8:$Q$335,0),0)&gt;0,1,0)</f>
        <v>0</v>
      </c>
      <c r="CS86" s="107">
        <f ca="1">IF(IFERROR(MATCH(_xlfn.CONCAT($B86,",",CS$4),'19 SpcFunc &amp; VentSpcFunc combos'!$Q$8:$Q$335,0),0)&gt;0,1,0)</f>
        <v>0</v>
      </c>
      <c r="CT86" s="107">
        <f ca="1">IF(IFERROR(MATCH(_xlfn.CONCAT($B86,",",CT$4),'19 SpcFunc &amp; VentSpcFunc combos'!$Q$8:$Q$335,0),0)&gt;0,1,0)</f>
        <v>0</v>
      </c>
      <c r="CU86" s="86" t="s">
        <v>535</v>
      </c>
      <c r="CV86">
        <f t="shared" ca="1" si="6"/>
        <v>0</v>
      </c>
    </row>
    <row r="87" spans="2:100">
      <c r="B87" t="str">
        <f>'For CSV - 2019 SpcFuncData'!B87</f>
        <v>_Invalid from 2016 - Housing, Public and Common Areas: Multi-family, Dormitory</v>
      </c>
      <c r="C87" s="107">
        <f ca="1">IF(IFERROR(MATCH(_xlfn.CONCAT($B87,",",C$4),'19 SpcFunc &amp; VentSpcFunc combos'!$Q$8:$Q$335,0),0)&gt;0,1,0)</f>
        <v>0</v>
      </c>
      <c r="D87" s="107">
        <f ca="1">IF(IFERROR(MATCH(_xlfn.CONCAT($B87,",",D$4),'19 SpcFunc &amp; VentSpcFunc combos'!$Q$8:$Q$335,0),0)&gt;0,1,0)</f>
        <v>0</v>
      </c>
      <c r="E87" s="107">
        <f ca="1">IF(IFERROR(MATCH(_xlfn.CONCAT($B87,",",E$4),'19 SpcFunc &amp; VentSpcFunc combos'!$Q$8:$Q$335,0),0)&gt;0,1,0)</f>
        <v>0</v>
      </c>
      <c r="F87" s="107">
        <f ca="1">IF(IFERROR(MATCH(_xlfn.CONCAT($B87,",",F$4),'19 SpcFunc &amp; VentSpcFunc combos'!$Q$8:$Q$335,0),0)&gt;0,1,0)</f>
        <v>0</v>
      </c>
      <c r="G87" s="107">
        <f ca="1">IF(IFERROR(MATCH(_xlfn.CONCAT($B87,",",G$4),'19 SpcFunc &amp; VentSpcFunc combos'!$Q$8:$Q$335,0),0)&gt;0,1,0)</f>
        <v>0</v>
      </c>
      <c r="H87" s="107">
        <f ca="1">IF(IFERROR(MATCH(_xlfn.CONCAT($B87,",",H$4),'19 SpcFunc &amp; VentSpcFunc combos'!$Q$8:$Q$335,0),0)&gt;0,1,0)</f>
        <v>0</v>
      </c>
      <c r="I87" s="107">
        <f ca="1">IF(IFERROR(MATCH(_xlfn.CONCAT($B87,",",I$4),'19 SpcFunc &amp; VentSpcFunc combos'!$Q$8:$Q$335,0),0)&gt;0,1,0)</f>
        <v>0</v>
      </c>
      <c r="J87" s="107">
        <f ca="1">IF(IFERROR(MATCH(_xlfn.CONCAT($B87,",",J$4),'19 SpcFunc &amp; VentSpcFunc combos'!$Q$8:$Q$335,0),0)&gt;0,1,0)</f>
        <v>0</v>
      </c>
      <c r="K87" s="107">
        <f ca="1">IF(IFERROR(MATCH(_xlfn.CONCAT($B87,",",K$4),'19 SpcFunc &amp; VentSpcFunc combos'!$Q$8:$Q$335,0),0)&gt;0,1,0)</f>
        <v>0</v>
      </c>
      <c r="L87" s="107">
        <f ca="1">IF(IFERROR(MATCH(_xlfn.CONCAT($B87,",",L$4),'19 SpcFunc &amp; VentSpcFunc combos'!$Q$8:$Q$335,0),0)&gt;0,1,0)</f>
        <v>0</v>
      </c>
      <c r="M87" s="107">
        <f ca="1">IF(IFERROR(MATCH(_xlfn.CONCAT($B87,",",M$4),'19 SpcFunc &amp; VentSpcFunc combos'!$Q$8:$Q$335,0),0)&gt;0,1,0)</f>
        <v>0</v>
      </c>
      <c r="N87" s="107">
        <f ca="1">IF(IFERROR(MATCH(_xlfn.CONCAT($B87,",",N$4),'19 SpcFunc &amp; VentSpcFunc combos'!$Q$8:$Q$335,0),0)&gt;0,1,0)</f>
        <v>0</v>
      </c>
      <c r="O87" s="107">
        <f ca="1">IF(IFERROR(MATCH(_xlfn.CONCAT($B87,",",O$4),'19 SpcFunc &amp; VentSpcFunc combos'!$Q$8:$Q$335,0),0)&gt;0,1,0)</f>
        <v>0</v>
      </c>
      <c r="P87" s="107">
        <f ca="1">IF(IFERROR(MATCH(_xlfn.CONCAT($B87,",",P$4),'19 SpcFunc &amp; VentSpcFunc combos'!$Q$8:$Q$335,0),0)&gt;0,1,0)</f>
        <v>0</v>
      </c>
      <c r="Q87" s="107">
        <f ca="1">IF(IFERROR(MATCH(_xlfn.CONCAT($B87,",",Q$4),'19 SpcFunc &amp; VentSpcFunc combos'!$Q$8:$Q$335,0),0)&gt;0,1,0)</f>
        <v>0</v>
      </c>
      <c r="R87" s="107">
        <f ca="1">IF(IFERROR(MATCH(_xlfn.CONCAT($B87,",",R$4),'19 SpcFunc &amp; VentSpcFunc combos'!$Q$8:$Q$335,0),0)&gt;0,1,0)</f>
        <v>0</v>
      </c>
      <c r="S87" s="107">
        <f ca="1">IF(IFERROR(MATCH(_xlfn.CONCAT($B87,",",S$4),'19 SpcFunc &amp; VentSpcFunc combos'!$Q$8:$Q$335,0),0)&gt;0,1,0)</f>
        <v>0</v>
      </c>
      <c r="T87" s="107">
        <f ca="1">IF(IFERROR(MATCH(_xlfn.CONCAT($B87,",",T$4),'19 SpcFunc &amp; VentSpcFunc combos'!$Q$8:$Q$335,0),0)&gt;0,1,0)</f>
        <v>0</v>
      </c>
      <c r="U87" s="107">
        <f ca="1">IF(IFERROR(MATCH(_xlfn.CONCAT($B87,",",U$4),'19 SpcFunc &amp; VentSpcFunc combos'!$Q$8:$Q$335,0),0)&gt;0,1,0)</f>
        <v>0</v>
      </c>
      <c r="V87" s="107">
        <f ca="1">IF(IFERROR(MATCH(_xlfn.CONCAT($B87,",",V$4),'19 SpcFunc &amp; VentSpcFunc combos'!$Q$8:$Q$335,0),0)&gt;0,1,0)</f>
        <v>0</v>
      </c>
      <c r="W87" s="107">
        <f ca="1">IF(IFERROR(MATCH(_xlfn.CONCAT($B87,",",W$4),'19 SpcFunc &amp; VentSpcFunc combos'!$Q$8:$Q$335,0),0)&gt;0,1,0)</f>
        <v>0</v>
      </c>
      <c r="X87" s="107">
        <f ca="1">IF(IFERROR(MATCH(_xlfn.CONCAT($B87,",",X$4),'19 SpcFunc &amp; VentSpcFunc combos'!$Q$8:$Q$335,0),0)&gt;0,1,0)</f>
        <v>0</v>
      </c>
      <c r="Y87" s="107">
        <f ca="1">IF(IFERROR(MATCH(_xlfn.CONCAT($B87,",",Y$4),'19 SpcFunc &amp; VentSpcFunc combos'!$Q$8:$Q$335,0),0)&gt;0,1,0)</f>
        <v>0</v>
      </c>
      <c r="Z87" s="107">
        <f ca="1">IF(IFERROR(MATCH(_xlfn.CONCAT($B87,",",Z$4),'19 SpcFunc &amp; VentSpcFunc combos'!$Q$8:$Q$335,0),0)&gt;0,1,0)</f>
        <v>0</v>
      </c>
      <c r="AA87" s="107">
        <f ca="1">IF(IFERROR(MATCH(_xlfn.CONCAT($B87,",",AA$4),'19 SpcFunc &amp; VentSpcFunc combos'!$Q$8:$Q$335,0),0)&gt;0,1,0)</f>
        <v>0</v>
      </c>
      <c r="AB87" s="107">
        <f ca="1">IF(IFERROR(MATCH(_xlfn.CONCAT($B87,",",AB$4),'19 SpcFunc &amp; VentSpcFunc combos'!$Q$8:$Q$335,0),0)&gt;0,1,0)</f>
        <v>0</v>
      </c>
      <c r="AC87" s="107">
        <f ca="1">IF(IFERROR(MATCH(_xlfn.CONCAT($B87,",",AC$4),'19 SpcFunc &amp; VentSpcFunc combos'!$Q$8:$Q$335,0),0)&gt;0,1,0)</f>
        <v>0</v>
      </c>
      <c r="AD87" s="107">
        <f ca="1">IF(IFERROR(MATCH(_xlfn.CONCAT($B87,",",AD$4),'19 SpcFunc &amp; VentSpcFunc combos'!$Q$8:$Q$335,0),0)&gt;0,1,0)</f>
        <v>0</v>
      </c>
      <c r="AE87" s="107">
        <f ca="1">IF(IFERROR(MATCH(_xlfn.CONCAT($B87,",",AE$4),'19 SpcFunc &amp; VentSpcFunc combos'!$Q$8:$Q$335,0),0)&gt;0,1,0)</f>
        <v>0</v>
      </c>
      <c r="AF87" s="107">
        <f ca="1">IF(IFERROR(MATCH(_xlfn.CONCAT($B87,",",AF$4),'19 SpcFunc &amp; VentSpcFunc combos'!$Q$8:$Q$335,0),0)&gt;0,1,0)</f>
        <v>0</v>
      </c>
      <c r="AG87" s="107">
        <f ca="1">IF(IFERROR(MATCH(_xlfn.CONCAT($B87,",",AG$4),'19 SpcFunc &amp; VentSpcFunc combos'!$Q$8:$Q$335,0),0)&gt;0,1,0)</f>
        <v>0</v>
      </c>
      <c r="AH87" s="107">
        <f ca="1">IF(IFERROR(MATCH(_xlfn.CONCAT($B87,",",AH$4),'19 SpcFunc &amp; VentSpcFunc combos'!$Q$8:$Q$335,0),0)&gt;0,1,0)</f>
        <v>0</v>
      </c>
      <c r="AI87" s="107">
        <f ca="1">IF(IFERROR(MATCH(_xlfn.CONCAT($B87,",",AI$4),'19 SpcFunc &amp; VentSpcFunc combos'!$Q$8:$Q$335,0),0)&gt;0,1,0)</f>
        <v>0</v>
      </c>
      <c r="AJ87" s="107">
        <f ca="1">IF(IFERROR(MATCH(_xlfn.CONCAT($B87,",",AJ$4),'19 SpcFunc &amp; VentSpcFunc combos'!$Q$8:$Q$335,0),0)&gt;0,1,0)</f>
        <v>0</v>
      </c>
      <c r="AK87" s="107">
        <f ca="1">IF(IFERROR(MATCH(_xlfn.CONCAT($B87,",",AK$4),'19 SpcFunc &amp; VentSpcFunc combos'!$Q$8:$Q$335,0),0)&gt;0,1,0)</f>
        <v>0</v>
      </c>
      <c r="AL87" s="107">
        <f ca="1">IF(IFERROR(MATCH(_xlfn.CONCAT($B87,",",AL$4),'19 SpcFunc &amp; VentSpcFunc combos'!$Q$8:$Q$335,0),0)&gt;0,1,0)</f>
        <v>0</v>
      </c>
      <c r="AM87" s="107">
        <f ca="1">IF(IFERROR(MATCH(_xlfn.CONCAT($B87,",",AM$4),'19 SpcFunc &amp; VentSpcFunc combos'!$Q$8:$Q$335,0),0)&gt;0,1,0)</f>
        <v>0</v>
      </c>
      <c r="AN87" s="107">
        <f ca="1">IF(IFERROR(MATCH(_xlfn.CONCAT($B87,",",AN$4),'19 SpcFunc &amp; VentSpcFunc combos'!$Q$8:$Q$335,0),0)&gt;0,1,0)</f>
        <v>0</v>
      </c>
      <c r="AO87" s="107">
        <f ca="1">IF(IFERROR(MATCH(_xlfn.CONCAT($B87,",",AO$4),'19 SpcFunc &amp; VentSpcFunc combos'!$Q$8:$Q$335,0),0)&gt;0,1,0)</f>
        <v>0</v>
      </c>
      <c r="AP87" s="107">
        <f ca="1">IF(IFERROR(MATCH(_xlfn.CONCAT($B87,",",AP$4),'19 SpcFunc &amp; VentSpcFunc combos'!$Q$8:$Q$335,0),0)&gt;0,1,0)</f>
        <v>0</v>
      </c>
      <c r="AQ87" s="107">
        <f ca="1">IF(IFERROR(MATCH(_xlfn.CONCAT($B87,",",AQ$4),'19 SpcFunc &amp; VentSpcFunc combos'!$Q$8:$Q$335,0),0)&gt;0,1,0)</f>
        <v>0</v>
      </c>
      <c r="AR87" s="107">
        <f ca="1">IF(IFERROR(MATCH(_xlfn.CONCAT($B87,",",AR$4),'19 SpcFunc &amp; VentSpcFunc combos'!$Q$8:$Q$335,0),0)&gt;0,1,0)</f>
        <v>0</v>
      </c>
      <c r="AS87" s="107">
        <f ca="1">IF(IFERROR(MATCH(_xlfn.CONCAT($B87,",",AS$4),'19 SpcFunc &amp; VentSpcFunc combos'!$Q$8:$Q$335,0),0)&gt;0,1,0)</f>
        <v>0</v>
      </c>
      <c r="AT87" s="107">
        <f ca="1">IF(IFERROR(MATCH(_xlfn.CONCAT($B87,",",AT$4),'19 SpcFunc &amp; VentSpcFunc combos'!$Q$8:$Q$335,0),0)&gt;0,1,0)</f>
        <v>0</v>
      </c>
      <c r="AU87" s="107">
        <f ca="1">IF(IFERROR(MATCH(_xlfn.CONCAT($B87,",",AU$4),'19 SpcFunc &amp; VentSpcFunc combos'!$Q$8:$Q$335,0),0)&gt;0,1,0)</f>
        <v>0</v>
      </c>
      <c r="AV87" s="107">
        <f ca="1">IF(IFERROR(MATCH(_xlfn.CONCAT($B87,",",AV$4),'19 SpcFunc &amp; VentSpcFunc combos'!$Q$8:$Q$335,0),0)&gt;0,1,0)</f>
        <v>0</v>
      </c>
      <c r="AW87" s="107">
        <f ca="1">IF(IFERROR(MATCH(_xlfn.CONCAT($B87,",",AW$4),'19 SpcFunc &amp; VentSpcFunc combos'!$Q$8:$Q$335,0),0)&gt;0,1,0)</f>
        <v>0</v>
      </c>
      <c r="AX87" s="107">
        <f ca="1">IF(IFERROR(MATCH(_xlfn.CONCAT($B87,",",AX$4),'19 SpcFunc &amp; VentSpcFunc combos'!$Q$8:$Q$335,0),0)&gt;0,1,0)</f>
        <v>0</v>
      </c>
      <c r="AY87" s="107">
        <f ca="1">IF(IFERROR(MATCH(_xlfn.CONCAT($B87,",",AY$4),'19 SpcFunc &amp; VentSpcFunc combos'!$Q$8:$Q$335,0),0)&gt;0,1,0)</f>
        <v>0</v>
      </c>
      <c r="AZ87" s="107">
        <f ca="1">IF(IFERROR(MATCH(_xlfn.CONCAT($B87,",",AZ$4),'19 SpcFunc &amp; VentSpcFunc combos'!$Q$8:$Q$335,0),0)&gt;0,1,0)</f>
        <v>0</v>
      </c>
      <c r="BA87" s="107">
        <f ca="1">IF(IFERROR(MATCH(_xlfn.CONCAT($B87,",",BA$4),'19 SpcFunc &amp; VentSpcFunc combos'!$Q$8:$Q$335,0),0)&gt;0,1,0)</f>
        <v>0</v>
      </c>
      <c r="BB87" s="107">
        <f ca="1">IF(IFERROR(MATCH(_xlfn.CONCAT($B87,",",BB$4),'19 SpcFunc &amp; VentSpcFunc combos'!$Q$8:$Q$335,0),0)&gt;0,1,0)</f>
        <v>0</v>
      </c>
      <c r="BC87" s="107">
        <f ca="1">IF(IFERROR(MATCH(_xlfn.CONCAT($B87,",",BC$4),'19 SpcFunc &amp; VentSpcFunc combos'!$Q$8:$Q$335,0),0)&gt;0,1,0)</f>
        <v>0</v>
      </c>
      <c r="BD87" s="107">
        <f ca="1">IF(IFERROR(MATCH(_xlfn.CONCAT($B87,",",BD$4),'19 SpcFunc &amp; VentSpcFunc combos'!$Q$8:$Q$335,0),0)&gt;0,1,0)</f>
        <v>0</v>
      </c>
      <c r="BE87" s="107">
        <f ca="1">IF(IFERROR(MATCH(_xlfn.CONCAT($B87,",",BE$4),'19 SpcFunc &amp; VentSpcFunc combos'!$Q$8:$Q$335,0),0)&gt;0,1,0)</f>
        <v>0</v>
      </c>
      <c r="BF87" s="107">
        <f ca="1">IF(IFERROR(MATCH(_xlfn.CONCAT($B87,",",BF$4),'19 SpcFunc &amp; VentSpcFunc combos'!$Q$8:$Q$335,0),0)&gt;0,1,0)</f>
        <v>0</v>
      </c>
      <c r="BG87" s="107">
        <f ca="1">IF(IFERROR(MATCH(_xlfn.CONCAT($B87,",",BG$4),'19 SpcFunc &amp; VentSpcFunc combos'!$Q$8:$Q$335,0),0)&gt;0,1,0)</f>
        <v>0</v>
      </c>
      <c r="BH87" s="107">
        <f ca="1">IF(IFERROR(MATCH(_xlfn.CONCAT($B87,",",BH$4),'19 SpcFunc &amp; VentSpcFunc combos'!$Q$8:$Q$335,0),0)&gt;0,1,0)</f>
        <v>0</v>
      </c>
      <c r="BI87" s="107">
        <f ca="1">IF(IFERROR(MATCH(_xlfn.CONCAT($B87,",",BI$4),'19 SpcFunc &amp; VentSpcFunc combos'!$Q$8:$Q$335,0),0)&gt;0,1,0)</f>
        <v>0</v>
      </c>
      <c r="BJ87" s="107">
        <f ca="1">IF(IFERROR(MATCH(_xlfn.CONCAT($B87,",",BJ$4),'19 SpcFunc &amp; VentSpcFunc combos'!$Q$8:$Q$335,0),0)&gt;0,1,0)</f>
        <v>0</v>
      </c>
      <c r="BK87" s="107">
        <f ca="1">IF(IFERROR(MATCH(_xlfn.CONCAT($B87,",",BK$4),'19 SpcFunc &amp; VentSpcFunc combos'!$Q$8:$Q$335,0),0)&gt;0,1,0)</f>
        <v>0</v>
      </c>
      <c r="BL87" s="107">
        <f ca="1">IF(IFERROR(MATCH(_xlfn.CONCAT($B87,",",BL$4),'19 SpcFunc &amp; VentSpcFunc combos'!$Q$8:$Q$335,0),0)&gt;0,1,0)</f>
        <v>0</v>
      </c>
      <c r="BM87" s="107">
        <f ca="1">IF(IFERROR(MATCH(_xlfn.CONCAT($B87,",",BM$4),'19 SpcFunc &amp; VentSpcFunc combos'!$Q$8:$Q$335,0),0)&gt;0,1,0)</f>
        <v>0</v>
      </c>
      <c r="BN87" s="107">
        <f ca="1">IF(IFERROR(MATCH(_xlfn.CONCAT($B87,",",BN$4),'19 SpcFunc &amp; VentSpcFunc combos'!$Q$8:$Q$335,0),0)&gt;0,1,0)</f>
        <v>0</v>
      </c>
      <c r="BO87" s="107">
        <f ca="1">IF(IFERROR(MATCH(_xlfn.CONCAT($B87,",",BO$4),'19 SpcFunc &amp; VentSpcFunc combos'!$Q$8:$Q$335,0),0)&gt;0,1,0)</f>
        <v>0</v>
      </c>
      <c r="BP87" s="107">
        <f ca="1">IF(IFERROR(MATCH(_xlfn.CONCAT($B87,",",BP$4),'19 SpcFunc &amp; VentSpcFunc combos'!$Q$8:$Q$335,0),0)&gt;0,1,0)</f>
        <v>0</v>
      </c>
      <c r="BQ87" s="107">
        <f ca="1">IF(IFERROR(MATCH(_xlfn.CONCAT($B87,",",BQ$4),'19 SpcFunc &amp; VentSpcFunc combos'!$Q$8:$Q$335,0),0)&gt;0,1,0)</f>
        <v>0</v>
      </c>
      <c r="BR87" s="107">
        <f ca="1">IF(IFERROR(MATCH(_xlfn.CONCAT($B87,",",BR$4),'19 SpcFunc &amp; VentSpcFunc combos'!$Q$8:$Q$335,0),0)&gt;0,1,0)</f>
        <v>0</v>
      </c>
      <c r="BS87" s="107">
        <f ca="1">IF(IFERROR(MATCH(_xlfn.CONCAT($B87,",",BS$4),'19 SpcFunc &amp; VentSpcFunc combos'!$Q$8:$Q$335,0),0)&gt;0,1,0)</f>
        <v>0</v>
      </c>
      <c r="BT87" s="107">
        <f ca="1">IF(IFERROR(MATCH(_xlfn.CONCAT($B87,",",BT$4),'19 SpcFunc &amp; VentSpcFunc combos'!$Q$8:$Q$335,0),0)&gt;0,1,0)</f>
        <v>0</v>
      </c>
      <c r="BU87" s="107">
        <f ca="1">IF(IFERROR(MATCH(_xlfn.CONCAT($B87,",",BU$4),'19 SpcFunc &amp; VentSpcFunc combos'!$Q$8:$Q$335,0),0)&gt;0,1,0)</f>
        <v>0</v>
      </c>
      <c r="BV87" s="107">
        <f ca="1">IF(IFERROR(MATCH(_xlfn.CONCAT($B87,",",BV$4),'19 SpcFunc &amp; VentSpcFunc combos'!$Q$8:$Q$335,0),0)&gt;0,1,0)</f>
        <v>0</v>
      </c>
      <c r="BW87" s="107">
        <f ca="1">IF(IFERROR(MATCH(_xlfn.CONCAT($B87,",",BW$4),'19 SpcFunc &amp; VentSpcFunc combos'!$Q$8:$Q$335,0),0)&gt;0,1,0)</f>
        <v>0</v>
      </c>
      <c r="BX87" s="107">
        <f ca="1">IF(IFERROR(MATCH(_xlfn.CONCAT($B87,",",BX$4),'19 SpcFunc &amp; VentSpcFunc combos'!$Q$8:$Q$335,0),0)&gt;0,1,0)</f>
        <v>0</v>
      </c>
      <c r="BY87" s="107">
        <f ca="1">IF(IFERROR(MATCH(_xlfn.CONCAT($B87,",",BY$4),'19 SpcFunc &amp; VentSpcFunc combos'!$Q$8:$Q$335,0),0)&gt;0,1,0)</f>
        <v>0</v>
      </c>
      <c r="BZ87" s="107">
        <f ca="1">IF(IFERROR(MATCH(_xlfn.CONCAT($B87,",",BZ$4),'19 SpcFunc &amp; VentSpcFunc combos'!$Q$8:$Q$335,0),0)&gt;0,1,0)</f>
        <v>0</v>
      </c>
      <c r="CA87" s="107">
        <f ca="1">IF(IFERROR(MATCH(_xlfn.CONCAT($B87,",",CA$4),'19 SpcFunc &amp; VentSpcFunc combos'!$Q$8:$Q$335,0),0)&gt;0,1,0)</f>
        <v>0</v>
      </c>
      <c r="CB87" s="107">
        <f ca="1">IF(IFERROR(MATCH(_xlfn.CONCAT($B87,",",CB$4),'19 SpcFunc &amp; VentSpcFunc combos'!$Q$8:$Q$335,0),0)&gt;0,1,0)</f>
        <v>0</v>
      </c>
      <c r="CC87" s="107">
        <f ca="1">IF(IFERROR(MATCH(_xlfn.CONCAT($B87,",",CC$4),'19 SpcFunc &amp; VentSpcFunc combos'!$Q$8:$Q$335,0),0)&gt;0,1,0)</f>
        <v>0</v>
      </c>
      <c r="CD87" s="107">
        <f ca="1">IF(IFERROR(MATCH(_xlfn.CONCAT($B87,",",CD$4),'19 SpcFunc &amp; VentSpcFunc combos'!$Q$8:$Q$335,0),0)&gt;0,1,0)</f>
        <v>0</v>
      </c>
      <c r="CE87" s="107">
        <f ca="1">IF(IFERROR(MATCH(_xlfn.CONCAT($B87,",",CE$4),'19 SpcFunc &amp; VentSpcFunc combos'!$Q$8:$Q$335,0),0)&gt;0,1,0)</f>
        <v>0</v>
      </c>
      <c r="CF87" s="107">
        <f ca="1">IF(IFERROR(MATCH(_xlfn.CONCAT($B87,",",CF$4),'19 SpcFunc &amp; VentSpcFunc combos'!$Q$8:$Q$335,0),0)&gt;0,1,0)</f>
        <v>0</v>
      </c>
      <c r="CG87" s="107">
        <f ca="1">IF(IFERROR(MATCH(_xlfn.CONCAT($B87,",",CG$4),'19 SpcFunc &amp; VentSpcFunc combos'!$Q$8:$Q$335,0),0)&gt;0,1,0)</f>
        <v>0</v>
      </c>
      <c r="CH87" s="107">
        <f ca="1">IF(IFERROR(MATCH(_xlfn.CONCAT($B87,",",CH$4),'19 SpcFunc &amp; VentSpcFunc combos'!$Q$8:$Q$335,0),0)&gt;0,1,0)</f>
        <v>0</v>
      </c>
      <c r="CI87" s="107">
        <f ca="1">IF(IFERROR(MATCH(_xlfn.CONCAT($B87,",",CI$4),'19 SpcFunc &amp; VentSpcFunc combos'!$Q$8:$Q$335,0),0)&gt;0,1,0)</f>
        <v>0</v>
      </c>
      <c r="CJ87" s="107">
        <f ca="1">IF(IFERROR(MATCH(_xlfn.CONCAT($B87,",",CJ$4),'19 SpcFunc &amp; VentSpcFunc combos'!$Q$8:$Q$335,0),0)&gt;0,1,0)</f>
        <v>0</v>
      </c>
      <c r="CK87" s="107">
        <f ca="1">IF(IFERROR(MATCH(_xlfn.CONCAT($B87,",",CK$4),'19 SpcFunc &amp; VentSpcFunc combos'!$Q$8:$Q$335,0),0)&gt;0,1,0)</f>
        <v>0</v>
      </c>
      <c r="CL87" s="107">
        <f ca="1">IF(IFERROR(MATCH(_xlfn.CONCAT($B87,",",CL$4),'19 SpcFunc &amp; VentSpcFunc combos'!$Q$8:$Q$335,0),0)&gt;0,1,0)</f>
        <v>0</v>
      </c>
      <c r="CM87" s="107">
        <f ca="1">IF(IFERROR(MATCH(_xlfn.CONCAT($B87,",",CM$4),'19 SpcFunc &amp; VentSpcFunc combos'!$Q$8:$Q$335,0),0)&gt;0,1,0)</f>
        <v>0</v>
      </c>
      <c r="CN87" s="107">
        <f ca="1">IF(IFERROR(MATCH(_xlfn.CONCAT($B87,",",CN$4),'19 SpcFunc &amp; VentSpcFunc combos'!$Q$8:$Q$335,0),0)&gt;0,1,0)</f>
        <v>0</v>
      </c>
      <c r="CO87" s="107">
        <f ca="1">IF(IFERROR(MATCH(_xlfn.CONCAT($B87,",",CO$4),'19 SpcFunc &amp; VentSpcFunc combos'!$Q$8:$Q$335,0),0)&gt;0,1,0)</f>
        <v>0</v>
      </c>
      <c r="CP87" s="107">
        <f ca="1">IF(IFERROR(MATCH(_xlfn.CONCAT($B87,",",CP$4),'19 SpcFunc &amp; VentSpcFunc combos'!$Q$8:$Q$335,0),0)&gt;0,1,0)</f>
        <v>0</v>
      </c>
      <c r="CQ87" s="107">
        <f ca="1">IF(IFERROR(MATCH(_xlfn.CONCAT($B87,",",CQ$4),'19 SpcFunc &amp; VentSpcFunc combos'!$Q$8:$Q$335,0),0)&gt;0,1,0)</f>
        <v>0</v>
      </c>
      <c r="CR87" s="107">
        <f ca="1">IF(IFERROR(MATCH(_xlfn.CONCAT($B87,",",CR$4),'19 SpcFunc &amp; VentSpcFunc combos'!$Q$8:$Q$335,0),0)&gt;0,1,0)</f>
        <v>0</v>
      </c>
      <c r="CS87" s="107">
        <f ca="1">IF(IFERROR(MATCH(_xlfn.CONCAT($B87,",",CS$4),'19 SpcFunc &amp; VentSpcFunc combos'!$Q$8:$Q$335,0),0)&gt;0,1,0)</f>
        <v>0</v>
      </c>
      <c r="CT87" s="107">
        <f ca="1">IF(IFERROR(MATCH(_xlfn.CONCAT($B87,",",CT$4),'19 SpcFunc &amp; VentSpcFunc combos'!$Q$8:$Q$335,0),0)&gt;0,1,0)</f>
        <v>0</v>
      </c>
      <c r="CU87" s="86" t="s">
        <v>535</v>
      </c>
      <c r="CV87">
        <f t="shared" ca="1" si="6"/>
        <v>0</v>
      </c>
    </row>
    <row r="88" spans="2:100">
      <c r="B88" t="str">
        <f>'For CSV - 2019 SpcFuncData'!B88</f>
        <v>_Invalid from 2016 - Housing, Public and Common Areas: Senior Housing</v>
      </c>
      <c r="C88" s="107">
        <f ca="1">IF(IFERROR(MATCH(_xlfn.CONCAT($B88,",",C$4),'19 SpcFunc &amp; VentSpcFunc combos'!$Q$8:$Q$335,0),0)&gt;0,1,0)</f>
        <v>0</v>
      </c>
      <c r="D88" s="107">
        <f ca="1">IF(IFERROR(MATCH(_xlfn.CONCAT($B88,",",D$4),'19 SpcFunc &amp; VentSpcFunc combos'!$Q$8:$Q$335,0),0)&gt;0,1,0)</f>
        <v>0</v>
      </c>
      <c r="E88" s="107">
        <f ca="1">IF(IFERROR(MATCH(_xlfn.CONCAT($B88,",",E$4),'19 SpcFunc &amp; VentSpcFunc combos'!$Q$8:$Q$335,0),0)&gt;0,1,0)</f>
        <v>0</v>
      </c>
      <c r="F88" s="107">
        <f ca="1">IF(IFERROR(MATCH(_xlfn.CONCAT($B88,",",F$4),'19 SpcFunc &amp; VentSpcFunc combos'!$Q$8:$Q$335,0),0)&gt;0,1,0)</f>
        <v>0</v>
      </c>
      <c r="G88" s="107">
        <f ca="1">IF(IFERROR(MATCH(_xlfn.CONCAT($B88,",",G$4),'19 SpcFunc &amp; VentSpcFunc combos'!$Q$8:$Q$335,0),0)&gt;0,1,0)</f>
        <v>0</v>
      </c>
      <c r="H88" s="107">
        <f ca="1">IF(IFERROR(MATCH(_xlfn.CONCAT($B88,",",H$4),'19 SpcFunc &amp; VentSpcFunc combos'!$Q$8:$Q$335,0),0)&gt;0,1,0)</f>
        <v>0</v>
      </c>
      <c r="I88" s="107">
        <f ca="1">IF(IFERROR(MATCH(_xlfn.CONCAT($B88,",",I$4),'19 SpcFunc &amp; VentSpcFunc combos'!$Q$8:$Q$335,0),0)&gt;0,1,0)</f>
        <v>0</v>
      </c>
      <c r="J88" s="107">
        <f ca="1">IF(IFERROR(MATCH(_xlfn.CONCAT($B88,",",J$4),'19 SpcFunc &amp; VentSpcFunc combos'!$Q$8:$Q$335,0),0)&gt;0,1,0)</f>
        <v>0</v>
      </c>
      <c r="K88" s="107">
        <f ca="1">IF(IFERROR(MATCH(_xlfn.CONCAT($B88,",",K$4),'19 SpcFunc &amp; VentSpcFunc combos'!$Q$8:$Q$335,0),0)&gt;0,1,0)</f>
        <v>0</v>
      </c>
      <c r="L88" s="107">
        <f ca="1">IF(IFERROR(MATCH(_xlfn.CONCAT($B88,",",L$4),'19 SpcFunc &amp; VentSpcFunc combos'!$Q$8:$Q$335,0),0)&gt;0,1,0)</f>
        <v>0</v>
      </c>
      <c r="M88" s="107">
        <f ca="1">IF(IFERROR(MATCH(_xlfn.CONCAT($B88,",",M$4),'19 SpcFunc &amp; VentSpcFunc combos'!$Q$8:$Q$335,0),0)&gt;0,1,0)</f>
        <v>0</v>
      </c>
      <c r="N88" s="107">
        <f ca="1">IF(IFERROR(MATCH(_xlfn.CONCAT($B88,",",N$4),'19 SpcFunc &amp; VentSpcFunc combos'!$Q$8:$Q$335,0),0)&gt;0,1,0)</f>
        <v>0</v>
      </c>
      <c r="O88" s="107">
        <f ca="1">IF(IFERROR(MATCH(_xlfn.CONCAT($B88,",",O$4),'19 SpcFunc &amp; VentSpcFunc combos'!$Q$8:$Q$335,0),0)&gt;0,1,0)</f>
        <v>0</v>
      </c>
      <c r="P88" s="107">
        <f ca="1">IF(IFERROR(MATCH(_xlfn.CONCAT($B88,",",P$4),'19 SpcFunc &amp; VentSpcFunc combos'!$Q$8:$Q$335,0),0)&gt;0,1,0)</f>
        <v>0</v>
      </c>
      <c r="Q88" s="107">
        <f ca="1">IF(IFERROR(MATCH(_xlfn.CONCAT($B88,",",Q$4),'19 SpcFunc &amp; VentSpcFunc combos'!$Q$8:$Q$335,0),0)&gt;0,1,0)</f>
        <v>0</v>
      </c>
      <c r="R88" s="107">
        <f ca="1">IF(IFERROR(MATCH(_xlfn.CONCAT($B88,",",R$4),'19 SpcFunc &amp; VentSpcFunc combos'!$Q$8:$Q$335,0),0)&gt;0,1,0)</f>
        <v>0</v>
      </c>
      <c r="S88" s="107">
        <f ca="1">IF(IFERROR(MATCH(_xlfn.CONCAT($B88,",",S$4),'19 SpcFunc &amp; VentSpcFunc combos'!$Q$8:$Q$335,0),0)&gt;0,1,0)</f>
        <v>0</v>
      </c>
      <c r="T88" s="107">
        <f ca="1">IF(IFERROR(MATCH(_xlfn.CONCAT($B88,",",T$4),'19 SpcFunc &amp; VentSpcFunc combos'!$Q$8:$Q$335,0),0)&gt;0,1,0)</f>
        <v>0</v>
      </c>
      <c r="U88" s="107">
        <f ca="1">IF(IFERROR(MATCH(_xlfn.CONCAT($B88,",",U$4),'19 SpcFunc &amp; VentSpcFunc combos'!$Q$8:$Q$335,0),0)&gt;0,1,0)</f>
        <v>0</v>
      </c>
      <c r="V88" s="107">
        <f ca="1">IF(IFERROR(MATCH(_xlfn.CONCAT($B88,",",V$4),'19 SpcFunc &amp; VentSpcFunc combos'!$Q$8:$Q$335,0),0)&gt;0,1,0)</f>
        <v>0</v>
      </c>
      <c r="W88" s="107">
        <f ca="1">IF(IFERROR(MATCH(_xlfn.CONCAT($B88,",",W$4),'19 SpcFunc &amp; VentSpcFunc combos'!$Q$8:$Q$335,0),0)&gt;0,1,0)</f>
        <v>0</v>
      </c>
      <c r="X88" s="107">
        <f ca="1">IF(IFERROR(MATCH(_xlfn.CONCAT($B88,",",X$4),'19 SpcFunc &amp; VentSpcFunc combos'!$Q$8:$Q$335,0),0)&gt;0,1,0)</f>
        <v>0</v>
      </c>
      <c r="Y88" s="107">
        <f ca="1">IF(IFERROR(MATCH(_xlfn.CONCAT($B88,",",Y$4),'19 SpcFunc &amp; VentSpcFunc combos'!$Q$8:$Q$335,0),0)&gt;0,1,0)</f>
        <v>0</v>
      </c>
      <c r="Z88" s="107">
        <f ca="1">IF(IFERROR(MATCH(_xlfn.CONCAT($B88,",",Z$4),'19 SpcFunc &amp; VentSpcFunc combos'!$Q$8:$Q$335,0),0)&gt;0,1,0)</f>
        <v>0</v>
      </c>
      <c r="AA88" s="107">
        <f ca="1">IF(IFERROR(MATCH(_xlfn.CONCAT($B88,",",AA$4),'19 SpcFunc &amp; VentSpcFunc combos'!$Q$8:$Q$335,0),0)&gt;0,1,0)</f>
        <v>0</v>
      </c>
      <c r="AB88" s="107">
        <f ca="1">IF(IFERROR(MATCH(_xlfn.CONCAT($B88,",",AB$4),'19 SpcFunc &amp; VentSpcFunc combos'!$Q$8:$Q$335,0),0)&gt;0,1,0)</f>
        <v>0</v>
      </c>
      <c r="AC88" s="107">
        <f ca="1">IF(IFERROR(MATCH(_xlfn.CONCAT($B88,",",AC$4),'19 SpcFunc &amp; VentSpcFunc combos'!$Q$8:$Q$335,0),0)&gt;0,1,0)</f>
        <v>0</v>
      </c>
      <c r="AD88" s="107">
        <f ca="1">IF(IFERROR(MATCH(_xlfn.CONCAT($B88,",",AD$4),'19 SpcFunc &amp; VentSpcFunc combos'!$Q$8:$Q$335,0),0)&gt;0,1,0)</f>
        <v>0</v>
      </c>
      <c r="AE88" s="107">
        <f ca="1">IF(IFERROR(MATCH(_xlfn.CONCAT($B88,",",AE$4),'19 SpcFunc &amp; VentSpcFunc combos'!$Q$8:$Q$335,0),0)&gt;0,1,0)</f>
        <v>0</v>
      </c>
      <c r="AF88" s="107">
        <f ca="1">IF(IFERROR(MATCH(_xlfn.CONCAT($B88,",",AF$4),'19 SpcFunc &amp; VentSpcFunc combos'!$Q$8:$Q$335,0),0)&gt;0,1,0)</f>
        <v>0</v>
      </c>
      <c r="AG88" s="107">
        <f ca="1">IF(IFERROR(MATCH(_xlfn.CONCAT($B88,",",AG$4),'19 SpcFunc &amp; VentSpcFunc combos'!$Q$8:$Q$335,0),0)&gt;0,1,0)</f>
        <v>0</v>
      </c>
      <c r="AH88" s="107">
        <f ca="1">IF(IFERROR(MATCH(_xlfn.CONCAT($B88,",",AH$4),'19 SpcFunc &amp; VentSpcFunc combos'!$Q$8:$Q$335,0),0)&gt;0,1,0)</f>
        <v>0</v>
      </c>
      <c r="AI88" s="107">
        <f ca="1">IF(IFERROR(MATCH(_xlfn.CONCAT($B88,",",AI$4),'19 SpcFunc &amp; VentSpcFunc combos'!$Q$8:$Q$335,0),0)&gt;0,1,0)</f>
        <v>0</v>
      </c>
      <c r="AJ88" s="107">
        <f ca="1">IF(IFERROR(MATCH(_xlfn.CONCAT($B88,",",AJ$4),'19 SpcFunc &amp; VentSpcFunc combos'!$Q$8:$Q$335,0),0)&gt;0,1,0)</f>
        <v>0</v>
      </c>
      <c r="AK88" s="107">
        <f ca="1">IF(IFERROR(MATCH(_xlfn.CONCAT($B88,",",AK$4),'19 SpcFunc &amp; VentSpcFunc combos'!$Q$8:$Q$335,0),0)&gt;0,1,0)</f>
        <v>0</v>
      </c>
      <c r="AL88" s="107">
        <f ca="1">IF(IFERROR(MATCH(_xlfn.CONCAT($B88,",",AL$4),'19 SpcFunc &amp; VentSpcFunc combos'!$Q$8:$Q$335,0),0)&gt;0,1,0)</f>
        <v>0</v>
      </c>
      <c r="AM88" s="107">
        <f ca="1">IF(IFERROR(MATCH(_xlfn.CONCAT($B88,",",AM$4),'19 SpcFunc &amp; VentSpcFunc combos'!$Q$8:$Q$335,0),0)&gt;0,1,0)</f>
        <v>0</v>
      </c>
      <c r="AN88" s="107">
        <f ca="1">IF(IFERROR(MATCH(_xlfn.CONCAT($B88,",",AN$4),'19 SpcFunc &amp; VentSpcFunc combos'!$Q$8:$Q$335,0),0)&gt;0,1,0)</f>
        <v>0</v>
      </c>
      <c r="AO88" s="107">
        <f ca="1">IF(IFERROR(MATCH(_xlfn.CONCAT($B88,",",AO$4),'19 SpcFunc &amp; VentSpcFunc combos'!$Q$8:$Q$335,0),0)&gt;0,1,0)</f>
        <v>0</v>
      </c>
      <c r="AP88" s="107">
        <f ca="1">IF(IFERROR(MATCH(_xlfn.CONCAT($B88,",",AP$4),'19 SpcFunc &amp; VentSpcFunc combos'!$Q$8:$Q$335,0),0)&gt;0,1,0)</f>
        <v>0</v>
      </c>
      <c r="AQ88" s="107">
        <f ca="1">IF(IFERROR(MATCH(_xlfn.CONCAT($B88,",",AQ$4),'19 SpcFunc &amp; VentSpcFunc combos'!$Q$8:$Q$335,0),0)&gt;0,1,0)</f>
        <v>0</v>
      </c>
      <c r="AR88" s="107">
        <f ca="1">IF(IFERROR(MATCH(_xlfn.CONCAT($B88,",",AR$4),'19 SpcFunc &amp; VentSpcFunc combos'!$Q$8:$Q$335,0),0)&gt;0,1,0)</f>
        <v>0</v>
      </c>
      <c r="AS88" s="107">
        <f ca="1">IF(IFERROR(MATCH(_xlfn.CONCAT($B88,",",AS$4),'19 SpcFunc &amp; VentSpcFunc combos'!$Q$8:$Q$335,0),0)&gt;0,1,0)</f>
        <v>0</v>
      </c>
      <c r="AT88" s="107">
        <f ca="1">IF(IFERROR(MATCH(_xlfn.CONCAT($B88,",",AT$4),'19 SpcFunc &amp; VentSpcFunc combos'!$Q$8:$Q$335,0),0)&gt;0,1,0)</f>
        <v>0</v>
      </c>
      <c r="AU88" s="107">
        <f ca="1">IF(IFERROR(MATCH(_xlfn.CONCAT($B88,",",AU$4),'19 SpcFunc &amp; VentSpcFunc combos'!$Q$8:$Q$335,0),0)&gt;0,1,0)</f>
        <v>0</v>
      </c>
      <c r="AV88" s="107">
        <f ca="1">IF(IFERROR(MATCH(_xlfn.CONCAT($B88,",",AV$4),'19 SpcFunc &amp; VentSpcFunc combos'!$Q$8:$Q$335,0),0)&gt;0,1,0)</f>
        <v>0</v>
      </c>
      <c r="AW88" s="107">
        <f ca="1">IF(IFERROR(MATCH(_xlfn.CONCAT($B88,",",AW$4),'19 SpcFunc &amp; VentSpcFunc combos'!$Q$8:$Q$335,0),0)&gt;0,1,0)</f>
        <v>0</v>
      </c>
      <c r="AX88" s="107">
        <f ca="1">IF(IFERROR(MATCH(_xlfn.CONCAT($B88,",",AX$4),'19 SpcFunc &amp; VentSpcFunc combos'!$Q$8:$Q$335,0),0)&gt;0,1,0)</f>
        <v>0</v>
      </c>
      <c r="AY88" s="107">
        <f ca="1">IF(IFERROR(MATCH(_xlfn.CONCAT($B88,",",AY$4),'19 SpcFunc &amp; VentSpcFunc combos'!$Q$8:$Q$335,0),0)&gt;0,1,0)</f>
        <v>0</v>
      </c>
      <c r="AZ88" s="107">
        <f ca="1">IF(IFERROR(MATCH(_xlfn.CONCAT($B88,",",AZ$4),'19 SpcFunc &amp; VentSpcFunc combos'!$Q$8:$Q$335,0),0)&gt;0,1,0)</f>
        <v>0</v>
      </c>
      <c r="BA88" s="107">
        <f ca="1">IF(IFERROR(MATCH(_xlfn.CONCAT($B88,",",BA$4),'19 SpcFunc &amp; VentSpcFunc combos'!$Q$8:$Q$335,0),0)&gt;0,1,0)</f>
        <v>0</v>
      </c>
      <c r="BB88" s="107">
        <f ca="1">IF(IFERROR(MATCH(_xlfn.CONCAT($B88,",",BB$4),'19 SpcFunc &amp; VentSpcFunc combos'!$Q$8:$Q$335,0),0)&gt;0,1,0)</f>
        <v>0</v>
      </c>
      <c r="BC88" s="107">
        <f ca="1">IF(IFERROR(MATCH(_xlfn.CONCAT($B88,",",BC$4),'19 SpcFunc &amp; VentSpcFunc combos'!$Q$8:$Q$335,0),0)&gt;0,1,0)</f>
        <v>0</v>
      </c>
      <c r="BD88" s="107">
        <f ca="1">IF(IFERROR(MATCH(_xlfn.CONCAT($B88,",",BD$4),'19 SpcFunc &amp; VentSpcFunc combos'!$Q$8:$Q$335,0),0)&gt;0,1,0)</f>
        <v>0</v>
      </c>
      <c r="BE88" s="107">
        <f ca="1">IF(IFERROR(MATCH(_xlfn.CONCAT($B88,",",BE$4),'19 SpcFunc &amp; VentSpcFunc combos'!$Q$8:$Q$335,0),0)&gt;0,1,0)</f>
        <v>0</v>
      </c>
      <c r="BF88" s="107">
        <f ca="1">IF(IFERROR(MATCH(_xlfn.CONCAT($B88,",",BF$4),'19 SpcFunc &amp; VentSpcFunc combos'!$Q$8:$Q$335,0),0)&gt;0,1,0)</f>
        <v>0</v>
      </c>
      <c r="BG88" s="107">
        <f ca="1">IF(IFERROR(MATCH(_xlfn.CONCAT($B88,",",BG$4),'19 SpcFunc &amp; VentSpcFunc combos'!$Q$8:$Q$335,0),0)&gt;0,1,0)</f>
        <v>0</v>
      </c>
      <c r="BH88" s="107">
        <f ca="1">IF(IFERROR(MATCH(_xlfn.CONCAT($B88,",",BH$4),'19 SpcFunc &amp; VentSpcFunc combos'!$Q$8:$Q$335,0),0)&gt;0,1,0)</f>
        <v>0</v>
      </c>
      <c r="BI88" s="107">
        <f ca="1">IF(IFERROR(MATCH(_xlfn.CONCAT($B88,",",BI$4),'19 SpcFunc &amp; VentSpcFunc combos'!$Q$8:$Q$335,0),0)&gt;0,1,0)</f>
        <v>0</v>
      </c>
      <c r="BJ88" s="107">
        <f ca="1">IF(IFERROR(MATCH(_xlfn.CONCAT($B88,",",BJ$4),'19 SpcFunc &amp; VentSpcFunc combos'!$Q$8:$Q$335,0),0)&gt;0,1,0)</f>
        <v>0</v>
      </c>
      <c r="BK88" s="107">
        <f ca="1">IF(IFERROR(MATCH(_xlfn.CONCAT($B88,",",BK$4),'19 SpcFunc &amp; VentSpcFunc combos'!$Q$8:$Q$335,0),0)&gt;0,1,0)</f>
        <v>0</v>
      </c>
      <c r="BL88" s="107">
        <f ca="1">IF(IFERROR(MATCH(_xlfn.CONCAT($B88,",",BL$4),'19 SpcFunc &amp; VentSpcFunc combos'!$Q$8:$Q$335,0),0)&gt;0,1,0)</f>
        <v>0</v>
      </c>
      <c r="BM88" s="107">
        <f ca="1">IF(IFERROR(MATCH(_xlfn.CONCAT($B88,",",BM$4),'19 SpcFunc &amp; VentSpcFunc combos'!$Q$8:$Q$335,0),0)&gt;0,1,0)</f>
        <v>0</v>
      </c>
      <c r="BN88" s="107">
        <f ca="1">IF(IFERROR(MATCH(_xlfn.CONCAT($B88,",",BN$4),'19 SpcFunc &amp; VentSpcFunc combos'!$Q$8:$Q$335,0),0)&gt;0,1,0)</f>
        <v>0</v>
      </c>
      <c r="BO88" s="107">
        <f ca="1">IF(IFERROR(MATCH(_xlfn.CONCAT($B88,",",BO$4),'19 SpcFunc &amp; VentSpcFunc combos'!$Q$8:$Q$335,0),0)&gt;0,1,0)</f>
        <v>0</v>
      </c>
      <c r="BP88" s="107">
        <f ca="1">IF(IFERROR(MATCH(_xlfn.CONCAT($B88,",",BP$4),'19 SpcFunc &amp; VentSpcFunc combos'!$Q$8:$Q$335,0),0)&gt;0,1,0)</f>
        <v>0</v>
      </c>
      <c r="BQ88" s="107">
        <f ca="1">IF(IFERROR(MATCH(_xlfn.CONCAT($B88,",",BQ$4),'19 SpcFunc &amp; VentSpcFunc combos'!$Q$8:$Q$335,0),0)&gt;0,1,0)</f>
        <v>0</v>
      </c>
      <c r="BR88" s="107">
        <f ca="1">IF(IFERROR(MATCH(_xlfn.CONCAT($B88,",",BR$4),'19 SpcFunc &amp; VentSpcFunc combos'!$Q$8:$Q$335,0),0)&gt;0,1,0)</f>
        <v>0</v>
      </c>
      <c r="BS88" s="107">
        <f ca="1">IF(IFERROR(MATCH(_xlfn.CONCAT($B88,",",BS$4),'19 SpcFunc &amp; VentSpcFunc combos'!$Q$8:$Q$335,0),0)&gt;0,1,0)</f>
        <v>0</v>
      </c>
      <c r="BT88" s="107">
        <f ca="1">IF(IFERROR(MATCH(_xlfn.CONCAT($B88,",",BT$4),'19 SpcFunc &amp; VentSpcFunc combos'!$Q$8:$Q$335,0),0)&gt;0,1,0)</f>
        <v>0</v>
      </c>
      <c r="BU88" s="107">
        <f ca="1">IF(IFERROR(MATCH(_xlfn.CONCAT($B88,",",BU$4),'19 SpcFunc &amp; VentSpcFunc combos'!$Q$8:$Q$335,0),0)&gt;0,1,0)</f>
        <v>0</v>
      </c>
      <c r="BV88" s="107">
        <f ca="1">IF(IFERROR(MATCH(_xlfn.CONCAT($B88,",",BV$4),'19 SpcFunc &amp; VentSpcFunc combos'!$Q$8:$Q$335,0),0)&gt;0,1,0)</f>
        <v>0</v>
      </c>
      <c r="BW88" s="107">
        <f ca="1">IF(IFERROR(MATCH(_xlfn.CONCAT($B88,",",BW$4),'19 SpcFunc &amp; VentSpcFunc combos'!$Q$8:$Q$335,0),0)&gt;0,1,0)</f>
        <v>0</v>
      </c>
      <c r="BX88" s="107">
        <f ca="1">IF(IFERROR(MATCH(_xlfn.CONCAT($B88,",",BX$4),'19 SpcFunc &amp; VentSpcFunc combos'!$Q$8:$Q$335,0),0)&gt;0,1,0)</f>
        <v>0</v>
      </c>
      <c r="BY88" s="107">
        <f ca="1">IF(IFERROR(MATCH(_xlfn.CONCAT($B88,",",BY$4),'19 SpcFunc &amp; VentSpcFunc combos'!$Q$8:$Q$335,0),0)&gt;0,1,0)</f>
        <v>0</v>
      </c>
      <c r="BZ88" s="107">
        <f ca="1">IF(IFERROR(MATCH(_xlfn.CONCAT($B88,",",BZ$4),'19 SpcFunc &amp; VentSpcFunc combos'!$Q$8:$Q$335,0),0)&gt;0,1,0)</f>
        <v>0</v>
      </c>
      <c r="CA88" s="107">
        <f ca="1">IF(IFERROR(MATCH(_xlfn.CONCAT($B88,",",CA$4),'19 SpcFunc &amp; VentSpcFunc combos'!$Q$8:$Q$335,0),0)&gt;0,1,0)</f>
        <v>0</v>
      </c>
      <c r="CB88" s="107">
        <f ca="1">IF(IFERROR(MATCH(_xlfn.CONCAT($B88,",",CB$4),'19 SpcFunc &amp; VentSpcFunc combos'!$Q$8:$Q$335,0),0)&gt;0,1,0)</f>
        <v>0</v>
      </c>
      <c r="CC88" s="107">
        <f ca="1">IF(IFERROR(MATCH(_xlfn.CONCAT($B88,",",CC$4),'19 SpcFunc &amp; VentSpcFunc combos'!$Q$8:$Q$335,0),0)&gt;0,1,0)</f>
        <v>0</v>
      </c>
      <c r="CD88" s="107">
        <f ca="1">IF(IFERROR(MATCH(_xlfn.CONCAT($B88,",",CD$4),'19 SpcFunc &amp; VentSpcFunc combos'!$Q$8:$Q$335,0),0)&gt;0,1,0)</f>
        <v>0</v>
      </c>
      <c r="CE88" s="107">
        <f ca="1">IF(IFERROR(MATCH(_xlfn.CONCAT($B88,",",CE$4),'19 SpcFunc &amp; VentSpcFunc combos'!$Q$8:$Q$335,0),0)&gt;0,1,0)</f>
        <v>0</v>
      </c>
      <c r="CF88" s="107">
        <f ca="1">IF(IFERROR(MATCH(_xlfn.CONCAT($B88,",",CF$4),'19 SpcFunc &amp; VentSpcFunc combos'!$Q$8:$Q$335,0),0)&gt;0,1,0)</f>
        <v>0</v>
      </c>
      <c r="CG88" s="107">
        <f ca="1">IF(IFERROR(MATCH(_xlfn.CONCAT($B88,",",CG$4),'19 SpcFunc &amp; VentSpcFunc combos'!$Q$8:$Q$335,0),0)&gt;0,1,0)</f>
        <v>0</v>
      </c>
      <c r="CH88" s="107">
        <f ca="1">IF(IFERROR(MATCH(_xlfn.CONCAT($B88,",",CH$4),'19 SpcFunc &amp; VentSpcFunc combos'!$Q$8:$Q$335,0),0)&gt;0,1,0)</f>
        <v>0</v>
      </c>
      <c r="CI88" s="107">
        <f ca="1">IF(IFERROR(MATCH(_xlfn.CONCAT($B88,",",CI$4),'19 SpcFunc &amp; VentSpcFunc combos'!$Q$8:$Q$335,0),0)&gt;0,1,0)</f>
        <v>0</v>
      </c>
      <c r="CJ88" s="107">
        <f ca="1">IF(IFERROR(MATCH(_xlfn.CONCAT($B88,",",CJ$4),'19 SpcFunc &amp; VentSpcFunc combos'!$Q$8:$Q$335,0),0)&gt;0,1,0)</f>
        <v>0</v>
      </c>
      <c r="CK88" s="107">
        <f ca="1">IF(IFERROR(MATCH(_xlfn.CONCAT($B88,",",CK$4),'19 SpcFunc &amp; VentSpcFunc combos'!$Q$8:$Q$335,0),0)&gt;0,1,0)</f>
        <v>0</v>
      </c>
      <c r="CL88" s="107">
        <f ca="1">IF(IFERROR(MATCH(_xlfn.CONCAT($B88,",",CL$4),'19 SpcFunc &amp; VentSpcFunc combos'!$Q$8:$Q$335,0),0)&gt;0,1,0)</f>
        <v>0</v>
      </c>
      <c r="CM88" s="107">
        <f ca="1">IF(IFERROR(MATCH(_xlfn.CONCAT($B88,",",CM$4),'19 SpcFunc &amp; VentSpcFunc combos'!$Q$8:$Q$335,0),0)&gt;0,1,0)</f>
        <v>0</v>
      </c>
      <c r="CN88" s="107">
        <f ca="1">IF(IFERROR(MATCH(_xlfn.CONCAT($B88,",",CN$4),'19 SpcFunc &amp; VentSpcFunc combos'!$Q$8:$Q$335,0),0)&gt;0,1,0)</f>
        <v>0</v>
      </c>
      <c r="CO88" s="107">
        <f ca="1">IF(IFERROR(MATCH(_xlfn.CONCAT($B88,",",CO$4),'19 SpcFunc &amp; VentSpcFunc combos'!$Q$8:$Q$335,0),0)&gt;0,1,0)</f>
        <v>0</v>
      </c>
      <c r="CP88" s="107">
        <f ca="1">IF(IFERROR(MATCH(_xlfn.CONCAT($B88,",",CP$4),'19 SpcFunc &amp; VentSpcFunc combos'!$Q$8:$Q$335,0),0)&gt;0,1,0)</f>
        <v>0</v>
      </c>
      <c r="CQ88" s="107">
        <f ca="1">IF(IFERROR(MATCH(_xlfn.CONCAT($B88,",",CQ$4),'19 SpcFunc &amp; VentSpcFunc combos'!$Q$8:$Q$335,0),0)&gt;0,1,0)</f>
        <v>0</v>
      </c>
      <c r="CR88" s="107">
        <f ca="1">IF(IFERROR(MATCH(_xlfn.CONCAT($B88,",",CR$4),'19 SpcFunc &amp; VentSpcFunc combos'!$Q$8:$Q$335,0),0)&gt;0,1,0)</f>
        <v>0</v>
      </c>
      <c r="CS88" s="107">
        <f ca="1">IF(IFERROR(MATCH(_xlfn.CONCAT($B88,",",CS$4),'19 SpcFunc &amp; VentSpcFunc combos'!$Q$8:$Q$335,0),0)&gt;0,1,0)</f>
        <v>0</v>
      </c>
      <c r="CT88" s="107">
        <f ca="1">IF(IFERROR(MATCH(_xlfn.CONCAT($B88,",",CT$4),'19 SpcFunc &amp; VentSpcFunc combos'!$Q$8:$Q$335,0),0)&gt;0,1,0)</f>
        <v>0</v>
      </c>
      <c r="CU88" s="86" t="s">
        <v>535</v>
      </c>
      <c r="CV88">
        <f t="shared" ca="1" si="6"/>
        <v>0</v>
      </c>
    </row>
    <row r="89" spans="2:100">
      <c r="B89">
        <f>'For CSV - 2019 SpcFuncData'!B89</f>
        <v>0</v>
      </c>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row>
    <row r="90" spans="2:100">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row>
    <row r="91" spans="2:100">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row>
    <row r="92" spans="2:100">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row>
  </sheetData>
  <conditionalFormatting sqref="CT82:CT92">
    <cfRule type="cellIs" dxfId="73" priority="3" operator="greaterThan">
      <formula>0</formula>
    </cfRule>
  </conditionalFormatting>
  <conditionalFormatting sqref="C2:CU2 CV5:CV88">
    <cfRule type="cellIs" dxfId="72" priority="184" operator="equal">
      <formula>0</formula>
    </cfRule>
  </conditionalFormatting>
  <conditionalFormatting sqref="C5:CT88">
    <cfRule type="cellIs" dxfId="71" priority="2" operator="equal">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DB73-5DFF-4674-A347-24EB39C57198}">
  <dimension ref="A1:CV92"/>
  <sheetViews>
    <sheetView zoomScale="70" zoomScaleNormal="70" workbookViewId="0">
      <pane xSplit="2" ySplit="4" topLeftCell="C5" activePane="bottomRight" state="frozen"/>
      <selection pane="bottomRight" activeCell="AY64" sqref="AY64"/>
      <selection pane="bottomLeft" activeCell="A4" sqref="A4"/>
      <selection pane="topRight" activeCell="C1" sqref="C1"/>
    </sheetView>
  </sheetViews>
  <sheetFormatPr defaultRowHeight="12.75"/>
  <cols>
    <col min="1" max="1" width="3.5703125" customWidth="1"/>
    <col min="2" max="2" width="54" customWidth="1"/>
    <col min="3" max="96" width="3.28515625" bestFit="1" customWidth="1"/>
    <col min="97" max="97" width="3.140625" customWidth="1"/>
    <col min="98" max="98" width="2.85546875" customWidth="1"/>
    <col min="99" max="99" width="3.28515625" customWidth="1"/>
    <col min="100" max="100" width="4.5703125" bestFit="1" customWidth="1"/>
  </cols>
  <sheetData>
    <row r="1" spans="1:100" s="86" customFormat="1">
      <c r="A1" s="99" t="s">
        <v>535</v>
      </c>
      <c r="B1" s="72"/>
      <c r="C1" s="86">
        <v>1</v>
      </c>
      <c r="D1" s="86">
        <f>C1+1</f>
        <v>2</v>
      </c>
      <c r="E1" s="86">
        <f t="shared" ref="E1:BP1" si="0">D1+1</f>
        <v>3</v>
      </c>
      <c r="F1" s="86">
        <f t="shared" si="0"/>
        <v>4</v>
      </c>
      <c r="G1" s="86">
        <f t="shared" si="0"/>
        <v>5</v>
      </c>
      <c r="H1" s="86">
        <f t="shared" si="0"/>
        <v>6</v>
      </c>
      <c r="I1" s="86">
        <f t="shared" si="0"/>
        <v>7</v>
      </c>
      <c r="J1" s="86">
        <f t="shared" si="0"/>
        <v>8</v>
      </c>
      <c r="K1" s="86">
        <f t="shared" si="0"/>
        <v>9</v>
      </c>
      <c r="L1" s="86">
        <f t="shared" si="0"/>
        <v>10</v>
      </c>
      <c r="M1" s="86">
        <f t="shared" si="0"/>
        <v>11</v>
      </c>
      <c r="N1" s="86">
        <f t="shared" si="0"/>
        <v>12</v>
      </c>
      <c r="O1" s="86">
        <f t="shared" si="0"/>
        <v>13</v>
      </c>
      <c r="P1" s="86">
        <f t="shared" si="0"/>
        <v>14</v>
      </c>
      <c r="Q1" s="86">
        <f t="shared" si="0"/>
        <v>15</v>
      </c>
      <c r="R1" s="86">
        <f t="shared" si="0"/>
        <v>16</v>
      </c>
      <c r="S1" s="86">
        <f t="shared" si="0"/>
        <v>17</v>
      </c>
      <c r="T1" s="86">
        <f t="shared" si="0"/>
        <v>18</v>
      </c>
      <c r="U1" s="86">
        <f t="shared" si="0"/>
        <v>19</v>
      </c>
      <c r="V1" s="86">
        <f t="shared" si="0"/>
        <v>20</v>
      </c>
      <c r="W1" s="86">
        <f t="shared" si="0"/>
        <v>21</v>
      </c>
      <c r="X1" s="86">
        <f t="shared" si="0"/>
        <v>22</v>
      </c>
      <c r="Y1" s="86">
        <f t="shared" si="0"/>
        <v>23</v>
      </c>
      <c r="Z1" s="86">
        <f t="shared" si="0"/>
        <v>24</v>
      </c>
      <c r="AA1" s="86">
        <f t="shared" si="0"/>
        <v>25</v>
      </c>
      <c r="AB1" s="86">
        <f t="shared" si="0"/>
        <v>26</v>
      </c>
      <c r="AC1" s="86">
        <f t="shared" si="0"/>
        <v>27</v>
      </c>
      <c r="AD1" s="86">
        <f t="shared" si="0"/>
        <v>28</v>
      </c>
      <c r="AE1" s="86">
        <f t="shared" si="0"/>
        <v>29</v>
      </c>
      <c r="AF1" s="86">
        <f t="shared" si="0"/>
        <v>30</v>
      </c>
      <c r="AG1" s="86">
        <f t="shared" si="0"/>
        <v>31</v>
      </c>
      <c r="AH1" s="86">
        <f t="shared" si="0"/>
        <v>32</v>
      </c>
      <c r="AI1" s="86">
        <f t="shared" si="0"/>
        <v>33</v>
      </c>
      <c r="AJ1" s="86">
        <f t="shared" si="0"/>
        <v>34</v>
      </c>
      <c r="AK1" s="86">
        <f t="shared" si="0"/>
        <v>35</v>
      </c>
      <c r="AL1" s="86">
        <f t="shared" si="0"/>
        <v>36</v>
      </c>
      <c r="AM1" s="86">
        <f t="shared" si="0"/>
        <v>37</v>
      </c>
      <c r="AN1" s="86">
        <f t="shared" si="0"/>
        <v>38</v>
      </c>
      <c r="AO1" s="86">
        <f t="shared" si="0"/>
        <v>39</v>
      </c>
      <c r="AP1" s="86">
        <f t="shared" si="0"/>
        <v>40</v>
      </c>
      <c r="AQ1" s="86">
        <f t="shared" si="0"/>
        <v>41</v>
      </c>
      <c r="AR1" s="86">
        <f t="shared" si="0"/>
        <v>42</v>
      </c>
      <c r="AS1" s="86">
        <f t="shared" si="0"/>
        <v>43</v>
      </c>
      <c r="AT1" s="86">
        <f t="shared" si="0"/>
        <v>44</v>
      </c>
      <c r="AU1" s="86">
        <f t="shared" si="0"/>
        <v>45</v>
      </c>
      <c r="AV1" s="86">
        <f t="shared" si="0"/>
        <v>46</v>
      </c>
      <c r="AW1" s="86">
        <f t="shared" si="0"/>
        <v>47</v>
      </c>
      <c r="AX1" s="86">
        <f t="shared" si="0"/>
        <v>48</v>
      </c>
      <c r="AY1" s="86">
        <f t="shared" si="0"/>
        <v>49</v>
      </c>
      <c r="AZ1" s="86">
        <f t="shared" si="0"/>
        <v>50</v>
      </c>
      <c r="BA1" s="86">
        <f t="shared" si="0"/>
        <v>51</v>
      </c>
      <c r="BB1" s="86">
        <f t="shared" si="0"/>
        <v>52</v>
      </c>
      <c r="BC1" s="86">
        <f t="shared" si="0"/>
        <v>53</v>
      </c>
      <c r="BD1" s="86">
        <f t="shared" si="0"/>
        <v>54</v>
      </c>
      <c r="BE1" s="86">
        <f t="shared" si="0"/>
        <v>55</v>
      </c>
      <c r="BF1" s="86">
        <f t="shared" si="0"/>
        <v>56</v>
      </c>
      <c r="BG1" s="86">
        <f t="shared" si="0"/>
        <v>57</v>
      </c>
      <c r="BH1" s="86">
        <f t="shared" si="0"/>
        <v>58</v>
      </c>
      <c r="BI1" s="86">
        <f t="shared" si="0"/>
        <v>59</v>
      </c>
      <c r="BJ1" s="86">
        <f t="shared" si="0"/>
        <v>60</v>
      </c>
      <c r="BK1" s="86">
        <f t="shared" si="0"/>
        <v>61</v>
      </c>
      <c r="BL1" s="86">
        <f t="shared" si="0"/>
        <v>62</v>
      </c>
      <c r="BM1" s="86">
        <f t="shared" si="0"/>
        <v>63</v>
      </c>
      <c r="BN1" s="86">
        <f t="shared" si="0"/>
        <v>64</v>
      </c>
      <c r="BO1" s="86">
        <f t="shared" si="0"/>
        <v>65</v>
      </c>
      <c r="BP1" s="86">
        <f t="shared" si="0"/>
        <v>66</v>
      </c>
      <c r="BQ1" s="86">
        <f t="shared" ref="BQ1:CT1" si="1">BP1+1</f>
        <v>67</v>
      </c>
      <c r="BR1" s="86">
        <f t="shared" si="1"/>
        <v>68</v>
      </c>
      <c r="BS1" s="86">
        <f t="shared" si="1"/>
        <v>69</v>
      </c>
      <c r="BT1" s="86">
        <f t="shared" si="1"/>
        <v>70</v>
      </c>
      <c r="BU1" s="86">
        <f t="shared" si="1"/>
        <v>71</v>
      </c>
      <c r="BV1" s="86">
        <f t="shared" si="1"/>
        <v>72</v>
      </c>
      <c r="BW1" s="86">
        <f t="shared" si="1"/>
        <v>73</v>
      </c>
      <c r="BX1" s="86">
        <f t="shared" si="1"/>
        <v>74</v>
      </c>
      <c r="BY1" s="86">
        <f t="shared" si="1"/>
        <v>75</v>
      </c>
      <c r="BZ1" s="86">
        <f t="shared" si="1"/>
        <v>76</v>
      </c>
      <c r="CA1" s="86">
        <f t="shared" si="1"/>
        <v>77</v>
      </c>
      <c r="CB1" s="86">
        <f t="shared" si="1"/>
        <v>78</v>
      </c>
      <c r="CC1" s="86">
        <f t="shared" si="1"/>
        <v>79</v>
      </c>
      <c r="CD1" s="86">
        <f t="shared" si="1"/>
        <v>80</v>
      </c>
      <c r="CE1" s="86">
        <f t="shared" si="1"/>
        <v>81</v>
      </c>
      <c r="CF1" s="86">
        <f t="shared" si="1"/>
        <v>82</v>
      </c>
      <c r="CG1" s="86">
        <f t="shared" si="1"/>
        <v>83</v>
      </c>
      <c r="CH1" s="86">
        <f t="shared" si="1"/>
        <v>84</v>
      </c>
      <c r="CI1" s="86">
        <f t="shared" si="1"/>
        <v>85</v>
      </c>
      <c r="CJ1" s="86">
        <f t="shared" si="1"/>
        <v>86</v>
      </c>
      <c r="CK1" s="86">
        <f t="shared" si="1"/>
        <v>87</v>
      </c>
      <c r="CL1" s="86">
        <f t="shared" si="1"/>
        <v>88</v>
      </c>
      <c r="CM1" s="86">
        <f t="shared" si="1"/>
        <v>89</v>
      </c>
      <c r="CN1" s="86">
        <f t="shared" si="1"/>
        <v>90</v>
      </c>
      <c r="CO1" s="86">
        <f t="shared" si="1"/>
        <v>91</v>
      </c>
      <c r="CP1" s="86">
        <f t="shared" si="1"/>
        <v>92</v>
      </c>
      <c r="CQ1" s="86">
        <f t="shared" si="1"/>
        <v>93</v>
      </c>
      <c r="CR1" s="86">
        <f t="shared" si="1"/>
        <v>94</v>
      </c>
      <c r="CS1" s="86">
        <f t="shared" si="1"/>
        <v>95</v>
      </c>
      <c r="CT1" s="86">
        <f t="shared" si="1"/>
        <v>96</v>
      </c>
    </row>
    <row r="2" spans="1:100" s="86" customFormat="1">
      <c r="A2" s="99" t="s">
        <v>535</v>
      </c>
      <c r="B2" s="72" t="s">
        <v>667</v>
      </c>
      <c r="C2" s="86">
        <f t="shared" ref="C2:AH2" ca="1" si="2">SUM(C5:C89)</f>
        <v>4</v>
      </c>
      <c r="D2" s="86">
        <f t="shared" ca="1" si="2"/>
        <v>4</v>
      </c>
      <c r="E2" s="86">
        <f t="shared" ca="1" si="2"/>
        <v>4</v>
      </c>
      <c r="F2" s="86">
        <f t="shared" ca="1" si="2"/>
        <v>2</v>
      </c>
      <c r="G2" s="86">
        <f t="shared" ca="1" si="2"/>
        <v>3</v>
      </c>
      <c r="H2" s="86">
        <f t="shared" ca="1" si="2"/>
        <v>1</v>
      </c>
      <c r="I2" s="86">
        <f t="shared" ca="1" si="2"/>
        <v>1</v>
      </c>
      <c r="J2" s="86">
        <f t="shared" ca="1" si="2"/>
        <v>3</v>
      </c>
      <c r="K2" s="86">
        <f t="shared" ca="1" si="2"/>
        <v>2</v>
      </c>
      <c r="L2" s="86">
        <f t="shared" ca="1" si="2"/>
        <v>1</v>
      </c>
      <c r="M2" s="86">
        <f t="shared" ca="1" si="2"/>
        <v>1</v>
      </c>
      <c r="N2" s="86">
        <f t="shared" ca="1" si="2"/>
        <v>2</v>
      </c>
      <c r="O2" s="86">
        <f t="shared" ca="1" si="2"/>
        <v>1</v>
      </c>
      <c r="P2" s="86">
        <f t="shared" ca="1" si="2"/>
        <v>1</v>
      </c>
      <c r="Q2" s="86">
        <f t="shared" ca="1" si="2"/>
        <v>2</v>
      </c>
      <c r="R2" s="86">
        <f t="shared" ca="1" si="2"/>
        <v>1</v>
      </c>
      <c r="S2" s="86">
        <f t="shared" ca="1" si="2"/>
        <v>2</v>
      </c>
      <c r="T2" s="86">
        <f t="shared" ca="1" si="2"/>
        <v>1</v>
      </c>
      <c r="U2" s="86">
        <f t="shared" ca="1" si="2"/>
        <v>3</v>
      </c>
      <c r="V2" s="86">
        <f t="shared" ca="1" si="2"/>
        <v>3</v>
      </c>
      <c r="W2" s="86">
        <f t="shared" ca="1" si="2"/>
        <v>3</v>
      </c>
      <c r="X2" s="86">
        <f t="shared" ca="1" si="2"/>
        <v>3</v>
      </c>
      <c r="Y2" s="86">
        <f t="shared" ca="1" si="2"/>
        <v>2</v>
      </c>
      <c r="Z2" s="86">
        <f t="shared" ca="1" si="2"/>
        <v>1</v>
      </c>
      <c r="AA2" s="86">
        <f t="shared" ca="1" si="2"/>
        <v>5</v>
      </c>
      <c r="AB2" s="86">
        <f t="shared" ca="1" si="2"/>
        <v>2</v>
      </c>
      <c r="AC2" s="86">
        <f t="shared" ca="1" si="2"/>
        <v>1</v>
      </c>
      <c r="AD2" s="86">
        <f t="shared" ca="1" si="2"/>
        <v>5</v>
      </c>
      <c r="AE2" s="86">
        <f t="shared" ca="1" si="2"/>
        <v>4</v>
      </c>
      <c r="AF2" s="86">
        <f t="shared" ca="1" si="2"/>
        <v>1</v>
      </c>
      <c r="AG2" s="86">
        <f t="shared" ca="1" si="2"/>
        <v>1</v>
      </c>
      <c r="AH2" s="86">
        <f t="shared" ca="1" si="2"/>
        <v>1</v>
      </c>
      <c r="AI2" s="86">
        <f t="shared" ref="AI2:CT2" ca="1" si="3">SUM(AI5:AI89)</f>
        <v>3</v>
      </c>
      <c r="AJ2" s="86">
        <f t="shared" ca="1" si="3"/>
        <v>2</v>
      </c>
      <c r="AK2" s="86">
        <f t="shared" ca="1" si="3"/>
        <v>2</v>
      </c>
      <c r="AL2" s="86">
        <f t="shared" ca="1" si="3"/>
        <v>2</v>
      </c>
      <c r="AM2" s="86">
        <f t="shared" ca="1" si="3"/>
        <v>1</v>
      </c>
      <c r="AN2" s="86">
        <f t="shared" ca="1" si="3"/>
        <v>2</v>
      </c>
      <c r="AO2" s="86">
        <f t="shared" ca="1" si="3"/>
        <v>1</v>
      </c>
      <c r="AP2" s="86">
        <f t="shared" ca="1" si="3"/>
        <v>2</v>
      </c>
      <c r="AQ2" s="86">
        <f t="shared" ca="1" si="3"/>
        <v>5</v>
      </c>
      <c r="AR2" s="86">
        <f t="shared" ca="1" si="3"/>
        <v>2</v>
      </c>
      <c r="AS2" s="86">
        <f t="shared" ca="1" si="3"/>
        <v>4</v>
      </c>
      <c r="AT2" s="86">
        <f t="shared" ca="1" si="3"/>
        <v>2</v>
      </c>
      <c r="AU2" s="86">
        <f t="shared" ca="1" si="3"/>
        <v>3</v>
      </c>
      <c r="AV2" s="86">
        <f t="shared" ca="1" si="3"/>
        <v>2</v>
      </c>
      <c r="AW2" s="86">
        <f t="shared" ca="1" si="3"/>
        <v>1</v>
      </c>
      <c r="AX2" s="86">
        <f t="shared" ca="1" si="3"/>
        <v>5</v>
      </c>
      <c r="AY2" s="86">
        <f t="shared" ca="1" si="3"/>
        <v>5</v>
      </c>
      <c r="AZ2" s="86">
        <f t="shared" ca="1" si="3"/>
        <v>3</v>
      </c>
      <c r="BA2" s="86">
        <f t="shared" ca="1" si="3"/>
        <v>3</v>
      </c>
      <c r="BB2" s="86">
        <f t="shared" ca="1" si="3"/>
        <v>1</v>
      </c>
      <c r="BC2" s="86">
        <f t="shared" ca="1" si="3"/>
        <v>1</v>
      </c>
      <c r="BD2" s="86">
        <f t="shared" ca="1" si="3"/>
        <v>1</v>
      </c>
      <c r="BE2" s="86">
        <f t="shared" ca="1" si="3"/>
        <v>2</v>
      </c>
      <c r="BF2" s="86">
        <f t="shared" ca="1" si="3"/>
        <v>4</v>
      </c>
      <c r="BG2" s="86">
        <f t="shared" ca="1" si="3"/>
        <v>2</v>
      </c>
      <c r="BH2" s="86">
        <f t="shared" ca="1" si="3"/>
        <v>32</v>
      </c>
      <c r="BI2" s="86">
        <f t="shared" ca="1" si="3"/>
        <v>1</v>
      </c>
      <c r="BJ2" s="86">
        <f t="shared" ca="1" si="3"/>
        <v>2</v>
      </c>
      <c r="BK2" s="86">
        <f t="shared" ca="1" si="3"/>
        <v>1</v>
      </c>
      <c r="BL2" s="86">
        <f t="shared" ca="1" si="3"/>
        <v>1</v>
      </c>
      <c r="BM2" s="86">
        <f t="shared" ca="1" si="3"/>
        <v>5</v>
      </c>
      <c r="BN2" s="86">
        <f t="shared" ca="1" si="3"/>
        <v>2</v>
      </c>
      <c r="BO2" s="86">
        <f t="shared" ca="1" si="3"/>
        <v>1</v>
      </c>
      <c r="BP2" s="86">
        <f t="shared" ca="1" si="3"/>
        <v>1</v>
      </c>
      <c r="BQ2" s="86">
        <f t="shared" ca="1" si="3"/>
        <v>5</v>
      </c>
      <c r="BR2" s="86">
        <f t="shared" ca="1" si="3"/>
        <v>1</v>
      </c>
      <c r="BS2" s="86">
        <f t="shared" ca="1" si="3"/>
        <v>5</v>
      </c>
      <c r="BT2" s="86">
        <f t="shared" ca="1" si="3"/>
        <v>2</v>
      </c>
      <c r="BU2" s="86">
        <f t="shared" ca="1" si="3"/>
        <v>1</v>
      </c>
      <c r="BV2" s="86">
        <f t="shared" ca="1" si="3"/>
        <v>3</v>
      </c>
      <c r="BW2" s="86">
        <f t="shared" ca="1" si="3"/>
        <v>1</v>
      </c>
      <c r="BX2" s="86">
        <f t="shared" ca="1" si="3"/>
        <v>4</v>
      </c>
      <c r="BY2" s="86">
        <f t="shared" ca="1" si="3"/>
        <v>1</v>
      </c>
      <c r="BZ2" s="86">
        <f t="shared" ca="1" si="3"/>
        <v>1</v>
      </c>
      <c r="CA2" s="86">
        <f t="shared" ca="1" si="3"/>
        <v>2</v>
      </c>
      <c r="CB2" s="86">
        <f t="shared" ca="1" si="3"/>
        <v>2</v>
      </c>
      <c r="CC2" s="86">
        <f t="shared" ca="1" si="3"/>
        <v>2</v>
      </c>
      <c r="CD2" s="86">
        <f t="shared" ca="1" si="3"/>
        <v>1</v>
      </c>
      <c r="CE2" s="86">
        <f t="shared" ca="1" si="3"/>
        <v>2</v>
      </c>
      <c r="CF2" s="86">
        <f t="shared" ca="1" si="3"/>
        <v>1</v>
      </c>
      <c r="CG2" s="86">
        <f t="shared" ca="1" si="3"/>
        <v>3</v>
      </c>
      <c r="CH2" s="86">
        <f t="shared" ca="1" si="3"/>
        <v>1</v>
      </c>
      <c r="CI2" s="86">
        <f t="shared" ca="1" si="3"/>
        <v>1</v>
      </c>
      <c r="CJ2" s="86">
        <f t="shared" ca="1" si="3"/>
        <v>1</v>
      </c>
      <c r="CK2" s="86">
        <f t="shared" ca="1" si="3"/>
        <v>1</v>
      </c>
      <c r="CL2" s="86">
        <f t="shared" ca="1" si="3"/>
        <v>1</v>
      </c>
      <c r="CM2" s="86">
        <f t="shared" ca="1" si="3"/>
        <v>5</v>
      </c>
      <c r="CN2" s="86">
        <f t="shared" ca="1" si="3"/>
        <v>2</v>
      </c>
      <c r="CO2" s="86">
        <f t="shared" ca="1" si="3"/>
        <v>2</v>
      </c>
      <c r="CP2" s="86">
        <f t="shared" ca="1" si="3"/>
        <v>1</v>
      </c>
      <c r="CQ2" s="86">
        <f t="shared" ca="1" si="3"/>
        <v>1</v>
      </c>
      <c r="CR2" s="86">
        <f t="shared" ca="1" si="3"/>
        <v>5</v>
      </c>
      <c r="CS2" s="86">
        <f t="shared" ca="1" si="3"/>
        <v>5</v>
      </c>
      <c r="CT2" s="86">
        <f t="shared" ca="1" si="3"/>
        <v>3</v>
      </c>
    </row>
    <row r="3" spans="1:100" s="86" customFormat="1">
      <c r="A3" s="72" t="s">
        <v>668</v>
      </c>
      <c r="B3" s="72"/>
      <c r="CU3" s="86" t="s">
        <v>535</v>
      </c>
    </row>
    <row r="4" spans="1:100" ht="388.5">
      <c r="B4" s="7" t="s">
        <v>669</v>
      </c>
      <c r="C4" s="152" t="str">
        <f ca="1">OFFSET('For CSV - 2022 VentSpcFuncData'!$B$5,'ForCSV-22ValidVentSpcFuncEnums'!C1,0)</f>
        <v>Assembly - Auditorium seating area</v>
      </c>
      <c r="D4" s="152" t="str">
        <f ca="1">OFFSET('For CSV - 2022 VentSpcFuncData'!$B$5,'ForCSV-22ValidVentSpcFuncEnums'!D1,0)</f>
        <v>Assembly - Courtrooms</v>
      </c>
      <c r="E4" s="152" t="str">
        <f ca="1">OFFSET('For CSV - 2022 VentSpcFuncData'!$B$5,'ForCSV-22ValidVentSpcFuncEnums'!E1,0)</f>
        <v>Assembly - Legislative chambers</v>
      </c>
      <c r="F4" s="152" t="str">
        <f ca="1">OFFSET('For CSV - 2022 VentSpcFuncData'!$B$5,'ForCSV-22ValidVentSpcFuncEnums'!F1,0)</f>
        <v>Assembly - Libraries (reading rooms and stack areas)</v>
      </c>
      <c r="G4" s="152" t="str">
        <f ca="1">OFFSET('For CSV - 2022 VentSpcFuncData'!$B$5,'ForCSV-22ValidVentSpcFuncEnums'!G1,0)</f>
        <v>Assembly - Lobbies</v>
      </c>
      <c r="H4" s="152" t="str">
        <f ca="1">OFFSET('For CSV - 2022 VentSpcFuncData'!$B$5,'ForCSV-22ValidVentSpcFuncEnums'!H1,0)</f>
        <v>Assembly - Museums (childrens)</v>
      </c>
      <c r="I4" s="152" t="str">
        <f ca="1">OFFSET('For CSV - 2022 VentSpcFuncData'!$B$5,'ForCSV-22ValidVentSpcFuncEnums'!I1,0)</f>
        <v>Assembly - Museums/galleries</v>
      </c>
      <c r="J4" s="152" t="str">
        <f ca="1">OFFSET('For CSV - 2022 VentSpcFuncData'!$B$5,'ForCSV-22ValidVentSpcFuncEnums'!J1,0)</f>
        <v>Assembly - Places of religious worship</v>
      </c>
      <c r="K4" s="152" t="str">
        <f ca="1">OFFSET('For CSV - 2022 VentSpcFuncData'!$B$5,'ForCSV-22ValidVentSpcFuncEnums'!K1,0)</f>
        <v>Education - Art classroom</v>
      </c>
      <c r="L4" s="152" t="str">
        <f ca="1">OFFSET('For CSV - 2022 VentSpcFuncData'!$B$5,'ForCSV-22ValidVentSpcFuncEnums'!L1,0)</f>
        <v>Education - Classrooms (ages 9-18)</v>
      </c>
      <c r="M4" s="152" t="str">
        <f ca="1">OFFSET('For CSV - 2022 VentSpcFuncData'!$B$5,'ForCSV-22ValidVentSpcFuncEnums'!M1,0)</f>
        <v>Education - Classrooms (ages 5-8)</v>
      </c>
      <c r="N4" s="152" t="str">
        <f ca="1">OFFSET('For CSV - 2022 VentSpcFuncData'!$B$5,'ForCSV-22ValidVentSpcFuncEnums'!N1,0)</f>
        <v>Education - Computer lab</v>
      </c>
      <c r="O4" s="152" t="str">
        <f ca="1">OFFSET('For CSV - 2022 VentSpcFuncData'!$B$5,'ForCSV-22ValidVentSpcFuncEnums'!O1,0)</f>
        <v>Education - Daycare (through age 4)</v>
      </c>
      <c r="P4" s="152" t="str">
        <f ca="1">OFFSET('For CSV - 2022 VentSpcFuncData'!$B$5,'ForCSV-22ValidVentSpcFuncEnums'!P1,0)</f>
        <v>Education - Daycare sickroom</v>
      </c>
      <c r="Q4" s="152" t="str">
        <f ca="1">OFFSET('For CSV - 2022 VentSpcFuncData'!$B$5,'ForCSV-22ValidVentSpcFuncEnums'!Q1,0)</f>
        <v>Education - Lecture hall (fixed seats)</v>
      </c>
      <c r="R4" s="152" t="str">
        <f ca="1">OFFSET('For CSV - 2022 VentSpcFuncData'!$B$5,'ForCSV-22ValidVentSpcFuncEnums'!R1,0)</f>
        <v>Education - Lecture/postsecondary classroom</v>
      </c>
      <c r="S4" s="152" t="str">
        <f ca="1">OFFSET('For CSV - 2022 VentSpcFuncData'!$B$5,'ForCSV-22ValidVentSpcFuncEnums'!S1,0)</f>
        <v>Education - Media center</v>
      </c>
      <c r="T4" s="152" t="str">
        <f ca="1">OFFSET('For CSV - 2022 VentSpcFuncData'!$B$5,'ForCSV-22ValidVentSpcFuncEnums'!T1,0)</f>
        <v>Education - Metal shop</v>
      </c>
      <c r="U4" s="152" t="str">
        <f ca="1">OFFSET('For CSV - 2022 VentSpcFuncData'!$B$5,'ForCSV-22ValidVentSpcFuncEnums'!U1,0)</f>
        <v>Education - Multiuse assembly</v>
      </c>
      <c r="V4" s="152" t="str">
        <f ca="1">OFFSET('For CSV - 2022 VentSpcFuncData'!$B$5,'ForCSV-22ValidVentSpcFuncEnums'!V1,0)</f>
        <v>Education - Music/theater/dance</v>
      </c>
      <c r="W4" s="152" t="str">
        <f ca="1">OFFSET('For CSV - 2022 VentSpcFuncData'!$B$5,'ForCSV-22ValidVentSpcFuncEnums'!W1,0)</f>
        <v>Education - Science laboratories</v>
      </c>
      <c r="X4" s="152" t="str">
        <f ca="1">OFFSET('For CSV - 2022 VentSpcFuncData'!$B$5,'ForCSV-22ValidVentSpcFuncEnums'!X1,0)</f>
        <v>Education - University/college laboratories</v>
      </c>
      <c r="Y4" s="152" t="str">
        <f ca="1">OFFSET('For CSV - 2022 VentSpcFuncData'!$B$5,'ForCSV-22ValidVentSpcFuncEnums'!Y1,0)</f>
        <v>Education - Wood shop</v>
      </c>
      <c r="Z4" s="152" t="str">
        <f ca="1">OFFSET('For CSV - 2022 VentSpcFuncData'!$B$5,'ForCSV-22ValidVentSpcFuncEnums'!Z1,0)</f>
        <v>Exhaust - All other locker rooms</v>
      </c>
      <c r="AA4" s="152" t="str">
        <f ca="1">OFFSET('For CSV - 2022 VentSpcFuncData'!$B$5,'ForCSV-22ValidVentSpcFuncEnums'!AA1,0)</f>
        <v>Exhaust - Arenas</v>
      </c>
      <c r="AB4" s="152" t="str">
        <f ca="1">OFFSET('For CSV - 2022 VentSpcFuncData'!$B$5,'ForCSV-22ValidVentSpcFuncEnums'!AB1,0)</f>
        <v>Exhaust - Auto repair rooms</v>
      </c>
      <c r="AC4" s="152" t="str">
        <f ca="1">OFFSET('For CSV - 2022 VentSpcFuncData'!$B$5,'ForCSV-22ValidVentSpcFuncEnums'!AC1,0)</f>
        <v>Exhaust - Cells with toilet</v>
      </c>
      <c r="AD4" s="152" t="str">
        <f ca="1">OFFSET('For CSV - 2022 VentSpcFuncData'!$B$5,'ForCSV-22ValidVentSpcFuncEnums'!AD1,0)</f>
        <v>Exhaust - Copy, printing rooms</v>
      </c>
      <c r="AE4" s="152" t="str">
        <f ca="1">OFFSET('For CSV - 2022 VentSpcFuncData'!$B$5,'ForCSV-22ValidVentSpcFuncEnums'!AE1,0)</f>
        <v>Exhaust - Darkrooms</v>
      </c>
      <c r="AF4" s="152" t="str">
        <f ca="1">OFFSET('For CSV - 2022 VentSpcFuncData'!$B$5,'ForCSV-22ValidVentSpcFuncEnums'!AF1,0)</f>
        <v>Exhaust - Janitor closets, trash rooms, recycling</v>
      </c>
      <c r="AG4" s="152" t="str">
        <f ca="1">OFFSET('For CSV - 2022 VentSpcFuncData'!$B$5,'ForCSV-22ValidVentSpcFuncEnums'!AG1,0)</f>
        <v>Exhaust - Kitchenettes</v>
      </c>
      <c r="AH4" s="152" t="str">
        <f ca="1">OFFSET('For CSV - 2022 VentSpcFuncData'!$B$5,'ForCSV-22ValidVentSpcFuncEnums'!AH1,0)</f>
        <v>Exhaust - Locker rooms for athletic or industrial facilities</v>
      </c>
      <c r="AI4" s="152" t="str">
        <f ca="1">OFFSET('For CSV - 2022 VentSpcFuncData'!$B$5,'ForCSV-22ValidVentSpcFuncEnums'!AI1,0)</f>
        <v>Exhaust - Paint spray booths</v>
      </c>
      <c r="AJ4" s="152" t="str">
        <f ca="1">OFFSET('For CSV - 2022 VentSpcFuncData'!$B$5,'ForCSV-22ValidVentSpcFuncEnums'!AJ1,0)</f>
        <v>Exhaust - Parking garages</v>
      </c>
      <c r="AK4" s="152" t="str">
        <f ca="1">OFFSET('For CSV - 2022 VentSpcFuncData'!$B$5,'ForCSV-22ValidVentSpcFuncEnums'!AK1,0)</f>
        <v>Exhaust - Refrigerating machinery rooms</v>
      </c>
      <c r="AL4" s="152" t="str">
        <f ca="1">OFFSET('For CSV - 2022 VentSpcFuncData'!$B$5,'ForCSV-22ValidVentSpcFuncEnums'!AL1,0)</f>
        <v>Exhaust - Shower rooms</v>
      </c>
      <c r="AM4" s="152" t="str">
        <f ca="1">OFFSET('For CSV - 2022 VentSpcFuncData'!$B$5,'ForCSV-22ValidVentSpcFuncEnums'!AM1,0)</f>
        <v>Exhaust - Soiled laundry storage rooms</v>
      </c>
      <c r="AN4" s="152" t="str">
        <f ca="1">OFFSET('For CSV - 2022 VentSpcFuncData'!$B$5,'ForCSV-22ValidVentSpcFuncEnums'!AN1,0)</f>
        <v>Exhaust - Storage rooms, chemical</v>
      </c>
      <c r="AO4" s="152" t="str">
        <f ca="1">OFFSET('For CSV - 2022 VentSpcFuncData'!$B$5,'ForCSV-22ValidVentSpcFuncEnums'!AO1,0)</f>
        <v>Exhaust - Toilets, private</v>
      </c>
      <c r="AP4" s="152" t="str">
        <f ca="1">OFFSET('For CSV - 2022 VentSpcFuncData'!$B$5,'ForCSV-22ValidVentSpcFuncEnums'!AP1,0)</f>
        <v>Exhaust - Toilets, public</v>
      </c>
      <c r="AQ4" s="152" t="str">
        <f ca="1">OFFSET('For CSV - 2022 VentSpcFuncData'!$B$5,'ForCSV-22ValidVentSpcFuncEnums'!AQ1,0)</f>
        <v>Exhaust - Woodwork shop/classrooms</v>
      </c>
      <c r="AR4" s="152" t="str">
        <f ca="1">OFFSET('For CSV - 2022 VentSpcFuncData'!$B$5,'ForCSV-22ValidVentSpcFuncEnums'!AR1,0)</f>
        <v>Food Service - Bars, cocktail lounges</v>
      </c>
      <c r="AS4" s="152" t="str">
        <f ca="1">OFFSET('For CSV - 2022 VentSpcFuncData'!$B$5,'ForCSV-22ValidVentSpcFuncEnums'!AS1,0)</f>
        <v>Food Service - Cafeteria/fast-food dining</v>
      </c>
      <c r="AT4" s="152" t="str">
        <f ca="1">OFFSET('For CSV - 2022 VentSpcFuncData'!$B$5,'ForCSV-22ValidVentSpcFuncEnums'!AT1,0)</f>
        <v>Food Service - Kitchen (cooking)</v>
      </c>
      <c r="AU4" s="152" t="str">
        <f ca="1">OFFSET('For CSV - 2022 VentSpcFuncData'!$B$5,'ForCSV-22ValidVentSpcFuncEnums'!AU1,0)</f>
        <v>Food Service - Restaurant dining rooms</v>
      </c>
      <c r="AV4" s="152" t="str">
        <f ca="1">OFFSET('For CSV - 2022 VentSpcFuncData'!$B$5,'ForCSV-22ValidVentSpcFuncEnums'!AV1,0)</f>
        <v>General - Break rooms</v>
      </c>
      <c r="AW4" s="152" t="str">
        <f ca="1">OFFSET('For CSV - 2022 VentSpcFuncData'!$B$5,'ForCSV-22ValidVentSpcFuncEnums'!AW1,0)</f>
        <v>General - Coffee Stations</v>
      </c>
      <c r="AX4" s="152" t="str">
        <f ca="1">OFFSET('For CSV - 2022 VentSpcFuncData'!$B$5,'ForCSV-22ValidVentSpcFuncEnums'!AX1,0)</f>
        <v>General - Conference/meeting</v>
      </c>
      <c r="AY4" s="152" t="str">
        <f ca="1">OFFSET('For CSV - 2022 VentSpcFuncData'!$B$5,'ForCSV-22ValidVentSpcFuncEnums'!AY1,0)</f>
        <v>General - Corridors</v>
      </c>
      <c r="AZ4" s="152" t="str">
        <f ca="1">OFFSET('For CSV - 2022 VentSpcFuncData'!$B$5,'ForCSV-22ValidVentSpcFuncEnums'!AZ1,0)</f>
        <v>General - Occupiable storage rooms for liquids or gels</v>
      </c>
      <c r="BA4" s="152" t="str">
        <f ca="1">OFFSET('For CSV - 2022 VentSpcFuncData'!$B$5,'ForCSV-22ValidVentSpcFuncEnums'!BA1,0)</f>
        <v>General - Unoccupied</v>
      </c>
      <c r="BB4" s="152" t="str">
        <f ca="1">OFFSET('For CSV - 2022 VentSpcFuncData'!$B$5,'ForCSV-22ValidVentSpcFuncEnums'!BB1,0)</f>
        <v>Lodging - Barracks sleeping areas</v>
      </c>
      <c r="BC4" s="152" t="str">
        <f ca="1">OFFSET('For CSV - 2022 VentSpcFuncData'!$B$5,'ForCSV-22ValidVentSpcFuncEnums'!BC1,0)</f>
        <v>Lodging - Bedroom/living room</v>
      </c>
      <c r="BD4" s="152" t="str">
        <f ca="1">OFFSET('For CSV - 2022 VentSpcFuncData'!$B$5,'ForCSV-22ValidVentSpcFuncEnums'!BD1,0)</f>
        <v>Lodging - Laundry rooms within dwelling units</v>
      </c>
      <c r="BE4" s="152" t="str">
        <f ca="1">OFFSET('For CSV - 2022 VentSpcFuncData'!$B$5,'ForCSV-22ValidVentSpcFuncEnums'!BE1,0)</f>
        <v>Lodging - Laundry rooms, central</v>
      </c>
      <c r="BF4" s="152" t="str">
        <f ca="1">OFFSET('For CSV - 2022 VentSpcFuncData'!$B$5,'ForCSV-22ValidVentSpcFuncEnums'!BF1,0)</f>
        <v>Lodging - Lobbies/pre-function</v>
      </c>
      <c r="BG4" s="152" t="str">
        <f ca="1">OFFSET('For CSV - 2022 VentSpcFuncData'!$B$5,'ForCSV-22ValidVentSpcFuncEnums'!BG1,0)</f>
        <v>Lodging - Multipurpose assembly</v>
      </c>
      <c r="BH4" s="152" t="str">
        <f ca="1">OFFSET('For CSV - 2022 VentSpcFuncData'!$B$5,'ForCSV-22ValidVentSpcFuncEnums'!BH1,0)</f>
        <v>Misc - All others</v>
      </c>
      <c r="BI4" s="152" t="str">
        <f ca="1">OFFSET('For CSV - 2022 VentSpcFuncData'!$B$5,'ForCSV-22ValidVentSpcFuncEnums'!BI1,0)</f>
        <v>Misc - Bank vaults/safe deposit</v>
      </c>
      <c r="BJ4" s="152" t="str">
        <f ca="1">OFFSET('For CSV - 2022 VentSpcFuncData'!$B$5,'ForCSV-22ValidVentSpcFuncEnums'!BJ1,0)</f>
        <v>Misc - Banks or bank lobbies</v>
      </c>
      <c r="BK4" s="152" t="str">
        <f ca="1">OFFSET('For CSV - 2022 VentSpcFuncData'!$B$5,'ForCSV-22ValidVentSpcFuncEnums'!BK1,0)</f>
        <v>Misc - Computer (not printing)</v>
      </c>
      <c r="BL4" s="152" t="str">
        <f ca="1">OFFSET('For CSV - 2022 VentSpcFuncData'!$B$5,'ForCSV-22ValidVentSpcFuncEnums'!BL1,0)</f>
        <v>Misc - Freezer and refrigerated spaces (&lt;50F)</v>
      </c>
      <c r="BM4" s="152" t="str">
        <f ca="1">OFFSET('For CSV - 2022 VentSpcFuncData'!$B$5,'ForCSV-22ValidVentSpcFuncEnums'!BM1,0)</f>
        <v>Misc - General manufacturing (excludes heavy industrial and process using chemicals)</v>
      </c>
      <c r="BN4" s="152" t="str">
        <f ca="1">OFFSET('For CSV - 2022 VentSpcFuncData'!$B$5,'ForCSV-22ValidVentSpcFuncEnums'!BN1,0)</f>
        <v>Misc - Pharmacy (preparation area)</v>
      </c>
      <c r="BO4" s="152" t="str">
        <f ca="1">OFFSET('For CSV - 2022 VentSpcFuncData'!$B$5,'ForCSV-22ValidVentSpcFuncEnums'!BO1,0)</f>
        <v>Misc - Photo studios</v>
      </c>
      <c r="BP4" s="152" t="str">
        <f ca="1">OFFSET('For CSV - 2022 VentSpcFuncData'!$B$5,'ForCSV-22ValidVentSpcFuncEnums'!BP1,0)</f>
        <v>Misc - Shipping/receiving</v>
      </c>
      <c r="BQ4" s="152" t="str">
        <f ca="1">OFFSET('For CSV - 2022 VentSpcFuncData'!$B$5,'ForCSV-22ValidVentSpcFuncEnums'!BQ1,0)</f>
        <v>Misc - Sorting, packing, light assembly</v>
      </c>
      <c r="BR4" s="152" t="str">
        <f ca="1">OFFSET('For CSV - 2022 VentSpcFuncData'!$B$5,'ForCSV-22ValidVentSpcFuncEnums'!BR1,0)</f>
        <v>Misc - Telephone closets</v>
      </c>
      <c r="BS4" s="152" t="str">
        <f ca="1">OFFSET('For CSV - 2022 VentSpcFuncData'!$B$5,'ForCSV-22ValidVentSpcFuncEnums'!BS1,0)</f>
        <v>Misc - Transportation waiting</v>
      </c>
      <c r="BT4" s="152" t="str">
        <f ca="1">OFFSET('For CSV - 2022 VentSpcFuncData'!$B$5,'ForCSV-22ValidVentSpcFuncEnums'!BT1,0)</f>
        <v>Misc - Warehouses</v>
      </c>
      <c r="BU4" s="152" t="str">
        <f ca="1">OFFSET('For CSV - 2022 VentSpcFuncData'!$B$5,'ForCSV-22ValidVentSpcFuncEnums'!BU1,0)</f>
        <v>Office - Breakrooms</v>
      </c>
      <c r="BV4" s="152" t="str">
        <f ca="1">OFFSET('For CSV - 2022 VentSpcFuncData'!$B$5,'ForCSV-22ValidVentSpcFuncEnums'!BV1,0)</f>
        <v>Office - Main entry lobbies</v>
      </c>
      <c r="BW4" s="152" t="str">
        <f ca="1">OFFSET('For CSV - 2022 VentSpcFuncData'!$B$5,'ForCSV-22ValidVentSpcFuncEnums'!BW1,0)</f>
        <v>Office - Occupiable storage rooms for dry materials</v>
      </c>
      <c r="BX4" s="152" t="str">
        <f ca="1">OFFSET('For CSV - 2022 VentSpcFuncData'!$B$5,'ForCSV-22ValidVentSpcFuncEnums'!BX1,0)</f>
        <v>Office - Office space</v>
      </c>
      <c r="BY4" s="152" t="str">
        <f ca="1">OFFSET('For CSV - 2022 VentSpcFuncData'!$B$5,'ForCSV-22ValidVentSpcFuncEnums'!BY1,0)</f>
        <v>Office - Reception areas</v>
      </c>
      <c r="BZ4" s="152" t="str">
        <f ca="1">OFFSET('For CSV - 2022 VentSpcFuncData'!$B$5,'ForCSV-22ValidVentSpcFuncEnums'!BZ1,0)</f>
        <v>Office - Telephone/data entry</v>
      </c>
      <c r="CA4" s="152" t="str">
        <f ca="1">OFFSET('For CSV - 2022 VentSpcFuncData'!$B$5,'ForCSV-22ValidVentSpcFuncEnums'!CA1,0)</f>
        <v>Residential - Common corridors</v>
      </c>
      <c r="CB4" s="152" t="str">
        <f ca="1">OFFSET('For CSV - 2022 VentSpcFuncData'!$B$5,'ForCSV-22ValidVentSpcFuncEnums'!CB1,0)</f>
        <v>Retail - Barbershop</v>
      </c>
      <c r="CC4" s="152" t="str">
        <f ca="1">OFFSET('For CSV - 2022 VentSpcFuncData'!$B$5,'ForCSV-22ValidVentSpcFuncEnums'!CC1,0)</f>
        <v>Retail - Beauty and nail salons</v>
      </c>
      <c r="CD4" s="152" t="str">
        <f ca="1">OFFSET('For CSV - 2022 VentSpcFuncData'!$B$5,'ForCSV-22ValidVentSpcFuncEnums'!CD1,0)</f>
        <v>Retail - Coin-operated laundries</v>
      </c>
      <c r="CE4" s="152" t="str">
        <f ca="1">OFFSET('For CSV - 2022 VentSpcFuncData'!$B$5,'ForCSV-22ValidVentSpcFuncEnums'!CE1,0)</f>
        <v>Retail - Mall common areas</v>
      </c>
      <c r="CF4" s="152" t="str">
        <f ca="1">OFFSET('For CSV - 2022 VentSpcFuncData'!$B$5,'ForCSV-22ValidVentSpcFuncEnums'!CF1,0)</f>
        <v>Retail - Pet shops (animal areas)</v>
      </c>
      <c r="CG4" s="152" t="str">
        <f ca="1">OFFSET('For CSV - 2022 VentSpcFuncData'!$B$5,'ForCSV-22ValidVentSpcFuncEnums'!CG1,0)</f>
        <v>Retail - Sales</v>
      </c>
      <c r="CH4" s="152" t="str">
        <f ca="1">OFFSET('For CSV - 2022 VentSpcFuncData'!$B$5,'ForCSV-22ValidVentSpcFuncEnums'!CH1,0)</f>
        <v>Retail - Supermarket</v>
      </c>
      <c r="CI4" s="152" t="str">
        <f ca="1">OFFSET('For CSV - 2022 VentSpcFuncData'!$B$5,'ForCSV-22ValidVentSpcFuncEnums'!CI1,0)</f>
        <v>Sports/Entertainment - Bowling alley (seating)</v>
      </c>
      <c r="CJ4" s="152" t="str">
        <f ca="1">OFFSET('For CSV - 2022 VentSpcFuncData'!$B$5,'ForCSV-22ValidVentSpcFuncEnums'!CJ1,0)</f>
        <v>Sports/Entertainment - Disco/dance floors</v>
      </c>
      <c r="CK4" s="152" t="str">
        <f ca="1">OFFSET('For CSV - 2022 VentSpcFuncData'!$B$5,'ForCSV-22ValidVentSpcFuncEnums'!CK1,0)</f>
        <v>Sports/Entertainment - Gambling casinos</v>
      </c>
      <c r="CL4" s="152" t="str">
        <f ca="1">OFFSET('For CSV - 2022 VentSpcFuncData'!$B$5,'ForCSV-22ValidVentSpcFuncEnums'!CL1,0)</f>
        <v>Sports/Entertainment - Game arcades</v>
      </c>
      <c r="CM4" s="152" t="str">
        <f ca="1">OFFSET('For CSV - 2022 VentSpcFuncData'!$B$5,'ForCSV-22ValidVentSpcFuncEnums'!CM1,0)</f>
        <v>Sports/Entertainment - Gym, sports arena (play area)</v>
      </c>
      <c r="CN4" s="152" t="str">
        <f ca="1">OFFSET('For CSV - 2022 VentSpcFuncData'!$B$5,'ForCSV-22ValidVentSpcFuncEnums'!CN1,0)</f>
        <v>Sports/Entertainment - Health club/aerobics room</v>
      </c>
      <c r="CO4" s="152" t="str">
        <f ca="1">OFFSET('For CSV - 2022 VentSpcFuncData'!$B$5,'ForCSV-22ValidVentSpcFuncEnums'!CO1,0)</f>
        <v>Sports/Entertainment - Health club/weight rooms</v>
      </c>
      <c r="CP4" s="152" t="str">
        <f ca="1">OFFSET('For CSV - 2022 VentSpcFuncData'!$B$5,'ForCSV-22ValidVentSpcFuncEnums'!CP1,0)</f>
        <v>Sports/Entertainment - Spectator areas</v>
      </c>
      <c r="CQ4" s="152" t="str">
        <f ca="1">OFFSET('For CSV - 2022 VentSpcFuncData'!$B$5,'ForCSV-22ValidVentSpcFuncEnums'!CQ1,0)</f>
        <v>Sports/Entertainment - Stages, studios</v>
      </c>
      <c r="CR4" s="152" t="str">
        <f ca="1">OFFSET('For CSV - 2022 VentSpcFuncData'!$B$5,'ForCSV-22ValidVentSpcFuncEnums'!CR1,0)</f>
        <v>Sports/Entertainment - Swimming (deck)</v>
      </c>
      <c r="CS4" s="152" t="str">
        <f ca="1">OFFSET('For CSV - 2022 VentSpcFuncData'!$B$5,'ForCSV-22ValidVentSpcFuncEnums'!CS1,0)</f>
        <v>Sports/Entertainment - Swimming (pool)</v>
      </c>
      <c r="CT4" s="152" t="str">
        <f ca="1">OFFSET('For CSV - 2022 VentSpcFuncData'!$B$5,'ForCSV-22ValidVentSpcFuncEnums'!CT1,0)</f>
        <v>NA</v>
      </c>
      <c r="CU4" s="86" t="s">
        <v>535</v>
      </c>
      <c r="CV4" s="153" t="s">
        <v>670</v>
      </c>
    </row>
    <row r="5" spans="1:100">
      <c r="B5" t="str">
        <f>'For CSV - 2022 SpcFuncData'!B5</f>
        <v>Aging Eye/Low-vision (Corridor Area)</v>
      </c>
      <c r="C5" s="107">
        <f ca="1">IF(IFERROR(MATCH(_xlfn.CONCAT($B5,",",C$4),'22 SpcFunc &amp; VentSpcFunc combos'!$Q$8:$Q$343,0),0)&gt;0,1,0)</f>
        <v>0</v>
      </c>
      <c r="D5" s="107">
        <f ca="1">IF(IFERROR(MATCH(_xlfn.CONCAT($B5,",",D$4),'22 SpcFunc &amp; VentSpcFunc combos'!$Q$8:$Q$343,0),0)&gt;0,1,0)</f>
        <v>0</v>
      </c>
      <c r="E5" s="107">
        <f ca="1">IF(IFERROR(MATCH(_xlfn.CONCAT($B5,",",E$4),'22 SpcFunc &amp; VentSpcFunc combos'!$Q$8:$Q$343,0),0)&gt;0,1,0)</f>
        <v>0</v>
      </c>
      <c r="F5" s="107">
        <f ca="1">IF(IFERROR(MATCH(_xlfn.CONCAT($B5,",",F$4),'22 SpcFunc &amp; VentSpcFunc combos'!$Q$8:$Q$343,0),0)&gt;0,1,0)</f>
        <v>0</v>
      </c>
      <c r="G5" s="107">
        <f ca="1">IF(IFERROR(MATCH(_xlfn.CONCAT($B5,",",G$4),'22 SpcFunc &amp; VentSpcFunc combos'!$Q$8:$Q$343,0),0)&gt;0,1,0)</f>
        <v>0</v>
      </c>
      <c r="H5" s="107">
        <f ca="1">IF(IFERROR(MATCH(_xlfn.CONCAT($B5,",",H$4),'22 SpcFunc &amp; VentSpcFunc combos'!$Q$8:$Q$343,0),0)&gt;0,1,0)</f>
        <v>0</v>
      </c>
      <c r="I5" s="107">
        <f ca="1">IF(IFERROR(MATCH(_xlfn.CONCAT($B5,",",I$4),'22 SpcFunc &amp; VentSpcFunc combos'!$Q$8:$Q$343,0),0)&gt;0,1,0)</f>
        <v>0</v>
      </c>
      <c r="J5" s="107">
        <f ca="1">IF(IFERROR(MATCH(_xlfn.CONCAT($B5,",",J$4),'22 SpcFunc &amp; VentSpcFunc combos'!$Q$8:$Q$343,0),0)&gt;0,1,0)</f>
        <v>0</v>
      </c>
      <c r="K5" s="107">
        <f ca="1">IF(IFERROR(MATCH(_xlfn.CONCAT($B5,",",K$4),'22 SpcFunc &amp; VentSpcFunc combos'!$Q$8:$Q$343,0),0)&gt;0,1,0)</f>
        <v>0</v>
      </c>
      <c r="L5" s="107">
        <f ca="1">IF(IFERROR(MATCH(_xlfn.CONCAT($B5,",",L$4),'22 SpcFunc &amp; VentSpcFunc combos'!$Q$8:$Q$343,0),0)&gt;0,1,0)</f>
        <v>0</v>
      </c>
      <c r="M5" s="107">
        <f ca="1">IF(IFERROR(MATCH(_xlfn.CONCAT($B5,",",M$4),'22 SpcFunc &amp; VentSpcFunc combos'!$Q$8:$Q$343,0),0)&gt;0,1,0)</f>
        <v>0</v>
      </c>
      <c r="N5" s="107">
        <f ca="1">IF(IFERROR(MATCH(_xlfn.CONCAT($B5,",",N$4),'22 SpcFunc &amp; VentSpcFunc combos'!$Q$8:$Q$343,0),0)&gt;0,1,0)</f>
        <v>0</v>
      </c>
      <c r="O5" s="107">
        <f ca="1">IF(IFERROR(MATCH(_xlfn.CONCAT($B5,",",O$4),'22 SpcFunc &amp; VentSpcFunc combos'!$Q$8:$Q$343,0),0)&gt;0,1,0)</f>
        <v>0</v>
      </c>
      <c r="P5" s="107">
        <f ca="1">IF(IFERROR(MATCH(_xlfn.CONCAT($B5,",",P$4),'22 SpcFunc &amp; VentSpcFunc combos'!$Q$8:$Q$343,0),0)&gt;0,1,0)</f>
        <v>0</v>
      </c>
      <c r="Q5" s="107">
        <f ca="1">IF(IFERROR(MATCH(_xlfn.CONCAT($B5,",",Q$4),'22 SpcFunc &amp; VentSpcFunc combos'!$Q$8:$Q$343,0),0)&gt;0,1,0)</f>
        <v>0</v>
      </c>
      <c r="R5" s="107">
        <f ca="1">IF(IFERROR(MATCH(_xlfn.CONCAT($B5,",",R$4),'22 SpcFunc &amp; VentSpcFunc combos'!$Q$8:$Q$343,0),0)&gt;0,1,0)</f>
        <v>0</v>
      </c>
      <c r="S5" s="107">
        <f ca="1">IF(IFERROR(MATCH(_xlfn.CONCAT($B5,",",S$4),'22 SpcFunc &amp; VentSpcFunc combos'!$Q$8:$Q$343,0),0)&gt;0,1,0)</f>
        <v>0</v>
      </c>
      <c r="T5" s="107">
        <f ca="1">IF(IFERROR(MATCH(_xlfn.CONCAT($B5,",",T$4),'22 SpcFunc &amp; VentSpcFunc combos'!$Q$8:$Q$343,0),0)&gt;0,1,0)</f>
        <v>0</v>
      </c>
      <c r="U5" s="107">
        <f ca="1">IF(IFERROR(MATCH(_xlfn.CONCAT($B5,",",U$4),'22 SpcFunc &amp; VentSpcFunc combos'!$Q$8:$Q$343,0),0)&gt;0,1,0)</f>
        <v>0</v>
      </c>
      <c r="V5" s="107">
        <f ca="1">IF(IFERROR(MATCH(_xlfn.CONCAT($B5,",",V$4),'22 SpcFunc &amp; VentSpcFunc combos'!$Q$8:$Q$343,0),0)&gt;0,1,0)</f>
        <v>0</v>
      </c>
      <c r="W5" s="107">
        <f ca="1">IF(IFERROR(MATCH(_xlfn.CONCAT($B5,",",W$4),'22 SpcFunc &amp; VentSpcFunc combos'!$Q$8:$Q$343,0),0)&gt;0,1,0)</f>
        <v>0</v>
      </c>
      <c r="X5" s="107">
        <f ca="1">IF(IFERROR(MATCH(_xlfn.CONCAT($B5,",",X$4),'22 SpcFunc &amp; VentSpcFunc combos'!$Q$8:$Q$343,0),0)&gt;0,1,0)</f>
        <v>0</v>
      </c>
      <c r="Y5" s="107">
        <f ca="1">IF(IFERROR(MATCH(_xlfn.CONCAT($B5,",",Y$4),'22 SpcFunc &amp; VentSpcFunc combos'!$Q$8:$Q$343,0),0)&gt;0,1,0)</f>
        <v>0</v>
      </c>
      <c r="Z5" s="107">
        <f ca="1">IF(IFERROR(MATCH(_xlfn.CONCAT($B5,",",Z$4),'22 SpcFunc &amp; VentSpcFunc combos'!$Q$8:$Q$343,0),0)&gt;0,1,0)</f>
        <v>0</v>
      </c>
      <c r="AA5" s="107">
        <f ca="1">IF(IFERROR(MATCH(_xlfn.CONCAT($B5,",",AA$4),'22 SpcFunc &amp; VentSpcFunc combos'!$Q$8:$Q$343,0),0)&gt;0,1,0)</f>
        <v>0</v>
      </c>
      <c r="AB5" s="107">
        <f ca="1">IF(IFERROR(MATCH(_xlfn.CONCAT($B5,",",AB$4),'22 SpcFunc &amp; VentSpcFunc combos'!$Q$8:$Q$343,0),0)&gt;0,1,0)</f>
        <v>0</v>
      </c>
      <c r="AC5" s="107">
        <f ca="1">IF(IFERROR(MATCH(_xlfn.CONCAT($B5,",",AC$4),'22 SpcFunc &amp; VentSpcFunc combos'!$Q$8:$Q$343,0),0)&gt;0,1,0)</f>
        <v>0</v>
      </c>
      <c r="AD5" s="107">
        <f ca="1">IF(IFERROR(MATCH(_xlfn.CONCAT($B5,",",AD$4),'22 SpcFunc &amp; VentSpcFunc combos'!$Q$8:$Q$343,0),0)&gt;0,1,0)</f>
        <v>0</v>
      </c>
      <c r="AE5" s="107">
        <f ca="1">IF(IFERROR(MATCH(_xlfn.CONCAT($B5,",",AE$4),'22 SpcFunc &amp; VentSpcFunc combos'!$Q$8:$Q$343,0),0)&gt;0,1,0)</f>
        <v>0</v>
      </c>
      <c r="AF5" s="107">
        <f ca="1">IF(IFERROR(MATCH(_xlfn.CONCAT($B5,",",AF$4),'22 SpcFunc &amp; VentSpcFunc combos'!$Q$8:$Q$343,0),0)&gt;0,1,0)</f>
        <v>0</v>
      </c>
      <c r="AG5" s="107">
        <f ca="1">IF(IFERROR(MATCH(_xlfn.CONCAT($B5,",",AG$4),'22 SpcFunc &amp; VentSpcFunc combos'!$Q$8:$Q$343,0),0)&gt;0,1,0)</f>
        <v>0</v>
      </c>
      <c r="AH5" s="107">
        <f ca="1">IF(IFERROR(MATCH(_xlfn.CONCAT($B5,",",AH$4),'22 SpcFunc &amp; VentSpcFunc combos'!$Q$8:$Q$343,0),0)&gt;0,1,0)</f>
        <v>0</v>
      </c>
      <c r="AI5" s="107">
        <f ca="1">IF(IFERROR(MATCH(_xlfn.CONCAT($B5,",",AI$4),'22 SpcFunc &amp; VentSpcFunc combos'!$Q$8:$Q$343,0),0)&gt;0,1,0)</f>
        <v>0</v>
      </c>
      <c r="AJ5" s="107">
        <f ca="1">IF(IFERROR(MATCH(_xlfn.CONCAT($B5,",",AJ$4),'22 SpcFunc &amp; VentSpcFunc combos'!$Q$8:$Q$343,0),0)&gt;0,1,0)</f>
        <v>0</v>
      </c>
      <c r="AK5" s="107">
        <f ca="1">IF(IFERROR(MATCH(_xlfn.CONCAT($B5,",",AK$4),'22 SpcFunc &amp; VentSpcFunc combos'!$Q$8:$Q$343,0),0)&gt;0,1,0)</f>
        <v>0</v>
      </c>
      <c r="AL5" s="107">
        <f ca="1">IF(IFERROR(MATCH(_xlfn.CONCAT($B5,",",AL$4),'22 SpcFunc &amp; VentSpcFunc combos'!$Q$8:$Q$343,0),0)&gt;0,1,0)</f>
        <v>0</v>
      </c>
      <c r="AM5" s="107">
        <f ca="1">IF(IFERROR(MATCH(_xlfn.CONCAT($B5,",",AM$4),'22 SpcFunc &amp; VentSpcFunc combos'!$Q$8:$Q$343,0),0)&gt;0,1,0)</f>
        <v>0</v>
      </c>
      <c r="AN5" s="107">
        <f ca="1">IF(IFERROR(MATCH(_xlfn.CONCAT($B5,",",AN$4),'22 SpcFunc &amp; VentSpcFunc combos'!$Q$8:$Q$343,0),0)&gt;0,1,0)</f>
        <v>0</v>
      </c>
      <c r="AO5" s="107">
        <f ca="1">IF(IFERROR(MATCH(_xlfn.CONCAT($B5,",",AO$4),'22 SpcFunc &amp; VentSpcFunc combos'!$Q$8:$Q$343,0),0)&gt;0,1,0)</f>
        <v>0</v>
      </c>
      <c r="AP5" s="107">
        <f ca="1">IF(IFERROR(MATCH(_xlfn.CONCAT($B5,",",AP$4),'22 SpcFunc &amp; VentSpcFunc combos'!$Q$8:$Q$343,0),0)&gt;0,1,0)</f>
        <v>0</v>
      </c>
      <c r="AQ5" s="107">
        <f ca="1">IF(IFERROR(MATCH(_xlfn.CONCAT($B5,",",AQ$4),'22 SpcFunc &amp; VentSpcFunc combos'!$Q$8:$Q$343,0),0)&gt;0,1,0)</f>
        <v>0</v>
      </c>
      <c r="AR5" s="107">
        <f ca="1">IF(IFERROR(MATCH(_xlfn.CONCAT($B5,",",AR$4),'22 SpcFunc &amp; VentSpcFunc combos'!$Q$8:$Q$343,0),0)&gt;0,1,0)</f>
        <v>0</v>
      </c>
      <c r="AS5" s="107">
        <f ca="1">IF(IFERROR(MATCH(_xlfn.CONCAT($B5,",",AS$4),'22 SpcFunc &amp; VentSpcFunc combos'!$Q$8:$Q$343,0),0)&gt;0,1,0)</f>
        <v>0</v>
      </c>
      <c r="AT5" s="107">
        <f ca="1">IF(IFERROR(MATCH(_xlfn.CONCAT($B5,",",AT$4),'22 SpcFunc &amp; VentSpcFunc combos'!$Q$8:$Q$343,0),0)&gt;0,1,0)</f>
        <v>0</v>
      </c>
      <c r="AU5" s="107">
        <f ca="1">IF(IFERROR(MATCH(_xlfn.CONCAT($B5,",",AU$4),'22 SpcFunc &amp; VentSpcFunc combos'!$Q$8:$Q$343,0),0)&gt;0,1,0)</f>
        <v>0</v>
      </c>
      <c r="AV5" s="107">
        <f ca="1">IF(IFERROR(MATCH(_xlfn.CONCAT($B5,",",AV$4),'22 SpcFunc &amp; VentSpcFunc combos'!$Q$8:$Q$343,0),0)&gt;0,1,0)</f>
        <v>0</v>
      </c>
      <c r="AW5" s="107">
        <f ca="1">IF(IFERROR(MATCH(_xlfn.CONCAT($B5,",",AW$4),'22 SpcFunc &amp; VentSpcFunc combos'!$Q$8:$Q$343,0),0)&gt;0,1,0)</f>
        <v>0</v>
      </c>
      <c r="AX5" s="107">
        <f ca="1">IF(IFERROR(MATCH(_xlfn.CONCAT($B5,",",AX$4),'22 SpcFunc &amp; VentSpcFunc combos'!$Q$8:$Q$343,0),0)&gt;0,1,0)</f>
        <v>0</v>
      </c>
      <c r="AY5" s="107">
        <f ca="1">IF(IFERROR(MATCH(_xlfn.CONCAT($B5,",",AY$4),'22 SpcFunc &amp; VentSpcFunc combos'!$Q$8:$Q$343,0),0)&gt;0,1,0)</f>
        <v>1</v>
      </c>
      <c r="AZ5" s="107">
        <f ca="1">IF(IFERROR(MATCH(_xlfn.CONCAT($B5,",",AZ$4),'22 SpcFunc &amp; VentSpcFunc combos'!$Q$8:$Q$343,0),0)&gt;0,1,0)</f>
        <v>0</v>
      </c>
      <c r="BA5" s="107">
        <f ca="1">IF(IFERROR(MATCH(_xlfn.CONCAT($B5,",",BA$4),'22 SpcFunc &amp; VentSpcFunc combos'!$Q$8:$Q$343,0),0)&gt;0,1,0)</f>
        <v>0</v>
      </c>
      <c r="BB5" s="107">
        <f ca="1">IF(IFERROR(MATCH(_xlfn.CONCAT($B5,",",BB$4),'22 SpcFunc &amp; VentSpcFunc combos'!$Q$8:$Q$343,0),0)&gt;0,1,0)</f>
        <v>0</v>
      </c>
      <c r="BC5" s="107">
        <f ca="1">IF(IFERROR(MATCH(_xlfn.CONCAT($B5,",",BC$4),'22 SpcFunc &amp; VentSpcFunc combos'!$Q$8:$Q$343,0),0)&gt;0,1,0)</f>
        <v>0</v>
      </c>
      <c r="BD5" s="107">
        <f ca="1">IF(IFERROR(MATCH(_xlfn.CONCAT($B5,",",BD$4),'22 SpcFunc &amp; VentSpcFunc combos'!$Q$8:$Q$343,0),0)&gt;0,1,0)</f>
        <v>0</v>
      </c>
      <c r="BE5" s="107">
        <f ca="1">IF(IFERROR(MATCH(_xlfn.CONCAT($B5,",",BE$4),'22 SpcFunc &amp; VentSpcFunc combos'!$Q$8:$Q$343,0),0)&gt;0,1,0)</f>
        <v>0</v>
      </c>
      <c r="BF5" s="107">
        <f ca="1">IF(IFERROR(MATCH(_xlfn.CONCAT($B5,",",BF$4),'22 SpcFunc &amp; VentSpcFunc combos'!$Q$8:$Q$343,0),0)&gt;0,1,0)</f>
        <v>0</v>
      </c>
      <c r="BG5" s="107">
        <f ca="1">IF(IFERROR(MATCH(_xlfn.CONCAT($B5,",",BG$4),'22 SpcFunc &amp; VentSpcFunc combos'!$Q$8:$Q$343,0),0)&gt;0,1,0)</f>
        <v>0</v>
      </c>
      <c r="BH5" s="107">
        <f ca="1">IF(IFERROR(MATCH(_xlfn.CONCAT($B5,",",BH$4),'22 SpcFunc &amp; VentSpcFunc combos'!$Q$8:$Q$343,0),0)&gt;0,1,0)</f>
        <v>0</v>
      </c>
      <c r="BI5" s="107">
        <f ca="1">IF(IFERROR(MATCH(_xlfn.CONCAT($B5,",",BI$4),'22 SpcFunc &amp; VentSpcFunc combos'!$Q$8:$Q$343,0),0)&gt;0,1,0)</f>
        <v>0</v>
      </c>
      <c r="BJ5" s="107">
        <f ca="1">IF(IFERROR(MATCH(_xlfn.CONCAT($B5,",",BJ$4),'22 SpcFunc &amp; VentSpcFunc combos'!$Q$8:$Q$343,0),0)&gt;0,1,0)</f>
        <v>0</v>
      </c>
      <c r="BK5" s="107">
        <f ca="1">IF(IFERROR(MATCH(_xlfn.CONCAT($B5,",",BK$4),'22 SpcFunc &amp; VentSpcFunc combos'!$Q$8:$Q$343,0),0)&gt;0,1,0)</f>
        <v>0</v>
      </c>
      <c r="BL5" s="107">
        <f ca="1">IF(IFERROR(MATCH(_xlfn.CONCAT($B5,",",BL$4),'22 SpcFunc &amp; VentSpcFunc combos'!$Q$8:$Q$343,0),0)&gt;0,1,0)</f>
        <v>0</v>
      </c>
      <c r="BM5" s="107">
        <f ca="1">IF(IFERROR(MATCH(_xlfn.CONCAT($B5,",",BM$4),'22 SpcFunc &amp; VentSpcFunc combos'!$Q$8:$Q$343,0),0)&gt;0,1,0)</f>
        <v>0</v>
      </c>
      <c r="BN5" s="107">
        <f ca="1">IF(IFERROR(MATCH(_xlfn.CONCAT($B5,",",BN$4),'22 SpcFunc &amp; VentSpcFunc combos'!$Q$8:$Q$343,0),0)&gt;0,1,0)</f>
        <v>0</v>
      </c>
      <c r="BO5" s="107">
        <f ca="1">IF(IFERROR(MATCH(_xlfn.CONCAT($B5,",",BO$4),'22 SpcFunc &amp; VentSpcFunc combos'!$Q$8:$Q$343,0),0)&gt;0,1,0)</f>
        <v>0</v>
      </c>
      <c r="BP5" s="107">
        <f ca="1">IF(IFERROR(MATCH(_xlfn.CONCAT($B5,",",BP$4),'22 SpcFunc &amp; VentSpcFunc combos'!$Q$8:$Q$343,0),0)&gt;0,1,0)</f>
        <v>0</v>
      </c>
      <c r="BQ5" s="107">
        <f ca="1">IF(IFERROR(MATCH(_xlfn.CONCAT($B5,",",BQ$4),'22 SpcFunc &amp; VentSpcFunc combos'!$Q$8:$Q$343,0),0)&gt;0,1,0)</f>
        <v>0</v>
      </c>
      <c r="BR5" s="107">
        <f ca="1">IF(IFERROR(MATCH(_xlfn.CONCAT($B5,",",BR$4),'22 SpcFunc &amp; VentSpcFunc combos'!$Q$8:$Q$343,0),0)&gt;0,1,0)</f>
        <v>0</v>
      </c>
      <c r="BS5" s="107">
        <f ca="1">IF(IFERROR(MATCH(_xlfn.CONCAT($B5,",",BS$4),'22 SpcFunc &amp; VentSpcFunc combos'!$Q$8:$Q$343,0),0)&gt;0,1,0)</f>
        <v>0</v>
      </c>
      <c r="BT5" s="107">
        <f ca="1">IF(IFERROR(MATCH(_xlfn.CONCAT($B5,",",BT$4),'22 SpcFunc &amp; VentSpcFunc combos'!$Q$8:$Q$343,0),0)&gt;0,1,0)</f>
        <v>0</v>
      </c>
      <c r="BU5" s="107">
        <f ca="1">IF(IFERROR(MATCH(_xlfn.CONCAT($B5,",",BU$4),'22 SpcFunc &amp; VentSpcFunc combos'!$Q$8:$Q$343,0),0)&gt;0,1,0)</f>
        <v>0</v>
      </c>
      <c r="BV5" s="107">
        <f ca="1">IF(IFERROR(MATCH(_xlfn.CONCAT($B5,",",BV$4),'22 SpcFunc &amp; VentSpcFunc combos'!$Q$8:$Q$343,0),0)&gt;0,1,0)</f>
        <v>0</v>
      </c>
      <c r="BW5" s="107">
        <f ca="1">IF(IFERROR(MATCH(_xlfn.CONCAT($B5,",",BW$4),'22 SpcFunc &amp; VentSpcFunc combos'!$Q$8:$Q$343,0),0)&gt;0,1,0)</f>
        <v>0</v>
      </c>
      <c r="BX5" s="107">
        <f ca="1">IF(IFERROR(MATCH(_xlfn.CONCAT($B5,",",BX$4),'22 SpcFunc &amp; VentSpcFunc combos'!$Q$8:$Q$343,0),0)&gt;0,1,0)</f>
        <v>0</v>
      </c>
      <c r="BY5" s="107">
        <f ca="1">IF(IFERROR(MATCH(_xlfn.CONCAT($B5,",",BY$4),'22 SpcFunc &amp; VentSpcFunc combos'!$Q$8:$Q$343,0),0)&gt;0,1,0)</f>
        <v>0</v>
      </c>
      <c r="BZ5" s="107">
        <f ca="1">IF(IFERROR(MATCH(_xlfn.CONCAT($B5,",",BZ$4),'22 SpcFunc &amp; VentSpcFunc combos'!$Q$8:$Q$343,0),0)&gt;0,1,0)</f>
        <v>0</v>
      </c>
      <c r="CA5" s="107">
        <f ca="1">IF(IFERROR(MATCH(_xlfn.CONCAT($B5,",",CA$4),'22 SpcFunc &amp; VentSpcFunc combos'!$Q$8:$Q$343,0),0)&gt;0,1,0)</f>
        <v>0</v>
      </c>
      <c r="CB5" s="107">
        <f ca="1">IF(IFERROR(MATCH(_xlfn.CONCAT($B5,",",CB$4),'22 SpcFunc &amp; VentSpcFunc combos'!$Q$8:$Q$343,0),0)&gt;0,1,0)</f>
        <v>0</v>
      </c>
      <c r="CC5" s="107">
        <f ca="1">IF(IFERROR(MATCH(_xlfn.CONCAT($B5,",",CC$4),'22 SpcFunc &amp; VentSpcFunc combos'!$Q$8:$Q$343,0),0)&gt;0,1,0)</f>
        <v>0</v>
      </c>
      <c r="CD5" s="107">
        <f ca="1">IF(IFERROR(MATCH(_xlfn.CONCAT($B5,",",CD$4),'22 SpcFunc &amp; VentSpcFunc combos'!$Q$8:$Q$343,0),0)&gt;0,1,0)</f>
        <v>0</v>
      </c>
      <c r="CE5" s="107">
        <f ca="1">IF(IFERROR(MATCH(_xlfn.CONCAT($B5,",",CE$4),'22 SpcFunc &amp; VentSpcFunc combos'!$Q$8:$Q$343,0),0)&gt;0,1,0)</f>
        <v>0</v>
      </c>
      <c r="CF5" s="107">
        <f ca="1">IF(IFERROR(MATCH(_xlfn.CONCAT($B5,",",CF$4),'22 SpcFunc &amp; VentSpcFunc combos'!$Q$8:$Q$343,0),0)&gt;0,1,0)</f>
        <v>0</v>
      </c>
      <c r="CG5" s="107">
        <f ca="1">IF(IFERROR(MATCH(_xlfn.CONCAT($B5,",",CG$4),'22 SpcFunc &amp; VentSpcFunc combos'!$Q$8:$Q$343,0),0)&gt;0,1,0)</f>
        <v>0</v>
      </c>
      <c r="CH5" s="107">
        <f ca="1">IF(IFERROR(MATCH(_xlfn.CONCAT($B5,",",CH$4),'22 SpcFunc &amp; VentSpcFunc combos'!$Q$8:$Q$343,0),0)&gt;0,1,0)</f>
        <v>0</v>
      </c>
      <c r="CI5" s="107">
        <f ca="1">IF(IFERROR(MATCH(_xlfn.CONCAT($B5,",",CI$4),'22 SpcFunc &amp; VentSpcFunc combos'!$Q$8:$Q$343,0),0)&gt;0,1,0)</f>
        <v>0</v>
      </c>
      <c r="CJ5" s="107">
        <f ca="1">IF(IFERROR(MATCH(_xlfn.CONCAT($B5,",",CJ$4),'22 SpcFunc &amp; VentSpcFunc combos'!$Q$8:$Q$343,0),0)&gt;0,1,0)</f>
        <v>0</v>
      </c>
      <c r="CK5" s="107">
        <f ca="1">IF(IFERROR(MATCH(_xlfn.CONCAT($B5,",",CK$4),'22 SpcFunc &amp; VentSpcFunc combos'!$Q$8:$Q$343,0),0)&gt;0,1,0)</f>
        <v>0</v>
      </c>
      <c r="CL5" s="107">
        <f ca="1">IF(IFERROR(MATCH(_xlfn.CONCAT($B5,",",CL$4),'22 SpcFunc &amp; VentSpcFunc combos'!$Q$8:$Q$343,0),0)&gt;0,1,0)</f>
        <v>0</v>
      </c>
      <c r="CM5" s="107">
        <f ca="1">IF(IFERROR(MATCH(_xlfn.CONCAT($B5,",",CM$4),'22 SpcFunc &amp; VentSpcFunc combos'!$Q$8:$Q$343,0),0)&gt;0,1,0)</f>
        <v>0</v>
      </c>
      <c r="CN5" s="107">
        <f ca="1">IF(IFERROR(MATCH(_xlfn.CONCAT($B5,",",CN$4),'22 SpcFunc &amp; VentSpcFunc combos'!$Q$8:$Q$343,0),0)&gt;0,1,0)</f>
        <v>0</v>
      </c>
      <c r="CO5" s="107">
        <f ca="1">IF(IFERROR(MATCH(_xlfn.CONCAT($B5,",",CO$4),'22 SpcFunc &amp; VentSpcFunc combos'!$Q$8:$Q$343,0),0)&gt;0,1,0)</f>
        <v>0</v>
      </c>
      <c r="CP5" s="107">
        <f ca="1">IF(IFERROR(MATCH(_xlfn.CONCAT($B5,",",CP$4),'22 SpcFunc &amp; VentSpcFunc combos'!$Q$8:$Q$343,0),0)&gt;0,1,0)</f>
        <v>0</v>
      </c>
      <c r="CQ5" s="107">
        <f ca="1">IF(IFERROR(MATCH(_xlfn.CONCAT($B5,",",CQ$4),'22 SpcFunc &amp; VentSpcFunc combos'!$Q$8:$Q$343,0),0)&gt;0,1,0)</f>
        <v>0</v>
      </c>
      <c r="CR5" s="107">
        <f ca="1">IF(IFERROR(MATCH(_xlfn.CONCAT($B5,",",CR$4),'22 SpcFunc &amp; VentSpcFunc combos'!$Q$8:$Q$343,0),0)&gt;0,1,0)</f>
        <v>0</v>
      </c>
      <c r="CS5" s="107">
        <f ca="1">IF(IFERROR(MATCH(_xlfn.CONCAT($B5,",",CS$4),'22 SpcFunc &amp; VentSpcFunc combos'!$Q$8:$Q$343,0),0)&gt;0,1,0)</f>
        <v>0</v>
      </c>
      <c r="CT5" s="107">
        <f ca="1">IF(IFERROR(MATCH(_xlfn.CONCAT($B5,",",CT$4),'22 SpcFunc &amp; VentSpcFunc combos'!$Q$8:$Q$343,0),0)&gt;0,1,0)</f>
        <v>0</v>
      </c>
      <c r="CU5" s="86" t="s">
        <v>535</v>
      </c>
      <c r="CV5">
        <f ca="1">SUM(C5:CT5)</f>
        <v>1</v>
      </c>
    </row>
    <row r="6" spans="1:100">
      <c r="B6" t="str">
        <f>'For CSV - 2022 SpcFuncData'!B6</f>
        <v>Aging Eye/Low-vision (Dining)</v>
      </c>
      <c r="C6" s="107">
        <f ca="1">IF(IFERROR(MATCH(_xlfn.CONCAT($B6,",",C$4),'22 SpcFunc &amp; VentSpcFunc combos'!$Q$8:$Q$343,0),0)&gt;0,1,0)</f>
        <v>0</v>
      </c>
      <c r="D6" s="107">
        <f ca="1">IF(IFERROR(MATCH(_xlfn.CONCAT($B6,",",D$4),'22 SpcFunc &amp; VentSpcFunc combos'!$Q$8:$Q$343,0),0)&gt;0,1,0)</f>
        <v>0</v>
      </c>
      <c r="E6" s="107">
        <f ca="1">IF(IFERROR(MATCH(_xlfn.CONCAT($B6,",",E$4),'22 SpcFunc &amp; VentSpcFunc combos'!$Q$8:$Q$343,0),0)&gt;0,1,0)</f>
        <v>0</v>
      </c>
      <c r="F6" s="107">
        <f ca="1">IF(IFERROR(MATCH(_xlfn.CONCAT($B6,",",F$4),'22 SpcFunc &amp; VentSpcFunc combos'!$Q$8:$Q$343,0),0)&gt;0,1,0)</f>
        <v>0</v>
      </c>
      <c r="G6" s="107">
        <f ca="1">IF(IFERROR(MATCH(_xlfn.CONCAT($B6,",",G$4),'22 SpcFunc &amp; VentSpcFunc combos'!$Q$8:$Q$343,0),0)&gt;0,1,0)</f>
        <v>0</v>
      </c>
      <c r="H6" s="107">
        <f ca="1">IF(IFERROR(MATCH(_xlfn.CONCAT($B6,",",H$4),'22 SpcFunc &amp; VentSpcFunc combos'!$Q$8:$Q$343,0),0)&gt;0,1,0)</f>
        <v>0</v>
      </c>
      <c r="I6" s="107">
        <f ca="1">IF(IFERROR(MATCH(_xlfn.CONCAT($B6,",",I$4),'22 SpcFunc &amp; VentSpcFunc combos'!$Q$8:$Q$343,0),0)&gt;0,1,0)</f>
        <v>0</v>
      </c>
      <c r="J6" s="107">
        <f ca="1">IF(IFERROR(MATCH(_xlfn.CONCAT($B6,",",J$4),'22 SpcFunc &amp; VentSpcFunc combos'!$Q$8:$Q$343,0),0)&gt;0,1,0)</f>
        <v>0</v>
      </c>
      <c r="K6" s="107">
        <f ca="1">IF(IFERROR(MATCH(_xlfn.CONCAT($B6,",",K$4),'22 SpcFunc &amp; VentSpcFunc combos'!$Q$8:$Q$343,0),0)&gt;0,1,0)</f>
        <v>0</v>
      </c>
      <c r="L6" s="107">
        <f ca="1">IF(IFERROR(MATCH(_xlfn.CONCAT($B6,",",L$4),'22 SpcFunc &amp; VentSpcFunc combos'!$Q$8:$Q$343,0),0)&gt;0,1,0)</f>
        <v>0</v>
      </c>
      <c r="M6" s="107">
        <f ca="1">IF(IFERROR(MATCH(_xlfn.CONCAT($B6,",",M$4),'22 SpcFunc &amp; VentSpcFunc combos'!$Q$8:$Q$343,0),0)&gt;0,1,0)</f>
        <v>0</v>
      </c>
      <c r="N6" s="107">
        <f ca="1">IF(IFERROR(MATCH(_xlfn.CONCAT($B6,",",N$4),'22 SpcFunc &amp; VentSpcFunc combos'!$Q$8:$Q$343,0),0)&gt;0,1,0)</f>
        <v>0</v>
      </c>
      <c r="O6" s="107">
        <f ca="1">IF(IFERROR(MATCH(_xlfn.CONCAT($B6,",",O$4),'22 SpcFunc &amp; VentSpcFunc combos'!$Q$8:$Q$343,0),0)&gt;0,1,0)</f>
        <v>0</v>
      </c>
      <c r="P6" s="107">
        <f ca="1">IF(IFERROR(MATCH(_xlfn.CONCAT($B6,",",P$4),'22 SpcFunc &amp; VentSpcFunc combos'!$Q$8:$Q$343,0),0)&gt;0,1,0)</f>
        <v>0</v>
      </c>
      <c r="Q6" s="107">
        <f ca="1">IF(IFERROR(MATCH(_xlfn.CONCAT($B6,",",Q$4),'22 SpcFunc &amp; VentSpcFunc combos'!$Q$8:$Q$343,0),0)&gt;0,1,0)</f>
        <v>0</v>
      </c>
      <c r="R6" s="107">
        <f ca="1">IF(IFERROR(MATCH(_xlfn.CONCAT($B6,",",R$4),'22 SpcFunc &amp; VentSpcFunc combos'!$Q$8:$Q$343,0),0)&gt;0,1,0)</f>
        <v>0</v>
      </c>
      <c r="S6" s="107">
        <f ca="1">IF(IFERROR(MATCH(_xlfn.CONCAT($B6,",",S$4),'22 SpcFunc &amp; VentSpcFunc combos'!$Q$8:$Q$343,0),0)&gt;0,1,0)</f>
        <v>0</v>
      </c>
      <c r="T6" s="107">
        <f ca="1">IF(IFERROR(MATCH(_xlfn.CONCAT($B6,",",T$4),'22 SpcFunc &amp; VentSpcFunc combos'!$Q$8:$Q$343,0),0)&gt;0,1,0)</f>
        <v>0</v>
      </c>
      <c r="U6" s="107">
        <f ca="1">IF(IFERROR(MATCH(_xlfn.CONCAT($B6,",",U$4),'22 SpcFunc &amp; VentSpcFunc combos'!$Q$8:$Q$343,0),0)&gt;0,1,0)</f>
        <v>0</v>
      </c>
      <c r="V6" s="107">
        <f ca="1">IF(IFERROR(MATCH(_xlfn.CONCAT($B6,",",V$4),'22 SpcFunc &amp; VentSpcFunc combos'!$Q$8:$Q$343,0),0)&gt;0,1,0)</f>
        <v>0</v>
      </c>
      <c r="W6" s="107">
        <f ca="1">IF(IFERROR(MATCH(_xlfn.CONCAT($B6,",",W$4),'22 SpcFunc &amp; VentSpcFunc combos'!$Q$8:$Q$343,0),0)&gt;0,1,0)</f>
        <v>0</v>
      </c>
      <c r="X6" s="107">
        <f ca="1">IF(IFERROR(MATCH(_xlfn.CONCAT($B6,",",X$4),'22 SpcFunc &amp; VentSpcFunc combos'!$Q$8:$Q$343,0),0)&gt;0,1,0)</f>
        <v>0</v>
      </c>
      <c r="Y6" s="107">
        <f ca="1">IF(IFERROR(MATCH(_xlfn.CONCAT($B6,",",Y$4),'22 SpcFunc &amp; VentSpcFunc combos'!$Q$8:$Q$343,0),0)&gt;0,1,0)</f>
        <v>0</v>
      </c>
      <c r="Z6" s="107">
        <f ca="1">IF(IFERROR(MATCH(_xlfn.CONCAT($B6,",",Z$4),'22 SpcFunc &amp; VentSpcFunc combos'!$Q$8:$Q$343,0),0)&gt;0,1,0)</f>
        <v>0</v>
      </c>
      <c r="AA6" s="107">
        <f ca="1">IF(IFERROR(MATCH(_xlfn.CONCAT($B6,",",AA$4),'22 SpcFunc &amp; VentSpcFunc combos'!$Q$8:$Q$343,0),0)&gt;0,1,0)</f>
        <v>0</v>
      </c>
      <c r="AB6" s="107">
        <f ca="1">IF(IFERROR(MATCH(_xlfn.CONCAT($B6,",",AB$4),'22 SpcFunc &amp; VentSpcFunc combos'!$Q$8:$Q$343,0),0)&gt;0,1,0)</f>
        <v>0</v>
      </c>
      <c r="AC6" s="107">
        <f ca="1">IF(IFERROR(MATCH(_xlfn.CONCAT($B6,",",AC$4),'22 SpcFunc &amp; VentSpcFunc combos'!$Q$8:$Q$343,0),0)&gt;0,1,0)</f>
        <v>0</v>
      </c>
      <c r="AD6" s="107">
        <f ca="1">IF(IFERROR(MATCH(_xlfn.CONCAT($B6,",",AD$4),'22 SpcFunc &amp; VentSpcFunc combos'!$Q$8:$Q$343,0),0)&gt;0,1,0)</f>
        <v>0</v>
      </c>
      <c r="AE6" s="107">
        <f ca="1">IF(IFERROR(MATCH(_xlfn.CONCAT($B6,",",AE$4),'22 SpcFunc &amp; VentSpcFunc combos'!$Q$8:$Q$343,0),0)&gt;0,1,0)</f>
        <v>0</v>
      </c>
      <c r="AF6" s="107">
        <f ca="1">IF(IFERROR(MATCH(_xlfn.CONCAT($B6,",",AF$4),'22 SpcFunc &amp; VentSpcFunc combos'!$Q$8:$Q$343,0),0)&gt;0,1,0)</f>
        <v>0</v>
      </c>
      <c r="AG6" s="107">
        <f ca="1">IF(IFERROR(MATCH(_xlfn.CONCAT($B6,",",AG$4),'22 SpcFunc &amp; VentSpcFunc combos'!$Q$8:$Q$343,0),0)&gt;0,1,0)</f>
        <v>0</v>
      </c>
      <c r="AH6" s="107">
        <f ca="1">IF(IFERROR(MATCH(_xlfn.CONCAT($B6,",",AH$4),'22 SpcFunc &amp; VentSpcFunc combos'!$Q$8:$Q$343,0),0)&gt;0,1,0)</f>
        <v>0</v>
      </c>
      <c r="AI6" s="107">
        <f ca="1">IF(IFERROR(MATCH(_xlfn.CONCAT($B6,",",AI$4),'22 SpcFunc &amp; VentSpcFunc combos'!$Q$8:$Q$343,0),0)&gt;0,1,0)</f>
        <v>0</v>
      </c>
      <c r="AJ6" s="107">
        <f ca="1">IF(IFERROR(MATCH(_xlfn.CONCAT($B6,",",AJ$4),'22 SpcFunc &amp; VentSpcFunc combos'!$Q$8:$Q$343,0),0)&gt;0,1,0)</f>
        <v>0</v>
      </c>
      <c r="AK6" s="107">
        <f ca="1">IF(IFERROR(MATCH(_xlfn.CONCAT($B6,",",AK$4),'22 SpcFunc &amp; VentSpcFunc combos'!$Q$8:$Q$343,0),0)&gt;0,1,0)</f>
        <v>0</v>
      </c>
      <c r="AL6" s="107">
        <f ca="1">IF(IFERROR(MATCH(_xlfn.CONCAT($B6,",",AL$4),'22 SpcFunc &amp; VentSpcFunc combos'!$Q$8:$Q$343,0),0)&gt;0,1,0)</f>
        <v>0</v>
      </c>
      <c r="AM6" s="107">
        <f ca="1">IF(IFERROR(MATCH(_xlfn.CONCAT($B6,",",AM$4),'22 SpcFunc &amp; VentSpcFunc combos'!$Q$8:$Q$343,0),0)&gt;0,1,0)</f>
        <v>0</v>
      </c>
      <c r="AN6" s="107">
        <f ca="1">IF(IFERROR(MATCH(_xlfn.CONCAT($B6,",",AN$4),'22 SpcFunc &amp; VentSpcFunc combos'!$Q$8:$Q$343,0),0)&gt;0,1,0)</f>
        <v>0</v>
      </c>
      <c r="AO6" s="107">
        <f ca="1">IF(IFERROR(MATCH(_xlfn.CONCAT($B6,",",AO$4),'22 SpcFunc &amp; VentSpcFunc combos'!$Q$8:$Q$343,0),0)&gt;0,1,0)</f>
        <v>0</v>
      </c>
      <c r="AP6" s="107">
        <f ca="1">IF(IFERROR(MATCH(_xlfn.CONCAT($B6,",",AP$4),'22 SpcFunc &amp; VentSpcFunc combos'!$Q$8:$Q$343,0),0)&gt;0,1,0)</f>
        <v>0</v>
      </c>
      <c r="AQ6" s="107">
        <f ca="1">IF(IFERROR(MATCH(_xlfn.CONCAT($B6,",",AQ$4),'22 SpcFunc &amp; VentSpcFunc combos'!$Q$8:$Q$343,0),0)&gt;0,1,0)</f>
        <v>0</v>
      </c>
      <c r="AR6" s="107">
        <f ca="1">IF(IFERROR(MATCH(_xlfn.CONCAT($B6,",",AR$4),'22 SpcFunc &amp; VentSpcFunc combos'!$Q$8:$Q$343,0),0)&gt;0,1,0)</f>
        <v>0</v>
      </c>
      <c r="AS6" s="107">
        <f ca="1">IF(IFERROR(MATCH(_xlfn.CONCAT($B6,",",AS$4),'22 SpcFunc &amp; VentSpcFunc combos'!$Q$8:$Q$343,0),0)&gt;0,1,0)</f>
        <v>1</v>
      </c>
      <c r="AT6" s="107">
        <f ca="1">IF(IFERROR(MATCH(_xlfn.CONCAT($B6,",",AT$4),'22 SpcFunc &amp; VentSpcFunc combos'!$Q$8:$Q$343,0),0)&gt;0,1,0)</f>
        <v>0</v>
      </c>
      <c r="AU6" s="107">
        <f ca="1">IF(IFERROR(MATCH(_xlfn.CONCAT($B6,",",AU$4),'22 SpcFunc &amp; VentSpcFunc combos'!$Q$8:$Q$343,0),0)&gt;0,1,0)</f>
        <v>0</v>
      </c>
      <c r="AV6" s="107">
        <f ca="1">IF(IFERROR(MATCH(_xlfn.CONCAT($B6,",",AV$4),'22 SpcFunc &amp; VentSpcFunc combos'!$Q$8:$Q$343,0),0)&gt;0,1,0)</f>
        <v>0</v>
      </c>
      <c r="AW6" s="107">
        <f ca="1">IF(IFERROR(MATCH(_xlfn.CONCAT($B6,",",AW$4),'22 SpcFunc &amp; VentSpcFunc combos'!$Q$8:$Q$343,0),0)&gt;0,1,0)</f>
        <v>0</v>
      </c>
      <c r="AX6" s="107">
        <f ca="1">IF(IFERROR(MATCH(_xlfn.CONCAT($B6,",",AX$4),'22 SpcFunc &amp; VentSpcFunc combos'!$Q$8:$Q$343,0),0)&gt;0,1,0)</f>
        <v>0</v>
      </c>
      <c r="AY6" s="107">
        <f ca="1">IF(IFERROR(MATCH(_xlfn.CONCAT($B6,",",AY$4),'22 SpcFunc &amp; VentSpcFunc combos'!$Q$8:$Q$343,0),0)&gt;0,1,0)</f>
        <v>0</v>
      </c>
      <c r="AZ6" s="107">
        <f ca="1">IF(IFERROR(MATCH(_xlfn.CONCAT($B6,",",AZ$4),'22 SpcFunc &amp; VentSpcFunc combos'!$Q$8:$Q$343,0),0)&gt;0,1,0)</f>
        <v>0</v>
      </c>
      <c r="BA6" s="107">
        <f ca="1">IF(IFERROR(MATCH(_xlfn.CONCAT($B6,",",BA$4),'22 SpcFunc &amp; VentSpcFunc combos'!$Q$8:$Q$343,0),0)&gt;0,1,0)</f>
        <v>0</v>
      </c>
      <c r="BB6" s="107">
        <f ca="1">IF(IFERROR(MATCH(_xlfn.CONCAT($B6,",",BB$4),'22 SpcFunc &amp; VentSpcFunc combos'!$Q$8:$Q$343,0),0)&gt;0,1,0)</f>
        <v>0</v>
      </c>
      <c r="BC6" s="107">
        <f ca="1">IF(IFERROR(MATCH(_xlfn.CONCAT($B6,",",BC$4),'22 SpcFunc &amp; VentSpcFunc combos'!$Q$8:$Q$343,0),0)&gt;0,1,0)</f>
        <v>0</v>
      </c>
      <c r="BD6" s="107">
        <f ca="1">IF(IFERROR(MATCH(_xlfn.CONCAT($B6,",",BD$4),'22 SpcFunc &amp; VentSpcFunc combos'!$Q$8:$Q$343,0),0)&gt;0,1,0)</f>
        <v>0</v>
      </c>
      <c r="BE6" s="107">
        <f ca="1">IF(IFERROR(MATCH(_xlfn.CONCAT($B6,",",BE$4),'22 SpcFunc &amp; VentSpcFunc combos'!$Q$8:$Q$343,0),0)&gt;0,1,0)</f>
        <v>0</v>
      </c>
      <c r="BF6" s="107">
        <f ca="1">IF(IFERROR(MATCH(_xlfn.CONCAT($B6,",",BF$4),'22 SpcFunc &amp; VentSpcFunc combos'!$Q$8:$Q$343,0),0)&gt;0,1,0)</f>
        <v>0</v>
      </c>
      <c r="BG6" s="107">
        <f ca="1">IF(IFERROR(MATCH(_xlfn.CONCAT($B6,",",BG$4),'22 SpcFunc &amp; VentSpcFunc combos'!$Q$8:$Q$343,0),0)&gt;0,1,0)</f>
        <v>0</v>
      </c>
      <c r="BH6" s="107">
        <f ca="1">IF(IFERROR(MATCH(_xlfn.CONCAT($B6,",",BH$4),'22 SpcFunc &amp; VentSpcFunc combos'!$Q$8:$Q$343,0),0)&gt;0,1,0)</f>
        <v>0</v>
      </c>
      <c r="BI6" s="107">
        <f ca="1">IF(IFERROR(MATCH(_xlfn.CONCAT($B6,",",BI$4),'22 SpcFunc &amp; VentSpcFunc combos'!$Q$8:$Q$343,0),0)&gt;0,1,0)</f>
        <v>0</v>
      </c>
      <c r="BJ6" s="107">
        <f ca="1">IF(IFERROR(MATCH(_xlfn.CONCAT($B6,",",BJ$4),'22 SpcFunc &amp; VentSpcFunc combos'!$Q$8:$Q$343,0),0)&gt;0,1,0)</f>
        <v>0</v>
      </c>
      <c r="BK6" s="107">
        <f ca="1">IF(IFERROR(MATCH(_xlfn.CONCAT($B6,",",BK$4),'22 SpcFunc &amp; VentSpcFunc combos'!$Q$8:$Q$343,0),0)&gt;0,1,0)</f>
        <v>0</v>
      </c>
      <c r="BL6" s="107">
        <f ca="1">IF(IFERROR(MATCH(_xlfn.CONCAT($B6,",",BL$4),'22 SpcFunc &amp; VentSpcFunc combos'!$Q$8:$Q$343,0),0)&gt;0,1,0)</f>
        <v>0</v>
      </c>
      <c r="BM6" s="107">
        <f ca="1">IF(IFERROR(MATCH(_xlfn.CONCAT($B6,",",BM$4),'22 SpcFunc &amp; VentSpcFunc combos'!$Q$8:$Q$343,0),0)&gt;0,1,0)</f>
        <v>0</v>
      </c>
      <c r="BN6" s="107">
        <f ca="1">IF(IFERROR(MATCH(_xlfn.CONCAT($B6,",",BN$4),'22 SpcFunc &amp; VentSpcFunc combos'!$Q$8:$Q$343,0),0)&gt;0,1,0)</f>
        <v>0</v>
      </c>
      <c r="BO6" s="107">
        <f ca="1">IF(IFERROR(MATCH(_xlfn.CONCAT($B6,",",BO$4),'22 SpcFunc &amp; VentSpcFunc combos'!$Q$8:$Q$343,0),0)&gt;0,1,0)</f>
        <v>0</v>
      </c>
      <c r="BP6" s="107">
        <f ca="1">IF(IFERROR(MATCH(_xlfn.CONCAT($B6,",",BP$4),'22 SpcFunc &amp; VentSpcFunc combos'!$Q$8:$Q$343,0),0)&gt;0,1,0)</f>
        <v>0</v>
      </c>
      <c r="BQ6" s="107">
        <f ca="1">IF(IFERROR(MATCH(_xlfn.CONCAT($B6,",",BQ$4),'22 SpcFunc &amp; VentSpcFunc combos'!$Q$8:$Q$343,0),0)&gt;0,1,0)</f>
        <v>0</v>
      </c>
      <c r="BR6" s="107">
        <f ca="1">IF(IFERROR(MATCH(_xlfn.CONCAT($B6,",",BR$4),'22 SpcFunc &amp; VentSpcFunc combos'!$Q$8:$Q$343,0),0)&gt;0,1,0)</f>
        <v>0</v>
      </c>
      <c r="BS6" s="107">
        <f ca="1">IF(IFERROR(MATCH(_xlfn.CONCAT($B6,",",BS$4),'22 SpcFunc &amp; VentSpcFunc combos'!$Q$8:$Q$343,0),0)&gt;0,1,0)</f>
        <v>0</v>
      </c>
      <c r="BT6" s="107">
        <f ca="1">IF(IFERROR(MATCH(_xlfn.CONCAT($B6,",",BT$4),'22 SpcFunc &amp; VentSpcFunc combos'!$Q$8:$Q$343,0),0)&gt;0,1,0)</f>
        <v>0</v>
      </c>
      <c r="BU6" s="107">
        <f ca="1">IF(IFERROR(MATCH(_xlfn.CONCAT($B6,",",BU$4),'22 SpcFunc &amp; VentSpcFunc combos'!$Q$8:$Q$343,0),0)&gt;0,1,0)</f>
        <v>0</v>
      </c>
      <c r="BV6" s="107">
        <f ca="1">IF(IFERROR(MATCH(_xlfn.CONCAT($B6,",",BV$4),'22 SpcFunc &amp; VentSpcFunc combos'!$Q$8:$Q$343,0),0)&gt;0,1,0)</f>
        <v>0</v>
      </c>
      <c r="BW6" s="107">
        <f ca="1">IF(IFERROR(MATCH(_xlfn.CONCAT($B6,",",BW$4),'22 SpcFunc &amp; VentSpcFunc combos'!$Q$8:$Q$343,0),0)&gt;0,1,0)</f>
        <v>0</v>
      </c>
      <c r="BX6" s="107">
        <f ca="1">IF(IFERROR(MATCH(_xlfn.CONCAT($B6,",",BX$4),'22 SpcFunc &amp; VentSpcFunc combos'!$Q$8:$Q$343,0),0)&gt;0,1,0)</f>
        <v>0</v>
      </c>
      <c r="BY6" s="107">
        <f ca="1">IF(IFERROR(MATCH(_xlfn.CONCAT($B6,",",BY$4),'22 SpcFunc &amp; VentSpcFunc combos'!$Q$8:$Q$343,0),0)&gt;0,1,0)</f>
        <v>0</v>
      </c>
      <c r="BZ6" s="107">
        <f ca="1">IF(IFERROR(MATCH(_xlfn.CONCAT($B6,",",BZ$4),'22 SpcFunc &amp; VentSpcFunc combos'!$Q$8:$Q$343,0),0)&gt;0,1,0)</f>
        <v>0</v>
      </c>
      <c r="CA6" s="107">
        <f ca="1">IF(IFERROR(MATCH(_xlfn.CONCAT($B6,",",CA$4),'22 SpcFunc &amp; VentSpcFunc combos'!$Q$8:$Q$343,0),0)&gt;0,1,0)</f>
        <v>0</v>
      </c>
      <c r="CB6" s="107">
        <f ca="1">IF(IFERROR(MATCH(_xlfn.CONCAT($B6,",",CB$4),'22 SpcFunc &amp; VentSpcFunc combos'!$Q$8:$Q$343,0),0)&gt;0,1,0)</f>
        <v>0</v>
      </c>
      <c r="CC6" s="107">
        <f ca="1">IF(IFERROR(MATCH(_xlfn.CONCAT($B6,",",CC$4),'22 SpcFunc &amp; VentSpcFunc combos'!$Q$8:$Q$343,0),0)&gt;0,1,0)</f>
        <v>0</v>
      </c>
      <c r="CD6" s="107">
        <f ca="1">IF(IFERROR(MATCH(_xlfn.CONCAT($B6,",",CD$4),'22 SpcFunc &amp; VentSpcFunc combos'!$Q$8:$Q$343,0),0)&gt;0,1,0)</f>
        <v>0</v>
      </c>
      <c r="CE6" s="107">
        <f ca="1">IF(IFERROR(MATCH(_xlfn.CONCAT($B6,",",CE$4),'22 SpcFunc &amp; VentSpcFunc combos'!$Q$8:$Q$343,0),0)&gt;0,1,0)</f>
        <v>0</v>
      </c>
      <c r="CF6" s="107">
        <f ca="1">IF(IFERROR(MATCH(_xlfn.CONCAT($B6,",",CF$4),'22 SpcFunc &amp; VentSpcFunc combos'!$Q$8:$Q$343,0),0)&gt;0,1,0)</f>
        <v>0</v>
      </c>
      <c r="CG6" s="107">
        <f ca="1">IF(IFERROR(MATCH(_xlfn.CONCAT($B6,",",CG$4),'22 SpcFunc &amp; VentSpcFunc combos'!$Q$8:$Q$343,0),0)&gt;0,1,0)</f>
        <v>0</v>
      </c>
      <c r="CH6" s="107">
        <f ca="1">IF(IFERROR(MATCH(_xlfn.CONCAT($B6,",",CH$4),'22 SpcFunc &amp; VentSpcFunc combos'!$Q$8:$Q$343,0),0)&gt;0,1,0)</f>
        <v>0</v>
      </c>
      <c r="CI6" s="107">
        <f ca="1">IF(IFERROR(MATCH(_xlfn.CONCAT($B6,",",CI$4),'22 SpcFunc &amp; VentSpcFunc combos'!$Q$8:$Q$343,0),0)&gt;0,1,0)</f>
        <v>0</v>
      </c>
      <c r="CJ6" s="107">
        <f ca="1">IF(IFERROR(MATCH(_xlfn.CONCAT($B6,",",CJ$4),'22 SpcFunc &amp; VentSpcFunc combos'!$Q$8:$Q$343,0),0)&gt;0,1,0)</f>
        <v>0</v>
      </c>
      <c r="CK6" s="107">
        <f ca="1">IF(IFERROR(MATCH(_xlfn.CONCAT($B6,",",CK$4),'22 SpcFunc &amp; VentSpcFunc combos'!$Q$8:$Q$343,0),0)&gt;0,1,0)</f>
        <v>0</v>
      </c>
      <c r="CL6" s="107">
        <f ca="1">IF(IFERROR(MATCH(_xlfn.CONCAT($B6,",",CL$4),'22 SpcFunc &amp; VentSpcFunc combos'!$Q$8:$Q$343,0),0)&gt;0,1,0)</f>
        <v>0</v>
      </c>
      <c r="CM6" s="107">
        <f ca="1">IF(IFERROR(MATCH(_xlfn.CONCAT($B6,",",CM$4),'22 SpcFunc &amp; VentSpcFunc combos'!$Q$8:$Q$343,0),0)&gt;0,1,0)</f>
        <v>0</v>
      </c>
      <c r="CN6" s="107">
        <f ca="1">IF(IFERROR(MATCH(_xlfn.CONCAT($B6,",",CN$4),'22 SpcFunc &amp; VentSpcFunc combos'!$Q$8:$Q$343,0),0)&gt;0,1,0)</f>
        <v>0</v>
      </c>
      <c r="CO6" s="107">
        <f ca="1">IF(IFERROR(MATCH(_xlfn.CONCAT($B6,",",CO$4),'22 SpcFunc &amp; VentSpcFunc combos'!$Q$8:$Q$343,0),0)&gt;0,1,0)</f>
        <v>0</v>
      </c>
      <c r="CP6" s="107">
        <f ca="1">IF(IFERROR(MATCH(_xlfn.CONCAT($B6,",",CP$4),'22 SpcFunc &amp; VentSpcFunc combos'!$Q$8:$Q$343,0),0)&gt;0,1,0)</f>
        <v>0</v>
      </c>
      <c r="CQ6" s="107">
        <f ca="1">IF(IFERROR(MATCH(_xlfn.CONCAT($B6,",",CQ$4),'22 SpcFunc &amp; VentSpcFunc combos'!$Q$8:$Q$343,0),0)&gt;0,1,0)</f>
        <v>0</v>
      </c>
      <c r="CR6" s="107">
        <f ca="1">IF(IFERROR(MATCH(_xlfn.CONCAT($B6,",",CR$4),'22 SpcFunc &amp; VentSpcFunc combos'!$Q$8:$Q$343,0),0)&gt;0,1,0)</f>
        <v>0</v>
      </c>
      <c r="CS6" s="107">
        <f ca="1">IF(IFERROR(MATCH(_xlfn.CONCAT($B6,",",CS$4),'22 SpcFunc &amp; VentSpcFunc combos'!$Q$8:$Q$343,0),0)&gt;0,1,0)</f>
        <v>0</v>
      </c>
      <c r="CT6" s="107">
        <f ca="1">IF(IFERROR(MATCH(_xlfn.CONCAT($B6,",",CT$4),'22 SpcFunc &amp; VentSpcFunc combos'!$Q$8:$Q$343,0),0)&gt;0,1,0)</f>
        <v>0</v>
      </c>
      <c r="CU6" s="86" t="s">
        <v>535</v>
      </c>
      <c r="CV6">
        <f t="shared" ref="CV6:CV69" ca="1" si="4">SUM(C6:CT6)</f>
        <v>1</v>
      </c>
    </row>
    <row r="7" spans="1:100">
      <c r="B7" t="str">
        <f>'For CSV - 2022 SpcFuncData'!B7</f>
        <v>Aging Eye/Low-vision (Lobby, Main Entry)</v>
      </c>
      <c r="C7" s="107">
        <f ca="1">IF(IFERROR(MATCH(_xlfn.CONCAT($B7,",",C$4),'22 SpcFunc &amp; VentSpcFunc combos'!$Q$8:$Q$343,0),0)&gt;0,1,0)</f>
        <v>0</v>
      </c>
      <c r="D7" s="107">
        <f ca="1">IF(IFERROR(MATCH(_xlfn.CONCAT($B7,",",D$4),'22 SpcFunc &amp; VentSpcFunc combos'!$Q$8:$Q$343,0),0)&gt;0,1,0)</f>
        <v>0</v>
      </c>
      <c r="E7" s="107">
        <f ca="1">IF(IFERROR(MATCH(_xlfn.CONCAT($B7,",",E$4),'22 SpcFunc &amp; VentSpcFunc combos'!$Q$8:$Q$343,0),0)&gt;0,1,0)</f>
        <v>0</v>
      </c>
      <c r="F7" s="107">
        <f ca="1">IF(IFERROR(MATCH(_xlfn.CONCAT($B7,",",F$4),'22 SpcFunc &amp; VentSpcFunc combos'!$Q$8:$Q$343,0),0)&gt;0,1,0)</f>
        <v>0</v>
      </c>
      <c r="G7" s="107">
        <f ca="1">IF(IFERROR(MATCH(_xlfn.CONCAT($B7,",",G$4),'22 SpcFunc &amp; VentSpcFunc combos'!$Q$8:$Q$343,0),0)&gt;0,1,0)</f>
        <v>0</v>
      </c>
      <c r="H7" s="107">
        <f ca="1">IF(IFERROR(MATCH(_xlfn.CONCAT($B7,",",H$4),'22 SpcFunc &amp; VentSpcFunc combos'!$Q$8:$Q$343,0),0)&gt;0,1,0)</f>
        <v>0</v>
      </c>
      <c r="I7" s="107">
        <f ca="1">IF(IFERROR(MATCH(_xlfn.CONCAT($B7,",",I$4),'22 SpcFunc &amp; VentSpcFunc combos'!$Q$8:$Q$343,0),0)&gt;0,1,0)</f>
        <v>0</v>
      </c>
      <c r="J7" s="107">
        <f ca="1">IF(IFERROR(MATCH(_xlfn.CONCAT($B7,",",J$4),'22 SpcFunc &amp; VentSpcFunc combos'!$Q$8:$Q$343,0),0)&gt;0,1,0)</f>
        <v>0</v>
      </c>
      <c r="K7" s="107">
        <f ca="1">IF(IFERROR(MATCH(_xlfn.CONCAT($B7,",",K$4),'22 SpcFunc &amp; VentSpcFunc combos'!$Q$8:$Q$343,0),0)&gt;0,1,0)</f>
        <v>0</v>
      </c>
      <c r="L7" s="107">
        <f ca="1">IF(IFERROR(MATCH(_xlfn.CONCAT($B7,",",L$4),'22 SpcFunc &amp; VentSpcFunc combos'!$Q$8:$Q$343,0),0)&gt;0,1,0)</f>
        <v>0</v>
      </c>
      <c r="M7" s="107">
        <f ca="1">IF(IFERROR(MATCH(_xlfn.CONCAT($B7,",",M$4),'22 SpcFunc &amp; VentSpcFunc combos'!$Q$8:$Q$343,0),0)&gt;0,1,0)</f>
        <v>0</v>
      </c>
      <c r="N7" s="107">
        <f ca="1">IF(IFERROR(MATCH(_xlfn.CONCAT($B7,",",N$4),'22 SpcFunc &amp; VentSpcFunc combos'!$Q$8:$Q$343,0),0)&gt;0,1,0)</f>
        <v>0</v>
      </c>
      <c r="O7" s="107">
        <f ca="1">IF(IFERROR(MATCH(_xlfn.CONCAT($B7,",",O$4),'22 SpcFunc &amp; VentSpcFunc combos'!$Q$8:$Q$343,0),0)&gt;0,1,0)</f>
        <v>0</v>
      </c>
      <c r="P7" s="107">
        <f ca="1">IF(IFERROR(MATCH(_xlfn.CONCAT($B7,",",P$4),'22 SpcFunc &amp; VentSpcFunc combos'!$Q$8:$Q$343,0),0)&gt;0,1,0)</f>
        <v>0</v>
      </c>
      <c r="Q7" s="107">
        <f ca="1">IF(IFERROR(MATCH(_xlfn.CONCAT($B7,",",Q$4),'22 SpcFunc &amp; VentSpcFunc combos'!$Q$8:$Q$343,0),0)&gt;0,1,0)</f>
        <v>0</v>
      </c>
      <c r="R7" s="107">
        <f ca="1">IF(IFERROR(MATCH(_xlfn.CONCAT($B7,",",R$4),'22 SpcFunc &amp; VentSpcFunc combos'!$Q$8:$Q$343,0),0)&gt;0,1,0)</f>
        <v>0</v>
      </c>
      <c r="S7" s="107">
        <f ca="1">IF(IFERROR(MATCH(_xlfn.CONCAT($B7,",",S$4),'22 SpcFunc &amp; VentSpcFunc combos'!$Q$8:$Q$343,0),0)&gt;0,1,0)</f>
        <v>0</v>
      </c>
      <c r="T7" s="107">
        <f ca="1">IF(IFERROR(MATCH(_xlfn.CONCAT($B7,",",T$4),'22 SpcFunc &amp; VentSpcFunc combos'!$Q$8:$Q$343,0),0)&gt;0,1,0)</f>
        <v>0</v>
      </c>
      <c r="U7" s="107">
        <f ca="1">IF(IFERROR(MATCH(_xlfn.CONCAT($B7,",",U$4),'22 SpcFunc &amp; VentSpcFunc combos'!$Q$8:$Q$343,0),0)&gt;0,1,0)</f>
        <v>0</v>
      </c>
      <c r="V7" s="107">
        <f ca="1">IF(IFERROR(MATCH(_xlfn.CONCAT($B7,",",V$4),'22 SpcFunc &amp; VentSpcFunc combos'!$Q$8:$Q$343,0),0)&gt;0,1,0)</f>
        <v>0</v>
      </c>
      <c r="W7" s="107">
        <f ca="1">IF(IFERROR(MATCH(_xlfn.CONCAT($B7,",",W$4),'22 SpcFunc &amp; VentSpcFunc combos'!$Q$8:$Q$343,0),0)&gt;0,1,0)</f>
        <v>0</v>
      </c>
      <c r="X7" s="107">
        <f ca="1">IF(IFERROR(MATCH(_xlfn.CONCAT($B7,",",X$4),'22 SpcFunc &amp; VentSpcFunc combos'!$Q$8:$Q$343,0),0)&gt;0,1,0)</f>
        <v>0</v>
      </c>
      <c r="Y7" s="107">
        <f ca="1">IF(IFERROR(MATCH(_xlfn.CONCAT($B7,",",Y$4),'22 SpcFunc &amp; VentSpcFunc combos'!$Q$8:$Q$343,0),0)&gt;0,1,0)</f>
        <v>0</v>
      </c>
      <c r="Z7" s="107">
        <f ca="1">IF(IFERROR(MATCH(_xlfn.CONCAT($B7,",",Z$4),'22 SpcFunc &amp; VentSpcFunc combos'!$Q$8:$Q$343,0),0)&gt;0,1,0)</f>
        <v>0</v>
      </c>
      <c r="AA7" s="107">
        <f ca="1">IF(IFERROR(MATCH(_xlfn.CONCAT($B7,",",AA$4),'22 SpcFunc &amp; VentSpcFunc combos'!$Q$8:$Q$343,0),0)&gt;0,1,0)</f>
        <v>0</v>
      </c>
      <c r="AB7" s="107">
        <f ca="1">IF(IFERROR(MATCH(_xlfn.CONCAT($B7,",",AB$4),'22 SpcFunc &amp; VentSpcFunc combos'!$Q$8:$Q$343,0),0)&gt;0,1,0)</f>
        <v>0</v>
      </c>
      <c r="AC7" s="107">
        <f ca="1">IF(IFERROR(MATCH(_xlfn.CONCAT($B7,",",AC$4),'22 SpcFunc &amp; VentSpcFunc combos'!$Q$8:$Q$343,0),0)&gt;0,1,0)</f>
        <v>0</v>
      </c>
      <c r="AD7" s="107">
        <f ca="1">IF(IFERROR(MATCH(_xlfn.CONCAT($B7,",",AD$4),'22 SpcFunc &amp; VentSpcFunc combos'!$Q$8:$Q$343,0),0)&gt;0,1,0)</f>
        <v>0</v>
      </c>
      <c r="AE7" s="107">
        <f ca="1">IF(IFERROR(MATCH(_xlfn.CONCAT($B7,",",AE$4),'22 SpcFunc &amp; VentSpcFunc combos'!$Q$8:$Q$343,0),0)&gt;0,1,0)</f>
        <v>0</v>
      </c>
      <c r="AF7" s="107">
        <f ca="1">IF(IFERROR(MATCH(_xlfn.CONCAT($B7,",",AF$4),'22 SpcFunc &amp; VentSpcFunc combos'!$Q$8:$Q$343,0),0)&gt;0,1,0)</f>
        <v>0</v>
      </c>
      <c r="AG7" s="107">
        <f ca="1">IF(IFERROR(MATCH(_xlfn.CONCAT($B7,",",AG$4),'22 SpcFunc &amp; VentSpcFunc combos'!$Q$8:$Q$343,0),0)&gt;0,1,0)</f>
        <v>0</v>
      </c>
      <c r="AH7" s="107">
        <f ca="1">IF(IFERROR(MATCH(_xlfn.CONCAT($B7,",",AH$4),'22 SpcFunc &amp; VentSpcFunc combos'!$Q$8:$Q$343,0),0)&gt;0,1,0)</f>
        <v>0</v>
      </c>
      <c r="AI7" s="107">
        <f ca="1">IF(IFERROR(MATCH(_xlfn.CONCAT($B7,",",AI$4),'22 SpcFunc &amp; VentSpcFunc combos'!$Q$8:$Q$343,0),0)&gt;0,1,0)</f>
        <v>0</v>
      </c>
      <c r="AJ7" s="107">
        <f ca="1">IF(IFERROR(MATCH(_xlfn.CONCAT($B7,",",AJ$4),'22 SpcFunc &amp; VentSpcFunc combos'!$Q$8:$Q$343,0),0)&gt;0,1,0)</f>
        <v>0</v>
      </c>
      <c r="AK7" s="107">
        <f ca="1">IF(IFERROR(MATCH(_xlfn.CONCAT($B7,",",AK$4),'22 SpcFunc &amp; VentSpcFunc combos'!$Q$8:$Q$343,0),0)&gt;0,1,0)</f>
        <v>0</v>
      </c>
      <c r="AL7" s="107">
        <f ca="1">IF(IFERROR(MATCH(_xlfn.CONCAT($B7,",",AL$4),'22 SpcFunc &amp; VentSpcFunc combos'!$Q$8:$Q$343,0),0)&gt;0,1,0)</f>
        <v>0</v>
      </c>
      <c r="AM7" s="107">
        <f ca="1">IF(IFERROR(MATCH(_xlfn.CONCAT($B7,",",AM$4),'22 SpcFunc &amp; VentSpcFunc combos'!$Q$8:$Q$343,0),0)&gt;0,1,0)</f>
        <v>0</v>
      </c>
      <c r="AN7" s="107">
        <f ca="1">IF(IFERROR(MATCH(_xlfn.CONCAT($B7,",",AN$4),'22 SpcFunc &amp; VentSpcFunc combos'!$Q$8:$Q$343,0),0)&gt;0,1,0)</f>
        <v>0</v>
      </c>
      <c r="AO7" s="107">
        <f ca="1">IF(IFERROR(MATCH(_xlfn.CONCAT($B7,",",AO$4),'22 SpcFunc &amp; VentSpcFunc combos'!$Q$8:$Q$343,0),0)&gt;0,1,0)</f>
        <v>0</v>
      </c>
      <c r="AP7" s="107">
        <f ca="1">IF(IFERROR(MATCH(_xlfn.CONCAT($B7,",",AP$4),'22 SpcFunc &amp; VentSpcFunc combos'!$Q$8:$Q$343,0),0)&gt;0,1,0)</f>
        <v>0</v>
      </c>
      <c r="AQ7" s="107">
        <f ca="1">IF(IFERROR(MATCH(_xlfn.CONCAT($B7,",",AQ$4),'22 SpcFunc &amp; VentSpcFunc combos'!$Q$8:$Q$343,0),0)&gt;0,1,0)</f>
        <v>0</v>
      </c>
      <c r="AR7" s="107">
        <f ca="1">IF(IFERROR(MATCH(_xlfn.CONCAT($B7,",",AR$4),'22 SpcFunc &amp; VentSpcFunc combos'!$Q$8:$Q$343,0),0)&gt;0,1,0)</f>
        <v>0</v>
      </c>
      <c r="AS7" s="107">
        <f ca="1">IF(IFERROR(MATCH(_xlfn.CONCAT($B7,",",AS$4),'22 SpcFunc &amp; VentSpcFunc combos'!$Q$8:$Q$343,0),0)&gt;0,1,0)</f>
        <v>0</v>
      </c>
      <c r="AT7" s="107">
        <f ca="1">IF(IFERROR(MATCH(_xlfn.CONCAT($B7,",",AT$4),'22 SpcFunc &amp; VentSpcFunc combos'!$Q$8:$Q$343,0),0)&gt;0,1,0)</f>
        <v>0</v>
      </c>
      <c r="AU7" s="107">
        <f ca="1">IF(IFERROR(MATCH(_xlfn.CONCAT($B7,",",AU$4),'22 SpcFunc &amp; VentSpcFunc combos'!$Q$8:$Q$343,0),0)&gt;0,1,0)</f>
        <v>0</v>
      </c>
      <c r="AV7" s="107">
        <f ca="1">IF(IFERROR(MATCH(_xlfn.CONCAT($B7,",",AV$4),'22 SpcFunc &amp; VentSpcFunc combos'!$Q$8:$Q$343,0),0)&gt;0,1,0)</f>
        <v>0</v>
      </c>
      <c r="AW7" s="107">
        <f ca="1">IF(IFERROR(MATCH(_xlfn.CONCAT($B7,",",AW$4),'22 SpcFunc &amp; VentSpcFunc combos'!$Q$8:$Q$343,0),0)&gt;0,1,0)</f>
        <v>0</v>
      </c>
      <c r="AX7" s="107">
        <f ca="1">IF(IFERROR(MATCH(_xlfn.CONCAT($B7,",",AX$4),'22 SpcFunc &amp; VentSpcFunc combos'!$Q$8:$Q$343,0),0)&gt;0,1,0)</f>
        <v>0</v>
      </c>
      <c r="AY7" s="107">
        <f ca="1">IF(IFERROR(MATCH(_xlfn.CONCAT($B7,",",AY$4),'22 SpcFunc &amp; VentSpcFunc combos'!$Q$8:$Q$343,0),0)&gt;0,1,0)</f>
        <v>0</v>
      </c>
      <c r="AZ7" s="107">
        <f ca="1">IF(IFERROR(MATCH(_xlfn.CONCAT($B7,",",AZ$4),'22 SpcFunc &amp; VentSpcFunc combos'!$Q$8:$Q$343,0),0)&gt;0,1,0)</f>
        <v>0</v>
      </c>
      <c r="BA7" s="107">
        <f ca="1">IF(IFERROR(MATCH(_xlfn.CONCAT($B7,",",BA$4),'22 SpcFunc &amp; VentSpcFunc combos'!$Q$8:$Q$343,0),0)&gt;0,1,0)</f>
        <v>0</v>
      </c>
      <c r="BB7" s="107">
        <f ca="1">IF(IFERROR(MATCH(_xlfn.CONCAT($B7,",",BB$4),'22 SpcFunc &amp; VentSpcFunc combos'!$Q$8:$Q$343,0),0)&gt;0,1,0)</f>
        <v>0</v>
      </c>
      <c r="BC7" s="107">
        <f ca="1">IF(IFERROR(MATCH(_xlfn.CONCAT($B7,",",BC$4),'22 SpcFunc &amp; VentSpcFunc combos'!$Q$8:$Q$343,0),0)&gt;0,1,0)</f>
        <v>0</v>
      </c>
      <c r="BD7" s="107">
        <f ca="1">IF(IFERROR(MATCH(_xlfn.CONCAT($B7,",",BD$4),'22 SpcFunc &amp; VentSpcFunc combos'!$Q$8:$Q$343,0),0)&gt;0,1,0)</f>
        <v>0</v>
      </c>
      <c r="BE7" s="107">
        <f ca="1">IF(IFERROR(MATCH(_xlfn.CONCAT($B7,",",BE$4),'22 SpcFunc &amp; VentSpcFunc combos'!$Q$8:$Q$343,0),0)&gt;0,1,0)</f>
        <v>0</v>
      </c>
      <c r="BF7" s="107">
        <f ca="1">IF(IFERROR(MATCH(_xlfn.CONCAT($B7,",",BF$4),'22 SpcFunc &amp; VentSpcFunc combos'!$Q$8:$Q$343,0),0)&gt;0,1,0)</f>
        <v>0</v>
      </c>
      <c r="BG7" s="107">
        <f ca="1">IF(IFERROR(MATCH(_xlfn.CONCAT($B7,",",BG$4),'22 SpcFunc &amp; VentSpcFunc combos'!$Q$8:$Q$343,0),0)&gt;0,1,0)</f>
        <v>0</v>
      </c>
      <c r="BH7" s="107">
        <f ca="1">IF(IFERROR(MATCH(_xlfn.CONCAT($B7,",",BH$4),'22 SpcFunc &amp; VentSpcFunc combos'!$Q$8:$Q$343,0),0)&gt;0,1,0)</f>
        <v>0</v>
      </c>
      <c r="BI7" s="107">
        <f ca="1">IF(IFERROR(MATCH(_xlfn.CONCAT($B7,",",BI$4),'22 SpcFunc &amp; VentSpcFunc combos'!$Q$8:$Q$343,0),0)&gt;0,1,0)</f>
        <v>0</v>
      </c>
      <c r="BJ7" s="107">
        <f ca="1">IF(IFERROR(MATCH(_xlfn.CONCAT($B7,",",BJ$4),'22 SpcFunc &amp; VentSpcFunc combos'!$Q$8:$Q$343,0),0)&gt;0,1,0)</f>
        <v>0</v>
      </c>
      <c r="BK7" s="107">
        <f ca="1">IF(IFERROR(MATCH(_xlfn.CONCAT($B7,",",BK$4),'22 SpcFunc &amp; VentSpcFunc combos'!$Q$8:$Q$343,0),0)&gt;0,1,0)</f>
        <v>0</v>
      </c>
      <c r="BL7" s="107">
        <f ca="1">IF(IFERROR(MATCH(_xlfn.CONCAT($B7,",",BL$4),'22 SpcFunc &amp; VentSpcFunc combos'!$Q$8:$Q$343,0),0)&gt;0,1,0)</f>
        <v>0</v>
      </c>
      <c r="BM7" s="107">
        <f ca="1">IF(IFERROR(MATCH(_xlfn.CONCAT($B7,",",BM$4),'22 SpcFunc &amp; VentSpcFunc combos'!$Q$8:$Q$343,0),0)&gt;0,1,0)</f>
        <v>0</v>
      </c>
      <c r="BN7" s="107">
        <f ca="1">IF(IFERROR(MATCH(_xlfn.CONCAT($B7,",",BN$4),'22 SpcFunc &amp; VentSpcFunc combos'!$Q$8:$Q$343,0),0)&gt;0,1,0)</f>
        <v>0</v>
      </c>
      <c r="BO7" s="107">
        <f ca="1">IF(IFERROR(MATCH(_xlfn.CONCAT($B7,",",BO$4),'22 SpcFunc &amp; VentSpcFunc combos'!$Q$8:$Q$343,0),0)&gt;0,1,0)</f>
        <v>0</v>
      </c>
      <c r="BP7" s="107">
        <f ca="1">IF(IFERROR(MATCH(_xlfn.CONCAT($B7,",",BP$4),'22 SpcFunc &amp; VentSpcFunc combos'!$Q$8:$Q$343,0),0)&gt;0,1,0)</f>
        <v>0</v>
      </c>
      <c r="BQ7" s="107">
        <f ca="1">IF(IFERROR(MATCH(_xlfn.CONCAT($B7,",",BQ$4),'22 SpcFunc &amp; VentSpcFunc combos'!$Q$8:$Q$343,0),0)&gt;0,1,0)</f>
        <v>0</v>
      </c>
      <c r="BR7" s="107">
        <f ca="1">IF(IFERROR(MATCH(_xlfn.CONCAT($B7,",",BR$4),'22 SpcFunc &amp; VentSpcFunc combos'!$Q$8:$Q$343,0),0)&gt;0,1,0)</f>
        <v>0</v>
      </c>
      <c r="BS7" s="107">
        <f ca="1">IF(IFERROR(MATCH(_xlfn.CONCAT($B7,",",BS$4),'22 SpcFunc &amp; VentSpcFunc combos'!$Q$8:$Q$343,0),0)&gt;0,1,0)</f>
        <v>0</v>
      </c>
      <c r="BT7" s="107">
        <f ca="1">IF(IFERROR(MATCH(_xlfn.CONCAT($B7,",",BT$4),'22 SpcFunc &amp; VentSpcFunc combos'!$Q$8:$Q$343,0),0)&gt;0,1,0)</f>
        <v>0</v>
      </c>
      <c r="BU7" s="107">
        <f ca="1">IF(IFERROR(MATCH(_xlfn.CONCAT($B7,",",BU$4),'22 SpcFunc &amp; VentSpcFunc combos'!$Q$8:$Q$343,0),0)&gt;0,1,0)</f>
        <v>0</v>
      </c>
      <c r="BV7" s="107">
        <f ca="1">IF(IFERROR(MATCH(_xlfn.CONCAT($B7,",",BV$4),'22 SpcFunc &amp; VentSpcFunc combos'!$Q$8:$Q$343,0),0)&gt;0,1,0)</f>
        <v>1</v>
      </c>
      <c r="BW7" s="107">
        <f ca="1">IF(IFERROR(MATCH(_xlfn.CONCAT($B7,",",BW$4),'22 SpcFunc &amp; VentSpcFunc combos'!$Q$8:$Q$343,0),0)&gt;0,1,0)</f>
        <v>0</v>
      </c>
      <c r="BX7" s="107">
        <f ca="1">IF(IFERROR(MATCH(_xlfn.CONCAT($B7,",",BX$4),'22 SpcFunc &amp; VentSpcFunc combos'!$Q$8:$Q$343,0),0)&gt;0,1,0)</f>
        <v>0</v>
      </c>
      <c r="BY7" s="107">
        <f ca="1">IF(IFERROR(MATCH(_xlfn.CONCAT($B7,",",BY$4),'22 SpcFunc &amp; VentSpcFunc combos'!$Q$8:$Q$343,0),0)&gt;0,1,0)</f>
        <v>0</v>
      </c>
      <c r="BZ7" s="107">
        <f ca="1">IF(IFERROR(MATCH(_xlfn.CONCAT($B7,",",BZ$4),'22 SpcFunc &amp; VentSpcFunc combos'!$Q$8:$Q$343,0),0)&gt;0,1,0)</f>
        <v>0</v>
      </c>
      <c r="CA7" s="107">
        <f ca="1">IF(IFERROR(MATCH(_xlfn.CONCAT($B7,",",CA$4),'22 SpcFunc &amp; VentSpcFunc combos'!$Q$8:$Q$343,0),0)&gt;0,1,0)</f>
        <v>0</v>
      </c>
      <c r="CB7" s="107">
        <f ca="1">IF(IFERROR(MATCH(_xlfn.CONCAT($B7,",",CB$4),'22 SpcFunc &amp; VentSpcFunc combos'!$Q$8:$Q$343,0),0)&gt;0,1,0)</f>
        <v>0</v>
      </c>
      <c r="CC7" s="107">
        <f ca="1">IF(IFERROR(MATCH(_xlfn.CONCAT($B7,",",CC$4),'22 SpcFunc &amp; VentSpcFunc combos'!$Q$8:$Q$343,0),0)&gt;0,1,0)</f>
        <v>0</v>
      </c>
      <c r="CD7" s="107">
        <f ca="1">IF(IFERROR(MATCH(_xlfn.CONCAT($B7,",",CD$4),'22 SpcFunc &amp; VentSpcFunc combos'!$Q$8:$Q$343,0),0)&gt;0,1,0)</f>
        <v>0</v>
      </c>
      <c r="CE7" s="107">
        <f ca="1">IF(IFERROR(MATCH(_xlfn.CONCAT($B7,",",CE$4),'22 SpcFunc &amp; VentSpcFunc combos'!$Q$8:$Q$343,0),0)&gt;0,1,0)</f>
        <v>0</v>
      </c>
      <c r="CF7" s="107">
        <f ca="1">IF(IFERROR(MATCH(_xlfn.CONCAT($B7,",",CF$4),'22 SpcFunc &amp; VentSpcFunc combos'!$Q$8:$Q$343,0),0)&gt;0,1,0)</f>
        <v>0</v>
      </c>
      <c r="CG7" s="107">
        <f ca="1">IF(IFERROR(MATCH(_xlfn.CONCAT($B7,",",CG$4),'22 SpcFunc &amp; VentSpcFunc combos'!$Q$8:$Q$343,0),0)&gt;0,1,0)</f>
        <v>0</v>
      </c>
      <c r="CH7" s="107">
        <f ca="1">IF(IFERROR(MATCH(_xlfn.CONCAT($B7,",",CH$4),'22 SpcFunc &amp; VentSpcFunc combos'!$Q$8:$Q$343,0),0)&gt;0,1,0)</f>
        <v>0</v>
      </c>
      <c r="CI7" s="107">
        <f ca="1">IF(IFERROR(MATCH(_xlfn.CONCAT($B7,",",CI$4),'22 SpcFunc &amp; VentSpcFunc combos'!$Q$8:$Q$343,0),0)&gt;0,1,0)</f>
        <v>0</v>
      </c>
      <c r="CJ7" s="107">
        <f ca="1">IF(IFERROR(MATCH(_xlfn.CONCAT($B7,",",CJ$4),'22 SpcFunc &amp; VentSpcFunc combos'!$Q$8:$Q$343,0),0)&gt;0,1,0)</f>
        <v>0</v>
      </c>
      <c r="CK7" s="107">
        <f ca="1">IF(IFERROR(MATCH(_xlfn.CONCAT($B7,",",CK$4),'22 SpcFunc &amp; VentSpcFunc combos'!$Q$8:$Q$343,0),0)&gt;0,1,0)</f>
        <v>0</v>
      </c>
      <c r="CL7" s="107">
        <f ca="1">IF(IFERROR(MATCH(_xlfn.CONCAT($B7,",",CL$4),'22 SpcFunc &amp; VentSpcFunc combos'!$Q$8:$Q$343,0),0)&gt;0,1,0)</f>
        <v>0</v>
      </c>
      <c r="CM7" s="107">
        <f ca="1">IF(IFERROR(MATCH(_xlfn.CONCAT($B7,",",CM$4),'22 SpcFunc &amp; VentSpcFunc combos'!$Q$8:$Q$343,0),0)&gt;0,1,0)</f>
        <v>0</v>
      </c>
      <c r="CN7" s="107">
        <f ca="1">IF(IFERROR(MATCH(_xlfn.CONCAT($B7,",",CN$4),'22 SpcFunc &amp; VentSpcFunc combos'!$Q$8:$Q$343,0),0)&gt;0,1,0)</f>
        <v>0</v>
      </c>
      <c r="CO7" s="107">
        <f ca="1">IF(IFERROR(MATCH(_xlfn.CONCAT($B7,",",CO$4),'22 SpcFunc &amp; VentSpcFunc combos'!$Q$8:$Q$343,0),0)&gt;0,1,0)</f>
        <v>0</v>
      </c>
      <c r="CP7" s="107">
        <f ca="1">IF(IFERROR(MATCH(_xlfn.CONCAT($B7,",",CP$4),'22 SpcFunc &amp; VentSpcFunc combos'!$Q$8:$Q$343,0),0)&gt;0,1,0)</f>
        <v>0</v>
      </c>
      <c r="CQ7" s="107">
        <f ca="1">IF(IFERROR(MATCH(_xlfn.CONCAT($B7,",",CQ$4),'22 SpcFunc &amp; VentSpcFunc combos'!$Q$8:$Q$343,0),0)&gt;0,1,0)</f>
        <v>0</v>
      </c>
      <c r="CR7" s="107">
        <f ca="1">IF(IFERROR(MATCH(_xlfn.CONCAT($B7,",",CR$4),'22 SpcFunc &amp; VentSpcFunc combos'!$Q$8:$Q$343,0),0)&gt;0,1,0)</f>
        <v>0</v>
      </c>
      <c r="CS7" s="107">
        <f ca="1">IF(IFERROR(MATCH(_xlfn.CONCAT($B7,",",CS$4),'22 SpcFunc &amp; VentSpcFunc combos'!$Q$8:$Q$343,0),0)&gt;0,1,0)</f>
        <v>0</v>
      </c>
      <c r="CT7" s="107">
        <f ca="1">IF(IFERROR(MATCH(_xlfn.CONCAT($B7,",",CT$4),'22 SpcFunc &amp; VentSpcFunc combos'!$Q$8:$Q$343,0),0)&gt;0,1,0)</f>
        <v>0</v>
      </c>
      <c r="CU7" s="86" t="s">
        <v>535</v>
      </c>
      <c r="CV7">
        <f t="shared" ca="1" si="4"/>
        <v>1</v>
      </c>
    </row>
    <row r="8" spans="1:100">
      <c r="B8" t="str">
        <f>'For CSV - 2022 SpcFuncData'!B8</f>
        <v>Aging Eye/Low-vision (Lounge/Waiting Area)</v>
      </c>
      <c r="C8" s="107">
        <f ca="1">IF(IFERROR(MATCH(_xlfn.CONCAT($B8,",",C$4),'22 SpcFunc &amp; VentSpcFunc combos'!$Q$8:$Q$343,0),0)&gt;0,1,0)</f>
        <v>0</v>
      </c>
      <c r="D8" s="107">
        <f ca="1">IF(IFERROR(MATCH(_xlfn.CONCAT($B8,",",D$4),'22 SpcFunc &amp; VentSpcFunc combos'!$Q$8:$Q$343,0),0)&gt;0,1,0)</f>
        <v>0</v>
      </c>
      <c r="E8" s="107">
        <f ca="1">IF(IFERROR(MATCH(_xlfn.CONCAT($B8,",",E$4),'22 SpcFunc &amp; VentSpcFunc combos'!$Q$8:$Q$343,0),0)&gt;0,1,0)</f>
        <v>0</v>
      </c>
      <c r="F8" s="107">
        <f ca="1">IF(IFERROR(MATCH(_xlfn.CONCAT($B8,",",F$4),'22 SpcFunc &amp; VentSpcFunc combos'!$Q$8:$Q$343,0),0)&gt;0,1,0)</f>
        <v>0</v>
      </c>
      <c r="G8" s="107">
        <f ca="1">IF(IFERROR(MATCH(_xlfn.CONCAT($B8,",",G$4),'22 SpcFunc &amp; VentSpcFunc combos'!$Q$8:$Q$343,0),0)&gt;0,1,0)</f>
        <v>0</v>
      </c>
      <c r="H8" s="107">
        <f ca="1">IF(IFERROR(MATCH(_xlfn.CONCAT($B8,",",H$4),'22 SpcFunc &amp; VentSpcFunc combos'!$Q$8:$Q$343,0),0)&gt;0,1,0)</f>
        <v>0</v>
      </c>
      <c r="I8" s="107">
        <f ca="1">IF(IFERROR(MATCH(_xlfn.CONCAT($B8,",",I$4),'22 SpcFunc &amp; VentSpcFunc combos'!$Q$8:$Q$343,0),0)&gt;0,1,0)</f>
        <v>0</v>
      </c>
      <c r="J8" s="107">
        <f ca="1">IF(IFERROR(MATCH(_xlfn.CONCAT($B8,",",J$4),'22 SpcFunc &amp; VentSpcFunc combos'!$Q$8:$Q$343,0),0)&gt;0,1,0)</f>
        <v>0</v>
      </c>
      <c r="K8" s="107">
        <f ca="1">IF(IFERROR(MATCH(_xlfn.CONCAT($B8,",",K$4),'22 SpcFunc &amp; VentSpcFunc combos'!$Q$8:$Q$343,0),0)&gt;0,1,0)</f>
        <v>0</v>
      </c>
      <c r="L8" s="107">
        <f ca="1">IF(IFERROR(MATCH(_xlfn.CONCAT($B8,",",L$4),'22 SpcFunc &amp; VentSpcFunc combos'!$Q$8:$Q$343,0),0)&gt;0,1,0)</f>
        <v>0</v>
      </c>
      <c r="M8" s="107">
        <f ca="1">IF(IFERROR(MATCH(_xlfn.CONCAT($B8,",",M$4),'22 SpcFunc &amp; VentSpcFunc combos'!$Q$8:$Q$343,0),0)&gt;0,1,0)</f>
        <v>0</v>
      </c>
      <c r="N8" s="107">
        <f ca="1">IF(IFERROR(MATCH(_xlfn.CONCAT($B8,",",N$4),'22 SpcFunc &amp; VentSpcFunc combos'!$Q$8:$Q$343,0),0)&gt;0,1,0)</f>
        <v>0</v>
      </c>
      <c r="O8" s="107">
        <f ca="1">IF(IFERROR(MATCH(_xlfn.CONCAT($B8,",",O$4),'22 SpcFunc &amp; VentSpcFunc combos'!$Q$8:$Q$343,0),0)&gt;0,1,0)</f>
        <v>0</v>
      </c>
      <c r="P8" s="107">
        <f ca="1">IF(IFERROR(MATCH(_xlfn.CONCAT($B8,",",P$4),'22 SpcFunc &amp; VentSpcFunc combos'!$Q$8:$Q$343,0),0)&gt;0,1,0)</f>
        <v>0</v>
      </c>
      <c r="Q8" s="107">
        <f ca="1">IF(IFERROR(MATCH(_xlfn.CONCAT($B8,",",Q$4),'22 SpcFunc &amp; VentSpcFunc combos'!$Q$8:$Q$343,0),0)&gt;0,1,0)</f>
        <v>0</v>
      </c>
      <c r="R8" s="107">
        <f ca="1">IF(IFERROR(MATCH(_xlfn.CONCAT($B8,",",R$4),'22 SpcFunc &amp; VentSpcFunc combos'!$Q$8:$Q$343,0),0)&gt;0,1,0)</f>
        <v>0</v>
      </c>
      <c r="S8" s="107">
        <f ca="1">IF(IFERROR(MATCH(_xlfn.CONCAT($B8,",",S$4),'22 SpcFunc &amp; VentSpcFunc combos'!$Q$8:$Q$343,0),0)&gt;0,1,0)</f>
        <v>0</v>
      </c>
      <c r="T8" s="107">
        <f ca="1">IF(IFERROR(MATCH(_xlfn.CONCAT($B8,",",T$4),'22 SpcFunc &amp; VentSpcFunc combos'!$Q$8:$Q$343,0),0)&gt;0,1,0)</f>
        <v>0</v>
      </c>
      <c r="U8" s="107">
        <f ca="1">IF(IFERROR(MATCH(_xlfn.CONCAT($B8,",",U$4),'22 SpcFunc &amp; VentSpcFunc combos'!$Q$8:$Q$343,0),0)&gt;0,1,0)</f>
        <v>0</v>
      </c>
      <c r="V8" s="107">
        <f ca="1">IF(IFERROR(MATCH(_xlfn.CONCAT($B8,",",V$4),'22 SpcFunc &amp; VentSpcFunc combos'!$Q$8:$Q$343,0),0)&gt;0,1,0)</f>
        <v>0</v>
      </c>
      <c r="W8" s="107">
        <f ca="1">IF(IFERROR(MATCH(_xlfn.CONCAT($B8,",",W$4),'22 SpcFunc &amp; VentSpcFunc combos'!$Q$8:$Q$343,0),0)&gt;0,1,0)</f>
        <v>0</v>
      </c>
      <c r="X8" s="107">
        <f ca="1">IF(IFERROR(MATCH(_xlfn.CONCAT($B8,",",X$4),'22 SpcFunc &amp; VentSpcFunc combos'!$Q$8:$Q$343,0),0)&gt;0,1,0)</f>
        <v>0</v>
      </c>
      <c r="Y8" s="107">
        <f ca="1">IF(IFERROR(MATCH(_xlfn.CONCAT($B8,",",Y$4),'22 SpcFunc &amp; VentSpcFunc combos'!$Q$8:$Q$343,0),0)&gt;0,1,0)</f>
        <v>0</v>
      </c>
      <c r="Z8" s="107">
        <f ca="1">IF(IFERROR(MATCH(_xlfn.CONCAT($B8,",",Z$4),'22 SpcFunc &amp; VentSpcFunc combos'!$Q$8:$Q$343,0),0)&gt;0,1,0)</f>
        <v>0</v>
      </c>
      <c r="AA8" s="107">
        <f ca="1">IF(IFERROR(MATCH(_xlfn.CONCAT($B8,",",AA$4),'22 SpcFunc &amp; VentSpcFunc combos'!$Q$8:$Q$343,0),0)&gt;0,1,0)</f>
        <v>0</v>
      </c>
      <c r="AB8" s="107">
        <f ca="1">IF(IFERROR(MATCH(_xlfn.CONCAT($B8,",",AB$4),'22 SpcFunc &amp; VentSpcFunc combos'!$Q$8:$Q$343,0),0)&gt;0,1,0)</f>
        <v>0</v>
      </c>
      <c r="AC8" s="107">
        <f ca="1">IF(IFERROR(MATCH(_xlfn.CONCAT($B8,",",AC$4),'22 SpcFunc &amp; VentSpcFunc combos'!$Q$8:$Q$343,0),0)&gt;0,1,0)</f>
        <v>0</v>
      </c>
      <c r="AD8" s="107">
        <f ca="1">IF(IFERROR(MATCH(_xlfn.CONCAT($B8,",",AD$4),'22 SpcFunc &amp; VentSpcFunc combos'!$Q$8:$Q$343,0),0)&gt;0,1,0)</f>
        <v>0</v>
      </c>
      <c r="AE8" s="107">
        <f ca="1">IF(IFERROR(MATCH(_xlfn.CONCAT($B8,",",AE$4),'22 SpcFunc &amp; VentSpcFunc combos'!$Q$8:$Q$343,0),0)&gt;0,1,0)</f>
        <v>0</v>
      </c>
      <c r="AF8" s="107">
        <f ca="1">IF(IFERROR(MATCH(_xlfn.CONCAT($B8,",",AF$4),'22 SpcFunc &amp; VentSpcFunc combos'!$Q$8:$Q$343,0),0)&gt;0,1,0)</f>
        <v>0</v>
      </c>
      <c r="AG8" s="107">
        <f ca="1">IF(IFERROR(MATCH(_xlfn.CONCAT($B8,",",AG$4),'22 SpcFunc &amp; VentSpcFunc combos'!$Q$8:$Q$343,0),0)&gt;0,1,0)</f>
        <v>0</v>
      </c>
      <c r="AH8" s="107">
        <f ca="1">IF(IFERROR(MATCH(_xlfn.CONCAT($B8,",",AH$4),'22 SpcFunc &amp; VentSpcFunc combos'!$Q$8:$Q$343,0),0)&gt;0,1,0)</f>
        <v>0</v>
      </c>
      <c r="AI8" s="107">
        <f ca="1">IF(IFERROR(MATCH(_xlfn.CONCAT($B8,",",AI$4),'22 SpcFunc &amp; VentSpcFunc combos'!$Q$8:$Q$343,0),0)&gt;0,1,0)</f>
        <v>0</v>
      </c>
      <c r="AJ8" s="107">
        <f ca="1">IF(IFERROR(MATCH(_xlfn.CONCAT($B8,",",AJ$4),'22 SpcFunc &amp; VentSpcFunc combos'!$Q$8:$Q$343,0),0)&gt;0,1,0)</f>
        <v>0</v>
      </c>
      <c r="AK8" s="107">
        <f ca="1">IF(IFERROR(MATCH(_xlfn.CONCAT($B8,",",AK$4),'22 SpcFunc &amp; VentSpcFunc combos'!$Q$8:$Q$343,0),0)&gt;0,1,0)</f>
        <v>0</v>
      </c>
      <c r="AL8" s="107">
        <f ca="1">IF(IFERROR(MATCH(_xlfn.CONCAT($B8,",",AL$4),'22 SpcFunc &amp; VentSpcFunc combos'!$Q$8:$Q$343,0),0)&gt;0,1,0)</f>
        <v>0</v>
      </c>
      <c r="AM8" s="107">
        <f ca="1">IF(IFERROR(MATCH(_xlfn.CONCAT($B8,",",AM$4),'22 SpcFunc &amp; VentSpcFunc combos'!$Q$8:$Q$343,0),0)&gt;0,1,0)</f>
        <v>0</v>
      </c>
      <c r="AN8" s="107">
        <f ca="1">IF(IFERROR(MATCH(_xlfn.CONCAT($B8,",",AN$4),'22 SpcFunc &amp; VentSpcFunc combos'!$Q$8:$Q$343,0),0)&gt;0,1,0)</f>
        <v>0</v>
      </c>
      <c r="AO8" s="107">
        <f ca="1">IF(IFERROR(MATCH(_xlfn.CONCAT($B8,",",AO$4),'22 SpcFunc &amp; VentSpcFunc combos'!$Q$8:$Q$343,0),0)&gt;0,1,0)</f>
        <v>0</v>
      </c>
      <c r="AP8" s="107">
        <f ca="1">IF(IFERROR(MATCH(_xlfn.CONCAT($B8,",",AP$4),'22 SpcFunc &amp; VentSpcFunc combos'!$Q$8:$Q$343,0),0)&gt;0,1,0)</f>
        <v>0</v>
      </c>
      <c r="AQ8" s="107">
        <f ca="1">IF(IFERROR(MATCH(_xlfn.CONCAT($B8,",",AQ$4),'22 SpcFunc &amp; VentSpcFunc combos'!$Q$8:$Q$343,0),0)&gt;0,1,0)</f>
        <v>0</v>
      </c>
      <c r="AR8" s="107">
        <f ca="1">IF(IFERROR(MATCH(_xlfn.CONCAT($B8,",",AR$4),'22 SpcFunc &amp; VentSpcFunc combos'!$Q$8:$Q$343,0),0)&gt;0,1,0)</f>
        <v>0</v>
      </c>
      <c r="AS8" s="107">
        <f ca="1">IF(IFERROR(MATCH(_xlfn.CONCAT($B8,",",AS$4),'22 SpcFunc &amp; VentSpcFunc combos'!$Q$8:$Q$343,0),0)&gt;0,1,0)</f>
        <v>0</v>
      </c>
      <c r="AT8" s="107">
        <f ca="1">IF(IFERROR(MATCH(_xlfn.CONCAT($B8,",",AT$4),'22 SpcFunc &amp; VentSpcFunc combos'!$Q$8:$Q$343,0),0)&gt;0,1,0)</f>
        <v>0</v>
      </c>
      <c r="AU8" s="107">
        <f ca="1">IF(IFERROR(MATCH(_xlfn.CONCAT($B8,",",AU$4),'22 SpcFunc &amp; VentSpcFunc combos'!$Q$8:$Q$343,0),0)&gt;0,1,0)</f>
        <v>0</v>
      </c>
      <c r="AV8" s="107">
        <f ca="1">IF(IFERROR(MATCH(_xlfn.CONCAT($B8,",",AV$4),'22 SpcFunc &amp; VentSpcFunc combos'!$Q$8:$Q$343,0),0)&gt;0,1,0)</f>
        <v>1</v>
      </c>
      <c r="AW8" s="107">
        <f ca="1">IF(IFERROR(MATCH(_xlfn.CONCAT($B8,",",AW$4),'22 SpcFunc &amp; VentSpcFunc combos'!$Q$8:$Q$343,0),0)&gt;0,1,0)</f>
        <v>0</v>
      </c>
      <c r="AX8" s="107">
        <f ca="1">IF(IFERROR(MATCH(_xlfn.CONCAT($B8,",",AX$4),'22 SpcFunc &amp; VentSpcFunc combos'!$Q$8:$Q$343,0),0)&gt;0,1,0)</f>
        <v>0</v>
      </c>
      <c r="AY8" s="107">
        <f ca="1">IF(IFERROR(MATCH(_xlfn.CONCAT($B8,",",AY$4),'22 SpcFunc &amp; VentSpcFunc combos'!$Q$8:$Q$343,0),0)&gt;0,1,0)</f>
        <v>0</v>
      </c>
      <c r="AZ8" s="107">
        <f ca="1">IF(IFERROR(MATCH(_xlfn.CONCAT($B8,",",AZ$4),'22 SpcFunc &amp; VentSpcFunc combos'!$Q$8:$Q$343,0),0)&gt;0,1,0)</f>
        <v>0</v>
      </c>
      <c r="BA8" s="107">
        <f ca="1">IF(IFERROR(MATCH(_xlfn.CONCAT($B8,",",BA$4),'22 SpcFunc &amp; VentSpcFunc combos'!$Q$8:$Q$343,0),0)&gt;0,1,0)</f>
        <v>0</v>
      </c>
      <c r="BB8" s="107">
        <f ca="1">IF(IFERROR(MATCH(_xlfn.CONCAT($B8,",",BB$4),'22 SpcFunc &amp; VentSpcFunc combos'!$Q$8:$Q$343,0),0)&gt;0,1,0)</f>
        <v>0</v>
      </c>
      <c r="BC8" s="107">
        <f ca="1">IF(IFERROR(MATCH(_xlfn.CONCAT($B8,",",BC$4),'22 SpcFunc &amp; VentSpcFunc combos'!$Q$8:$Q$343,0),0)&gt;0,1,0)</f>
        <v>0</v>
      </c>
      <c r="BD8" s="107">
        <f ca="1">IF(IFERROR(MATCH(_xlfn.CONCAT($B8,",",BD$4),'22 SpcFunc &amp; VentSpcFunc combos'!$Q$8:$Q$343,0),0)&gt;0,1,0)</f>
        <v>0</v>
      </c>
      <c r="BE8" s="107">
        <f ca="1">IF(IFERROR(MATCH(_xlfn.CONCAT($B8,",",BE$4),'22 SpcFunc &amp; VentSpcFunc combos'!$Q$8:$Q$343,0),0)&gt;0,1,0)</f>
        <v>0</v>
      </c>
      <c r="BF8" s="107">
        <f ca="1">IF(IFERROR(MATCH(_xlfn.CONCAT($B8,",",BF$4),'22 SpcFunc &amp; VentSpcFunc combos'!$Q$8:$Q$343,0),0)&gt;0,1,0)</f>
        <v>0</v>
      </c>
      <c r="BG8" s="107">
        <f ca="1">IF(IFERROR(MATCH(_xlfn.CONCAT($B8,",",BG$4),'22 SpcFunc &amp; VentSpcFunc combos'!$Q$8:$Q$343,0),0)&gt;0,1,0)</f>
        <v>0</v>
      </c>
      <c r="BH8" s="107">
        <f ca="1">IF(IFERROR(MATCH(_xlfn.CONCAT($B8,",",BH$4),'22 SpcFunc &amp; VentSpcFunc combos'!$Q$8:$Q$343,0),0)&gt;0,1,0)</f>
        <v>0</v>
      </c>
      <c r="BI8" s="107">
        <f ca="1">IF(IFERROR(MATCH(_xlfn.CONCAT($B8,",",BI$4),'22 SpcFunc &amp; VentSpcFunc combos'!$Q$8:$Q$343,0),0)&gt;0,1,0)</f>
        <v>0</v>
      </c>
      <c r="BJ8" s="107">
        <f ca="1">IF(IFERROR(MATCH(_xlfn.CONCAT($B8,",",BJ$4),'22 SpcFunc &amp; VentSpcFunc combos'!$Q$8:$Q$343,0),0)&gt;0,1,0)</f>
        <v>0</v>
      </c>
      <c r="BK8" s="107">
        <f ca="1">IF(IFERROR(MATCH(_xlfn.CONCAT($B8,",",BK$4),'22 SpcFunc &amp; VentSpcFunc combos'!$Q$8:$Q$343,0),0)&gt;0,1,0)</f>
        <v>0</v>
      </c>
      <c r="BL8" s="107">
        <f ca="1">IF(IFERROR(MATCH(_xlfn.CONCAT($B8,",",BL$4),'22 SpcFunc &amp; VentSpcFunc combos'!$Q$8:$Q$343,0),0)&gt;0,1,0)</f>
        <v>0</v>
      </c>
      <c r="BM8" s="107">
        <f ca="1">IF(IFERROR(MATCH(_xlfn.CONCAT($B8,",",BM$4),'22 SpcFunc &amp; VentSpcFunc combos'!$Q$8:$Q$343,0),0)&gt;0,1,0)</f>
        <v>0</v>
      </c>
      <c r="BN8" s="107">
        <f ca="1">IF(IFERROR(MATCH(_xlfn.CONCAT($B8,",",BN$4),'22 SpcFunc &amp; VentSpcFunc combos'!$Q$8:$Q$343,0),0)&gt;0,1,0)</f>
        <v>0</v>
      </c>
      <c r="BO8" s="107">
        <f ca="1">IF(IFERROR(MATCH(_xlfn.CONCAT($B8,",",BO$4),'22 SpcFunc &amp; VentSpcFunc combos'!$Q$8:$Q$343,0),0)&gt;0,1,0)</f>
        <v>0</v>
      </c>
      <c r="BP8" s="107">
        <f ca="1">IF(IFERROR(MATCH(_xlfn.CONCAT($B8,",",BP$4),'22 SpcFunc &amp; VentSpcFunc combos'!$Q$8:$Q$343,0),0)&gt;0,1,0)</f>
        <v>0</v>
      </c>
      <c r="BQ8" s="107">
        <f ca="1">IF(IFERROR(MATCH(_xlfn.CONCAT($B8,",",BQ$4),'22 SpcFunc &amp; VentSpcFunc combos'!$Q$8:$Q$343,0),0)&gt;0,1,0)</f>
        <v>0</v>
      </c>
      <c r="BR8" s="107">
        <f ca="1">IF(IFERROR(MATCH(_xlfn.CONCAT($B8,",",BR$4),'22 SpcFunc &amp; VentSpcFunc combos'!$Q$8:$Q$343,0),0)&gt;0,1,0)</f>
        <v>0</v>
      </c>
      <c r="BS8" s="107">
        <f ca="1">IF(IFERROR(MATCH(_xlfn.CONCAT($B8,",",BS$4),'22 SpcFunc &amp; VentSpcFunc combos'!$Q$8:$Q$343,0),0)&gt;0,1,0)</f>
        <v>0</v>
      </c>
      <c r="BT8" s="107">
        <f ca="1">IF(IFERROR(MATCH(_xlfn.CONCAT($B8,",",BT$4),'22 SpcFunc &amp; VentSpcFunc combos'!$Q$8:$Q$343,0),0)&gt;0,1,0)</f>
        <v>0</v>
      </c>
      <c r="BU8" s="107">
        <f ca="1">IF(IFERROR(MATCH(_xlfn.CONCAT($B8,",",BU$4),'22 SpcFunc &amp; VentSpcFunc combos'!$Q$8:$Q$343,0),0)&gt;0,1,0)</f>
        <v>0</v>
      </c>
      <c r="BV8" s="107">
        <f ca="1">IF(IFERROR(MATCH(_xlfn.CONCAT($B8,",",BV$4),'22 SpcFunc &amp; VentSpcFunc combos'!$Q$8:$Q$343,0),0)&gt;0,1,0)</f>
        <v>0</v>
      </c>
      <c r="BW8" s="107">
        <f ca="1">IF(IFERROR(MATCH(_xlfn.CONCAT($B8,",",BW$4),'22 SpcFunc &amp; VentSpcFunc combos'!$Q$8:$Q$343,0),0)&gt;0,1,0)</f>
        <v>0</v>
      </c>
      <c r="BX8" s="107">
        <f ca="1">IF(IFERROR(MATCH(_xlfn.CONCAT($B8,",",BX$4),'22 SpcFunc &amp; VentSpcFunc combos'!$Q$8:$Q$343,0),0)&gt;0,1,0)</f>
        <v>0</v>
      </c>
      <c r="BY8" s="107">
        <f ca="1">IF(IFERROR(MATCH(_xlfn.CONCAT($B8,",",BY$4),'22 SpcFunc &amp; VentSpcFunc combos'!$Q$8:$Q$343,0),0)&gt;0,1,0)</f>
        <v>0</v>
      </c>
      <c r="BZ8" s="107">
        <f ca="1">IF(IFERROR(MATCH(_xlfn.CONCAT($B8,",",BZ$4),'22 SpcFunc &amp; VentSpcFunc combos'!$Q$8:$Q$343,0),0)&gt;0,1,0)</f>
        <v>0</v>
      </c>
      <c r="CA8" s="107">
        <f ca="1">IF(IFERROR(MATCH(_xlfn.CONCAT($B8,",",CA$4),'22 SpcFunc &amp; VentSpcFunc combos'!$Q$8:$Q$343,0),0)&gt;0,1,0)</f>
        <v>0</v>
      </c>
      <c r="CB8" s="107">
        <f ca="1">IF(IFERROR(MATCH(_xlfn.CONCAT($B8,",",CB$4),'22 SpcFunc &amp; VentSpcFunc combos'!$Q$8:$Q$343,0),0)&gt;0,1,0)</f>
        <v>0</v>
      </c>
      <c r="CC8" s="107">
        <f ca="1">IF(IFERROR(MATCH(_xlfn.CONCAT($B8,",",CC$4),'22 SpcFunc &amp; VentSpcFunc combos'!$Q$8:$Q$343,0),0)&gt;0,1,0)</f>
        <v>0</v>
      </c>
      <c r="CD8" s="107">
        <f ca="1">IF(IFERROR(MATCH(_xlfn.CONCAT($B8,",",CD$4),'22 SpcFunc &amp; VentSpcFunc combos'!$Q$8:$Q$343,0),0)&gt;0,1,0)</f>
        <v>0</v>
      </c>
      <c r="CE8" s="107">
        <f ca="1">IF(IFERROR(MATCH(_xlfn.CONCAT($B8,",",CE$4),'22 SpcFunc &amp; VentSpcFunc combos'!$Q$8:$Q$343,0),0)&gt;0,1,0)</f>
        <v>0</v>
      </c>
      <c r="CF8" s="107">
        <f ca="1">IF(IFERROR(MATCH(_xlfn.CONCAT($B8,",",CF$4),'22 SpcFunc &amp; VentSpcFunc combos'!$Q$8:$Q$343,0),0)&gt;0,1,0)</f>
        <v>0</v>
      </c>
      <c r="CG8" s="107">
        <f ca="1">IF(IFERROR(MATCH(_xlfn.CONCAT($B8,",",CG$4),'22 SpcFunc &amp; VentSpcFunc combos'!$Q$8:$Q$343,0),0)&gt;0,1,0)</f>
        <v>0</v>
      </c>
      <c r="CH8" s="107">
        <f ca="1">IF(IFERROR(MATCH(_xlfn.CONCAT($B8,",",CH$4),'22 SpcFunc &amp; VentSpcFunc combos'!$Q$8:$Q$343,0),0)&gt;0,1,0)</f>
        <v>0</v>
      </c>
      <c r="CI8" s="107">
        <f ca="1">IF(IFERROR(MATCH(_xlfn.CONCAT($B8,",",CI$4),'22 SpcFunc &amp; VentSpcFunc combos'!$Q$8:$Q$343,0),0)&gt;0,1,0)</f>
        <v>0</v>
      </c>
      <c r="CJ8" s="107">
        <f ca="1">IF(IFERROR(MATCH(_xlfn.CONCAT($B8,",",CJ$4),'22 SpcFunc &amp; VentSpcFunc combos'!$Q$8:$Q$343,0),0)&gt;0,1,0)</f>
        <v>0</v>
      </c>
      <c r="CK8" s="107">
        <f ca="1">IF(IFERROR(MATCH(_xlfn.CONCAT($B8,",",CK$4),'22 SpcFunc &amp; VentSpcFunc combos'!$Q$8:$Q$343,0),0)&gt;0,1,0)</f>
        <v>0</v>
      </c>
      <c r="CL8" s="107">
        <f ca="1">IF(IFERROR(MATCH(_xlfn.CONCAT($B8,",",CL$4),'22 SpcFunc &amp; VentSpcFunc combos'!$Q$8:$Q$343,0),0)&gt;0,1,0)</f>
        <v>0</v>
      </c>
      <c r="CM8" s="107">
        <f ca="1">IF(IFERROR(MATCH(_xlfn.CONCAT($B8,",",CM$4),'22 SpcFunc &amp; VentSpcFunc combos'!$Q$8:$Q$343,0),0)&gt;0,1,0)</f>
        <v>0</v>
      </c>
      <c r="CN8" s="107">
        <f ca="1">IF(IFERROR(MATCH(_xlfn.CONCAT($B8,",",CN$4),'22 SpcFunc &amp; VentSpcFunc combos'!$Q$8:$Q$343,0),0)&gt;0,1,0)</f>
        <v>0</v>
      </c>
      <c r="CO8" s="107">
        <f ca="1">IF(IFERROR(MATCH(_xlfn.CONCAT($B8,",",CO$4),'22 SpcFunc &amp; VentSpcFunc combos'!$Q$8:$Q$343,0),0)&gt;0,1,0)</f>
        <v>0</v>
      </c>
      <c r="CP8" s="107">
        <f ca="1">IF(IFERROR(MATCH(_xlfn.CONCAT($B8,",",CP$4),'22 SpcFunc &amp; VentSpcFunc combos'!$Q$8:$Q$343,0),0)&gt;0,1,0)</f>
        <v>0</v>
      </c>
      <c r="CQ8" s="107">
        <f ca="1">IF(IFERROR(MATCH(_xlfn.CONCAT($B8,",",CQ$4),'22 SpcFunc &amp; VentSpcFunc combos'!$Q$8:$Q$343,0),0)&gt;0,1,0)</f>
        <v>0</v>
      </c>
      <c r="CR8" s="107">
        <f ca="1">IF(IFERROR(MATCH(_xlfn.CONCAT($B8,",",CR$4),'22 SpcFunc &amp; VentSpcFunc combos'!$Q$8:$Q$343,0),0)&gt;0,1,0)</f>
        <v>0</v>
      </c>
      <c r="CS8" s="107">
        <f ca="1">IF(IFERROR(MATCH(_xlfn.CONCAT($B8,",",CS$4),'22 SpcFunc &amp; VentSpcFunc combos'!$Q$8:$Q$343,0),0)&gt;0,1,0)</f>
        <v>0</v>
      </c>
      <c r="CT8" s="107">
        <f ca="1">IF(IFERROR(MATCH(_xlfn.CONCAT($B8,",",CT$4),'22 SpcFunc &amp; VentSpcFunc combos'!$Q$8:$Q$343,0),0)&gt;0,1,0)</f>
        <v>0</v>
      </c>
      <c r="CU8" s="86" t="s">
        <v>535</v>
      </c>
      <c r="CV8">
        <f t="shared" ca="1" si="4"/>
        <v>1</v>
      </c>
    </row>
    <row r="9" spans="1:100">
      <c r="B9" t="str">
        <f>'For CSV - 2022 SpcFuncData'!B9</f>
        <v>Aging Eye/Low-vision (Multipurpose Room)</v>
      </c>
      <c r="C9" s="107">
        <f ca="1">IF(IFERROR(MATCH(_xlfn.CONCAT($B9,",",C$4),'22 SpcFunc &amp; VentSpcFunc combos'!$Q$8:$Q$343,0),0)&gt;0,1,0)</f>
        <v>0</v>
      </c>
      <c r="D9" s="107">
        <f ca="1">IF(IFERROR(MATCH(_xlfn.CONCAT($B9,",",D$4),'22 SpcFunc &amp; VentSpcFunc combos'!$Q$8:$Q$343,0),0)&gt;0,1,0)</f>
        <v>0</v>
      </c>
      <c r="E9" s="107">
        <f ca="1">IF(IFERROR(MATCH(_xlfn.CONCAT($B9,",",E$4),'22 SpcFunc &amp; VentSpcFunc combos'!$Q$8:$Q$343,0),0)&gt;0,1,0)</f>
        <v>0</v>
      </c>
      <c r="F9" s="107">
        <f ca="1">IF(IFERROR(MATCH(_xlfn.CONCAT($B9,",",F$4),'22 SpcFunc &amp; VentSpcFunc combos'!$Q$8:$Q$343,0),0)&gt;0,1,0)</f>
        <v>0</v>
      </c>
      <c r="G9" s="107">
        <f ca="1">IF(IFERROR(MATCH(_xlfn.CONCAT($B9,",",G$4),'22 SpcFunc &amp; VentSpcFunc combos'!$Q$8:$Q$343,0),0)&gt;0,1,0)</f>
        <v>0</v>
      </c>
      <c r="H9" s="107">
        <f ca="1">IF(IFERROR(MATCH(_xlfn.CONCAT($B9,",",H$4),'22 SpcFunc &amp; VentSpcFunc combos'!$Q$8:$Q$343,0),0)&gt;0,1,0)</f>
        <v>0</v>
      </c>
      <c r="I9" s="107">
        <f ca="1">IF(IFERROR(MATCH(_xlfn.CONCAT($B9,",",I$4),'22 SpcFunc &amp; VentSpcFunc combos'!$Q$8:$Q$343,0),0)&gt;0,1,0)</f>
        <v>0</v>
      </c>
      <c r="J9" s="107">
        <f ca="1">IF(IFERROR(MATCH(_xlfn.CONCAT($B9,",",J$4),'22 SpcFunc &amp; VentSpcFunc combos'!$Q$8:$Q$343,0),0)&gt;0,1,0)</f>
        <v>0</v>
      </c>
      <c r="K9" s="107">
        <f ca="1">IF(IFERROR(MATCH(_xlfn.CONCAT($B9,",",K$4),'22 SpcFunc &amp; VentSpcFunc combos'!$Q$8:$Q$343,0),0)&gt;0,1,0)</f>
        <v>0</v>
      </c>
      <c r="L9" s="107">
        <f ca="1">IF(IFERROR(MATCH(_xlfn.CONCAT($B9,",",L$4),'22 SpcFunc &amp; VentSpcFunc combos'!$Q$8:$Q$343,0),0)&gt;0,1,0)</f>
        <v>0</v>
      </c>
      <c r="M9" s="107">
        <f ca="1">IF(IFERROR(MATCH(_xlfn.CONCAT($B9,",",M$4),'22 SpcFunc &amp; VentSpcFunc combos'!$Q$8:$Q$343,0),0)&gt;0,1,0)</f>
        <v>0</v>
      </c>
      <c r="N9" s="107">
        <f ca="1">IF(IFERROR(MATCH(_xlfn.CONCAT($B9,",",N$4),'22 SpcFunc &amp; VentSpcFunc combos'!$Q$8:$Q$343,0),0)&gt;0,1,0)</f>
        <v>0</v>
      </c>
      <c r="O9" s="107">
        <f ca="1">IF(IFERROR(MATCH(_xlfn.CONCAT($B9,",",O$4),'22 SpcFunc &amp; VentSpcFunc combos'!$Q$8:$Q$343,0),0)&gt;0,1,0)</f>
        <v>0</v>
      </c>
      <c r="P9" s="107">
        <f ca="1">IF(IFERROR(MATCH(_xlfn.CONCAT($B9,",",P$4),'22 SpcFunc &amp; VentSpcFunc combos'!$Q$8:$Q$343,0),0)&gt;0,1,0)</f>
        <v>0</v>
      </c>
      <c r="Q9" s="107">
        <f ca="1">IF(IFERROR(MATCH(_xlfn.CONCAT($B9,",",Q$4),'22 SpcFunc &amp; VentSpcFunc combos'!$Q$8:$Q$343,0),0)&gt;0,1,0)</f>
        <v>0</v>
      </c>
      <c r="R9" s="107">
        <f ca="1">IF(IFERROR(MATCH(_xlfn.CONCAT($B9,",",R$4),'22 SpcFunc &amp; VentSpcFunc combos'!$Q$8:$Q$343,0),0)&gt;0,1,0)</f>
        <v>0</v>
      </c>
      <c r="S9" s="107">
        <f ca="1">IF(IFERROR(MATCH(_xlfn.CONCAT($B9,",",S$4),'22 SpcFunc &amp; VentSpcFunc combos'!$Q$8:$Q$343,0),0)&gt;0,1,0)</f>
        <v>0</v>
      </c>
      <c r="T9" s="107">
        <f ca="1">IF(IFERROR(MATCH(_xlfn.CONCAT($B9,",",T$4),'22 SpcFunc &amp; VentSpcFunc combos'!$Q$8:$Q$343,0),0)&gt;0,1,0)</f>
        <v>0</v>
      </c>
      <c r="U9" s="107">
        <f ca="1">IF(IFERROR(MATCH(_xlfn.CONCAT($B9,",",U$4),'22 SpcFunc &amp; VentSpcFunc combos'!$Q$8:$Q$343,0),0)&gt;0,1,0)</f>
        <v>0</v>
      </c>
      <c r="V9" s="107">
        <f ca="1">IF(IFERROR(MATCH(_xlfn.CONCAT($B9,",",V$4),'22 SpcFunc &amp; VentSpcFunc combos'!$Q$8:$Q$343,0),0)&gt;0,1,0)</f>
        <v>0</v>
      </c>
      <c r="W9" s="107">
        <f ca="1">IF(IFERROR(MATCH(_xlfn.CONCAT($B9,",",W$4),'22 SpcFunc &amp; VentSpcFunc combos'!$Q$8:$Q$343,0),0)&gt;0,1,0)</f>
        <v>0</v>
      </c>
      <c r="X9" s="107">
        <f ca="1">IF(IFERROR(MATCH(_xlfn.CONCAT($B9,",",X$4),'22 SpcFunc &amp; VentSpcFunc combos'!$Q$8:$Q$343,0),0)&gt;0,1,0)</f>
        <v>0</v>
      </c>
      <c r="Y9" s="107">
        <f ca="1">IF(IFERROR(MATCH(_xlfn.CONCAT($B9,",",Y$4),'22 SpcFunc &amp; VentSpcFunc combos'!$Q$8:$Q$343,0),0)&gt;0,1,0)</f>
        <v>0</v>
      </c>
      <c r="Z9" s="107">
        <f ca="1">IF(IFERROR(MATCH(_xlfn.CONCAT($B9,",",Z$4),'22 SpcFunc &amp; VentSpcFunc combos'!$Q$8:$Q$343,0),0)&gt;0,1,0)</f>
        <v>0</v>
      </c>
      <c r="AA9" s="107">
        <f ca="1">IF(IFERROR(MATCH(_xlfn.CONCAT($B9,",",AA$4),'22 SpcFunc &amp; VentSpcFunc combos'!$Q$8:$Q$343,0),0)&gt;0,1,0)</f>
        <v>0</v>
      </c>
      <c r="AB9" s="107">
        <f ca="1">IF(IFERROR(MATCH(_xlfn.CONCAT($B9,",",AB$4),'22 SpcFunc &amp; VentSpcFunc combos'!$Q$8:$Q$343,0),0)&gt;0,1,0)</f>
        <v>0</v>
      </c>
      <c r="AC9" s="107">
        <f ca="1">IF(IFERROR(MATCH(_xlfn.CONCAT($B9,",",AC$4),'22 SpcFunc &amp; VentSpcFunc combos'!$Q$8:$Q$343,0),0)&gt;0,1,0)</f>
        <v>0</v>
      </c>
      <c r="AD9" s="107">
        <f ca="1">IF(IFERROR(MATCH(_xlfn.CONCAT($B9,",",AD$4),'22 SpcFunc &amp; VentSpcFunc combos'!$Q$8:$Q$343,0),0)&gt;0,1,0)</f>
        <v>0</v>
      </c>
      <c r="AE9" s="107">
        <f ca="1">IF(IFERROR(MATCH(_xlfn.CONCAT($B9,",",AE$4),'22 SpcFunc &amp; VentSpcFunc combos'!$Q$8:$Q$343,0),0)&gt;0,1,0)</f>
        <v>0</v>
      </c>
      <c r="AF9" s="107">
        <f ca="1">IF(IFERROR(MATCH(_xlfn.CONCAT($B9,",",AF$4),'22 SpcFunc &amp; VentSpcFunc combos'!$Q$8:$Q$343,0),0)&gt;0,1,0)</f>
        <v>0</v>
      </c>
      <c r="AG9" s="107">
        <f ca="1">IF(IFERROR(MATCH(_xlfn.CONCAT($B9,",",AG$4),'22 SpcFunc &amp; VentSpcFunc combos'!$Q$8:$Q$343,0),0)&gt;0,1,0)</f>
        <v>0</v>
      </c>
      <c r="AH9" s="107">
        <f ca="1">IF(IFERROR(MATCH(_xlfn.CONCAT($B9,",",AH$4),'22 SpcFunc &amp; VentSpcFunc combos'!$Q$8:$Q$343,0),0)&gt;0,1,0)</f>
        <v>0</v>
      </c>
      <c r="AI9" s="107">
        <f ca="1">IF(IFERROR(MATCH(_xlfn.CONCAT($B9,",",AI$4),'22 SpcFunc &amp; VentSpcFunc combos'!$Q$8:$Q$343,0),0)&gt;0,1,0)</f>
        <v>0</v>
      </c>
      <c r="AJ9" s="107">
        <f ca="1">IF(IFERROR(MATCH(_xlfn.CONCAT($B9,",",AJ$4),'22 SpcFunc &amp; VentSpcFunc combos'!$Q$8:$Q$343,0),0)&gt;0,1,0)</f>
        <v>0</v>
      </c>
      <c r="AK9" s="107">
        <f ca="1">IF(IFERROR(MATCH(_xlfn.CONCAT($B9,",",AK$4),'22 SpcFunc &amp; VentSpcFunc combos'!$Q$8:$Q$343,0),0)&gt;0,1,0)</f>
        <v>0</v>
      </c>
      <c r="AL9" s="107">
        <f ca="1">IF(IFERROR(MATCH(_xlfn.CONCAT($B9,",",AL$4),'22 SpcFunc &amp; VentSpcFunc combos'!$Q$8:$Q$343,0),0)&gt;0,1,0)</f>
        <v>0</v>
      </c>
      <c r="AM9" s="107">
        <f ca="1">IF(IFERROR(MATCH(_xlfn.CONCAT($B9,",",AM$4),'22 SpcFunc &amp; VentSpcFunc combos'!$Q$8:$Q$343,0),0)&gt;0,1,0)</f>
        <v>0</v>
      </c>
      <c r="AN9" s="107">
        <f ca="1">IF(IFERROR(MATCH(_xlfn.CONCAT($B9,",",AN$4),'22 SpcFunc &amp; VentSpcFunc combos'!$Q$8:$Q$343,0),0)&gt;0,1,0)</f>
        <v>0</v>
      </c>
      <c r="AO9" s="107">
        <f ca="1">IF(IFERROR(MATCH(_xlfn.CONCAT($B9,",",AO$4),'22 SpcFunc &amp; VentSpcFunc combos'!$Q$8:$Q$343,0),0)&gt;0,1,0)</f>
        <v>0</v>
      </c>
      <c r="AP9" s="107">
        <f ca="1">IF(IFERROR(MATCH(_xlfn.CONCAT($B9,",",AP$4),'22 SpcFunc &amp; VentSpcFunc combos'!$Q$8:$Q$343,0),0)&gt;0,1,0)</f>
        <v>0</v>
      </c>
      <c r="AQ9" s="107">
        <f ca="1">IF(IFERROR(MATCH(_xlfn.CONCAT($B9,",",AQ$4),'22 SpcFunc &amp; VentSpcFunc combos'!$Q$8:$Q$343,0),0)&gt;0,1,0)</f>
        <v>0</v>
      </c>
      <c r="AR9" s="107">
        <f ca="1">IF(IFERROR(MATCH(_xlfn.CONCAT($B9,",",AR$4),'22 SpcFunc &amp; VentSpcFunc combos'!$Q$8:$Q$343,0),0)&gt;0,1,0)</f>
        <v>0</v>
      </c>
      <c r="AS9" s="107">
        <f ca="1">IF(IFERROR(MATCH(_xlfn.CONCAT($B9,",",AS$4),'22 SpcFunc &amp; VentSpcFunc combos'!$Q$8:$Q$343,0),0)&gt;0,1,0)</f>
        <v>0</v>
      </c>
      <c r="AT9" s="107">
        <f ca="1">IF(IFERROR(MATCH(_xlfn.CONCAT($B9,",",AT$4),'22 SpcFunc &amp; VentSpcFunc combos'!$Q$8:$Q$343,0),0)&gt;0,1,0)</f>
        <v>0</v>
      </c>
      <c r="AU9" s="107">
        <f ca="1">IF(IFERROR(MATCH(_xlfn.CONCAT($B9,",",AU$4),'22 SpcFunc &amp; VentSpcFunc combos'!$Q$8:$Q$343,0),0)&gt;0,1,0)</f>
        <v>0</v>
      </c>
      <c r="AV9" s="107">
        <f ca="1">IF(IFERROR(MATCH(_xlfn.CONCAT($B9,",",AV$4),'22 SpcFunc &amp; VentSpcFunc combos'!$Q$8:$Q$343,0),0)&gt;0,1,0)</f>
        <v>0</v>
      </c>
      <c r="AW9" s="107">
        <f ca="1">IF(IFERROR(MATCH(_xlfn.CONCAT($B9,",",AW$4),'22 SpcFunc &amp; VentSpcFunc combos'!$Q$8:$Q$343,0),0)&gt;0,1,0)</f>
        <v>0</v>
      </c>
      <c r="AX9" s="107">
        <f ca="1">IF(IFERROR(MATCH(_xlfn.CONCAT($B9,",",AX$4),'22 SpcFunc &amp; VentSpcFunc combos'!$Q$8:$Q$343,0),0)&gt;0,1,0)</f>
        <v>1</v>
      </c>
      <c r="AY9" s="107">
        <f ca="1">IF(IFERROR(MATCH(_xlfn.CONCAT($B9,",",AY$4),'22 SpcFunc &amp; VentSpcFunc combos'!$Q$8:$Q$343,0),0)&gt;0,1,0)</f>
        <v>0</v>
      </c>
      <c r="AZ9" s="107">
        <f ca="1">IF(IFERROR(MATCH(_xlfn.CONCAT($B9,",",AZ$4),'22 SpcFunc &amp; VentSpcFunc combos'!$Q$8:$Q$343,0),0)&gt;0,1,0)</f>
        <v>0</v>
      </c>
      <c r="BA9" s="107">
        <f ca="1">IF(IFERROR(MATCH(_xlfn.CONCAT($B9,",",BA$4),'22 SpcFunc &amp; VentSpcFunc combos'!$Q$8:$Q$343,0),0)&gt;0,1,0)</f>
        <v>0</v>
      </c>
      <c r="BB9" s="107">
        <f ca="1">IF(IFERROR(MATCH(_xlfn.CONCAT($B9,",",BB$4),'22 SpcFunc &amp; VentSpcFunc combos'!$Q$8:$Q$343,0),0)&gt;0,1,0)</f>
        <v>0</v>
      </c>
      <c r="BC9" s="107">
        <f ca="1">IF(IFERROR(MATCH(_xlfn.CONCAT($B9,",",BC$4),'22 SpcFunc &amp; VentSpcFunc combos'!$Q$8:$Q$343,0),0)&gt;0,1,0)</f>
        <v>0</v>
      </c>
      <c r="BD9" s="107">
        <f ca="1">IF(IFERROR(MATCH(_xlfn.CONCAT($B9,",",BD$4),'22 SpcFunc &amp; VentSpcFunc combos'!$Q$8:$Q$343,0),0)&gt;0,1,0)</f>
        <v>0</v>
      </c>
      <c r="BE9" s="107">
        <f ca="1">IF(IFERROR(MATCH(_xlfn.CONCAT($B9,",",BE$4),'22 SpcFunc &amp; VentSpcFunc combos'!$Q$8:$Q$343,0),0)&gt;0,1,0)</f>
        <v>0</v>
      </c>
      <c r="BF9" s="107">
        <f ca="1">IF(IFERROR(MATCH(_xlfn.CONCAT($B9,",",BF$4),'22 SpcFunc &amp; VentSpcFunc combos'!$Q$8:$Q$343,0),0)&gt;0,1,0)</f>
        <v>0</v>
      </c>
      <c r="BG9" s="107">
        <f ca="1">IF(IFERROR(MATCH(_xlfn.CONCAT($B9,",",BG$4),'22 SpcFunc &amp; VentSpcFunc combos'!$Q$8:$Q$343,0),0)&gt;0,1,0)</f>
        <v>0</v>
      </c>
      <c r="BH9" s="107">
        <f ca="1">IF(IFERROR(MATCH(_xlfn.CONCAT($B9,",",BH$4),'22 SpcFunc &amp; VentSpcFunc combos'!$Q$8:$Q$343,0),0)&gt;0,1,0)</f>
        <v>0</v>
      </c>
      <c r="BI9" s="107">
        <f ca="1">IF(IFERROR(MATCH(_xlfn.CONCAT($B9,",",BI$4),'22 SpcFunc &amp; VentSpcFunc combos'!$Q$8:$Q$343,0),0)&gt;0,1,0)</f>
        <v>0</v>
      </c>
      <c r="BJ9" s="107">
        <f ca="1">IF(IFERROR(MATCH(_xlfn.CONCAT($B9,",",BJ$4),'22 SpcFunc &amp; VentSpcFunc combos'!$Q$8:$Q$343,0),0)&gt;0,1,0)</f>
        <v>0</v>
      </c>
      <c r="BK9" s="107">
        <f ca="1">IF(IFERROR(MATCH(_xlfn.CONCAT($B9,",",BK$4),'22 SpcFunc &amp; VentSpcFunc combos'!$Q$8:$Q$343,0),0)&gt;0,1,0)</f>
        <v>0</v>
      </c>
      <c r="BL9" s="107">
        <f ca="1">IF(IFERROR(MATCH(_xlfn.CONCAT($B9,",",BL$4),'22 SpcFunc &amp; VentSpcFunc combos'!$Q$8:$Q$343,0),0)&gt;0,1,0)</f>
        <v>0</v>
      </c>
      <c r="BM9" s="107">
        <f ca="1">IF(IFERROR(MATCH(_xlfn.CONCAT($B9,",",BM$4),'22 SpcFunc &amp; VentSpcFunc combos'!$Q$8:$Q$343,0),0)&gt;0,1,0)</f>
        <v>0</v>
      </c>
      <c r="BN9" s="107">
        <f ca="1">IF(IFERROR(MATCH(_xlfn.CONCAT($B9,",",BN$4),'22 SpcFunc &amp; VentSpcFunc combos'!$Q$8:$Q$343,0),0)&gt;0,1,0)</f>
        <v>0</v>
      </c>
      <c r="BO9" s="107">
        <f ca="1">IF(IFERROR(MATCH(_xlfn.CONCAT($B9,",",BO$4),'22 SpcFunc &amp; VentSpcFunc combos'!$Q$8:$Q$343,0),0)&gt;0,1,0)</f>
        <v>0</v>
      </c>
      <c r="BP9" s="107">
        <f ca="1">IF(IFERROR(MATCH(_xlfn.CONCAT($B9,",",BP$4),'22 SpcFunc &amp; VentSpcFunc combos'!$Q$8:$Q$343,0),0)&gt;0,1,0)</f>
        <v>0</v>
      </c>
      <c r="BQ9" s="107">
        <f ca="1">IF(IFERROR(MATCH(_xlfn.CONCAT($B9,",",BQ$4),'22 SpcFunc &amp; VentSpcFunc combos'!$Q$8:$Q$343,0),0)&gt;0,1,0)</f>
        <v>0</v>
      </c>
      <c r="BR9" s="107">
        <f ca="1">IF(IFERROR(MATCH(_xlfn.CONCAT($B9,",",BR$4),'22 SpcFunc &amp; VentSpcFunc combos'!$Q$8:$Q$343,0),0)&gt;0,1,0)</f>
        <v>0</v>
      </c>
      <c r="BS9" s="107">
        <f ca="1">IF(IFERROR(MATCH(_xlfn.CONCAT($B9,",",BS$4),'22 SpcFunc &amp; VentSpcFunc combos'!$Q$8:$Q$343,0),0)&gt;0,1,0)</f>
        <v>0</v>
      </c>
      <c r="BT9" s="107">
        <f ca="1">IF(IFERROR(MATCH(_xlfn.CONCAT($B9,",",BT$4),'22 SpcFunc &amp; VentSpcFunc combos'!$Q$8:$Q$343,0),0)&gt;0,1,0)</f>
        <v>0</v>
      </c>
      <c r="BU9" s="107">
        <f ca="1">IF(IFERROR(MATCH(_xlfn.CONCAT($B9,",",BU$4),'22 SpcFunc &amp; VentSpcFunc combos'!$Q$8:$Q$343,0),0)&gt;0,1,0)</f>
        <v>0</v>
      </c>
      <c r="BV9" s="107">
        <f ca="1">IF(IFERROR(MATCH(_xlfn.CONCAT($B9,",",BV$4),'22 SpcFunc &amp; VentSpcFunc combos'!$Q$8:$Q$343,0),0)&gt;0,1,0)</f>
        <v>0</v>
      </c>
      <c r="BW9" s="107">
        <f ca="1">IF(IFERROR(MATCH(_xlfn.CONCAT($B9,",",BW$4),'22 SpcFunc &amp; VentSpcFunc combos'!$Q$8:$Q$343,0),0)&gt;0,1,0)</f>
        <v>0</v>
      </c>
      <c r="BX9" s="107">
        <f ca="1">IF(IFERROR(MATCH(_xlfn.CONCAT($B9,",",BX$4),'22 SpcFunc &amp; VentSpcFunc combos'!$Q$8:$Q$343,0),0)&gt;0,1,0)</f>
        <v>0</v>
      </c>
      <c r="BY9" s="107">
        <f ca="1">IF(IFERROR(MATCH(_xlfn.CONCAT($B9,",",BY$4),'22 SpcFunc &amp; VentSpcFunc combos'!$Q$8:$Q$343,0),0)&gt;0,1,0)</f>
        <v>0</v>
      </c>
      <c r="BZ9" s="107">
        <f ca="1">IF(IFERROR(MATCH(_xlfn.CONCAT($B9,",",BZ$4),'22 SpcFunc &amp; VentSpcFunc combos'!$Q$8:$Q$343,0),0)&gt;0,1,0)</f>
        <v>0</v>
      </c>
      <c r="CA9" s="107">
        <f ca="1">IF(IFERROR(MATCH(_xlfn.CONCAT($B9,",",CA$4),'22 SpcFunc &amp; VentSpcFunc combos'!$Q$8:$Q$343,0),0)&gt;0,1,0)</f>
        <v>0</v>
      </c>
      <c r="CB9" s="107">
        <f ca="1">IF(IFERROR(MATCH(_xlfn.CONCAT($B9,",",CB$4),'22 SpcFunc &amp; VentSpcFunc combos'!$Q$8:$Q$343,0),0)&gt;0,1,0)</f>
        <v>0</v>
      </c>
      <c r="CC9" s="107">
        <f ca="1">IF(IFERROR(MATCH(_xlfn.CONCAT($B9,",",CC$4),'22 SpcFunc &amp; VentSpcFunc combos'!$Q$8:$Q$343,0),0)&gt;0,1,0)</f>
        <v>0</v>
      </c>
      <c r="CD9" s="107">
        <f ca="1">IF(IFERROR(MATCH(_xlfn.CONCAT($B9,",",CD$4),'22 SpcFunc &amp; VentSpcFunc combos'!$Q$8:$Q$343,0),0)&gt;0,1,0)</f>
        <v>0</v>
      </c>
      <c r="CE9" s="107">
        <f ca="1">IF(IFERROR(MATCH(_xlfn.CONCAT($B9,",",CE$4),'22 SpcFunc &amp; VentSpcFunc combos'!$Q$8:$Q$343,0),0)&gt;0,1,0)</f>
        <v>0</v>
      </c>
      <c r="CF9" s="107">
        <f ca="1">IF(IFERROR(MATCH(_xlfn.CONCAT($B9,",",CF$4),'22 SpcFunc &amp; VentSpcFunc combos'!$Q$8:$Q$343,0),0)&gt;0,1,0)</f>
        <v>0</v>
      </c>
      <c r="CG9" s="107">
        <f ca="1">IF(IFERROR(MATCH(_xlfn.CONCAT($B9,",",CG$4),'22 SpcFunc &amp; VentSpcFunc combos'!$Q$8:$Q$343,0),0)&gt;0,1,0)</f>
        <v>0</v>
      </c>
      <c r="CH9" s="107">
        <f ca="1">IF(IFERROR(MATCH(_xlfn.CONCAT($B9,",",CH$4),'22 SpcFunc &amp; VentSpcFunc combos'!$Q$8:$Q$343,0),0)&gt;0,1,0)</f>
        <v>0</v>
      </c>
      <c r="CI9" s="107">
        <f ca="1">IF(IFERROR(MATCH(_xlfn.CONCAT($B9,",",CI$4),'22 SpcFunc &amp; VentSpcFunc combos'!$Q$8:$Q$343,0),0)&gt;0,1,0)</f>
        <v>0</v>
      </c>
      <c r="CJ9" s="107">
        <f ca="1">IF(IFERROR(MATCH(_xlfn.CONCAT($B9,",",CJ$4),'22 SpcFunc &amp; VentSpcFunc combos'!$Q$8:$Q$343,0),0)&gt;0,1,0)</f>
        <v>0</v>
      </c>
      <c r="CK9" s="107">
        <f ca="1">IF(IFERROR(MATCH(_xlfn.CONCAT($B9,",",CK$4),'22 SpcFunc &amp; VentSpcFunc combos'!$Q$8:$Q$343,0),0)&gt;0,1,0)</f>
        <v>0</v>
      </c>
      <c r="CL9" s="107">
        <f ca="1">IF(IFERROR(MATCH(_xlfn.CONCAT($B9,",",CL$4),'22 SpcFunc &amp; VentSpcFunc combos'!$Q$8:$Q$343,0),0)&gt;0,1,0)</f>
        <v>0</v>
      </c>
      <c r="CM9" s="107">
        <f ca="1">IF(IFERROR(MATCH(_xlfn.CONCAT($B9,",",CM$4),'22 SpcFunc &amp; VentSpcFunc combos'!$Q$8:$Q$343,0),0)&gt;0,1,0)</f>
        <v>0</v>
      </c>
      <c r="CN9" s="107">
        <f ca="1">IF(IFERROR(MATCH(_xlfn.CONCAT($B9,",",CN$4),'22 SpcFunc &amp; VentSpcFunc combos'!$Q$8:$Q$343,0),0)&gt;0,1,0)</f>
        <v>0</v>
      </c>
      <c r="CO9" s="107">
        <f ca="1">IF(IFERROR(MATCH(_xlfn.CONCAT($B9,",",CO$4),'22 SpcFunc &amp; VentSpcFunc combos'!$Q$8:$Q$343,0),0)&gt;0,1,0)</f>
        <v>0</v>
      </c>
      <c r="CP9" s="107">
        <f ca="1">IF(IFERROR(MATCH(_xlfn.CONCAT($B9,",",CP$4),'22 SpcFunc &amp; VentSpcFunc combos'!$Q$8:$Q$343,0),0)&gt;0,1,0)</f>
        <v>0</v>
      </c>
      <c r="CQ9" s="107">
        <f ca="1">IF(IFERROR(MATCH(_xlfn.CONCAT($B9,",",CQ$4),'22 SpcFunc &amp; VentSpcFunc combos'!$Q$8:$Q$343,0),0)&gt;0,1,0)</f>
        <v>0</v>
      </c>
      <c r="CR9" s="107">
        <f ca="1">IF(IFERROR(MATCH(_xlfn.CONCAT($B9,",",CR$4),'22 SpcFunc &amp; VentSpcFunc combos'!$Q$8:$Q$343,0),0)&gt;0,1,0)</f>
        <v>0</v>
      </c>
      <c r="CS9" s="107">
        <f ca="1">IF(IFERROR(MATCH(_xlfn.CONCAT($B9,",",CS$4),'22 SpcFunc &amp; VentSpcFunc combos'!$Q$8:$Q$343,0),0)&gt;0,1,0)</f>
        <v>0</v>
      </c>
      <c r="CT9" s="107">
        <f ca="1">IF(IFERROR(MATCH(_xlfn.CONCAT($B9,",",CT$4),'22 SpcFunc &amp; VentSpcFunc combos'!$Q$8:$Q$343,0),0)&gt;0,1,0)</f>
        <v>0</v>
      </c>
      <c r="CU9" s="86" t="s">
        <v>535</v>
      </c>
      <c r="CV9">
        <f t="shared" ca="1" si="4"/>
        <v>1</v>
      </c>
    </row>
    <row r="10" spans="1:100">
      <c r="B10" t="str">
        <f>'For CSV - 2022 SpcFuncData'!B10</f>
        <v>Aging Eye/Low-vision (Religious Worship Area)</v>
      </c>
      <c r="C10" s="107">
        <f ca="1">IF(IFERROR(MATCH(_xlfn.CONCAT($B10,",",C$4),'22 SpcFunc &amp; VentSpcFunc combos'!$Q$8:$Q$343,0),0)&gt;0,1,0)</f>
        <v>0</v>
      </c>
      <c r="D10" s="107">
        <f ca="1">IF(IFERROR(MATCH(_xlfn.CONCAT($B10,",",D$4),'22 SpcFunc &amp; VentSpcFunc combos'!$Q$8:$Q$343,0),0)&gt;0,1,0)</f>
        <v>0</v>
      </c>
      <c r="E10" s="107">
        <f ca="1">IF(IFERROR(MATCH(_xlfn.CONCAT($B10,",",E$4),'22 SpcFunc &amp; VentSpcFunc combos'!$Q$8:$Q$343,0),0)&gt;0,1,0)</f>
        <v>0</v>
      </c>
      <c r="F10" s="107">
        <f ca="1">IF(IFERROR(MATCH(_xlfn.CONCAT($B10,",",F$4),'22 SpcFunc &amp; VentSpcFunc combos'!$Q$8:$Q$343,0),0)&gt;0,1,0)</f>
        <v>0</v>
      </c>
      <c r="G10" s="107">
        <f ca="1">IF(IFERROR(MATCH(_xlfn.CONCAT($B10,",",G$4),'22 SpcFunc &amp; VentSpcFunc combos'!$Q$8:$Q$343,0),0)&gt;0,1,0)</f>
        <v>0</v>
      </c>
      <c r="H10" s="107">
        <f ca="1">IF(IFERROR(MATCH(_xlfn.CONCAT($B10,",",H$4),'22 SpcFunc &amp; VentSpcFunc combos'!$Q$8:$Q$343,0),0)&gt;0,1,0)</f>
        <v>0</v>
      </c>
      <c r="I10" s="107">
        <f ca="1">IF(IFERROR(MATCH(_xlfn.CONCAT($B10,",",I$4),'22 SpcFunc &amp; VentSpcFunc combos'!$Q$8:$Q$343,0),0)&gt;0,1,0)</f>
        <v>0</v>
      </c>
      <c r="J10" s="107">
        <f ca="1">IF(IFERROR(MATCH(_xlfn.CONCAT($B10,",",J$4),'22 SpcFunc &amp; VentSpcFunc combos'!$Q$8:$Q$343,0),0)&gt;0,1,0)</f>
        <v>1</v>
      </c>
      <c r="K10" s="107">
        <f ca="1">IF(IFERROR(MATCH(_xlfn.CONCAT($B10,",",K$4),'22 SpcFunc &amp; VentSpcFunc combos'!$Q$8:$Q$343,0),0)&gt;0,1,0)</f>
        <v>0</v>
      </c>
      <c r="L10" s="107">
        <f ca="1">IF(IFERROR(MATCH(_xlfn.CONCAT($B10,",",L$4),'22 SpcFunc &amp; VentSpcFunc combos'!$Q$8:$Q$343,0),0)&gt;0,1,0)</f>
        <v>0</v>
      </c>
      <c r="M10" s="107">
        <f ca="1">IF(IFERROR(MATCH(_xlfn.CONCAT($B10,",",M$4),'22 SpcFunc &amp; VentSpcFunc combos'!$Q$8:$Q$343,0),0)&gt;0,1,0)</f>
        <v>0</v>
      </c>
      <c r="N10" s="107">
        <f ca="1">IF(IFERROR(MATCH(_xlfn.CONCAT($B10,",",N$4),'22 SpcFunc &amp; VentSpcFunc combos'!$Q$8:$Q$343,0),0)&gt;0,1,0)</f>
        <v>0</v>
      </c>
      <c r="O10" s="107">
        <f ca="1">IF(IFERROR(MATCH(_xlfn.CONCAT($B10,",",O$4),'22 SpcFunc &amp; VentSpcFunc combos'!$Q$8:$Q$343,0),0)&gt;0,1,0)</f>
        <v>0</v>
      </c>
      <c r="P10" s="107">
        <f ca="1">IF(IFERROR(MATCH(_xlfn.CONCAT($B10,",",P$4),'22 SpcFunc &amp; VentSpcFunc combos'!$Q$8:$Q$343,0),0)&gt;0,1,0)</f>
        <v>0</v>
      </c>
      <c r="Q10" s="107">
        <f ca="1">IF(IFERROR(MATCH(_xlfn.CONCAT($B10,",",Q$4),'22 SpcFunc &amp; VentSpcFunc combos'!$Q$8:$Q$343,0),0)&gt;0,1,0)</f>
        <v>0</v>
      </c>
      <c r="R10" s="107">
        <f ca="1">IF(IFERROR(MATCH(_xlfn.CONCAT($B10,",",R$4),'22 SpcFunc &amp; VentSpcFunc combos'!$Q$8:$Q$343,0),0)&gt;0,1,0)</f>
        <v>0</v>
      </c>
      <c r="S10" s="107">
        <f ca="1">IF(IFERROR(MATCH(_xlfn.CONCAT($B10,",",S$4),'22 SpcFunc &amp; VentSpcFunc combos'!$Q$8:$Q$343,0),0)&gt;0,1,0)</f>
        <v>0</v>
      </c>
      <c r="T10" s="107">
        <f ca="1">IF(IFERROR(MATCH(_xlfn.CONCAT($B10,",",T$4),'22 SpcFunc &amp; VentSpcFunc combos'!$Q$8:$Q$343,0),0)&gt;0,1,0)</f>
        <v>0</v>
      </c>
      <c r="U10" s="107">
        <f ca="1">IF(IFERROR(MATCH(_xlfn.CONCAT($B10,",",U$4),'22 SpcFunc &amp; VentSpcFunc combos'!$Q$8:$Q$343,0),0)&gt;0,1,0)</f>
        <v>0</v>
      </c>
      <c r="V10" s="107">
        <f ca="1">IF(IFERROR(MATCH(_xlfn.CONCAT($B10,",",V$4),'22 SpcFunc &amp; VentSpcFunc combos'!$Q$8:$Q$343,0),0)&gt;0,1,0)</f>
        <v>0</v>
      </c>
      <c r="W10" s="107">
        <f ca="1">IF(IFERROR(MATCH(_xlfn.CONCAT($B10,",",W$4),'22 SpcFunc &amp; VentSpcFunc combos'!$Q$8:$Q$343,0),0)&gt;0,1,0)</f>
        <v>0</v>
      </c>
      <c r="X10" s="107">
        <f ca="1">IF(IFERROR(MATCH(_xlfn.CONCAT($B10,",",X$4),'22 SpcFunc &amp; VentSpcFunc combos'!$Q$8:$Q$343,0),0)&gt;0,1,0)</f>
        <v>0</v>
      </c>
      <c r="Y10" s="107">
        <f ca="1">IF(IFERROR(MATCH(_xlfn.CONCAT($B10,",",Y$4),'22 SpcFunc &amp; VentSpcFunc combos'!$Q$8:$Q$343,0),0)&gt;0,1,0)</f>
        <v>0</v>
      </c>
      <c r="Z10" s="107">
        <f ca="1">IF(IFERROR(MATCH(_xlfn.CONCAT($B10,",",Z$4),'22 SpcFunc &amp; VentSpcFunc combos'!$Q$8:$Q$343,0),0)&gt;0,1,0)</f>
        <v>0</v>
      </c>
      <c r="AA10" s="107">
        <f ca="1">IF(IFERROR(MATCH(_xlfn.CONCAT($B10,",",AA$4),'22 SpcFunc &amp; VentSpcFunc combos'!$Q$8:$Q$343,0),0)&gt;0,1,0)</f>
        <v>0</v>
      </c>
      <c r="AB10" s="107">
        <f ca="1">IF(IFERROR(MATCH(_xlfn.CONCAT($B10,",",AB$4),'22 SpcFunc &amp; VentSpcFunc combos'!$Q$8:$Q$343,0),0)&gt;0,1,0)</f>
        <v>0</v>
      </c>
      <c r="AC10" s="107">
        <f ca="1">IF(IFERROR(MATCH(_xlfn.CONCAT($B10,",",AC$4),'22 SpcFunc &amp; VentSpcFunc combos'!$Q$8:$Q$343,0),0)&gt;0,1,0)</f>
        <v>0</v>
      </c>
      <c r="AD10" s="107">
        <f ca="1">IF(IFERROR(MATCH(_xlfn.CONCAT($B10,",",AD$4),'22 SpcFunc &amp; VentSpcFunc combos'!$Q$8:$Q$343,0),0)&gt;0,1,0)</f>
        <v>0</v>
      </c>
      <c r="AE10" s="107">
        <f ca="1">IF(IFERROR(MATCH(_xlfn.CONCAT($B10,",",AE$4),'22 SpcFunc &amp; VentSpcFunc combos'!$Q$8:$Q$343,0),0)&gt;0,1,0)</f>
        <v>0</v>
      </c>
      <c r="AF10" s="107">
        <f ca="1">IF(IFERROR(MATCH(_xlfn.CONCAT($B10,",",AF$4),'22 SpcFunc &amp; VentSpcFunc combos'!$Q$8:$Q$343,0),0)&gt;0,1,0)</f>
        <v>0</v>
      </c>
      <c r="AG10" s="107">
        <f ca="1">IF(IFERROR(MATCH(_xlfn.CONCAT($B10,",",AG$4),'22 SpcFunc &amp; VentSpcFunc combos'!$Q$8:$Q$343,0),0)&gt;0,1,0)</f>
        <v>0</v>
      </c>
      <c r="AH10" s="107">
        <f ca="1">IF(IFERROR(MATCH(_xlfn.CONCAT($B10,",",AH$4),'22 SpcFunc &amp; VentSpcFunc combos'!$Q$8:$Q$343,0),0)&gt;0,1,0)</f>
        <v>0</v>
      </c>
      <c r="AI10" s="107">
        <f ca="1">IF(IFERROR(MATCH(_xlfn.CONCAT($B10,",",AI$4),'22 SpcFunc &amp; VentSpcFunc combos'!$Q$8:$Q$343,0),0)&gt;0,1,0)</f>
        <v>0</v>
      </c>
      <c r="AJ10" s="107">
        <f ca="1">IF(IFERROR(MATCH(_xlfn.CONCAT($B10,",",AJ$4),'22 SpcFunc &amp; VentSpcFunc combos'!$Q$8:$Q$343,0),0)&gt;0,1,0)</f>
        <v>0</v>
      </c>
      <c r="AK10" s="107">
        <f ca="1">IF(IFERROR(MATCH(_xlfn.CONCAT($B10,",",AK$4),'22 SpcFunc &amp; VentSpcFunc combos'!$Q$8:$Q$343,0),0)&gt;0,1,0)</f>
        <v>0</v>
      </c>
      <c r="AL10" s="107">
        <f ca="1">IF(IFERROR(MATCH(_xlfn.CONCAT($B10,",",AL$4),'22 SpcFunc &amp; VentSpcFunc combos'!$Q$8:$Q$343,0),0)&gt;0,1,0)</f>
        <v>0</v>
      </c>
      <c r="AM10" s="107">
        <f ca="1">IF(IFERROR(MATCH(_xlfn.CONCAT($B10,",",AM$4),'22 SpcFunc &amp; VentSpcFunc combos'!$Q$8:$Q$343,0),0)&gt;0,1,0)</f>
        <v>0</v>
      </c>
      <c r="AN10" s="107">
        <f ca="1">IF(IFERROR(MATCH(_xlfn.CONCAT($B10,",",AN$4),'22 SpcFunc &amp; VentSpcFunc combos'!$Q$8:$Q$343,0),0)&gt;0,1,0)</f>
        <v>0</v>
      </c>
      <c r="AO10" s="107">
        <f ca="1">IF(IFERROR(MATCH(_xlfn.CONCAT($B10,",",AO$4),'22 SpcFunc &amp; VentSpcFunc combos'!$Q$8:$Q$343,0),0)&gt;0,1,0)</f>
        <v>0</v>
      </c>
      <c r="AP10" s="107">
        <f ca="1">IF(IFERROR(MATCH(_xlfn.CONCAT($B10,",",AP$4),'22 SpcFunc &amp; VentSpcFunc combos'!$Q$8:$Q$343,0),0)&gt;0,1,0)</f>
        <v>0</v>
      </c>
      <c r="AQ10" s="107">
        <f ca="1">IF(IFERROR(MATCH(_xlfn.CONCAT($B10,",",AQ$4),'22 SpcFunc &amp; VentSpcFunc combos'!$Q$8:$Q$343,0),0)&gt;0,1,0)</f>
        <v>0</v>
      </c>
      <c r="AR10" s="107">
        <f ca="1">IF(IFERROR(MATCH(_xlfn.CONCAT($B10,",",AR$4),'22 SpcFunc &amp; VentSpcFunc combos'!$Q$8:$Q$343,0),0)&gt;0,1,0)</f>
        <v>0</v>
      </c>
      <c r="AS10" s="107">
        <f ca="1">IF(IFERROR(MATCH(_xlfn.CONCAT($B10,",",AS$4),'22 SpcFunc &amp; VentSpcFunc combos'!$Q$8:$Q$343,0),0)&gt;0,1,0)</f>
        <v>0</v>
      </c>
      <c r="AT10" s="107">
        <f ca="1">IF(IFERROR(MATCH(_xlfn.CONCAT($B10,",",AT$4),'22 SpcFunc &amp; VentSpcFunc combos'!$Q$8:$Q$343,0),0)&gt;0,1,0)</f>
        <v>0</v>
      </c>
      <c r="AU10" s="107">
        <f ca="1">IF(IFERROR(MATCH(_xlfn.CONCAT($B10,",",AU$4),'22 SpcFunc &amp; VentSpcFunc combos'!$Q$8:$Q$343,0),0)&gt;0,1,0)</f>
        <v>0</v>
      </c>
      <c r="AV10" s="107">
        <f ca="1">IF(IFERROR(MATCH(_xlfn.CONCAT($B10,",",AV$4),'22 SpcFunc &amp; VentSpcFunc combos'!$Q$8:$Q$343,0),0)&gt;0,1,0)</f>
        <v>0</v>
      </c>
      <c r="AW10" s="107">
        <f ca="1">IF(IFERROR(MATCH(_xlfn.CONCAT($B10,",",AW$4),'22 SpcFunc &amp; VentSpcFunc combos'!$Q$8:$Q$343,0),0)&gt;0,1,0)</f>
        <v>0</v>
      </c>
      <c r="AX10" s="107">
        <f ca="1">IF(IFERROR(MATCH(_xlfn.CONCAT($B10,",",AX$4),'22 SpcFunc &amp; VentSpcFunc combos'!$Q$8:$Q$343,0),0)&gt;0,1,0)</f>
        <v>0</v>
      </c>
      <c r="AY10" s="107">
        <f ca="1">IF(IFERROR(MATCH(_xlfn.CONCAT($B10,",",AY$4),'22 SpcFunc &amp; VentSpcFunc combos'!$Q$8:$Q$343,0),0)&gt;0,1,0)</f>
        <v>0</v>
      </c>
      <c r="AZ10" s="107">
        <f ca="1">IF(IFERROR(MATCH(_xlfn.CONCAT($B10,",",AZ$4),'22 SpcFunc &amp; VentSpcFunc combos'!$Q$8:$Q$343,0),0)&gt;0,1,0)</f>
        <v>0</v>
      </c>
      <c r="BA10" s="107">
        <f ca="1">IF(IFERROR(MATCH(_xlfn.CONCAT($B10,",",BA$4),'22 SpcFunc &amp; VentSpcFunc combos'!$Q$8:$Q$343,0),0)&gt;0,1,0)</f>
        <v>0</v>
      </c>
      <c r="BB10" s="107">
        <f ca="1">IF(IFERROR(MATCH(_xlfn.CONCAT($B10,",",BB$4),'22 SpcFunc &amp; VentSpcFunc combos'!$Q$8:$Q$343,0),0)&gt;0,1,0)</f>
        <v>0</v>
      </c>
      <c r="BC10" s="107">
        <f ca="1">IF(IFERROR(MATCH(_xlfn.CONCAT($B10,",",BC$4),'22 SpcFunc &amp; VentSpcFunc combos'!$Q$8:$Q$343,0),0)&gt;0,1,0)</f>
        <v>0</v>
      </c>
      <c r="BD10" s="107">
        <f ca="1">IF(IFERROR(MATCH(_xlfn.CONCAT($B10,",",BD$4),'22 SpcFunc &amp; VentSpcFunc combos'!$Q$8:$Q$343,0),0)&gt;0,1,0)</f>
        <v>0</v>
      </c>
      <c r="BE10" s="107">
        <f ca="1">IF(IFERROR(MATCH(_xlfn.CONCAT($B10,",",BE$4),'22 SpcFunc &amp; VentSpcFunc combos'!$Q$8:$Q$343,0),0)&gt;0,1,0)</f>
        <v>0</v>
      </c>
      <c r="BF10" s="107">
        <f ca="1">IF(IFERROR(MATCH(_xlfn.CONCAT($B10,",",BF$4),'22 SpcFunc &amp; VentSpcFunc combos'!$Q$8:$Q$343,0),0)&gt;0,1,0)</f>
        <v>0</v>
      </c>
      <c r="BG10" s="107">
        <f ca="1">IF(IFERROR(MATCH(_xlfn.CONCAT($B10,",",BG$4),'22 SpcFunc &amp; VentSpcFunc combos'!$Q$8:$Q$343,0),0)&gt;0,1,0)</f>
        <v>0</v>
      </c>
      <c r="BH10" s="107">
        <f ca="1">IF(IFERROR(MATCH(_xlfn.CONCAT($B10,",",BH$4),'22 SpcFunc &amp; VentSpcFunc combos'!$Q$8:$Q$343,0),0)&gt;0,1,0)</f>
        <v>0</v>
      </c>
      <c r="BI10" s="107">
        <f ca="1">IF(IFERROR(MATCH(_xlfn.CONCAT($B10,",",BI$4),'22 SpcFunc &amp; VentSpcFunc combos'!$Q$8:$Q$343,0),0)&gt;0,1,0)</f>
        <v>0</v>
      </c>
      <c r="BJ10" s="107">
        <f ca="1">IF(IFERROR(MATCH(_xlfn.CONCAT($B10,",",BJ$4),'22 SpcFunc &amp; VentSpcFunc combos'!$Q$8:$Q$343,0),0)&gt;0,1,0)</f>
        <v>0</v>
      </c>
      <c r="BK10" s="107">
        <f ca="1">IF(IFERROR(MATCH(_xlfn.CONCAT($B10,",",BK$4),'22 SpcFunc &amp; VentSpcFunc combos'!$Q$8:$Q$343,0),0)&gt;0,1,0)</f>
        <v>0</v>
      </c>
      <c r="BL10" s="107">
        <f ca="1">IF(IFERROR(MATCH(_xlfn.CONCAT($B10,",",BL$4),'22 SpcFunc &amp; VentSpcFunc combos'!$Q$8:$Q$343,0),0)&gt;0,1,0)</f>
        <v>0</v>
      </c>
      <c r="BM10" s="107">
        <f ca="1">IF(IFERROR(MATCH(_xlfn.CONCAT($B10,",",BM$4),'22 SpcFunc &amp; VentSpcFunc combos'!$Q$8:$Q$343,0),0)&gt;0,1,0)</f>
        <v>0</v>
      </c>
      <c r="BN10" s="107">
        <f ca="1">IF(IFERROR(MATCH(_xlfn.CONCAT($B10,",",BN$4),'22 SpcFunc &amp; VentSpcFunc combos'!$Q$8:$Q$343,0),0)&gt;0,1,0)</f>
        <v>0</v>
      </c>
      <c r="BO10" s="107">
        <f ca="1">IF(IFERROR(MATCH(_xlfn.CONCAT($B10,",",BO$4),'22 SpcFunc &amp; VentSpcFunc combos'!$Q$8:$Q$343,0),0)&gt;0,1,0)</f>
        <v>0</v>
      </c>
      <c r="BP10" s="107">
        <f ca="1">IF(IFERROR(MATCH(_xlfn.CONCAT($B10,",",BP$4),'22 SpcFunc &amp; VentSpcFunc combos'!$Q$8:$Q$343,0),0)&gt;0,1,0)</f>
        <v>0</v>
      </c>
      <c r="BQ10" s="107">
        <f ca="1">IF(IFERROR(MATCH(_xlfn.CONCAT($B10,",",BQ$4),'22 SpcFunc &amp; VentSpcFunc combos'!$Q$8:$Q$343,0),0)&gt;0,1,0)</f>
        <v>0</v>
      </c>
      <c r="BR10" s="107">
        <f ca="1">IF(IFERROR(MATCH(_xlfn.CONCAT($B10,",",BR$4),'22 SpcFunc &amp; VentSpcFunc combos'!$Q$8:$Q$343,0),0)&gt;0,1,0)</f>
        <v>0</v>
      </c>
      <c r="BS10" s="107">
        <f ca="1">IF(IFERROR(MATCH(_xlfn.CONCAT($B10,",",BS$4),'22 SpcFunc &amp; VentSpcFunc combos'!$Q$8:$Q$343,0),0)&gt;0,1,0)</f>
        <v>0</v>
      </c>
      <c r="BT10" s="107">
        <f ca="1">IF(IFERROR(MATCH(_xlfn.CONCAT($B10,",",BT$4),'22 SpcFunc &amp; VentSpcFunc combos'!$Q$8:$Q$343,0),0)&gt;0,1,0)</f>
        <v>0</v>
      </c>
      <c r="BU10" s="107">
        <f ca="1">IF(IFERROR(MATCH(_xlfn.CONCAT($B10,",",BU$4),'22 SpcFunc &amp; VentSpcFunc combos'!$Q$8:$Q$343,0),0)&gt;0,1,0)</f>
        <v>0</v>
      </c>
      <c r="BV10" s="107">
        <f ca="1">IF(IFERROR(MATCH(_xlfn.CONCAT($B10,",",BV$4),'22 SpcFunc &amp; VentSpcFunc combos'!$Q$8:$Q$343,0),0)&gt;0,1,0)</f>
        <v>0</v>
      </c>
      <c r="BW10" s="107">
        <f ca="1">IF(IFERROR(MATCH(_xlfn.CONCAT($B10,",",BW$4),'22 SpcFunc &amp; VentSpcFunc combos'!$Q$8:$Q$343,0),0)&gt;0,1,0)</f>
        <v>0</v>
      </c>
      <c r="BX10" s="107">
        <f ca="1">IF(IFERROR(MATCH(_xlfn.CONCAT($B10,",",BX$4),'22 SpcFunc &amp; VentSpcFunc combos'!$Q$8:$Q$343,0),0)&gt;0,1,0)</f>
        <v>0</v>
      </c>
      <c r="BY10" s="107">
        <f ca="1">IF(IFERROR(MATCH(_xlfn.CONCAT($B10,",",BY$4),'22 SpcFunc &amp; VentSpcFunc combos'!$Q$8:$Q$343,0),0)&gt;0,1,0)</f>
        <v>0</v>
      </c>
      <c r="BZ10" s="107">
        <f ca="1">IF(IFERROR(MATCH(_xlfn.CONCAT($B10,",",BZ$4),'22 SpcFunc &amp; VentSpcFunc combos'!$Q$8:$Q$343,0),0)&gt;0,1,0)</f>
        <v>0</v>
      </c>
      <c r="CA10" s="107">
        <f ca="1">IF(IFERROR(MATCH(_xlfn.CONCAT($B10,",",CA$4),'22 SpcFunc &amp; VentSpcFunc combos'!$Q$8:$Q$343,0),0)&gt;0,1,0)</f>
        <v>0</v>
      </c>
      <c r="CB10" s="107">
        <f ca="1">IF(IFERROR(MATCH(_xlfn.CONCAT($B10,",",CB$4),'22 SpcFunc &amp; VentSpcFunc combos'!$Q$8:$Q$343,0),0)&gt;0,1,0)</f>
        <v>0</v>
      </c>
      <c r="CC10" s="107">
        <f ca="1">IF(IFERROR(MATCH(_xlfn.CONCAT($B10,",",CC$4),'22 SpcFunc &amp; VentSpcFunc combos'!$Q$8:$Q$343,0),0)&gt;0,1,0)</f>
        <v>0</v>
      </c>
      <c r="CD10" s="107">
        <f ca="1">IF(IFERROR(MATCH(_xlfn.CONCAT($B10,",",CD$4),'22 SpcFunc &amp; VentSpcFunc combos'!$Q$8:$Q$343,0),0)&gt;0,1,0)</f>
        <v>0</v>
      </c>
      <c r="CE10" s="107">
        <f ca="1">IF(IFERROR(MATCH(_xlfn.CONCAT($B10,",",CE$4),'22 SpcFunc &amp; VentSpcFunc combos'!$Q$8:$Q$343,0),0)&gt;0,1,0)</f>
        <v>0</v>
      </c>
      <c r="CF10" s="107">
        <f ca="1">IF(IFERROR(MATCH(_xlfn.CONCAT($B10,",",CF$4),'22 SpcFunc &amp; VentSpcFunc combos'!$Q$8:$Q$343,0),0)&gt;0,1,0)</f>
        <v>0</v>
      </c>
      <c r="CG10" s="107">
        <f ca="1">IF(IFERROR(MATCH(_xlfn.CONCAT($B10,",",CG$4),'22 SpcFunc &amp; VentSpcFunc combos'!$Q$8:$Q$343,0),0)&gt;0,1,0)</f>
        <v>0</v>
      </c>
      <c r="CH10" s="107">
        <f ca="1">IF(IFERROR(MATCH(_xlfn.CONCAT($B10,",",CH$4),'22 SpcFunc &amp; VentSpcFunc combos'!$Q$8:$Q$343,0),0)&gt;0,1,0)</f>
        <v>0</v>
      </c>
      <c r="CI10" s="107">
        <f ca="1">IF(IFERROR(MATCH(_xlfn.CONCAT($B10,",",CI$4),'22 SpcFunc &amp; VentSpcFunc combos'!$Q$8:$Q$343,0),0)&gt;0,1,0)</f>
        <v>0</v>
      </c>
      <c r="CJ10" s="107">
        <f ca="1">IF(IFERROR(MATCH(_xlfn.CONCAT($B10,",",CJ$4),'22 SpcFunc &amp; VentSpcFunc combos'!$Q$8:$Q$343,0),0)&gt;0,1,0)</f>
        <v>0</v>
      </c>
      <c r="CK10" s="107">
        <f ca="1">IF(IFERROR(MATCH(_xlfn.CONCAT($B10,",",CK$4),'22 SpcFunc &amp; VentSpcFunc combos'!$Q$8:$Q$343,0),0)&gt;0,1,0)</f>
        <v>0</v>
      </c>
      <c r="CL10" s="107">
        <f ca="1">IF(IFERROR(MATCH(_xlfn.CONCAT($B10,",",CL$4),'22 SpcFunc &amp; VentSpcFunc combos'!$Q$8:$Q$343,0),0)&gt;0,1,0)</f>
        <v>0</v>
      </c>
      <c r="CM10" s="107">
        <f ca="1">IF(IFERROR(MATCH(_xlfn.CONCAT($B10,",",CM$4),'22 SpcFunc &amp; VentSpcFunc combos'!$Q$8:$Q$343,0),0)&gt;0,1,0)</f>
        <v>0</v>
      </c>
      <c r="CN10" s="107">
        <f ca="1">IF(IFERROR(MATCH(_xlfn.CONCAT($B10,",",CN$4),'22 SpcFunc &amp; VentSpcFunc combos'!$Q$8:$Q$343,0),0)&gt;0,1,0)</f>
        <v>0</v>
      </c>
      <c r="CO10" s="107">
        <f ca="1">IF(IFERROR(MATCH(_xlfn.CONCAT($B10,",",CO$4),'22 SpcFunc &amp; VentSpcFunc combos'!$Q$8:$Q$343,0),0)&gt;0,1,0)</f>
        <v>0</v>
      </c>
      <c r="CP10" s="107">
        <f ca="1">IF(IFERROR(MATCH(_xlfn.CONCAT($B10,",",CP$4),'22 SpcFunc &amp; VentSpcFunc combos'!$Q$8:$Q$343,0),0)&gt;0,1,0)</f>
        <v>0</v>
      </c>
      <c r="CQ10" s="107">
        <f ca="1">IF(IFERROR(MATCH(_xlfn.CONCAT($B10,",",CQ$4),'22 SpcFunc &amp; VentSpcFunc combos'!$Q$8:$Q$343,0),0)&gt;0,1,0)</f>
        <v>0</v>
      </c>
      <c r="CR10" s="107">
        <f ca="1">IF(IFERROR(MATCH(_xlfn.CONCAT($B10,",",CR$4),'22 SpcFunc &amp; VentSpcFunc combos'!$Q$8:$Q$343,0),0)&gt;0,1,0)</f>
        <v>0</v>
      </c>
      <c r="CS10" s="107">
        <f ca="1">IF(IFERROR(MATCH(_xlfn.CONCAT($B10,",",CS$4),'22 SpcFunc &amp; VentSpcFunc combos'!$Q$8:$Q$343,0),0)&gt;0,1,0)</f>
        <v>0</v>
      </c>
      <c r="CT10" s="107">
        <f ca="1">IF(IFERROR(MATCH(_xlfn.CONCAT($B10,",",CT$4),'22 SpcFunc &amp; VentSpcFunc combos'!$Q$8:$Q$343,0),0)&gt;0,1,0)</f>
        <v>0</v>
      </c>
      <c r="CU10" s="86" t="s">
        <v>535</v>
      </c>
      <c r="CV10">
        <f t="shared" ca="1" si="4"/>
        <v>1</v>
      </c>
    </row>
    <row r="11" spans="1:100">
      <c r="B11" t="str">
        <f>'For CSV - 2022 SpcFuncData'!B11</f>
        <v>Aging Eye/Low-vision (Restroom)</v>
      </c>
      <c r="C11" s="107">
        <f ca="1">IF(IFERROR(MATCH(_xlfn.CONCAT($B11,",",C$4),'22 SpcFunc &amp; VentSpcFunc combos'!$Q$8:$Q$343,0),0)&gt;0,1,0)</f>
        <v>0</v>
      </c>
      <c r="D11" s="107">
        <f ca="1">IF(IFERROR(MATCH(_xlfn.CONCAT($B11,",",D$4),'22 SpcFunc &amp; VentSpcFunc combos'!$Q$8:$Q$343,0),0)&gt;0,1,0)</f>
        <v>0</v>
      </c>
      <c r="E11" s="107">
        <f ca="1">IF(IFERROR(MATCH(_xlfn.CONCAT($B11,",",E$4),'22 SpcFunc &amp; VentSpcFunc combos'!$Q$8:$Q$343,0),0)&gt;0,1,0)</f>
        <v>0</v>
      </c>
      <c r="F11" s="107">
        <f ca="1">IF(IFERROR(MATCH(_xlfn.CONCAT($B11,",",F$4),'22 SpcFunc &amp; VentSpcFunc combos'!$Q$8:$Q$343,0),0)&gt;0,1,0)</f>
        <v>0</v>
      </c>
      <c r="G11" s="107">
        <f ca="1">IF(IFERROR(MATCH(_xlfn.CONCAT($B11,",",G$4),'22 SpcFunc &amp; VentSpcFunc combos'!$Q$8:$Q$343,0),0)&gt;0,1,0)</f>
        <v>0</v>
      </c>
      <c r="H11" s="107">
        <f ca="1">IF(IFERROR(MATCH(_xlfn.CONCAT($B11,",",H$4),'22 SpcFunc &amp; VentSpcFunc combos'!$Q$8:$Q$343,0),0)&gt;0,1,0)</f>
        <v>0</v>
      </c>
      <c r="I11" s="107">
        <f ca="1">IF(IFERROR(MATCH(_xlfn.CONCAT($B11,",",I$4),'22 SpcFunc &amp; VentSpcFunc combos'!$Q$8:$Q$343,0),0)&gt;0,1,0)</f>
        <v>0</v>
      </c>
      <c r="J11" s="107">
        <f ca="1">IF(IFERROR(MATCH(_xlfn.CONCAT($B11,",",J$4),'22 SpcFunc &amp; VentSpcFunc combos'!$Q$8:$Q$343,0),0)&gt;0,1,0)</f>
        <v>0</v>
      </c>
      <c r="K11" s="107">
        <f ca="1">IF(IFERROR(MATCH(_xlfn.CONCAT($B11,",",K$4),'22 SpcFunc &amp; VentSpcFunc combos'!$Q$8:$Q$343,0),0)&gt;0,1,0)</f>
        <v>0</v>
      </c>
      <c r="L11" s="107">
        <f ca="1">IF(IFERROR(MATCH(_xlfn.CONCAT($B11,",",L$4),'22 SpcFunc &amp; VentSpcFunc combos'!$Q$8:$Q$343,0),0)&gt;0,1,0)</f>
        <v>0</v>
      </c>
      <c r="M11" s="107">
        <f ca="1">IF(IFERROR(MATCH(_xlfn.CONCAT($B11,",",M$4),'22 SpcFunc &amp; VentSpcFunc combos'!$Q$8:$Q$343,0),0)&gt;0,1,0)</f>
        <v>0</v>
      </c>
      <c r="N11" s="107">
        <f ca="1">IF(IFERROR(MATCH(_xlfn.CONCAT($B11,",",N$4),'22 SpcFunc &amp; VentSpcFunc combos'!$Q$8:$Q$343,0),0)&gt;0,1,0)</f>
        <v>0</v>
      </c>
      <c r="O11" s="107">
        <f ca="1">IF(IFERROR(MATCH(_xlfn.CONCAT($B11,",",O$4),'22 SpcFunc &amp; VentSpcFunc combos'!$Q$8:$Q$343,0),0)&gt;0,1,0)</f>
        <v>0</v>
      </c>
      <c r="P11" s="107">
        <f ca="1">IF(IFERROR(MATCH(_xlfn.CONCAT($B11,",",P$4),'22 SpcFunc &amp; VentSpcFunc combos'!$Q$8:$Q$343,0),0)&gt;0,1,0)</f>
        <v>0</v>
      </c>
      <c r="Q11" s="107">
        <f ca="1">IF(IFERROR(MATCH(_xlfn.CONCAT($B11,",",Q$4),'22 SpcFunc &amp; VentSpcFunc combos'!$Q$8:$Q$343,0),0)&gt;0,1,0)</f>
        <v>0</v>
      </c>
      <c r="R11" s="107">
        <f ca="1">IF(IFERROR(MATCH(_xlfn.CONCAT($B11,",",R$4),'22 SpcFunc &amp; VentSpcFunc combos'!$Q$8:$Q$343,0),0)&gt;0,1,0)</f>
        <v>0</v>
      </c>
      <c r="S11" s="107">
        <f ca="1">IF(IFERROR(MATCH(_xlfn.CONCAT($B11,",",S$4),'22 SpcFunc &amp; VentSpcFunc combos'!$Q$8:$Q$343,0),0)&gt;0,1,0)</f>
        <v>0</v>
      </c>
      <c r="T11" s="107">
        <f ca="1">IF(IFERROR(MATCH(_xlfn.CONCAT($B11,",",T$4),'22 SpcFunc &amp; VentSpcFunc combos'!$Q$8:$Q$343,0),0)&gt;0,1,0)</f>
        <v>0</v>
      </c>
      <c r="U11" s="107">
        <f ca="1">IF(IFERROR(MATCH(_xlfn.CONCAT($B11,",",U$4),'22 SpcFunc &amp; VentSpcFunc combos'!$Q$8:$Q$343,0),0)&gt;0,1,0)</f>
        <v>0</v>
      </c>
      <c r="V11" s="107">
        <f ca="1">IF(IFERROR(MATCH(_xlfn.CONCAT($B11,",",V$4),'22 SpcFunc &amp; VentSpcFunc combos'!$Q$8:$Q$343,0),0)&gt;0,1,0)</f>
        <v>0</v>
      </c>
      <c r="W11" s="107">
        <f ca="1">IF(IFERROR(MATCH(_xlfn.CONCAT($B11,",",W$4),'22 SpcFunc &amp; VentSpcFunc combos'!$Q$8:$Q$343,0),0)&gt;0,1,0)</f>
        <v>0</v>
      </c>
      <c r="X11" s="107">
        <f ca="1">IF(IFERROR(MATCH(_xlfn.CONCAT($B11,",",X$4),'22 SpcFunc &amp; VentSpcFunc combos'!$Q$8:$Q$343,0),0)&gt;0,1,0)</f>
        <v>0</v>
      </c>
      <c r="Y11" s="107">
        <f ca="1">IF(IFERROR(MATCH(_xlfn.CONCAT($B11,",",Y$4),'22 SpcFunc &amp; VentSpcFunc combos'!$Q$8:$Q$343,0),0)&gt;0,1,0)</f>
        <v>0</v>
      </c>
      <c r="Z11" s="107">
        <f ca="1">IF(IFERROR(MATCH(_xlfn.CONCAT($B11,",",Z$4),'22 SpcFunc &amp; VentSpcFunc combos'!$Q$8:$Q$343,0),0)&gt;0,1,0)</f>
        <v>0</v>
      </c>
      <c r="AA11" s="107">
        <f ca="1">IF(IFERROR(MATCH(_xlfn.CONCAT($B11,",",AA$4),'22 SpcFunc &amp; VentSpcFunc combos'!$Q$8:$Q$343,0),0)&gt;0,1,0)</f>
        <v>0</v>
      </c>
      <c r="AB11" s="107">
        <f ca="1">IF(IFERROR(MATCH(_xlfn.CONCAT($B11,",",AB$4),'22 SpcFunc &amp; VentSpcFunc combos'!$Q$8:$Q$343,0),0)&gt;0,1,0)</f>
        <v>0</v>
      </c>
      <c r="AC11" s="107">
        <f ca="1">IF(IFERROR(MATCH(_xlfn.CONCAT($B11,",",AC$4),'22 SpcFunc &amp; VentSpcFunc combos'!$Q$8:$Q$343,0),0)&gt;0,1,0)</f>
        <v>0</v>
      </c>
      <c r="AD11" s="107">
        <f ca="1">IF(IFERROR(MATCH(_xlfn.CONCAT($B11,",",AD$4),'22 SpcFunc &amp; VentSpcFunc combos'!$Q$8:$Q$343,0),0)&gt;0,1,0)</f>
        <v>0</v>
      </c>
      <c r="AE11" s="107">
        <f ca="1">IF(IFERROR(MATCH(_xlfn.CONCAT($B11,",",AE$4),'22 SpcFunc &amp; VentSpcFunc combos'!$Q$8:$Q$343,0),0)&gt;0,1,0)</f>
        <v>0</v>
      </c>
      <c r="AF11" s="107">
        <f ca="1">IF(IFERROR(MATCH(_xlfn.CONCAT($B11,",",AF$4),'22 SpcFunc &amp; VentSpcFunc combos'!$Q$8:$Q$343,0),0)&gt;0,1,0)</f>
        <v>0</v>
      </c>
      <c r="AG11" s="107">
        <f ca="1">IF(IFERROR(MATCH(_xlfn.CONCAT($B11,",",AG$4),'22 SpcFunc &amp; VentSpcFunc combos'!$Q$8:$Q$343,0),0)&gt;0,1,0)</f>
        <v>0</v>
      </c>
      <c r="AH11" s="107">
        <f ca="1">IF(IFERROR(MATCH(_xlfn.CONCAT($B11,",",AH$4),'22 SpcFunc &amp; VentSpcFunc combos'!$Q$8:$Q$343,0),0)&gt;0,1,0)</f>
        <v>0</v>
      </c>
      <c r="AI11" s="107">
        <f ca="1">IF(IFERROR(MATCH(_xlfn.CONCAT($B11,",",AI$4),'22 SpcFunc &amp; VentSpcFunc combos'!$Q$8:$Q$343,0),0)&gt;0,1,0)</f>
        <v>0</v>
      </c>
      <c r="AJ11" s="107">
        <f ca="1">IF(IFERROR(MATCH(_xlfn.CONCAT($B11,",",AJ$4),'22 SpcFunc &amp; VentSpcFunc combos'!$Q$8:$Q$343,0),0)&gt;0,1,0)</f>
        <v>0</v>
      </c>
      <c r="AK11" s="107">
        <f ca="1">IF(IFERROR(MATCH(_xlfn.CONCAT($B11,",",AK$4),'22 SpcFunc &amp; VentSpcFunc combos'!$Q$8:$Q$343,0),0)&gt;0,1,0)</f>
        <v>0</v>
      </c>
      <c r="AL11" s="107">
        <f ca="1">IF(IFERROR(MATCH(_xlfn.CONCAT($B11,",",AL$4),'22 SpcFunc &amp; VentSpcFunc combos'!$Q$8:$Q$343,0),0)&gt;0,1,0)</f>
        <v>0</v>
      </c>
      <c r="AM11" s="107">
        <f ca="1">IF(IFERROR(MATCH(_xlfn.CONCAT($B11,",",AM$4),'22 SpcFunc &amp; VentSpcFunc combos'!$Q$8:$Q$343,0),0)&gt;0,1,0)</f>
        <v>0</v>
      </c>
      <c r="AN11" s="107">
        <f ca="1">IF(IFERROR(MATCH(_xlfn.CONCAT($B11,",",AN$4),'22 SpcFunc &amp; VentSpcFunc combos'!$Q$8:$Q$343,0),0)&gt;0,1,0)</f>
        <v>0</v>
      </c>
      <c r="AO11" s="107">
        <f ca="1">IF(IFERROR(MATCH(_xlfn.CONCAT($B11,",",AO$4),'22 SpcFunc &amp; VentSpcFunc combos'!$Q$8:$Q$343,0),0)&gt;0,1,0)</f>
        <v>0</v>
      </c>
      <c r="AP11" s="107">
        <f ca="1">IF(IFERROR(MATCH(_xlfn.CONCAT($B11,",",AP$4),'22 SpcFunc &amp; VentSpcFunc combos'!$Q$8:$Q$343,0),0)&gt;0,1,0)</f>
        <v>1</v>
      </c>
      <c r="AQ11" s="107">
        <f ca="1">IF(IFERROR(MATCH(_xlfn.CONCAT($B11,",",AQ$4),'22 SpcFunc &amp; VentSpcFunc combos'!$Q$8:$Q$343,0),0)&gt;0,1,0)</f>
        <v>0</v>
      </c>
      <c r="AR11" s="107">
        <f ca="1">IF(IFERROR(MATCH(_xlfn.CONCAT($B11,",",AR$4),'22 SpcFunc &amp; VentSpcFunc combos'!$Q$8:$Q$343,0),0)&gt;0,1,0)</f>
        <v>0</v>
      </c>
      <c r="AS11" s="107">
        <f ca="1">IF(IFERROR(MATCH(_xlfn.CONCAT($B11,",",AS$4),'22 SpcFunc &amp; VentSpcFunc combos'!$Q$8:$Q$343,0),0)&gt;0,1,0)</f>
        <v>0</v>
      </c>
      <c r="AT11" s="107">
        <f ca="1">IF(IFERROR(MATCH(_xlfn.CONCAT($B11,",",AT$4),'22 SpcFunc &amp; VentSpcFunc combos'!$Q$8:$Q$343,0),0)&gt;0,1,0)</f>
        <v>0</v>
      </c>
      <c r="AU11" s="107">
        <f ca="1">IF(IFERROR(MATCH(_xlfn.CONCAT($B11,",",AU$4),'22 SpcFunc &amp; VentSpcFunc combos'!$Q$8:$Q$343,0),0)&gt;0,1,0)</f>
        <v>0</v>
      </c>
      <c r="AV11" s="107">
        <f ca="1">IF(IFERROR(MATCH(_xlfn.CONCAT($B11,",",AV$4),'22 SpcFunc &amp; VentSpcFunc combos'!$Q$8:$Q$343,0),0)&gt;0,1,0)</f>
        <v>0</v>
      </c>
      <c r="AW11" s="107">
        <f ca="1">IF(IFERROR(MATCH(_xlfn.CONCAT($B11,",",AW$4),'22 SpcFunc &amp; VentSpcFunc combos'!$Q$8:$Q$343,0),0)&gt;0,1,0)</f>
        <v>0</v>
      </c>
      <c r="AX11" s="107">
        <f ca="1">IF(IFERROR(MATCH(_xlfn.CONCAT($B11,",",AX$4),'22 SpcFunc &amp; VentSpcFunc combos'!$Q$8:$Q$343,0),0)&gt;0,1,0)</f>
        <v>0</v>
      </c>
      <c r="AY11" s="107">
        <f ca="1">IF(IFERROR(MATCH(_xlfn.CONCAT($B11,",",AY$4),'22 SpcFunc &amp; VentSpcFunc combos'!$Q$8:$Q$343,0),0)&gt;0,1,0)</f>
        <v>0</v>
      </c>
      <c r="AZ11" s="107">
        <f ca="1">IF(IFERROR(MATCH(_xlfn.CONCAT($B11,",",AZ$4),'22 SpcFunc &amp; VentSpcFunc combos'!$Q$8:$Q$343,0),0)&gt;0,1,0)</f>
        <v>0</v>
      </c>
      <c r="BA11" s="107">
        <f ca="1">IF(IFERROR(MATCH(_xlfn.CONCAT($B11,",",BA$4),'22 SpcFunc &amp; VentSpcFunc combos'!$Q$8:$Q$343,0),0)&gt;0,1,0)</f>
        <v>0</v>
      </c>
      <c r="BB11" s="107">
        <f ca="1">IF(IFERROR(MATCH(_xlfn.CONCAT($B11,",",BB$4),'22 SpcFunc &amp; VentSpcFunc combos'!$Q$8:$Q$343,0),0)&gt;0,1,0)</f>
        <v>0</v>
      </c>
      <c r="BC11" s="107">
        <f ca="1">IF(IFERROR(MATCH(_xlfn.CONCAT($B11,",",BC$4),'22 SpcFunc &amp; VentSpcFunc combos'!$Q$8:$Q$343,0),0)&gt;0,1,0)</f>
        <v>0</v>
      </c>
      <c r="BD11" s="107">
        <f ca="1">IF(IFERROR(MATCH(_xlfn.CONCAT($B11,",",BD$4),'22 SpcFunc &amp; VentSpcFunc combos'!$Q$8:$Q$343,0),0)&gt;0,1,0)</f>
        <v>0</v>
      </c>
      <c r="BE11" s="107">
        <f ca="1">IF(IFERROR(MATCH(_xlfn.CONCAT($B11,",",BE$4),'22 SpcFunc &amp; VentSpcFunc combos'!$Q$8:$Q$343,0),0)&gt;0,1,0)</f>
        <v>0</v>
      </c>
      <c r="BF11" s="107">
        <f ca="1">IF(IFERROR(MATCH(_xlfn.CONCAT($B11,",",BF$4),'22 SpcFunc &amp; VentSpcFunc combos'!$Q$8:$Q$343,0),0)&gt;0,1,0)</f>
        <v>0</v>
      </c>
      <c r="BG11" s="107">
        <f ca="1">IF(IFERROR(MATCH(_xlfn.CONCAT($B11,",",BG$4),'22 SpcFunc &amp; VentSpcFunc combos'!$Q$8:$Q$343,0),0)&gt;0,1,0)</f>
        <v>0</v>
      </c>
      <c r="BH11" s="107">
        <f ca="1">IF(IFERROR(MATCH(_xlfn.CONCAT($B11,",",BH$4),'22 SpcFunc &amp; VentSpcFunc combos'!$Q$8:$Q$343,0),0)&gt;0,1,0)</f>
        <v>0</v>
      </c>
      <c r="BI11" s="107">
        <f ca="1">IF(IFERROR(MATCH(_xlfn.CONCAT($B11,",",BI$4),'22 SpcFunc &amp; VentSpcFunc combos'!$Q$8:$Q$343,0),0)&gt;0,1,0)</f>
        <v>0</v>
      </c>
      <c r="BJ11" s="107">
        <f ca="1">IF(IFERROR(MATCH(_xlfn.CONCAT($B11,",",BJ$4),'22 SpcFunc &amp; VentSpcFunc combos'!$Q$8:$Q$343,0),0)&gt;0,1,0)</f>
        <v>0</v>
      </c>
      <c r="BK11" s="107">
        <f ca="1">IF(IFERROR(MATCH(_xlfn.CONCAT($B11,",",BK$4),'22 SpcFunc &amp; VentSpcFunc combos'!$Q$8:$Q$343,0),0)&gt;0,1,0)</f>
        <v>0</v>
      </c>
      <c r="BL11" s="107">
        <f ca="1">IF(IFERROR(MATCH(_xlfn.CONCAT($B11,",",BL$4),'22 SpcFunc &amp; VentSpcFunc combos'!$Q$8:$Q$343,0),0)&gt;0,1,0)</f>
        <v>0</v>
      </c>
      <c r="BM11" s="107">
        <f ca="1">IF(IFERROR(MATCH(_xlfn.CONCAT($B11,",",BM$4),'22 SpcFunc &amp; VentSpcFunc combos'!$Q$8:$Q$343,0),0)&gt;0,1,0)</f>
        <v>0</v>
      </c>
      <c r="BN11" s="107">
        <f ca="1">IF(IFERROR(MATCH(_xlfn.CONCAT($B11,",",BN$4),'22 SpcFunc &amp; VentSpcFunc combos'!$Q$8:$Q$343,0),0)&gt;0,1,0)</f>
        <v>0</v>
      </c>
      <c r="BO11" s="107">
        <f ca="1">IF(IFERROR(MATCH(_xlfn.CONCAT($B11,",",BO$4),'22 SpcFunc &amp; VentSpcFunc combos'!$Q$8:$Q$343,0),0)&gt;0,1,0)</f>
        <v>0</v>
      </c>
      <c r="BP11" s="107">
        <f ca="1">IF(IFERROR(MATCH(_xlfn.CONCAT($B11,",",BP$4),'22 SpcFunc &amp; VentSpcFunc combos'!$Q$8:$Q$343,0),0)&gt;0,1,0)</f>
        <v>0</v>
      </c>
      <c r="BQ11" s="107">
        <f ca="1">IF(IFERROR(MATCH(_xlfn.CONCAT($B11,",",BQ$4),'22 SpcFunc &amp; VentSpcFunc combos'!$Q$8:$Q$343,0),0)&gt;0,1,0)</f>
        <v>0</v>
      </c>
      <c r="BR11" s="107">
        <f ca="1">IF(IFERROR(MATCH(_xlfn.CONCAT($B11,",",BR$4),'22 SpcFunc &amp; VentSpcFunc combos'!$Q$8:$Q$343,0),0)&gt;0,1,0)</f>
        <v>0</v>
      </c>
      <c r="BS11" s="107">
        <f ca="1">IF(IFERROR(MATCH(_xlfn.CONCAT($B11,",",BS$4),'22 SpcFunc &amp; VentSpcFunc combos'!$Q$8:$Q$343,0),0)&gt;0,1,0)</f>
        <v>0</v>
      </c>
      <c r="BT11" s="107">
        <f ca="1">IF(IFERROR(MATCH(_xlfn.CONCAT($B11,",",BT$4),'22 SpcFunc &amp; VentSpcFunc combos'!$Q$8:$Q$343,0),0)&gt;0,1,0)</f>
        <v>0</v>
      </c>
      <c r="BU11" s="107">
        <f ca="1">IF(IFERROR(MATCH(_xlfn.CONCAT($B11,",",BU$4),'22 SpcFunc &amp; VentSpcFunc combos'!$Q$8:$Q$343,0),0)&gt;0,1,0)</f>
        <v>0</v>
      </c>
      <c r="BV11" s="107">
        <f ca="1">IF(IFERROR(MATCH(_xlfn.CONCAT($B11,",",BV$4),'22 SpcFunc &amp; VentSpcFunc combos'!$Q$8:$Q$343,0),0)&gt;0,1,0)</f>
        <v>0</v>
      </c>
      <c r="BW11" s="107">
        <f ca="1">IF(IFERROR(MATCH(_xlfn.CONCAT($B11,",",BW$4),'22 SpcFunc &amp; VentSpcFunc combos'!$Q$8:$Q$343,0),0)&gt;0,1,0)</f>
        <v>0</v>
      </c>
      <c r="BX11" s="107">
        <f ca="1">IF(IFERROR(MATCH(_xlfn.CONCAT($B11,",",BX$4),'22 SpcFunc &amp; VentSpcFunc combos'!$Q$8:$Q$343,0),0)&gt;0,1,0)</f>
        <v>0</v>
      </c>
      <c r="BY11" s="107">
        <f ca="1">IF(IFERROR(MATCH(_xlfn.CONCAT($B11,",",BY$4),'22 SpcFunc &amp; VentSpcFunc combos'!$Q$8:$Q$343,0),0)&gt;0,1,0)</f>
        <v>0</v>
      </c>
      <c r="BZ11" s="107">
        <f ca="1">IF(IFERROR(MATCH(_xlfn.CONCAT($B11,",",BZ$4),'22 SpcFunc &amp; VentSpcFunc combos'!$Q$8:$Q$343,0),0)&gt;0,1,0)</f>
        <v>0</v>
      </c>
      <c r="CA11" s="107">
        <f ca="1">IF(IFERROR(MATCH(_xlfn.CONCAT($B11,",",CA$4),'22 SpcFunc &amp; VentSpcFunc combos'!$Q$8:$Q$343,0),0)&gt;0,1,0)</f>
        <v>0</v>
      </c>
      <c r="CB11" s="107">
        <f ca="1">IF(IFERROR(MATCH(_xlfn.CONCAT($B11,",",CB$4),'22 SpcFunc &amp; VentSpcFunc combos'!$Q$8:$Q$343,0),0)&gt;0,1,0)</f>
        <v>0</v>
      </c>
      <c r="CC11" s="107">
        <f ca="1">IF(IFERROR(MATCH(_xlfn.CONCAT($B11,",",CC$4),'22 SpcFunc &amp; VentSpcFunc combos'!$Q$8:$Q$343,0),0)&gt;0,1,0)</f>
        <v>0</v>
      </c>
      <c r="CD11" s="107">
        <f ca="1">IF(IFERROR(MATCH(_xlfn.CONCAT($B11,",",CD$4),'22 SpcFunc &amp; VentSpcFunc combos'!$Q$8:$Q$343,0),0)&gt;0,1,0)</f>
        <v>0</v>
      </c>
      <c r="CE11" s="107">
        <f ca="1">IF(IFERROR(MATCH(_xlfn.CONCAT($B11,",",CE$4),'22 SpcFunc &amp; VentSpcFunc combos'!$Q$8:$Q$343,0),0)&gt;0,1,0)</f>
        <v>0</v>
      </c>
      <c r="CF11" s="107">
        <f ca="1">IF(IFERROR(MATCH(_xlfn.CONCAT($B11,",",CF$4),'22 SpcFunc &amp; VentSpcFunc combos'!$Q$8:$Q$343,0),0)&gt;0,1,0)</f>
        <v>0</v>
      </c>
      <c r="CG11" s="107">
        <f ca="1">IF(IFERROR(MATCH(_xlfn.CONCAT($B11,",",CG$4),'22 SpcFunc &amp; VentSpcFunc combos'!$Q$8:$Q$343,0),0)&gt;0,1,0)</f>
        <v>0</v>
      </c>
      <c r="CH11" s="107">
        <f ca="1">IF(IFERROR(MATCH(_xlfn.CONCAT($B11,",",CH$4),'22 SpcFunc &amp; VentSpcFunc combos'!$Q$8:$Q$343,0),0)&gt;0,1,0)</f>
        <v>0</v>
      </c>
      <c r="CI11" s="107">
        <f ca="1">IF(IFERROR(MATCH(_xlfn.CONCAT($B11,",",CI$4),'22 SpcFunc &amp; VentSpcFunc combos'!$Q$8:$Q$343,0),0)&gt;0,1,0)</f>
        <v>0</v>
      </c>
      <c r="CJ11" s="107">
        <f ca="1">IF(IFERROR(MATCH(_xlfn.CONCAT($B11,",",CJ$4),'22 SpcFunc &amp; VentSpcFunc combos'!$Q$8:$Q$343,0),0)&gt;0,1,0)</f>
        <v>0</v>
      </c>
      <c r="CK11" s="107">
        <f ca="1">IF(IFERROR(MATCH(_xlfn.CONCAT($B11,",",CK$4),'22 SpcFunc &amp; VentSpcFunc combos'!$Q$8:$Q$343,0),0)&gt;0,1,0)</f>
        <v>0</v>
      </c>
      <c r="CL11" s="107">
        <f ca="1">IF(IFERROR(MATCH(_xlfn.CONCAT($B11,",",CL$4),'22 SpcFunc &amp; VentSpcFunc combos'!$Q$8:$Q$343,0),0)&gt;0,1,0)</f>
        <v>0</v>
      </c>
      <c r="CM11" s="107">
        <f ca="1">IF(IFERROR(MATCH(_xlfn.CONCAT($B11,",",CM$4),'22 SpcFunc &amp; VentSpcFunc combos'!$Q$8:$Q$343,0),0)&gt;0,1,0)</f>
        <v>0</v>
      </c>
      <c r="CN11" s="107">
        <f ca="1">IF(IFERROR(MATCH(_xlfn.CONCAT($B11,",",CN$4),'22 SpcFunc &amp; VentSpcFunc combos'!$Q$8:$Q$343,0),0)&gt;0,1,0)</f>
        <v>0</v>
      </c>
      <c r="CO11" s="107">
        <f ca="1">IF(IFERROR(MATCH(_xlfn.CONCAT($B11,",",CO$4),'22 SpcFunc &amp; VentSpcFunc combos'!$Q$8:$Q$343,0),0)&gt;0,1,0)</f>
        <v>0</v>
      </c>
      <c r="CP11" s="107">
        <f ca="1">IF(IFERROR(MATCH(_xlfn.CONCAT($B11,",",CP$4),'22 SpcFunc &amp; VentSpcFunc combos'!$Q$8:$Q$343,0),0)&gt;0,1,0)</f>
        <v>0</v>
      </c>
      <c r="CQ11" s="107">
        <f ca="1">IF(IFERROR(MATCH(_xlfn.CONCAT($B11,",",CQ$4),'22 SpcFunc &amp; VentSpcFunc combos'!$Q$8:$Q$343,0),0)&gt;0,1,0)</f>
        <v>0</v>
      </c>
      <c r="CR11" s="107">
        <f ca="1">IF(IFERROR(MATCH(_xlfn.CONCAT($B11,",",CR$4),'22 SpcFunc &amp; VentSpcFunc combos'!$Q$8:$Q$343,0),0)&gt;0,1,0)</f>
        <v>0</v>
      </c>
      <c r="CS11" s="107">
        <f ca="1">IF(IFERROR(MATCH(_xlfn.CONCAT($B11,",",CS$4),'22 SpcFunc &amp; VentSpcFunc combos'!$Q$8:$Q$343,0),0)&gt;0,1,0)</f>
        <v>0</v>
      </c>
      <c r="CT11" s="107">
        <f ca="1">IF(IFERROR(MATCH(_xlfn.CONCAT($B11,",",CT$4),'22 SpcFunc &amp; VentSpcFunc combos'!$Q$8:$Q$343,0),0)&gt;0,1,0)</f>
        <v>0</v>
      </c>
      <c r="CU11" s="86" t="s">
        <v>535</v>
      </c>
      <c r="CV11">
        <f t="shared" ca="1" si="4"/>
        <v>1</v>
      </c>
    </row>
    <row r="12" spans="1:100">
      <c r="B12" t="str">
        <f>'For CSV - 2022 SpcFuncData'!B12</f>
        <v>Aging Eye/Low-vision (Stairwell)</v>
      </c>
      <c r="C12" s="107">
        <f ca="1">IF(IFERROR(MATCH(_xlfn.CONCAT($B12,",",C$4),'22 SpcFunc &amp; VentSpcFunc combos'!$Q$8:$Q$343,0),0)&gt;0,1,0)</f>
        <v>0</v>
      </c>
      <c r="D12" s="107">
        <f ca="1">IF(IFERROR(MATCH(_xlfn.CONCAT($B12,",",D$4),'22 SpcFunc &amp; VentSpcFunc combos'!$Q$8:$Q$343,0),0)&gt;0,1,0)</f>
        <v>0</v>
      </c>
      <c r="E12" s="107">
        <f ca="1">IF(IFERROR(MATCH(_xlfn.CONCAT($B12,",",E$4),'22 SpcFunc &amp; VentSpcFunc combos'!$Q$8:$Q$343,0),0)&gt;0,1,0)</f>
        <v>0</v>
      </c>
      <c r="F12" s="107">
        <f ca="1">IF(IFERROR(MATCH(_xlfn.CONCAT($B12,",",F$4),'22 SpcFunc &amp; VentSpcFunc combos'!$Q$8:$Q$343,0),0)&gt;0,1,0)</f>
        <v>0</v>
      </c>
      <c r="G12" s="107">
        <f ca="1">IF(IFERROR(MATCH(_xlfn.CONCAT($B12,",",G$4),'22 SpcFunc &amp; VentSpcFunc combos'!$Q$8:$Q$343,0),0)&gt;0,1,0)</f>
        <v>0</v>
      </c>
      <c r="H12" s="107">
        <f ca="1">IF(IFERROR(MATCH(_xlfn.CONCAT($B12,",",H$4),'22 SpcFunc &amp; VentSpcFunc combos'!$Q$8:$Q$343,0),0)&gt;0,1,0)</f>
        <v>0</v>
      </c>
      <c r="I12" s="107">
        <f ca="1">IF(IFERROR(MATCH(_xlfn.CONCAT($B12,",",I$4),'22 SpcFunc &amp; VentSpcFunc combos'!$Q$8:$Q$343,0),0)&gt;0,1,0)</f>
        <v>0</v>
      </c>
      <c r="J12" s="107">
        <f ca="1">IF(IFERROR(MATCH(_xlfn.CONCAT($B12,",",J$4),'22 SpcFunc &amp; VentSpcFunc combos'!$Q$8:$Q$343,0),0)&gt;0,1,0)</f>
        <v>0</v>
      </c>
      <c r="K12" s="107">
        <f ca="1">IF(IFERROR(MATCH(_xlfn.CONCAT($B12,",",K$4),'22 SpcFunc &amp; VentSpcFunc combos'!$Q$8:$Q$343,0),0)&gt;0,1,0)</f>
        <v>0</v>
      </c>
      <c r="L12" s="107">
        <f ca="1">IF(IFERROR(MATCH(_xlfn.CONCAT($B12,",",L$4),'22 SpcFunc &amp; VentSpcFunc combos'!$Q$8:$Q$343,0),0)&gt;0,1,0)</f>
        <v>0</v>
      </c>
      <c r="M12" s="107">
        <f ca="1">IF(IFERROR(MATCH(_xlfn.CONCAT($B12,",",M$4),'22 SpcFunc &amp; VentSpcFunc combos'!$Q$8:$Q$343,0),0)&gt;0,1,0)</f>
        <v>0</v>
      </c>
      <c r="N12" s="107">
        <f ca="1">IF(IFERROR(MATCH(_xlfn.CONCAT($B12,",",N$4),'22 SpcFunc &amp; VentSpcFunc combos'!$Q$8:$Q$343,0),0)&gt;0,1,0)</f>
        <v>0</v>
      </c>
      <c r="O12" s="107">
        <f ca="1">IF(IFERROR(MATCH(_xlfn.CONCAT($B12,",",O$4),'22 SpcFunc &amp; VentSpcFunc combos'!$Q$8:$Q$343,0),0)&gt;0,1,0)</f>
        <v>0</v>
      </c>
      <c r="P12" s="107">
        <f ca="1">IF(IFERROR(MATCH(_xlfn.CONCAT($B12,",",P$4),'22 SpcFunc &amp; VentSpcFunc combos'!$Q$8:$Q$343,0),0)&gt;0,1,0)</f>
        <v>0</v>
      </c>
      <c r="Q12" s="107">
        <f ca="1">IF(IFERROR(MATCH(_xlfn.CONCAT($B12,",",Q$4),'22 SpcFunc &amp; VentSpcFunc combos'!$Q$8:$Q$343,0),0)&gt;0,1,0)</f>
        <v>0</v>
      </c>
      <c r="R12" s="107">
        <f ca="1">IF(IFERROR(MATCH(_xlfn.CONCAT($B12,",",R$4),'22 SpcFunc &amp; VentSpcFunc combos'!$Q$8:$Q$343,0),0)&gt;0,1,0)</f>
        <v>0</v>
      </c>
      <c r="S12" s="107">
        <f ca="1">IF(IFERROR(MATCH(_xlfn.CONCAT($B12,",",S$4),'22 SpcFunc &amp; VentSpcFunc combos'!$Q$8:$Q$343,0),0)&gt;0,1,0)</f>
        <v>0</v>
      </c>
      <c r="T12" s="107">
        <f ca="1">IF(IFERROR(MATCH(_xlfn.CONCAT($B12,",",T$4),'22 SpcFunc &amp; VentSpcFunc combos'!$Q$8:$Q$343,0),0)&gt;0,1,0)</f>
        <v>0</v>
      </c>
      <c r="U12" s="107">
        <f ca="1">IF(IFERROR(MATCH(_xlfn.CONCAT($B12,",",U$4),'22 SpcFunc &amp; VentSpcFunc combos'!$Q$8:$Q$343,0),0)&gt;0,1,0)</f>
        <v>0</v>
      </c>
      <c r="V12" s="107">
        <f ca="1">IF(IFERROR(MATCH(_xlfn.CONCAT($B12,",",V$4),'22 SpcFunc &amp; VentSpcFunc combos'!$Q$8:$Q$343,0),0)&gt;0,1,0)</f>
        <v>0</v>
      </c>
      <c r="W12" s="107">
        <f ca="1">IF(IFERROR(MATCH(_xlfn.CONCAT($B12,",",W$4),'22 SpcFunc &amp; VentSpcFunc combos'!$Q$8:$Q$343,0),0)&gt;0,1,0)</f>
        <v>0</v>
      </c>
      <c r="X12" s="107">
        <f ca="1">IF(IFERROR(MATCH(_xlfn.CONCAT($B12,",",X$4),'22 SpcFunc &amp; VentSpcFunc combos'!$Q$8:$Q$343,0),0)&gt;0,1,0)</f>
        <v>0</v>
      </c>
      <c r="Y12" s="107">
        <f ca="1">IF(IFERROR(MATCH(_xlfn.CONCAT($B12,",",Y$4),'22 SpcFunc &amp; VentSpcFunc combos'!$Q$8:$Q$343,0),0)&gt;0,1,0)</f>
        <v>0</v>
      </c>
      <c r="Z12" s="107">
        <f ca="1">IF(IFERROR(MATCH(_xlfn.CONCAT($B12,",",Z$4),'22 SpcFunc &amp; VentSpcFunc combos'!$Q$8:$Q$343,0),0)&gt;0,1,0)</f>
        <v>0</v>
      </c>
      <c r="AA12" s="107">
        <f ca="1">IF(IFERROR(MATCH(_xlfn.CONCAT($B12,",",AA$4),'22 SpcFunc &amp; VentSpcFunc combos'!$Q$8:$Q$343,0),0)&gt;0,1,0)</f>
        <v>0</v>
      </c>
      <c r="AB12" s="107">
        <f ca="1">IF(IFERROR(MATCH(_xlfn.CONCAT($B12,",",AB$4),'22 SpcFunc &amp; VentSpcFunc combos'!$Q$8:$Q$343,0),0)&gt;0,1,0)</f>
        <v>0</v>
      </c>
      <c r="AC12" s="107">
        <f ca="1">IF(IFERROR(MATCH(_xlfn.CONCAT($B12,",",AC$4),'22 SpcFunc &amp; VentSpcFunc combos'!$Q$8:$Q$343,0),0)&gt;0,1,0)</f>
        <v>0</v>
      </c>
      <c r="AD12" s="107">
        <f ca="1">IF(IFERROR(MATCH(_xlfn.CONCAT($B12,",",AD$4),'22 SpcFunc &amp; VentSpcFunc combos'!$Q$8:$Q$343,0),0)&gt;0,1,0)</f>
        <v>0</v>
      </c>
      <c r="AE12" s="107">
        <f ca="1">IF(IFERROR(MATCH(_xlfn.CONCAT($B12,",",AE$4),'22 SpcFunc &amp; VentSpcFunc combos'!$Q$8:$Q$343,0),0)&gt;0,1,0)</f>
        <v>0</v>
      </c>
      <c r="AF12" s="107">
        <f ca="1">IF(IFERROR(MATCH(_xlfn.CONCAT($B12,",",AF$4),'22 SpcFunc &amp; VentSpcFunc combos'!$Q$8:$Q$343,0),0)&gt;0,1,0)</f>
        <v>0</v>
      </c>
      <c r="AG12" s="107">
        <f ca="1">IF(IFERROR(MATCH(_xlfn.CONCAT($B12,",",AG$4),'22 SpcFunc &amp; VentSpcFunc combos'!$Q$8:$Q$343,0),0)&gt;0,1,0)</f>
        <v>0</v>
      </c>
      <c r="AH12" s="107">
        <f ca="1">IF(IFERROR(MATCH(_xlfn.CONCAT($B12,",",AH$4),'22 SpcFunc &amp; VentSpcFunc combos'!$Q$8:$Q$343,0),0)&gt;0,1,0)</f>
        <v>0</v>
      </c>
      <c r="AI12" s="107">
        <f ca="1">IF(IFERROR(MATCH(_xlfn.CONCAT($B12,",",AI$4),'22 SpcFunc &amp; VentSpcFunc combos'!$Q$8:$Q$343,0),0)&gt;0,1,0)</f>
        <v>0</v>
      </c>
      <c r="AJ12" s="107">
        <f ca="1">IF(IFERROR(MATCH(_xlfn.CONCAT($B12,",",AJ$4),'22 SpcFunc &amp; VentSpcFunc combos'!$Q$8:$Q$343,0),0)&gt;0,1,0)</f>
        <v>0</v>
      </c>
      <c r="AK12" s="107">
        <f ca="1">IF(IFERROR(MATCH(_xlfn.CONCAT($B12,",",AK$4),'22 SpcFunc &amp; VentSpcFunc combos'!$Q$8:$Q$343,0),0)&gt;0,1,0)</f>
        <v>0</v>
      </c>
      <c r="AL12" s="107">
        <f ca="1">IF(IFERROR(MATCH(_xlfn.CONCAT($B12,",",AL$4),'22 SpcFunc &amp; VentSpcFunc combos'!$Q$8:$Q$343,0),0)&gt;0,1,0)</f>
        <v>0</v>
      </c>
      <c r="AM12" s="107">
        <f ca="1">IF(IFERROR(MATCH(_xlfn.CONCAT($B12,",",AM$4),'22 SpcFunc &amp; VentSpcFunc combos'!$Q$8:$Q$343,0),0)&gt;0,1,0)</f>
        <v>0</v>
      </c>
      <c r="AN12" s="107">
        <f ca="1">IF(IFERROR(MATCH(_xlfn.CONCAT($B12,",",AN$4),'22 SpcFunc &amp; VentSpcFunc combos'!$Q$8:$Q$343,0),0)&gt;0,1,0)</f>
        <v>0</v>
      </c>
      <c r="AO12" s="107">
        <f ca="1">IF(IFERROR(MATCH(_xlfn.CONCAT($B12,",",AO$4),'22 SpcFunc &amp; VentSpcFunc combos'!$Q$8:$Q$343,0),0)&gt;0,1,0)</f>
        <v>0</v>
      </c>
      <c r="AP12" s="107">
        <f ca="1">IF(IFERROR(MATCH(_xlfn.CONCAT($B12,",",AP$4),'22 SpcFunc &amp; VentSpcFunc combos'!$Q$8:$Q$343,0),0)&gt;0,1,0)</f>
        <v>0</v>
      </c>
      <c r="AQ12" s="107">
        <f ca="1">IF(IFERROR(MATCH(_xlfn.CONCAT($B12,",",AQ$4),'22 SpcFunc &amp; VentSpcFunc combos'!$Q$8:$Q$343,0),0)&gt;0,1,0)</f>
        <v>0</v>
      </c>
      <c r="AR12" s="107">
        <f ca="1">IF(IFERROR(MATCH(_xlfn.CONCAT($B12,",",AR$4),'22 SpcFunc &amp; VentSpcFunc combos'!$Q$8:$Q$343,0),0)&gt;0,1,0)</f>
        <v>0</v>
      </c>
      <c r="AS12" s="107">
        <f ca="1">IF(IFERROR(MATCH(_xlfn.CONCAT($B12,",",AS$4),'22 SpcFunc &amp; VentSpcFunc combos'!$Q$8:$Q$343,0),0)&gt;0,1,0)</f>
        <v>0</v>
      </c>
      <c r="AT12" s="107">
        <f ca="1">IF(IFERROR(MATCH(_xlfn.CONCAT($B12,",",AT$4),'22 SpcFunc &amp; VentSpcFunc combos'!$Q$8:$Q$343,0),0)&gt;0,1,0)</f>
        <v>0</v>
      </c>
      <c r="AU12" s="107">
        <f ca="1">IF(IFERROR(MATCH(_xlfn.CONCAT($B12,",",AU$4),'22 SpcFunc &amp; VentSpcFunc combos'!$Q$8:$Q$343,0),0)&gt;0,1,0)</f>
        <v>0</v>
      </c>
      <c r="AV12" s="107">
        <f ca="1">IF(IFERROR(MATCH(_xlfn.CONCAT($B12,",",AV$4),'22 SpcFunc &amp; VentSpcFunc combos'!$Q$8:$Q$343,0),0)&gt;0,1,0)</f>
        <v>0</v>
      </c>
      <c r="AW12" s="107">
        <f ca="1">IF(IFERROR(MATCH(_xlfn.CONCAT($B12,",",AW$4),'22 SpcFunc &amp; VentSpcFunc combos'!$Q$8:$Q$343,0),0)&gt;0,1,0)</f>
        <v>0</v>
      </c>
      <c r="AX12" s="107">
        <f ca="1">IF(IFERROR(MATCH(_xlfn.CONCAT($B12,",",AX$4),'22 SpcFunc &amp; VentSpcFunc combos'!$Q$8:$Q$343,0),0)&gt;0,1,0)</f>
        <v>0</v>
      </c>
      <c r="AY12" s="107">
        <f ca="1">IF(IFERROR(MATCH(_xlfn.CONCAT($B12,",",AY$4),'22 SpcFunc &amp; VentSpcFunc combos'!$Q$8:$Q$343,0),0)&gt;0,1,0)</f>
        <v>1</v>
      </c>
      <c r="AZ12" s="107">
        <f ca="1">IF(IFERROR(MATCH(_xlfn.CONCAT($B12,",",AZ$4),'22 SpcFunc &amp; VentSpcFunc combos'!$Q$8:$Q$343,0),0)&gt;0,1,0)</f>
        <v>0</v>
      </c>
      <c r="BA12" s="107">
        <f ca="1">IF(IFERROR(MATCH(_xlfn.CONCAT($B12,",",BA$4),'22 SpcFunc &amp; VentSpcFunc combos'!$Q$8:$Q$343,0),0)&gt;0,1,0)</f>
        <v>0</v>
      </c>
      <c r="BB12" s="107">
        <f ca="1">IF(IFERROR(MATCH(_xlfn.CONCAT($B12,",",BB$4),'22 SpcFunc &amp; VentSpcFunc combos'!$Q$8:$Q$343,0),0)&gt;0,1,0)</f>
        <v>0</v>
      </c>
      <c r="BC12" s="107">
        <f ca="1">IF(IFERROR(MATCH(_xlfn.CONCAT($B12,",",BC$4),'22 SpcFunc &amp; VentSpcFunc combos'!$Q$8:$Q$343,0),0)&gt;0,1,0)</f>
        <v>0</v>
      </c>
      <c r="BD12" s="107">
        <f ca="1">IF(IFERROR(MATCH(_xlfn.CONCAT($B12,",",BD$4),'22 SpcFunc &amp; VentSpcFunc combos'!$Q$8:$Q$343,0),0)&gt;0,1,0)</f>
        <v>0</v>
      </c>
      <c r="BE12" s="107">
        <f ca="1">IF(IFERROR(MATCH(_xlfn.CONCAT($B12,",",BE$4),'22 SpcFunc &amp; VentSpcFunc combos'!$Q$8:$Q$343,0),0)&gt;0,1,0)</f>
        <v>0</v>
      </c>
      <c r="BF12" s="107">
        <f ca="1">IF(IFERROR(MATCH(_xlfn.CONCAT($B12,",",BF$4),'22 SpcFunc &amp; VentSpcFunc combos'!$Q$8:$Q$343,0),0)&gt;0,1,0)</f>
        <v>0</v>
      </c>
      <c r="BG12" s="107">
        <f ca="1">IF(IFERROR(MATCH(_xlfn.CONCAT($B12,",",BG$4),'22 SpcFunc &amp; VentSpcFunc combos'!$Q$8:$Q$343,0),0)&gt;0,1,0)</f>
        <v>0</v>
      </c>
      <c r="BH12" s="107">
        <f ca="1">IF(IFERROR(MATCH(_xlfn.CONCAT($B12,",",BH$4),'22 SpcFunc &amp; VentSpcFunc combos'!$Q$8:$Q$343,0),0)&gt;0,1,0)</f>
        <v>0</v>
      </c>
      <c r="BI12" s="107">
        <f ca="1">IF(IFERROR(MATCH(_xlfn.CONCAT($B12,",",BI$4),'22 SpcFunc &amp; VentSpcFunc combos'!$Q$8:$Q$343,0),0)&gt;0,1,0)</f>
        <v>0</v>
      </c>
      <c r="BJ12" s="107">
        <f ca="1">IF(IFERROR(MATCH(_xlfn.CONCAT($B12,",",BJ$4),'22 SpcFunc &amp; VentSpcFunc combos'!$Q$8:$Q$343,0),0)&gt;0,1,0)</f>
        <v>0</v>
      </c>
      <c r="BK12" s="107">
        <f ca="1">IF(IFERROR(MATCH(_xlfn.CONCAT($B12,",",BK$4),'22 SpcFunc &amp; VentSpcFunc combos'!$Q$8:$Q$343,0),0)&gt;0,1,0)</f>
        <v>0</v>
      </c>
      <c r="BL12" s="107">
        <f ca="1">IF(IFERROR(MATCH(_xlfn.CONCAT($B12,",",BL$4),'22 SpcFunc &amp; VentSpcFunc combos'!$Q$8:$Q$343,0),0)&gt;0,1,0)</f>
        <v>0</v>
      </c>
      <c r="BM12" s="107">
        <f ca="1">IF(IFERROR(MATCH(_xlfn.CONCAT($B12,",",BM$4),'22 SpcFunc &amp; VentSpcFunc combos'!$Q$8:$Q$343,0),0)&gt;0,1,0)</f>
        <v>0</v>
      </c>
      <c r="BN12" s="107">
        <f ca="1">IF(IFERROR(MATCH(_xlfn.CONCAT($B12,",",BN$4),'22 SpcFunc &amp; VentSpcFunc combos'!$Q$8:$Q$343,0),0)&gt;0,1,0)</f>
        <v>0</v>
      </c>
      <c r="BO12" s="107">
        <f ca="1">IF(IFERROR(MATCH(_xlfn.CONCAT($B12,",",BO$4),'22 SpcFunc &amp; VentSpcFunc combos'!$Q$8:$Q$343,0),0)&gt;0,1,0)</f>
        <v>0</v>
      </c>
      <c r="BP12" s="107">
        <f ca="1">IF(IFERROR(MATCH(_xlfn.CONCAT($B12,",",BP$4),'22 SpcFunc &amp; VentSpcFunc combos'!$Q$8:$Q$343,0),0)&gt;0,1,0)</f>
        <v>0</v>
      </c>
      <c r="BQ12" s="107">
        <f ca="1">IF(IFERROR(MATCH(_xlfn.CONCAT($B12,",",BQ$4),'22 SpcFunc &amp; VentSpcFunc combos'!$Q$8:$Q$343,0),0)&gt;0,1,0)</f>
        <v>0</v>
      </c>
      <c r="BR12" s="107">
        <f ca="1">IF(IFERROR(MATCH(_xlfn.CONCAT($B12,",",BR$4),'22 SpcFunc &amp; VentSpcFunc combos'!$Q$8:$Q$343,0),0)&gt;0,1,0)</f>
        <v>0</v>
      </c>
      <c r="BS12" s="107">
        <f ca="1">IF(IFERROR(MATCH(_xlfn.CONCAT($B12,",",BS$4),'22 SpcFunc &amp; VentSpcFunc combos'!$Q$8:$Q$343,0),0)&gt;0,1,0)</f>
        <v>0</v>
      </c>
      <c r="BT12" s="107">
        <f ca="1">IF(IFERROR(MATCH(_xlfn.CONCAT($B12,",",BT$4),'22 SpcFunc &amp; VentSpcFunc combos'!$Q$8:$Q$343,0),0)&gt;0,1,0)</f>
        <v>0</v>
      </c>
      <c r="BU12" s="107">
        <f ca="1">IF(IFERROR(MATCH(_xlfn.CONCAT($B12,",",BU$4),'22 SpcFunc &amp; VentSpcFunc combos'!$Q$8:$Q$343,0),0)&gt;0,1,0)</f>
        <v>0</v>
      </c>
      <c r="BV12" s="107">
        <f ca="1">IF(IFERROR(MATCH(_xlfn.CONCAT($B12,",",BV$4),'22 SpcFunc &amp; VentSpcFunc combos'!$Q$8:$Q$343,0),0)&gt;0,1,0)</f>
        <v>0</v>
      </c>
      <c r="BW12" s="107">
        <f ca="1">IF(IFERROR(MATCH(_xlfn.CONCAT($B12,",",BW$4),'22 SpcFunc &amp; VentSpcFunc combos'!$Q$8:$Q$343,0),0)&gt;0,1,0)</f>
        <v>0</v>
      </c>
      <c r="BX12" s="107">
        <f ca="1">IF(IFERROR(MATCH(_xlfn.CONCAT($B12,",",BX$4),'22 SpcFunc &amp; VentSpcFunc combos'!$Q$8:$Q$343,0),0)&gt;0,1,0)</f>
        <v>0</v>
      </c>
      <c r="BY12" s="107">
        <f ca="1">IF(IFERROR(MATCH(_xlfn.CONCAT($B12,",",BY$4),'22 SpcFunc &amp; VentSpcFunc combos'!$Q$8:$Q$343,0),0)&gt;0,1,0)</f>
        <v>0</v>
      </c>
      <c r="BZ12" s="107">
        <f ca="1">IF(IFERROR(MATCH(_xlfn.CONCAT($B12,",",BZ$4),'22 SpcFunc &amp; VentSpcFunc combos'!$Q$8:$Q$343,0),0)&gt;0,1,0)</f>
        <v>0</v>
      </c>
      <c r="CA12" s="107">
        <f ca="1">IF(IFERROR(MATCH(_xlfn.CONCAT($B12,",",CA$4),'22 SpcFunc &amp; VentSpcFunc combos'!$Q$8:$Q$343,0),0)&gt;0,1,0)</f>
        <v>0</v>
      </c>
      <c r="CB12" s="107">
        <f ca="1">IF(IFERROR(MATCH(_xlfn.CONCAT($B12,",",CB$4),'22 SpcFunc &amp; VentSpcFunc combos'!$Q$8:$Q$343,0),0)&gt;0,1,0)</f>
        <v>0</v>
      </c>
      <c r="CC12" s="107">
        <f ca="1">IF(IFERROR(MATCH(_xlfn.CONCAT($B12,",",CC$4),'22 SpcFunc &amp; VentSpcFunc combos'!$Q$8:$Q$343,0),0)&gt;0,1,0)</f>
        <v>0</v>
      </c>
      <c r="CD12" s="107">
        <f ca="1">IF(IFERROR(MATCH(_xlfn.CONCAT($B12,",",CD$4),'22 SpcFunc &amp; VentSpcFunc combos'!$Q$8:$Q$343,0),0)&gt;0,1,0)</f>
        <v>0</v>
      </c>
      <c r="CE12" s="107">
        <f ca="1">IF(IFERROR(MATCH(_xlfn.CONCAT($B12,",",CE$4),'22 SpcFunc &amp; VentSpcFunc combos'!$Q$8:$Q$343,0),0)&gt;0,1,0)</f>
        <v>0</v>
      </c>
      <c r="CF12" s="107">
        <f ca="1">IF(IFERROR(MATCH(_xlfn.CONCAT($B12,",",CF$4),'22 SpcFunc &amp; VentSpcFunc combos'!$Q$8:$Q$343,0),0)&gt;0,1,0)</f>
        <v>0</v>
      </c>
      <c r="CG12" s="107">
        <f ca="1">IF(IFERROR(MATCH(_xlfn.CONCAT($B12,",",CG$4),'22 SpcFunc &amp; VentSpcFunc combos'!$Q$8:$Q$343,0),0)&gt;0,1,0)</f>
        <v>0</v>
      </c>
      <c r="CH12" s="107">
        <f ca="1">IF(IFERROR(MATCH(_xlfn.CONCAT($B12,",",CH$4),'22 SpcFunc &amp; VentSpcFunc combos'!$Q$8:$Q$343,0),0)&gt;0,1,0)</f>
        <v>0</v>
      </c>
      <c r="CI12" s="107">
        <f ca="1">IF(IFERROR(MATCH(_xlfn.CONCAT($B12,",",CI$4),'22 SpcFunc &amp; VentSpcFunc combos'!$Q$8:$Q$343,0),0)&gt;0,1,0)</f>
        <v>0</v>
      </c>
      <c r="CJ12" s="107">
        <f ca="1">IF(IFERROR(MATCH(_xlfn.CONCAT($B12,",",CJ$4),'22 SpcFunc &amp; VentSpcFunc combos'!$Q$8:$Q$343,0),0)&gt;0,1,0)</f>
        <v>0</v>
      </c>
      <c r="CK12" s="107">
        <f ca="1">IF(IFERROR(MATCH(_xlfn.CONCAT($B12,",",CK$4),'22 SpcFunc &amp; VentSpcFunc combos'!$Q$8:$Q$343,0),0)&gt;0,1,0)</f>
        <v>0</v>
      </c>
      <c r="CL12" s="107">
        <f ca="1">IF(IFERROR(MATCH(_xlfn.CONCAT($B12,",",CL$4),'22 SpcFunc &amp; VentSpcFunc combos'!$Q$8:$Q$343,0),0)&gt;0,1,0)</f>
        <v>0</v>
      </c>
      <c r="CM12" s="107">
        <f ca="1">IF(IFERROR(MATCH(_xlfn.CONCAT($B12,",",CM$4),'22 SpcFunc &amp; VentSpcFunc combos'!$Q$8:$Q$343,0),0)&gt;0,1,0)</f>
        <v>0</v>
      </c>
      <c r="CN12" s="107">
        <f ca="1">IF(IFERROR(MATCH(_xlfn.CONCAT($B12,",",CN$4),'22 SpcFunc &amp; VentSpcFunc combos'!$Q$8:$Q$343,0),0)&gt;0,1,0)</f>
        <v>0</v>
      </c>
      <c r="CO12" s="107">
        <f ca="1">IF(IFERROR(MATCH(_xlfn.CONCAT($B12,",",CO$4),'22 SpcFunc &amp; VentSpcFunc combos'!$Q$8:$Q$343,0),0)&gt;0,1,0)</f>
        <v>0</v>
      </c>
      <c r="CP12" s="107">
        <f ca="1">IF(IFERROR(MATCH(_xlfn.CONCAT($B12,",",CP$4),'22 SpcFunc &amp; VentSpcFunc combos'!$Q$8:$Q$343,0),0)&gt;0,1,0)</f>
        <v>0</v>
      </c>
      <c r="CQ12" s="107">
        <f ca="1">IF(IFERROR(MATCH(_xlfn.CONCAT($B12,",",CQ$4),'22 SpcFunc &amp; VentSpcFunc combos'!$Q$8:$Q$343,0),0)&gt;0,1,0)</f>
        <v>0</v>
      </c>
      <c r="CR12" s="107">
        <f ca="1">IF(IFERROR(MATCH(_xlfn.CONCAT($B12,",",CR$4),'22 SpcFunc &amp; VentSpcFunc combos'!$Q$8:$Q$343,0),0)&gt;0,1,0)</f>
        <v>0</v>
      </c>
      <c r="CS12" s="107">
        <f ca="1">IF(IFERROR(MATCH(_xlfn.CONCAT($B12,",",CS$4),'22 SpcFunc &amp; VentSpcFunc combos'!$Q$8:$Q$343,0),0)&gt;0,1,0)</f>
        <v>0</v>
      </c>
      <c r="CT12" s="107">
        <f ca="1">IF(IFERROR(MATCH(_xlfn.CONCAT($B12,",",CT$4),'22 SpcFunc &amp; VentSpcFunc combos'!$Q$8:$Q$343,0),0)&gt;0,1,0)</f>
        <v>0</v>
      </c>
      <c r="CU12" s="86" t="s">
        <v>535</v>
      </c>
      <c r="CV12">
        <f t="shared" ca="1" si="4"/>
        <v>1</v>
      </c>
    </row>
    <row r="13" spans="1:100">
      <c r="B13" t="str">
        <f>'For CSV - 2022 SpcFuncData'!B13</f>
        <v>Audience Seating Area</v>
      </c>
      <c r="C13" s="107">
        <f ca="1">IF(IFERROR(MATCH(_xlfn.CONCAT($B13,",",C$4),'22 SpcFunc &amp; VentSpcFunc combos'!$Q$8:$Q$343,0),0)&gt;0,1,0)</f>
        <v>1</v>
      </c>
      <c r="D13" s="107">
        <f ca="1">IF(IFERROR(MATCH(_xlfn.CONCAT($B13,",",D$4),'22 SpcFunc &amp; VentSpcFunc combos'!$Q$8:$Q$343,0),0)&gt;0,1,0)</f>
        <v>1</v>
      </c>
      <c r="E13" s="107">
        <f ca="1">IF(IFERROR(MATCH(_xlfn.CONCAT($B13,",",E$4),'22 SpcFunc &amp; VentSpcFunc combos'!$Q$8:$Q$343,0),0)&gt;0,1,0)</f>
        <v>1</v>
      </c>
      <c r="F13" s="107">
        <f ca="1">IF(IFERROR(MATCH(_xlfn.CONCAT($B13,",",F$4),'22 SpcFunc &amp; VentSpcFunc combos'!$Q$8:$Q$343,0),0)&gt;0,1,0)</f>
        <v>0</v>
      </c>
      <c r="G13" s="107">
        <f ca="1">IF(IFERROR(MATCH(_xlfn.CONCAT($B13,",",G$4),'22 SpcFunc &amp; VentSpcFunc combos'!$Q$8:$Q$343,0),0)&gt;0,1,0)</f>
        <v>0</v>
      </c>
      <c r="H13" s="107">
        <f ca="1">IF(IFERROR(MATCH(_xlfn.CONCAT($B13,",",H$4),'22 SpcFunc &amp; VentSpcFunc combos'!$Q$8:$Q$343,0),0)&gt;0,1,0)</f>
        <v>0</v>
      </c>
      <c r="I13" s="107">
        <f ca="1">IF(IFERROR(MATCH(_xlfn.CONCAT($B13,",",I$4),'22 SpcFunc &amp; VentSpcFunc combos'!$Q$8:$Q$343,0),0)&gt;0,1,0)</f>
        <v>0</v>
      </c>
      <c r="J13" s="107">
        <f ca="1">IF(IFERROR(MATCH(_xlfn.CONCAT($B13,",",J$4),'22 SpcFunc &amp; VentSpcFunc combos'!$Q$8:$Q$343,0),0)&gt;0,1,0)</f>
        <v>0</v>
      </c>
      <c r="K13" s="107">
        <f ca="1">IF(IFERROR(MATCH(_xlfn.CONCAT($B13,",",K$4),'22 SpcFunc &amp; VentSpcFunc combos'!$Q$8:$Q$343,0),0)&gt;0,1,0)</f>
        <v>0</v>
      </c>
      <c r="L13" s="107">
        <f ca="1">IF(IFERROR(MATCH(_xlfn.CONCAT($B13,",",L$4),'22 SpcFunc &amp; VentSpcFunc combos'!$Q$8:$Q$343,0),0)&gt;0,1,0)</f>
        <v>0</v>
      </c>
      <c r="M13" s="107">
        <f ca="1">IF(IFERROR(MATCH(_xlfn.CONCAT($B13,",",M$4),'22 SpcFunc &amp; VentSpcFunc combos'!$Q$8:$Q$343,0),0)&gt;0,1,0)</f>
        <v>0</v>
      </c>
      <c r="N13" s="107">
        <f ca="1">IF(IFERROR(MATCH(_xlfn.CONCAT($B13,",",N$4),'22 SpcFunc &amp; VentSpcFunc combos'!$Q$8:$Q$343,0),0)&gt;0,1,0)</f>
        <v>0</v>
      </c>
      <c r="O13" s="107">
        <f ca="1">IF(IFERROR(MATCH(_xlfn.CONCAT($B13,",",O$4),'22 SpcFunc &amp; VentSpcFunc combos'!$Q$8:$Q$343,0),0)&gt;0,1,0)</f>
        <v>0</v>
      </c>
      <c r="P13" s="107">
        <f ca="1">IF(IFERROR(MATCH(_xlfn.CONCAT($B13,",",P$4),'22 SpcFunc &amp; VentSpcFunc combos'!$Q$8:$Q$343,0),0)&gt;0,1,0)</f>
        <v>0</v>
      </c>
      <c r="Q13" s="107">
        <f ca="1">IF(IFERROR(MATCH(_xlfn.CONCAT($B13,",",Q$4),'22 SpcFunc &amp; VentSpcFunc combos'!$Q$8:$Q$343,0),0)&gt;0,1,0)</f>
        <v>0</v>
      </c>
      <c r="R13" s="107">
        <f ca="1">IF(IFERROR(MATCH(_xlfn.CONCAT($B13,",",R$4),'22 SpcFunc &amp; VentSpcFunc combos'!$Q$8:$Q$343,0),0)&gt;0,1,0)</f>
        <v>0</v>
      </c>
      <c r="S13" s="107">
        <f ca="1">IF(IFERROR(MATCH(_xlfn.CONCAT($B13,",",S$4),'22 SpcFunc &amp; VentSpcFunc combos'!$Q$8:$Q$343,0),0)&gt;0,1,0)</f>
        <v>0</v>
      </c>
      <c r="T13" s="107">
        <f ca="1">IF(IFERROR(MATCH(_xlfn.CONCAT($B13,",",T$4),'22 SpcFunc &amp; VentSpcFunc combos'!$Q$8:$Q$343,0),0)&gt;0,1,0)</f>
        <v>0</v>
      </c>
      <c r="U13" s="107">
        <f ca="1">IF(IFERROR(MATCH(_xlfn.CONCAT($B13,",",U$4),'22 SpcFunc &amp; VentSpcFunc combos'!$Q$8:$Q$343,0),0)&gt;0,1,0)</f>
        <v>0</v>
      </c>
      <c r="V13" s="107">
        <f ca="1">IF(IFERROR(MATCH(_xlfn.CONCAT($B13,",",V$4),'22 SpcFunc &amp; VentSpcFunc combos'!$Q$8:$Q$343,0),0)&gt;0,1,0)</f>
        <v>0</v>
      </c>
      <c r="W13" s="107">
        <f ca="1">IF(IFERROR(MATCH(_xlfn.CONCAT($B13,",",W$4),'22 SpcFunc &amp; VentSpcFunc combos'!$Q$8:$Q$343,0),0)&gt;0,1,0)</f>
        <v>0</v>
      </c>
      <c r="X13" s="107">
        <f ca="1">IF(IFERROR(MATCH(_xlfn.CONCAT($B13,",",X$4),'22 SpcFunc &amp; VentSpcFunc combos'!$Q$8:$Q$343,0),0)&gt;0,1,0)</f>
        <v>0</v>
      </c>
      <c r="Y13" s="107">
        <f ca="1">IF(IFERROR(MATCH(_xlfn.CONCAT($B13,",",Y$4),'22 SpcFunc &amp; VentSpcFunc combos'!$Q$8:$Q$343,0),0)&gt;0,1,0)</f>
        <v>0</v>
      </c>
      <c r="Z13" s="107">
        <f ca="1">IF(IFERROR(MATCH(_xlfn.CONCAT($B13,",",Z$4),'22 SpcFunc &amp; VentSpcFunc combos'!$Q$8:$Q$343,0),0)&gt;0,1,0)</f>
        <v>0</v>
      </c>
      <c r="AA13" s="107">
        <f ca="1">IF(IFERROR(MATCH(_xlfn.CONCAT($B13,",",AA$4),'22 SpcFunc &amp; VentSpcFunc combos'!$Q$8:$Q$343,0),0)&gt;0,1,0)</f>
        <v>1</v>
      </c>
      <c r="AB13" s="107">
        <f ca="1">IF(IFERROR(MATCH(_xlfn.CONCAT($B13,",",AB$4),'22 SpcFunc &amp; VentSpcFunc combos'!$Q$8:$Q$343,0),0)&gt;0,1,0)</f>
        <v>0</v>
      </c>
      <c r="AC13" s="107">
        <f ca="1">IF(IFERROR(MATCH(_xlfn.CONCAT($B13,",",AC$4),'22 SpcFunc &amp; VentSpcFunc combos'!$Q$8:$Q$343,0),0)&gt;0,1,0)</f>
        <v>0</v>
      </c>
      <c r="AD13" s="107">
        <f ca="1">IF(IFERROR(MATCH(_xlfn.CONCAT($B13,",",AD$4),'22 SpcFunc &amp; VentSpcFunc combos'!$Q$8:$Q$343,0),0)&gt;0,1,0)</f>
        <v>0</v>
      </c>
      <c r="AE13" s="107">
        <f ca="1">IF(IFERROR(MATCH(_xlfn.CONCAT($B13,",",AE$4),'22 SpcFunc &amp; VentSpcFunc combos'!$Q$8:$Q$343,0),0)&gt;0,1,0)</f>
        <v>0</v>
      </c>
      <c r="AF13" s="107">
        <f ca="1">IF(IFERROR(MATCH(_xlfn.CONCAT($B13,",",AF$4),'22 SpcFunc &amp; VentSpcFunc combos'!$Q$8:$Q$343,0),0)&gt;0,1,0)</f>
        <v>0</v>
      </c>
      <c r="AG13" s="107">
        <f ca="1">IF(IFERROR(MATCH(_xlfn.CONCAT($B13,",",AG$4),'22 SpcFunc &amp; VentSpcFunc combos'!$Q$8:$Q$343,0),0)&gt;0,1,0)</f>
        <v>0</v>
      </c>
      <c r="AH13" s="107">
        <f ca="1">IF(IFERROR(MATCH(_xlfn.CONCAT($B13,",",AH$4),'22 SpcFunc &amp; VentSpcFunc combos'!$Q$8:$Q$343,0),0)&gt;0,1,0)</f>
        <v>0</v>
      </c>
      <c r="AI13" s="107">
        <f ca="1">IF(IFERROR(MATCH(_xlfn.CONCAT($B13,",",AI$4),'22 SpcFunc &amp; VentSpcFunc combos'!$Q$8:$Q$343,0),0)&gt;0,1,0)</f>
        <v>0</v>
      </c>
      <c r="AJ13" s="107">
        <f ca="1">IF(IFERROR(MATCH(_xlfn.CONCAT($B13,",",AJ$4),'22 SpcFunc &amp; VentSpcFunc combos'!$Q$8:$Q$343,0),0)&gt;0,1,0)</f>
        <v>0</v>
      </c>
      <c r="AK13" s="107">
        <f ca="1">IF(IFERROR(MATCH(_xlfn.CONCAT($B13,",",AK$4),'22 SpcFunc &amp; VentSpcFunc combos'!$Q$8:$Q$343,0),0)&gt;0,1,0)</f>
        <v>0</v>
      </c>
      <c r="AL13" s="107">
        <f ca="1">IF(IFERROR(MATCH(_xlfn.CONCAT($B13,",",AL$4),'22 SpcFunc &amp; VentSpcFunc combos'!$Q$8:$Q$343,0),0)&gt;0,1,0)</f>
        <v>0</v>
      </c>
      <c r="AM13" s="107">
        <f ca="1">IF(IFERROR(MATCH(_xlfn.CONCAT($B13,",",AM$4),'22 SpcFunc &amp; VentSpcFunc combos'!$Q$8:$Q$343,0),0)&gt;0,1,0)</f>
        <v>0</v>
      </c>
      <c r="AN13" s="107">
        <f ca="1">IF(IFERROR(MATCH(_xlfn.CONCAT($B13,",",AN$4),'22 SpcFunc &amp; VentSpcFunc combos'!$Q$8:$Q$343,0),0)&gt;0,1,0)</f>
        <v>0</v>
      </c>
      <c r="AO13" s="107">
        <f ca="1">IF(IFERROR(MATCH(_xlfn.CONCAT($B13,",",AO$4),'22 SpcFunc &amp; VentSpcFunc combos'!$Q$8:$Q$343,0),0)&gt;0,1,0)</f>
        <v>0</v>
      </c>
      <c r="AP13" s="107">
        <f ca="1">IF(IFERROR(MATCH(_xlfn.CONCAT($B13,",",AP$4),'22 SpcFunc &amp; VentSpcFunc combos'!$Q$8:$Q$343,0),0)&gt;0,1,0)</f>
        <v>0</v>
      </c>
      <c r="AQ13" s="107">
        <f ca="1">IF(IFERROR(MATCH(_xlfn.CONCAT($B13,",",AQ$4),'22 SpcFunc &amp; VentSpcFunc combos'!$Q$8:$Q$343,0),0)&gt;0,1,0)</f>
        <v>0</v>
      </c>
      <c r="AR13" s="107">
        <f ca="1">IF(IFERROR(MATCH(_xlfn.CONCAT($B13,",",AR$4),'22 SpcFunc &amp; VentSpcFunc combos'!$Q$8:$Q$343,0),0)&gt;0,1,0)</f>
        <v>0</v>
      </c>
      <c r="AS13" s="107">
        <f ca="1">IF(IFERROR(MATCH(_xlfn.CONCAT($B13,",",AS$4),'22 SpcFunc &amp; VentSpcFunc combos'!$Q$8:$Q$343,0),0)&gt;0,1,0)</f>
        <v>0</v>
      </c>
      <c r="AT13" s="107">
        <f ca="1">IF(IFERROR(MATCH(_xlfn.CONCAT($B13,",",AT$4),'22 SpcFunc &amp; VentSpcFunc combos'!$Q$8:$Q$343,0),0)&gt;0,1,0)</f>
        <v>0</v>
      </c>
      <c r="AU13" s="107">
        <f ca="1">IF(IFERROR(MATCH(_xlfn.CONCAT($B13,",",AU$4),'22 SpcFunc &amp; VentSpcFunc combos'!$Q$8:$Q$343,0),0)&gt;0,1,0)</f>
        <v>0</v>
      </c>
      <c r="AV13" s="107">
        <f ca="1">IF(IFERROR(MATCH(_xlfn.CONCAT($B13,",",AV$4),'22 SpcFunc &amp; VentSpcFunc combos'!$Q$8:$Q$343,0),0)&gt;0,1,0)</f>
        <v>0</v>
      </c>
      <c r="AW13" s="107">
        <f ca="1">IF(IFERROR(MATCH(_xlfn.CONCAT($B13,",",AW$4),'22 SpcFunc &amp; VentSpcFunc combos'!$Q$8:$Q$343,0),0)&gt;0,1,0)</f>
        <v>0</v>
      </c>
      <c r="AX13" s="107">
        <f ca="1">IF(IFERROR(MATCH(_xlfn.CONCAT($B13,",",AX$4),'22 SpcFunc &amp; VentSpcFunc combos'!$Q$8:$Q$343,0),0)&gt;0,1,0)</f>
        <v>0</v>
      </c>
      <c r="AY13" s="107">
        <f ca="1">IF(IFERROR(MATCH(_xlfn.CONCAT($B13,",",AY$4),'22 SpcFunc &amp; VentSpcFunc combos'!$Q$8:$Q$343,0),0)&gt;0,1,0)</f>
        <v>0</v>
      </c>
      <c r="AZ13" s="107">
        <f ca="1">IF(IFERROR(MATCH(_xlfn.CONCAT($B13,",",AZ$4),'22 SpcFunc &amp; VentSpcFunc combos'!$Q$8:$Q$343,0),0)&gt;0,1,0)</f>
        <v>0</v>
      </c>
      <c r="BA13" s="107">
        <f ca="1">IF(IFERROR(MATCH(_xlfn.CONCAT($B13,",",BA$4),'22 SpcFunc &amp; VentSpcFunc combos'!$Q$8:$Q$343,0),0)&gt;0,1,0)</f>
        <v>0</v>
      </c>
      <c r="BB13" s="107">
        <f ca="1">IF(IFERROR(MATCH(_xlfn.CONCAT($B13,",",BB$4),'22 SpcFunc &amp; VentSpcFunc combos'!$Q$8:$Q$343,0),0)&gt;0,1,0)</f>
        <v>0</v>
      </c>
      <c r="BC13" s="107">
        <f ca="1">IF(IFERROR(MATCH(_xlfn.CONCAT($B13,",",BC$4),'22 SpcFunc &amp; VentSpcFunc combos'!$Q$8:$Q$343,0),0)&gt;0,1,0)</f>
        <v>0</v>
      </c>
      <c r="BD13" s="107">
        <f ca="1">IF(IFERROR(MATCH(_xlfn.CONCAT($B13,",",BD$4),'22 SpcFunc &amp; VentSpcFunc combos'!$Q$8:$Q$343,0),0)&gt;0,1,0)</f>
        <v>0</v>
      </c>
      <c r="BE13" s="107">
        <f ca="1">IF(IFERROR(MATCH(_xlfn.CONCAT($B13,",",BE$4),'22 SpcFunc &amp; VentSpcFunc combos'!$Q$8:$Q$343,0),0)&gt;0,1,0)</f>
        <v>0</v>
      </c>
      <c r="BF13" s="107">
        <f ca="1">IF(IFERROR(MATCH(_xlfn.CONCAT($B13,",",BF$4),'22 SpcFunc &amp; VentSpcFunc combos'!$Q$8:$Q$343,0),0)&gt;0,1,0)</f>
        <v>0</v>
      </c>
      <c r="BG13" s="107">
        <f ca="1">IF(IFERROR(MATCH(_xlfn.CONCAT($B13,",",BG$4),'22 SpcFunc &amp; VentSpcFunc combos'!$Q$8:$Q$343,0),0)&gt;0,1,0)</f>
        <v>0</v>
      </c>
      <c r="BH13" s="107">
        <f ca="1">IF(IFERROR(MATCH(_xlfn.CONCAT($B13,",",BH$4),'22 SpcFunc &amp; VentSpcFunc combos'!$Q$8:$Q$343,0),0)&gt;0,1,0)</f>
        <v>1</v>
      </c>
      <c r="BI13" s="107">
        <f ca="1">IF(IFERROR(MATCH(_xlfn.CONCAT($B13,",",BI$4),'22 SpcFunc &amp; VentSpcFunc combos'!$Q$8:$Q$343,0),0)&gt;0,1,0)</f>
        <v>0</v>
      </c>
      <c r="BJ13" s="107">
        <f ca="1">IF(IFERROR(MATCH(_xlfn.CONCAT($B13,",",BJ$4),'22 SpcFunc &amp; VentSpcFunc combos'!$Q$8:$Q$343,0),0)&gt;0,1,0)</f>
        <v>0</v>
      </c>
      <c r="BK13" s="107">
        <f ca="1">IF(IFERROR(MATCH(_xlfn.CONCAT($B13,",",BK$4),'22 SpcFunc &amp; VentSpcFunc combos'!$Q$8:$Q$343,0),0)&gt;0,1,0)</f>
        <v>0</v>
      </c>
      <c r="BL13" s="107">
        <f ca="1">IF(IFERROR(MATCH(_xlfn.CONCAT($B13,",",BL$4),'22 SpcFunc &amp; VentSpcFunc combos'!$Q$8:$Q$343,0),0)&gt;0,1,0)</f>
        <v>0</v>
      </c>
      <c r="BM13" s="107">
        <f ca="1">IF(IFERROR(MATCH(_xlfn.CONCAT($B13,",",BM$4),'22 SpcFunc &amp; VentSpcFunc combos'!$Q$8:$Q$343,0),0)&gt;0,1,0)</f>
        <v>0</v>
      </c>
      <c r="BN13" s="107">
        <f ca="1">IF(IFERROR(MATCH(_xlfn.CONCAT($B13,",",BN$4),'22 SpcFunc &amp; VentSpcFunc combos'!$Q$8:$Q$343,0),0)&gt;0,1,0)</f>
        <v>0</v>
      </c>
      <c r="BO13" s="107">
        <f ca="1">IF(IFERROR(MATCH(_xlfn.CONCAT($B13,",",BO$4),'22 SpcFunc &amp; VentSpcFunc combos'!$Q$8:$Q$343,0),0)&gt;0,1,0)</f>
        <v>0</v>
      </c>
      <c r="BP13" s="107">
        <f ca="1">IF(IFERROR(MATCH(_xlfn.CONCAT($B13,",",BP$4),'22 SpcFunc &amp; VentSpcFunc combos'!$Q$8:$Q$343,0),0)&gt;0,1,0)</f>
        <v>0</v>
      </c>
      <c r="BQ13" s="107">
        <f ca="1">IF(IFERROR(MATCH(_xlfn.CONCAT($B13,",",BQ$4),'22 SpcFunc &amp; VentSpcFunc combos'!$Q$8:$Q$343,0),0)&gt;0,1,0)</f>
        <v>0</v>
      </c>
      <c r="BR13" s="107">
        <f ca="1">IF(IFERROR(MATCH(_xlfn.CONCAT($B13,",",BR$4),'22 SpcFunc &amp; VentSpcFunc combos'!$Q$8:$Q$343,0),0)&gt;0,1,0)</f>
        <v>0</v>
      </c>
      <c r="BS13" s="107">
        <f ca="1">IF(IFERROR(MATCH(_xlfn.CONCAT($B13,",",BS$4),'22 SpcFunc &amp; VentSpcFunc combos'!$Q$8:$Q$343,0),0)&gt;0,1,0)</f>
        <v>0</v>
      </c>
      <c r="BT13" s="107">
        <f ca="1">IF(IFERROR(MATCH(_xlfn.CONCAT($B13,",",BT$4),'22 SpcFunc &amp; VentSpcFunc combos'!$Q$8:$Q$343,0),0)&gt;0,1,0)</f>
        <v>0</v>
      </c>
      <c r="BU13" s="107">
        <f ca="1">IF(IFERROR(MATCH(_xlfn.CONCAT($B13,",",BU$4),'22 SpcFunc &amp; VentSpcFunc combos'!$Q$8:$Q$343,0),0)&gt;0,1,0)</f>
        <v>0</v>
      </c>
      <c r="BV13" s="107">
        <f ca="1">IF(IFERROR(MATCH(_xlfn.CONCAT($B13,",",BV$4),'22 SpcFunc &amp; VentSpcFunc combos'!$Q$8:$Q$343,0),0)&gt;0,1,0)</f>
        <v>0</v>
      </c>
      <c r="BW13" s="107">
        <f ca="1">IF(IFERROR(MATCH(_xlfn.CONCAT($B13,",",BW$4),'22 SpcFunc &amp; VentSpcFunc combos'!$Q$8:$Q$343,0),0)&gt;0,1,0)</f>
        <v>0</v>
      </c>
      <c r="BX13" s="107">
        <f ca="1">IF(IFERROR(MATCH(_xlfn.CONCAT($B13,",",BX$4),'22 SpcFunc &amp; VentSpcFunc combos'!$Q$8:$Q$343,0),0)&gt;0,1,0)</f>
        <v>0</v>
      </c>
      <c r="BY13" s="107">
        <f ca="1">IF(IFERROR(MATCH(_xlfn.CONCAT($B13,",",BY$4),'22 SpcFunc &amp; VentSpcFunc combos'!$Q$8:$Q$343,0),0)&gt;0,1,0)</f>
        <v>0</v>
      </c>
      <c r="BZ13" s="107">
        <f ca="1">IF(IFERROR(MATCH(_xlfn.CONCAT($B13,",",BZ$4),'22 SpcFunc &amp; VentSpcFunc combos'!$Q$8:$Q$343,0),0)&gt;0,1,0)</f>
        <v>0</v>
      </c>
      <c r="CA13" s="107">
        <f ca="1">IF(IFERROR(MATCH(_xlfn.CONCAT($B13,",",CA$4),'22 SpcFunc &amp; VentSpcFunc combos'!$Q$8:$Q$343,0),0)&gt;0,1,0)</f>
        <v>0</v>
      </c>
      <c r="CB13" s="107">
        <f ca="1">IF(IFERROR(MATCH(_xlfn.CONCAT($B13,",",CB$4),'22 SpcFunc &amp; VentSpcFunc combos'!$Q$8:$Q$343,0),0)&gt;0,1,0)</f>
        <v>0</v>
      </c>
      <c r="CC13" s="107">
        <f ca="1">IF(IFERROR(MATCH(_xlfn.CONCAT($B13,",",CC$4),'22 SpcFunc &amp; VentSpcFunc combos'!$Q$8:$Q$343,0),0)&gt;0,1,0)</f>
        <v>0</v>
      </c>
      <c r="CD13" s="107">
        <f ca="1">IF(IFERROR(MATCH(_xlfn.CONCAT($B13,",",CD$4),'22 SpcFunc &amp; VentSpcFunc combos'!$Q$8:$Q$343,0),0)&gt;0,1,0)</f>
        <v>0</v>
      </c>
      <c r="CE13" s="107">
        <f ca="1">IF(IFERROR(MATCH(_xlfn.CONCAT($B13,",",CE$4),'22 SpcFunc &amp; VentSpcFunc combos'!$Q$8:$Q$343,0),0)&gt;0,1,0)</f>
        <v>0</v>
      </c>
      <c r="CF13" s="107">
        <f ca="1">IF(IFERROR(MATCH(_xlfn.CONCAT($B13,",",CF$4),'22 SpcFunc &amp; VentSpcFunc combos'!$Q$8:$Q$343,0),0)&gt;0,1,0)</f>
        <v>0</v>
      </c>
      <c r="CG13" s="107">
        <f ca="1">IF(IFERROR(MATCH(_xlfn.CONCAT($B13,",",CG$4),'22 SpcFunc &amp; VentSpcFunc combos'!$Q$8:$Q$343,0),0)&gt;0,1,0)</f>
        <v>0</v>
      </c>
      <c r="CH13" s="107">
        <f ca="1">IF(IFERROR(MATCH(_xlfn.CONCAT($B13,",",CH$4),'22 SpcFunc &amp; VentSpcFunc combos'!$Q$8:$Q$343,0),0)&gt;0,1,0)</f>
        <v>0</v>
      </c>
      <c r="CI13" s="107">
        <f ca="1">IF(IFERROR(MATCH(_xlfn.CONCAT($B13,",",CI$4),'22 SpcFunc &amp; VentSpcFunc combos'!$Q$8:$Q$343,0),0)&gt;0,1,0)</f>
        <v>1</v>
      </c>
      <c r="CJ13" s="107">
        <f ca="1">IF(IFERROR(MATCH(_xlfn.CONCAT($B13,",",CJ$4),'22 SpcFunc &amp; VentSpcFunc combos'!$Q$8:$Q$343,0),0)&gt;0,1,0)</f>
        <v>0</v>
      </c>
      <c r="CK13" s="107">
        <f ca="1">IF(IFERROR(MATCH(_xlfn.CONCAT($B13,",",CK$4),'22 SpcFunc &amp; VentSpcFunc combos'!$Q$8:$Q$343,0),0)&gt;0,1,0)</f>
        <v>0</v>
      </c>
      <c r="CL13" s="107">
        <f ca="1">IF(IFERROR(MATCH(_xlfn.CONCAT($B13,",",CL$4),'22 SpcFunc &amp; VentSpcFunc combos'!$Q$8:$Q$343,0),0)&gt;0,1,0)</f>
        <v>0</v>
      </c>
      <c r="CM13" s="107">
        <f ca="1">IF(IFERROR(MATCH(_xlfn.CONCAT($B13,",",CM$4),'22 SpcFunc &amp; VentSpcFunc combos'!$Q$8:$Q$343,0),0)&gt;0,1,0)</f>
        <v>0</v>
      </c>
      <c r="CN13" s="107">
        <f ca="1">IF(IFERROR(MATCH(_xlfn.CONCAT($B13,",",CN$4),'22 SpcFunc &amp; VentSpcFunc combos'!$Q$8:$Q$343,0),0)&gt;0,1,0)</f>
        <v>0</v>
      </c>
      <c r="CO13" s="107">
        <f ca="1">IF(IFERROR(MATCH(_xlfn.CONCAT($B13,",",CO$4),'22 SpcFunc &amp; VentSpcFunc combos'!$Q$8:$Q$343,0),0)&gt;0,1,0)</f>
        <v>0</v>
      </c>
      <c r="CP13" s="107">
        <f ca="1">IF(IFERROR(MATCH(_xlfn.CONCAT($B13,",",CP$4),'22 SpcFunc &amp; VentSpcFunc combos'!$Q$8:$Q$343,0),0)&gt;0,1,0)</f>
        <v>1</v>
      </c>
      <c r="CQ13" s="107">
        <f ca="1">IF(IFERROR(MATCH(_xlfn.CONCAT($B13,",",CQ$4),'22 SpcFunc &amp; VentSpcFunc combos'!$Q$8:$Q$343,0),0)&gt;0,1,0)</f>
        <v>0</v>
      </c>
      <c r="CR13" s="107">
        <f ca="1">IF(IFERROR(MATCH(_xlfn.CONCAT($B13,",",CR$4),'22 SpcFunc &amp; VentSpcFunc combos'!$Q$8:$Q$343,0),0)&gt;0,1,0)</f>
        <v>0</v>
      </c>
      <c r="CS13" s="107">
        <f ca="1">IF(IFERROR(MATCH(_xlfn.CONCAT($B13,",",CS$4),'22 SpcFunc &amp; VentSpcFunc combos'!$Q$8:$Q$343,0),0)&gt;0,1,0)</f>
        <v>0</v>
      </c>
      <c r="CT13" s="107">
        <f ca="1">IF(IFERROR(MATCH(_xlfn.CONCAT($B13,",",CT$4),'22 SpcFunc &amp; VentSpcFunc combos'!$Q$8:$Q$343,0),0)&gt;0,1,0)</f>
        <v>0</v>
      </c>
      <c r="CU13" s="86" t="s">
        <v>535</v>
      </c>
      <c r="CV13">
        <f t="shared" ca="1" si="4"/>
        <v>7</v>
      </c>
    </row>
    <row r="14" spans="1:100">
      <c r="B14" t="str">
        <f>'For CSV - 2022 SpcFuncData'!B14</f>
        <v>Auditorium Area</v>
      </c>
      <c r="C14" s="107">
        <f ca="1">IF(IFERROR(MATCH(_xlfn.CONCAT($B14,",",C$4),'22 SpcFunc &amp; VentSpcFunc combos'!$Q$8:$Q$343,0),0)&gt;0,1,0)</f>
        <v>1</v>
      </c>
      <c r="D14" s="107">
        <f ca="1">IF(IFERROR(MATCH(_xlfn.CONCAT($B14,",",D$4),'22 SpcFunc &amp; VentSpcFunc combos'!$Q$8:$Q$343,0),0)&gt;0,1,0)</f>
        <v>1</v>
      </c>
      <c r="E14" s="107">
        <f ca="1">IF(IFERROR(MATCH(_xlfn.CONCAT($B14,",",E$4),'22 SpcFunc &amp; VentSpcFunc combos'!$Q$8:$Q$343,0),0)&gt;0,1,0)</f>
        <v>1</v>
      </c>
      <c r="F14" s="107">
        <f ca="1">IF(IFERROR(MATCH(_xlfn.CONCAT($B14,",",F$4),'22 SpcFunc &amp; VentSpcFunc combos'!$Q$8:$Q$343,0),0)&gt;0,1,0)</f>
        <v>0</v>
      </c>
      <c r="G14" s="107">
        <f ca="1">IF(IFERROR(MATCH(_xlfn.CONCAT($B14,",",G$4),'22 SpcFunc &amp; VentSpcFunc combos'!$Q$8:$Q$343,0),0)&gt;0,1,0)</f>
        <v>0</v>
      </c>
      <c r="H14" s="107">
        <f ca="1">IF(IFERROR(MATCH(_xlfn.CONCAT($B14,",",H$4),'22 SpcFunc &amp; VentSpcFunc combos'!$Q$8:$Q$343,0),0)&gt;0,1,0)</f>
        <v>0</v>
      </c>
      <c r="I14" s="107">
        <f ca="1">IF(IFERROR(MATCH(_xlfn.CONCAT($B14,",",I$4),'22 SpcFunc &amp; VentSpcFunc combos'!$Q$8:$Q$343,0),0)&gt;0,1,0)</f>
        <v>0</v>
      </c>
      <c r="J14" s="107">
        <f ca="1">IF(IFERROR(MATCH(_xlfn.CONCAT($B14,",",J$4),'22 SpcFunc &amp; VentSpcFunc combos'!$Q$8:$Q$343,0),0)&gt;0,1,0)</f>
        <v>0</v>
      </c>
      <c r="K14" s="107">
        <f ca="1">IF(IFERROR(MATCH(_xlfn.CONCAT($B14,",",K$4),'22 SpcFunc &amp; VentSpcFunc combos'!$Q$8:$Q$343,0),0)&gt;0,1,0)</f>
        <v>0</v>
      </c>
      <c r="L14" s="107">
        <f ca="1">IF(IFERROR(MATCH(_xlfn.CONCAT($B14,",",L$4),'22 SpcFunc &amp; VentSpcFunc combos'!$Q$8:$Q$343,0),0)&gt;0,1,0)</f>
        <v>0</v>
      </c>
      <c r="M14" s="107">
        <f ca="1">IF(IFERROR(MATCH(_xlfn.CONCAT($B14,",",M$4),'22 SpcFunc &amp; VentSpcFunc combos'!$Q$8:$Q$343,0),0)&gt;0,1,0)</f>
        <v>0</v>
      </c>
      <c r="N14" s="107">
        <f ca="1">IF(IFERROR(MATCH(_xlfn.CONCAT($B14,",",N$4),'22 SpcFunc &amp; VentSpcFunc combos'!$Q$8:$Q$343,0),0)&gt;0,1,0)</f>
        <v>0</v>
      </c>
      <c r="O14" s="107">
        <f ca="1">IF(IFERROR(MATCH(_xlfn.CONCAT($B14,",",O$4),'22 SpcFunc &amp; VentSpcFunc combos'!$Q$8:$Q$343,0),0)&gt;0,1,0)</f>
        <v>0</v>
      </c>
      <c r="P14" s="107">
        <f ca="1">IF(IFERROR(MATCH(_xlfn.CONCAT($B14,",",P$4),'22 SpcFunc &amp; VentSpcFunc combos'!$Q$8:$Q$343,0),0)&gt;0,1,0)</f>
        <v>0</v>
      </c>
      <c r="Q14" s="107">
        <f ca="1">IF(IFERROR(MATCH(_xlfn.CONCAT($B14,",",Q$4),'22 SpcFunc &amp; VentSpcFunc combos'!$Q$8:$Q$343,0),0)&gt;0,1,0)</f>
        <v>0</v>
      </c>
      <c r="R14" s="107">
        <f ca="1">IF(IFERROR(MATCH(_xlfn.CONCAT($B14,",",R$4),'22 SpcFunc &amp; VentSpcFunc combos'!$Q$8:$Q$343,0),0)&gt;0,1,0)</f>
        <v>0</v>
      </c>
      <c r="S14" s="107">
        <f ca="1">IF(IFERROR(MATCH(_xlfn.CONCAT($B14,",",S$4),'22 SpcFunc &amp; VentSpcFunc combos'!$Q$8:$Q$343,0),0)&gt;0,1,0)</f>
        <v>0</v>
      </c>
      <c r="T14" s="107">
        <f ca="1">IF(IFERROR(MATCH(_xlfn.CONCAT($B14,",",T$4),'22 SpcFunc &amp; VentSpcFunc combos'!$Q$8:$Q$343,0),0)&gt;0,1,0)</f>
        <v>0</v>
      </c>
      <c r="U14" s="107">
        <f ca="1">IF(IFERROR(MATCH(_xlfn.CONCAT($B14,",",U$4),'22 SpcFunc &amp; VentSpcFunc combos'!$Q$8:$Q$343,0),0)&gt;0,1,0)</f>
        <v>0</v>
      </c>
      <c r="V14" s="107">
        <f ca="1">IF(IFERROR(MATCH(_xlfn.CONCAT($B14,",",V$4),'22 SpcFunc &amp; VentSpcFunc combos'!$Q$8:$Q$343,0),0)&gt;0,1,0)</f>
        <v>0</v>
      </c>
      <c r="W14" s="107">
        <f ca="1">IF(IFERROR(MATCH(_xlfn.CONCAT($B14,",",W$4),'22 SpcFunc &amp; VentSpcFunc combos'!$Q$8:$Q$343,0),0)&gt;0,1,0)</f>
        <v>0</v>
      </c>
      <c r="X14" s="107">
        <f ca="1">IF(IFERROR(MATCH(_xlfn.CONCAT($B14,",",X$4),'22 SpcFunc &amp; VentSpcFunc combos'!$Q$8:$Q$343,0),0)&gt;0,1,0)</f>
        <v>0</v>
      </c>
      <c r="Y14" s="107">
        <f ca="1">IF(IFERROR(MATCH(_xlfn.CONCAT($B14,",",Y$4),'22 SpcFunc &amp; VentSpcFunc combos'!$Q$8:$Q$343,0),0)&gt;0,1,0)</f>
        <v>0</v>
      </c>
      <c r="Z14" s="107">
        <f ca="1">IF(IFERROR(MATCH(_xlfn.CONCAT($B14,",",Z$4),'22 SpcFunc &amp; VentSpcFunc combos'!$Q$8:$Q$343,0),0)&gt;0,1,0)</f>
        <v>0</v>
      </c>
      <c r="AA14" s="107">
        <f ca="1">IF(IFERROR(MATCH(_xlfn.CONCAT($B14,",",AA$4),'22 SpcFunc &amp; VentSpcFunc combos'!$Q$8:$Q$343,0),0)&gt;0,1,0)</f>
        <v>1</v>
      </c>
      <c r="AB14" s="107">
        <f ca="1">IF(IFERROR(MATCH(_xlfn.CONCAT($B14,",",AB$4),'22 SpcFunc &amp; VentSpcFunc combos'!$Q$8:$Q$343,0),0)&gt;0,1,0)</f>
        <v>0</v>
      </c>
      <c r="AC14" s="107">
        <f ca="1">IF(IFERROR(MATCH(_xlfn.CONCAT($B14,",",AC$4),'22 SpcFunc &amp; VentSpcFunc combos'!$Q$8:$Q$343,0),0)&gt;0,1,0)</f>
        <v>0</v>
      </c>
      <c r="AD14" s="107">
        <f ca="1">IF(IFERROR(MATCH(_xlfn.CONCAT($B14,",",AD$4),'22 SpcFunc &amp; VentSpcFunc combos'!$Q$8:$Q$343,0),0)&gt;0,1,0)</f>
        <v>0</v>
      </c>
      <c r="AE14" s="107">
        <f ca="1">IF(IFERROR(MATCH(_xlfn.CONCAT($B14,",",AE$4),'22 SpcFunc &amp; VentSpcFunc combos'!$Q$8:$Q$343,0),0)&gt;0,1,0)</f>
        <v>0</v>
      </c>
      <c r="AF14" s="107">
        <f ca="1">IF(IFERROR(MATCH(_xlfn.CONCAT($B14,",",AF$4),'22 SpcFunc &amp; VentSpcFunc combos'!$Q$8:$Q$343,0),0)&gt;0,1,0)</f>
        <v>0</v>
      </c>
      <c r="AG14" s="107">
        <f ca="1">IF(IFERROR(MATCH(_xlfn.CONCAT($B14,",",AG$4),'22 SpcFunc &amp; VentSpcFunc combos'!$Q$8:$Q$343,0),0)&gt;0,1,0)</f>
        <v>0</v>
      </c>
      <c r="AH14" s="107">
        <f ca="1">IF(IFERROR(MATCH(_xlfn.CONCAT($B14,",",AH$4),'22 SpcFunc &amp; VentSpcFunc combos'!$Q$8:$Q$343,0),0)&gt;0,1,0)</f>
        <v>0</v>
      </c>
      <c r="AI14" s="107">
        <f ca="1">IF(IFERROR(MATCH(_xlfn.CONCAT($B14,",",AI$4),'22 SpcFunc &amp; VentSpcFunc combos'!$Q$8:$Q$343,0),0)&gt;0,1,0)</f>
        <v>0</v>
      </c>
      <c r="AJ14" s="107">
        <f ca="1">IF(IFERROR(MATCH(_xlfn.CONCAT($B14,",",AJ$4),'22 SpcFunc &amp; VentSpcFunc combos'!$Q$8:$Q$343,0),0)&gt;0,1,0)</f>
        <v>0</v>
      </c>
      <c r="AK14" s="107">
        <f ca="1">IF(IFERROR(MATCH(_xlfn.CONCAT($B14,",",AK$4),'22 SpcFunc &amp; VentSpcFunc combos'!$Q$8:$Q$343,0),0)&gt;0,1,0)</f>
        <v>0</v>
      </c>
      <c r="AL14" s="107">
        <f ca="1">IF(IFERROR(MATCH(_xlfn.CONCAT($B14,",",AL$4),'22 SpcFunc &amp; VentSpcFunc combos'!$Q$8:$Q$343,0),0)&gt;0,1,0)</f>
        <v>0</v>
      </c>
      <c r="AM14" s="107">
        <f ca="1">IF(IFERROR(MATCH(_xlfn.CONCAT($B14,",",AM$4),'22 SpcFunc &amp; VentSpcFunc combos'!$Q$8:$Q$343,0),0)&gt;0,1,0)</f>
        <v>0</v>
      </c>
      <c r="AN14" s="107">
        <f ca="1">IF(IFERROR(MATCH(_xlfn.CONCAT($B14,",",AN$4),'22 SpcFunc &amp; VentSpcFunc combos'!$Q$8:$Q$343,0),0)&gt;0,1,0)</f>
        <v>0</v>
      </c>
      <c r="AO14" s="107">
        <f ca="1">IF(IFERROR(MATCH(_xlfn.CONCAT($B14,",",AO$4),'22 SpcFunc &amp; VentSpcFunc combos'!$Q$8:$Q$343,0),0)&gt;0,1,0)</f>
        <v>0</v>
      </c>
      <c r="AP14" s="107">
        <f ca="1">IF(IFERROR(MATCH(_xlfn.CONCAT($B14,",",AP$4),'22 SpcFunc &amp; VentSpcFunc combos'!$Q$8:$Q$343,0),0)&gt;0,1,0)</f>
        <v>0</v>
      </c>
      <c r="AQ14" s="107">
        <f ca="1">IF(IFERROR(MATCH(_xlfn.CONCAT($B14,",",AQ$4),'22 SpcFunc &amp; VentSpcFunc combos'!$Q$8:$Q$343,0),0)&gt;0,1,0)</f>
        <v>0</v>
      </c>
      <c r="AR14" s="107">
        <f ca="1">IF(IFERROR(MATCH(_xlfn.CONCAT($B14,",",AR$4),'22 SpcFunc &amp; VentSpcFunc combos'!$Q$8:$Q$343,0),0)&gt;0,1,0)</f>
        <v>0</v>
      </c>
      <c r="AS14" s="107">
        <f ca="1">IF(IFERROR(MATCH(_xlfn.CONCAT($B14,",",AS$4),'22 SpcFunc &amp; VentSpcFunc combos'!$Q$8:$Q$343,0),0)&gt;0,1,0)</f>
        <v>0</v>
      </c>
      <c r="AT14" s="107">
        <f ca="1">IF(IFERROR(MATCH(_xlfn.CONCAT($B14,",",AT$4),'22 SpcFunc &amp; VentSpcFunc combos'!$Q$8:$Q$343,0),0)&gt;0,1,0)</f>
        <v>0</v>
      </c>
      <c r="AU14" s="107">
        <f ca="1">IF(IFERROR(MATCH(_xlfn.CONCAT($B14,",",AU$4),'22 SpcFunc &amp; VentSpcFunc combos'!$Q$8:$Q$343,0),0)&gt;0,1,0)</f>
        <v>0</v>
      </c>
      <c r="AV14" s="107">
        <f ca="1">IF(IFERROR(MATCH(_xlfn.CONCAT($B14,",",AV$4),'22 SpcFunc &amp; VentSpcFunc combos'!$Q$8:$Q$343,0),0)&gt;0,1,0)</f>
        <v>0</v>
      </c>
      <c r="AW14" s="107">
        <f ca="1">IF(IFERROR(MATCH(_xlfn.CONCAT($B14,",",AW$4),'22 SpcFunc &amp; VentSpcFunc combos'!$Q$8:$Q$343,0),0)&gt;0,1,0)</f>
        <v>0</v>
      </c>
      <c r="AX14" s="107">
        <f ca="1">IF(IFERROR(MATCH(_xlfn.CONCAT($B14,",",AX$4),'22 SpcFunc &amp; VentSpcFunc combos'!$Q$8:$Q$343,0),0)&gt;0,1,0)</f>
        <v>0</v>
      </c>
      <c r="AY14" s="107">
        <f ca="1">IF(IFERROR(MATCH(_xlfn.CONCAT($B14,",",AY$4),'22 SpcFunc &amp; VentSpcFunc combos'!$Q$8:$Q$343,0),0)&gt;0,1,0)</f>
        <v>0</v>
      </c>
      <c r="AZ14" s="107">
        <f ca="1">IF(IFERROR(MATCH(_xlfn.CONCAT($B14,",",AZ$4),'22 SpcFunc &amp; VentSpcFunc combos'!$Q$8:$Q$343,0),0)&gt;0,1,0)</f>
        <v>0</v>
      </c>
      <c r="BA14" s="107">
        <f ca="1">IF(IFERROR(MATCH(_xlfn.CONCAT($B14,",",BA$4),'22 SpcFunc &amp; VentSpcFunc combos'!$Q$8:$Q$343,0),0)&gt;0,1,0)</f>
        <v>0</v>
      </c>
      <c r="BB14" s="107">
        <f ca="1">IF(IFERROR(MATCH(_xlfn.CONCAT($B14,",",BB$4),'22 SpcFunc &amp; VentSpcFunc combos'!$Q$8:$Q$343,0),0)&gt;0,1,0)</f>
        <v>0</v>
      </c>
      <c r="BC14" s="107">
        <f ca="1">IF(IFERROR(MATCH(_xlfn.CONCAT($B14,",",BC$4),'22 SpcFunc &amp; VentSpcFunc combos'!$Q$8:$Q$343,0),0)&gt;0,1,0)</f>
        <v>0</v>
      </c>
      <c r="BD14" s="107">
        <f ca="1">IF(IFERROR(MATCH(_xlfn.CONCAT($B14,",",BD$4),'22 SpcFunc &amp; VentSpcFunc combos'!$Q$8:$Q$343,0),0)&gt;0,1,0)</f>
        <v>0</v>
      </c>
      <c r="BE14" s="107">
        <f ca="1">IF(IFERROR(MATCH(_xlfn.CONCAT($B14,",",BE$4),'22 SpcFunc &amp; VentSpcFunc combos'!$Q$8:$Q$343,0),0)&gt;0,1,0)</f>
        <v>0</v>
      </c>
      <c r="BF14" s="107">
        <f ca="1">IF(IFERROR(MATCH(_xlfn.CONCAT($B14,",",BF$4),'22 SpcFunc &amp; VentSpcFunc combos'!$Q$8:$Q$343,0),0)&gt;0,1,0)</f>
        <v>0</v>
      </c>
      <c r="BG14" s="107">
        <f ca="1">IF(IFERROR(MATCH(_xlfn.CONCAT($B14,",",BG$4),'22 SpcFunc &amp; VentSpcFunc combos'!$Q$8:$Q$343,0),0)&gt;0,1,0)</f>
        <v>0</v>
      </c>
      <c r="BH14" s="107">
        <f ca="1">IF(IFERROR(MATCH(_xlfn.CONCAT($B14,",",BH$4),'22 SpcFunc &amp; VentSpcFunc combos'!$Q$8:$Q$343,0),0)&gt;0,1,0)</f>
        <v>1</v>
      </c>
      <c r="BI14" s="107">
        <f ca="1">IF(IFERROR(MATCH(_xlfn.CONCAT($B14,",",BI$4),'22 SpcFunc &amp; VentSpcFunc combos'!$Q$8:$Q$343,0),0)&gt;0,1,0)</f>
        <v>0</v>
      </c>
      <c r="BJ14" s="107">
        <f ca="1">IF(IFERROR(MATCH(_xlfn.CONCAT($B14,",",BJ$4),'22 SpcFunc &amp; VentSpcFunc combos'!$Q$8:$Q$343,0),0)&gt;0,1,0)</f>
        <v>0</v>
      </c>
      <c r="BK14" s="107">
        <f ca="1">IF(IFERROR(MATCH(_xlfn.CONCAT($B14,",",BK$4),'22 SpcFunc &amp; VentSpcFunc combos'!$Q$8:$Q$343,0),0)&gt;0,1,0)</f>
        <v>0</v>
      </c>
      <c r="BL14" s="107">
        <f ca="1">IF(IFERROR(MATCH(_xlfn.CONCAT($B14,",",BL$4),'22 SpcFunc &amp; VentSpcFunc combos'!$Q$8:$Q$343,0),0)&gt;0,1,0)</f>
        <v>0</v>
      </c>
      <c r="BM14" s="107">
        <f ca="1">IF(IFERROR(MATCH(_xlfn.CONCAT($B14,",",BM$4),'22 SpcFunc &amp; VentSpcFunc combos'!$Q$8:$Q$343,0),0)&gt;0,1,0)</f>
        <v>0</v>
      </c>
      <c r="BN14" s="107">
        <f ca="1">IF(IFERROR(MATCH(_xlfn.CONCAT($B14,",",BN$4),'22 SpcFunc &amp; VentSpcFunc combos'!$Q$8:$Q$343,0),0)&gt;0,1,0)</f>
        <v>0</v>
      </c>
      <c r="BO14" s="107">
        <f ca="1">IF(IFERROR(MATCH(_xlfn.CONCAT($B14,",",BO$4),'22 SpcFunc &amp; VentSpcFunc combos'!$Q$8:$Q$343,0),0)&gt;0,1,0)</f>
        <v>0</v>
      </c>
      <c r="BP14" s="107">
        <f ca="1">IF(IFERROR(MATCH(_xlfn.CONCAT($B14,",",BP$4),'22 SpcFunc &amp; VentSpcFunc combos'!$Q$8:$Q$343,0),0)&gt;0,1,0)</f>
        <v>0</v>
      </c>
      <c r="BQ14" s="107">
        <f ca="1">IF(IFERROR(MATCH(_xlfn.CONCAT($B14,",",BQ$4),'22 SpcFunc &amp; VentSpcFunc combos'!$Q$8:$Q$343,0),0)&gt;0,1,0)</f>
        <v>0</v>
      </c>
      <c r="BR14" s="107">
        <f ca="1">IF(IFERROR(MATCH(_xlfn.CONCAT($B14,",",BR$4),'22 SpcFunc &amp; VentSpcFunc combos'!$Q$8:$Q$343,0),0)&gt;0,1,0)</f>
        <v>0</v>
      </c>
      <c r="BS14" s="107">
        <f ca="1">IF(IFERROR(MATCH(_xlfn.CONCAT($B14,",",BS$4),'22 SpcFunc &amp; VentSpcFunc combos'!$Q$8:$Q$343,0),0)&gt;0,1,0)</f>
        <v>0</v>
      </c>
      <c r="BT14" s="107">
        <f ca="1">IF(IFERROR(MATCH(_xlfn.CONCAT($B14,",",BT$4),'22 SpcFunc &amp; VentSpcFunc combos'!$Q$8:$Q$343,0),0)&gt;0,1,0)</f>
        <v>0</v>
      </c>
      <c r="BU14" s="107">
        <f ca="1">IF(IFERROR(MATCH(_xlfn.CONCAT($B14,",",BU$4),'22 SpcFunc &amp; VentSpcFunc combos'!$Q$8:$Q$343,0),0)&gt;0,1,0)</f>
        <v>0</v>
      </c>
      <c r="BV14" s="107">
        <f ca="1">IF(IFERROR(MATCH(_xlfn.CONCAT($B14,",",BV$4),'22 SpcFunc &amp; VentSpcFunc combos'!$Q$8:$Q$343,0),0)&gt;0,1,0)</f>
        <v>0</v>
      </c>
      <c r="BW14" s="107">
        <f ca="1">IF(IFERROR(MATCH(_xlfn.CONCAT($B14,",",BW$4),'22 SpcFunc &amp; VentSpcFunc combos'!$Q$8:$Q$343,0),0)&gt;0,1,0)</f>
        <v>0</v>
      </c>
      <c r="BX14" s="107">
        <f ca="1">IF(IFERROR(MATCH(_xlfn.CONCAT($B14,",",BX$4),'22 SpcFunc &amp; VentSpcFunc combos'!$Q$8:$Q$343,0),0)&gt;0,1,0)</f>
        <v>0</v>
      </c>
      <c r="BY14" s="107">
        <f ca="1">IF(IFERROR(MATCH(_xlfn.CONCAT($B14,",",BY$4),'22 SpcFunc &amp; VentSpcFunc combos'!$Q$8:$Q$343,0),0)&gt;0,1,0)</f>
        <v>0</v>
      </c>
      <c r="BZ14" s="107">
        <f ca="1">IF(IFERROR(MATCH(_xlfn.CONCAT($B14,",",BZ$4),'22 SpcFunc &amp; VentSpcFunc combos'!$Q$8:$Q$343,0),0)&gt;0,1,0)</f>
        <v>0</v>
      </c>
      <c r="CA14" s="107">
        <f ca="1">IF(IFERROR(MATCH(_xlfn.CONCAT($B14,",",CA$4),'22 SpcFunc &amp; VentSpcFunc combos'!$Q$8:$Q$343,0),0)&gt;0,1,0)</f>
        <v>0</v>
      </c>
      <c r="CB14" s="107">
        <f ca="1">IF(IFERROR(MATCH(_xlfn.CONCAT($B14,",",CB$4),'22 SpcFunc &amp; VentSpcFunc combos'!$Q$8:$Q$343,0),0)&gt;0,1,0)</f>
        <v>0</v>
      </c>
      <c r="CC14" s="107">
        <f ca="1">IF(IFERROR(MATCH(_xlfn.CONCAT($B14,",",CC$4),'22 SpcFunc &amp; VentSpcFunc combos'!$Q$8:$Q$343,0),0)&gt;0,1,0)</f>
        <v>0</v>
      </c>
      <c r="CD14" s="107">
        <f ca="1">IF(IFERROR(MATCH(_xlfn.CONCAT($B14,",",CD$4),'22 SpcFunc &amp; VentSpcFunc combos'!$Q$8:$Q$343,0),0)&gt;0,1,0)</f>
        <v>0</v>
      </c>
      <c r="CE14" s="107">
        <f ca="1">IF(IFERROR(MATCH(_xlfn.CONCAT($B14,",",CE$4),'22 SpcFunc &amp; VentSpcFunc combos'!$Q$8:$Q$343,0),0)&gt;0,1,0)</f>
        <v>0</v>
      </c>
      <c r="CF14" s="107">
        <f ca="1">IF(IFERROR(MATCH(_xlfn.CONCAT($B14,",",CF$4),'22 SpcFunc &amp; VentSpcFunc combos'!$Q$8:$Q$343,0),0)&gt;0,1,0)</f>
        <v>0</v>
      </c>
      <c r="CG14" s="107">
        <f ca="1">IF(IFERROR(MATCH(_xlfn.CONCAT($B14,",",CG$4),'22 SpcFunc &amp; VentSpcFunc combos'!$Q$8:$Q$343,0),0)&gt;0,1,0)</f>
        <v>0</v>
      </c>
      <c r="CH14" s="107">
        <f ca="1">IF(IFERROR(MATCH(_xlfn.CONCAT($B14,",",CH$4),'22 SpcFunc &amp; VentSpcFunc combos'!$Q$8:$Q$343,0),0)&gt;0,1,0)</f>
        <v>0</v>
      </c>
      <c r="CI14" s="107">
        <f ca="1">IF(IFERROR(MATCH(_xlfn.CONCAT($B14,",",CI$4),'22 SpcFunc &amp; VentSpcFunc combos'!$Q$8:$Q$343,0),0)&gt;0,1,0)</f>
        <v>0</v>
      </c>
      <c r="CJ14" s="107">
        <f ca="1">IF(IFERROR(MATCH(_xlfn.CONCAT($B14,",",CJ$4),'22 SpcFunc &amp; VentSpcFunc combos'!$Q$8:$Q$343,0),0)&gt;0,1,0)</f>
        <v>0</v>
      </c>
      <c r="CK14" s="107">
        <f ca="1">IF(IFERROR(MATCH(_xlfn.CONCAT($B14,",",CK$4),'22 SpcFunc &amp; VentSpcFunc combos'!$Q$8:$Q$343,0),0)&gt;0,1,0)</f>
        <v>0</v>
      </c>
      <c r="CL14" s="107">
        <f ca="1">IF(IFERROR(MATCH(_xlfn.CONCAT($B14,",",CL$4),'22 SpcFunc &amp; VentSpcFunc combos'!$Q$8:$Q$343,0),0)&gt;0,1,0)</f>
        <v>0</v>
      </c>
      <c r="CM14" s="107">
        <f ca="1">IF(IFERROR(MATCH(_xlfn.CONCAT($B14,",",CM$4),'22 SpcFunc &amp; VentSpcFunc combos'!$Q$8:$Q$343,0),0)&gt;0,1,0)</f>
        <v>0</v>
      </c>
      <c r="CN14" s="107">
        <f ca="1">IF(IFERROR(MATCH(_xlfn.CONCAT($B14,",",CN$4),'22 SpcFunc &amp; VentSpcFunc combos'!$Q$8:$Q$343,0),0)&gt;0,1,0)</f>
        <v>0</v>
      </c>
      <c r="CO14" s="107">
        <f ca="1">IF(IFERROR(MATCH(_xlfn.CONCAT($B14,",",CO$4),'22 SpcFunc &amp; VentSpcFunc combos'!$Q$8:$Q$343,0),0)&gt;0,1,0)</f>
        <v>0</v>
      </c>
      <c r="CP14" s="107">
        <f ca="1">IF(IFERROR(MATCH(_xlfn.CONCAT($B14,",",CP$4),'22 SpcFunc &amp; VentSpcFunc combos'!$Q$8:$Q$343,0),0)&gt;0,1,0)</f>
        <v>0</v>
      </c>
      <c r="CQ14" s="107">
        <f ca="1">IF(IFERROR(MATCH(_xlfn.CONCAT($B14,",",CQ$4),'22 SpcFunc &amp; VentSpcFunc combos'!$Q$8:$Q$343,0),0)&gt;0,1,0)</f>
        <v>0</v>
      </c>
      <c r="CR14" s="107">
        <f ca="1">IF(IFERROR(MATCH(_xlfn.CONCAT($B14,",",CR$4),'22 SpcFunc &amp; VentSpcFunc combos'!$Q$8:$Q$343,0),0)&gt;0,1,0)</f>
        <v>0</v>
      </c>
      <c r="CS14" s="107">
        <f ca="1">IF(IFERROR(MATCH(_xlfn.CONCAT($B14,",",CS$4),'22 SpcFunc &amp; VentSpcFunc combos'!$Q$8:$Q$343,0),0)&gt;0,1,0)</f>
        <v>0</v>
      </c>
      <c r="CT14" s="107">
        <f ca="1">IF(IFERROR(MATCH(_xlfn.CONCAT($B14,",",CT$4),'22 SpcFunc &amp; VentSpcFunc combos'!$Q$8:$Q$343,0),0)&gt;0,1,0)</f>
        <v>0</v>
      </c>
      <c r="CU14" s="86" t="s">
        <v>535</v>
      </c>
      <c r="CV14">
        <f t="shared" ca="1" si="4"/>
        <v>5</v>
      </c>
    </row>
    <row r="15" spans="1:100">
      <c r="B15" t="str">
        <f>'For CSV - 2022 SpcFuncData'!B15</f>
        <v>Auto Repair / Maintenance Area</v>
      </c>
      <c r="C15" s="107">
        <f ca="1">IF(IFERROR(MATCH(_xlfn.CONCAT($B15,",",C$4),'22 SpcFunc &amp; VentSpcFunc combos'!$Q$8:$Q$343,0),0)&gt;0,1,0)</f>
        <v>0</v>
      </c>
      <c r="D15" s="107">
        <f ca="1">IF(IFERROR(MATCH(_xlfn.CONCAT($B15,",",D$4),'22 SpcFunc &amp; VentSpcFunc combos'!$Q$8:$Q$343,0),0)&gt;0,1,0)</f>
        <v>0</v>
      </c>
      <c r="E15" s="107">
        <f ca="1">IF(IFERROR(MATCH(_xlfn.CONCAT($B15,",",E$4),'22 SpcFunc &amp; VentSpcFunc combos'!$Q$8:$Q$343,0),0)&gt;0,1,0)</f>
        <v>0</v>
      </c>
      <c r="F15" s="107">
        <f ca="1">IF(IFERROR(MATCH(_xlfn.CONCAT($B15,",",F$4),'22 SpcFunc &amp; VentSpcFunc combos'!$Q$8:$Q$343,0),0)&gt;0,1,0)</f>
        <v>0</v>
      </c>
      <c r="G15" s="107">
        <f ca="1">IF(IFERROR(MATCH(_xlfn.CONCAT($B15,",",G$4),'22 SpcFunc &amp; VentSpcFunc combos'!$Q$8:$Q$343,0),0)&gt;0,1,0)</f>
        <v>0</v>
      </c>
      <c r="H15" s="107">
        <f ca="1">IF(IFERROR(MATCH(_xlfn.CONCAT($B15,",",H$4),'22 SpcFunc &amp; VentSpcFunc combos'!$Q$8:$Q$343,0),0)&gt;0,1,0)</f>
        <v>0</v>
      </c>
      <c r="I15" s="107">
        <f ca="1">IF(IFERROR(MATCH(_xlfn.CONCAT($B15,",",I$4),'22 SpcFunc &amp; VentSpcFunc combos'!$Q$8:$Q$343,0),0)&gt;0,1,0)</f>
        <v>0</v>
      </c>
      <c r="J15" s="107">
        <f ca="1">IF(IFERROR(MATCH(_xlfn.CONCAT($B15,",",J$4),'22 SpcFunc &amp; VentSpcFunc combos'!$Q$8:$Q$343,0),0)&gt;0,1,0)</f>
        <v>0</v>
      </c>
      <c r="K15" s="107">
        <f ca="1">IF(IFERROR(MATCH(_xlfn.CONCAT($B15,",",K$4),'22 SpcFunc &amp; VentSpcFunc combos'!$Q$8:$Q$343,0),0)&gt;0,1,0)</f>
        <v>0</v>
      </c>
      <c r="L15" s="107">
        <f ca="1">IF(IFERROR(MATCH(_xlfn.CONCAT($B15,",",L$4),'22 SpcFunc &amp; VentSpcFunc combos'!$Q$8:$Q$343,0),0)&gt;0,1,0)</f>
        <v>0</v>
      </c>
      <c r="M15" s="107">
        <f ca="1">IF(IFERROR(MATCH(_xlfn.CONCAT($B15,",",M$4),'22 SpcFunc &amp; VentSpcFunc combos'!$Q$8:$Q$343,0),0)&gt;0,1,0)</f>
        <v>0</v>
      </c>
      <c r="N15" s="107">
        <f ca="1">IF(IFERROR(MATCH(_xlfn.CONCAT($B15,",",N$4),'22 SpcFunc &amp; VentSpcFunc combos'!$Q$8:$Q$343,0),0)&gt;0,1,0)</f>
        <v>0</v>
      </c>
      <c r="O15" s="107">
        <f ca="1">IF(IFERROR(MATCH(_xlfn.CONCAT($B15,",",O$4),'22 SpcFunc &amp; VentSpcFunc combos'!$Q$8:$Q$343,0),0)&gt;0,1,0)</f>
        <v>0</v>
      </c>
      <c r="P15" s="107">
        <f ca="1">IF(IFERROR(MATCH(_xlfn.CONCAT($B15,",",P$4),'22 SpcFunc &amp; VentSpcFunc combos'!$Q$8:$Q$343,0),0)&gt;0,1,0)</f>
        <v>0</v>
      </c>
      <c r="Q15" s="107">
        <f ca="1">IF(IFERROR(MATCH(_xlfn.CONCAT($B15,",",Q$4),'22 SpcFunc &amp; VentSpcFunc combos'!$Q$8:$Q$343,0),0)&gt;0,1,0)</f>
        <v>0</v>
      </c>
      <c r="R15" s="107">
        <f ca="1">IF(IFERROR(MATCH(_xlfn.CONCAT($B15,",",R$4),'22 SpcFunc &amp; VentSpcFunc combos'!$Q$8:$Q$343,0),0)&gt;0,1,0)</f>
        <v>0</v>
      </c>
      <c r="S15" s="107">
        <f ca="1">IF(IFERROR(MATCH(_xlfn.CONCAT($B15,",",S$4),'22 SpcFunc &amp; VentSpcFunc combos'!$Q$8:$Q$343,0),0)&gt;0,1,0)</f>
        <v>0</v>
      </c>
      <c r="T15" s="107">
        <f ca="1">IF(IFERROR(MATCH(_xlfn.CONCAT($B15,",",T$4),'22 SpcFunc &amp; VentSpcFunc combos'!$Q$8:$Q$343,0),0)&gt;0,1,0)</f>
        <v>0</v>
      </c>
      <c r="U15" s="107">
        <f ca="1">IF(IFERROR(MATCH(_xlfn.CONCAT($B15,",",U$4),'22 SpcFunc &amp; VentSpcFunc combos'!$Q$8:$Q$343,0),0)&gt;0,1,0)</f>
        <v>0</v>
      </c>
      <c r="V15" s="107">
        <f ca="1">IF(IFERROR(MATCH(_xlfn.CONCAT($B15,",",V$4),'22 SpcFunc &amp; VentSpcFunc combos'!$Q$8:$Q$343,0),0)&gt;0,1,0)</f>
        <v>0</v>
      </c>
      <c r="W15" s="107">
        <f ca="1">IF(IFERROR(MATCH(_xlfn.CONCAT($B15,",",W$4),'22 SpcFunc &amp; VentSpcFunc combos'!$Q$8:$Q$343,0),0)&gt;0,1,0)</f>
        <v>0</v>
      </c>
      <c r="X15" s="107">
        <f ca="1">IF(IFERROR(MATCH(_xlfn.CONCAT($B15,",",X$4),'22 SpcFunc &amp; VentSpcFunc combos'!$Q$8:$Q$343,0),0)&gt;0,1,0)</f>
        <v>0</v>
      </c>
      <c r="Y15" s="107">
        <f ca="1">IF(IFERROR(MATCH(_xlfn.CONCAT($B15,",",Y$4),'22 SpcFunc &amp; VentSpcFunc combos'!$Q$8:$Q$343,0),0)&gt;0,1,0)</f>
        <v>0</v>
      </c>
      <c r="Z15" s="107">
        <f ca="1">IF(IFERROR(MATCH(_xlfn.CONCAT($B15,",",Z$4),'22 SpcFunc &amp; VentSpcFunc combos'!$Q$8:$Q$343,0),0)&gt;0,1,0)</f>
        <v>0</v>
      </c>
      <c r="AA15" s="107">
        <f ca="1">IF(IFERROR(MATCH(_xlfn.CONCAT($B15,",",AA$4),'22 SpcFunc &amp; VentSpcFunc combos'!$Q$8:$Q$343,0),0)&gt;0,1,0)</f>
        <v>0</v>
      </c>
      <c r="AB15" s="107">
        <f ca="1">IF(IFERROR(MATCH(_xlfn.CONCAT($B15,",",AB$4),'22 SpcFunc &amp; VentSpcFunc combos'!$Q$8:$Q$343,0),0)&gt;0,1,0)</f>
        <v>1</v>
      </c>
      <c r="AC15" s="107">
        <f ca="1">IF(IFERROR(MATCH(_xlfn.CONCAT($B15,",",AC$4),'22 SpcFunc &amp; VentSpcFunc combos'!$Q$8:$Q$343,0),0)&gt;0,1,0)</f>
        <v>0</v>
      </c>
      <c r="AD15" s="107">
        <f ca="1">IF(IFERROR(MATCH(_xlfn.CONCAT($B15,",",AD$4),'22 SpcFunc &amp; VentSpcFunc combos'!$Q$8:$Q$343,0),0)&gt;0,1,0)</f>
        <v>0</v>
      </c>
      <c r="AE15" s="107">
        <f ca="1">IF(IFERROR(MATCH(_xlfn.CONCAT($B15,",",AE$4),'22 SpcFunc &amp; VentSpcFunc combos'!$Q$8:$Q$343,0),0)&gt;0,1,0)</f>
        <v>0</v>
      </c>
      <c r="AF15" s="107">
        <f ca="1">IF(IFERROR(MATCH(_xlfn.CONCAT($B15,",",AF$4),'22 SpcFunc &amp; VentSpcFunc combos'!$Q$8:$Q$343,0),0)&gt;0,1,0)</f>
        <v>0</v>
      </c>
      <c r="AG15" s="107">
        <f ca="1">IF(IFERROR(MATCH(_xlfn.CONCAT($B15,",",AG$4),'22 SpcFunc &amp; VentSpcFunc combos'!$Q$8:$Q$343,0),0)&gt;0,1,0)</f>
        <v>0</v>
      </c>
      <c r="AH15" s="107">
        <f ca="1">IF(IFERROR(MATCH(_xlfn.CONCAT($B15,",",AH$4),'22 SpcFunc &amp; VentSpcFunc combos'!$Q$8:$Q$343,0),0)&gt;0,1,0)</f>
        <v>0</v>
      </c>
      <c r="AI15" s="107">
        <f ca="1">IF(IFERROR(MATCH(_xlfn.CONCAT($B15,",",AI$4),'22 SpcFunc &amp; VentSpcFunc combos'!$Q$8:$Q$343,0),0)&gt;0,1,0)</f>
        <v>0</v>
      </c>
      <c r="AJ15" s="107">
        <f ca="1">IF(IFERROR(MATCH(_xlfn.CONCAT($B15,",",AJ$4),'22 SpcFunc &amp; VentSpcFunc combos'!$Q$8:$Q$343,0),0)&gt;0,1,0)</f>
        <v>0</v>
      </c>
      <c r="AK15" s="107">
        <f ca="1">IF(IFERROR(MATCH(_xlfn.CONCAT($B15,",",AK$4),'22 SpcFunc &amp; VentSpcFunc combos'!$Q$8:$Q$343,0),0)&gt;0,1,0)</f>
        <v>0</v>
      </c>
      <c r="AL15" s="107">
        <f ca="1">IF(IFERROR(MATCH(_xlfn.CONCAT($B15,",",AL$4),'22 SpcFunc &amp; VentSpcFunc combos'!$Q$8:$Q$343,0),0)&gt;0,1,0)</f>
        <v>0</v>
      </c>
      <c r="AM15" s="107">
        <f ca="1">IF(IFERROR(MATCH(_xlfn.CONCAT($B15,",",AM$4),'22 SpcFunc &amp; VentSpcFunc combos'!$Q$8:$Q$343,0),0)&gt;0,1,0)</f>
        <v>0</v>
      </c>
      <c r="AN15" s="107">
        <f ca="1">IF(IFERROR(MATCH(_xlfn.CONCAT($B15,",",AN$4),'22 SpcFunc &amp; VentSpcFunc combos'!$Q$8:$Q$343,0),0)&gt;0,1,0)</f>
        <v>0</v>
      </c>
      <c r="AO15" s="107">
        <f ca="1">IF(IFERROR(MATCH(_xlfn.CONCAT($B15,",",AO$4),'22 SpcFunc &amp; VentSpcFunc combos'!$Q$8:$Q$343,0),0)&gt;0,1,0)</f>
        <v>0</v>
      </c>
      <c r="AP15" s="107">
        <f ca="1">IF(IFERROR(MATCH(_xlfn.CONCAT($B15,",",AP$4),'22 SpcFunc &amp; VentSpcFunc combos'!$Q$8:$Q$343,0),0)&gt;0,1,0)</f>
        <v>0</v>
      </c>
      <c r="AQ15" s="107">
        <f ca="1">IF(IFERROR(MATCH(_xlfn.CONCAT($B15,",",AQ$4),'22 SpcFunc &amp; VentSpcFunc combos'!$Q$8:$Q$343,0),0)&gt;0,1,0)</f>
        <v>0</v>
      </c>
      <c r="AR15" s="107">
        <f ca="1">IF(IFERROR(MATCH(_xlfn.CONCAT($B15,",",AR$4),'22 SpcFunc &amp; VentSpcFunc combos'!$Q$8:$Q$343,0),0)&gt;0,1,0)</f>
        <v>0</v>
      </c>
      <c r="AS15" s="107">
        <f ca="1">IF(IFERROR(MATCH(_xlfn.CONCAT($B15,",",AS$4),'22 SpcFunc &amp; VentSpcFunc combos'!$Q$8:$Q$343,0),0)&gt;0,1,0)</f>
        <v>0</v>
      </c>
      <c r="AT15" s="107">
        <f ca="1">IF(IFERROR(MATCH(_xlfn.CONCAT($B15,",",AT$4),'22 SpcFunc &amp; VentSpcFunc combos'!$Q$8:$Q$343,0),0)&gt;0,1,0)</f>
        <v>0</v>
      </c>
      <c r="AU15" s="107">
        <f ca="1">IF(IFERROR(MATCH(_xlfn.CONCAT($B15,",",AU$4),'22 SpcFunc &amp; VentSpcFunc combos'!$Q$8:$Q$343,0),0)&gt;0,1,0)</f>
        <v>0</v>
      </c>
      <c r="AV15" s="107">
        <f ca="1">IF(IFERROR(MATCH(_xlfn.CONCAT($B15,",",AV$4),'22 SpcFunc &amp; VentSpcFunc combos'!$Q$8:$Q$343,0),0)&gt;0,1,0)</f>
        <v>0</v>
      </c>
      <c r="AW15" s="107">
        <f ca="1">IF(IFERROR(MATCH(_xlfn.CONCAT($B15,",",AW$4),'22 SpcFunc &amp; VentSpcFunc combos'!$Q$8:$Q$343,0),0)&gt;0,1,0)</f>
        <v>0</v>
      </c>
      <c r="AX15" s="107">
        <f ca="1">IF(IFERROR(MATCH(_xlfn.CONCAT($B15,",",AX$4),'22 SpcFunc &amp; VentSpcFunc combos'!$Q$8:$Q$343,0),0)&gt;0,1,0)</f>
        <v>0</v>
      </c>
      <c r="AY15" s="107">
        <f ca="1">IF(IFERROR(MATCH(_xlfn.CONCAT($B15,",",AY$4),'22 SpcFunc &amp; VentSpcFunc combos'!$Q$8:$Q$343,0),0)&gt;0,1,0)</f>
        <v>0</v>
      </c>
      <c r="AZ15" s="107">
        <f ca="1">IF(IFERROR(MATCH(_xlfn.CONCAT($B15,",",AZ$4),'22 SpcFunc &amp; VentSpcFunc combos'!$Q$8:$Q$343,0),0)&gt;0,1,0)</f>
        <v>0</v>
      </c>
      <c r="BA15" s="107">
        <f ca="1">IF(IFERROR(MATCH(_xlfn.CONCAT($B15,",",BA$4),'22 SpcFunc &amp; VentSpcFunc combos'!$Q$8:$Q$343,0),0)&gt;0,1,0)</f>
        <v>0</v>
      </c>
      <c r="BB15" s="107">
        <f ca="1">IF(IFERROR(MATCH(_xlfn.CONCAT($B15,",",BB$4),'22 SpcFunc &amp; VentSpcFunc combos'!$Q$8:$Q$343,0),0)&gt;0,1,0)</f>
        <v>0</v>
      </c>
      <c r="BC15" s="107">
        <f ca="1">IF(IFERROR(MATCH(_xlfn.CONCAT($B15,",",BC$4),'22 SpcFunc &amp; VentSpcFunc combos'!$Q$8:$Q$343,0),0)&gt;0,1,0)</f>
        <v>0</v>
      </c>
      <c r="BD15" s="107">
        <f ca="1">IF(IFERROR(MATCH(_xlfn.CONCAT($B15,",",BD$4),'22 SpcFunc &amp; VentSpcFunc combos'!$Q$8:$Q$343,0),0)&gt;0,1,0)</f>
        <v>0</v>
      </c>
      <c r="BE15" s="107">
        <f ca="1">IF(IFERROR(MATCH(_xlfn.CONCAT($B15,",",BE$4),'22 SpcFunc &amp; VentSpcFunc combos'!$Q$8:$Q$343,0),0)&gt;0,1,0)</f>
        <v>0</v>
      </c>
      <c r="BF15" s="107">
        <f ca="1">IF(IFERROR(MATCH(_xlfn.CONCAT($B15,",",BF$4),'22 SpcFunc &amp; VentSpcFunc combos'!$Q$8:$Q$343,0),0)&gt;0,1,0)</f>
        <v>0</v>
      </c>
      <c r="BG15" s="107">
        <f ca="1">IF(IFERROR(MATCH(_xlfn.CONCAT($B15,",",BG$4),'22 SpcFunc &amp; VentSpcFunc combos'!$Q$8:$Q$343,0),0)&gt;0,1,0)</f>
        <v>0</v>
      </c>
      <c r="BH15" s="107">
        <f ca="1">IF(IFERROR(MATCH(_xlfn.CONCAT($B15,",",BH$4),'22 SpcFunc &amp; VentSpcFunc combos'!$Q$8:$Q$343,0),0)&gt;0,1,0)</f>
        <v>0</v>
      </c>
      <c r="BI15" s="107">
        <f ca="1">IF(IFERROR(MATCH(_xlfn.CONCAT($B15,",",BI$4),'22 SpcFunc &amp; VentSpcFunc combos'!$Q$8:$Q$343,0),0)&gt;0,1,0)</f>
        <v>0</v>
      </c>
      <c r="BJ15" s="107">
        <f ca="1">IF(IFERROR(MATCH(_xlfn.CONCAT($B15,",",BJ$4),'22 SpcFunc &amp; VentSpcFunc combos'!$Q$8:$Q$343,0),0)&gt;0,1,0)</f>
        <v>0</v>
      </c>
      <c r="BK15" s="107">
        <f ca="1">IF(IFERROR(MATCH(_xlfn.CONCAT($B15,",",BK$4),'22 SpcFunc &amp; VentSpcFunc combos'!$Q$8:$Q$343,0),0)&gt;0,1,0)</f>
        <v>0</v>
      </c>
      <c r="BL15" s="107">
        <f ca="1">IF(IFERROR(MATCH(_xlfn.CONCAT($B15,",",BL$4),'22 SpcFunc &amp; VentSpcFunc combos'!$Q$8:$Q$343,0),0)&gt;0,1,0)</f>
        <v>0</v>
      </c>
      <c r="BM15" s="107">
        <f ca="1">IF(IFERROR(MATCH(_xlfn.CONCAT($B15,",",BM$4),'22 SpcFunc &amp; VentSpcFunc combos'!$Q$8:$Q$343,0),0)&gt;0,1,0)</f>
        <v>0</v>
      </c>
      <c r="BN15" s="107">
        <f ca="1">IF(IFERROR(MATCH(_xlfn.CONCAT($B15,",",BN$4),'22 SpcFunc &amp; VentSpcFunc combos'!$Q$8:$Q$343,0),0)&gt;0,1,0)</f>
        <v>0</v>
      </c>
      <c r="BO15" s="107">
        <f ca="1">IF(IFERROR(MATCH(_xlfn.CONCAT($B15,",",BO$4),'22 SpcFunc &amp; VentSpcFunc combos'!$Q$8:$Q$343,0),0)&gt;0,1,0)</f>
        <v>0</v>
      </c>
      <c r="BP15" s="107">
        <f ca="1">IF(IFERROR(MATCH(_xlfn.CONCAT($B15,",",BP$4),'22 SpcFunc &amp; VentSpcFunc combos'!$Q$8:$Q$343,0),0)&gt;0,1,0)</f>
        <v>0</v>
      </c>
      <c r="BQ15" s="107">
        <f ca="1">IF(IFERROR(MATCH(_xlfn.CONCAT($B15,",",BQ$4),'22 SpcFunc &amp; VentSpcFunc combos'!$Q$8:$Q$343,0),0)&gt;0,1,0)</f>
        <v>0</v>
      </c>
      <c r="BR15" s="107">
        <f ca="1">IF(IFERROR(MATCH(_xlfn.CONCAT($B15,",",BR$4),'22 SpcFunc &amp; VentSpcFunc combos'!$Q$8:$Q$343,0),0)&gt;0,1,0)</f>
        <v>0</v>
      </c>
      <c r="BS15" s="107">
        <f ca="1">IF(IFERROR(MATCH(_xlfn.CONCAT($B15,",",BS$4),'22 SpcFunc &amp; VentSpcFunc combos'!$Q$8:$Q$343,0),0)&gt;0,1,0)</f>
        <v>0</v>
      </c>
      <c r="BT15" s="107">
        <f ca="1">IF(IFERROR(MATCH(_xlfn.CONCAT($B15,",",BT$4),'22 SpcFunc &amp; VentSpcFunc combos'!$Q$8:$Q$343,0),0)&gt;0,1,0)</f>
        <v>0</v>
      </c>
      <c r="BU15" s="107">
        <f ca="1">IF(IFERROR(MATCH(_xlfn.CONCAT($B15,",",BU$4),'22 SpcFunc &amp; VentSpcFunc combos'!$Q$8:$Q$343,0),0)&gt;0,1,0)</f>
        <v>0</v>
      </c>
      <c r="BV15" s="107">
        <f ca="1">IF(IFERROR(MATCH(_xlfn.CONCAT($B15,",",BV$4),'22 SpcFunc &amp; VentSpcFunc combos'!$Q$8:$Q$343,0),0)&gt;0,1,0)</f>
        <v>0</v>
      </c>
      <c r="BW15" s="107">
        <f ca="1">IF(IFERROR(MATCH(_xlfn.CONCAT($B15,",",BW$4),'22 SpcFunc &amp; VentSpcFunc combos'!$Q$8:$Q$343,0),0)&gt;0,1,0)</f>
        <v>0</v>
      </c>
      <c r="BX15" s="107">
        <f ca="1">IF(IFERROR(MATCH(_xlfn.CONCAT($B15,",",BX$4),'22 SpcFunc &amp; VentSpcFunc combos'!$Q$8:$Q$343,0),0)&gt;0,1,0)</f>
        <v>0</v>
      </c>
      <c r="BY15" s="107">
        <f ca="1">IF(IFERROR(MATCH(_xlfn.CONCAT($B15,",",BY$4),'22 SpcFunc &amp; VentSpcFunc combos'!$Q$8:$Q$343,0),0)&gt;0,1,0)</f>
        <v>0</v>
      </c>
      <c r="BZ15" s="107">
        <f ca="1">IF(IFERROR(MATCH(_xlfn.CONCAT($B15,",",BZ$4),'22 SpcFunc &amp; VentSpcFunc combos'!$Q$8:$Q$343,0),0)&gt;0,1,0)</f>
        <v>0</v>
      </c>
      <c r="CA15" s="107">
        <f ca="1">IF(IFERROR(MATCH(_xlfn.CONCAT($B15,",",CA$4),'22 SpcFunc &amp; VentSpcFunc combos'!$Q$8:$Q$343,0),0)&gt;0,1,0)</f>
        <v>0</v>
      </c>
      <c r="CB15" s="107">
        <f ca="1">IF(IFERROR(MATCH(_xlfn.CONCAT($B15,",",CB$4),'22 SpcFunc &amp; VentSpcFunc combos'!$Q$8:$Q$343,0),0)&gt;0,1,0)</f>
        <v>0</v>
      </c>
      <c r="CC15" s="107">
        <f ca="1">IF(IFERROR(MATCH(_xlfn.CONCAT($B15,",",CC$4),'22 SpcFunc &amp; VentSpcFunc combos'!$Q$8:$Q$343,0),0)&gt;0,1,0)</f>
        <v>0</v>
      </c>
      <c r="CD15" s="107">
        <f ca="1">IF(IFERROR(MATCH(_xlfn.CONCAT($B15,",",CD$4),'22 SpcFunc &amp; VentSpcFunc combos'!$Q$8:$Q$343,0),0)&gt;0,1,0)</f>
        <v>0</v>
      </c>
      <c r="CE15" s="107">
        <f ca="1">IF(IFERROR(MATCH(_xlfn.CONCAT($B15,",",CE$4),'22 SpcFunc &amp; VentSpcFunc combos'!$Q$8:$Q$343,0),0)&gt;0,1,0)</f>
        <v>0</v>
      </c>
      <c r="CF15" s="107">
        <f ca="1">IF(IFERROR(MATCH(_xlfn.CONCAT($B15,",",CF$4),'22 SpcFunc &amp; VentSpcFunc combos'!$Q$8:$Q$343,0),0)&gt;0,1,0)</f>
        <v>0</v>
      </c>
      <c r="CG15" s="107">
        <f ca="1">IF(IFERROR(MATCH(_xlfn.CONCAT($B15,",",CG$4),'22 SpcFunc &amp; VentSpcFunc combos'!$Q$8:$Q$343,0),0)&gt;0,1,0)</f>
        <v>0</v>
      </c>
      <c r="CH15" s="107">
        <f ca="1">IF(IFERROR(MATCH(_xlfn.CONCAT($B15,",",CH$4),'22 SpcFunc &amp; VentSpcFunc combos'!$Q$8:$Q$343,0),0)&gt;0,1,0)</f>
        <v>0</v>
      </c>
      <c r="CI15" s="107">
        <f ca="1">IF(IFERROR(MATCH(_xlfn.CONCAT($B15,",",CI$4),'22 SpcFunc &amp; VentSpcFunc combos'!$Q$8:$Q$343,0),0)&gt;0,1,0)</f>
        <v>0</v>
      </c>
      <c r="CJ15" s="107">
        <f ca="1">IF(IFERROR(MATCH(_xlfn.CONCAT($B15,",",CJ$4),'22 SpcFunc &amp; VentSpcFunc combos'!$Q$8:$Q$343,0),0)&gt;0,1,0)</f>
        <v>0</v>
      </c>
      <c r="CK15" s="107">
        <f ca="1">IF(IFERROR(MATCH(_xlfn.CONCAT($B15,",",CK$4),'22 SpcFunc &amp; VentSpcFunc combos'!$Q$8:$Q$343,0),0)&gt;0,1,0)</f>
        <v>0</v>
      </c>
      <c r="CL15" s="107">
        <f ca="1">IF(IFERROR(MATCH(_xlfn.CONCAT($B15,",",CL$4),'22 SpcFunc &amp; VentSpcFunc combos'!$Q$8:$Q$343,0),0)&gt;0,1,0)</f>
        <v>0</v>
      </c>
      <c r="CM15" s="107">
        <f ca="1">IF(IFERROR(MATCH(_xlfn.CONCAT($B15,",",CM$4),'22 SpcFunc &amp; VentSpcFunc combos'!$Q$8:$Q$343,0),0)&gt;0,1,0)</f>
        <v>0</v>
      </c>
      <c r="CN15" s="107">
        <f ca="1">IF(IFERROR(MATCH(_xlfn.CONCAT($B15,",",CN$4),'22 SpcFunc &amp; VentSpcFunc combos'!$Q$8:$Q$343,0),0)&gt;0,1,0)</f>
        <v>0</v>
      </c>
      <c r="CO15" s="107">
        <f ca="1">IF(IFERROR(MATCH(_xlfn.CONCAT($B15,",",CO$4),'22 SpcFunc &amp; VentSpcFunc combos'!$Q$8:$Q$343,0),0)&gt;0,1,0)</f>
        <v>0</v>
      </c>
      <c r="CP15" s="107">
        <f ca="1">IF(IFERROR(MATCH(_xlfn.CONCAT($B15,",",CP$4),'22 SpcFunc &amp; VentSpcFunc combos'!$Q$8:$Q$343,0),0)&gt;0,1,0)</f>
        <v>0</v>
      </c>
      <c r="CQ15" s="107">
        <f ca="1">IF(IFERROR(MATCH(_xlfn.CONCAT($B15,",",CQ$4),'22 SpcFunc &amp; VentSpcFunc combos'!$Q$8:$Q$343,0),0)&gt;0,1,0)</f>
        <v>0</v>
      </c>
      <c r="CR15" s="107">
        <f ca="1">IF(IFERROR(MATCH(_xlfn.CONCAT($B15,",",CR$4),'22 SpcFunc &amp; VentSpcFunc combos'!$Q$8:$Q$343,0),0)&gt;0,1,0)</f>
        <v>0</v>
      </c>
      <c r="CS15" s="107">
        <f ca="1">IF(IFERROR(MATCH(_xlfn.CONCAT($B15,",",CS$4),'22 SpcFunc &amp; VentSpcFunc combos'!$Q$8:$Q$343,0),0)&gt;0,1,0)</f>
        <v>0</v>
      </c>
      <c r="CT15" s="107">
        <f ca="1">IF(IFERROR(MATCH(_xlfn.CONCAT($B15,",",CT$4),'22 SpcFunc &amp; VentSpcFunc combos'!$Q$8:$Q$343,0),0)&gt;0,1,0)</f>
        <v>0</v>
      </c>
      <c r="CU15" s="86" t="s">
        <v>535</v>
      </c>
      <c r="CV15">
        <f t="shared" ca="1" si="4"/>
        <v>1</v>
      </c>
    </row>
    <row r="16" spans="1:100">
      <c r="B16" t="str">
        <f>'For CSV - 2022 SpcFuncData'!B16</f>
        <v>Barber, Beauty Salon, Spa Area</v>
      </c>
      <c r="C16" s="107">
        <f ca="1">IF(IFERROR(MATCH(_xlfn.CONCAT($B16,",",C$4),'22 SpcFunc &amp; VentSpcFunc combos'!$Q$8:$Q$343,0),0)&gt;0,1,0)</f>
        <v>0</v>
      </c>
      <c r="D16" s="107">
        <f ca="1">IF(IFERROR(MATCH(_xlfn.CONCAT($B16,",",D$4),'22 SpcFunc &amp; VentSpcFunc combos'!$Q$8:$Q$343,0),0)&gt;0,1,0)</f>
        <v>0</v>
      </c>
      <c r="E16" s="107">
        <f ca="1">IF(IFERROR(MATCH(_xlfn.CONCAT($B16,",",E$4),'22 SpcFunc &amp; VentSpcFunc combos'!$Q$8:$Q$343,0),0)&gt;0,1,0)</f>
        <v>0</v>
      </c>
      <c r="F16" s="107">
        <f ca="1">IF(IFERROR(MATCH(_xlfn.CONCAT($B16,",",F$4),'22 SpcFunc &amp; VentSpcFunc combos'!$Q$8:$Q$343,0),0)&gt;0,1,0)</f>
        <v>0</v>
      </c>
      <c r="G16" s="107">
        <f ca="1">IF(IFERROR(MATCH(_xlfn.CONCAT($B16,",",G$4),'22 SpcFunc &amp; VentSpcFunc combos'!$Q$8:$Q$343,0),0)&gt;0,1,0)</f>
        <v>0</v>
      </c>
      <c r="H16" s="107">
        <f ca="1">IF(IFERROR(MATCH(_xlfn.CONCAT($B16,",",H$4),'22 SpcFunc &amp; VentSpcFunc combos'!$Q$8:$Q$343,0),0)&gt;0,1,0)</f>
        <v>0</v>
      </c>
      <c r="I16" s="107">
        <f ca="1">IF(IFERROR(MATCH(_xlfn.CONCAT($B16,",",I$4),'22 SpcFunc &amp; VentSpcFunc combos'!$Q$8:$Q$343,0),0)&gt;0,1,0)</f>
        <v>0</v>
      </c>
      <c r="J16" s="107">
        <f ca="1">IF(IFERROR(MATCH(_xlfn.CONCAT($B16,",",J$4),'22 SpcFunc &amp; VentSpcFunc combos'!$Q$8:$Q$343,0),0)&gt;0,1,0)</f>
        <v>0</v>
      </c>
      <c r="K16" s="107">
        <f ca="1">IF(IFERROR(MATCH(_xlfn.CONCAT($B16,",",K$4),'22 SpcFunc &amp; VentSpcFunc combos'!$Q$8:$Q$343,0),0)&gt;0,1,0)</f>
        <v>0</v>
      </c>
      <c r="L16" s="107">
        <f ca="1">IF(IFERROR(MATCH(_xlfn.CONCAT($B16,",",L$4),'22 SpcFunc &amp; VentSpcFunc combos'!$Q$8:$Q$343,0),0)&gt;0,1,0)</f>
        <v>0</v>
      </c>
      <c r="M16" s="107">
        <f ca="1">IF(IFERROR(MATCH(_xlfn.CONCAT($B16,",",M$4),'22 SpcFunc &amp; VentSpcFunc combos'!$Q$8:$Q$343,0),0)&gt;0,1,0)</f>
        <v>0</v>
      </c>
      <c r="N16" s="107">
        <f ca="1">IF(IFERROR(MATCH(_xlfn.CONCAT($B16,",",N$4),'22 SpcFunc &amp; VentSpcFunc combos'!$Q$8:$Q$343,0),0)&gt;0,1,0)</f>
        <v>0</v>
      </c>
      <c r="O16" s="107">
        <f ca="1">IF(IFERROR(MATCH(_xlfn.CONCAT($B16,",",O$4),'22 SpcFunc &amp; VentSpcFunc combos'!$Q$8:$Q$343,0),0)&gt;0,1,0)</f>
        <v>0</v>
      </c>
      <c r="P16" s="107">
        <f ca="1">IF(IFERROR(MATCH(_xlfn.CONCAT($B16,",",P$4),'22 SpcFunc &amp; VentSpcFunc combos'!$Q$8:$Q$343,0),0)&gt;0,1,0)</f>
        <v>0</v>
      </c>
      <c r="Q16" s="107">
        <f ca="1">IF(IFERROR(MATCH(_xlfn.CONCAT($B16,",",Q$4),'22 SpcFunc &amp; VentSpcFunc combos'!$Q$8:$Q$343,0),0)&gt;0,1,0)</f>
        <v>0</v>
      </c>
      <c r="R16" s="107">
        <f ca="1">IF(IFERROR(MATCH(_xlfn.CONCAT($B16,",",R$4),'22 SpcFunc &amp; VentSpcFunc combos'!$Q$8:$Q$343,0),0)&gt;0,1,0)</f>
        <v>0</v>
      </c>
      <c r="S16" s="107">
        <f ca="1">IF(IFERROR(MATCH(_xlfn.CONCAT($B16,",",S$4),'22 SpcFunc &amp; VentSpcFunc combos'!$Q$8:$Q$343,0),0)&gt;0,1,0)</f>
        <v>0</v>
      </c>
      <c r="T16" s="107">
        <f ca="1">IF(IFERROR(MATCH(_xlfn.CONCAT($B16,",",T$4),'22 SpcFunc &amp; VentSpcFunc combos'!$Q$8:$Q$343,0),0)&gt;0,1,0)</f>
        <v>0</v>
      </c>
      <c r="U16" s="107">
        <f ca="1">IF(IFERROR(MATCH(_xlfn.CONCAT($B16,",",U$4),'22 SpcFunc &amp; VentSpcFunc combos'!$Q$8:$Q$343,0),0)&gt;0,1,0)</f>
        <v>0</v>
      </c>
      <c r="V16" s="107">
        <f ca="1">IF(IFERROR(MATCH(_xlfn.CONCAT($B16,",",V$4),'22 SpcFunc &amp; VentSpcFunc combos'!$Q$8:$Q$343,0),0)&gt;0,1,0)</f>
        <v>0</v>
      </c>
      <c r="W16" s="107">
        <f ca="1">IF(IFERROR(MATCH(_xlfn.CONCAT($B16,",",W$4),'22 SpcFunc &amp; VentSpcFunc combos'!$Q$8:$Q$343,0),0)&gt;0,1,0)</f>
        <v>0</v>
      </c>
      <c r="X16" s="107">
        <f ca="1">IF(IFERROR(MATCH(_xlfn.CONCAT($B16,",",X$4),'22 SpcFunc &amp; VentSpcFunc combos'!$Q$8:$Q$343,0),0)&gt;0,1,0)</f>
        <v>0</v>
      </c>
      <c r="Y16" s="107">
        <f ca="1">IF(IFERROR(MATCH(_xlfn.CONCAT($B16,",",Y$4),'22 SpcFunc &amp; VentSpcFunc combos'!$Q$8:$Q$343,0),0)&gt;0,1,0)</f>
        <v>0</v>
      </c>
      <c r="Z16" s="107">
        <f ca="1">IF(IFERROR(MATCH(_xlfn.CONCAT($B16,",",Z$4),'22 SpcFunc &amp; VentSpcFunc combos'!$Q$8:$Q$343,0),0)&gt;0,1,0)</f>
        <v>0</v>
      </c>
      <c r="AA16" s="107">
        <f ca="1">IF(IFERROR(MATCH(_xlfn.CONCAT($B16,",",AA$4),'22 SpcFunc &amp; VentSpcFunc combos'!$Q$8:$Q$343,0),0)&gt;0,1,0)</f>
        <v>0</v>
      </c>
      <c r="AB16" s="107">
        <f ca="1">IF(IFERROR(MATCH(_xlfn.CONCAT($B16,",",AB$4),'22 SpcFunc &amp; VentSpcFunc combos'!$Q$8:$Q$343,0),0)&gt;0,1,0)</f>
        <v>0</v>
      </c>
      <c r="AC16" s="107">
        <f ca="1">IF(IFERROR(MATCH(_xlfn.CONCAT($B16,",",AC$4),'22 SpcFunc &amp; VentSpcFunc combos'!$Q$8:$Q$343,0),0)&gt;0,1,0)</f>
        <v>0</v>
      </c>
      <c r="AD16" s="107">
        <f ca="1">IF(IFERROR(MATCH(_xlfn.CONCAT($B16,",",AD$4),'22 SpcFunc &amp; VentSpcFunc combos'!$Q$8:$Q$343,0),0)&gt;0,1,0)</f>
        <v>0</v>
      </c>
      <c r="AE16" s="107">
        <f ca="1">IF(IFERROR(MATCH(_xlfn.CONCAT($B16,",",AE$4),'22 SpcFunc &amp; VentSpcFunc combos'!$Q$8:$Q$343,0),0)&gt;0,1,0)</f>
        <v>0</v>
      </c>
      <c r="AF16" s="107">
        <f ca="1">IF(IFERROR(MATCH(_xlfn.CONCAT($B16,",",AF$4),'22 SpcFunc &amp; VentSpcFunc combos'!$Q$8:$Q$343,0),0)&gt;0,1,0)</f>
        <v>0</v>
      </c>
      <c r="AG16" s="107">
        <f ca="1">IF(IFERROR(MATCH(_xlfn.CONCAT($B16,",",AG$4),'22 SpcFunc &amp; VentSpcFunc combos'!$Q$8:$Q$343,0),0)&gt;0,1,0)</f>
        <v>0</v>
      </c>
      <c r="AH16" s="107">
        <f ca="1">IF(IFERROR(MATCH(_xlfn.CONCAT($B16,",",AH$4),'22 SpcFunc &amp; VentSpcFunc combos'!$Q$8:$Q$343,0),0)&gt;0,1,0)</f>
        <v>0</v>
      </c>
      <c r="AI16" s="107">
        <f ca="1">IF(IFERROR(MATCH(_xlfn.CONCAT($B16,",",AI$4),'22 SpcFunc &amp; VentSpcFunc combos'!$Q$8:$Q$343,0),0)&gt;0,1,0)</f>
        <v>0</v>
      </c>
      <c r="AJ16" s="107">
        <f ca="1">IF(IFERROR(MATCH(_xlfn.CONCAT($B16,",",AJ$4),'22 SpcFunc &amp; VentSpcFunc combos'!$Q$8:$Q$343,0),0)&gt;0,1,0)</f>
        <v>0</v>
      </c>
      <c r="AK16" s="107">
        <f ca="1">IF(IFERROR(MATCH(_xlfn.CONCAT($B16,",",AK$4),'22 SpcFunc &amp; VentSpcFunc combos'!$Q$8:$Q$343,0),0)&gt;0,1,0)</f>
        <v>0</v>
      </c>
      <c r="AL16" s="107">
        <f ca="1">IF(IFERROR(MATCH(_xlfn.CONCAT($B16,",",AL$4),'22 SpcFunc &amp; VentSpcFunc combos'!$Q$8:$Q$343,0),0)&gt;0,1,0)</f>
        <v>0</v>
      </c>
      <c r="AM16" s="107">
        <f ca="1">IF(IFERROR(MATCH(_xlfn.CONCAT($B16,",",AM$4),'22 SpcFunc &amp; VentSpcFunc combos'!$Q$8:$Q$343,0),0)&gt;0,1,0)</f>
        <v>0</v>
      </c>
      <c r="AN16" s="107">
        <f ca="1">IF(IFERROR(MATCH(_xlfn.CONCAT($B16,",",AN$4),'22 SpcFunc &amp; VentSpcFunc combos'!$Q$8:$Q$343,0),0)&gt;0,1,0)</f>
        <v>0</v>
      </c>
      <c r="AO16" s="107">
        <f ca="1">IF(IFERROR(MATCH(_xlfn.CONCAT($B16,",",AO$4),'22 SpcFunc &amp; VentSpcFunc combos'!$Q$8:$Q$343,0),0)&gt;0,1,0)</f>
        <v>0</v>
      </c>
      <c r="AP16" s="107">
        <f ca="1">IF(IFERROR(MATCH(_xlfn.CONCAT($B16,",",AP$4),'22 SpcFunc &amp; VentSpcFunc combos'!$Q$8:$Q$343,0),0)&gt;0,1,0)</f>
        <v>0</v>
      </c>
      <c r="AQ16" s="107">
        <f ca="1">IF(IFERROR(MATCH(_xlfn.CONCAT($B16,",",AQ$4),'22 SpcFunc &amp; VentSpcFunc combos'!$Q$8:$Q$343,0),0)&gt;0,1,0)</f>
        <v>0</v>
      </c>
      <c r="AR16" s="107">
        <f ca="1">IF(IFERROR(MATCH(_xlfn.CONCAT($B16,",",AR$4),'22 SpcFunc &amp; VentSpcFunc combos'!$Q$8:$Q$343,0),0)&gt;0,1,0)</f>
        <v>0</v>
      </c>
      <c r="AS16" s="107">
        <f ca="1">IF(IFERROR(MATCH(_xlfn.CONCAT($B16,",",AS$4),'22 SpcFunc &amp; VentSpcFunc combos'!$Q$8:$Q$343,0),0)&gt;0,1,0)</f>
        <v>0</v>
      </c>
      <c r="AT16" s="107">
        <f ca="1">IF(IFERROR(MATCH(_xlfn.CONCAT($B16,",",AT$4),'22 SpcFunc &amp; VentSpcFunc combos'!$Q$8:$Q$343,0),0)&gt;0,1,0)</f>
        <v>0</v>
      </c>
      <c r="AU16" s="107">
        <f ca="1">IF(IFERROR(MATCH(_xlfn.CONCAT($B16,",",AU$4),'22 SpcFunc &amp; VentSpcFunc combos'!$Q$8:$Q$343,0),0)&gt;0,1,0)</f>
        <v>0</v>
      </c>
      <c r="AV16" s="107">
        <f ca="1">IF(IFERROR(MATCH(_xlfn.CONCAT($B16,",",AV$4),'22 SpcFunc &amp; VentSpcFunc combos'!$Q$8:$Q$343,0),0)&gt;0,1,0)</f>
        <v>0</v>
      </c>
      <c r="AW16" s="107">
        <f ca="1">IF(IFERROR(MATCH(_xlfn.CONCAT($B16,",",AW$4),'22 SpcFunc &amp; VentSpcFunc combos'!$Q$8:$Q$343,0),0)&gt;0,1,0)</f>
        <v>0</v>
      </c>
      <c r="AX16" s="107">
        <f ca="1">IF(IFERROR(MATCH(_xlfn.CONCAT($B16,",",AX$4),'22 SpcFunc &amp; VentSpcFunc combos'!$Q$8:$Q$343,0),0)&gt;0,1,0)</f>
        <v>0</v>
      </c>
      <c r="AY16" s="107">
        <f ca="1">IF(IFERROR(MATCH(_xlfn.CONCAT($B16,",",AY$4),'22 SpcFunc &amp; VentSpcFunc combos'!$Q$8:$Q$343,0),0)&gt;0,1,0)</f>
        <v>0</v>
      </c>
      <c r="AZ16" s="107">
        <f ca="1">IF(IFERROR(MATCH(_xlfn.CONCAT($B16,",",AZ$4),'22 SpcFunc &amp; VentSpcFunc combos'!$Q$8:$Q$343,0),0)&gt;0,1,0)</f>
        <v>0</v>
      </c>
      <c r="BA16" s="107">
        <f ca="1">IF(IFERROR(MATCH(_xlfn.CONCAT($B16,",",BA$4),'22 SpcFunc &amp; VentSpcFunc combos'!$Q$8:$Q$343,0),0)&gt;0,1,0)</f>
        <v>0</v>
      </c>
      <c r="BB16" s="107">
        <f ca="1">IF(IFERROR(MATCH(_xlfn.CONCAT($B16,",",BB$4),'22 SpcFunc &amp; VentSpcFunc combos'!$Q$8:$Q$343,0),0)&gt;0,1,0)</f>
        <v>0</v>
      </c>
      <c r="BC16" s="107">
        <f ca="1">IF(IFERROR(MATCH(_xlfn.CONCAT($B16,",",BC$4),'22 SpcFunc &amp; VentSpcFunc combos'!$Q$8:$Q$343,0),0)&gt;0,1,0)</f>
        <v>0</v>
      </c>
      <c r="BD16" s="107">
        <f ca="1">IF(IFERROR(MATCH(_xlfn.CONCAT($B16,",",BD$4),'22 SpcFunc &amp; VentSpcFunc combos'!$Q$8:$Q$343,0),0)&gt;0,1,0)</f>
        <v>0</v>
      </c>
      <c r="BE16" s="107">
        <f ca="1">IF(IFERROR(MATCH(_xlfn.CONCAT($B16,",",BE$4),'22 SpcFunc &amp; VentSpcFunc combos'!$Q$8:$Q$343,0),0)&gt;0,1,0)</f>
        <v>0</v>
      </c>
      <c r="BF16" s="107">
        <f ca="1">IF(IFERROR(MATCH(_xlfn.CONCAT($B16,",",BF$4),'22 SpcFunc &amp; VentSpcFunc combos'!$Q$8:$Q$343,0),0)&gt;0,1,0)</f>
        <v>0</v>
      </c>
      <c r="BG16" s="107">
        <f ca="1">IF(IFERROR(MATCH(_xlfn.CONCAT($B16,",",BG$4),'22 SpcFunc &amp; VentSpcFunc combos'!$Q$8:$Q$343,0),0)&gt;0,1,0)</f>
        <v>0</v>
      </c>
      <c r="BH16" s="107">
        <f ca="1">IF(IFERROR(MATCH(_xlfn.CONCAT($B16,",",BH$4),'22 SpcFunc &amp; VentSpcFunc combos'!$Q$8:$Q$343,0),0)&gt;0,1,0)</f>
        <v>0</v>
      </c>
      <c r="BI16" s="107">
        <f ca="1">IF(IFERROR(MATCH(_xlfn.CONCAT($B16,",",BI$4),'22 SpcFunc &amp; VentSpcFunc combos'!$Q$8:$Q$343,0),0)&gt;0,1,0)</f>
        <v>0</v>
      </c>
      <c r="BJ16" s="107">
        <f ca="1">IF(IFERROR(MATCH(_xlfn.CONCAT($B16,",",BJ$4),'22 SpcFunc &amp; VentSpcFunc combos'!$Q$8:$Q$343,0),0)&gt;0,1,0)</f>
        <v>0</v>
      </c>
      <c r="BK16" s="107">
        <f ca="1">IF(IFERROR(MATCH(_xlfn.CONCAT($B16,",",BK$4),'22 SpcFunc &amp; VentSpcFunc combos'!$Q$8:$Q$343,0),0)&gt;0,1,0)</f>
        <v>0</v>
      </c>
      <c r="BL16" s="107">
        <f ca="1">IF(IFERROR(MATCH(_xlfn.CONCAT($B16,",",BL$4),'22 SpcFunc &amp; VentSpcFunc combos'!$Q$8:$Q$343,0),0)&gt;0,1,0)</f>
        <v>0</v>
      </c>
      <c r="BM16" s="107">
        <f ca="1">IF(IFERROR(MATCH(_xlfn.CONCAT($B16,",",BM$4),'22 SpcFunc &amp; VentSpcFunc combos'!$Q$8:$Q$343,0),0)&gt;0,1,0)</f>
        <v>0</v>
      </c>
      <c r="BN16" s="107">
        <f ca="1">IF(IFERROR(MATCH(_xlfn.CONCAT($B16,",",BN$4),'22 SpcFunc &amp; VentSpcFunc combos'!$Q$8:$Q$343,0),0)&gt;0,1,0)</f>
        <v>0</v>
      </c>
      <c r="BO16" s="107">
        <f ca="1">IF(IFERROR(MATCH(_xlfn.CONCAT($B16,",",BO$4),'22 SpcFunc &amp; VentSpcFunc combos'!$Q$8:$Q$343,0),0)&gt;0,1,0)</f>
        <v>0</v>
      </c>
      <c r="BP16" s="107">
        <f ca="1">IF(IFERROR(MATCH(_xlfn.CONCAT($B16,",",BP$4),'22 SpcFunc &amp; VentSpcFunc combos'!$Q$8:$Q$343,0),0)&gt;0,1,0)</f>
        <v>0</v>
      </c>
      <c r="BQ16" s="107">
        <f ca="1">IF(IFERROR(MATCH(_xlfn.CONCAT($B16,",",BQ$4),'22 SpcFunc &amp; VentSpcFunc combos'!$Q$8:$Q$343,0),0)&gt;0,1,0)</f>
        <v>0</v>
      </c>
      <c r="BR16" s="107">
        <f ca="1">IF(IFERROR(MATCH(_xlfn.CONCAT($B16,",",BR$4),'22 SpcFunc &amp; VentSpcFunc combos'!$Q$8:$Q$343,0),0)&gt;0,1,0)</f>
        <v>0</v>
      </c>
      <c r="BS16" s="107">
        <f ca="1">IF(IFERROR(MATCH(_xlfn.CONCAT($B16,",",BS$4),'22 SpcFunc &amp; VentSpcFunc combos'!$Q$8:$Q$343,0),0)&gt;0,1,0)</f>
        <v>0</v>
      </c>
      <c r="BT16" s="107">
        <f ca="1">IF(IFERROR(MATCH(_xlfn.CONCAT($B16,",",BT$4),'22 SpcFunc &amp; VentSpcFunc combos'!$Q$8:$Q$343,0),0)&gt;0,1,0)</f>
        <v>0</v>
      </c>
      <c r="BU16" s="107">
        <f ca="1">IF(IFERROR(MATCH(_xlfn.CONCAT($B16,",",BU$4),'22 SpcFunc &amp; VentSpcFunc combos'!$Q$8:$Q$343,0),0)&gt;0,1,0)</f>
        <v>0</v>
      </c>
      <c r="BV16" s="107">
        <f ca="1">IF(IFERROR(MATCH(_xlfn.CONCAT($B16,",",BV$4),'22 SpcFunc &amp; VentSpcFunc combos'!$Q$8:$Q$343,0),0)&gt;0,1,0)</f>
        <v>0</v>
      </c>
      <c r="BW16" s="107">
        <f ca="1">IF(IFERROR(MATCH(_xlfn.CONCAT($B16,",",BW$4),'22 SpcFunc &amp; VentSpcFunc combos'!$Q$8:$Q$343,0),0)&gt;0,1,0)</f>
        <v>0</v>
      </c>
      <c r="BX16" s="107">
        <f ca="1">IF(IFERROR(MATCH(_xlfn.CONCAT($B16,",",BX$4),'22 SpcFunc &amp; VentSpcFunc combos'!$Q$8:$Q$343,0),0)&gt;0,1,0)</f>
        <v>0</v>
      </c>
      <c r="BY16" s="107">
        <f ca="1">IF(IFERROR(MATCH(_xlfn.CONCAT($B16,",",BY$4),'22 SpcFunc &amp; VentSpcFunc combos'!$Q$8:$Q$343,0),0)&gt;0,1,0)</f>
        <v>0</v>
      </c>
      <c r="BZ16" s="107">
        <f ca="1">IF(IFERROR(MATCH(_xlfn.CONCAT($B16,",",BZ$4),'22 SpcFunc &amp; VentSpcFunc combos'!$Q$8:$Q$343,0),0)&gt;0,1,0)</f>
        <v>0</v>
      </c>
      <c r="CA16" s="107">
        <f ca="1">IF(IFERROR(MATCH(_xlfn.CONCAT($B16,",",CA$4),'22 SpcFunc &amp; VentSpcFunc combos'!$Q$8:$Q$343,0),0)&gt;0,1,0)</f>
        <v>0</v>
      </c>
      <c r="CB16" s="107">
        <f ca="1">IF(IFERROR(MATCH(_xlfn.CONCAT($B16,",",CB$4),'22 SpcFunc &amp; VentSpcFunc combos'!$Q$8:$Q$343,0),0)&gt;0,1,0)</f>
        <v>1</v>
      </c>
      <c r="CC16" s="107">
        <f ca="1">IF(IFERROR(MATCH(_xlfn.CONCAT($B16,",",CC$4),'22 SpcFunc &amp; VentSpcFunc combos'!$Q$8:$Q$343,0),0)&gt;0,1,0)</f>
        <v>1</v>
      </c>
      <c r="CD16" s="107">
        <f ca="1">IF(IFERROR(MATCH(_xlfn.CONCAT($B16,",",CD$4),'22 SpcFunc &amp; VentSpcFunc combos'!$Q$8:$Q$343,0),0)&gt;0,1,0)</f>
        <v>0</v>
      </c>
      <c r="CE16" s="107">
        <f ca="1">IF(IFERROR(MATCH(_xlfn.CONCAT($B16,",",CE$4),'22 SpcFunc &amp; VentSpcFunc combos'!$Q$8:$Q$343,0),0)&gt;0,1,0)</f>
        <v>0</v>
      </c>
      <c r="CF16" s="107">
        <f ca="1">IF(IFERROR(MATCH(_xlfn.CONCAT($B16,",",CF$4),'22 SpcFunc &amp; VentSpcFunc combos'!$Q$8:$Q$343,0),0)&gt;0,1,0)</f>
        <v>0</v>
      </c>
      <c r="CG16" s="107">
        <f ca="1">IF(IFERROR(MATCH(_xlfn.CONCAT($B16,",",CG$4),'22 SpcFunc &amp; VentSpcFunc combos'!$Q$8:$Q$343,0),0)&gt;0,1,0)</f>
        <v>0</v>
      </c>
      <c r="CH16" s="107">
        <f ca="1">IF(IFERROR(MATCH(_xlfn.CONCAT($B16,",",CH$4),'22 SpcFunc &amp; VentSpcFunc combos'!$Q$8:$Q$343,0),0)&gt;0,1,0)</f>
        <v>0</v>
      </c>
      <c r="CI16" s="107">
        <f ca="1">IF(IFERROR(MATCH(_xlfn.CONCAT($B16,",",CI$4),'22 SpcFunc &amp; VentSpcFunc combos'!$Q$8:$Q$343,0),0)&gt;0,1,0)</f>
        <v>0</v>
      </c>
      <c r="CJ16" s="107">
        <f ca="1">IF(IFERROR(MATCH(_xlfn.CONCAT($B16,",",CJ$4),'22 SpcFunc &amp; VentSpcFunc combos'!$Q$8:$Q$343,0),0)&gt;0,1,0)</f>
        <v>0</v>
      </c>
      <c r="CK16" s="107">
        <f ca="1">IF(IFERROR(MATCH(_xlfn.CONCAT($B16,",",CK$4),'22 SpcFunc &amp; VentSpcFunc combos'!$Q$8:$Q$343,0),0)&gt;0,1,0)</f>
        <v>0</v>
      </c>
      <c r="CL16" s="107">
        <f ca="1">IF(IFERROR(MATCH(_xlfn.CONCAT($B16,",",CL$4),'22 SpcFunc &amp; VentSpcFunc combos'!$Q$8:$Q$343,0),0)&gt;0,1,0)</f>
        <v>0</v>
      </c>
      <c r="CM16" s="107">
        <f ca="1">IF(IFERROR(MATCH(_xlfn.CONCAT($B16,",",CM$4),'22 SpcFunc &amp; VentSpcFunc combos'!$Q$8:$Q$343,0),0)&gt;0,1,0)</f>
        <v>0</v>
      </c>
      <c r="CN16" s="107">
        <f ca="1">IF(IFERROR(MATCH(_xlfn.CONCAT($B16,",",CN$4),'22 SpcFunc &amp; VentSpcFunc combos'!$Q$8:$Q$343,0),0)&gt;0,1,0)</f>
        <v>0</v>
      </c>
      <c r="CO16" s="107">
        <f ca="1">IF(IFERROR(MATCH(_xlfn.CONCAT($B16,",",CO$4),'22 SpcFunc &amp; VentSpcFunc combos'!$Q$8:$Q$343,0),0)&gt;0,1,0)</f>
        <v>0</v>
      </c>
      <c r="CP16" s="107">
        <f ca="1">IF(IFERROR(MATCH(_xlfn.CONCAT($B16,",",CP$4),'22 SpcFunc &amp; VentSpcFunc combos'!$Q$8:$Q$343,0),0)&gt;0,1,0)</f>
        <v>0</v>
      </c>
      <c r="CQ16" s="107">
        <f ca="1">IF(IFERROR(MATCH(_xlfn.CONCAT($B16,",",CQ$4),'22 SpcFunc &amp; VentSpcFunc combos'!$Q$8:$Q$343,0),0)&gt;0,1,0)</f>
        <v>0</v>
      </c>
      <c r="CR16" s="107">
        <f ca="1">IF(IFERROR(MATCH(_xlfn.CONCAT($B16,",",CR$4),'22 SpcFunc &amp; VentSpcFunc combos'!$Q$8:$Q$343,0),0)&gt;0,1,0)</f>
        <v>0</v>
      </c>
      <c r="CS16" s="107">
        <f ca="1">IF(IFERROR(MATCH(_xlfn.CONCAT($B16,",",CS$4),'22 SpcFunc &amp; VentSpcFunc combos'!$Q$8:$Q$343,0),0)&gt;0,1,0)</f>
        <v>0</v>
      </c>
      <c r="CT16" s="107">
        <f ca="1">IF(IFERROR(MATCH(_xlfn.CONCAT($B16,",",CT$4),'22 SpcFunc &amp; VentSpcFunc combos'!$Q$8:$Q$343,0),0)&gt;0,1,0)</f>
        <v>0</v>
      </c>
      <c r="CU16" s="86" t="s">
        <v>535</v>
      </c>
      <c r="CV16">
        <f t="shared" ca="1" si="4"/>
        <v>2</v>
      </c>
    </row>
    <row r="17" spans="2:100">
      <c r="B17" t="str">
        <f>'For CSV - 2022 SpcFuncData'!B17</f>
        <v>Civic Meeting Place Area</v>
      </c>
      <c r="C17" s="107">
        <f ca="1">IF(IFERROR(MATCH(_xlfn.CONCAT($B17,",",C$4),'22 SpcFunc &amp; VentSpcFunc combos'!$Q$8:$Q$343,0),0)&gt;0,1,0)</f>
        <v>1</v>
      </c>
      <c r="D17" s="107">
        <f ca="1">IF(IFERROR(MATCH(_xlfn.CONCAT($B17,",",D$4),'22 SpcFunc &amp; VentSpcFunc combos'!$Q$8:$Q$343,0),0)&gt;0,1,0)</f>
        <v>1</v>
      </c>
      <c r="E17" s="107">
        <f ca="1">IF(IFERROR(MATCH(_xlfn.CONCAT($B17,",",E$4),'22 SpcFunc &amp; VentSpcFunc combos'!$Q$8:$Q$343,0),0)&gt;0,1,0)</f>
        <v>1</v>
      </c>
      <c r="F17" s="107">
        <f ca="1">IF(IFERROR(MATCH(_xlfn.CONCAT($B17,",",F$4),'22 SpcFunc &amp; VentSpcFunc combos'!$Q$8:$Q$343,0),0)&gt;0,1,0)</f>
        <v>0</v>
      </c>
      <c r="G17" s="107">
        <f ca="1">IF(IFERROR(MATCH(_xlfn.CONCAT($B17,",",G$4),'22 SpcFunc &amp; VentSpcFunc combos'!$Q$8:$Q$343,0),0)&gt;0,1,0)</f>
        <v>0</v>
      </c>
      <c r="H17" s="107">
        <f ca="1">IF(IFERROR(MATCH(_xlfn.CONCAT($B17,",",H$4),'22 SpcFunc &amp; VentSpcFunc combos'!$Q$8:$Q$343,0),0)&gt;0,1,0)</f>
        <v>0</v>
      </c>
      <c r="I17" s="107">
        <f ca="1">IF(IFERROR(MATCH(_xlfn.CONCAT($B17,",",I$4),'22 SpcFunc &amp; VentSpcFunc combos'!$Q$8:$Q$343,0),0)&gt;0,1,0)</f>
        <v>0</v>
      </c>
      <c r="J17" s="107">
        <f ca="1">IF(IFERROR(MATCH(_xlfn.CONCAT($B17,",",J$4),'22 SpcFunc &amp; VentSpcFunc combos'!$Q$8:$Q$343,0),0)&gt;0,1,0)</f>
        <v>0</v>
      </c>
      <c r="K17" s="107">
        <f ca="1">IF(IFERROR(MATCH(_xlfn.CONCAT($B17,",",K$4),'22 SpcFunc &amp; VentSpcFunc combos'!$Q$8:$Q$343,0),0)&gt;0,1,0)</f>
        <v>0</v>
      </c>
      <c r="L17" s="107">
        <f ca="1">IF(IFERROR(MATCH(_xlfn.CONCAT($B17,",",L$4),'22 SpcFunc &amp; VentSpcFunc combos'!$Q$8:$Q$343,0),0)&gt;0,1,0)</f>
        <v>0</v>
      </c>
      <c r="M17" s="107">
        <f ca="1">IF(IFERROR(MATCH(_xlfn.CONCAT($B17,",",M$4),'22 SpcFunc &amp; VentSpcFunc combos'!$Q$8:$Q$343,0),0)&gt;0,1,0)</f>
        <v>0</v>
      </c>
      <c r="N17" s="107">
        <f ca="1">IF(IFERROR(MATCH(_xlfn.CONCAT($B17,",",N$4),'22 SpcFunc &amp; VentSpcFunc combos'!$Q$8:$Q$343,0),0)&gt;0,1,0)</f>
        <v>0</v>
      </c>
      <c r="O17" s="107">
        <f ca="1">IF(IFERROR(MATCH(_xlfn.CONCAT($B17,",",O$4),'22 SpcFunc &amp; VentSpcFunc combos'!$Q$8:$Q$343,0),0)&gt;0,1,0)</f>
        <v>0</v>
      </c>
      <c r="P17" s="107">
        <f ca="1">IF(IFERROR(MATCH(_xlfn.CONCAT($B17,",",P$4),'22 SpcFunc &amp; VentSpcFunc combos'!$Q$8:$Q$343,0),0)&gt;0,1,0)</f>
        <v>0</v>
      </c>
      <c r="Q17" s="107">
        <f ca="1">IF(IFERROR(MATCH(_xlfn.CONCAT($B17,",",Q$4),'22 SpcFunc &amp; VentSpcFunc combos'!$Q$8:$Q$343,0),0)&gt;0,1,0)</f>
        <v>0</v>
      </c>
      <c r="R17" s="107">
        <f ca="1">IF(IFERROR(MATCH(_xlfn.CONCAT($B17,",",R$4),'22 SpcFunc &amp; VentSpcFunc combos'!$Q$8:$Q$343,0),0)&gt;0,1,0)</f>
        <v>0</v>
      </c>
      <c r="S17" s="107">
        <f ca="1">IF(IFERROR(MATCH(_xlfn.CONCAT($B17,",",S$4),'22 SpcFunc &amp; VentSpcFunc combos'!$Q$8:$Q$343,0),0)&gt;0,1,0)</f>
        <v>0</v>
      </c>
      <c r="T17" s="107">
        <f ca="1">IF(IFERROR(MATCH(_xlfn.CONCAT($B17,",",T$4),'22 SpcFunc &amp; VentSpcFunc combos'!$Q$8:$Q$343,0),0)&gt;0,1,0)</f>
        <v>0</v>
      </c>
      <c r="U17" s="107">
        <f ca="1">IF(IFERROR(MATCH(_xlfn.CONCAT($B17,",",U$4),'22 SpcFunc &amp; VentSpcFunc combos'!$Q$8:$Q$343,0),0)&gt;0,1,0)</f>
        <v>0</v>
      </c>
      <c r="V17" s="107">
        <f ca="1">IF(IFERROR(MATCH(_xlfn.CONCAT($B17,",",V$4),'22 SpcFunc &amp; VentSpcFunc combos'!$Q$8:$Q$343,0),0)&gt;0,1,0)</f>
        <v>0</v>
      </c>
      <c r="W17" s="107">
        <f ca="1">IF(IFERROR(MATCH(_xlfn.CONCAT($B17,",",W$4),'22 SpcFunc &amp; VentSpcFunc combos'!$Q$8:$Q$343,0),0)&gt;0,1,0)</f>
        <v>0</v>
      </c>
      <c r="X17" s="107">
        <f ca="1">IF(IFERROR(MATCH(_xlfn.CONCAT($B17,",",X$4),'22 SpcFunc &amp; VentSpcFunc combos'!$Q$8:$Q$343,0),0)&gt;0,1,0)</f>
        <v>0</v>
      </c>
      <c r="Y17" s="107">
        <f ca="1">IF(IFERROR(MATCH(_xlfn.CONCAT($B17,",",Y$4),'22 SpcFunc &amp; VentSpcFunc combos'!$Q$8:$Q$343,0),0)&gt;0,1,0)</f>
        <v>0</v>
      </c>
      <c r="Z17" s="107">
        <f ca="1">IF(IFERROR(MATCH(_xlfn.CONCAT($B17,",",Z$4),'22 SpcFunc &amp; VentSpcFunc combos'!$Q$8:$Q$343,0),0)&gt;0,1,0)</f>
        <v>0</v>
      </c>
      <c r="AA17" s="107">
        <f ca="1">IF(IFERROR(MATCH(_xlfn.CONCAT($B17,",",AA$4),'22 SpcFunc &amp; VentSpcFunc combos'!$Q$8:$Q$343,0),0)&gt;0,1,0)</f>
        <v>0</v>
      </c>
      <c r="AB17" s="107">
        <f ca="1">IF(IFERROR(MATCH(_xlfn.CONCAT($B17,",",AB$4),'22 SpcFunc &amp; VentSpcFunc combos'!$Q$8:$Q$343,0),0)&gt;0,1,0)</f>
        <v>0</v>
      </c>
      <c r="AC17" s="107">
        <f ca="1">IF(IFERROR(MATCH(_xlfn.CONCAT($B17,",",AC$4),'22 SpcFunc &amp; VentSpcFunc combos'!$Q$8:$Q$343,0),0)&gt;0,1,0)</f>
        <v>0</v>
      </c>
      <c r="AD17" s="107">
        <f ca="1">IF(IFERROR(MATCH(_xlfn.CONCAT($B17,",",AD$4),'22 SpcFunc &amp; VentSpcFunc combos'!$Q$8:$Q$343,0),0)&gt;0,1,0)</f>
        <v>0</v>
      </c>
      <c r="AE17" s="107">
        <f ca="1">IF(IFERROR(MATCH(_xlfn.CONCAT($B17,",",AE$4),'22 SpcFunc &amp; VentSpcFunc combos'!$Q$8:$Q$343,0),0)&gt;0,1,0)</f>
        <v>0</v>
      </c>
      <c r="AF17" s="107">
        <f ca="1">IF(IFERROR(MATCH(_xlfn.CONCAT($B17,",",AF$4),'22 SpcFunc &amp; VentSpcFunc combos'!$Q$8:$Q$343,0),0)&gt;0,1,0)</f>
        <v>0</v>
      </c>
      <c r="AG17" s="107">
        <f ca="1">IF(IFERROR(MATCH(_xlfn.CONCAT($B17,",",AG$4),'22 SpcFunc &amp; VentSpcFunc combos'!$Q$8:$Q$343,0),0)&gt;0,1,0)</f>
        <v>0</v>
      </c>
      <c r="AH17" s="107">
        <f ca="1">IF(IFERROR(MATCH(_xlfn.CONCAT($B17,",",AH$4),'22 SpcFunc &amp; VentSpcFunc combos'!$Q$8:$Q$343,0),0)&gt;0,1,0)</f>
        <v>0</v>
      </c>
      <c r="AI17" s="107">
        <f ca="1">IF(IFERROR(MATCH(_xlfn.CONCAT($B17,",",AI$4),'22 SpcFunc &amp; VentSpcFunc combos'!$Q$8:$Q$343,0),0)&gt;0,1,0)</f>
        <v>0</v>
      </c>
      <c r="AJ17" s="107">
        <f ca="1">IF(IFERROR(MATCH(_xlfn.CONCAT($B17,",",AJ$4),'22 SpcFunc &amp; VentSpcFunc combos'!$Q$8:$Q$343,0),0)&gt;0,1,0)</f>
        <v>0</v>
      </c>
      <c r="AK17" s="107">
        <f ca="1">IF(IFERROR(MATCH(_xlfn.CONCAT($B17,",",AK$4),'22 SpcFunc &amp; VentSpcFunc combos'!$Q$8:$Q$343,0),0)&gt;0,1,0)</f>
        <v>0</v>
      </c>
      <c r="AL17" s="107">
        <f ca="1">IF(IFERROR(MATCH(_xlfn.CONCAT($B17,",",AL$4),'22 SpcFunc &amp; VentSpcFunc combos'!$Q$8:$Q$343,0),0)&gt;0,1,0)</f>
        <v>0</v>
      </c>
      <c r="AM17" s="107">
        <f ca="1">IF(IFERROR(MATCH(_xlfn.CONCAT($B17,",",AM$4),'22 SpcFunc &amp; VentSpcFunc combos'!$Q$8:$Q$343,0),0)&gt;0,1,0)</f>
        <v>0</v>
      </c>
      <c r="AN17" s="107">
        <f ca="1">IF(IFERROR(MATCH(_xlfn.CONCAT($B17,",",AN$4),'22 SpcFunc &amp; VentSpcFunc combos'!$Q$8:$Q$343,0),0)&gt;0,1,0)</f>
        <v>0</v>
      </c>
      <c r="AO17" s="107">
        <f ca="1">IF(IFERROR(MATCH(_xlfn.CONCAT($B17,",",AO$4),'22 SpcFunc &amp; VentSpcFunc combos'!$Q$8:$Q$343,0),0)&gt;0,1,0)</f>
        <v>0</v>
      </c>
      <c r="AP17" s="107">
        <f ca="1">IF(IFERROR(MATCH(_xlfn.CONCAT($B17,",",AP$4),'22 SpcFunc &amp; VentSpcFunc combos'!$Q$8:$Q$343,0),0)&gt;0,1,0)</f>
        <v>0</v>
      </c>
      <c r="AQ17" s="107">
        <f ca="1">IF(IFERROR(MATCH(_xlfn.CONCAT($B17,",",AQ$4),'22 SpcFunc &amp; VentSpcFunc combos'!$Q$8:$Q$343,0),0)&gt;0,1,0)</f>
        <v>0</v>
      </c>
      <c r="AR17" s="107">
        <f ca="1">IF(IFERROR(MATCH(_xlfn.CONCAT($B17,",",AR$4),'22 SpcFunc &amp; VentSpcFunc combos'!$Q$8:$Q$343,0),0)&gt;0,1,0)</f>
        <v>0</v>
      </c>
      <c r="AS17" s="107">
        <f ca="1">IF(IFERROR(MATCH(_xlfn.CONCAT($B17,",",AS$4),'22 SpcFunc &amp; VentSpcFunc combos'!$Q$8:$Q$343,0),0)&gt;0,1,0)</f>
        <v>0</v>
      </c>
      <c r="AT17" s="107">
        <f ca="1">IF(IFERROR(MATCH(_xlfn.CONCAT($B17,",",AT$4),'22 SpcFunc &amp; VentSpcFunc combos'!$Q$8:$Q$343,0),0)&gt;0,1,0)</f>
        <v>0</v>
      </c>
      <c r="AU17" s="107">
        <f ca="1">IF(IFERROR(MATCH(_xlfn.CONCAT($B17,",",AU$4),'22 SpcFunc &amp; VentSpcFunc combos'!$Q$8:$Q$343,0),0)&gt;0,1,0)</f>
        <v>0</v>
      </c>
      <c r="AV17" s="107">
        <f ca="1">IF(IFERROR(MATCH(_xlfn.CONCAT($B17,",",AV$4),'22 SpcFunc &amp; VentSpcFunc combos'!$Q$8:$Q$343,0),0)&gt;0,1,0)</f>
        <v>0</v>
      </c>
      <c r="AW17" s="107">
        <f ca="1">IF(IFERROR(MATCH(_xlfn.CONCAT($B17,",",AW$4),'22 SpcFunc &amp; VentSpcFunc combos'!$Q$8:$Q$343,0),0)&gt;0,1,0)</f>
        <v>0</v>
      </c>
      <c r="AX17" s="107">
        <f ca="1">IF(IFERROR(MATCH(_xlfn.CONCAT($B17,",",AX$4),'22 SpcFunc &amp; VentSpcFunc combos'!$Q$8:$Q$343,0),0)&gt;0,1,0)</f>
        <v>1</v>
      </c>
      <c r="AY17" s="107">
        <f ca="1">IF(IFERROR(MATCH(_xlfn.CONCAT($B17,",",AY$4),'22 SpcFunc &amp; VentSpcFunc combos'!$Q$8:$Q$343,0),0)&gt;0,1,0)</f>
        <v>0</v>
      </c>
      <c r="AZ17" s="107">
        <f ca="1">IF(IFERROR(MATCH(_xlfn.CONCAT($B17,",",AZ$4),'22 SpcFunc &amp; VentSpcFunc combos'!$Q$8:$Q$343,0),0)&gt;0,1,0)</f>
        <v>0</v>
      </c>
      <c r="BA17" s="107">
        <f ca="1">IF(IFERROR(MATCH(_xlfn.CONCAT($B17,",",BA$4),'22 SpcFunc &amp; VentSpcFunc combos'!$Q$8:$Q$343,0),0)&gt;0,1,0)</f>
        <v>0</v>
      </c>
      <c r="BB17" s="107">
        <f ca="1">IF(IFERROR(MATCH(_xlfn.CONCAT($B17,",",BB$4),'22 SpcFunc &amp; VentSpcFunc combos'!$Q$8:$Q$343,0),0)&gt;0,1,0)</f>
        <v>0</v>
      </c>
      <c r="BC17" s="107">
        <f ca="1">IF(IFERROR(MATCH(_xlfn.CONCAT($B17,",",BC$4),'22 SpcFunc &amp; VentSpcFunc combos'!$Q$8:$Q$343,0),0)&gt;0,1,0)</f>
        <v>0</v>
      </c>
      <c r="BD17" s="107">
        <f ca="1">IF(IFERROR(MATCH(_xlfn.CONCAT($B17,",",BD$4),'22 SpcFunc &amp; VentSpcFunc combos'!$Q$8:$Q$343,0),0)&gt;0,1,0)</f>
        <v>0</v>
      </c>
      <c r="BE17" s="107">
        <f ca="1">IF(IFERROR(MATCH(_xlfn.CONCAT($B17,",",BE$4),'22 SpcFunc &amp; VentSpcFunc combos'!$Q$8:$Q$343,0),0)&gt;0,1,0)</f>
        <v>0</v>
      </c>
      <c r="BF17" s="107">
        <f ca="1">IF(IFERROR(MATCH(_xlfn.CONCAT($B17,",",BF$4),'22 SpcFunc &amp; VentSpcFunc combos'!$Q$8:$Q$343,0),0)&gt;0,1,0)</f>
        <v>0</v>
      </c>
      <c r="BG17" s="107">
        <f ca="1">IF(IFERROR(MATCH(_xlfn.CONCAT($B17,",",BG$4),'22 SpcFunc &amp; VentSpcFunc combos'!$Q$8:$Q$343,0),0)&gt;0,1,0)</f>
        <v>0</v>
      </c>
      <c r="BH17" s="107">
        <f ca="1">IF(IFERROR(MATCH(_xlfn.CONCAT($B17,",",BH$4),'22 SpcFunc &amp; VentSpcFunc combos'!$Q$8:$Q$343,0),0)&gt;0,1,0)</f>
        <v>1</v>
      </c>
      <c r="BI17" s="107">
        <f ca="1">IF(IFERROR(MATCH(_xlfn.CONCAT($B17,",",BI$4),'22 SpcFunc &amp; VentSpcFunc combos'!$Q$8:$Q$343,0),0)&gt;0,1,0)</f>
        <v>0</v>
      </c>
      <c r="BJ17" s="107">
        <f ca="1">IF(IFERROR(MATCH(_xlfn.CONCAT($B17,",",BJ$4),'22 SpcFunc &amp; VentSpcFunc combos'!$Q$8:$Q$343,0),0)&gt;0,1,0)</f>
        <v>0</v>
      </c>
      <c r="BK17" s="107">
        <f ca="1">IF(IFERROR(MATCH(_xlfn.CONCAT($B17,",",BK$4),'22 SpcFunc &amp; VentSpcFunc combos'!$Q$8:$Q$343,0),0)&gt;0,1,0)</f>
        <v>0</v>
      </c>
      <c r="BL17" s="107">
        <f ca="1">IF(IFERROR(MATCH(_xlfn.CONCAT($B17,",",BL$4),'22 SpcFunc &amp; VentSpcFunc combos'!$Q$8:$Q$343,0),0)&gt;0,1,0)</f>
        <v>0</v>
      </c>
      <c r="BM17" s="107">
        <f ca="1">IF(IFERROR(MATCH(_xlfn.CONCAT($B17,",",BM$4),'22 SpcFunc &amp; VentSpcFunc combos'!$Q$8:$Q$343,0),0)&gt;0,1,0)</f>
        <v>0</v>
      </c>
      <c r="BN17" s="107">
        <f ca="1">IF(IFERROR(MATCH(_xlfn.CONCAT($B17,",",BN$4),'22 SpcFunc &amp; VentSpcFunc combos'!$Q$8:$Q$343,0),0)&gt;0,1,0)</f>
        <v>0</v>
      </c>
      <c r="BO17" s="107">
        <f ca="1">IF(IFERROR(MATCH(_xlfn.CONCAT($B17,",",BO$4),'22 SpcFunc &amp; VentSpcFunc combos'!$Q$8:$Q$343,0),0)&gt;0,1,0)</f>
        <v>0</v>
      </c>
      <c r="BP17" s="107">
        <f ca="1">IF(IFERROR(MATCH(_xlfn.CONCAT($B17,",",BP$4),'22 SpcFunc &amp; VentSpcFunc combos'!$Q$8:$Q$343,0),0)&gt;0,1,0)</f>
        <v>0</v>
      </c>
      <c r="BQ17" s="107">
        <f ca="1">IF(IFERROR(MATCH(_xlfn.CONCAT($B17,",",BQ$4),'22 SpcFunc &amp; VentSpcFunc combos'!$Q$8:$Q$343,0),0)&gt;0,1,0)</f>
        <v>0</v>
      </c>
      <c r="BR17" s="107">
        <f ca="1">IF(IFERROR(MATCH(_xlfn.CONCAT($B17,",",BR$4),'22 SpcFunc &amp; VentSpcFunc combos'!$Q$8:$Q$343,0),0)&gt;0,1,0)</f>
        <v>0</v>
      </c>
      <c r="BS17" s="107">
        <f ca="1">IF(IFERROR(MATCH(_xlfn.CONCAT($B17,",",BS$4),'22 SpcFunc &amp; VentSpcFunc combos'!$Q$8:$Q$343,0),0)&gt;0,1,0)</f>
        <v>0</v>
      </c>
      <c r="BT17" s="107">
        <f ca="1">IF(IFERROR(MATCH(_xlfn.CONCAT($B17,",",BT$4),'22 SpcFunc &amp; VentSpcFunc combos'!$Q$8:$Q$343,0),0)&gt;0,1,0)</f>
        <v>0</v>
      </c>
      <c r="BU17" s="107">
        <f ca="1">IF(IFERROR(MATCH(_xlfn.CONCAT($B17,",",BU$4),'22 SpcFunc &amp; VentSpcFunc combos'!$Q$8:$Q$343,0),0)&gt;0,1,0)</f>
        <v>0</v>
      </c>
      <c r="BV17" s="107">
        <f ca="1">IF(IFERROR(MATCH(_xlfn.CONCAT($B17,",",BV$4),'22 SpcFunc &amp; VentSpcFunc combos'!$Q$8:$Q$343,0),0)&gt;0,1,0)</f>
        <v>0</v>
      </c>
      <c r="BW17" s="107">
        <f ca="1">IF(IFERROR(MATCH(_xlfn.CONCAT($B17,",",BW$4),'22 SpcFunc &amp; VentSpcFunc combos'!$Q$8:$Q$343,0),0)&gt;0,1,0)</f>
        <v>0</v>
      </c>
      <c r="BX17" s="107">
        <f ca="1">IF(IFERROR(MATCH(_xlfn.CONCAT($B17,",",BX$4),'22 SpcFunc &amp; VentSpcFunc combos'!$Q$8:$Q$343,0),0)&gt;0,1,0)</f>
        <v>0</v>
      </c>
      <c r="BY17" s="107">
        <f ca="1">IF(IFERROR(MATCH(_xlfn.CONCAT($B17,",",BY$4),'22 SpcFunc &amp; VentSpcFunc combos'!$Q$8:$Q$343,0),0)&gt;0,1,0)</f>
        <v>0</v>
      </c>
      <c r="BZ17" s="107">
        <f ca="1">IF(IFERROR(MATCH(_xlfn.CONCAT($B17,",",BZ$4),'22 SpcFunc &amp; VentSpcFunc combos'!$Q$8:$Q$343,0),0)&gt;0,1,0)</f>
        <v>0</v>
      </c>
      <c r="CA17" s="107">
        <f ca="1">IF(IFERROR(MATCH(_xlfn.CONCAT($B17,",",CA$4),'22 SpcFunc &amp; VentSpcFunc combos'!$Q$8:$Q$343,0),0)&gt;0,1,0)</f>
        <v>0</v>
      </c>
      <c r="CB17" s="107">
        <f ca="1">IF(IFERROR(MATCH(_xlfn.CONCAT($B17,",",CB$4),'22 SpcFunc &amp; VentSpcFunc combos'!$Q$8:$Q$343,0),0)&gt;0,1,0)</f>
        <v>0</v>
      </c>
      <c r="CC17" s="107">
        <f ca="1">IF(IFERROR(MATCH(_xlfn.CONCAT($B17,",",CC$4),'22 SpcFunc &amp; VentSpcFunc combos'!$Q$8:$Q$343,0),0)&gt;0,1,0)</f>
        <v>0</v>
      </c>
      <c r="CD17" s="107">
        <f ca="1">IF(IFERROR(MATCH(_xlfn.CONCAT($B17,",",CD$4),'22 SpcFunc &amp; VentSpcFunc combos'!$Q$8:$Q$343,0),0)&gt;0,1,0)</f>
        <v>0</v>
      </c>
      <c r="CE17" s="107">
        <f ca="1">IF(IFERROR(MATCH(_xlfn.CONCAT($B17,",",CE$4),'22 SpcFunc &amp; VentSpcFunc combos'!$Q$8:$Q$343,0),0)&gt;0,1,0)</f>
        <v>0</v>
      </c>
      <c r="CF17" s="107">
        <f ca="1">IF(IFERROR(MATCH(_xlfn.CONCAT($B17,",",CF$4),'22 SpcFunc &amp; VentSpcFunc combos'!$Q$8:$Q$343,0),0)&gt;0,1,0)</f>
        <v>0</v>
      </c>
      <c r="CG17" s="107">
        <f ca="1">IF(IFERROR(MATCH(_xlfn.CONCAT($B17,",",CG$4),'22 SpcFunc &amp; VentSpcFunc combos'!$Q$8:$Q$343,0),0)&gt;0,1,0)</f>
        <v>0</v>
      </c>
      <c r="CH17" s="107">
        <f ca="1">IF(IFERROR(MATCH(_xlfn.CONCAT($B17,",",CH$4),'22 SpcFunc &amp; VentSpcFunc combos'!$Q$8:$Q$343,0),0)&gt;0,1,0)</f>
        <v>0</v>
      </c>
      <c r="CI17" s="107">
        <f ca="1">IF(IFERROR(MATCH(_xlfn.CONCAT($B17,",",CI$4),'22 SpcFunc &amp; VentSpcFunc combos'!$Q$8:$Q$343,0),0)&gt;0,1,0)</f>
        <v>0</v>
      </c>
      <c r="CJ17" s="107">
        <f ca="1">IF(IFERROR(MATCH(_xlfn.CONCAT($B17,",",CJ$4),'22 SpcFunc &amp; VentSpcFunc combos'!$Q$8:$Q$343,0),0)&gt;0,1,0)</f>
        <v>0</v>
      </c>
      <c r="CK17" s="107">
        <f ca="1">IF(IFERROR(MATCH(_xlfn.CONCAT($B17,",",CK$4),'22 SpcFunc &amp; VentSpcFunc combos'!$Q$8:$Q$343,0),0)&gt;0,1,0)</f>
        <v>0</v>
      </c>
      <c r="CL17" s="107">
        <f ca="1">IF(IFERROR(MATCH(_xlfn.CONCAT($B17,",",CL$4),'22 SpcFunc &amp; VentSpcFunc combos'!$Q$8:$Q$343,0),0)&gt;0,1,0)</f>
        <v>0</v>
      </c>
      <c r="CM17" s="107">
        <f ca="1">IF(IFERROR(MATCH(_xlfn.CONCAT($B17,",",CM$4),'22 SpcFunc &amp; VentSpcFunc combos'!$Q$8:$Q$343,0),0)&gt;0,1,0)</f>
        <v>0</v>
      </c>
      <c r="CN17" s="107">
        <f ca="1">IF(IFERROR(MATCH(_xlfn.CONCAT($B17,",",CN$4),'22 SpcFunc &amp; VentSpcFunc combos'!$Q$8:$Q$343,0),0)&gt;0,1,0)</f>
        <v>0</v>
      </c>
      <c r="CO17" s="107">
        <f ca="1">IF(IFERROR(MATCH(_xlfn.CONCAT($B17,",",CO$4),'22 SpcFunc &amp; VentSpcFunc combos'!$Q$8:$Q$343,0),0)&gt;0,1,0)</f>
        <v>0</v>
      </c>
      <c r="CP17" s="107">
        <f ca="1">IF(IFERROR(MATCH(_xlfn.CONCAT($B17,",",CP$4),'22 SpcFunc &amp; VentSpcFunc combos'!$Q$8:$Q$343,0),0)&gt;0,1,0)</f>
        <v>0</v>
      </c>
      <c r="CQ17" s="107">
        <f ca="1">IF(IFERROR(MATCH(_xlfn.CONCAT($B17,",",CQ$4),'22 SpcFunc &amp; VentSpcFunc combos'!$Q$8:$Q$343,0),0)&gt;0,1,0)</f>
        <v>0</v>
      </c>
      <c r="CR17" s="107">
        <f ca="1">IF(IFERROR(MATCH(_xlfn.CONCAT($B17,",",CR$4),'22 SpcFunc &amp; VentSpcFunc combos'!$Q$8:$Q$343,0),0)&gt;0,1,0)</f>
        <v>0</v>
      </c>
      <c r="CS17" s="107">
        <f ca="1">IF(IFERROR(MATCH(_xlfn.CONCAT($B17,",",CS$4),'22 SpcFunc &amp; VentSpcFunc combos'!$Q$8:$Q$343,0),0)&gt;0,1,0)</f>
        <v>0</v>
      </c>
      <c r="CT17" s="107">
        <f ca="1">IF(IFERROR(MATCH(_xlfn.CONCAT($B17,",",CT$4),'22 SpcFunc &amp; VentSpcFunc combos'!$Q$8:$Q$343,0),0)&gt;0,1,0)</f>
        <v>0</v>
      </c>
      <c r="CU17" s="86" t="s">
        <v>535</v>
      </c>
      <c r="CV17">
        <f t="shared" ca="1" si="4"/>
        <v>5</v>
      </c>
    </row>
    <row r="18" spans="2:100">
      <c r="B18" t="str">
        <f>'For CSV - 2022 SpcFuncData'!B18</f>
        <v>Classroom, Lecture, Training, Vocational Areas</v>
      </c>
      <c r="C18" s="107">
        <f ca="1">IF(IFERROR(MATCH(_xlfn.CONCAT($B18,",",C$4),'22 SpcFunc &amp; VentSpcFunc combos'!$Q$8:$Q$343,0),0)&gt;0,1,0)</f>
        <v>0</v>
      </c>
      <c r="D18" s="107">
        <f ca="1">IF(IFERROR(MATCH(_xlfn.CONCAT($B18,",",D$4),'22 SpcFunc &amp; VentSpcFunc combos'!$Q$8:$Q$343,0),0)&gt;0,1,0)</f>
        <v>0</v>
      </c>
      <c r="E18" s="107">
        <f ca="1">IF(IFERROR(MATCH(_xlfn.CONCAT($B18,",",E$4),'22 SpcFunc &amp; VentSpcFunc combos'!$Q$8:$Q$343,0),0)&gt;0,1,0)</f>
        <v>0</v>
      </c>
      <c r="F18" s="107">
        <f ca="1">IF(IFERROR(MATCH(_xlfn.CONCAT($B18,",",F$4),'22 SpcFunc &amp; VentSpcFunc combos'!$Q$8:$Q$343,0),0)&gt;0,1,0)</f>
        <v>0</v>
      </c>
      <c r="G18" s="107">
        <f ca="1">IF(IFERROR(MATCH(_xlfn.CONCAT($B18,",",G$4),'22 SpcFunc &amp; VentSpcFunc combos'!$Q$8:$Q$343,0),0)&gt;0,1,0)</f>
        <v>0</v>
      </c>
      <c r="H18" s="107">
        <f ca="1">IF(IFERROR(MATCH(_xlfn.CONCAT($B18,",",H$4),'22 SpcFunc &amp; VentSpcFunc combos'!$Q$8:$Q$343,0),0)&gt;0,1,0)</f>
        <v>0</v>
      </c>
      <c r="I18" s="107">
        <f ca="1">IF(IFERROR(MATCH(_xlfn.CONCAT($B18,",",I$4),'22 SpcFunc &amp; VentSpcFunc combos'!$Q$8:$Q$343,0),0)&gt;0,1,0)</f>
        <v>0</v>
      </c>
      <c r="J18" s="107">
        <f ca="1">IF(IFERROR(MATCH(_xlfn.CONCAT($B18,",",J$4),'22 SpcFunc &amp; VentSpcFunc combos'!$Q$8:$Q$343,0),0)&gt;0,1,0)</f>
        <v>0</v>
      </c>
      <c r="K18" s="107">
        <f ca="1">IF(IFERROR(MATCH(_xlfn.CONCAT($B18,",",K$4),'22 SpcFunc &amp; VentSpcFunc combos'!$Q$8:$Q$343,0),0)&gt;0,1,0)</f>
        <v>1</v>
      </c>
      <c r="L18" s="107">
        <f ca="1">IF(IFERROR(MATCH(_xlfn.CONCAT($B18,",",L$4),'22 SpcFunc &amp; VentSpcFunc combos'!$Q$8:$Q$343,0),0)&gt;0,1,0)</f>
        <v>1</v>
      </c>
      <c r="M18" s="107">
        <f ca="1">IF(IFERROR(MATCH(_xlfn.CONCAT($B18,",",M$4),'22 SpcFunc &amp; VentSpcFunc combos'!$Q$8:$Q$343,0),0)&gt;0,1,0)</f>
        <v>1</v>
      </c>
      <c r="N18" s="107">
        <f ca="1">IF(IFERROR(MATCH(_xlfn.CONCAT($B18,",",N$4),'22 SpcFunc &amp; VentSpcFunc combos'!$Q$8:$Q$343,0),0)&gt;0,1,0)</f>
        <v>1</v>
      </c>
      <c r="O18" s="107">
        <f ca="1">IF(IFERROR(MATCH(_xlfn.CONCAT($B18,",",O$4),'22 SpcFunc &amp; VentSpcFunc combos'!$Q$8:$Q$343,0),0)&gt;0,1,0)</f>
        <v>1</v>
      </c>
      <c r="P18" s="107">
        <f ca="1">IF(IFERROR(MATCH(_xlfn.CONCAT($B18,",",P$4),'22 SpcFunc &amp; VentSpcFunc combos'!$Q$8:$Q$343,0),0)&gt;0,1,0)</f>
        <v>1</v>
      </c>
      <c r="Q18" s="107">
        <f ca="1">IF(IFERROR(MATCH(_xlfn.CONCAT($B18,",",Q$4),'22 SpcFunc &amp; VentSpcFunc combos'!$Q$8:$Q$343,0),0)&gt;0,1,0)</f>
        <v>1</v>
      </c>
      <c r="R18" s="107">
        <f ca="1">IF(IFERROR(MATCH(_xlfn.CONCAT($B18,",",R$4),'22 SpcFunc &amp; VentSpcFunc combos'!$Q$8:$Q$343,0),0)&gt;0,1,0)</f>
        <v>1</v>
      </c>
      <c r="S18" s="107">
        <f ca="1">IF(IFERROR(MATCH(_xlfn.CONCAT($B18,",",S$4),'22 SpcFunc &amp; VentSpcFunc combos'!$Q$8:$Q$343,0),0)&gt;0,1,0)</f>
        <v>1</v>
      </c>
      <c r="T18" s="107">
        <f ca="1">IF(IFERROR(MATCH(_xlfn.CONCAT($B18,",",T$4),'22 SpcFunc &amp; VentSpcFunc combos'!$Q$8:$Q$343,0),0)&gt;0,1,0)</f>
        <v>1</v>
      </c>
      <c r="U18" s="107">
        <f ca="1">IF(IFERROR(MATCH(_xlfn.CONCAT($B18,",",U$4),'22 SpcFunc &amp; VentSpcFunc combos'!$Q$8:$Q$343,0),0)&gt;0,1,0)</f>
        <v>1</v>
      </c>
      <c r="V18" s="107">
        <f ca="1">IF(IFERROR(MATCH(_xlfn.CONCAT($B18,",",V$4),'22 SpcFunc &amp; VentSpcFunc combos'!$Q$8:$Q$343,0),0)&gt;0,1,0)</f>
        <v>1</v>
      </c>
      <c r="W18" s="107">
        <f ca="1">IF(IFERROR(MATCH(_xlfn.CONCAT($B18,",",W$4),'22 SpcFunc &amp; VentSpcFunc combos'!$Q$8:$Q$343,0),0)&gt;0,1,0)</f>
        <v>1</v>
      </c>
      <c r="X18" s="107">
        <f ca="1">IF(IFERROR(MATCH(_xlfn.CONCAT($B18,",",X$4),'22 SpcFunc &amp; VentSpcFunc combos'!$Q$8:$Q$343,0),0)&gt;0,1,0)</f>
        <v>1</v>
      </c>
      <c r="Y18" s="107">
        <f ca="1">IF(IFERROR(MATCH(_xlfn.CONCAT($B18,",",Y$4),'22 SpcFunc &amp; VentSpcFunc combos'!$Q$8:$Q$343,0),0)&gt;0,1,0)</f>
        <v>1</v>
      </c>
      <c r="Z18" s="107">
        <f ca="1">IF(IFERROR(MATCH(_xlfn.CONCAT($B18,",",Z$4),'22 SpcFunc &amp; VentSpcFunc combos'!$Q$8:$Q$343,0),0)&gt;0,1,0)</f>
        <v>0</v>
      </c>
      <c r="AA18" s="107">
        <f ca="1">IF(IFERROR(MATCH(_xlfn.CONCAT($B18,",",AA$4),'22 SpcFunc &amp; VentSpcFunc combos'!$Q$8:$Q$343,0),0)&gt;0,1,0)</f>
        <v>0</v>
      </c>
      <c r="AB18" s="107">
        <f ca="1">IF(IFERROR(MATCH(_xlfn.CONCAT($B18,",",AB$4),'22 SpcFunc &amp; VentSpcFunc combos'!$Q$8:$Q$343,0),0)&gt;0,1,0)</f>
        <v>1</v>
      </c>
      <c r="AC18" s="107">
        <f ca="1">IF(IFERROR(MATCH(_xlfn.CONCAT($B18,",",AC$4),'22 SpcFunc &amp; VentSpcFunc combos'!$Q$8:$Q$343,0),0)&gt;0,1,0)</f>
        <v>0</v>
      </c>
      <c r="AD18" s="107">
        <f ca="1">IF(IFERROR(MATCH(_xlfn.CONCAT($B18,",",AD$4),'22 SpcFunc &amp; VentSpcFunc combos'!$Q$8:$Q$343,0),0)&gt;0,1,0)</f>
        <v>0</v>
      </c>
      <c r="AE18" s="107">
        <f ca="1">IF(IFERROR(MATCH(_xlfn.CONCAT($B18,",",AE$4),'22 SpcFunc &amp; VentSpcFunc combos'!$Q$8:$Q$343,0),0)&gt;0,1,0)</f>
        <v>0</v>
      </c>
      <c r="AF18" s="107">
        <f ca="1">IF(IFERROR(MATCH(_xlfn.CONCAT($B18,",",AF$4),'22 SpcFunc &amp; VentSpcFunc combos'!$Q$8:$Q$343,0),0)&gt;0,1,0)</f>
        <v>0</v>
      </c>
      <c r="AG18" s="107">
        <f ca="1">IF(IFERROR(MATCH(_xlfn.CONCAT($B18,",",AG$4),'22 SpcFunc &amp; VentSpcFunc combos'!$Q$8:$Q$343,0),0)&gt;0,1,0)</f>
        <v>0</v>
      </c>
      <c r="AH18" s="107">
        <f ca="1">IF(IFERROR(MATCH(_xlfn.CONCAT($B18,",",AH$4),'22 SpcFunc &amp; VentSpcFunc combos'!$Q$8:$Q$343,0),0)&gt;0,1,0)</f>
        <v>0</v>
      </c>
      <c r="AI18" s="107">
        <f ca="1">IF(IFERROR(MATCH(_xlfn.CONCAT($B18,",",AI$4),'22 SpcFunc &amp; VentSpcFunc combos'!$Q$8:$Q$343,0),0)&gt;0,1,0)</f>
        <v>0</v>
      </c>
      <c r="AJ18" s="107">
        <f ca="1">IF(IFERROR(MATCH(_xlfn.CONCAT($B18,",",AJ$4),'22 SpcFunc &amp; VentSpcFunc combos'!$Q$8:$Q$343,0),0)&gt;0,1,0)</f>
        <v>0</v>
      </c>
      <c r="AK18" s="107">
        <f ca="1">IF(IFERROR(MATCH(_xlfn.CONCAT($B18,",",AK$4),'22 SpcFunc &amp; VentSpcFunc combos'!$Q$8:$Q$343,0),0)&gt;0,1,0)</f>
        <v>0</v>
      </c>
      <c r="AL18" s="107">
        <f ca="1">IF(IFERROR(MATCH(_xlfn.CONCAT($B18,",",AL$4),'22 SpcFunc &amp; VentSpcFunc combos'!$Q$8:$Q$343,0),0)&gt;0,1,0)</f>
        <v>0</v>
      </c>
      <c r="AM18" s="107">
        <f ca="1">IF(IFERROR(MATCH(_xlfn.CONCAT($B18,",",AM$4),'22 SpcFunc &amp; VentSpcFunc combos'!$Q$8:$Q$343,0),0)&gt;0,1,0)</f>
        <v>0</v>
      </c>
      <c r="AN18" s="107">
        <f ca="1">IF(IFERROR(MATCH(_xlfn.CONCAT($B18,",",AN$4),'22 SpcFunc &amp; VentSpcFunc combos'!$Q$8:$Q$343,0),0)&gt;0,1,0)</f>
        <v>0</v>
      </c>
      <c r="AO18" s="107">
        <f ca="1">IF(IFERROR(MATCH(_xlfn.CONCAT($B18,",",AO$4),'22 SpcFunc &amp; VentSpcFunc combos'!$Q$8:$Q$343,0),0)&gt;0,1,0)</f>
        <v>0</v>
      </c>
      <c r="AP18" s="107">
        <f ca="1">IF(IFERROR(MATCH(_xlfn.CONCAT($B18,",",AP$4),'22 SpcFunc &amp; VentSpcFunc combos'!$Q$8:$Q$343,0),0)&gt;0,1,0)</f>
        <v>0</v>
      </c>
      <c r="AQ18" s="107">
        <f ca="1">IF(IFERROR(MATCH(_xlfn.CONCAT($B18,",",AQ$4),'22 SpcFunc &amp; VentSpcFunc combos'!$Q$8:$Q$343,0),0)&gt;0,1,0)</f>
        <v>1</v>
      </c>
      <c r="AR18" s="107">
        <f ca="1">IF(IFERROR(MATCH(_xlfn.CONCAT($B18,",",AR$4),'22 SpcFunc &amp; VentSpcFunc combos'!$Q$8:$Q$343,0),0)&gt;0,1,0)</f>
        <v>0</v>
      </c>
      <c r="AS18" s="107">
        <f ca="1">IF(IFERROR(MATCH(_xlfn.CONCAT($B18,",",AS$4),'22 SpcFunc &amp; VentSpcFunc combos'!$Q$8:$Q$343,0),0)&gt;0,1,0)</f>
        <v>0</v>
      </c>
      <c r="AT18" s="107">
        <f ca="1">IF(IFERROR(MATCH(_xlfn.CONCAT($B18,",",AT$4),'22 SpcFunc &amp; VentSpcFunc combos'!$Q$8:$Q$343,0),0)&gt;0,1,0)</f>
        <v>1</v>
      </c>
      <c r="AU18" s="107">
        <f ca="1">IF(IFERROR(MATCH(_xlfn.CONCAT($B18,",",AU$4),'22 SpcFunc &amp; VentSpcFunc combos'!$Q$8:$Q$343,0),0)&gt;0,1,0)</f>
        <v>0</v>
      </c>
      <c r="AV18" s="107">
        <f ca="1">IF(IFERROR(MATCH(_xlfn.CONCAT($B18,",",AV$4),'22 SpcFunc &amp; VentSpcFunc combos'!$Q$8:$Q$343,0),0)&gt;0,1,0)</f>
        <v>0</v>
      </c>
      <c r="AW18" s="107">
        <f ca="1">IF(IFERROR(MATCH(_xlfn.CONCAT($B18,",",AW$4),'22 SpcFunc &amp; VentSpcFunc combos'!$Q$8:$Q$343,0),0)&gt;0,1,0)</f>
        <v>0</v>
      </c>
      <c r="AX18" s="107">
        <f ca="1">IF(IFERROR(MATCH(_xlfn.CONCAT($B18,",",AX$4),'22 SpcFunc &amp; VentSpcFunc combos'!$Q$8:$Q$343,0),0)&gt;0,1,0)</f>
        <v>0</v>
      </c>
      <c r="AY18" s="107">
        <f ca="1">IF(IFERROR(MATCH(_xlfn.CONCAT($B18,",",AY$4),'22 SpcFunc &amp; VentSpcFunc combos'!$Q$8:$Q$343,0),0)&gt;0,1,0)</f>
        <v>0</v>
      </c>
      <c r="AZ18" s="107">
        <f ca="1">IF(IFERROR(MATCH(_xlfn.CONCAT($B18,",",AZ$4),'22 SpcFunc &amp; VentSpcFunc combos'!$Q$8:$Q$343,0),0)&gt;0,1,0)</f>
        <v>0</v>
      </c>
      <c r="BA18" s="107">
        <f ca="1">IF(IFERROR(MATCH(_xlfn.CONCAT($B18,",",BA$4),'22 SpcFunc &amp; VentSpcFunc combos'!$Q$8:$Q$343,0),0)&gt;0,1,0)</f>
        <v>0</v>
      </c>
      <c r="BB18" s="107">
        <f ca="1">IF(IFERROR(MATCH(_xlfn.CONCAT($B18,",",BB$4),'22 SpcFunc &amp; VentSpcFunc combos'!$Q$8:$Q$343,0),0)&gt;0,1,0)</f>
        <v>0</v>
      </c>
      <c r="BC18" s="107">
        <f ca="1">IF(IFERROR(MATCH(_xlfn.CONCAT($B18,",",BC$4),'22 SpcFunc &amp; VentSpcFunc combos'!$Q$8:$Q$343,0),0)&gt;0,1,0)</f>
        <v>0</v>
      </c>
      <c r="BD18" s="107">
        <f ca="1">IF(IFERROR(MATCH(_xlfn.CONCAT($B18,",",BD$4),'22 SpcFunc &amp; VentSpcFunc combos'!$Q$8:$Q$343,0),0)&gt;0,1,0)</f>
        <v>0</v>
      </c>
      <c r="BE18" s="107">
        <f ca="1">IF(IFERROR(MATCH(_xlfn.CONCAT($B18,",",BE$4),'22 SpcFunc &amp; VentSpcFunc combos'!$Q$8:$Q$343,0),0)&gt;0,1,0)</f>
        <v>0</v>
      </c>
      <c r="BF18" s="107">
        <f ca="1">IF(IFERROR(MATCH(_xlfn.CONCAT($B18,",",BF$4),'22 SpcFunc &amp; VentSpcFunc combos'!$Q$8:$Q$343,0),0)&gt;0,1,0)</f>
        <v>0</v>
      </c>
      <c r="BG18" s="107">
        <f ca="1">IF(IFERROR(MATCH(_xlfn.CONCAT($B18,",",BG$4),'22 SpcFunc &amp; VentSpcFunc combos'!$Q$8:$Q$343,0),0)&gt;0,1,0)</f>
        <v>0</v>
      </c>
      <c r="BH18" s="107">
        <f ca="1">IF(IFERROR(MATCH(_xlfn.CONCAT($B18,",",BH$4),'22 SpcFunc &amp; VentSpcFunc combos'!$Q$8:$Q$343,0),0)&gt;0,1,0)</f>
        <v>1</v>
      </c>
      <c r="BI18" s="107">
        <f ca="1">IF(IFERROR(MATCH(_xlfn.CONCAT($B18,",",BI$4),'22 SpcFunc &amp; VentSpcFunc combos'!$Q$8:$Q$343,0),0)&gt;0,1,0)</f>
        <v>0</v>
      </c>
      <c r="BJ18" s="107">
        <f ca="1">IF(IFERROR(MATCH(_xlfn.CONCAT($B18,",",BJ$4),'22 SpcFunc &amp; VentSpcFunc combos'!$Q$8:$Q$343,0),0)&gt;0,1,0)</f>
        <v>0</v>
      </c>
      <c r="BK18" s="107">
        <f ca="1">IF(IFERROR(MATCH(_xlfn.CONCAT($B18,",",BK$4),'22 SpcFunc &amp; VentSpcFunc combos'!$Q$8:$Q$343,0),0)&gt;0,1,0)</f>
        <v>0</v>
      </c>
      <c r="BL18" s="107">
        <f ca="1">IF(IFERROR(MATCH(_xlfn.CONCAT($B18,",",BL$4),'22 SpcFunc &amp; VentSpcFunc combos'!$Q$8:$Q$343,0),0)&gt;0,1,0)</f>
        <v>0</v>
      </c>
      <c r="BM18" s="107">
        <f ca="1">IF(IFERROR(MATCH(_xlfn.CONCAT($B18,",",BM$4),'22 SpcFunc &amp; VentSpcFunc combos'!$Q$8:$Q$343,0),0)&gt;0,1,0)</f>
        <v>0</v>
      </c>
      <c r="BN18" s="107">
        <f ca="1">IF(IFERROR(MATCH(_xlfn.CONCAT($B18,",",BN$4),'22 SpcFunc &amp; VentSpcFunc combos'!$Q$8:$Q$343,0),0)&gt;0,1,0)</f>
        <v>0</v>
      </c>
      <c r="BO18" s="107">
        <f ca="1">IF(IFERROR(MATCH(_xlfn.CONCAT($B18,",",BO$4),'22 SpcFunc &amp; VentSpcFunc combos'!$Q$8:$Q$343,0),0)&gt;0,1,0)</f>
        <v>0</v>
      </c>
      <c r="BP18" s="107">
        <f ca="1">IF(IFERROR(MATCH(_xlfn.CONCAT($B18,",",BP$4),'22 SpcFunc &amp; VentSpcFunc combos'!$Q$8:$Q$343,0),0)&gt;0,1,0)</f>
        <v>0</v>
      </c>
      <c r="BQ18" s="107">
        <f ca="1">IF(IFERROR(MATCH(_xlfn.CONCAT($B18,",",BQ$4),'22 SpcFunc &amp; VentSpcFunc combos'!$Q$8:$Q$343,0),0)&gt;0,1,0)</f>
        <v>0</v>
      </c>
      <c r="BR18" s="107">
        <f ca="1">IF(IFERROR(MATCH(_xlfn.CONCAT($B18,",",BR$4),'22 SpcFunc &amp; VentSpcFunc combos'!$Q$8:$Q$343,0),0)&gt;0,1,0)</f>
        <v>0</v>
      </c>
      <c r="BS18" s="107">
        <f ca="1">IF(IFERROR(MATCH(_xlfn.CONCAT($B18,",",BS$4),'22 SpcFunc &amp; VentSpcFunc combos'!$Q$8:$Q$343,0),0)&gt;0,1,0)</f>
        <v>0</v>
      </c>
      <c r="BT18" s="107">
        <f ca="1">IF(IFERROR(MATCH(_xlfn.CONCAT($B18,",",BT$4),'22 SpcFunc &amp; VentSpcFunc combos'!$Q$8:$Q$343,0),0)&gt;0,1,0)</f>
        <v>0</v>
      </c>
      <c r="BU18" s="107">
        <f ca="1">IF(IFERROR(MATCH(_xlfn.CONCAT($B18,",",BU$4),'22 SpcFunc &amp; VentSpcFunc combos'!$Q$8:$Q$343,0),0)&gt;0,1,0)</f>
        <v>0</v>
      </c>
      <c r="BV18" s="107">
        <f ca="1">IF(IFERROR(MATCH(_xlfn.CONCAT($B18,",",BV$4),'22 SpcFunc &amp; VentSpcFunc combos'!$Q$8:$Q$343,0),0)&gt;0,1,0)</f>
        <v>0</v>
      </c>
      <c r="BW18" s="107">
        <f ca="1">IF(IFERROR(MATCH(_xlfn.CONCAT($B18,",",BW$4),'22 SpcFunc &amp; VentSpcFunc combos'!$Q$8:$Q$343,0),0)&gt;0,1,0)</f>
        <v>0</v>
      </c>
      <c r="BX18" s="107">
        <f ca="1">IF(IFERROR(MATCH(_xlfn.CONCAT($B18,",",BX$4),'22 SpcFunc &amp; VentSpcFunc combos'!$Q$8:$Q$343,0),0)&gt;0,1,0)</f>
        <v>0</v>
      </c>
      <c r="BY18" s="107">
        <f ca="1">IF(IFERROR(MATCH(_xlfn.CONCAT($B18,",",BY$4),'22 SpcFunc &amp; VentSpcFunc combos'!$Q$8:$Q$343,0),0)&gt;0,1,0)</f>
        <v>0</v>
      </c>
      <c r="BZ18" s="107">
        <f ca="1">IF(IFERROR(MATCH(_xlfn.CONCAT($B18,",",BZ$4),'22 SpcFunc &amp; VentSpcFunc combos'!$Q$8:$Q$343,0),0)&gt;0,1,0)</f>
        <v>0</v>
      </c>
      <c r="CA18" s="107">
        <f ca="1">IF(IFERROR(MATCH(_xlfn.CONCAT($B18,",",CA$4),'22 SpcFunc &amp; VentSpcFunc combos'!$Q$8:$Q$343,0),0)&gt;0,1,0)</f>
        <v>0</v>
      </c>
      <c r="CB18" s="107">
        <f ca="1">IF(IFERROR(MATCH(_xlfn.CONCAT($B18,",",CB$4),'22 SpcFunc &amp; VentSpcFunc combos'!$Q$8:$Q$343,0),0)&gt;0,1,0)</f>
        <v>1</v>
      </c>
      <c r="CC18" s="107">
        <f ca="1">IF(IFERROR(MATCH(_xlfn.CONCAT($B18,",",CC$4),'22 SpcFunc &amp; VentSpcFunc combos'!$Q$8:$Q$343,0),0)&gt;0,1,0)</f>
        <v>1</v>
      </c>
      <c r="CD18" s="107">
        <f ca="1">IF(IFERROR(MATCH(_xlfn.CONCAT($B18,",",CD$4),'22 SpcFunc &amp; VentSpcFunc combos'!$Q$8:$Q$343,0),0)&gt;0,1,0)</f>
        <v>0</v>
      </c>
      <c r="CE18" s="107">
        <f ca="1">IF(IFERROR(MATCH(_xlfn.CONCAT($B18,",",CE$4),'22 SpcFunc &amp; VentSpcFunc combos'!$Q$8:$Q$343,0),0)&gt;0,1,0)</f>
        <v>0</v>
      </c>
      <c r="CF18" s="107">
        <f ca="1">IF(IFERROR(MATCH(_xlfn.CONCAT($B18,",",CF$4),'22 SpcFunc &amp; VentSpcFunc combos'!$Q$8:$Q$343,0),0)&gt;0,1,0)</f>
        <v>0</v>
      </c>
      <c r="CG18" s="107">
        <f ca="1">IF(IFERROR(MATCH(_xlfn.CONCAT($B18,",",CG$4),'22 SpcFunc &amp; VentSpcFunc combos'!$Q$8:$Q$343,0),0)&gt;0,1,0)</f>
        <v>0</v>
      </c>
      <c r="CH18" s="107">
        <f ca="1">IF(IFERROR(MATCH(_xlfn.CONCAT($B18,",",CH$4),'22 SpcFunc &amp; VentSpcFunc combos'!$Q$8:$Q$343,0),0)&gt;0,1,0)</f>
        <v>0</v>
      </c>
      <c r="CI18" s="107">
        <f ca="1">IF(IFERROR(MATCH(_xlfn.CONCAT($B18,",",CI$4),'22 SpcFunc &amp; VentSpcFunc combos'!$Q$8:$Q$343,0),0)&gt;0,1,0)</f>
        <v>0</v>
      </c>
      <c r="CJ18" s="107">
        <f ca="1">IF(IFERROR(MATCH(_xlfn.CONCAT($B18,",",CJ$4),'22 SpcFunc &amp; VentSpcFunc combos'!$Q$8:$Q$343,0),0)&gt;0,1,0)</f>
        <v>0</v>
      </c>
      <c r="CK18" s="107">
        <f ca="1">IF(IFERROR(MATCH(_xlfn.CONCAT($B18,",",CK$4),'22 SpcFunc &amp; VentSpcFunc combos'!$Q$8:$Q$343,0),0)&gt;0,1,0)</f>
        <v>0</v>
      </c>
      <c r="CL18" s="107">
        <f ca="1">IF(IFERROR(MATCH(_xlfn.CONCAT($B18,",",CL$4),'22 SpcFunc &amp; VentSpcFunc combos'!$Q$8:$Q$343,0),0)&gt;0,1,0)</f>
        <v>0</v>
      </c>
      <c r="CM18" s="107">
        <f ca="1">IF(IFERROR(MATCH(_xlfn.CONCAT($B18,",",CM$4),'22 SpcFunc &amp; VentSpcFunc combos'!$Q$8:$Q$343,0),0)&gt;0,1,0)</f>
        <v>0</v>
      </c>
      <c r="CN18" s="107">
        <f ca="1">IF(IFERROR(MATCH(_xlfn.CONCAT($B18,",",CN$4),'22 SpcFunc &amp; VentSpcFunc combos'!$Q$8:$Q$343,0),0)&gt;0,1,0)</f>
        <v>0</v>
      </c>
      <c r="CO18" s="107">
        <f ca="1">IF(IFERROR(MATCH(_xlfn.CONCAT($B18,",",CO$4),'22 SpcFunc &amp; VentSpcFunc combos'!$Q$8:$Q$343,0),0)&gt;0,1,0)</f>
        <v>0</v>
      </c>
      <c r="CP18" s="107">
        <f ca="1">IF(IFERROR(MATCH(_xlfn.CONCAT($B18,",",CP$4),'22 SpcFunc &amp; VentSpcFunc combos'!$Q$8:$Q$343,0),0)&gt;0,1,0)</f>
        <v>0</v>
      </c>
      <c r="CQ18" s="107">
        <f ca="1">IF(IFERROR(MATCH(_xlfn.CONCAT($B18,",",CQ$4),'22 SpcFunc &amp; VentSpcFunc combos'!$Q$8:$Q$343,0),0)&gt;0,1,0)</f>
        <v>0</v>
      </c>
      <c r="CR18" s="107">
        <f ca="1">IF(IFERROR(MATCH(_xlfn.CONCAT($B18,",",CR$4),'22 SpcFunc &amp; VentSpcFunc combos'!$Q$8:$Q$343,0),0)&gt;0,1,0)</f>
        <v>0</v>
      </c>
      <c r="CS18" s="107">
        <f ca="1">IF(IFERROR(MATCH(_xlfn.CONCAT($B18,",",CS$4),'22 SpcFunc &amp; VentSpcFunc combos'!$Q$8:$Q$343,0),0)&gt;0,1,0)</f>
        <v>0</v>
      </c>
      <c r="CT18" s="107">
        <f ca="1">IF(IFERROR(MATCH(_xlfn.CONCAT($B18,",",CT$4),'22 SpcFunc &amp; VentSpcFunc combos'!$Q$8:$Q$343,0),0)&gt;0,1,0)</f>
        <v>0</v>
      </c>
      <c r="CU18" s="86" t="s">
        <v>535</v>
      </c>
      <c r="CV18">
        <f t="shared" ca="1" si="4"/>
        <v>21</v>
      </c>
    </row>
    <row r="19" spans="2:100">
      <c r="B19" t="str">
        <f>'For CSV - 2022 SpcFuncData'!B19</f>
        <v>Computer Room</v>
      </c>
      <c r="C19" s="107">
        <f ca="1">IF(IFERROR(MATCH(_xlfn.CONCAT($B19,",",C$4),'22 SpcFunc &amp; VentSpcFunc combos'!$Q$8:$Q$343,0),0)&gt;0,1,0)</f>
        <v>0</v>
      </c>
      <c r="D19" s="107">
        <f ca="1">IF(IFERROR(MATCH(_xlfn.CONCAT($B19,",",D$4),'22 SpcFunc &amp; VentSpcFunc combos'!$Q$8:$Q$343,0),0)&gt;0,1,0)</f>
        <v>0</v>
      </c>
      <c r="E19" s="107">
        <f ca="1">IF(IFERROR(MATCH(_xlfn.CONCAT($B19,",",E$4),'22 SpcFunc &amp; VentSpcFunc combos'!$Q$8:$Q$343,0),0)&gt;0,1,0)</f>
        <v>0</v>
      </c>
      <c r="F19" s="107">
        <f ca="1">IF(IFERROR(MATCH(_xlfn.CONCAT($B19,",",F$4),'22 SpcFunc &amp; VentSpcFunc combos'!$Q$8:$Q$343,0),0)&gt;0,1,0)</f>
        <v>0</v>
      </c>
      <c r="G19" s="107">
        <f ca="1">IF(IFERROR(MATCH(_xlfn.CONCAT($B19,",",G$4),'22 SpcFunc &amp; VentSpcFunc combos'!$Q$8:$Q$343,0),0)&gt;0,1,0)</f>
        <v>0</v>
      </c>
      <c r="H19" s="107">
        <f ca="1">IF(IFERROR(MATCH(_xlfn.CONCAT($B19,",",H$4),'22 SpcFunc &amp; VentSpcFunc combos'!$Q$8:$Q$343,0),0)&gt;0,1,0)</f>
        <v>0</v>
      </c>
      <c r="I19" s="107">
        <f ca="1">IF(IFERROR(MATCH(_xlfn.CONCAT($B19,",",I$4),'22 SpcFunc &amp; VentSpcFunc combos'!$Q$8:$Q$343,0),0)&gt;0,1,0)</f>
        <v>0</v>
      </c>
      <c r="J19" s="107">
        <f ca="1">IF(IFERROR(MATCH(_xlfn.CONCAT($B19,",",J$4),'22 SpcFunc &amp; VentSpcFunc combos'!$Q$8:$Q$343,0),0)&gt;0,1,0)</f>
        <v>0</v>
      </c>
      <c r="K19" s="107">
        <f ca="1">IF(IFERROR(MATCH(_xlfn.CONCAT($B19,",",K$4),'22 SpcFunc &amp; VentSpcFunc combos'!$Q$8:$Q$343,0),0)&gt;0,1,0)</f>
        <v>0</v>
      </c>
      <c r="L19" s="107">
        <f ca="1">IF(IFERROR(MATCH(_xlfn.CONCAT($B19,",",L$4),'22 SpcFunc &amp; VentSpcFunc combos'!$Q$8:$Q$343,0),0)&gt;0,1,0)</f>
        <v>0</v>
      </c>
      <c r="M19" s="107">
        <f ca="1">IF(IFERROR(MATCH(_xlfn.CONCAT($B19,",",M$4),'22 SpcFunc &amp; VentSpcFunc combos'!$Q$8:$Q$343,0),0)&gt;0,1,0)</f>
        <v>0</v>
      </c>
      <c r="N19" s="107">
        <f ca="1">IF(IFERROR(MATCH(_xlfn.CONCAT($B19,",",N$4),'22 SpcFunc &amp; VentSpcFunc combos'!$Q$8:$Q$343,0),0)&gt;0,1,0)</f>
        <v>1</v>
      </c>
      <c r="O19" s="107">
        <f ca="1">IF(IFERROR(MATCH(_xlfn.CONCAT($B19,",",O$4),'22 SpcFunc &amp; VentSpcFunc combos'!$Q$8:$Q$343,0),0)&gt;0,1,0)</f>
        <v>0</v>
      </c>
      <c r="P19" s="107">
        <f ca="1">IF(IFERROR(MATCH(_xlfn.CONCAT($B19,",",P$4),'22 SpcFunc &amp; VentSpcFunc combos'!$Q$8:$Q$343,0),0)&gt;0,1,0)</f>
        <v>0</v>
      </c>
      <c r="Q19" s="107">
        <f ca="1">IF(IFERROR(MATCH(_xlfn.CONCAT($B19,",",Q$4),'22 SpcFunc &amp; VentSpcFunc combos'!$Q$8:$Q$343,0),0)&gt;0,1,0)</f>
        <v>0</v>
      </c>
      <c r="R19" s="107">
        <f ca="1">IF(IFERROR(MATCH(_xlfn.CONCAT($B19,",",R$4),'22 SpcFunc &amp; VentSpcFunc combos'!$Q$8:$Q$343,0),0)&gt;0,1,0)</f>
        <v>0</v>
      </c>
      <c r="S19" s="107">
        <f ca="1">IF(IFERROR(MATCH(_xlfn.CONCAT($B19,",",S$4),'22 SpcFunc &amp; VentSpcFunc combos'!$Q$8:$Q$343,0),0)&gt;0,1,0)</f>
        <v>1</v>
      </c>
      <c r="T19" s="107">
        <f ca="1">IF(IFERROR(MATCH(_xlfn.CONCAT($B19,",",T$4),'22 SpcFunc &amp; VentSpcFunc combos'!$Q$8:$Q$343,0),0)&gt;0,1,0)</f>
        <v>0</v>
      </c>
      <c r="U19" s="107">
        <f ca="1">IF(IFERROR(MATCH(_xlfn.CONCAT($B19,",",U$4),'22 SpcFunc &amp; VentSpcFunc combos'!$Q$8:$Q$343,0),0)&gt;0,1,0)</f>
        <v>0</v>
      </c>
      <c r="V19" s="107">
        <f ca="1">IF(IFERROR(MATCH(_xlfn.CONCAT($B19,",",V$4),'22 SpcFunc &amp; VentSpcFunc combos'!$Q$8:$Q$343,0),0)&gt;0,1,0)</f>
        <v>0</v>
      </c>
      <c r="W19" s="107">
        <f ca="1">IF(IFERROR(MATCH(_xlfn.CONCAT($B19,",",W$4),'22 SpcFunc &amp; VentSpcFunc combos'!$Q$8:$Q$343,0),0)&gt;0,1,0)</f>
        <v>0</v>
      </c>
      <c r="X19" s="107">
        <f ca="1">IF(IFERROR(MATCH(_xlfn.CONCAT($B19,",",X$4),'22 SpcFunc &amp; VentSpcFunc combos'!$Q$8:$Q$343,0),0)&gt;0,1,0)</f>
        <v>0</v>
      </c>
      <c r="Y19" s="107">
        <f ca="1">IF(IFERROR(MATCH(_xlfn.CONCAT($B19,",",Y$4),'22 SpcFunc &amp; VentSpcFunc combos'!$Q$8:$Q$343,0),0)&gt;0,1,0)</f>
        <v>0</v>
      </c>
      <c r="Z19" s="107">
        <f ca="1">IF(IFERROR(MATCH(_xlfn.CONCAT($B19,",",Z$4),'22 SpcFunc &amp; VentSpcFunc combos'!$Q$8:$Q$343,0),0)&gt;0,1,0)</f>
        <v>0</v>
      </c>
      <c r="AA19" s="107">
        <f ca="1">IF(IFERROR(MATCH(_xlfn.CONCAT($B19,",",AA$4),'22 SpcFunc &amp; VentSpcFunc combos'!$Q$8:$Q$343,0),0)&gt;0,1,0)</f>
        <v>0</v>
      </c>
      <c r="AB19" s="107">
        <f ca="1">IF(IFERROR(MATCH(_xlfn.CONCAT($B19,",",AB$4),'22 SpcFunc &amp; VentSpcFunc combos'!$Q$8:$Q$343,0),0)&gt;0,1,0)</f>
        <v>0</v>
      </c>
      <c r="AC19" s="107">
        <f ca="1">IF(IFERROR(MATCH(_xlfn.CONCAT($B19,",",AC$4),'22 SpcFunc &amp; VentSpcFunc combos'!$Q$8:$Q$343,0),0)&gt;0,1,0)</f>
        <v>0</v>
      </c>
      <c r="AD19" s="107">
        <f ca="1">IF(IFERROR(MATCH(_xlfn.CONCAT($B19,",",AD$4),'22 SpcFunc &amp; VentSpcFunc combos'!$Q$8:$Q$343,0),0)&gt;0,1,0)</f>
        <v>0</v>
      </c>
      <c r="AE19" s="107">
        <f ca="1">IF(IFERROR(MATCH(_xlfn.CONCAT($B19,",",AE$4),'22 SpcFunc &amp; VentSpcFunc combos'!$Q$8:$Q$343,0),0)&gt;0,1,0)</f>
        <v>0</v>
      </c>
      <c r="AF19" s="107">
        <f ca="1">IF(IFERROR(MATCH(_xlfn.CONCAT($B19,",",AF$4),'22 SpcFunc &amp; VentSpcFunc combos'!$Q$8:$Q$343,0),0)&gt;0,1,0)</f>
        <v>0</v>
      </c>
      <c r="AG19" s="107">
        <f ca="1">IF(IFERROR(MATCH(_xlfn.CONCAT($B19,",",AG$4),'22 SpcFunc &amp; VentSpcFunc combos'!$Q$8:$Q$343,0),0)&gt;0,1,0)</f>
        <v>0</v>
      </c>
      <c r="AH19" s="107">
        <f ca="1">IF(IFERROR(MATCH(_xlfn.CONCAT($B19,",",AH$4),'22 SpcFunc &amp; VentSpcFunc combos'!$Q$8:$Q$343,0),0)&gt;0,1,0)</f>
        <v>0</v>
      </c>
      <c r="AI19" s="107">
        <f ca="1">IF(IFERROR(MATCH(_xlfn.CONCAT($B19,",",AI$4),'22 SpcFunc &amp; VentSpcFunc combos'!$Q$8:$Q$343,0),0)&gt;0,1,0)</f>
        <v>0</v>
      </c>
      <c r="AJ19" s="107">
        <f ca="1">IF(IFERROR(MATCH(_xlfn.CONCAT($B19,",",AJ$4),'22 SpcFunc &amp; VentSpcFunc combos'!$Q$8:$Q$343,0),0)&gt;0,1,0)</f>
        <v>0</v>
      </c>
      <c r="AK19" s="107">
        <f ca="1">IF(IFERROR(MATCH(_xlfn.CONCAT($B19,",",AK$4),'22 SpcFunc &amp; VentSpcFunc combos'!$Q$8:$Q$343,0),0)&gt;0,1,0)</f>
        <v>0</v>
      </c>
      <c r="AL19" s="107">
        <f ca="1">IF(IFERROR(MATCH(_xlfn.CONCAT($B19,",",AL$4),'22 SpcFunc &amp; VentSpcFunc combos'!$Q$8:$Q$343,0),0)&gt;0,1,0)</f>
        <v>0</v>
      </c>
      <c r="AM19" s="107">
        <f ca="1">IF(IFERROR(MATCH(_xlfn.CONCAT($B19,",",AM$4),'22 SpcFunc &amp; VentSpcFunc combos'!$Q$8:$Q$343,0),0)&gt;0,1,0)</f>
        <v>0</v>
      </c>
      <c r="AN19" s="107">
        <f ca="1">IF(IFERROR(MATCH(_xlfn.CONCAT($B19,",",AN$4),'22 SpcFunc &amp; VentSpcFunc combos'!$Q$8:$Q$343,0),0)&gt;0,1,0)</f>
        <v>0</v>
      </c>
      <c r="AO19" s="107">
        <f ca="1">IF(IFERROR(MATCH(_xlfn.CONCAT($B19,",",AO$4),'22 SpcFunc &amp; VentSpcFunc combos'!$Q$8:$Q$343,0),0)&gt;0,1,0)</f>
        <v>0</v>
      </c>
      <c r="AP19" s="107">
        <f ca="1">IF(IFERROR(MATCH(_xlfn.CONCAT($B19,",",AP$4),'22 SpcFunc &amp; VentSpcFunc combos'!$Q$8:$Q$343,0),0)&gt;0,1,0)</f>
        <v>0</v>
      </c>
      <c r="AQ19" s="107">
        <f ca="1">IF(IFERROR(MATCH(_xlfn.CONCAT($B19,",",AQ$4),'22 SpcFunc &amp; VentSpcFunc combos'!$Q$8:$Q$343,0),0)&gt;0,1,0)</f>
        <v>0</v>
      </c>
      <c r="AR19" s="107">
        <f ca="1">IF(IFERROR(MATCH(_xlfn.CONCAT($B19,",",AR$4),'22 SpcFunc &amp; VentSpcFunc combos'!$Q$8:$Q$343,0),0)&gt;0,1,0)</f>
        <v>0</v>
      </c>
      <c r="AS19" s="107">
        <f ca="1">IF(IFERROR(MATCH(_xlfn.CONCAT($B19,",",AS$4),'22 SpcFunc &amp; VentSpcFunc combos'!$Q$8:$Q$343,0),0)&gt;0,1,0)</f>
        <v>0</v>
      </c>
      <c r="AT19" s="107">
        <f ca="1">IF(IFERROR(MATCH(_xlfn.CONCAT($B19,",",AT$4),'22 SpcFunc &amp; VentSpcFunc combos'!$Q$8:$Q$343,0),0)&gt;0,1,0)</f>
        <v>0</v>
      </c>
      <c r="AU19" s="107">
        <f ca="1">IF(IFERROR(MATCH(_xlfn.CONCAT($B19,",",AU$4),'22 SpcFunc &amp; VentSpcFunc combos'!$Q$8:$Q$343,0),0)&gt;0,1,0)</f>
        <v>0</v>
      </c>
      <c r="AV19" s="107">
        <f ca="1">IF(IFERROR(MATCH(_xlfn.CONCAT($B19,",",AV$4),'22 SpcFunc &amp; VentSpcFunc combos'!$Q$8:$Q$343,0),0)&gt;0,1,0)</f>
        <v>0</v>
      </c>
      <c r="AW19" s="107">
        <f ca="1">IF(IFERROR(MATCH(_xlfn.CONCAT($B19,",",AW$4),'22 SpcFunc &amp; VentSpcFunc combos'!$Q$8:$Q$343,0),0)&gt;0,1,0)</f>
        <v>0</v>
      </c>
      <c r="AX19" s="107">
        <f ca="1">IF(IFERROR(MATCH(_xlfn.CONCAT($B19,",",AX$4),'22 SpcFunc &amp; VentSpcFunc combos'!$Q$8:$Q$343,0),0)&gt;0,1,0)</f>
        <v>0</v>
      </c>
      <c r="AY19" s="107">
        <f ca="1">IF(IFERROR(MATCH(_xlfn.CONCAT($B19,",",AY$4),'22 SpcFunc &amp; VentSpcFunc combos'!$Q$8:$Q$343,0),0)&gt;0,1,0)</f>
        <v>0</v>
      </c>
      <c r="AZ19" s="107">
        <f ca="1">IF(IFERROR(MATCH(_xlfn.CONCAT($B19,",",AZ$4),'22 SpcFunc &amp; VentSpcFunc combos'!$Q$8:$Q$343,0),0)&gt;0,1,0)</f>
        <v>0</v>
      </c>
      <c r="BA19" s="107">
        <f ca="1">IF(IFERROR(MATCH(_xlfn.CONCAT($B19,",",BA$4),'22 SpcFunc &amp; VentSpcFunc combos'!$Q$8:$Q$343,0),0)&gt;0,1,0)</f>
        <v>0</v>
      </c>
      <c r="BB19" s="107">
        <f ca="1">IF(IFERROR(MATCH(_xlfn.CONCAT($B19,",",BB$4),'22 SpcFunc &amp; VentSpcFunc combos'!$Q$8:$Q$343,0),0)&gt;0,1,0)</f>
        <v>0</v>
      </c>
      <c r="BC19" s="107">
        <f ca="1">IF(IFERROR(MATCH(_xlfn.CONCAT($B19,",",BC$4),'22 SpcFunc &amp; VentSpcFunc combos'!$Q$8:$Q$343,0),0)&gt;0,1,0)</f>
        <v>0</v>
      </c>
      <c r="BD19" s="107">
        <f ca="1">IF(IFERROR(MATCH(_xlfn.CONCAT($B19,",",BD$4),'22 SpcFunc &amp; VentSpcFunc combos'!$Q$8:$Q$343,0),0)&gt;0,1,0)</f>
        <v>0</v>
      </c>
      <c r="BE19" s="107">
        <f ca="1">IF(IFERROR(MATCH(_xlfn.CONCAT($B19,",",BE$4),'22 SpcFunc &amp; VentSpcFunc combos'!$Q$8:$Q$343,0),0)&gt;0,1,0)</f>
        <v>0</v>
      </c>
      <c r="BF19" s="107">
        <f ca="1">IF(IFERROR(MATCH(_xlfn.CONCAT($B19,",",BF$4),'22 SpcFunc &amp; VentSpcFunc combos'!$Q$8:$Q$343,0),0)&gt;0,1,0)</f>
        <v>0</v>
      </c>
      <c r="BG19" s="107">
        <f ca="1">IF(IFERROR(MATCH(_xlfn.CONCAT($B19,",",BG$4),'22 SpcFunc &amp; VentSpcFunc combos'!$Q$8:$Q$343,0),0)&gt;0,1,0)</f>
        <v>0</v>
      </c>
      <c r="BH19" s="107">
        <f ca="1">IF(IFERROR(MATCH(_xlfn.CONCAT($B19,",",BH$4),'22 SpcFunc &amp; VentSpcFunc combos'!$Q$8:$Q$343,0),0)&gt;0,1,0)</f>
        <v>1</v>
      </c>
      <c r="BI19" s="107">
        <f ca="1">IF(IFERROR(MATCH(_xlfn.CONCAT($B19,",",BI$4),'22 SpcFunc &amp; VentSpcFunc combos'!$Q$8:$Q$343,0),0)&gt;0,1,0)</f>
        <v>0</v>
      </c>
      <c r="BJ19" s="107">
        <f ca="1">IF(IFERROR(MATCH(_xlfn.CONCAT($B19,",",BJ$4),'22 SpcFunc &amp; VentSpcFunc combos'!$Q$8:$Q$343,0),0)&gt;0,1,0)</f>
        <v>0</v>
      </c>
      <c r="BK19" s="107">
        <f ca="1">IF(IFERROR(MATCH(_xlfn.CONCAT($B19,",",BK$4),'22 SpcFunc &amp; VentSpcFunc combos'!$Q$8:$Q$343,0),0)&gt;0,1,0)</f>
        <v>1</v>
      </c>
      <c r="BL19" s="107">
        <f ca="1">IF(IFERROR(MATCH(_xlfn.CONCAT($B19,",",BL$4),'22 SpcFunc &amp; VentSpcFunc combos'!$Q$8:$Q$343,0),0)&gt;0,1,0)</f>
        <v>0</v>
      </c>
      <c r="BM19" s="107">
        <f ca="1">IF(IFERROR(MATCH(_xlfn.CONCAT($B19,",",BM$4),'22 SpcFunc &amp; VentSpcFunc combos'!$Q$8:$Q$343,0),0)&gt;0,1,0)</f>
        <v>0</v>
      </c>
      <c r="BN19" s="107">
        <f ca="1">IF(IFERROR(MATCH(_xlfn.CONCAT($B19,",",BN$4),'22 SpcFunc &amp; VentSpcFunc combos'!$Q$8:$Q$343,0),0)&gt;0,1,0)</f>
        <v>0</v>
      </c>
      <c r="BO19" s="107">
        <f ca="1">IF(IFERROR(MATCH(_xlfn.CONCAT($B19,",",BO$4),'22 SpcFunc &amp; VentSpcFunc combos'!$Q$8:$Q$343,0),0)&gt;0,1,0)</f>
        <v>0</v>
      </c>
      <c r="BP19" s="107">
        <f ca="1">IF(IFERROR(MATCH(_xlfn.CONCAT($B19,",",BP$4),'22 SpcFunc &amp; VentSpcFunc combos'!$Q$8:$Q$343,0),0)&gt;0,1,0)</f>
        <v>0</v>
      </c>
      <c r="BQ19" s="107">
        <f ca="1">IF(IFERROR(MATCH(_xlfn.CONCAT($B19,",",BQ$4),'22 SpcFunc &amp; VentSpcFunc combos'!$Q$8:$Q$343,0),0)&gt;0,1,0)</f>
        <v>0</v>
      </c>
      <c r="BR19" s="107">
        <f ca="1">IF(IFERROR(MATCH(_xlfn.CONCAT($B19,",",BR$4),'22 SpcFunc &amp; VentSpcFunc combos'!$Q$8:$Q$343,0),0)&gt;0,1,0)</f>
        <v>0</v>
      </c>
      <c r="BS19" s="107">
        <f ca="1">IF(IFERROR(MATCH(_xlfn.CONCAT($B19,",",BS$4),'22 SpcFunc &amp; VentSpcFunc combos'!$Q$8:$Q$343,0),0)&gt;0,1,0)</f>
        <v>0</v>
      </c>
      <c r="BT19" s="107">
        <f ca="1">IF(IFERROR(MATCH(_xlfn.CONCAT($B19,",",BT$4),'22 SpcFunc &amp; VentSpcFunc combos'!$Q$8:$Q$343,0),0)&gt;0,1,0)</f>
        <v>0</v>
      </c>
      <c r="BU19" s="107">
        <f ca="1">IF(IFERROR(MATCH(_xlfn.CONCAT($B19,",",BU$4),'22 SpcFunc &amp; VentSpcFunc combos'!$Q$8:$Q$343,0),0)&gt;0,1,0)</f>
        <v>0</v>
      </c>
      <c r="BV19" s="107">
        <f ca="1">IF(IFERROR(MATCH(_xlfn.CONCAT($B19,",",BV$4),'22 SpcFunc &amp; VentSpcFunc combos'!$Q$8:$Q$343,0),0)&gt;0,1,0)</f>
        <v>0</v>
      </c>
      <c r="BW19" s="107">
        <f ca="1">IF(IFERROR(MATCH(_xlfn.CONCAT($B19,",",BW$4),'22 SpcFunc &amp; VentSpcFunc combos'!$Q$8:$Q$343,0),0)&gt;0,1,0)</f>
        <v>0</v>
      </c>
      <c r="BX19" s="107">
        <f ca="1">IF(IFERROR(MATCH(_xlfn.CONCAT($B19,",",BX$4),'22 SpcFunc &amp; VentSpcFunc combos'!$Q$8:$Q$343,0),0)&gt;0,1,0)</f>
        <v>0</v>
      </c>
      <c r="BY19" s="107">
        <f ca="1">IF(IFERROR(MATCH(_xlfn.CONCAT($B19,",",BY$4),'22 SpcFunc &amp; VentSpcFunc combos'!$Q$8:$Q$343,0),0)&gt;0,1,0)</f>
        <v>0</v>
      </c>
      <c r="BZ19" s="107">
        <f ca="1">IF(IFERROR(MATCH(_xlfn.CONCAT($B19,",",BZ$4),'22 SpcFunc &amp; VentSpcFunc combos'!$Q$8:$Q$343,0),0)&gt;0,1,0)</f>
        <v>1</v>
      </c>
      <c r="CA19" s="107">
        <f ca="1">IF(IFERROR(MATCH(_xlfn.CONCAT($B19,",",CA$4),'22 SpcFunc &amp; VentSpcFunc combos'!$Q$8:$Q$343,0),0)&gt;0,1,0)</f>
        <v>0</v>
      </c>
      <c r="CB19" s="107">
        <f ca="1">IF(IFERROR(MATCH(_xlfn.CONCAT($B19,",",CB$4),'22 SpcFunc &amp; VentSpcFunc combos'!$Q$8:$Q$343,0),0)&gt;0,1,0)</f>
        <v>0</v>
      </c>
      <c r="CC19" s="107">
        <f ca="1">IF(IFERROR(MATCH(_xlfn.CONCAT($B19,",",CC$4),'22 SpcFunc &amp; VentSpcFunc combos'!$Q$8:$Q$343,0),0)&gt;0,1,0)</f>
        <v>0</v>
      </c>
      <c r="CD19" s="107">
        <f ca="1">IF(IFERROR(MATCH(_xlfn.CONCAT($B19,",",CD$4),'22 SpcFunc &amp; VentSpcFunc combos'!$Q$8:$Q$343,0),0)&gt;0,1,0)</f>
        <v>0</v>
      </c>
      <c r="CE19" s="107">
        <f ca="1">IF(IFERROR(MATCH(_xlfn.CONCAT($B19,",",CE$4),'22 SpcFunc &amp; VentSpcFunc combos'!$Q$8:$Q$343,0),0)&gt;0,1,0)</f>
        <v>0</v>
      </c>
      <c r="CF19" s="107">
        <f ca="1">IF(IFERROR(MATCH(_xlfn.CONCAT($B19,",",CF$4),'22 SpcFunc &amp; VentSpcFunc combos'!$Q$8:$Q$343,0),0)&gt;0,1,0)</f>
        <v>0</v>
      </c>
      <c r="CG19" s="107">
        <f ca="1">IF(IFERROR(MATCH(_xlfn.CONCAT($B19,",",CG$4),'22 SpcFunc &amp; VentSpcFunc combos'!$Q$8:$Q$343,0),0)&gt;0,1,0)</f>
        <v>0</v>
      </c>
      <c r="CH19" s="107">
        <f ca="1">IF(IFERROR(MATCH(_xlfn.CONCAT($B19,",",CH$4),'22 SpcFunc &amp; VentSpcFunc combos'!$Q$8:$Q$343,0),0)&gt;0,1,0)</f>
        <v>0</v>
      </c>
      <c r="CI19" s="107">
        <f ca="1">IF(IFERROR(MATCH(_xlfn.CONCAT($B19,",",CI$4),'22 SpcFunc &amp; VentSpcFunc combos'!$Q$8:$Q$343,0),0)&gt;0,1,0)</f>
        <v>0</v>
      </c>
      <c r="CJ19" s="107">
        <f ca="1">IF(IFERROR(MATCH(_xlfn.CONCAT($B19,",",CJ$4),'22 SpcFunc &amp; VentSpcFunc combos'!$Q$8:$Q$343,0),0)&gt;0,1,0)</f>
        <v>0</v>
      </c>
      <c r="CK19" s="107">
        <f ca="1">IF(IFERROR(MATCH(_xlfn.CONCAT($B19,",",CK$4),'22 SpcFunc &amp; VentSpcFunc combos'!$Q$8:$Q$343,0),0)&gt;0,1,0)</f>
        <v>0</v>
      </c>
      <c r="CL19" s="107">
        <f ca="1">IF(IFERROR(MATCH(_xlfn.CONCAT($B19,",",CL$4),'22 SpcFunc &amp; VentSpcFunc combos'!$Q$8:$Q$343,0),0)&gt;0,1,0)</f>
        <v>0</v>
      </c>
      <c r="CM19" s="107">
        <f ca="1">IF(IFERROR(MATCH(_xlfn.CONCAT($B19,",",CM$4),'22 SpcFunc &amp; VentSpcFunc combos'!$Q$8:$Q$343,0),0)&gt;0,1,0)</f>
        <v>0</v>
      </c>
      <c r="CN19" s="107">
        <f ca="1">IF(IFERROR(MATCH(_xlfn.CONCAT($B19,",",CN$4),'22 SpcFunc &amp; VentSpcFunc combos'!$Q$8:$Q$343,0),0)&gt;0,1,0)</f>
        <v>0</v>
      </c>
      <c r="CO19" s="107">
        <f ca="1">IF(IFERROR(MATCH(_xlfn.CONCAT($B19,",",CO$4),'22 SpcFunc &amp; VentSpcFunc combos'!$Q$8:$Q$343,0),0)&gt;0,1,0)</f>
        <v>0</v>
      </c>
      <c r="CP19" s="107">
        <f ca="1">IF(IFERROR(MATCH(_xlfn.CONCAT($B19,",",CP$4),'22 SpcFunc &amp; VentSpcFunc combos'!$Q$8:$Q$343,0),0)&gt;0,1,0)</f>
        <v>0</v>
      </c>
      <c r="CQ19" s="107">
        <f ca="1">IF(IFERROR(MATCH(_xlfn.CONCAT($B19,",",CQ$4),'22 SpcFunc &amp; VentSpcFunc combos'!$Q$8:$Q$343,0),0)&gt;0,1,0)</f>
        <v>0</v>
      </c>
      <c r="CR19" s="107">
        <f ca="1">IF(IFERROR(MATCH(_xlfn.CONCAT($B19,",",CR$4),'22 SpcFunc &amp; VentSpcFunc combos'!$Q$8:$Q$343,0),0)&gt;0,1,0)</f>
        <v>0</v>
      </c>
      <c r="CS19" s="107">
        <f ca="1">IF(IFERROR(MATCH(_xlfn.CONCAT($B19,",",CS$4),'22 SpcFunc &amp; VentSpcFunc combos'!$Q$8:$Q$343,0),0)&gt;0,1,0)</f>
        <v>0</v>
      </c>
      <c r="CT19" s="107">
        <f ca="1">IF(IFERROR(MATCH(_xlfn.CONCAT($B19,",",CT$4),'22 SpcFunc &amp; VentSpcFunc combos'!$Q$8:$Q$343,0),0)&gt;0,1,0)</f>
        <v>0</v>
      </c>
      <c r="CU19" s="86" t="s">
        <v>535</v>
      </c>
      <c r="CV19">
        <f t="shared" ca="1" si="4"/>
        <v>5</v>
      </c>
    </row>
    <row r="20" spans="2:100">
      <c r="B20" t="str">
        <f>'For CSV - 2022 SpcFuncData'!B20</f>
        <v>Concourse and Atria Area</v>
      </c>
      <c r="C20" s="107">
        <f ca="1">IF(IFERROR(MATCH(_xlfn.CONCAT($B20,",",C$4),'22 SpcFunc &amp; VentSpcFunc combos'!$Q$8:$Q$343,0),0)&gt;0,1,0)</f>
        <v>0</v>
      </c>
      <c r="D20" s="107">
        <f ca="1">IF(IFERROR(MATCH(_xlfn.CONCAT($B20,",",D$4),'22 SpcFunc &amp; VentSpcFunc combos'!$Q$8:$Q$343,0),0)&gt;0,1,0)</f>
        <v>0</v>
      </c>
      <c r="E20" s="107">
        <f ca="1">IF(IFERROR(MATCH(_xlfn.CONCAT($B20,",",E$4),'22 SpcFunc &amp; VentSpcFunc combos'!$Q$8:$Q$343,0),0)&gt;0,1,0)</f>
        <v>0</v>
      </c>
      <c r="F20" s="107">
        <f ca="1">IF(IFERROR(MATCH(_xlfn.CONCAT($B20,",",F$4),'22 SpcFunc &amp; VentSpcFunc combos'!$Q$8:$Q$343,0),0)&gt;0,1,0)</f>
        <v>0</v>
      </c>
      <c r="G20" s="107">
        <f ca="1">IF(IFERROR(MATCH(_xlfn.CONCAT($B20,",",G$4),'22 SpcFunc &amp; VentSpcFunc combos'!$Q$8:$Q$343,0),0)&gt;0,1,0)</f>
        <v>1</v>
      </c>
      <c r="H20" s="107">
        <f ca="1">IF(IFERROR(MATCH(_xlfn.CONCAT($B20,",",H$4),'22 SpcFunc &amp; VentSpcFunc combos'!$Q$8:$Q$343,0),0)&gt;0,1,0)</f>
        <v>0</v>
      </c>
      <c r="I20" s="107">
        <f ca="1">IF(IFERROR(MATCH(_xlfn.CONCAT($B20,",",I$4),'22 SpcFunc &amp; VentSpcFunc combos'!$Q$8:$Q$343,0),0)&gt;0,1,0)</f>
        <v>0</v>
      </c>
      <c r="J20" s="107">
        <f ca="1">IF(IFERROR(MATCH(_xlfn.CONCAT($B20,",",J$4),'22 SpcFunc &amp; VentSpcFunc combos'!$Q$8:$Q$343,0),0)&gt;0,1,0)</f>
        <v>0</v>
      </c>
      <c r="K20" s="107">
        <f ca="1">IF(IFERROR(MATCH(_xlfn.CONCAT($B20,",",K$4),'22 SpcFunc &amp; VentSpcFunc combos'!$Q$8:$Q$343,0),0)&gt;0,1,0)</f>
        <v>0</v>
      </c>
      <c r="L20" s="107">
        <f ca="1">IF(IFERROR(MATCH(_xlfn.CONCAT($B20,",",L$4),'22 SpcFunc &amp; VentSpcFunc combos'!$Q$8:$Q$343,0),0)&gt;0,1,0)</f>
        <v>0</v>
      </c>
      <c r="M20" s="107">
        <f ca="1">IF(IFERROR(MATCH(_xlfn.CONCAT($B20,",",M$4),'22 SpcFunc &amp; VentSpcFunc combos'!$Q$8:$Q$343,0),0)&gt;0,1,0)</f>
        <v>0</v>
      </c>
      <c r="N20" s="107">
        <f ca="1">IF(IFERROR(MATCH(_xlfn.CONCAT($B20,",",N$4),'22 SpcFunc &amp; VentSpcFunc combos'!$Q$8:$Q$343,0),0)&gt;0,1,0)</f>
        <v>0</v>
      </c>
      <c r="O20" s="107">
        <f ca="1">IF(IFERROR(MATCH(_xlfn.CONCAT($B20,",",O$4),'22 SpcFunc &amp; VentSpcFunc combos'!$Q$8:$Q$343,0),0)&gt;0,1,0)</f>
        <v>0</v>
      </c>
      <c r="P20" s="107">
        <f ca="1">IF(IFERROR(MATCH(_xlfn.CONCAT($B20,",",P$4),'22 SpcFunc &amp; VentSpcFunc combos'!$Q$8:$Q$343,0),0)&gt;0,1,0)</f>
        <v>0</v>
      </c>
      <c r="Q20" s="107">
        <f ca="1">IF(IFERROR(MATCH(_xlfn.CONCAT($B20,",",Q$4),'22 SpcFunc &amp; VentSpcFunc combos'!$Q$8:$Q$343,0),0)&gt;0,1,0)</f>
        <v>0</v>
      </c>
      <c r="R20" s="107">
        <f ca="1">IF(IFERROR(MATCH(_xlfn.CONCAT($B20,",",R$4),'22 SpcFunc &amp; VentSpcFunc combos'!$Q$8:$Q$343,0),0)&gt;0,1,0)</f>
        <v>0</v>
      </c>
      <c r="S20" s="107">
        <f ca="1">IF(IFERROR(MATCH(_xlfn.CONCAT($B20,",",S$4),'22 SpcFunc &amp; VentSpcFunc combos'!$Q$8:$Q$343,0),0)&gt;0,1,0)</f>
        <v>0</v>
      </c>
      <c r="T20" s="107">
        <f ca="1">IF(IFERROR(MATCH(_xlfn.CONCAT($B20,",",T$4),'22 SpcFunc &amp; VentSpcFunc combos'!$Q$8:$Q$343,0),0)&gt;0,1,0)</f>
        <v>0</v>
      </c>
      <c r="U20" s="107">
        <f ca="1">IF(IFERROR(MATCH(_xlfn.CONCAT($B20,",",U$4),'22 SpcFunc &amp; VentSpcFunc combos'!$Q$8:$Q$343,0),0)&gt;0,1,0)</f>
        <v>0</v>
      </c>
      <c r="V20" s="107">
        <f ca="1">IF(IFERROR(MATCH(_xlfn.CONCAT($B20,",",V$4),'22 SpcFunc &amp; VentSpcFunc combos'!$Q$8:$Q$343,0),0)&gt;0,1,0)</f>
        <v>0</v>
      </c>
      <c r="W20" s="107">
        <f ca="1">IF(IFERROR(MATCH(_xlfn.CONCAT($B20,",",W$4),'22 SpcFunc &amp; VentSpcFunc combos'!$Q$8:$Q$343,0),0)&gt;0,1,0)</f>
        <v>0</v>
      </c>
      <c r="X20" s="107">
        <f ca="1">IF(IFERROR(MATCH(_xlfn.CONCAT($B20,",",X$4),'22 SpcFunc &amp; VentSpcFunc combos'!$Q$8:$Q$343,0),0)&gt;0,1,0)</f>
        <v>0</v>
      </c>
      <c r="Y20" s="107">
        <f ca="1">IF(IFERROR(MATCH(_xlfn.CONCAT($B20,",",Y$4),'22 SpcFunc &amp; VentSpcFunc combos'!$Q$8:$Q$343,0),0)&gt;0,1,0)</f>
        <v>0</v>
      </c>
      <c r="Z20" s="107">
        <f ca="1">IF(IFERROR(MATCH(_xlfn.CONCAT($B20,",",Z$4),'22 SpcFunc &amp; VentSpcFunc combos'!$Q$8:$Q$343,0),0)&gt;0,1,0)</f>
        <v>0</v>
      </c>
      <c r="AA20" s="107">
        <f ca="1">IF(IFERROR(MATCH(_xlfn.CONCAT($B20,",",AA$4),'22 SpcFunc &amp; VentSpcFunc combos'!$Q$8:$Q$343,0),0)&gt;0,1,0)</f>
        <v>0</v>
      </c>
      <c r="AB20" s="107">
        <f ca="1">IF(IFERROR(MATCH(_xlfn.CONCAT($B20,",",AB$4),'22 SpcFunc &amp; VentSpcFunc combos'!$Q$8:$Q$343,0),0)&gt;0,1,0)</f>
        <v>0</v>
      </c>
      <c r="AC20" s="107">
        <f ca="1">IF(IFERROR(MATCH(_xlfn.CONCAT($B20,",",AC$4),'22 SpcFunc &amp; VentSpcFunc combos'!$Q$8:$Q$343,0),0)&gt;0,1,0)</f>
        <v>0</v>
      </c>
      <c r="AD20" s="107">
        <f ca="1">IF(IFERROR(MATCH(_xlfn.CONCAT($B20,",",AD$4),'22 SpcFunc &amp; VentSpcFunc combos'!$Q$8:$Q$343,0),0)&gt;0,1,0)</f>
        <v>0</v>
      </c>
      <c r="AE20" s="107">
        <f ca="1">IF(IFERROR(MATCH(_xlfn.CONCAT($B20,",",AE$4),'22 SpcFunc &amp; VentSpcFunc combos'!$Q$8:$Q$343,0),0)&gt;0,1,0)</f>
        <v>0</v>
      </c>
      <c r="AF20" s="107">
        <f ca="1">IF(IFERROR(MATCH(_xlfn.CONCAT($B20,",",AF$4),'22 SpcFunc &amp; VentSpcFunc combos'!$Q$8:$Q$343,0),0)&gt;0,1,0)</f>
        <v>0</v>
      </c>
      <c r="AG20" s="107">
        <f ca="1">IF(IFERROR(MATCH(_xlfn.CONCAT($B20,",",AG$4),'22 SpcFunc &amp; VentSpcFunc combos'!$Q$8:$Q$343,0),0)&gt;0,1,0)</f>
        <v>0</v>
      </c>
      <c r="AH20" s="107">
        <f ca="1">IF(IFERROR(MATCH(_xlfn.CONCAT($B20,",",AH$4),'22 SpcFunc &amp; VentSpcFunc combos'!$Q$8:$Q$343,0),0)&gt;0,1,0)</f>
        <v>0</v>
      </c>
      <c r="AI20" s="107">
        <f ca="1">IF(IFERROR(MATCH(_xlfn.CONCAT($B20,",",AI$4),'22 SpcFunc &amp; VentSpcFunc combos'!$Q$8:$Q$343,0),0)&gt;0,1,0)</f>
        <v>0</v>
      </c>
      <c r="AJ20" s="107">
        <f ca="1">IF(IFERROR(MATCH(_xlfn.CONCAT($B20,",",AJ$4),'22 SpcFunc &amp; VentSpcFunc combos'!$Q$8:$Q$343,0),0)&gt;0,1,0)</f>
        <v>0</v>
      </c>
      <c r="AK20" s="107">
        <f ca="1">IF(IFERROR(MATCH(_xlfn.CONCAT($B20,",",AK$4),'22 SpcFunc &amp; VentSpcFunc combos'!$Q$8:$Q$343,0),0)&gt;0,1,0)</f>
        <v>0</v>
      </c>
      <c r="AL20" s="107">
        <f ca="1">IF(IFERROR(MATCH(_xlfn.CONCAT($B20,",",AL$4),'22 SpcFunc &amp; VentSpcFunc combos'!$Q$8:$Q$343,0),0)&gt;0,1,0)</f>
        <v>0</v>
      </c>
      <c r="AM20" s="107">
        <f ca="1">IF(IFERROR(MATCH(_xlfn.CONCAT($B20,",",AM$4),'22 SpcFunc &amp; VentSpcFunc combos'!$Q$8:$Q$343,0),0)&gt;0,1,0)</f>
        <v>0</v>
      </c>
      <c r="AN20" s="107">
        <f ca="1">IF(IFERROR(MATCH(_xlfn.CONCAT($B20,",",AN$4),'22 SpcFunc &amp; VentSpcFunc combos'!$Q$8:$Q$343,0),0)&gt;0,1,0)</f>
        <v>0</v>
      </c>
      <c r="AO20" s="107">
        <f ca="1">IF(IFERROR(MATCH(_xlfn.CONCAT($B20,",",AO$4),'22 SpcFunc &amp; VentSpcFunc combos'!$Q$8:$Q$343,0),0)&gt;0,1,0)</f>
        <v>0</v>
      </c>
      <c r="AP20" s="107">
        <f ca="1">IF(IFERROR(MATCH(_xlfn.CONCAT($B20,",",AP$4),'22 SpcFunc &amp; VentSpcFunc combos'!$Q$8:$Q$343,0),0)&gt;0,1,0)</f>
        <v>0</v>
      </c>
      <c r="AQ20" s="107">
        <f ca="1">IF(IFERROR(MATCH(_xlfn.CONCAT($B20,",",AQ$4),'22 SpcFunc &amp; VentSpcFunc combos'!$Q$8:$Q$343,0),0)&gt;0,1,0)</f>
        <v>0</v>
      </c>
      <c r="AR20" s="107">
        <f ca="1">IF(IFERROR(MATCH(_xlfn.CONCAT($B20,",",AR$4),'22 SpcFunc &amp; VentSpcFunc combos'!$Q$8:$Q$343,0),0)&gt;0,1,0)</f>
        <v>0</v>
      </c>
      <c r="AS20" s="107">
        <f ca="1">IF(IFERROR(MATCH(_xlfn.CONCAT($B20,",",AS$4),'22 SpcFunc &amp; VentSpcFunc combos'!$Q$8:$Q$343,0),0)&gt;0,1,0)</f>
        <v>0</v>
      </c>
      <c r="AT20" s="107">
        <f ca="1">IF(IFERROR(MATCH(_xlfn.CONCAT($B20,",",AT$4),'22 SpcFunc &amp; VentSpcFunc combos'!$Q$8:$Q$343,0),0)&gt;0,1,0)</f>
        <v>0</v>
      </c>
      <c r="AU20" s="107">
        <f ca="1">IF(IFERROR(MATCH(_xlfn.CONCAT($B20,",",AU$4),'22 SpcFunc &amp; VentSpcFunc combos'!$Q$8:$Q$343,0),0)&gt;0,1,0)</f>
        <v>0</v>
      </c>
      <c r="AV20" s="107">
        <f ca="1">IF(IFERROR(MATCH(_xlfn.CONCAT($B20,",",AV$4),'22 SpcFunc &amp; VentSpcFunc combos'!$Q$8:$Q$343,0),0)&gt;0,1,0)</f>
        <v>0</v>
      </c>
      <c r="AW20" s="107">
        <f ca="1">IF(IFERROR(MATCH(_xlfn.CONCAT($B20,",",AW$4),'22 SpcFunc &amp; VentSpcFunc combos'!$Q$8:$Q$343,0),0)&gt;0,1,0)</f>
        <v>0</v>
      </c>
      <c r="AX20" s="107">
        <f ca="1">IF(IFERROR(MATCH(_xlfn.CONCAT($B20,",",AX$4),'22 SpcFunc &amp; VentSpcFunc combos'!$Q$8:$Q$343,0),0)&gt;0,1,0)</f>
        <v>0</v>
      </c>
      <c r="AY20" s="107">
        <f ca="1">IF(IFERROR(MATCH(_xlfn.CONCAT($B20,",",AY$4),'22 SpcFunc &amp; VentSpcFunc combos'!$Q$8:$Q$343,0),0)&gt;0,1,0)</f>
        <v>1</v>
      </c>
      <c r="AZ20" s="107">
        <f ca="1">IF(IFERROR(MATCH(_xlfn.CONCAT($B20,",",AZ$4),'22 SpcFunc &amp; VentSpcFunc combos'!$Q$8:$Q$343,0),0)&gt;0,1,0)</f>
        <v>0</v>
      </c>
      <c r="BA20" s="107">
        <f ca="1">IF(IFERROR(MATCH(_xlfn.CONCAT($B20,",",BA$4),'22 SpcFunc &amp; VentSpcFunc combos'!$Q$8:$Q$343,0),0)&gt;0,1,0)</f>
        <v>0</v>
      </c>
      <c r="BB20" s="107">
        <f ca="1">IF(IFERROR(MATCH(_xlfn.CONCAT($B20,",",BB$4),'22 SpcFunc &amp; VentSpcFunc combos'!$Q$8:$Q$343,0),0)&gt;0,1,0)</f>
        <v>0</v>
      </c>
      <c r="BC20" s="107">
        <f ca="1">IF(IFERROR(MATCH(_xlfn.CONCAT($B20,",",BC$4),'22 SpcFunc &amp; VentSpcFunc combos'!$Q$8:$Q$343,0),0)&gt;0,1,0)</f>
        <v>0</v>
      </c>
      <c r="BD20" s="107">
        <f ca="1">IF(IFERROR(MATCH(_xlfn.CONCAT($B20,",",BD$4),'22 SpcFunc &amp; VentSpcFunc combos'!$Q$8:$Q$343,0),0)&gt;0,1,0)</f>
        <v>0</v>
      </c>
      <c r="BE20" s="107">
        <f ca="1">IF(IFERROR(MATCH(_xlfn.CONCAT($B20,",",BE$4),'22 SpcFunc &amp; VentSpcFunc combos'!$Q$8:$Q$343,0),0)&gt;0,1,0)</f>
        <v>0</v>
      </c>
      <c r="BF20" s="107">
        <f ca="1">IF(IFERROR(MATCH(_xlfn.CONCAT($B20,",",BF$4),'22 SpcFunc &amp; VentSpcFunc combos'!$Q$8:$Q$343,0),0)&gt;0,1,0)</f>
        <v>1</v>
      </c>
      <c r="BG20" s="107">
        <f ca="1">IF(IFERROR(MATCH(_xlfn.CONCAT($B20,",",BG$4),'22 SpcFunc &amp; VentSpcFunc combos'!$Q$8:$Q$343,0),0)&gt;0,1,0)</f>
        <v>0</v>
      </c>
      <c r="BH20" s="107">
        <f ca="1">IF(IFERROR(MATCH(_xlfn.CONCAT($B20,",",BH$4),'22 SpcFunc &amp; VentSpcFunc combos'!$Q$8:$Q$343,0),0)&gt;0,1,0)</f>
        <v>1</v>
      </c>
      <c r="BI20" s="107">
        <f ca="1">IF(IFERROR(MATCH(_xlfn.CONCAT($B20,",",BI$4),'22 SpcFunc &amp; VentSpcFunc combos'!$Q$8:$Q$343,0),0)&gt;0,1,0)</f>
        <v>0</v>
      </c>
      <c r="BJ20" s="107">
        <f ca="1">IF(IFERROR(MATCH(_xlfn.CONCAT($B20,",",BJ$4),'22 SpcFunc &amp; VentSpcFunc combos'!$Q$8:$Q$343,0),0)&gt;0,1,0)</f>
        <v>0</v>
      </c>
      <c r="BK20" s="107">
        <f ca="1">IF(IFERROR(MATCH(_xlfn.CONCAT($B20,",",BK$4),'22 SpcFunc &amp; VentSpcFunc combos'!$Q$8:$Q$343,0),0)&gt;0,1,0)</f>
        <v>0</v>
      </c>
      <c r="BL20" s="107">
        <f ca="1">IF(IFERROR(MATCH(_xlfn.CONCAT($B20,",",BL$4),'22 SpcFunc &amp; VentSpcFunc combos'!$Q$8:$Q$343,0),0)&gt;0,1,0)</f>
        <v>0</v>
      </c>
      <c r="BM20" s="107">
        <f ca="1">IF(IFERROR(MATCH(_xlfn.CONCAT($B20,",",BM$4),'22 SpcFunc &amp; VentSpcFunc combos'!$Q$8:$Q$343,0),0)&gt;0,1,0)</f>
        <v>0</v>
      </c>
      <c r="BN20" s="107">
        <f ca="1">IF(IFERROR(MATCH(_xlfn.CONCAT($B20,",",BN$4),'22 SpcFunc &amp; VentSpcFunc combos'!$Q$8:$Q$343,0),0)&gt;0,1,0)</f>
        <v>0</v>
      </c>
      <c r="BO20" s="107">
        <f ca="1">IF(IFERROR(MATCH(_xlfn.CONCAT($B20,",",BO$4),'22 SpcFunc &amp; VentSpcFunc combos'!$Q$8:$Q$343,0),0)&gt;0,1,0)</f>
        <v>0</v>
      </c>
      <c r="BP20" s="107">
        <f ca="1">IF(IFERROR(MATCH(_xlfn.CONCAT($B20,",",BP$4),'22 SpcFunc &amp; VentSpcFunc combos'!$Q$8:$Q$343,0),0)&gt;0,1,0)</f>
        <v>0</v>
      </c>
      <c r="BQ20" s="107">
        <f ca="1">IF(IFERROR(MATCH(_xlfn.CONCAT($B20,",",BQ$4),'22 SpcFunc &amp; VentSpcFunc combos'!$Q$8:$Q$343,0),0)&gt;0,1,0)</f>
        <v>0</v>
      </c>
      <c r="BR20" s="107">
        <f ca="1">IF(IFERROR(MATCH(_xlfn.CONCAT($B20,",",BR$4),'22 SpcFunc &amp; VentSpcFunc combos'!$Q$8:$Q$343,0),0)&gt;0,1,0)</f>
        <v>0</v>
      </c>
      <c r="BS20" s="107">
        <f ca="1">IF(IFERROR(MATCH(_xlfn.CONCAT($B20,",",BS$4),'22 SpcFunc &amp; VentSpcFunc combos'!$Q$8:$Q$343,0),0)&gt;0,1,0)</f>
        <v>1</v>
      </c>
      <c r="BT20" s="107">
        <f ca="1">IF(IFERROR(MATCH(_xlfn.CONCAT($B20,",",BT$4),'22 SpcFunc &amp; VentSpcFunc combos'!$Q$8:$Q$343,0),0)&gt;0,1,0)</f>
        <v>0</v>
      </c>
      <c r="BU20" s="107">
        <f ca="1">IF(IFERROR(MATCH(_xlfn.CONCAT($B20,",",BU$4),'22 SpcFunc &amp; VentSpcFunc combos'!$Q$8:$Q$343,0),0)&gt;0,1,0)</f>
        <v>0</v>
      </c>
      <c r="BV20" s="107">
        <f ca="1">IF(IFERROR(MATCH(_xlfn.CONCAT($B20,",",BV$4),'22 SpcFunc &amp; VentSpcFunc combos'!$Q$8:$Q$343,0),0)&gt;0,1,0)</f>
        <v>1</v>
      </c>
      <c r="BW20" s="107">
        <f ca="1">IF(IFERROR(MATCH(_xlfn.CONCAT($B20,",",BW$4),'22 SpcFunc &amp; VentSpcFunc combos'!$Q$8:$Q$343,0),0)&gt;0,1,0)</f>
        <v>0</v>
      </c>
      <c r="BX20" s="107">
        <f ca="1">IF(IFERROR(MATCH(_xlfn.CONCAT($B20,",",BX$4),'22 SpcFunc &amp; VentSpcFunc combos'!$Q$8:$Q$343,0),0)&gt;0,1,0)</f>
        <v>0</v>
      </c>
      <c r="BY20" s="107">
        <f ca="1">IF(IFERROR(MATCH(_xlfn.CONCAT($B20,",",BY$4),'22 SpcFunc &amp; VentSpcFunc combos'!$Q$8:$Q$343,0),0)&gt;0,1,0)</f>
        <v>0</v>
      </c>
      <c r="BZ20" s="107">
        <f ca="1">IF(IFERROR(MATCH(_xlfn.CONCAT($B20,",",BZ$4),'22 SpcFunc &amp; VentSpcFunc combos'!$Q$8:$Q$343,0),0)&gt;0,1,0)</f>
        <v>0</v>
      </c>
      <c r="CA20" s="107">
        <f ca="1">IF(IFERROR(MATCH(_xlfn.CONCAT($B20,",",CA$4),'22 SpcFunc &amp; VentSpcFunc combos'!$Q$8:$Q$343,0),0)&gt;0,1,0)</f>
        <v>0</v>
      </c>
      <c r="CB20" s="107">
        <f ca="1">IF(IFERROR(MATCH(_xlfn.CONCAT($B20,",",CB$4),'22 SpcFunc &amp; VentSpcFunc combos'!$Q$8:$Q$343,0),0)&gt;0,1,0)</f>
        <v>0</v>
      </c>
      <c r="CC20" s="107">
        <f ca="1">IF(IFERROR(MATCH(_xlfn.CONCAT($B20,",",CC$4),'22 SpcFunc &amp; VentSpcFunc combos'!$Q$8:$Q$343,0),0)&gt;0,1,0)</f>
        <v>0</v>
      </c>
      <c r="CD20" s="107">
        <f ca="1">IF(IFERROR(MATCH(_xlfn.CONCAT($B20,",",CD$4),'22 SpcFunc &amp; VentSpcFunc combos'!$Q$8:$Q$343,0),0)&gt;0,1,0)</f>
        <v>0</v>
      </c>
      <c r="CE20" s="107">
        <f ca="1">IF(IFERROR(MATCH(_xlfn.CONCAT($B20,",",CE$4),'22 SpcFunc &amp; VentSpcFunc combos'!$Q$8:$Q$343,0),0)&gt;0,1,0)</f>
        <v>1</v>
      </c>
      <c r="CF20" s="107">
        <f ca="1">IF(IFERROR(MATCH(_xlfn.CONCAT($B20,",",CF$4),'22 SpcFunc &amp; VentSpcFunc combos'!$Q$8:$Q$343,0),0)&gt;0,1,0)</f>
        <v>0</v>
      </c>
      <c r="CG20" s="107">
        <f ca="1">IF(IFERROR(MATCH(_xlfn.CONCAT($B20,",",CG$4),'22 SpcFunc &amp; VentSpcFunc combos'!$Q$8:$Q$343,0),0)&gt;0,1,0)</f>
        <v>0</v>
      </c>
      <c r="CH20" s="107">
        <f ca="1">IF(IFERROR(MATCH(_xlfn.CONCAT($B20,",",CH$4),'22 SpcFunc &amp; VentSpcFunc combos'!$Q$8:$Q$343,0),0)&gt;0,1,0)</f>
        <v>0</v>
      </c>
      <c r="CI20" s="107">
        <f ca="1">IF(IFERROR(MATCH(_xlfn.CONCAT($B20,",",CI$4),'22 SpcFunc &amp; VentSpcFunc combos'!$Q$8:$Q$343,0),0)&gt;0,1,0)</f>
        <v>0</v>
      </c>
      <c r="CJ20" s="107">
        <f ca="1">IF(IFERROR(MATCH(_xlfn.CONCAT($B20,",",CJ$4),'22 SpcFunc &amp; VentSpcFunc combos'!$Q$8:$Q$343,0),0)&gt;0,1,0)</f>
        <v>0</v>
      </c>
      <c r="CK20" s="107">
        <f ca="1">IF(IFERROR(MATCH(_xlfn.CONCAT($B20,",",CK$4),'22 SpcFunc &amp; VentSpcFunc combos'!$Q$8:$Q$343,0),0)&gt;0,1,0)</f>
        <v>0</v>
      </c>
      <c r="CL20" s="107">
        <f ca="1">IF(IFERROR(MATCH(_xlfn.CONCAT($B20,",",CL$4),'22 SpcFunc &amp; VentSpcFunc combos'!$Q$8:$Q$343,0),0)&gt;0,1,0)</f>
        <v>0</v>
      </c>
      <c r="CM20" s="107">
        <f ca="1">IF(IFERROR(MATCH(_xlfn.CONCAT($B20,",",CM$4),'22 SpcFunc &amp; VentSpcFunc combos'!$Q$8:$Q$343,0),0)&gt;0,1,0)</f>
        <v>0</v>
      </c>
      <c r="CN20" s="107">
        <f ca="1">IF(IFERROR(MATCH(_xlfn.CONCAT($B20,",",CN$4),'22 SpcFunc &amp; VentSpcFunc combos'!$Q$8:$Q$343,0),0)&gt;0,1,0)</f>
        <v>0</v>
      </c>
      <c r="CO20" s="107">
        <f ca="1">IF(IFERROR(MATCH(_xlfn.CONCAT($B20,",",CO$4),'22 SpcFunc &amp; VentSpcFunc combos'!$Q$8:$Q$343,0),0)&gt;0,1,0)</f>
        <v>0</v>
      </c>
      <c r="CP20" s="107">
        <f ca="1">IF(IFERROR(MATCH(_xlfn.CONCAT($B20,",",CP$4),'22 SpcFunc &amp; VentSpcFunc combos'!$Q$8:$Q$343,0),0)&gt;0,1,0)</f>
        <v>0</v>
      </c>
      <c r="CQ20" s="107">
        <f ca="1">IF(IFERROR(MATCH(_xlfn.CONCAT($B20,",",CQ$4),'22 SpcFunc &amp; VentSpcFunc combos'!$Q$8:$Q$343,0),0)&gt;0,1,0)</f>
        <v>0</v>
      </c>
      <c r="CR20" s="107">
        <f ca="1">IF(IFERROR(MATCH(_xlfn.CONCAT($B20,",",CR$4),'22 SpcFunc &amp; VentSpcFunc combos'!$Q$8:$Q$343,0),0)&gt;0,1,0)</f>
        <v>0</v>
      </c>
      <c r="CS20" s="107">
        <f ca="1">IF(IFERROR(MATCH(_xlfn.CONCAT($B20,",",CS$4),'22 SpcFunc &amp; VentSpcFunc combos'!$Q$8:$Q$343,0),0)&gt;0,1,0)</f>
        <v>0</v>
      </c>
      <c r="CT20" s="107">
        <f ca="1">IF(IFERROR(MATCH(_xlfn.CONCAT($B20,",",CT$4),'22 SpcFunc &amp; VentSpcFunc combos'!$Q$8:$Q$343,0),0)&gt;0,1,0)</f>
        <v>0</v>
      </c>
      <c r="CU20" s="86" t="s">
        <v>535</v>
      </c>
      <c r="CV20">
        <f t="shared" ca="1" si="4"/>
        <v>7</v>
      </c>
    </row>
    <row r="21" spans="2:100">
      <c r="B21" t="str">
        <f>'For CSV - 2022 SpcFuncData'!B21</f>
        <v>Convention, Conference, Multipurpose and Meeting Area</v>
      </c>
      <c r="C21" s="107">
        <f ca="1">IF(IFERROR(MATCH(_xlfn.CONCAT($B21,",",C$4),'22 SpcFunc &amp; VentSpcFunc combos'!$Q$8:$Q$343,0),0)&gt;0,1,0)</f>
        <v>0</v>
      </c>
      <c r="D21" s="107">
        <f ca="1">IF(IFERROR(MATCH(_xlfn.CONCAT($B21,",",D$4),'22 SpcFunc &amp; VentSpcFunc combos'!$Q$8:$Q$343,0),0)&gt;0,1,0)</f>
        <v>1</v>
      </c>
      <c r="E21" s="107">
        <f ca="1">IF(IFERROR(MATCH(_xlfn.CONCAT($B21,",",E$4),'22 SpcFunc &amp; VentSpcFunc combos'!$Q$8:$Q$343,0),0)&gt;0,1,0)</f>
        <v>1</v>
      </c>
      <c r="F21" s="107">
        <f ca="1">IF(IFERROR(MATCH(_xlfn.CONCAT($B21,",",F$4),'22 SpcFunc &amp; VentSpcFunc combos'!$Q$8:$Q$343,0),0)&gt;0,1,0)</f>
        <v>0</v>
      </c>
      <c r="G21" s="107">
        <f ca="1">IF(IFERROR(MATCH(_xlfn.CONCAT($B21,",",G$4),'22 SpcFunc &amp; VentSpcFunc combos'!$Q$8:$Q$343,0),0)&gt;0,1,0)</f>
        <v>0</v>
      </c>
      <c r="H21" s="107">
        <f ca="1">IF(IFERROR(MATCH(_xlfn.CONCAT($B21,",",H$4),'22 SpcFunc &amp; VentSpcFunc combos'!$Q$8:$Q$343,0),0)&gt;0,1,0)</f>
        <v>0</v>
      </c>
      <c r="I21" s="107">
        <f ca="1">IF(IFERROR(MATCH(_xlfn.CONCAT($B21,",",I$4),'22 SpcFunc &amp; VentSpcFunc combos'!$Q$8:$Q$343,0),0)&gt;0,1,0)</f>
        <v>0</v>
      </c>
      <c r="J21" s="107">
        <f ca="1">IF(IFERROR(MATCH(_xlfn.CONCAT($B21,",",J$4),'22 SpcFunc &amp; VentSpcFunc combos'!$Q$8:$Q$343,0),0)&gt;0,1,0)</f>
        <v>1</v>
      </c>
      <c r="K21" s="107">
        <f ca="1">IF(IFERROR(MATCH(_xlfn.CONCAT($B21,",",K$4),'22 SpcFunc &amp; VentSpcFunc combos'!$Q$8:$Q$343,0),0)&gt;0,1,0)</f>
        <v>0</v>
      </c>
      <c r="L21" s="107">
        <f ca="1">IF(IFERROR(MATCH(_xlfn.CONCAT($B21,",",L$4),'22 SpcFunc &amp; VentSpcFunc combos'!$Q$8:$Q$343,0),0)&gt;0,1,0)</f>
        <v>0</v>
      </c>
      <c r="M21" s="107">
        <f ca="1">IF(IFERROR(MATCH(_xlfn.CONCAT($B21,",",M$4),'22 SpcFunc &amp; VentSpcFunc combos'!$Q$8:$Q$343,0),0)&gt;0,1,0)</f>
        <v>0</v>
      </c>
      <c r="N21" s="107">
        <f ca="1">IF(IFERROR(MATCH(_xlfn.CONCAT($B21,",",N$4),'22 SpcFunc &amp; VentSpcFunc combos'!$Q$8:$Q$343,0),0)&gt;0,1,0)</f>
        <v>0</v>
      </c>
      <c r="O21" s="107">
        <f ca="1">IF(IFERROR(MATCH(_xlfn.CONCAT($B21,",",O$4),'22 SpcFunc &amp; VentSpcFunc combos'!$Q$8:$Q$343,0),0)&gt;0,1,0)</f>
        <v>0</v>
      </c>
      <c r="P21" s="107">
        <f ca="1">IF(IFERROR(MATCH(_xlfn.CONCAT($B21,",",P$4),'22 SpcFunc &amp; VentSpcFunc combos'!$Q$8:$Q$343,0),0)&gt;0,1,0)</f>
        <v>0</v>
      </c>
      <c r="Q21" s="107">
        <f ca="1">IF(IFERROR(MATCH(_xlfn.CONCAT($B21,",",Q$4),'22 SpcFunc &amp; VentSpcFunc combos'!$Q$8:$Q$343,0),0)&gt;0,1,0)</f>
        <v>1</v>
      </c>
      <c r="R21" s="107">
        <f ca="1">IF(IFERROR(MATCH(_xlfn.CONCAT($B21,",",R$4),'22 SpcFunc &amp; VentSpcFunc combos'!$Q$8:$Q$343,0),0)&gt;0,1,0)</f>
        <v>0</v>
      </c>
      <c r="S21" s="107">
        <f ca="1">IF(IFERROR(MATCH(_xlfn.CONCAT($B21,",",S$4),'22 SpcFunc &amp; VentSpcFunc combos'!$Q$8:$Q$343,0),0)&gt;0,1,0)</f>
        <v>0</v>
      </c>
      <c r="T21" s="107">
        <f ca="1">IF(IFERROR(MATCH(_xlfn.CONCAT($B21,",",T$4),'22 SpcFunc &amp; VentSpcFunc combos'!$Q$8:$Q$343,0),0)&gt;0,1,0)</f>
        <v>0</v>
      </c>
      <c r="U21" s="107">
        <f ca="1">IF(IFERROR(MATCH(_xlfn.CONCAT($B21,",",U$4),'22 SpcFunc &amp; VentSpcFunc combos'!$Q$8:$Q$343,0),0)&gt;0,1,0)</f>
        <v>1</v>
      </c>
      <c r="V21" s="107">
        <f ca="1">IF(IFERROR(MATCH(_xlfn.CONCAT($B21,",",V$4),'22 SpcFunc &amp; VentSpcFunc combos'!$Q$8:$Q$343,0),0)&gt;0,1,0)</f>
        <v>0</v>
      </c>
      <c r="W21" s="107">
        <f ca="1">IF(IFERROR(MATCH(_xlfn.CONCAT($B21,",",W$4),'22 SpcFunc &amp; VentSpcFunc combos'!$Q$8:$Q$343,0),0)&gt;0,1,0)</f>
        <v>0</v>
      </c>
      <c r="X21" s="107">
        <f ca="1">IF(IFERROR(MATCH(_xlfn.CONCAT($B21,",",X$4),'22 SpcFunc &amp; VentSpcFunc combos'!$Q$8:$Q$343,0),0)&gt;0,1,0)</f>
        <v>0</v>
      </c>
      <c r="Y21" s="107">
        <f ca="1">IF(IFERROR(MATCH(_xlfn.CONCAT($B21,",",Y$4),'22 SpcFunc &amp; VentSpcFunc combos'!$Q$8:$Q$343,0),0)&gt;0,1,0)</f>
        <v>0</v>
      </c>
      <c r="Z21" s="107">
        <f ca="1">IF(IFERROR(MATCH(_xlfn.CONCAT($B21,",",Z$4),'22 SpcFunc &amp; VentSpcFunc combos'!$Q$8:$Q$343,0),0)&gt;0,1,0)</f>
        <v>0</v>
      </c>
      <c r="AA21" s="107">
        <f ca="1">IF(IFERROR(MATCH(_xlfn.CONCAT($B21,",",AA$4),'22 SpcFunc &amp; VentSpcFunc combos'!$Q$8:$Q$343,0),0)&gt;0,1,0)</f>
        <v>0</v>
      </c>
      <c r="AB21" s="107">
        <f ca="1">IF(IFERROR(MATCH(_xlfn.CONCAT($B21,",",AB$4),'22 SpcFunc &amp; VentSpcFunc combos'!$Q$8:$Q$343,0),0)&gt;0,1,0)</f>
        <v>0</v>
      </c>
      <c r="AC21" s="107">
        <f ca="1">IF(IFERROR(MATCH(_xlfn.CONCAT($B21,",",AC$4),'22 SpcFunc &amp; VentSpcFunc combos'!$Q$8:$Q$343,0),0)&gt;0,1,0)</f>
        <v>0</v>
      </c>
      <c r="AD21" s="107">
        <f ca="1">IF(IFERROR(MATCH(_xlfn.CONCAT($B21,",",AD$4),'22 SpcFunc &amp; VentSpcFunc combos'!$Q$8:$Q$343,0),0)&gt;0,1,0)</f>
        <v>0</v>
      </c>
      <c r="AE21" s="107">
        <f ca="1">IF(IFERROR(MATCH(_xlfn.CONCAT($B21,",",AE$4),'22 SpcFunc &amp; VentSpcFunc combos'!$Q$8:$Q$343,0),0)&gt;0,1,0)</f>
        <v>0</v>
      </c>
      <c r="AF21" s="107">
        <f ca="1">IF(IFERROR(MATCH(_xlfn.CONCAT($B21,",",AF$4),'22 SpcFunc &amp; VentSpcFunc combos'!$Q$8:$Q$343,0),0)&gt;0,1,0)</f>
        <v>0</v>
      </c>
      <c r="AG21" s="107">
        <f ca="1">IF(IFERROR(MATCH(_xlfn.CONCAT($B21,",",AG$4),'22 SpcFunc &amp; VentSpcFunc combos'!$Q$8:$Q$343,0),0)&gt;0,1,0)</f>
        <v>0</v>
      </c>
      <c r="AH21" s="107">
        <f ca="1">IF(IFERROR(MATCH(_xlfn.CONCAT($B21,",",AH$4),'22 SpcFunc &amp; VentSpcFunc combos'!$Q$8:$Q$343,0),0)&gt;0,1,0)</f>
        <v>0</v>
      </c>
      <c r="AI21" s="107">
        <f ca="1">IF(IFERROR(MATCH(_xlfn.CONCAT($B21,",",AI$4),'22 SpcFunc &amp; VentSpcFunc combos'!$Q$8:$Q$343,0),0)&gt;0,1,0)</f>
        <v>0</v>
      </c>
      <c r="AJ21" s="107">
        <f ca="1">IF(IFERROR(MATCH(_xlfn.CONCAT($B21,",",AJ$4),'22 SpcFunc &amp; VentSpcFunc combos'!$Q$8:$Q$343,0),0)&gt;0,1,0)</f>
        <v>0</v>
      </c>
      <c r="AK21" s="107">
        <f ca="1">IF(IFERROR(MATCH(_xlfn.CONCAT($B21,",",AK$4),'22 SpcFunc &amp; VentSpcFunc combos'!$Q$8:$Q$343,0),0)&gt;0,1,0)</f>
        <v>0</v>
      </c>
      <c r="AL21" s="107">
        <f ca="1">IF(IFERROR(MATCH(_xlfn.CONCAT($B21,",",AL$4),'22 SpcFunc &amp; VentSpcFunc combos'!$Q$8:$Q$343,0),0)&gt;0,1,0)</f>
        <v>0</v>
      </c>
      <c r="AM21" s="107">
        <f ca="1">IF(IFERROR(MATCH(_xlfn.CONCAT($B21,",",AM$4),'22 SpcFunc &amp; VentSpcFunc combos'!$Q$8:$Q$343,0),0)&gt;0,1,0)</f>
        <v>0</v>
      </c>
      <c r="AN21" s="107">
        <f ca="1">IF(IFERROR(MATCH(_xlfn.CONCAT($B21,",",AN$4),'22 SpcFunc &amp; VentSpcFunc combos'!$Q$8:$Q$343,0),0)&gt;0,1,0)</f>
        <v>0</v>
      </c>
      <c r="AO21" s="107">
        <f ca="1">IF(IFERROR(MATCH(_xlfn.CONCAT($B21,",",AO$4),'22 SpcFunc &amp; VentSpcFunc combos'!$Q$8:$Q$343,0),0)&gt;0,1,0)</f>
        <v>0</v>
      </c>
      <c r="AP21" s="107">
        <f ca="1">IF(IFERROR(MATCH(_xlfn.CONCAT($B21,",",AP$4),'22 SpcFunc &amp; VentSpcFunc combos'!$Q$8:$Q$343,0),0)&gt;0,1,0)</f>
        <v>0</v>
      </c>
      <c r="AQ21" s="107">
        <f ca="1">IF(IFERROR(MATCH(_xlfn.CONCAT($B21,",",AQ$4),'22 SpcFunc &amp; VentSpcFunc combos'!$Q$8:$Q$343,0),0)&gt;0,1,0)</f>
        <v>0</v>
      </c>
      <c r="AR21" s="107">
        <f ca="1">IF(IFERROR(MATCH(_xlfn.CONCAT($B21,",",AR$4),'22 SpcFunc &amp; VentSpcFunc combos'!$Q$8:$Q$343,0),0)&gt;0,1,0)</f>
        <v>0</v>
      </c>
      <c r="AS21" s="107">
        <f ca="1">IF(IFERROR(MATCH(_xlfn.CONCAT($B21,",",AS$4),'22 SpcFunc &amp; VentSpcFunc combos'!$Q$8:$Q$343,0),0)&gt;0,1,0)</f>
        <v>0</v>
      </c>
      <c r="AT21" s="107">
        <f ca="1">IF(IFERROR(MATCH(_xlfn.CONCAT($B21,",",AT$4),'22 SpcFunc &amp; VentSpcFunc combos'!$Q$8:$Q$343,0),0)&gt;0,1,0)</f>
        <v>0</v>
      </c>
      <c r="AU21" s="107">
        <f ca="1">IF(IFERROR(MATCH(_xlfn.CONCAT($B21,",",AU$4),'22 SpcFunc &amp; VentSpcFunc combos'!$Q$8:$Q$343,0),0)&gt;0,1,0)</f>
        <v>0</v>
      </c>
      <c r="AV21" s="107">
        <f ca="1">IF(IFERROR(MATCH(_xlfn.CONCAT($B21,",",AV$4),'22 SpcFunc &amp; VentSpcFunc combos'!$Q$8:$Q$343,0),0)&gt;0,1,0)</f>
        <v>0</v>
      </c>
      <c r="AW21" s="107">
        <f ca="1">IF(IFERROR(MATCH(_xlfn.CONCAT($B21,",",AW$4),'22 SpcFunc &amp; VentSpcFunc combos'!$Q$8:$Q$343,0),0)&gt;0,1,0)</f>
        <v>0</v>
      </c>
      <c r="AX21" s="107">
        <f ca="1">IF(IFERROR(MATCH(_xlfn.CONCAT($B21,",",AX$4),'22 SpcFunc &amp; VentSpcFunc combos'!$Q$8:$Q$343,0),0)&gt;0,1,0)</f>
        <v>1</v>
      </c>
      <c r="AY21" s="107">
        <f ca="1">IF(IFERROR(MATCH(_xlfn.CONCAT($B21,",",AY$4),'22 SpcFunc &amp; VentSpcFunc combos'!$Q$8:$Q$343,0),0)&gt;0,1,0)</f>
        <v>0</v>
      </c>
      <c r="AZ21" s="107">
        <f ca="1">IF(IFERROR(MATCH(_xlfn.CONCAT($B21,",",AZ$4),'22 SpcFunc &amp; VentSpcFunc combos'!$Q$8:$Q$343,0),0)&gt;0,1,0)</f>
        <v>0</v>
      </c>
      <c r="BA21" s="107">
        <f ca="1">IF(IFERROR(MATCH(_xlfn.CONCAT($B21,",",BA$4),'22 SpcFunc &amp; VentSpcFunc combos'!$Q$8:$Q$343,0),0)&gt;0,1,0)</f>
        <v>0</v>
      </c>
      <c r="BB21" s="107">
        <f ca="1">IF(IFERROR(MATCH(_xlfn.CONCAT($B21,",",BB$4),'22 SpcFunc &amp; VentSpcFunc combos'!$Q$8:$Q$343,0),0)&gt;0,1,0)</f>
        <v>0</v>
      </c>
      <c r="BC21" s="107">
        <f ca="1">IF(IFERROR(MATCH(_xlfn.CONCAT($B21,",",BC$4),'22 SpcFunc &amp; VentSpcFunc combos'!$Q$8:$Q$343,0),0)&gt;0,1,0)</f>
        <v>0</v>
      </c>
      <c r="BD21" s="107">
        <f ca="1">IF(IFERROR(MATCH(_xlfn.CONCAT($B21,",",BD$4),'22 SpcFunc &amp; VentSpcFunc combos'!$Q$8:$Q$343,0),0)&gt;0,1,0)</f>
        <v>0</v>
      </c>
      <c r="BE21" s="107">
        <f ca="1">IF(IFERROR(MATCH(_xlfn.CONCAT($B21,",",BE$4),'22 SpcFunc &amp; VentSpcFunc combos'!$Q$8:$Q$343,0),0)&gt;0,1,0)</f>
        <v>0</v>
      </c>
      <c r="BF21" s="107">
        <f ca="1">IF(IFERROR(MATCH(_xlfn.CONCAT($B21,",",BF$4),'22 SpcFunc &amp; VentSpcFunc combos'!$Q$8:$Q$343,0),0)&gt;0,1,0)</f>
        <v>0</v>
      </c>
      <c r="BG21" s="107">
        <f ca="1">IF(IFERROR(MATCH(_xlfn.CONCAT($B21,",",BG$4),'22 SpcFunc &amp; VentSpcFunc combos'!$Q$8:$Q$343,0),0)&gt;0,1,0)</f>
        <v>1</v>
      </c>
      <c r="BH21" s="107">
        <f ca="1">IF(IFERROR(MATCH(_xlfn.CONCAT($B21,",",BH$4),'22 SpcFunc &amp; VentSpcFunc combos'!$Q$8:$Q$343,0),0)&gt;0,1,0)</f>
        <v>1</v>
      </c>
      <c r="BI21" s="107">
        <f ca="1">IF(IFERROR(MATCH(_xlfn.CONCAT($B21,",",BI$4),'22 SpcFunc &amp; VentSpcFunc combos'!$Q$8:$Q$343,0),0)&gt;0,1,0)</f>
        <v>0</v>
      </c>
      <c r="BJ21" s="107">
        <f ca="1">IF(IFERROR(MATCH(_xlfn.CONCAT($B21,",",BJ$4),'22 SpcFunc &amp; VentSpcFunc combos'!$Q$8:$Q$343,0),0)&gt;0,1,0)</f>
        <v>0</v>
      </c>
      <c r="BK21" s="107">
        <f ca="1">IF(IFERROR(MATCH(_xlfn.CONCAT($B21,",",BK$4),'22 SpcFunc &amp; VentSpcFunc combos'!$Q$8:$Q$343,0),0)&gt;0,1,0)</f>
        <v>0</v>
      </c>
      <c r="BL21" s="107">
        <f ca="1">IF(IFERROR(MATCH(_xlfn.CONCAT($B21,",",BL$4),'22 SpcFunc &amp; VentSpcFunc combos'!$Q$8:$Q$343,0),0)&gt;0,1,0)</f>
        <v>0</v>
      </c>
      <c r="BM21" s="107">
        <f ca="1">IF(IFERROR(MATCH(_xlfn.CONCAT($B21,",",BM$4),'22 SpcFunc &amp; VentSpcFunc combos'!$Q$8:$Q$343,0),0)&gt;0,1,0)</f>
        <v>0</v>
      </c>
      <c r="BN21" s="107">
        <f ca="1">IF(IFERROR(MATCH(_xlfn.CONCAT($B21,",",BN$4),'22 SpcFunc &amp; VentSpcFunc combos'!$Q$8:$Q$343,0),0)&gt;0,1,0)</f>
        <v>0</v>
      </c>
      <c r="BO21" s="107">
        <f ca="1">IF(IFERROR(MATCH(_xlfn.CONCAT($B21,",",BO$4),'22 SpcFunc &amp; VentSpcFunc combos'!$Q$8:$Q$343,0),0)&gt;0,1,0)</f>
        <v>0</v>
      </c>
      <c r="BP21" s="107">
        <f ca="1">IF(IFERROR(MATCH(_xlfn.CONCAT($B21,",",BP$4),'22 SpcFunc &amp; VentSpcFunc combos'!$Q$8:$Q$343,0),0)&gt;0,1,0)</f>
        <v>0</v>
      </c>
      <c r="BQ21" s="107">
        <f ca="1">IF(IFERROR(MATCH(_xlfn.CONCAT($B21,",",BQ$4),'22 SpcFunc &amp; VentSpcFunc combos'!$Q$8:$Q$343,0),0)&gt;0,1,0)</f>
        <v>0</v>
      </c>
      <c r="BR21" s="107">
        <f ca="1">IF(IFERROR(MATCH(_xlfn.CONCAT($B21,",",BR$4),'22 SpcFunc &amp; VentSpcFunc combos'!$Q$8:$Q$343,0),0)&gt;0,1,0)</f>
        <v>0</v>
      </c>
      <c r="BS21" s="107">
        <f ca="1">IF(IFERROR(MATCH(_xlfn.CONCAT($B21,",",BS$4),'22 SpcFunc &amp; VentSpcFunc combos'!$Q$8:$Q$343,0),0)&gt;0,1,0)</f>
        <v>0</v>
      </c>
      <c r="BT21" s="107">
        <f ca="1">IF(IFERROR(MATCH(_xlfn.CONCAT($B21,",",BT$4),'22 SpcFunc &amp; VentSpcFunc combos'!$Q$8:$Q$343,0),0)&gt;0,1,0)</f>
        <v>0</v>
      </c>
      <c r="BU21" s="107">
        <f ca="1">IF(IFERROR(MATCH(_xlfn.CONCAT($B21,",",BU$4),'22 SpcFunc &amp; VentSpcFunc combos'!$Q$8:$Q$343,0),0)&gt;0,1,0)</f>
        <v>0</v>
      </c>
      <c r="BV21" s="107">
        <f ca="1">IF(IFERROR(MATCH(_xlfn.CONCAT($B21,",",BV$4),'22 SpcFunc &amp; VentSpcFunc combos'!$Q$8:$Q$343,0),0)&gt;0,1,0)</f>
        <v>0</v>
      </c>
      <c r="BW21" s="107">
        <f ca="1">IF(IFERROR(MATCH(_xlfn.CONCAT($B21,",",BW$4),'22 SpcFunc &amp; VentSpcFunc combos'!$Q$8:$Q$343,0),0)&gt;0,1,0)</f>
        <v>0</v>
      </c>
      <c r="BX21" s="107">
        <f ca="1">IF(IFERROR(MATCH(_xlfn.CONCAT($B21,",",BX$4),'22 SpcFunc &amp; VentSpcFunc combos'!$Q$8:$Q$343,0),0)&gt;0,1,0)</f>
        <v>0</v>
      </c>
      <c r="BY21" s="107">
        <f ca="1">IF(IFERROR(MATCH(_xlfn.CONCAT($B21,",",BY$4),'22 SpcFunc &amp; VentSpcFunc combos'!$Q$8:$Q$343,0),0)&gt;0,1,0)</f>
        <v>0</v>
      </c>
      <c r="BZ21" s="107">
        <f ca="1">IF(IFERROR(MATCH(_xlfn.CONCAT($B21,",",BZ$4),'22 SpcFunc &amp; VentSpcFunc combos'!$Q$8:$Q$343,0),0)&gt;0,1,0)</f>
        <v>0</v>
      </c>
      <c r="CA21" s="107">
        <f ca="1">IF(IFERROR(MATCH(_xlfn.CONCAT($B21,",",CA$4),'22 SpcFunc &amp; VentSpcFunc combos'!$Q$8:$Q$343,0),0)&gt;0,1,0)</f>
        <v>0</v>
      </c>
      <c r="CB21" s="107">
        <f ca="1">IF(IFERROR(MATCH(_xlfn.CONCAT($B21,",",CB$4),'22 SpcFunc &amp; VentSpcFunc combos'!$Q$8:$Q$343,0),0)&gt;0,1,0)</f>
        <v>0</v>
      </c>
      <c r="CC21" s="107">
        <f ca="1">IF(IFERROR(MATCH(_xlfn.CONCAT($B21,",",CC$4),'22 SpcFunc &amp; VentSpcFunc combos'!$Q$8:$Q$343,0),0)&gt;0,1,0)</f>
        <v>0</v>
      </c>
      <c r="CD21" s="107">
        <f ca="1">IF(IFERROR(MATCH(_xlfn.CONCAT($B21,",",CD$4),'22 SpcFunc &amp; VentSpcFunc combos'!$Q$8:$Q$343,0),0)&gt;0,1,0)</f>
        <v>0</v>
      </c>
      <c r="CE21" s="107">
        <f ca="1">IF(IFERROR(MATCH(_xlfn.CONCAT($B21,",",CE$4),'22 SpcFunc &amp; VentSpcFunc combos'!$Q$8:$Q$343,0),0)&gt;0,1,0)</f>
        <v>0</v>
      </c>
      <c r="CF21" s="107">
        <f ca="1">IF(IFERROR(MATCH(_xlfn.CONCAT($B21,",",CF$4),'22 SpcFunc &amp; VentSpcFunc combos'!$Q$8:$Q$343,0),0)&gt;0,1,0)</f>
        <v>0</v>
      </c>
      <c r="CG21" s="107">
        <f ca="1">IF(IFERROR(MATCH(_xlfn.CONCAT($B21,",",CG$4),'22 SpcFunc &amp; VentSpcFunc combos'!$Q$8:$Q$343,0),0)&gt;0,1,0)</f>
        <v>0</v>
      </c>
      <c r="CH21" s="107">
        <f ca="1">IF(IFERROR(MATCH(_xlfn.CONCAT($B21,",",CH$4),'22 SpcFunc &amp; VentSpcFunc combos'!$Q$8:$Q$343,0),0)&gt;0,1,0)</f>
        <v>0</v>
      </c>
      <c r="CI21" s="107">
        <f ca="1">IF(IFERROR(MATCH(_xlfn.CONCAT($B21,",",CI$4),'22 SpcFunc &amp; VentSpcFunc combos'!$Q$8:$Q$343,0),0)&gt;0,1,0)</f>
        <v>0</v>
      </c>
      <c r="CJ21" s="107">
        <f ca="1">IF(IFERROR(MATCH(_xlfn.CONCAT($B21,",",CJ$4),'22 SpcFunc &amp; VentSpcFunc combos'!$Q$8:$Q$343,0),0)&gt;0,1,0)</f>
        <v>0</v>
      </c>
      <c r="CK21" s="107">
        <f ca="1">IF(IFERROR(MATCH(_xlfn.CONCAT($B21,",",CK$4),'22 SpcFunc &amp; VentSpcFunc combos'!$Q$8:$Q$343,0),0)&gt;0,1,0)</f>
        <v>0</v>
      </c>
      <c r="CL21" s="107">
        <f ca="1">IF(IFERROR(MATCH(_xlfn.CONCAT($B21,",",CL$4),'22 SpcFunc &amp; VentSpcFunc combos'!$Q$8:$Q$343,0),0)&gt;0,1,0)</f>
        <v>0</v>
      </c>
      <c r="CM21" s="107">
        <f ca="1">IF(IFERROR(MATCH(_xlfn.CONCAT($B21,",",CM$4),'22 SpcFunc &amp; VentSpcFunc combos'!$Q$8:$Q$343,0),0)&gt;0,1,0)</f>
        <v>0</v>
      </c>
      <c r="CN21" s="107">
        <f ca="1">IF(IFERROR(MATCH(_xlfn.CONCAT($B21,",",CN$4),'22 SpcFunc &amp; VentSpcFunc combos'!$Q$8:$Q$343,0),0)&gt;0,1,0)</f>
        <v>0</v>
      </c>
      <c r="CO21" s="107">
        <f ca="1">IF(IFERROR(MATCH(_xlfn.CONCAT($B21,",",CO$4),'22 SpcFunc &amp; VentSpcFunc combos'!$Q$8:$Q$343,0),0)&gt;0,1,0)</f>
        <v>0</v>
      </c>
      <c r="CP21" s="107">
        <f ca="1">IF(IFERROR(MATCH(_xlfn.CONCAT($B21,",",CP$4),'22 SpcFunc &amp; VentSpcFunc combos'!$Q$8:$Q$343,0),0)&gt;0,1,0)</f>
        <v>0</v>
      </c>
      <c r="CQ21" s="107">
        <f ca="1">IF(IFERROR(MATCH(_xlfn.CONCAT($B21,",",CQ$4),'22 SpcFunc &amp; VentSpcFunc combos'!$Q$8:$Q$343,0),0)&gt;0,1,0)</f>
        <v>0</v>
      </c>
      <c r="CR21" s="107">
        <f ca="1">IF(IFERROR(MATCH(_xlfn.CONCAT($B21,",",CR$4),'22 SpcFunc &amp; VentSpcFunc combos'!$Q$8:$Q$343,0),0)&gt;0,1,0)</f>
        <v>0</v>
      </c>
      <c r="CS21" s="107">
        <f ca="1">IF(IFERROR(MATCH(_xlfn.CONCAT($B21,",",CS$4),'22 SpcFunc &amp; VentSpcFunc combos'!$Q$8:$Q$343,0),0)&gt;0,1,0)</f>
        <v>0</v>
      </c>
      <c r="CT21" s="107">
        <f ca="1">IF(IFERROR(MATCH(_xlfn.CONCAT($B21,",",CT$4),'22 SpcFunc &amp; VentSpcFunc combos'!$Q$8:$Q$343,0),0)&gt;0,1,0)</f>
        <v>0</v>
      </c>
      <c r="CU21" s="86" t="s">
        <v>535</v>
      </c>
      <c r="CV21">
        <f t="shared" ca="1" si="4"/>
        <v>8</v>
      </c>
    </row>
    <row r="22" spans="2:100">
      <c r="B22" t="str">
        <f>'For CSV - 2022 SpcFuncData'!B22</f>
        <v>Copy Room</v>
      </c>
      <c r="C22" s="107">
        <f ca="1">IF(IFERROR(MATCH(_xlfn.CONCAT($B22,",",C$4),'22 SpcFunc &amp; VentSpcFunc combos'!$Q$8:$Q$343,0),0)&gt;0,1,0)</f>
        <v>0</v>
      </c>
      <c r="D22" s="107">
        <f ca="1">IF(IFERROR(MATCH(_xlfn.CONCAT($B22,",",D$4),'22 SpcFunc &amp; VentSpcFunc combos'!$Q$8:$Q$343,0),0)&gt;0,1,0)</f>
        <v>0</v>
      </c>
      <c r="E22" s="107">
        <f ca="1">IF(IFERROR(MATCH(_xlfn.CONCAT($B22,",",E$4),'22 SpcFunc &amp; VentSpcFunc combos'!$Q$8:$Q$343,0),0)&gt;0,1,0)</f>
        <v>0</v>
      </c>
      <c r="F22" s="107">
        <f ca="1">IF(IFERROR(MATCH(_xlfn.CONCAT($B22,",",F$4),'22 SpcFunc &amp; VentSpcFunc combos'!$Q$8:$Q$343,0),0)&gt;0,1,0)</f>
        <v>0</v>
      </c>
      <c r="G22" s="107">
        <f ca="1">IF(IFERROR(MATCH(_xlfn.CONCAT($B22,",",G$4),'22 SpcFunc &amp; VentSpcFunc combos'!$Q$8:$Q$343,0),0)&gt;0,1,0)</f>
        <v>0</v>
      </c>
      <c r="H22" s="107">
        <f ca="1">IF(IFERROR(MATCH(_xlfn.CONCAT($B22,",",H$4),'22 SpcFunc &amp; VentSpcFunc combos'!$Q$8:$Q$343,0),0)&gt;0,1,0)</f>
        <v>0</v>
      </c>
      <c r="I22" s="107">
        <f ca="1">IF(IFERROR(MATCH(_xlfn.CONCAT($B22,",",I$4),'22 SpcFunc &amp; VentSpcFunc combos'!$Q$8:$Q$343,0),0)&gt;0,1,0)</f>
        <v>0</v>
      </c>
      <c r="J22" s="107">
        <f ca="1">IF(IFERROR(MATCH(_xlfn.CONCAT($B22,",",J$4),'22 SpcFunc &amp; VentSpcFunc combos'!$Q$8:$Q$343,0),0)&gt;0,1,0)</f>
        <v>0</v>
      </c>
      <c r="K22" s="107">
        <f ca="1">IF(IFERROR(MATCH(_xlfn.CONCAT($B22,",",K$4),'22 SpcFunc &amp; VentSpcFunc combos'!$Q$8:$Q$343,0),0)&gt;0,1,0)</f>
        <v>0</v>
      </c>
      <c r="L22" s="107">
        <f ca="1">IF(IFERROR(MATCH(_xlfn.CONCAT($B22,",",L$4),'22 SpcFunc &amp; VentSpcFunc combos'!$Q$8:$Q$343,0),0)&gt;0,1,0)</f>
        <v>0</v>
      </c>
      <c r="M22" s="107">
        <f ca="1">IF(IFERROR(MATCH(_xlfn.CONCAT($B22,",",M$4),'22 SpcFunc &amp; VentSpcFunc combos'!$Q$8:$Q$343,0),0)&gt;0,1,0)</f>
        <v>0</v>
      </c>
      <c r="N22" s="107">
        <f ca="1">IF(IFERROR(MATCH(_xlfn.CONCAT($B22,",",N$4),'22 SpcFunc &amp; VentSpcFunc combos'!$Q$8:$Q$343,0),0)&gt;0,1,0)</f>
        <v>0</v>
      </c>
      <c r="O22" s="107">
        <f ca="1">IF(IFERROR(MATCH(_xlfn.CONCAT($B22,",",O$4),'22 SpcFunc &amp; VentSpcFunc combos'!$Q$8:$Q$343,0),0)&gt;0,1,0)</f>
        <v>0</v>
      </c>
      <c r="P22" s="107">
        <f ca="1">IF(IFERROR(MATCH(_xlfn.CONCAT($B22,",",P$4),'22 SpcFunc &amp; VentSpcFunc combos'!$Q$8:$Q$343,0),0)&gt;0,1,0)</f>
        <v>0</v>
      </c>
      <c r="Q22" s="107">
        <f ca="1">IF(IFERROR(MATCH(_xlfn.CONCAT($B22,",",Q$4),'22 SpcFunc &amp; VentSpcFunc combos'!$Q$8:$Q$343,0),0)&gt;0,1,0)</f>
        <v>0</v>
      </c>
      <c r="R22" s="107">
        <f ca="1">IF(IFERROR(MATCH(_xlfn.CONCAT($B22,",",R$4),'22 SpcFunc &amp; VentSpcFunc combos'!$Q$8:$Q$343,0),0)&gt;0,1,0)</f>
        <v>0</v>
      </c>
      <c r="S22" s="107">
        <f ca="1">IF(IFERROR(MATCH(_xlfn.CONCAT($B22,",",S$4),'22 SpcFunc &amp; VentSpcFunc combos'!$Q$8:$Q$343,0),0)&gt;0,1,0)</f>
        <v>0</v>
      </c>
      <c r="T22" s="107">
        <f ca="1">IF(IFERROR(MATCH(_xlfn.CONCAT($B22,",",T$4),'22 SpcFunc &amp; VentSpcFunc combos'!$Q$8:$Q$343,0),0)&gt;0,1,0)</f>
        <v>0</v>
      </c>
      <c r="U22" s="107">
        <f ca="1">IF(IFERROR(MATCH(_xlfn.CONCAT($B22,",",U$4),'22 SpcFunc &amp; VentSpcFunc combos'!$Q$8:$Q$343,0),0)&gt;0,1,0)</f>
        <v>0</v>
      </c>
      <c r="V22" s="107">
        <f ca="1">IF(IFERROR(MATCH(_xlfn.CONCAT($B22,",",V$4),'22 SpcFunc &amp; VentSpcFunc combos'!$Q$8:$Q$343,0),0)&gt;0,1,0)</f>
        <v>0</v>
      </c>
      <c r="W22" s="107">
        <f ca="1">IF(IFERROR(MATCH(_xlfn.CONCAT($B22,",",W$4),'22 SpcFunc &amp; VentSpcFunc combos'!$Q$8:$Q$343,0),0)&gt;0,1,0)</f>
        <v>0</v>
      </c>
      <c r="X22" s="107">
        <f ca="1">IF(IFERROR(MATCH(_xlfn.CONCAT($B22,",",X$4),'22 SpcFunc &amp; VentSpcFunc combos'!$Q$8:$Q$343,0),0)&gt;0,1,0)</f>
        <v>0</v>
      </c>
      <c r="Y22" s="107">
        <f ca="1">IF(IFERROR(MATCH(_xlfn.CONCAT($B22,",",Y$4),'22 SpcFunc &amp; VentSpcFunc combos'!$Q$8:$Q$343,0),0)&gt;0,1,0)</f>
        <v>0</v>
      </c>
      <c r="Z22" s="107">
        <f ca="1">IF(IFERROR(MATCH(_xlfn.CONCAT($B22,",",Z$4),'22 SpcFunc &amp; VentSpcFunc combos'!$Q$8:$Q$343,0),0)&gt;0,1,0)</f>
        <v>0</v>
      </c>
      <c r="AA22" s="107">
        <f ca="1">IF(IFERROR(MATCH(_xlfn.CONCAT($B22,",",AA$4),'22 SpcFunc &amp; VentSpcFunc combos'!$Q$8:$Q$343,0),0)&gt;0,1,0)</f>
        <v>0</v>
      </c>
      <c r="AB22" s="107">
        <f ca="1">IF(IFERROR(MATCH(_xlfn.CONCAT($B22,",",AB$4),'22 SpcFunc &amp; VentSpcFunc combos'!$Q$8:$Q$343,0),0)&gt;0,1,0)</f>
        <v>0</v>
      </c>
      <c r="AC22" s="107">
        <f ca="1">IF(IFERROR(MATCH(_xlfn.CONCAT($B22,",",AC$4),'22 SpcFunc &amp; VentSpcFunc combos'!$Q$8:$Q$343,0),0)&gt;0,1,0)</f>
        <v>0</v>
      </c>
      <c r="AD22" s="107">
        <f ca="1">IF(IFERROR(MATCH(_xlfn.CONCAT($B22,",",AD$4),'22 SpcFunc &amp; VentSpcFunc combos'!$Q$8:$Q$343,0),0)&gt;0,1,0)</f>
        <v>1</v>
      </c>
      <c r="AE22" s="107">
        <f ca="1">IF(IFERROR(MATCH(_xlfn.CONCAT($B22,",",AE$4),'22 SpcFunc &amp; VentSpcFunc combos'!$Q$8:$Q$343,0),0)&gt;0,1,0)</f>
        <v>0</v>
      </c>
      <c r="AF22" s="107">
        <f ca="1">IF(IFERROR(MATCH(_xlfn.CONCAT($B22,",",AF$4),'22 SpcFunc &amp; VentSpcFunc combos'!$Q$8:$Q$343,0),0)&gt;0,1,0)</f>
        <v>0</v>
      </c>
      <c r="AG22" s="107">
        <f ca="1">IF(IFERROR(MATCH(_xlfn.CONCAT($B22,",",AG$4),'22 SpcFunc &amp; VentSpcFunc combos'!$Q$8:$Q$343,0),0)&gt;0,1,0)</f>
        <v>0</v>
      </c>
      <c r="AH22" s="107">
        <f ca="1">IF(IFERROR(MATCH(_xlfn.CONCAT($B22,",",AH$4),'22 SpcFunc &amp; VentSpcFunc combos'!$Q$8:$Q$343,0),0)&gt;0,1,0)</f>
        <v>0</v>
      </c>
      <c r="AI22" s="107">
        <f ca="1">IF(IFERROR(MATCH(_xlfn.CONCAT($B22,",",AI$4),'22 SpcFunc &amp; VentSpcFunc combos'!$Q$8:$Q$343,0),0)&gt;0,1,0)</f>
        <v>0</v>
      </c>
      <c r="AJ22" s="107">
        <f ca="1">IF(IFERROR(MATCH(_xlfn.CONCAT($B22,",",AJ$4),'22 SpcFunc &amp; VentSpcFunc combos'!$Q$8:$Q$343,0),0)&gt;0,1,0)</f>
        <v>0</v>
      </c>
      <c r="AK22" s="107">
        <f ca="1">IF(IFERROR(MATCH(_xlfn.CONCAT($B22,",",AK$4),'22 SpcFunc &amp; VentSpcFunc combos'!$Q$8:$Q$343,0),0)&gt;0,1,0)</f>
        <v>0</v>
      </c>
      <c r="AL22" s="107">
        <f ca="1">IF(IFERROR(MATCH(_xlfn.CONCAT($B22,",",AL$4),'22 SpcFunc &amp; VentSpcFunc combos'!$Q$8:$Q$343,0),0)&gt;0,1,0)</f>
        <v>0</v>
      </c>
      <c r="AM22" s="107">
        <f ca="1">IF(IFERROR(MATCH(_xlfn.CONCAT($B22,",",AM$4),'22 SpcFunc &amp; VentSpcFunc combos'!$Q$8:$Q$343,0),0)&gt;0,1,0)</f>
        <v>0</v>
      </c>
      <c r="AN22" s="107">
        <f ca="1">IF(IFERROR(MATCH(_xlfn.CONCAT($B22,",",AN$4),'22 SpcFunc &amp; VentSpcFunc combos'!$Q$8:$Q$343,0),0)&gt;0,1,0)</f>
        <v>0</v>
      </c>
      <c r="AO22" s="107">
        <f ca="1">IF(IFERROR(MATCH(_xlfn.CONCAT($B22,",",AO$4),'22 SpcFunc &amp; VentSpcFunc combos'!$Q$8:$Q$343,0),0)&gt;0,1,0)</f>
        <v>0</v>
      </c>
      <c r="AP22" s="107">
        <f ca="1">IF(IFERROR(MATCH(_xlfn.CONCAT($B22,",",AP$4),'22 SpcFunc &amp; VentSpcFunc combos'!$Q$8:$Q$343,0),0)&gt;0,1,0)</f>
        <v>0</v>
      </c>
      <c r="AQ22" s="107">
        <f ca="1">IF(IFERROR(MATCH(_xlfn.CONCAT($B22,",",AQ$4),'22 SpcFunc &amp; VentSpcFunc combos'!$Q$8:$Q$343,0),0)&gt;0,1,0)</f>
        <v>0</v>
      </c>
      <c r="AR22" s="107">
        <f ca="1">IF(IFERROR(MATCH(_xlfn.CONCAT($B22,",",AR$4),'22 SpcFunc &amp; VentSpcFunc combos'!$Q$8:$Q$343,0),0)&gt;0,1,0)</f>
        <v>0</v>
      </c>
      <c r="AS22" s="107">
        <f ca="1">IF(IFERROR(MATCH(_xlfn.CONCAT($B22,",",AS$4),'22 SpcFunc &amp; VentSpcFunc combos'!$Q$8:$Q$343,0),0)&gt;0,1,0)</f>
        <v>0</v>
      </c>
      <c r="AT22" s="107">
        <f ca="1">IF(IFERROR(MATCH(_xlfn.CONCAT($B22,",",AT$4),'22 SpcFunc &amp; VentSpcFunc combos'!$Q$8:$Q$343,0),0)&gt;0,1,0)</f>
        <v>0</v>
      </c>
      <c r="AU22" s="107">
        <f ca="1">IF(IFERROR(MATCH(_xlfn.CONCAT($B22,",",AU$4),'22 SpcFunc &amp; VentSpcFunc combos'!$Q$8:$Q$343,0),0)&gt;0,1,0)</f>
        <v>0</v>
      </c>
      <c r="AV22" s="107">
        <f ca="1">IF(IFERROR(MATCH(_xlfn.CONCAT($B22,",",AV$4),'22 SpcFunc &amp; VentSpcFunc combos'!$Q$8:$Q$343,0),0)&gt;0,1,0)</f>
        <v>0</v>
      </c>
      <c r="AW22" s="107">
        <f ca="1">IF(IFERROR(MATCH(_xlfn.CONCAT($B22,",",AW$4),'22 SpcFunc &amp; VentSpcFunc combos'!$Q$8:$Q$343,0),0)&gt;0,1,0)</f>
        <v>0</v>
      </c>
      <c r="AX22" s="107">
        <f ca="1">IF(IFERROR(MATCH(_xlfn.CONCAT($B22,",",AX$4),'22 SpcFunc &amp; VentSpcFunc combos'!$Q$8:$Q$343,0),0)&gt;0,1,0)</f>
        <v>0</v>
      </c>
      <c r="AY22" s="107">
        <f ca="1">IF(IFERROR(MATCH(_xlfn.CONCAT($B22,",",AY$4),'22 SpcFunc &amp; VentSpcFunc combos'!$Q$8:$Q$343,0),0)&gt;0,1,0)</f>
        <v>0</v>
      </c>
      <c r="AZ22" s="107">
        <f ca="1">IF(IFERROR(MATCH(_xlfn.CONCAT($B22,",",AZ$4),'22 SpcFunc &amp; VentSpcFunc combos'!$Q$8:$Q$343,0),0)&gt;0,1,0)</f>
        <v>0</v>
      </c>
      <c r="BA22" s="107">
        <f ca="1">IF(IFERROR(MATCH(_xlfn.CONCAT($B22,",",BA$4),'22 SpcFunc &amp; VentSpcFunc combos'!$Q$8:$Q$343,0),0)&gt;0,1,0)</f>
        <v>0</v>
      </c>
      <c r="BB22" s="107">
        <f ca="1">IF(IFERROR(MATCH(_xlfn.CONCAT($B22,",",BB$4),'22 SpcFunc &amp; VentSpcFunc combos'!$Q$8:$Q$343,0),0)&gt;0,1,0)</f>
        <v>0</v>
      </c>
      <c r="BC22" s="107">
        <f ca="1">IF(IFERROR(MATCH(_xlfn.CONCAT($B22,",",BC$4),'22 SpcFunc &amp; VentSpcFunc combos'!$Q$8:$Q$343,0),0)&gt;0,1,0)</f>
        <v>0</v>
      </c>
      <c r="BD22" s="107">
        <f ca="1">IF(IFERROR(MATCH(_xlfn.CONCAT($B22,",",BD$4),'22 SpcFunc &amp; VentSpcFunc combos'!$Q$8:$Q$343,0),0)&gt;0,1,0)</f>
        <v>0</v>
      </c>
      <c r="BE22" s="107">
        <f ca="1">IF(IFERROR(MATCH(_xlfn.CONCAT($B22,",",BE$4),'22 SpcFunc &amp; VentSpcFunc combos'!$Q$8:$Q$343,0),0)&gt;0,1,0)</f>
        <v>0</v>
      </c>
      <c r="BF22" s="107">
        <f ca="1">IF(IFERROR(MATCH(_xlfn.CONCAT($B22,",",BF$4),'22 SpcFunc &amp; VentSpcFunc combos'!$Q$8:$Q$343,0),0)&gt;0,1,0)</f>
        <v>0</v>
      </c>
      <c r="BG22" s="107">
        <f ca="1">IF(IFERROR(MATCH(_xlfn.CONCAT($B22,",",BG$4),'22 SpcFunc &amp; VentSpcFunc combos'!$Q$8:$Q$343,0),0)&gt;0,1,0)</f>
        <v>0</v>
      </c>
      <c r="BH22" s="107">
        <f ca="1">IF(IFERROR(MATCH(_xlfn.CONCAT($B22,",",BH$4),'22 SpcFunc &amp; VentSpcFunc combos'!$Q$8:$Q$343,0),0)&gt;0,1,0)</f>
        <v>0</v>
      </c>
      <c r="BI22" s="107">
        <f ca="1">IF(IFERROR(MATCH(_xlfn.CONCAT($B22,",",BI$4),'22 SpcFunc &amp; VentSpcFunc combos'!$Q$8:$Q$343,0),0)&gt;0,1,0)</f>
        <v>0</v>
      </c>
      <c r="BJ22" s="107">
        <f ca="1">IF(IFERROR(MATCH(_xlfn.CONCAT($B22,",",BJ$4),'22 SpcFunc &amp; VentSpcFunc combos'!$Q$8:$Q$343,0),0)&gt;0,1,0)</f>
        <v>0</v>
      </c>
      <c r="BK22" s="107">
        <f ca="1">IF(IFERROR(MATCH(_xlfn.CONCAT($B22,",",BK$4),'22 SpcFunc &amp; VentSpcFunc combos'!$Q$8:$Q$343,0),0)&gt;0,1,0)</f>
        <v>0</v>
      </c>
      <c r="BL22" s="107">
        <f ca="1">IF(IFERROR(MATCH(_xlfn.CONCAT($B22,",",BL$4),'22 SpcFunc &amp; VentSpcFunc combos'!$Q$8:$Q$343,0),0)&gt;0,1,0)</f>
        <v>0</v>
      </c>
      <c r="BM22" s="107">
        <f ca="1">IF(IFERROR(MATCH(_xlfn.CONCAT($B22,",",BM$4),'22 SpcFunc &amp; VentSpcFunc combos'!$Q$8:$Q$343,0),0)&gt;0,1,0)</f>
        <v>0</v>
      </c>
      <c r="BN22" s="107">
        <f ca="1">IF(IFERROR(MATCH(_xlfn.CONCAT($B22,",",BN$4),'22 SpcFunc &amp; VentSpcFunc combos'!$Q$8:$Q$343,0),0)&gt;0,1,0)</f>
        <v>0</v>
      </c>
      <c r="BO22" s="107">
        <f ca="1">IF(IFERROR(MATCH(_xlfn.CONCAT($B22,",",BO$4),'22 SpcFunc &amp; VentSpcFunc combos'!$Q$8:$Q$343,0),0)&gt;0,1,0)</f>
        <v>0</v>
      </c>
      <c r="BP22" s="107">
        <f ca="1">IF(IFERROR(MATCH(_xlfn.CONCAT($B22,",",BP$4),'22 SpcFunc &amp; VentSpcFunc combos'!$Q$8:$Q$343,0),0)&gt;0,1,0)</f>
        <v>0</v>
      </c>
      <c r="BQ22" s="107">
        <f ca="1">IF(IFERROR(MATCH(_xlfn.CONCAT($B22,",",BQ$4),'22 SpcFunc &amp; VentSpcFunc combos'!$Q$8:$Q$343,0),0)&gt;0,1,0)</f>
        <v>0</v>
      </c>
      <c r="BR22" s="107">
        <f ca="1">IF(IFERROR(MATCH(_xlfn.CONCAT($B22,",",BR$4),'22 SpcFunc &amp; VentSpcFunc combos'!$Q$8:$Q$343,0),0)&gt;0,1,0)</f>
        <v>0</v>
      </c>
      <c r="BS22" s="107">
        <f ca="1">IF(IFERROR(MATCH(_xlfn.CONCAT($B22,",",BS$4),'22 SpcFunc &amp; VentSpcFunc combos'!$Q$8:$Q$343,0),0)&gt;0,1,0)</f>
        <v>0</v>
      </c>
      <c r="BT22" s="107">
        <f ca="1">IF(IFERROR(MATCH(_xlfn.CONCAT($B22,",",BT$4),'22 SpcFunc &amp; VentSpcFunc combos'!$Q$8:$Q$343,0),0)&gt;0,1,0)</f>
        <v>0</v>
      </c>
      <c r="BU22" s="107">
        <f ca="1">IF(IFERROR(MATCH(_xlfn.CONCAT($B22,",",BU$4),'22 SpcFunc &amp; VentSpcFunc combos'!$Q$8:$Q$343,0),0)&gt;0,1,0)</f>
        <v>0</v>
      </c>
      <c r="BV22" s="107">
        <f ca="1">IF(IFERROR(MATCH(_xlfn.CONCAT($B22,",",BV$4),'22 SpcFunc &amp; VentSpcFunc combos'!$Q$8:$Q$343,0),0)&gt;0,1,0)</f>
        <v>0</v>
      </c>
      <c r="BW22" s="107">
        <f ca="1">IF(IFERROR(MATCH(_xlfn.CONCAT($B22,",",BW$4),'22 SpcFunc &amp; VentSpcFunc combos'!$Q$8:$Q$343,0),0)&gt;0,1,0)</f>
        <v>0</v>
      </c>
      <c r="BX22" s="107">
        <f ca="1">IF(IFERROR(MATCH(_xlfn.CONCAT($B22,",",BX$4),'22 SpcFunc &amp; VentSpcFunc combos'!$Q$8:$Q$343,0),0)&gt;0,1,0)</f>
        <v>0</v>
      </c>
      <c r="BY22" s="107">
        <f ca="1">IF(IFERROR(MATCH(_xlfn.CONCAT($B22,",",BY$4),'22 SpcFunc &amp; VentSpcFunc combos'!$Q$8:$Q$343,0),0)&gt;0,1,0)</f>
        <v>0</v>
      </c>
      <c r="BZ22" s="107">
        <f ca="1">IF(IFERROR(MATCH(_xlfn.CONCAT($B22,",",BZ$4),'22 SpcFunc &amp; VentSpcFunc combos'!$Q$8:$Q$343,0),0)&gt;0,1,0)</f>
        <v>0</v>
      </c>
      <c r="CA22" s="107">
        <f ca="1">IF(IFERROR(MATCH(_xlfn.CONCAT($B22,",",CA$4),'22 SpcFunc &amp; VentSpcFunc combos'!$Q$8:$Q$343,0),0)&gt;0,1,0)</f>
        <v>0</v>
      </c>
      <c r="CB22" s="107">
        <f ca="1">IF(IFERROR(MATCH(_xlfn.CONCAT($B22,",",CB$4),'22 SpcFunc &amp; VentSpcFunc combos'!$Q$8:$Q$343,0),0)&gt;0,1,0)</f>
        <v>0</v>
      </c>
      <c r="CC22" s="107">
        <f ca="1">IF(IFERROR(MATCH(_xlfn.CONCAT($B22,",",CC$4),'22 SpcFunc &amp; VentSpcFunc combos'!$Q$8:$Q$343,0),0)&gt;0,1,0)</f>
        <v>0</v>
      </c>
      <c r="CD22" s="107">
        <f ca="1">IF(IFERROR(MATCH(_xlfn.CONCAT($B22,",",CD$4),'22 SpcFunc &amp; VentSpcFunc combos'!$Q$8:$Q$343,0),0)&gt;0,1,0)</f>
        <v>0</v>
      </c>
      <c r="CE22" s="107">
        <f ca="1">IF(IFERROR(MATCH(_xlfn.CONCAT($B22,",",CE$4),'22 SpcFunc &amp; VentSpcFunc combos'!$Q$8:$Q$343,0),0)&gt;0,1,0)</f>
        <v>0</v>
      </c>
      <c r="CF22" s="107">
        <f ca="1">IF(IFERROR(MATCH(_xlfn.CONCAT($B22,",",CF$4),'22 SpcFunc &amp; VentSpcFunc combos'!$Q$8:$Q$343,0),0)&gt;0,1,0)</f>
        <v>0</v>
      </c>
      <c r="CG22" s="107">
        <f ca="1">IF(IFERROR(MATCH(_xlfn.CONCAT($B22,",",CG$4),'22 SpcFunc &amp; VentSpcFunc combos'!$Q$8:$Q$343,0),0)&gt;0,1,0)</f>
        <v>0</v>
      </c>
      <c r="CH22" s="107">
        <f ca="1">IF(IFERROR(MATCH(_xlfn.CONCAT($B22,",",CH$4),'22 SpcFunc &amp; VentSpcFunc combos'!$Q$8:$Q$343,0),0)&gt;0,1,0)</f>
        <v>0</v>
      </c>
      <c r="CI22" s="107">
        <f ca="1">IF(IFERROR(MATCH(_xlfn.CONCAT($B22,",",CI$4),'22 SpcFunc &amp; VentSpcFunc combos'!$Q$8:$Q$343,0),0)&gt;0,1,0)</f>
        <v>0</v>
      </c>
      <c r="CJ22" s="107">
        <f ca="1">IF(IFERROR(MATCH(_xlfn.CONCAT($B22,",",CJ$4),'22 SpcFunc &amp; VentSpcFunc combos'!$Q$8:$Q$343,0),0)&gt;0,1,0)</f>
        <v>0</v>
      </c>
      <c r="CK22" s="107">
        <f ca="1">IF(IFERROR(MATCH(_xlfn.CONCAT($B22,",",CK$4),'22 SpcFunc &amp; VentSpcFunc combos'!$Q$8:$Q$343,0),0)&gt;0,1,0)</f>
        <v>0</v>
      </c>
      <c r="CL22" s="107">
        <f ca="1">IF(IFERROR(MATCH(_xlfn.CONCAT($B22,",",CL$4),'22 SpcFunc &amp; VentSpcFunc combos'!$Q$8:$Q$343,0),0)&gt;0,1,0)</f>
        <v>0</v>
      </c>
      <c r="CM22" s="107">
        <f ca="1">IF(IFERROR(MATCH(_xlfn.CONCAT($B22,",",CM$4),'22 SpcFunc &amp; VentSpcFunc combos'!$Q$8:$Q$343,0),0)&gt;0,1,0)</f>
        <v>0</v>
      </c>
      <c r="CN22" s="107">
        <f ca="1">IF(IFERROR(MATCH(_xlfn.CONCAT($B22,",",CN$4),'22 SpcFunc &amp; VentSpcFunc combos'!$Q$8:$Q$343,0),0)&gt;0,1,0)</f>
        <v>0</v>
      </c>
      <c r="CO22" s="107">
        <f ca="1">IF(IFERROR(MATCH(_xlfn.CONCAT($B22,",",CO$4),'22 SpcFunc &amp; VentSpcFunc combos'!$Q$8:$Q$343,0),0)&gt;0,1,0)</f>
        <v>0</v>
      </c>
      <c r="CP22" s="107">
        <f ca="1">IF(IFERROR(MATCH(_xlfn.CONCAT($B22,",",CP$4),'22 SpcFunc &amp; VentSpcFunc combos'!$Q$8:$Q$343,0),0)&gt;0,1,0)</f>
        <v>0</v>
      </c>
      <c r="CQ22" s="107">
        <f ca="1">IF(IFERROR(MATCH(_xlfn.CONCAT($B22,",",CQ$4),'22 SpcFunc &amp; VentSpcFunc combos'!$Q$8:$Q$343,0),0)&gt;0,1,0)</f>
        <v>0</v>
      </c>
      <c r="CR22" s="107">
        <f ca="1">IF(IFERROR(MATCH(_xlfn.CONCAT($B22,",",CR$4),'22 SpcFunc &amp; VentSpcFunc combos'!$Q$8:$Q$343,0),0)&gt;0,1,0)</f>
        <v>0</v>
      </c>
      <c r="CS22" s="107">
        <f ca="1">IF(IFERROR(MATCH(_xlfn.CONCAT($B22,",",CS$4),'22 SpcFunc &amp; VentSpcFunc combos'!$Q$8:$Q$343,0),0)&gt;0,1,0)</f>
        <v>0</v>
      </c>
      <c r="CT22" s="107">
        <f ca="1">IF(IFERROR(MATCH(_xlfn.CONCAT($B22,",",CT$4),'22 SpcFunc &amp; VentSpcFunc combos'!$Q$8:$Q$343,0),0)&gt;0,1,0)</f>
        <v>0</v>
      </c>
      <c r="CU22" s="86" t="s">
        <v>535</v>
      </c>
      <c r="CV22">
        <f t="shared" ca="1" si="4"/>
        <v>1</v>
      </c>
    </row>
    <row r="23" spans="2:100">
      <c r="B23" t="str">
        <f>'For CSV - 2022 SpcFuncData'!B23</f>
        <v>Corridor Area</v>
      </c>
      <c r="C23" s="107">
        <f ca="1">IF(IFERROR(MATCH(_xlfn.CONCAT($B23,",",C$4),'22 SpcFunc &amp; VentSpcFunc combos'!$Q$8:$Q$343,0),0)&gt;0,1,0)</f>
        <v>0</v>
      </c>
      <c r="D23" s="107">
        <f ca="1">IF(IFERROR(MATCH(_xlfn.CONCAT($B23,",",D$4),'22 SpcFunc &amp; VentSpcFunc combos'!$Q$8:$Q$343,0),0)&gt;0,1,0)</f>
        <v>0</v>
      </c>
      <c r="E23" s="107">
        <f ca="1">IF(IFERROR(MATCH(_xlfn.CONCAT($B23,",",E$4),'22 SpcFunc &amp; VentSpcFunc combos'!$Q$8:$Q$343,0),0)&gt;0,1,0)</f>
        <v>0</v>
      </c>
      <c r="F23" s="107">
        <f ca="1">IF(IFERROR(MATCH(_xlfn.CONCAT($B23,",",F$4),'22 SpcFunc &amp; VentSpcFunc combos'!$Q$8:$Q$343,0),0)&gt;0,1,0)</f>
        <v>0</v>
      </c>
      <c r="G23" s="107">
        <f ca="1">IF(IFERROR(MATCH(_xlfn.CONCAT($B23,",",G$4),'22 SpcFunc &amp; VentSpcFunc combos'!$Q$8:$Q$343,0),0)&gt;0,1,0)</f>
        <v>0</v>
      </c>
      <c r="H23" s="107">
        <f ca="1">IF(IFERROR(MATCH(_xlfn.CONCAT($B23,",",H$4),'22 SpcFunc &amp; VentSpcFunc combos'!$Q$8:$Q$343,0),0)&gt;0,1,0)</f>
        <v>0</v>
      </c>
      <c r="I23" s="107">
        <f ca="1">IF(IFERROR(MATCH(_xlfn.CONCAT($B23,",",I$4),'22 SpcFunc &amp; VentSpcFunc combos'!$Q$8:$Q$343,0),0)&gt;0,1,0)</f>
        <v>0</v>
      </c>
      <c r="J23" s="107">
        <f ca="1">IF(IFERROR(MATCH(_xlfn.CONCAT($B23,",",J$4),'22 SpcFunc &amp; VentSpcFunc combos'!$Q$8:$Q$343,0),0)&gt;0,1,0)</f>
        <v>0</v>
      </c>
      <c r="K23" s="107">
        <f ca="1">IF(IFERROR(MATCH(_xlfn.CONCAT($B23,",",K$4),'22 SpcFunc &amp; VentSpcFunc combos'!$Q$8:$Q$343,0),0)&gt;0,1,0)</f>
        <v>0</v>
      </c>
      <c r="L23" s="107">
        <f ca="1">IF(IFERROR(MATCH(_xlfn.CONCAT($B23,",",L$4),'22 SpcFunc &amp; VentSpcFunc combos'!$Q$8:$Q$343,0),0)&gt;0,1,0)</f>
        <v>0</v>
      </c>
      <c r="M23" s="107">
        <f ca="1">IF(IFERROR(MATCH(_xlfn.CONCAT($B23,",",M$4),'22 SpcFunc &amp; VentSpcFunc combos'!$Q$8:$Q$343,0),0)&gt;0,1,0)</f>
        <v>0</v>
      </c>
      <c r="N23" s="107">
        <f ca="1">IF(IFERROR(MATCH(_xlfn.CONCAT($B23,",",N$4),'22 SpcFunc &amp; VentSpcFunc combos'!$Q$8:$Q$343,0),0)&gt;0,1,0)</f>
        <v>0</v>
      </c>
      <c r="O23" s="107">
        <f ca="1">IF(IFERROR(MATCH(_xlfn.CONCAT($B23,",",O$4),'22 SpcFunc &amp; VentSpcFunc combos'!$Q$8:$Q$343,0),0)&gt;0,1,0)</f>
        <v>0</v>
      </c>
      <c r="P23" s="107">
        <f ca="1">IF(IFERROR(MATCH(_xlfn.CONCAT($B23,",",P$4),'22 SpcFunc &amp; VentSpcFunc combos'!$Q$8:$Q$343,0),0)&gt;0,1,0)</f>
        <v>0</v>
      </c>
      <c r="Q23" s="107">
        <f ca="1">IF(IFERROR(MATCH(_xlfn.CONCAT($B23,",",Q$4),'22 SpcFunc &amp; VentSpcFunc combos'!$Q$8:$Q$343,0),0)&gt;0,1,0)</f>
        <v>0</v>
      </c>
      <c r="R23" s="107">
        <f ca="1">IF(IFERROR(MATCH(_xlfn.CONCAT($B23,",",R$4),'22 SpcFunc &amp; VentSpcFunc combos'!$Q$8:$Q$343,0),0)&gt;0,1,0)</f>
        <v>0</v>
      </c>
      <c r="S23" s="107">
        <f ca="1">IF(IFERROR(MATCH(_xlfn.CONCAT($B23,",",S$4),'22 SpcFunc &amp; VentSpcFunc combos'!$Q$8:$Q$343,0),0)&gt;0,1,0)</f>
        <v>0</v>
      </c>
      <c r="T23" s="107">
        <f ca="1">IF(IFERROR(MATCH(_xlfn.CONCAT($B23,",",T$4),'22 SpcFunc &amp; VentSpcFunc combos'!$Q$8:$Q$343,0),0)&gt;0,1,0)</f>
        <v>0</v>
      </c>
      <c r="U23" s="107">
        <f ca="1">IF(IFERROR(MATCH(_xlfn.CONCAT($B23,",",U$4),'22 SpcFunc &amp; VentSpcFunc combos'!$Q$8:$Q$343,0),0)&gt;0,1,0)</f>
        <v>0</v>
      </c>
      <c r="V23" s="107">
        <f ca="1">IF(IFERROR(MATCH(_xlfn.CONCAT($B23,",",V$4),'22 SpcFunc &amp; VentSpcFunc combos'!$Q$8:$Q$343,0),0)&gt;0,1,0)</f>
        <v>0</v>
      </c>
      <c r="W23" s="107">
        <f ca="1">IF(IFERROR(MATCH(_xlfn.CONCAT($B23,",",W$4),'22 SpcFunc &amp; VentSpcFunc combos'!$Q$8:$Q$343,0),0)&gt;0,1,0)</f>
        <v>0</v>
      </c>
      <c r="X23" s="107">
        <f ca="1">IF(IFERROR(MATCH(_xlfn.CONCAT($B23,",",X$4),'22 SpcFunc &amp; VentSpcFunc combos'!$Q$8:$Q$343,0),0)&gt;0,1,0)</f>
        <v>0</v>
      </c>
      <c r="Y23" s="107">
        <f ca="1">IF(IFERROR(MATCH(_xlfn.CONCAT($B23,",",Y$4),'22 SpcFunc &amp; VentSpcFunc combos'!$Q$8:$Q$343,0),0)&gt;0,1,0)</f>
        <v>0</v>
      </c>
      <c r="Z23" s="107">
        <f ca="1">IF(IFERROR(MATCH(_xlfn.CONCAT($B23,",",Z$4),'22 SpcFunc &amp; VentSpcFunc combos'!$Q$8:$Q$343,0),0)&gt;0,1,0)</f>
        <v>0</v>
      </c>
      <c r="AA23" s="107">
        <f ca="1">IF(IFERROR(MATCH(_xlfn.CONCAT($B23,",",AA$4),'22 SpcFunc &amp; VentSpcFunc combos'!$Q$8:$Q$343,0),0)&gt;0,1,0)</f>
        <v>0</v>
      </c>
      <c r="AB23" s="107">
        <f ca="1">IF(IFERROR(MATCH(_xlfn.CONCAT($B23,",",AB$4),'22 SpcFunc &amp; VentSpcFunc combos'!$Q$8:$Q$343,0),0)&gt;0,1,0)</f>
        <v>0</v>
      </c>
      <c r="AC23" s="107">
        <f ca="1">IF(IFERROR(MATCH(_xlfn.CONCAT($B23,",",AC$4),'22 SpcFunc &amp; VentSpcFunc combos'!$Q$8:$Q$343,0),0)&gt;0,1,0)</f>
        <v>0</v>
      </c>
      <c r="AD23" s="107">
        <f ca="1">IF(IFERROR(MATCH(_xlfn.CONCAT($B23,",",AD$4),'22 SpcFunc &amp; VentSpcFunc combos'!$Q$8:$Q$343,0),0)&gt;0,1,0)</f>
        <v>0</v>
      </c>
      <c r="AE23" s="107">
        <f ca="1">IF(IFERROR(MATCH(_xlfn.CONCAT($B23,",",AE$4),'22 SpcFunc &amp; VentSpcFunc combos'!$Q$8:$Q$343,0),0)&gt;0,1,0)</f>
        <v>0</v>
      </c>
      <c r="AF23" s="107">
        <f ca="1">IF(IFERROR(MATCH(_xlfn.CONCAT($B23,",",AF$4),'22 SpcFunc &amp; VentSpcFunc combos'!$Q$8:$Q$343,0),0)&gt;0,1,0)</f>
        <v>0</v>
      </c>
      <c r="AG23" s="107">
        <f ca="1">IF(IFERROR(MATCH(_xlfn.CONCAT($B23,",",AG$4),'22 SpcFunc &amp; VentSpcFunc combos'!$Q$8:$Q$343,0),0)&gt;0,1,0)</f>
        <v>0</v>
      </c>
      <c r="AH23" s="107">
        <f ca="1">IF(IFERROR(MATCH(_xlfn.CONCAT($B23,",",AH$4),'22 SpcFunc &amp; VentSpcFunc combos'!$Q$8:$Q$343,0),0)&gt;0,1,0)</f>
        <v>0</v>
      </c>
      <c r="AI23" s="107">
        <f ca="1">IF(IFERROR(MATCH(_xlfn.CONCAT($B23,",",AI$4),'22 SpcFunc &amp; VentSpcFunc combos'!$Q$8:$Q$343,0),0)&gt;0,1,0)</f>
        <v>0</v>
      </c>
      <c r="AJ23" s="107">
        <f ca="1">IF(IFERROR(MATCH(_xlfn.CONCAT($B23,",",AJ$4),'22 SpcFunc &amp; VentSpcFunc combos'!$Q$8:$Q$343,0),0)&gt;0,1,0)</f>
        <v>0</v>
      </c>
      <c r="AK23" s="107">
        <f ca="1">IF(IFERROR(MATCH(_xlfn.CONCAT($B23,",",AK$4),'22 SpcFunc &amp; VentSpcFunc combos'!$Q$8:$Q$343,0),0)&gt;0,1,0)</f>
        <v>0</v>
      </c>
      <c r="AL23" s="107">
        <f ca="1">IF(IFERROR(MATCH(_xlfn.CONCAT($B23,",",AL$4),'22 SpcFunc &amp; VentSpcFunc combos'!$Q$8:$Q$343,0),0)&gt;0,1,0)</f>
        <v>0</v>
      </c>
      <c r="AM23" s="107">
        <f ca="1">IF(IFERROR(MATCH(_xlfn.CONCAT($B23,",",AM$4),'22 SpcFunc &amp; VentSpcFunc combos'!$Q$8:$Q$343,0),0)&gt;0,1,0)</f>
        <v>0</v>
      </c>
      <c r="AN23" s="107">
        <f ca="1">IF(IFERROR(MATCH(_xlfn.CONCAT($B23,",",AN$4),'22 SpcFunc &amp; VentSpcFunc combos'!$Q$8:$Q$343,0),0)&gt;0,1,0)</f>
        <v>0</v>
      </c>
      <c r="AO23" s="107">
        <f ca="1">IF(IFERROR(MATCH(_xlfn.CONCAT($B23,",",AO$4),'22 SpcFunc &amp; VentSpcFunc combos'!$Q$8:$Q$343,0),0)&gt;0,1,0)</f>
        <v>0</v>
      </c>
      <c r="AP23" s="107">
        <f ca="1">IF(IFERROR(MATCH(_xlfn.CONCAT($B23,",",AP$4),'22 SpcFunc &amp; VentSpcFunc combos'!$Q$8:$Q$343,0),0)&gt;0,1,0)</f>
        <v>0</v>
      </c>
      <c r="AQ23" s="107">
        <f ca="1">IF(IFERROR(MATCH(_xlfn.CONCAT($B23,",",AQ$4),'22 SpcFunc &amp; VentSpcFunc combos'!$Q$8:$Q$343,0),0)&gt;0,1,0)</f>
        <v>0</v>
      </c>
      <c r="AR23" s="107">
        <f ca="1">IF(IFERROR(MATCH(_xlfn.CONCAT($B23,",",AR$4),'22 SpcFunc &amp; VentSpcFunc combos'!$Q$8:$Q$343,0),0)&gt;0,1,0)</f>
        <v>0</v>
      </c>
      <c r="AS23" s="107">
        <f ca="1">IF(IFERROR(MATCH(_xlfn.CONCAT($B23,",",AS$4),'22 SpcFunc &amp; VentSpcFunc combos'!$Q$8:$Q$343,0),0)&gt;0,1,0)</f>
        <v>0</v>
      </c>
      <c r="AT23" s="107">
        <f ca="1">IF(IFERROR(MATCH(_xlfn.CONCAT($B23,",",AT$4),'22 SpcFunc &amp; VentSpcFunc combos'!$Q$8:$Q$343,0),0)&gt;0,1,0)</f>
        <v>0</v>
      </c>
      <c r="AU23" s="107">
        <f ca="1">IF(IFERROR(MATCH(_xlfn.CONCAT($B23,",",AU$4),'22 SpcFunc &amp; VentSpcFunc combos'!$Q$8:$Q$343,0),0)&gt;0,1,0)</f>
        <v>0</v>
      </c>
      <c r="AV23" s="107">
        <f ca="1">IF(IFERROR(MATCH(_xlfn.CONCAT($B23,",",AV$4),'22 SpcFunc &amp; VentSpcFunc combos'!$Q$8:$Q$343,0),0)&gt;0,1,0)</f>
        <v>0</v>
      </c>
      <c r="AW23" s="107">
        <f ca="1">IF(IFERROR(MATCH(_xlfn.CONCAT($B23,",",AW$4),'22 SpcFunc &amp; VentSpcFunc combos'!$Q$8:$Q$343,0),0)&gt;0,1,0)</f>
        <v>0</v>
      </c>
      <c r="AX23" s="107">
        <f ca="1">IF(IFERROR(MATCH(_xlfn.CONCAT($B23,",",AX$4),'22 SpcFunc &amp; VentSpcFunc combos'!$Q$8:$Q$343,0),0)&gt;0,1,0)</f>
        <v>0</v>
      </c>
      <c r="AY23" s="107">
        <f ca="1">IF(IFERROR(MATCH(_xlfn.CONCAT($B23,",",AY$4),'22 SpcFunc &amp; VentSpcFunc combos'!$Q$8:$Q$343,0),0)&gt;0,1,0)</f>
        <v>1</v>
      </c>
      <c r="AZ23" s="107">
        <f ca="1">IF(IFERROR(MATCH(_xlfn.CONCAT($B23,",",AZ$4),'22 SpcFunc &amp; VentSpcFunc combos'!$Q$8:$Q$343,0),0)&gt;0,1,0)</f>
        <v>0</v>
      </c>
      <c r="BA23" s="107">
        <f ca="1">IF(IFERROR(MATCH(_xlfn.CONCAT($B23,",",BA$4),'22 SpcFunc &amp; VentSpcFunc combos'!$Q$8:$Q$343,0),0)&gt;0,1,0)</f>
        <v>0</v>
      </c>
      <c r="BB23" s="107">
        <f ca="1">IF(IFERROR(MATCH(_xlfn.CONCAT($B23,",",BB$4),'22 SpcFunc &amp; VentSpcFunc combos'!$Q$8:$Q$343,0),0)&gt;0,1,0)</f>
        <v>0</v>
      </c>
      <c r="BC23" s="107">
        <f ca="1">IF(IFERROR(MATCH(_xlfn.CONCAT($B23,",",BC$4),'22 SpcFunc &amp; VentSpcFunc combos'!$Q$8:$Q$343,0),0)&gt;0,1,0)</f>
        <v>0</v>
      </c>
      <c r="BD23" s="107">
        <f ca="1">IF(IFERROR(MATCH(_xlfn.CONCAT($B23,",",BD$4),'22 SpcFunc &amp; VentSpcFunc combos'!$Q$8:$Q$343,0),0)&gt;0,1,0)</f>
        <v>0</v>
      </c>
      <c r="BE23" s="107">
        <f ca="1">IF(IFERROR(MATCH(_xlfn.CONCAT($B23,",",BE$4),'22 SpcFunc &amp; VentSpcFunc combos'!$Q$8:$Q$343,0),0)&gt;0,1,0)</f>
        <v>0</v>
      </c>
      <c r="BF23" s="107">
        <f ca="1">IF(IFERROR(MATCH(_xlfn.CONCAT($B23,",",BF$4),'22 SpcFunc &amp; VentSpcFunc combos'!$Q$8:$Q$343,0),0)&gt;0,1,0)</f>
        <v>1</v>
      </c>
      <c r="BG23" s="107">
        <f ca="1">IF(IFERROR(MATCH(_xlfn.CONCAT($B23,",",BG$4),'22 SpcFunc &amp; VentSpcFunc combos'!$Q$8:$Q$343,0),0)&gt;0,1,0)</f>
        <v>0</v>
      </c>
      <c r="BH23" s="107">
        <f ca="1">IF(IFERROR(MATCH(_xlfn.CONCAT($B23,",",BH$4),'22 SpcFunc &amp; VentSpcFunc combos'!$Q$8:$Q$343,0),0)&gt;0,1,0)</f>
        <v>0</v>
      </c>
      <c r="BI23" s="107">
        <f ca="1">IF(IFERROR(MATCH(_xlfn.CONCAT($B23,",",BI$4),'22 SpcFunc &amp; VentSpcFunc combos'!$Q$8:$Q$343,0),0)&gt;0,1,0)</f>
        <v>0</v>
      </c>
      <c r="BJ23" s="107">
        <f ca="1">IF(IFERROR(MATCH(_xlfn.CONCAT($B23,",",BJ$4),'22 SpcFunc &amp; VentSpcFunc combos'!$Q$8:$Q$343,0),0)&gt;0,1,0)</f>
        <v>0</v>
      </c>
      <c r="BK23" s="107">
        <f ca="1">IF(IFERROR(MATCH(_xlfn.CONCAT($B23,",",BK$4),'22 SpcFunc &amp; VentSpcFunc combos'!$Q$8:$Q$343,0),0)&gt;0,1,0)</f>
        <v>0</v>
      </c>
      <c r="BL23" s="107">
        <f ca="1">IF(IFERROR(MATCH(_xlfn.CONCAT($B23,",",BL$4),'22 SpcFunc &amp; VentSpcFunc combos'!$Q$8:$Q$343,0),0)&gt;0,1,0)</f>
        <v>0</v>
      </c>
      <c r="BM23" s="107">
        <f ca="1">IF(IFERROR(MATCH(_xlfn.CONCAT($B23,",",BM$4),'22 SpcFunc &amp; VentSpcFunc combos'!$Q$8:$Q$343,0),0)&gt;0,1,0)</f>
        <v>0</v>
      </c>
      <c r="BN23" s="107">
        <f ca="1">IF(IFERROR(MATCH(_xlfn.CONCAT($B23,",",BN$4),'22 SpcFunc &amp; VentSpcFunc combos'!$Q$8:$Q$343,0),0)&gt;0,1,0)</f>
        <v>0</v>
      </c>
      <c r="BO23" s="107">
        <f ca="1">IF(IFERROR(MATCH(_xlfn.CONCAT($B23,",",BO$4),'22 SpcFunc &amp; VentSpcFunc combos'!$Q$8:$Q$343,0),0)&gt;0,1,0)</f>
        <v>0</v>
      </c>
      <c r="BP23" s="107">
        <f ca="1">IF(IFERROR(MATCH(_xlfn.CONCAT($B23,",",BP$4),'22 SpcFunc &amp; VentSpcFunc combos'!$Q$8:$Q$343,0),0)&gt;0,1,0)</f>
        <v>0</v>
      </c>
      <c r="BQ23" s="107">
        <f ca="1">IF(IFERROR(MATCH(_xlfn.CONCAT($B23,",",BQ$4),'22 SpcFunc &amp; VentSpcFunc combos'!$Q$8:$Q$343,0),0)&gt;0,1,0)</f>
        <v>0</v>
      </c>
      <c r="BR23" s="107">
        <f ca="1">IF(IFERROR(MATCH(_xlfn.CONCAT($B23,",",BR$4),'22 SpcFunc &amp; VentSpcFunc combos'!$Q$8:$Q$343,0),0)&gt;0,1,0)</f>
        <v>0</v>
      </c>
      <c r="BS23" s="107">
        <f ca="1">IF(IFERROR(MATCH(_xlfn.CONCAT($B23,",",BS$4),'22 SpcFunc &amp; VentSpcFunc combos'!$Q$8:$Q$343,0),0)&gt;0,1,0)</f>
        <v>1</v>
      </c>
      <c r="BT23" s="107">
        <f ca="1">IF(IFERROR(MATCH(_xlfn.CONCAT($B23,",",BT$4),'22 SpcFunc &amp; VentSpcFunc combos'!$Q$8:$Q$343,0),0)&gt;0,1,0)</f>
        <v>0</v>
      </c>
      <c r="BU23" s="107">
        <f ca="1">IF(IFERROR(MATCH(_xlfn.CONCAT($B23,",",BU$4),'22 SpcFunc &amp; VentSpcFunc combos'!$Q$8:$Q$343,0),0)&gt;0,1,0)</f>
        <v>0</v>
      </c>
      <c r="BV23" s="107">
        <f ca="1">IF(IFERROR(MATCH(_xlfn.CONCAT($B23,",",BV$4),'22 SpcFunc &amp; VentSpcFunc combos'!$Q$8:$Q$343,0),0)&gt;0,1,0)</f>
        <v>0</v>
      </c>
      <c r="BW23" s="107">
        <f ca="1">IF(IFERROR(MATCH(_xlfn.CONCAT($B23,",",BW$4),'22 SpcFunc &amp; VentSpcFunc combos'!$Q$8:$Q$343,0),0)&gt;0,1,0)</f>
        <v>0</v>
      </c>
      <c r="BX23" s="107">
        <f ca="1">IF(IFERROR(MATCH(_xlfn.CONCAT($B23,",",BX$4),'22 SpcFunc &amp; VentSpcFunc combos'!$Q$8:$Q$343,0),0)&gt;0,1,0)</f>
        <v>0</v>
      </c>
      <c r="BY23" s="107">
        <f ca="1">IF(IFERROR(MATCH(_xlfn.CONCAT($B23,",",BY$4),'22 SpcFunc &amp; VentSpcFunc combos'!$Q$8:$Q$343,0),0)&gt;0,1,0)</f>
        <v>0</v>
      </c>
      <c r="BZ23" s="107">
        <f ca="1">IF(IFERROR(MATCH(_xlfn.CONCAT($B23,",",BZ$4),'22 SpcFunc &amp; VentSpcFunc combos'!$Q$8:$Q$343,0),0)&gt;0,1,0)</f>
        <v>0</v>
      </c>
      <c r="CA23" s="107">
        <f ca="1">IF(IFERROR(MATCH(_xlfn.CONCAT($B23,",",CA$4),'22 SpcFunc &amp; VentSpcFunc combos'!$Q$8:$Q$343,0),0)&gt;0,1,0)</f>
        <v>1</v>
      </c>
      <c r="CB23" s="107">
        <f ca="1">IF(IFERROR(MATCH(_xlfn.CONCAT($B23,",",CB$4),'22 SpcFunc &amp; VentSpcFunc combos'!$Q$8:$Q$343,0),0)&gt;0,1,0)</f>
        <v>0</v>
      </c>
      <c r="CC23" s="107">
        <f ca="1">IF(IFERROR(MATCH(_xlfn.CONCAT($B23,",",CC$4),'22 SpcFunc &amp; VentSpcFunc combos'!$Q$8:$Q$343,0),0)&gt;0,1,0)</f>
        <v>0</v>
      </c>
      <c r="CD23" s="107">
        <f ca="1">IF(IFERROR(MATCH(_xlfn.CONCAT($B23,",",CD$4),'22 SpcFunc &amp; VentSpcFunc combos'!$Q$8:$Q$343,0),0)&gt;0,1,0)</f>
        <v>0</v>
      </c>
      <c r="CE23" s="107">
        <f ca="1">IF(IFERROR(MATCH(_xlfn.CONCAT($B23,",",CE$4),'22 SpcFunc &amp; VentSpcFunc combos'!$Q$8:$Q$343,0),0)&gt;0,1,0)</f>
        <v>1</v>
      </c>
      <c r="CF23" s="107">
        <f ca="1">IF(IFERROR(MATCH(_xlfn.CONCAT($B23,",",CF$4),'22 SpcFunc &amp; VentSpcFunc combos'!$Q$8:$Q$343,0),0)&gt;0,1,0)</f>
        <v>0</v>
      </c>
      <c r="CG23" s="107">
        <f ca="1">IF(IFERROR(MATCH(_xlfn.CONCAT($B23,",",CG$4),'22 SpcFunc &amp; VentSpcFunc combos'!$Q$8:$Q$343,0),0)&gt;0,1,0)</f>
        <v>0</v>
      </c>
      <c r="CH23" s="107">
        <f ca="1">IF(IFERROR(MATCH(_xlfn.CONCAT($B23,",",CH$4),'22 SpcFunc &amp; VentSpcFunc combos'!$Q$8:$Q$343,0),0)&gt;0,1,0)</f>
        <v>0</v>
      </c>
      <c r="CI23" s="107">
        <f ca="1">IF(IFERROR(MATCH(_xlfn.CONCAT($B23,",",CI$4),'22 SpcFunc &amp; VentSpcFunc combos'!$Q$8:$Q$343,0),0)&gt;0,1,0)</f>
        <v>0</v>
      </c>
      <c r="CJ23" s="107">
        <f ca="1">IF(IFERROR(MATCH(_xlfn.CONCAT($B23,",",CJ$4),'22 SpcFunc &amp; VentSpcFunc combos'!$Q$8:$Q$343,0),0)&gt;0,1,0)</f>
        <v>0</v>
      </c>
      <c r="CK23" s="107">
        <f ca="1">IF(IFERROR(MATCH(_xlfn.CONCAT($B23,",",CK$4),'22 SpcFunc &amp; VentSpcFunc combos'!$Q$8:$Q$343,0),0)&gt;0,1,0)</f>
        <v>0</v>
      </c>
      <c r="CL23" s="107">
        <f ca="1">IF(IFERROR(MATCH(_xlfn.CONCAT($B23,",",CL$4),'22 SpcFunc &amp; VentSpcFunc combos'!$Q$8:$Q$343,0),0)&gt;0,1,0)</f>
        <v>0</v>
      </c>
      <c r="CM23" s="107">
        <f ca="1">IF(IFERROR(MATCH(_xlfn.CONCAT($B23,",",CM$4),'22 SpcFunc &amp; VentSpcFunc combos'!$Q$8:$Q$343,0),0)&gt;0,1,0)</f>
        <v>0</v>
      </c>
      <c r="CN23" s="107">
        <f ca="1">IF(IFERROR(MATCH(_xlfn.CONCAT($B23,",",CN$4),'22 SpcFunc &amp; VentSpcFunc combos'!$Q$8:$Q$343,0),0)&gt;0,1,0)</f>
        <v>0</v>
      </c>
      <c r="CO23" s="107">
        <f ca="1">IF(IFERROR(MATCH(_xlfn.CONCAT($B23,",",CO$4),'22 SpcFunc &amp; VentSpcFunc combos'!$Q$8:$Q$343,0),0)&gt;0,1,0)</f>
        <v>0</v>
      </c>
      <c r="CP23" s="107">
        <f ca="1">IF(IFERROR(MATCH(_xlfn.CONCAT($B23,",",CP$4),'22 SpcFunc &amp; VentSpcFunc combos'!$Q$8:$Q$343,0),0)&gt;0,1,0)</f>
        <v>0</v>
      </c>
      <c r="CQ23" s="107">
        <f ca="1">IF(IFERROR(MATCH(_xlfn.CONCAT($B23,",",CQ$4),'22 SpcFunc &amp; VentSpcFunc combos'!$Q$8:$Q$343,0),0)&gt;0,1,0)</f>
        <v>0</v>
      </c>
      <c r="CR23" s="107">
        <f ca="1">IF(IFERROR(MATCH(_xlfn.CONCAT($B23,",",CR$4),'22 SpcFunc &amp; VentSpcFunc combos'!$Q$8:$Q$343,0),0)&gt;0,1,0)</f>
        <v>0</v>
      </c>
      <c r="CS23" s="107">
        <f ca="1">IF(IFERROR(MATCH(_xlfn.CONCAT($B23,",",CS$4),'22 SpcFunc &amp; VentSpcFunc combos'!$Q$8:$Q$343,0),0)&gt;0,1,0)</f>
        <v>0</v>
      </c>
      <c r="CT23" s="107">
        <f ca="1">IF(IFERROR(MATCH(_xlfn.CONCAT($B23,",",CT$4),'22 SpcFunc &amp; VentSpcFunc combos'!$Q$8:$Q$343,0),0)&gt;0,1,0)</f>
        <v>0</v>
      </c>
      <c r="CU23" s="86" t="s">
        <v>535</v>
      </c>
      <c r="CV23">
        <f t="shared" ca="1" si="4"/>
        <v>5</v>
      </c>
    </row>
    <row r="24" spans="2:100">
      <c r="B24" t="str">
        <f>'For CSV - 2022 SpcFuncData'!B24</f>
        <v>Dining Area (Bar/Lounge and Fine Dining)</v>
      </c>
      <c r="C24" s="107">
        <f ca="1">IF(IFERROR(MATCH(_xlfn.CONCAT($B24,",",C$4),'22 SpcFunc &amp; VentSpcFunc combos'!$Q$8:$Q$343,0),0)&gt;0,1,0)</f>
        <v>0</v>
      </c>
      <c r="D24" s="107">
        <f ca="1">IF(IFERROR(MATCH(_xlfn.CONCAT($B24,",",D$4),'22 SpcFunc &amp; VentSpcFunc combos'!$Q$8:$Q$343,0),0)&gt;0,1,0)</f>
        <v>0</v>
      </c>
      <c r="E24" s="107">
        <f ca="1">IF(IFERROR(MATCH(_xlfn.CONCAT($B24,",",E$4),'22 SpcFunc &amp; VentSpcFunc combos'!$Q$8:$Q$343,0),0)&gt;0,1,0)</f>
        <v>0</v>
      </c>
      <c r="F24" s="107">
        <f ca="1">IF(IFERROR(MATCH(_xlfn.CONCAT($B24,",",F$4),'22 SpcFunc &amp; VentSpcFunc combos'!$Q$8:$Q$343,0),0)&gt;0,1,0)</f>
        <v>0</v>
      </c>
      <c r="G24" s="107">
        <f ca="1">IF(IFERROR(MATCH(_xlfn.CONCAT($B24,",",G$4),'22 SpcFunc &amp; VentSpcFunc combos'!$Q$8:$Q$343,0),0)&gt;0,1,0)</f>
        <v>0</v>
      </c>
      <c r="H24" s="107">
        <f ca="1">IF(IFERROR(MATCH(_xlfn.CONCAT($B24,",",H$4),'22 SpcFunc &amp; VentSpcFunc combos'!$Q$8:$Q$343,0),0)&gt;0,1,0)</f>
        <v>0</v>
      </c>
      <c r="I24" s="107">
        <f ca="1">IF(IFERROR(MATCH(_xlfn.CONCAT($B24,",",I$4),'22 SpcFunc &amp; VentSpcFunc combos'!$Q$8:$Q$343,0),0)&gt;0,1,0)</f>
        <v>0</v>
      </c>
      <c r="J24" s="107">
        <f ca="1">IF(IFERROR(MATCH(_xlfn.CONCAT($B24,",",J$4),'22 SpcFunc &amp; VentSpcFunc combos'!$Q$8:$Q$343,0),0)&gt;0,1,0)</f>
        <v>0</v>
      </c>
      <c r="K24" s="107">
        <f ca="1">IF(IFERROR(MATCH(_xlfn.CONCAT($B24,",",K$4),'22 SpcFunc &amp; VentSpcFunc combos'!$Q$8:$Q$343,0),0)&gt;0,1,0)</f>
        <v>0</v>
      </c>
      <c r="L24" s="107">
        <f ca="1">IF(IFERROR(MATCH(_xlfn.CONCAT($B24,",",L$4),'22 SpcFunc &amp; VentSpcFunc combos'!$Q$8:$Q$343,0),0)&gt;0,1,0)</f>
        <v>0</v>
      </c>
      <c r="M24" s="107">
        <f ca="1">IF(IFERROR(MATCH(_xlfn.CONCAT($B24,",",M$4),'22 SpcFunc &amp; VentSpcFunc combos'!$Q$8:$Q$343,0),0)&gt;0,1,0)</f>
        <v>0</v>
      </c>
      <c r="N24" s="107">
        <f ca="1">IF(IFERROR(MATCH(_xlfn.CONCAT($B24,",",N$4),'22 SpcFunc &amp; VentSpcFunc combos'!$Q$8:$Q$343,0),0)&gt;0,1,0)</f>
        <v>0</v>
      </c>
      <c r="O24" s="107">
        <f ca="1">IF(IFERROR(MATCH(_xlfn.CONCAT($B24,",",O$4),'22 SpcFunc &amp; VentSpcFunc combos'!$Q$8:$Q$343,0),0)&gt;0,1,0)</f>
        <v>0</v>
      </c>
      <c r="P24" s="107">
        <f ca="1">IF(IFERROR(MATCH(_xlfn.CONCAT($B24,",",P$4),'22 SpcFunc &amp; VentSpcFunc combos'!$Q$8:$Q$343,0),0)&gt;0,1,0)</f>
        <v>0</v>
      </c>
      <c r="Q24" s="107">
        <f ca="1">IF(IFERROR(MATCH(_xlfn.CONCAT($B24,",",Q$4),'22 SpcFunc &amp; VentSpcFunc combos'!$Q$8:$Q$343,0),0)&gt;0,1,0)</f>
        <v>0</v>
      </c>
      <c r="R24" s="107">
        <f ca="1">IF(IFERROR(MATCH(_xlfn.CONCAT($B24,",",R$4),'22 SpcFunc &amp; VentSpcFunc combos'!$Q$8:$Q$343,0),0)&gt;0,1,0)</f>
        <v>0</v>
      </c>
      <c r="S24" s="107">
        <f ca="1">IF(IFERROR(MATCH(_xlfn.CONCAT($B24,",",S$4),'22 SpcFunc &amp; VentSpcFunc combos'!$Q$8:$Q$343,0),0)&gt;0,1,0)</f>
        <v>0</v>
      </c>
      <c r="T24" s="107">
        <f ca="1">IF(IFERROR(MATCH(_xlfn.CONCAT($B24,",",T$4),'22 SpcFunc &amp; VentSpcFunc combos'!$Q$8:$Q$343,0),0)&gt;0,1,0)</f>
        <v>0</v>
      </c>
      <c r="U24" s="107">
        <f ca="1">IF(IFERROR(MATCH(_xlfn.CONCAT($B24,",",U$4),'22 SpcFunc &amp; VentSpcFunc combos'!$Q$8:$Q$343,0),0)&gt;0,1,0)</f>
        <v>0</v>
      </c>
      <c r="V24" s="107">
        <f ca="1">IF(IFERROR(MATCH(_xlfn.CONCAT($B24,",",V$4),'22 SpcFunc &amp; VentSpcFunc combos'!$Q$8:$Q$343,0),0)&gt;0,1,0)</f>
        <v>0</v>
      </c>
      <c r="W24" s="107">
        <f ca="1">IF(IFERROR(MATCH(_xlfn.CONCAT($B24,",",W$4),'22 SpcFunc &amp; VentSpcFunc combos'!$Q$8:$Q$343,0),0)&gt;0,1,0)</f>
        <v>0</v>
      </c>
      <c r="X24" s="107">
        <f ca="1">IF(IFERROR(MATCH(_xlfn.CONCAT($B24,",",X$4),'22 SpcFunc &amp; VentSpcFunc combos'!$Q$8:$Q$343,0),0)&gt;0,1,0)</f>
        <v>0</v>
      </c>
      <c r="Y24" s="107">
        <f ca="1">IF(IFERROR(MATCH(_xlfn.CONCAT($B24,",",Y$4),'22 SpcFunc &amp; VentSpcFunc combos'!$Q$8:$Q$343,0),0)&gt;0,1,0)</f>
        <v>0</v>
      </c>
      <c r="Z24" s="107">
        <f ca="1">IF(IFERROR(MATCH(_xlfn.CONCAT($B24,",",Z$4),'22 SpcFunc &amp; VentSpcFunc combos'!$Q$8:$Q$343,0),0)&gt;0,1,0)</f>
        <v>0</v>
      </c>
      <c r="AA24" s="107">
        <f ca="1">IF(IFERROR(MATCH(_xlfn.CONCAT($B24,",",AA$4),'22 SpcFunc &amp; VentSpcFunc combos'!$Q$8:$Q$343,0),0)&gt;0,1,0)</f>
        <v>0</v>
      </c>
      <c r="AB24" s="107">
        <f ca="1">IF(IFERROR(MATCH(_xlfn.CONCAT($B24,",",AB$4),'22 SpcFunc &amp; VentSpcFunc combos'!$Q$8:$Q$343,0),0)&gt;0,1,0)</f>
        <v>0</v>
      </c>
      <c r="AC24" s="107">
        <f ca="1">IF(IFERROR(MATCH(_xlfn.CONCAT($B24,",",AC$4),'22 SpcFunc &amp; VentSpcFunc combos'!$Q$8:$Q$343,0),0)&gt;0,1,0)</f>
        <v>0</v>
      </c>
      <c r="AD24" s="107">
        <f ca="1">IF(IFERROR(MATCH(_xlfn.CONCAT($B24,",",AD$4),'22 SpcFunc &amp; VentSpcFunc combos'!$Q$8:$Q$343,0),0)&gt;0,1,0)</f>
        <v>0</v>
      </c>
      <c r="AE24" s="107">
        <f ca="1">IF(IFERROR(MATCH(_xlfn.CONCAT($B24,",",AE$4),'22 SpcFunc &amp; VentSpcFunc combos'!$Q$8:$Q$343,0),0)&gt;0,1,0)</f>
        <v>0</v>
      </c>
      <c r="AF24" s="107">
        <f ca="1">IF(IFERROR(MATCH(_xlfn.CONCAT($B24,",",AF$4),'22 SpcFunc &amp; VentSpcFunc combos'!$Q$8:$Q$343,0),0)&gt;0,1,0)</f>
        <v>0</v>
      </c>
      <c r="AG24" s="107">
        <f ca="1">IF(IFERROR(MATCH(_xlfn.CONCAT($B24,",",AG$4),'22 SpcFunc &amp; VentSpcFunc combos'!$Q$8:$Q$343,0),0)&gt;0,1,0)</f>
        <v>0</v>
      </c>
      <c r="AH24" s="107">
        <f ca="1">IF(IFERROR(MATCH(_xlfn.CONCAT($B24,",",AH$4),'22 SpcFunc &amp; VentSpcFunc combos'!$Q$8:$Q$343,0),0)&gt;0,1,0)</f>
        <v>0</v>
      </c>
      <c r="AI24" s="107">
        <f ca="1">IF(IFERROR(MATCH(_xlfn.CONCAT($B24,",",AI$4),'22 SpcFunc &amp; VentSpcFunc combos'!$Q$8:$Q$343,0),0)&gt;0,1,0)</f>
        <v>0</v>
      </c>
      <c r="AJ24" s="107">
        <f ca="1">IF(IFERROR(MATCH(_xlfn.CONCAT($B24,",",AJ$4),'22 SpcFunc &amp; VentSpcFunc combos'!$Q$8:$Q$343,0),0)&gt;0,1,0)</f>
        <v>0</v>
      </c>
      <c r="AK24" s="107">
        <f ca="1">IF(IFERROR(MATCH(_xlfn.CONCAT($B24,",",AK$4),'22 SpcFunc &amp; VentSpcFunc combos'!$Q$8:$Q$343,0),0)&gt;0,1,0)</f>
        <v>0</v>
      </c>
      <c r="AL24" s="107">
        <f ca="1">IF(IFERROR(MATCH(_xlfn.CONCAT($B24,",",AL$4),'22 SpcFunc &amp; VentSpcFunc combos'!$Q$8:$Q$343,0),0)&gt;0,1,0)</f>
        <v>0</v>
      </c>
      <c r="AM24" s="107">
        <f ca="1">IF(IFERROR(MATCH(_xlfn.CONCAT($B24,",",AM$4),'22 SpcFunc &amp; VentSpcFunc combos'!$Q$8:$Q$343,0),0)&gt;0,1,0)</f>
        <v>0</v>
      </c>
      <c r="AN24" s="107">
        <f ca="1">IF(IFERROR(MATCH(_xlfn.CONCAT($B24,",",AN$4),'22 SpcFunc &amp; VentSpcFunc combos'!$Q$8:$Q$343,0),0)&gt;0,1,0)</f>
        <v>0</v>
      </c>
      <c r="AO24" s="107">
        <f ca="1">IF(IFERROR(MATCH(_xlfn.CONCAT($B24,",",AO$4),'22 SpcFunc &amp; VentSpcFunc combos'!$Q$8:$Q$343,0),0)&gt;0,1,0)</f>
        <v>0</v>
      </c>
      <c r="AP24" s="107">
        <f ca="1">IF(IFERROR(MATCH(_xlfn.CONCAT($B24,",",AP$4),'22 SpcFunc &amp; VentSpcFunc combos'!$Q$8:$Q$343,0),0)&gt;0,1,0)</f>
        <v>0</v>
      </c>
      <c r="AQ24" s="107">
        <f ca="1">IF(IFERROR(MATCH(_xlfn.CONCAT($B24,",",AQ$4),'22 SpcFunc &amp; VentSpcFunc combos'!$Q$8:$Q$343,0),0)&gt;0,1,0)</f>
        <v>0</v>
      </c>
      <c r="AR24" s="107">
        <f ca="1">IF(IFERROR(MATCH(_xlfn.CONCAT($B24,",",AR$4),'22 SpcFunc &amp; VentSpcFunc combos'!$Q$8:$Q$343,0),0)&gt;0,1,0)</f>
        <v>1</v>
      </c>
      <c r="AS24" s="107">
        <f ca="1">IF(IFERROR(MATCH(_xlfn.CONCAT($B24,",",AS$4),'22 SpcFunc &amp; VentSpcFunc combos'!$Q$8:$Q$343,0),0)&gt;0,1,0)</f>
        <v>0</v>
      </c>
      <c r="AT24" s="107">
        <f ca="1">IF(IFERROR(MATCH(_xlfn.CONCAT($B24,",",AT$4),'22 SpcFunc &amp; VentSpcFunc combos'!$Q$8:$Q$343,0),0)&gt;0,1,0)</f>
        <v>0</v>
      </c>
      <c r="AU24" s="107">
        <f ca="1">IF(IFERROR(MATCH(_xlfn.CONCAT($B24,",",AU$4),'22 SpcFunc &amp; VentSpcFunc combos'!$Q$8:$Q$343,0),0)&gt;0,1,0)</f>
        <v>1</v>
      </c>
      <c r="AV24" s="107">
        <f ca="1">IF(IFERROR(MATCH(_xlfn.CONCAT($B24,",",AV$4),'22 SpcFunc &amp; VentSpcFunc combos'!$Q$8:$Q$343,0),0)&gt;0,1,0)</f>
        <v>0</v>
      </c>
      <c r="AW24" s="107">
        <f ca="1">IF(IFERROR(MATCH(_xlfn.CONCAT($B24,",",AW$4),'22 SpcFunc &amp; VentSpcFunc combos'!$Q$8:$Q$343,0),0)&gt;0,1,0)</f>
        <v>0</v>
      </c>
      <c r="AX24" s="107">
        <f ca="1">IF(IFERROR(MATCH(_xlfn.CONCAT($B24,",",AX$4),'22 SpcFunc &amp; VentSpcFunc combos'!$Q$8:$Q$343,0),0)&gt;0,1,0)</f>
        <v>0</v>
      </c>
      <c r="AY24" s="107">
        <f ca="1">IF(IFERROR(MATCH(_xlfn.CONCAT($B24,",",AY$4),'22 SpcFunc &amp; VentSpcFunc combos'!$Q$8:$Q$343,0),0)&gt;0,1,0)</f>
        <v>0</v>
      </c>
      <c r="AZ24" s="107">
        <f ca="1">IF(IFERROR(MATCH(_xlfn.CONCAT($B24,",",AZ$4),'22 SpcFunc &amp; VentSpcFunc combos'!$Q$8:$Q$343,0),0)&gt;0,1,0)</f>
        <v>0</v>
      </c>
      <c r="BA24" s="107">
        <f ca="1">IF(IFERROR(MATCH(_xlfn.CONCAT($B24,",",BA$4),'22 SpcFunc &amp; VentSpcFunc combos'!$Q$8:$Q$343,0),0)&gt;0,1,0)</f>
        <v>0</v>
      </c>
      <c r="BB24" s="107">
        <f ca="1">IF(IFERROR(MATCH(_xlfn.CONCAT($B24,",",BB$4),'22 SpcFunc &amp; VentSpcFunc combos'!$Q$8:$Q$343,0),0)&gt;0,1,0)</f>
        <v>0</v>
      </c>
      <c r="BC24" s="107">
        <f ca="1">IF(IFERROR(MATCH(_xlfn.CONCAT($B24,",",BC$4),'22 SpcFunc &amp; VentSpcFunc combos'!$Q$8:$Q$343,0),0)&gt;0,1,0)</f>
        <v>0</v>
      </c>
      <c r="BD24" s="107">
        <f ca="1">IF(IFERROR(MATCH(_xlfn.CONCAT($B24,",",BD$4),'22 SpcFunc &amp; VentSpcFunc combos'!$Q$8:$Q$343,0),0)&gt;0,1,0)</f>
        <v>0</v>
      </c>
      <c r="BE24" s="107">
        <f ca="1">IF(IFERROR(MATCH(_xlfn.CONCAT($B24,",",BE$4),'22 SpcFunc &amp; VentSpcFunc combos'!$Q$8:$Q$343,0),0)&gt;0,1,0)</f>
        <v>0</v>
      </c>
      <c r="BF24" s="107">
        <f ca="1">IF(IFERROR(MATCH(_xlfn.CONCAT($B24,",",BF$4),'22 SpcFunc &amp; VentSpcFunc combos'!$Q$8:$Q$343,0),0)&gt;0,1,0)</f>
        <v>0</v>
      </c>
      <c r="BG24" s="107">
        <f ca="1">IF(IFERROR(MATCH(_xlfn.CONCAT($B24,",",BG$4),'22 SpcFunc &amp; VentSpcFunc combos'!$Q$8:$Q$343,0),0)&gt;0,1,0)</f>
        <v>0</v>
      </c>
      <c r="BH24" s="107">
        <f ca="1">IF(IFERROR(MATCH(_xlfn.CONCAT($B24,",",BH$4),'22 SpcFunc &amp; VentSpcFunc combos'!$Q$8:$Q$343,0),0)&gt;0,1,0)</f>
        <v>0</v>
      </c>
      <c r="BI24" s="107">
        <f ca="1">IF(IFERROR(MATCH(_xlfn.CONCAT($B24,",",BI$4),'22 SpcFunc &amp; VentSpcFunc combos'!$Q$8:$Q$343,0),0)&gt;0,1,0)</f>
        <v>0</v>
      </c>
      <c r="BJ24" s="107">
        <f ca="1">IF(IFERROR(MATCH(_xlfn.CONCAT($B24,",",BJ$4),'22 SpcFunc &amp; VentSpcFunc combos'!$Q$8:$Q$343,0),0)&gt;0,1,0)</f>
        <v>0</v>
      </c>
      <c r="BK24" s="107">
        <f ca="1">IF(IFERROR(MATCH(_xlfn.CONCAT($B24,",",BK$4),'22 SpcFunc &amp; VentSpcFunc combos'!$Q$8:$Q$343,0),0)&gt;0,1,0)</f>
        <v>0</v>
      </c>
      <c r="BL24" s="107">
        <f ca="1">IF(IFERROR(MATCH(_xlfn.CONCAT($B24,",",BL$4),'22 SpcFunc &amp; VentSpcFunc combos'!$Q$8:$Q$343,0),0)&gt;0,1,0)</f>
        <v>0</v>
      </c>
      <c r="BM24" s="107">
        <f ca="1">IF(IFERROR(MATCH(_xlfn.CONCAT($B24,",",BM$4),'22 SpcFunc &amp; VentSpcFunc combos'!$Q$8:$Q$343,0),0)&gt;0,1,0)</f>
        <v>0</v>
      </c>
      <c r="BN24" s="107">
        <f ca="1">IF(IFERROR(MATCH(_xlfn.CONCAT($B24,",",BN$4),'22 SpcFunc &amp; VentSpcFunc combos'!$Q$8:$Q$343,0),0)&gt;0,1,0)</f>
        <v>0</v>
      </c>
      <c r="BO24" s="107">
        <f ca="1">IF(IFERROR(MATCH(_xlfn.CONCAT($B24,",",BO$4),'22 SpcFunc &amp; VentSpcFunc combos'!$Q$8:$Q$343,0),0)&gt;0,1,0)</f>
        <v>0</v>
      </c>
      <c r="BP24" s="107">
        <f ca="1">IF(IFERROR(MATCH(_xlfn.CONCAT($B24,",",BP$4),'22 SpcFunc &amp; VentSpcFunc combos'!$Q$8:$Q$343,0),0)&gt;0,1,0)</f>
        <v>0</v>
      </c>
      <c r="BQ24" s="107">
        <f ca="1">IF(IFERROR(MATCH(_xlfn.CONCAT($B24,",",BQ$4),'22 SpcFunc &amp; VentSpcFunc combos'!$Q$8:$Q$343,0),0)&gt;0,1,0)</f>
        <v>0</v>
      </c>
      <c r="BR24" s="107">
        <f ca="1">IF(IFERROR(MATCH(_xlfn.CONCAT($B24,",",BR$4),'22 SpcFunc &amp; VentSpcFunc combos'!$Q$8:$Q$343,0),0)&gt;0,1,0)</f>
        <v>0</v>
      </c>
      <c r="BS24" s="107">
        <f ca="1">IF(IFERROR(MATCH(_xlfn.CONCAT($B24,",",BS$4),'22 SpcFunc &amp; VentSpcFunc combos'!$Q$8:$Q$343,0),0)&gt;0,1,0)</f>
        <v>0</v>
      </c>
      <c r="BT24" s="107">
        <f ca="1">IF(IFERROR(MATCH(_xlfn.CONCAT($B24,",",BT$4),'22 SpcFunc &amp; VentSpcFunc combos'!$Q$8:$Q$343,0),0)&gt;0,1,0)</f>
        <v>0</v>
      </c>
      <c r="BU24" s="107">
        <f ca="1">IF(IFERROR(MATCH(_xlfn.CONCAT($B24,",",BU$4),'22 SpcFunc &amp; VentSpcFunc combos'!$Q$8:$Q$343,0),0)&gt;0,1,0)</f>
        <v>0</v>
      </c>
      <c r="BV24" s="107">
        <f ca="1">IF(IFERROR(MATCH(_xlfn.CONCAT($B24,",",BV$4),'22 SpcFunc &amp; VentSpcFunc combos'!$Q$8:$Q$343,0),0)&gt;0,1,0)</f>
        <v>0</v>
      </c>
      <c r="BW24" s="107">
        <f ca="1">IF(IFERROR(MATCH(_xlfn.CONCAT($B24,",",BW$4),'22 SpcFunc &amp; VentSpcFunc combos'!$Q$8:$Q$343,0),0)&gt;0,1,0)</f>
        <v>0</v>
      </c>
      <c r="BX24" s="107">
        <f ca="1">IF(IFERROR(MATCH(_xlfn.CONCAT($B24,",",BX$4),'22 SpcFunc &amp; VentSpcFunc combos'!$Q$8:$Q$343,0),0)&gt;0,1,0)</f>
        <v>0</v>
      </c>
      <c r="BY24" s="107">
        <f ca="1">IF(IFERROR(MATCH(_xlfn.CONCAT($B24,",",BY$4),'22 SpcFunc &amp; VentSpcFunc combos'!$Q$8:$Q$343,0),0)&gt;0,1,0)</f>
        <v>0</v>
      </c>
      <c r="BZ24" s="107">
        <f ca="1">IF(IFERROR(MATCH(_xlfn.CONCAT($B24,",",BZ$4),'22 SpcFunc &amp; VentSpcFunc combos'!$Q$8:$Q$343,0),0)&gt;0,1,0)</f>
        <v>0</v>
      </c>
      <c r="CA24" s="107">
        <f ca="1">IF(IFERROR(MATCH(_xlfn.CONCAT($B24,",",CA$4),'22 SpcFunc &amp; VentSpcFunc combos'!$Q$8:$Q$343,0),0)&gt;0,1,0)</f>
        <v>0</v>
      </c>
      <c r="CB24" s="107">
        <f ca="1">IF(IFERROR(MATCH(_xlfn.CONCAT($B24,",",CB$4),'22 SpcFunc &amp; VentSpcFunc combos'!$Q$8:$Q$343,0),0)&gt;0,1,0)</f>
        <v>0</v>
      </c>
      <c r="CC24" s="107">
        <f ca="1">IF(IFERROR(MATCH(_xlfn.CONCAT($B24,",",CC$4),'22 SpcFunc &amp; VentSpcFunc combos'!$Q$8:$Q$343,0),0)&gt;0,1,0)</f>
        <v>0</v>
      </c>
      <c r="CD24" s="107">
        <f ca="1">IF(IFERROR(MATCH(_xlfn.CONCAT($B24,",",CD$4),'22 SpcFunc &amp; VentSpcFunc combos'!$Q$8:$Q$343,0),0)&gt;0,1,0)</f>
        <v>0</v>
      </c>
      <c r="CE24" s="107">
        <f ca="1">IF(IFERROR(MATCH(_xlfn.CONCAT($B24,",",CE$4),'22 SpcFunc &amp; VentSpcFunc combos'!$Q$8:$Q$343,0),0)&gt;0,1,0)</f>
        <v>0</v>
      </c>
      <c r="CF24" s="107">
        <f ca="1">IF(IFERROR(MATCH(_xlfn.CONCAT($B24,",",CF$4),'22 SpcFunc &amp; VentSpcFunc combos'!$Q$8:$Q$343,0),0)&gt;0,1,0)</f>
        <v>0</v>
      </c>
      <c r="CG24" s="107">
        <f ca="1">IF(IFERROR(MATCH(_xlfn.CONCAT($B24,",",CG$4),'22 SpcFunc &amp; VentSpcFunc combos'!$Q$8:$Q$343,0),0)&gt;0,1,0)</f>
        <v>0</v>
      </c>
      <c r="CH24" s="107">
        <f ca="1">IF(IFERROR(MATCH(_xlfn.CONCAT($B24,",",CH$4),'22 SpcFunc &amp; VentSpcFunc combos'!$Q$8:$Q$343,0),0)&gt;0,1,0)</f>
        <v>0</v>
      </c>
      <c r="CI24" s="107">
        <f ca="1">IF(IFERROR(MATCH(_xlfn.CONCAT($B24,",",CI$4),'22 SpcFunc &amp; VentSpcFunc combos'!$Q$8:$Q$343,0),0)&gt;0,1,0)</f>
        <v>0</v>
      </c>
      <c r="CJ24" s="107">
        <f ca="1">IF(IFERROR(MATCH(_xlfn.CONCAT($B24,",",CJ$4),'22 SpcFunc &amp; VentSpcFunc combos'!$Q$8:$Q$343,0),0)&gt;0,1,0)</f>
        <v>0</v>
      </c>
      <c r="CK24" s="107">
        <f ca="1">IF(IFERROR(MATCH(_xlfn.CONCAT($B24,",",CK$4),'22 SpcFunc &amp; VentSpcFunc combos'!$Q$8:$Q$343,0),0)&gt;0,1,0)</f>
        <v>0</v>
      </c>
      <c r="CL24" s="107">
        <f ca="1">IF(IFERROR(MATCH(_xlfn.CONCAT($B24,",",CL$4),'22 SpcFunc &amp; VentSpcFunc combos'!$Q$8:$Q$343,0),0)&gt;0,1,0)</f>
        <v>0</v>
      </c>
      <c r="CM24" s="107">
        <f ca="1">IF(IFERROR(MATCH(_xlfn.CONCAT($B24,",",CM$4),'22 SpcFunc &amp; VentSpcFunc combos'!$Q$8:$Q$343,0),0)&gt;0,1,0)</f>
        <v>0</v>
      </c>
      <c r="CN24" s="107">
        <f ca="1">IF(IFERROR(MATCH(_xlfn.CONCAT($B24,",",CN$4),'22 SpcFunc &amp; VentSpcFunc combos'!$Q$8:$Q$343,0),0)&gt;0,1,0)</f>
        <v>0</v>
      </c>
      <c r="CO24" s="107">
        <f ca="1">IF(IFERROR(MATCH(_xlfn.CONCAT($B24,",",CO$4),'22 SpcFunc &amp; VentSpcFunc combos'!$Q$8:$Q$343,0),0)&gt;0,1,0)</f>
        <v>0</v>
      </c>
      <c r="CP24" s="107">
        <f ca="1">IF(IFERROR(MATCH(_xlfn.CONCAT($B24,",",CP$4),'22 SpcFunc &amp; VentSpcFunc combos'!$Q$8:$Q$343,0),0)&gt;0,1,0)</f>
        <v>0</v>
      </c>
      <c r="CQ24" s="107">
        <f ca="1">IF(IFERROR(MATCH(_xlfn.CONCAT($B24,",",CQ$4),'22 SpcFunc &amp; VentSpcFunc combos'!$Q$8:$Q$343,0),0)&gt;0,1,0)</f>
        <v>0</v>
      </c>
      <c r="CR24" s="107">
        <f ca="1">IF(IFERROR(MATCH(_xlfn.CONCAT($B24,",",CR$4),'22 SpcFunc &amp; VentSpcFunc combos'!$Q$8:$Q$343,0),0)&gt;0,1,0)</f>
        <v>0</v>
      </c>
      <c r="CS24" s="107">
        <f ca="1">IF(IFERROR(MATCH(_xlfn.CONCAT($B24,",",CS$4),'22 SpcFunc &amp; VentSpcFunc combos'!$Q$8:$Q$343,0),0)&gt;0,1,0)</f>
        <v>0</v>
      </c>
      <c r="CT24" s="107">
        <f ca="1">IF(IFERROR(MATCH(_xlfn.CONCAT($B24,",",CT$4),'22 SpcFunc &amp; VentSpcFunc combos'!$Q$8:$Q$343,0),0)&gt;0,1,0)</f>
        <v>0</v>
      </c>
      <c r="CU24" s="86" t="s">
        <v>535</v>
      </c>
      <c r="CV24">
        <f t="shared" ca="1" si="4"/>
        <v>2</v>
      </c>
    </row>
    <row r="25" spans="2:100">
      <c r="B25" t="str">
        <f>'For CSV - 2022 SpcFuncData'!B25</f>
        <v>Dining Area (Cafeteria/Fast Food)</v>
      </c>
      <c r="C25" s="107">
        <f ca="1">IF(IFERROR(MATCH(_xlfn.CONCAT($B25,",",C$4),'22 SpcFunc &amp; VentSpcFunc combos'!$Q$8:$Q$343,0),0)&gt;0,1,0)</f>
        <v>0</v>
      </c>
      <c r="D25" s="107">
        <f ca="1">IF(IFERROR(MATCH(_xlfn.CONCAT($B25,",",D$4),'22 SpcFunc &amp; VentSpcFunc combos'!$Q$8:$Q$343,0),0)&gt;0,1,0)</f>
        <v>0</v>
      </c>
      <c r="E25" s="107">
        <f ca="1">IF(IFERROR(MATCH(_xlfn.CONCAT($B25,",",E$4),'22 SpcFunc &amp; VentSpcFunc combos'!$Q$8:$Q$343,0),0)&gt;0,1,0)</f>
        <v>0</v>
      </c>
      <c r="F25" s="107">
        <f ca="1">IF(IFERROR(MATCH(_xlfn.CONCAT($B25,",",F$4),'22 SpcFunc &amp; VentSpcFunc combos'!$Q$8:$Q$343,0),0)&gt;0,1,0)</f>
        <v>0</v>
      </c>
      <c r="G25" s="107">
        <f ca="1">IF(IFERROR(MATCH(_xlfn.CONCAT($B25,",",G$4),'22 SpcFunc &amp; VentSpcFunc combos'!$Q$8:$Q$343,0),0)&gt;0,1,0)</f>
        <v>0</v>
      </c>
      <c r="H25" s="107">
        <f ca="1">IF(IFERROR(MATCH(_xlfn.CONCAT($B25,",",H$4),'22 SpcFunc &amp; VentSpcFunc combos'!$Q$8:$Q$343,0),0)&gt;0,1,0)</f>
        <v>0</v>
      </c>
      <c r="I25" s="107">
        <f ca="1">IF(IFERROR(MATCH(_xlfn.CONCAT($B25,",",I$4),'22 SpcFunc &amp; VentSpcFunc combos'!$Q$8:$Q$343,0),0)&gt;0,1,0)</f>
        <v>0</v>
      </c>
      <c r="J25" s="107">
        <f ca="1">IF(IFERROR(MATCH(_xlfn.CONCAT($B25,",",J$4),'22 SpcFunc &amp; VentSpcFunc combos'!$Q$8:$Q$343,0),0)&gt;0,1,0)</f>
        <v>0</v>
      </c>
      <c r="K25" s="107">
        <f ca="1">IF(IFERROR(MATCH(_xlfn.CONCAT($B25,",",K$4),'22 SpcFunc &amp; VentSpcFunc combos'!$Q$8:$Q$343,0),0)&gt;0,1,0)</f>
        <v>0</v>
      </c>
      <c r="L25" s="107">
        <f ca="1">IF(IFERROR(MATCH(_xlfn.CONCAT($B25,",",L$4),'22 SpcFunc &amp; VentSpcFunc combos'!$Q$8:$Q$343,0),0)&gt;0,1,0)</f>
        <v>0</v>
      </c>
      <c r="M25" s="107">
        <f ca="1">IF(IFERROR(MATCH(_xlfn.CONCAT($B25,",",M$4),'22 SpcFunc &amp; VentSpcFunc combos'!$Q$8:$Q$343,0),0)&gt;0,1,0)</f>
        <v>0</v>
      </c>
      <c r="N25" s="107">
        <f ca="1">IF(IFERROR(MATCH(_xlfn.CONCAT($B25,",",N$4),'22 SpcFunc &amp; VentSpcFunc combos'!$Q$8:$Q$343,0),0)&gt;0,1,0)</f>
        <v>0</v>
      </c>
      <c r="O25" s="107">
        <f ca="1">IF(IFERROR(MATCH(_xlfn.CONCAT($B25,",",O$4),'22 SpcFunc &amp; VentSpcFunc combos'!$Q$8:$Q$343,0),0)&gt;0,1,0)</f>
        <v>0</v>
      </c>
      <c r="P25" s="107">
        <f ca="1">IF(IFERROR(MATCH(_xlfn.CONCAT($B25,",",P$4),'22 SpcFunc &amp; VentSpcFunc combos'!$Q$8:$Q$343,0),0)&gt;0,1,0)</f>
        <v>0</v>
      </c>
      <c r="Q25" s="107">
        <f ca="1">IF(IFERROR(MATCH(_xlfn.CONCAT($B25,",",Q$4),'22 SpcFunc &amp; VentSpcFunc combos'!$Q$8:$Q$343,0),0)&gt;0,1,0)</f>
        <v>0</v>
      </c>
      <c r="R25" s="107">
        <f ca="1">IF(IFERROR(MATCH(_xlfn.CONCAT($B25,",",R$4),'22 SpcFunc &amp; VentSpcFunc combos'!$Q$8:$Q$343,0),0)&gt;0,1,0)</f>
        <v>0</v>
      </c>
      <c r="S25" s="107">
        <f ca="1">IF(IFERROR(MATCH(_xlfn.CONCAT($B25,",",S$4),'22 SpcFunc &amp; VentSpcFunc combos'!$Q$8:$Q$343,0),0)&gt;0,1,0)</f>
        <v>0</v>
      </c>
      <c r="T25" s="107">
        <f ca="1">IF(IFERROR(MATCH(_xlfn.CONCAT($B25,",",T$4),'22 SpcFunc &amp; VentSpcFunc combos'!$Q$8:$Q$343,0),0)&gt;0,1,0)</f>
        <v>0</v>
      </c>
      <c r="U25" s="107">
        <f ca="1">IF(IFERROR(MATCH(_xlfn.CONCAT($B25,",",U$4),'22 SpcFunc &amp; VentSpcFunc combos'!$Q$8:$Q$343,0),0)&gt;0,1,0)</f>
        <v>0</v>
      </c>
      <c r="V25" s="107">
        <f ca="1">IF(IFERROR(MATCH(_xlfn.CONCAT($B25,",",V$4),'22 SpcFunc &amp; VentSpcFunc combos'!$Q$8:$Q$343,0),0)&gt;0,1,0)</f>
        <v>0</v>
      </c>
      <c r="W25" s="107">
        <f ca="1">IF(IFERROR(MATCH(_xlfn.CONCAT($B25,",",W$4),'22 SpcFunc &amp; VentSpcFunc combos'!$Q$8:$Q$343,0),0)&gt;0,1,0)</f>
        <v>0</v>
      </c>
      <c r="X25" s="107">
        <f ca="1">IF(IFERROR(MATCH(_xlfn.CONCAT($B25,",",X$4),'22 SpcFunc &amp; VentSpcFunc combos'!$Q$8:$Q$343,0),0)&gt;0,1,0)</f>
        <v>0</v>
      </c>
      <c r="Y25" s="107">
        <f ca="1">IF(IFERROR(MATCH(_xlfn.CONCAT($B25,",",Y$4),'22 SpcFunc &amp; VentSpcFunc combos'!$Q$8:$Q$343,0),0)&gt;0,1,0)</f>
        <v>0</v>
      </c>
      <c r="Z25" s="107">
        <f ca="1">IF(IFERROR(MATCH(_xlfn.CONCAT($B25,",",Z$4),'22 SpcFunc &amp; VentSpcFunc combos'!$Q$8:$Q$343,0),0)&gt;0,1,0)</f>
        <v>0</v>
      </c>
      <c r="AA25" s="107">
        <f ca="1">IF(IFERROR(MATCH(_xlfn.CONCAT($B25,",",AA$4),'22 SpcFunc &amp; VentSpcFunc combos'!$Q$8:$Q$343,0),0)&gt;0,1,0)</f>
        <v>0</v>
      </c>
      <c r="AB25" s="107">
        <f ca="1">IF(IFERROR(MATCH(_xlfn.CONCAT($B25,",",AB$4),'22 SpcFunc &amp; VentSpcFunc combos'!$Q$8:$Q$343,0),0)&gt;0,1,0)</f>
        <v>0</v>
      </c>
      <c r="AC25" s="107">
        <f ca="1">IF(IFERROR(MATCH(_xlfn.CONCAT($B25,",",AC$4),'22 SpcFunc &amp; VentSpcFunc combos'!$Q$8:$Q$343,0),0)&gt;0,1,0)</f>
        <v>0</v>
      </c>
      <c r="AD25" s="107">
        <f ca="1">IF(IFERROR(MATCH(_xlfn.CONCAT($B25,",",AD$4),'22 SpcFunc &amp; VentSpcFunc combos'!$Q$8:$Q$343,0),0)&gt;0,1,0)</f>
        <v>0</v>
      </c>
      <c r="AE25" s="107">
        <f ca="1">IF(IFERROR(MATCH(_xlfn.CONCAT($B25,",",AE$4),'22 SpcFunc &amp; VentSpcFunc combos'!$Q$8:$Q$343,0),0)&gt;0,1,0)</f>
        <v>0</v>
      </c>
      <c r="AF25" s="107">
        <f ca="1">IF(IFERROR(MATCH(_xlfn.CONCAT($B25,",",AF$4),'22 SpcFunc &amp; VentSpcFunc combos'!$Q$8:$Q$343,0),0)&gt;0,1,0)</f>
        <v>0</v>
      </c>
      <c r="AG25" s="107">
        <f ca="1">IF(IFERROR(MATCH(_xlfn.CONCAT($B25,",",AG$4),'22 SpcFunc &amp; VentSpcFunc combos'!$Q$8:$Q$343,0),0)&gt;0,1,0)</f>
        <v>0</v>
      </c>
      <c r="AH25" s="107">
        <f ca="1">IF(IFERROR(MATCH(_xlfn.CONCAT($B25,",",AH$4),'22 SpcFunc &amp; VentSpcFunc combos'!$Q$8:$Q$343,0),0)&gt;0,1,0)</f>
        <v>0</v>
      </c>
      <c r="AI25" s="107">
        <f ca="1">IF(IFERROR(MATCH(_xlfn.CONCAT($B25,",",AI$4),'22 SpcFunc &amp; VentSpcFunc combos'!$Q$8:$Q$343,0),0)&gt;0,1,0)</f>
        <v>0</v>
      </c>
      <c r="AJ25" s="107">
        <f ca="1">IF(IFERROR(MATCH(_xlfn.CONCAT($B25,",",AJ$4),'22 SpcFunc &amp; VentSpcFunc combos'!$Q$8:$Q$343,0),0)&gt;0,1,0)</f>
        <v>0</v>
      </c>
      <c r="AK25" s="107">
        <f ca="1">IF(IFERROR(MATCH(_xlfn.CONCAT($B25,",",AK$4),'22 SpcFunc &amp; VentSpcFunc combos'!$Q$8:$Q$343,0),0)&gt;0,1,0)</f>
        <v>0</v>
      </c>
      <c r="AL25" s="107">
        <f ca="1">IF(IFERROR(MATCH(_xlfn.CONCAT($B25,",",AL$4),'22 SpcFunc &amp; VentSpcFunc combos'!$Q$8:$Q$343,0),0)&gt;0,1,0)</f>
        <v>0</v>
      </c>
      <c r="AM25" s="107">
        <f ca="1">IF(IFERROR(MATCH(_xlfn.CONCAT($B25,",",AM$4),'22 SpcFunc &amp; VentSpcFunc combos'!$Q$8:$Q$343,0),0)&gt;0,1,0)</f>
        <v>0</v>
      </c>
      <c r="AN25" s="107">
        <f ca="1">IF(IFERROR(MATCH(_xlfn.CONCAT($B25,",",AN$4),'22 SpcFunc &amp; VentSpcFunc combos'!$Q$8:$Q$343,0),0)&gt;0,1,0)</f>
        <v>0</v>
      </c>
      <c r="AO25" s="107">
        <f ca="1">IF(IFERROR(MATCH(_xlfn.CONCAT($B25,",",AO$4),'22 SpcFunc &amp; VentSpcFunc combos'!$Q$8:$Q$343,0),0)&gt;0,1,0)</f>
        <v>0</v>
      </c>
      <c r="AP25" s="107">
        <f ca="1">IF(IFERROR(MATCH(_xlfn.CONCAT($B25,",",AP$4),'22 SpcFunc &amp; VentSpcFunc combos'!$Q$8:$Q$343,0),0)&gt;0,1,0)</f>
        <v>0</v>
      </c>
      <c r="AQ25" s="107">
        <f ca="1">IF(IFERROR(MATCH(_xlfn.CONCAT($B25,",",AQ$4),'22 SpcFunc &amp; VentSpcFunc combos'!$Q$8:$Q$343,0),0)&gt;0,1,0)</f>
        <v>0</v>
      </c>
      <c r="AR25" s="107">
        <f ca="1">IF(IFERROR(MATCH(_xlfn.CONCAT($B25,",",AR$4),'22 SpcFunc &amp; VentSpcFunc combos'!$Q$8:$Q$343,0),0)&gt;0,1,0)</f>
        <v>0</v>
      </c>
      <c r="AS25" s="107">
        <f ca="1">IF(IFERROR(MATCH(_xlfn.CONCAT($B25,",",AS$4),'22 SpcFunc &amp; VentSpcFunc combos'!$Q$8:$Q$343,0),0)&gt;0,1,0)</f>
        <v>1</v>
      </c>
      <c r="AT25" s="107">
        <f ca="1">IF(IFERROR(MATCH(_xlfn.CONCAT($B25,",",AT$4),'22 SpcFunc &amp; VentSpcFunc combos'!$Q$8:$Q$343,0),0)&gt;0,1,0)</f>
        <v>0</v>
      </c>
      <c r="AU25" s="107">
        <f ca="1">IF(IFERROR(MATCH(_xlfn.CONCAT($B25,",",AU$4),'22 SpcFunc &amp; VentSpcFunc combos'!$Q$8:$Q$343,0),0)&gt;0,1,0)</f>
        <v>0</v>
      </c>
      <c r="AV25" s="107">
        <f ca="1">IF(IFERROR(MATCH(_xlfn.CONCAT($B25,",",AV$4),'22 SpcFunc &amp; VentSpcFunc combos'!$Q$8:$Q$343,0),0)&gt;0,1,0)</f>
        <v>0</v>
      </c>
      <c r="AW25" s="107">
        <f ca="1">IF(IFERROR(MATCH(_xlfn.CONCAT($B25,",",AW$4),'22 SpcFunc &amp; VentSpcFunc combos'!$Q$8:$Q$343,0),0)&gt;0,1,0)</f>
        <v>0</v>
      </c>
      <c r="AX25" s="107">
        <f ca="1">IF(IFERROR(MATCH(_xlfn.CONCAT($B25,",",AX$4),'22 SpcFunc &amp; VentSpcFunc combos'!$Q$8:$Q$343,0),0)&gt;0,1,0)</f>
        <v>0</v>
      </c>
      <c r="AY25" s="107">
        <f ca="1">IF(IFERROR(MATCH(_xlfn.CONCAT($B25,",",AY$4),'22 SpcFunc &amp; VentSpcFunc combos'!$Q$8:$Q$343,0),0)&gt;0,1,0)</f>
        <v>0</v>
      </c>
      <c r="AZ25" s="107">
        <f ca="1">IF(IFERROR(MATCH(_xlfn.CONCAT($B25,",",AZ$4),'22 SpcFunc &amp; VentSpcFunc combos'!$Q$8:$Q$343,0),0)&gt;0,1,0)</f>
        <v>0</v>
      </c>
      <c r="BA25" s="107">
        <f ca="1">IF(IFERROR(MATCH(_xlfn.CONCAT($B25,",",BA$4),'22 SpcFunc &amp; VentSpcFunc combos'!$Q$8:$Q$343,0),0)&gt;0,1,0)</f>
        <v>0</v>
      </c>
      <c r="BB25" s="107">
        <f ca="1">IF(IFERROR(MATCH(_xlfn.CONCAT($B25,",",BB$4),'22 SpcFunc &amp; VentSpcFunc combos'!$Q$8:$Q$343,0),0)&gt;0,1,0)</f>
        <v>0</v>
      </c>
      <c r="BC25" s="107">
        <f ca="1">IF(IFERROR(MATCH(_xlfn.CONCAT($B25,",",BC$4),'22 SpcFunc &amp; VentSpcFunc combos'!$Q$8:$Q$343,0),0)&gt;0,1,0)</f>
        <v>0</v>
      </c>
      <c r="BD25" s="107">
        <f ca="1">IF(IFERROR(MATCH(_xlfn.CONCAT($B25,",",BD$4),'22 SpcFunc &amp; VentSpcFunc combos'!$Q$8:$Q$343,0),0)&gt;0,1,0)</f>
        <v>0</v>
      </c>
      <c r="BE25" s="107">
        <f ca="1">IF(IFERROR(MATCH(_xlfn.CONCAT($B25,",",BE$4),'22 SpcFunc &amp; VentSpcFunc combos'!$Q$8:$Q$343,0),0)&gt;0,1,0)</f>
        <v>0</v>
      </c>
      <c r="BF25" s="107">
        <f ca="1">IF(IFERROR(MATCH(_xlfn.CONCAT($B25,",",BF$4),'22 SpcFunc &amp; VentSpcFunc combos'!$Q$8:$Q$343,0),0)&gt;0,1,0)</f>
        <v>0</v>
      </c>
      <c r="BG25" s="107">
        <f ca="1">IF(IFERROR(MATCH(_xlfn.CONCAT($B25,",",BG$4),'22 SpcFunc &amp; VentSpcFunc combos'!$Q$8:$Q$343,0),0)&gt;0,1,0)</f>
        <v>0</v>
      </c>
      <c r="BH25" s="107">
        <f ca="1">IF(IFERROR(MATCH(_xlfn.CONCAT($B25,",",BH$4),'22 SpcFunc &amp; VentSpcFunc combos'!$Q$8:$Q$343,0),0)&gt;0,1,0)</f>
        <v>0</v>
      </c>
      <c r="BI25" s="107">
        <f ca="1">IF(IFERROR(MATCH(_xlfn.CONCAT($B25,",",BI$4),'22 SpcFunc &amp; VentSpcFunc combos'!$Q$8:$Q$343,0),0)&gt;0,1,0)</f>
        <v>0</v>
      </c>
      <c r="BJ25" s="107">
        <f ca="1">IF(IFERROR(MATCH(_xlfn.CONCAT($B25,",",BJ$4),'22 SpcFunc &amp; VentSpcFunc combos'!$Q$8:$Q$343,0),0)&gt;0,1,0)</f>
        <v>0</v>
      </c>
      <c r="BK25" s="107">
        <f ca="1">IF(IFERROR(MATCH(_xlfn.CONCAT($B25,",",BK$4),'22 SpcFunc &amp; VentSpcFunc combos'!$Q$8:$Q$343,0),0)&gt;0,1,0)</f>
        <v>0</v>
      </c>
      <c r="BL25" s="107">
        <f ca="1">IF(IFERROR(MATCH(_xlfn.CONCAT($B25,",",BL$4),'22 SpcFunc &amp; VentSpcFunc combos'!$Q$8:$Q$343,0),0)&gt;0,1,0)</f>
        <v>0</v>
      </c>
      <c r="BM25" s="107">
        <f ca="1">IF(IFERROR(MATCH(_xlfn.CONCAT($B25,",",BM$4),'22 SpcFunc &amp; VentSpcFunc combos'!$Q$8:$Q$343,0),0)&gt;0,1,0)</f>
        <v>0</v>
      </c>
      <c r="BN25" s="107">
        <f ca="1">IF(IFERROR(MATCH(_xlfn.CONCAT($B25,",",BN$4),'22 SpcFunc &amp; VentSpcFunc combos'!$Q$8:$Q$343,0),0)&gt;0,1,0)</f>
        <v>0</v>
      </c>
      <c r="BO25" s="107">
        <f ca="1">IF(IFERROR(MATCH(_xlfn.CONCAT($B25,",",BO$4),'22 SpcFunc &amp; VentSpcFunc combos'!$Q$8:$Q$343,0),0)&gt;0,1,0)</f>
        <v>0</v>
      </c>
      <c r="BP25" s="107">
        <f ca="1">IF(IFERROR(MATCH(_xlfn.CONCAT($B25,",",BP$4),'22 SpcFunc &amp; VentSpcFunc combos'!$Q$8:$Q$343,0),0)&gt;0,1,0)</f>
        <v>0</v>
      </c>
      <c r="BQ25" s="107">
        <f ca="1">IF(IFERROR(MATCH(_xlfn.CONCAT($B25,",",BQ$4),'22 SpcFunc &amp; VentSpcFunc combos'!$Q$8:$Q$343,0),0)&gt;0,1,0)</f>
        <v>0</v>
      </c>
      <c r="BR25" s="107">
        <f ca="1">IF(IFERROR(MATCH(_xlfn.CONCAT($B25,",",BR$4),'22 SpcFunc &amp; VentSpcFunc combos'!$Q$8:$Q$343,0),0)&gt;0,1,0)</f>
        <v>0</v>
      </c>
      <c r="BS25" s="107">
        <f ca="1">IF(IFERROR(MATCH(_xlfn.CONCAT($B25,",",BS$4),'22 SpcFunc &amp; VentSpcFunc combos'!$Q$8:$Q$343,0),0)&gt;0,1,0)</f>
        <v>0</v>
      </c>
      <c r="BT25" s="107">
        <f ca="1">IF(IFERROR(MATCH(_xlfn.CONCAT($B25,",",BT$4),'22 SpcFunc &amp; VentSpcFunc combos'!$Q$8:$Q$343,0),0)&gt;0,1,0)</f>
        <v>0</v>
      </c>
      <c r="BU25" s="107">
        <f ca="1">IF(IFERROR(MATCH(_xlfn.CONCAT($B25,",",BU$4),'22 SpcFunc &amp; VentSpcFunc combos'!$Q$8:$Q$343,0),0)&gt;0,1,0)</f>
        <v>0</v>
      </c>
      <c r="BV25" s="107">
        <f ca="1">IF(IFERROR(MATCH(_xlfn.CONCAT($B25,",",BV$4),'22 SpcFunc &amp; VentSpcFunc combos'!$Q$8:$Q$343,0),0)&gt;0,1,0)</f>
        <v>0</v>
      </c>
      <c r="BW25" s="107">
        <f ca="1">IF(IFERROR(MATCH(_xlfn.CONCAT($B25,",",BW$4),'22 SpcFunc &amp; VentSpcFunc combos'!$Q$8:$Q$343,0),0)&gt;0,1,0)</f>
        <v>0</v>
      </c>
      <c r="BX25" s="107">
        <f ca="1">IF(IFERROR(MATCH(_xlfn.CONCAT($B25,",",BX$4),'22 SpcFunc &amp; VentSpcFunc combos'!$Q$8:$Q$343,0),0)&gt;0,1,0)</f>
        <v>0</v>
      </c>
      <c r="BY25" s="107">
        <f ca="1">IF(IFERROR(MATCH(_xlfn.CONCAT($B25,",",BY$4),'22 SpcFunc &amp; VentSpcFunc combos'!$Q$8:$Q$343,0),0)&gt;0,1,0)</f>
        <v>0</v>
      </c>
      <c r="BZ25" s="107">
        <f ca="1">IF(IFERROR(MATCH(_xlfn.CONCAT($B25,",",BZ$4),'22 SpcFunc &amp; VentSpcFunc combos'!$Q$8:$Q$343,0),0)&gt;0,1,0)</f>
        <v>0</v>
      </c>
      <c r="CA25" s="107">
        <f ca="1">IF(IFERROR(MATCH(_xlfn.CONCAT($B25,",",CA$4),'22 SpcFunc &amp; VentSpcFunc combos'!$Q$8:$Q$343,0),0)&gt;0,1,0)</f>
        <v>0</v>
      </c>
      <c r="CB25" s="107">
        <f ca="1">IF(IFERROR(MATCH(_xlfn.CONCAT($B25,",",CB$4),'22 SpcFunc &amp; VentSpcFunc combos'!$Q$8:$Q$343,0),0)&gt;0,1,0)</f>
        <v>0</v>
      </c>
      <c r="CC25" s="107">
        <f ca="1">IF(IFERROR(MATCH(_xlfn.CONCAT($B25,",",CC$4),'22 SpcFunc &amp; VentSpcFunc combos'!$Q$8:$Q$343,0),0)&gt;0,1,0)</f>
        <v>0</v>
      </c>
      <c r="CD25" s="107">
        <f ca="1">IF(IFERROR(MATCH(_xlfn.CONCAT($B25,",",CD$4),'22 SpcFunc &amp; VentSpcFunc combos'!$Q$8:$Q$343,0),0)&gt;0,1,0)</f>
        <v>0</v>
      </c>
      <c r="CE25" s="107">
        <f ca="1">IF(IFERROR(MATCH(_xlfn.CONCAT($B25,",",CE$4),'22 SpcFunc &amp; VentSpcFunc combos'!$Q$8:$Q$343,0),0)&gt;0,1,0)</f>
        <v>0</v>
      </c>
      <c r="CF25" s="107">
        <f ca="1">IF(IFERROR(MATCH(_xlfn.CONCAT($B25,",",CF$4),'22 SpcFunc &amp; VentSpcFunc combos'!$Q$8:$Q$343,0),0)&gt;0,1,0)</f>
        <v>0</v>
      </c>
      <c r="CG25" s="107">
        <f ca="1">IF(IFERROR(MATCH(_xlfn.CONCAT($B25,",",CG$4),'22 SpcFunc &amp; VentSpcFunc combos'!$Q$8:$Q$343,0),0)&gt;0,1,0)</f>
        <v>0</v>
      </c>
      <c r="CH25" s="107">
        <f ca="1">IF(IFERROR(MATCH(_xlfn.CONCAT($B25,",",CH$4),'22 SpcFunc &amp; VentSpcFunc combos'!$Q$8:$Q$343,0),0)&gt;0,1,0)</f>
        <v>0</v>
      </c>
      <c r="CI25" s="107">
        <f ca="1">IF(IFERROR(MATCH(_xlfn.CONCAT($B25,",",CI$4),'22 SpcFunc &amp; VentSpcFunc combos'!$Q$8:$Q$343,0),0)&gt;0,1,0)</f>
        <v>0</v>
      </c>
      <c r="CJ25" s="107">
        <f ca="1">IF(IFERROR(MATCH(_xlfn.CONCAT($B25,",",CJ$4),'22 SpcFunc &amp; VentSpcFunc combos'!$Q$8:$Q$343,0),0)&gt;0,1,0)</f>
        <v>0</v>
      </c>
      <c r="CK25" s="107">
        <f ca="1">IF(IFERROR(MATCH(_xlfn.CONCAT($B25,",",CK$4),'22 SpcFunc &amp; VentSpcFunc combos'!$Q$8:$Q$343,0),0)&gt;0,1,0)</f>
        <v>0</v>
      </c>
      <c r="CL25" s="107">
        <f ca="1">IF(IFERROR(MATCH(_xlfn.CONCAT($B25,",",CL$4),'22 SpcFunc &amp; VentSpcFunc combos'!$Q$8:$Q$343,0),0)&gt;0,1,0)</f>
        <v>0</v>
      </c>
      <c r="CM25" s="107">
        <f ca="1">IF(IFERROR(MATCH(_xlfn.CONCAT($B25,",",CM$4),'22 SpcFunc &amp; VentSpcFunc combos'!$Q$8:$Q$343,0),0)&gt;0,1,0)</f>
        <v>0</v>
      </c>
      <c r="CN25" s="107">
        <f ca="1">IF(IFERROR(MATCH(_xlfn.CONCAT($B25,",",CN$4),'22 SpcFunc &amp; VentSpcFunc combos'!$Q$8:$Q$343,0),0)&gt;0,1,0)</f>
        <v>0</v>
      </c>
      <c r="CO25" s="107">
        <f ca="1">IF(IFERROR(MATCH(_xlfn.CONCAT($B25,",",CO$4),'22 SpcFunc &amp; VentSpcFunc combos'!$Q$8:$Q$343,0),0)&gt;0,1,0)</f>
        <v>0</v>
      </c>
      <c r="CP25" s="107">
        <f ca="1">IF(IFERROR(MATCH(_xlfn.CONCAT($B25,",",CP$4),'22 SpcFunc &amp; VentSpcFunc combos'!$Q$8:$Q$343,0),0)&gt;0,1,0)</f>
        <v>0</v>
      </c>
      <c r="CQ25" s="107">
        <f ca="1">IF(IFERROR(MATCH(_xlfn.CONCAT($B25,",",CQ$4),'22 SpcFunc &amp; VentSpcFunc combos'!$Q$8:$Q$343,0),0)&gt;0,1,0)</f>
        <v>0</v>
      </c>
      <c r="CR25" s="107">
        <f ca="1">IF(IFERROR(MATCH(_xlfn.CONCAT($B25,",",CR$4),'22 SpcFunc &amp; VentSpcFunc combos'!$Q$8:$Q$343,0),0)&gt;0,1,0)</f>
        <v>0</v>
      </c>
      <c r="CS25" s="107">
        <f ca="1">IF(IFERROR(MATCH(_xlfn.CONCAT($B25,",",CS$4),'22 SpcFunc &amp; VentSpcFunc combos'!$Q$8:$Q$343,0),0)&gt;0,1,0)</f>
        <v>0</v>
      </c>
      <c r="CT25" s="107">
        <f ca="1">IF(IFERROR(MATCH(_xlfn.CONCAT($B25,",",CT$4),'22 SpcFunc &amp; VentSpcFunc combos'!$Q$8:$Q$343,0),0)&gt;0,1,0)</f>
        <v>0</v>
      </c>
      <c r="CU25" s="86" t="s">
        <v>535</v>
      </c>
      <c r="CV25">
        <f t="shared" ca="1" si="4"/>
        <v>1</v>
      </c>
    </row>
    <row r="26" spans="2:100">
      <c r="B26" t="str">
        <f>'For CSV - 2022 SpcFuncData'!B26</f>
        <v>Dining Area (Family and Leisure)</v>
      </c>
      <c r="C26" s="107">
        <f ca="1">IF(IFERROR(MATCH(_xlfn.CONCAT($B26,",",C$4),'22 SpcFunc &amp; VentSpcFunc combos'!$Q$8:$Q$343,0),0)&gt;0,1,0)</f>
        <v>0</v>
      </c>
      <c r="D26" s="107">
        <f ca="1">IF(IFERROR(MATCH(_xlfn.CONCAT($B26,",",D$4),'22 SpcFunc &amp; VentSpcFunc combos'!$Q$8:$Q$343,0),0)&gt;0,1,0)</f>
        <v>0</v>
      </c>
      <c r="E26" s="107">
        <f ca="1">IF(IFERROR(MATCH(_xlfn.CONCAT($B26,",",E$4),'22 SpcFunc &amp; VentSpcFunc combos'!$Q$8:$Q$343,0),0)&gt;0,1,0)</f>
        <v>0</v>
      </c>
      <c r="F26" s="107">
        <f ca="1">IF(IFERROR(MATCH(_xlfn.CONCAT($B26,",",F$4),'22 SpcFunc &amp; VentSpcFunc combos'!$Q$8:$Q$343,0),0)&gt;0,1,0)</f>
        <v>0</v>
      </c>
      <c r="G26" s="107">
        <f ca="1">IF(IFERROR(MATCH(_xlfn.CONCAT($B26,",",G$4),'22 SpcFunc &amp; VentSpcFunc combos'!$Q$8:$Q$343,0),0)&gt;0,1,0)</f>
        <v>0</v>
      </c>
      <c r="H26" s="107">
        <f ca="1">IF(IFERROR(MATCH(_xlfn.CONCAT($B26,",",H$4),'22 SpcFunc &amp; VentSpcFunc combos'!$Q$8:$Q$343,0),0)&gt;0,1,0)</f>
        <v>0</v>
      </c>
      <c r="I26" s="107">
        <f ca="1">IF(IFERROR(MATCH(_xlfn.CONCAT($B26,",",I$4),'22 SpcFunc &amp; VentSpcFunc combos'!$Q$8:$Q$343,0),0)&gt;0,1,0)</f>
        <v>0</v>
      </c>
      <c r="J26" s="107">
        <f ca="1">IF(IFERROR(MATCH(_xlfn.CONCAT($B26,",",J$4),'22 SpcFunc &amp; VentSpcFunc combos'!$Q$8:$Q$343,0),0)&gt;0,1,0)</f>
        <v>0</v>
      </c>
      <c r="K26" s="107">
        <f ca="1">IF(IFERROR(MATCH(_xlfn.CONCAT($B26,",",K$4),'22 SpcFunc &amp; VentSpcFunc combos'!$Q$8:$Q$343,0),0)&gt;0,1,0)</f>
        <v>0</v>
      </c>
      <c r="L26" s="107">
        <f ca="1">IF(IFERROR(MATCH(_xlfn.CONCAT($B26,",",L$4),'22 SpcFunc &amp; VentSpcFunc combos'!$Q$8:$Q$343,0),0)&gt;0,1,0)</f>
        <v>0</v>
      </c>
      <c r="M26" s="107">
        <f ca="1">IF(IFERROR(MATCH(_xlfn.CONCAT($B26,",",M$4),'22 SpcFunc &amp; VentSpcFunc combos'!$Q$8:$Q$343,0),0)&gt;0,1,0)</f>
        <v>0</v>
      </c>
      <c r="N26" s="107">
        <f ca="1">IF(IFERROR(MATCH(_xlfn.CONCAT($B26,",",N$4),'22 SpcFunc &amp; VentSpcFunc combos'!$Q$8:$Q$343,0),0)&gt;0,1,0)</f>
        <v>0</v>
      </c>
      <c r="O26" s="107">
        <f ca="1">IF(IFERROR(MATCH(_xlfn.CONCAT($B26,",",O$4),'22 SpcFunc &amp; VentSpcFunc combos'!$Q$8:$Q$343,0),0)&gt;0,1,0)</f>
        <v>0</v>
      </c>
      <c r="P26" s="107">
        <f ca="1">IF(IFERROR(MATCH(_xlfn.CONCAT($B26,",",P$4),'22 SpcFunc &amp; VentSpcFunc combos'!$Q$8:$Q$343,0),0)&gt;0,1,0)</f>
        <v>0</v>
      </c>
      <c r="Q26" s="107">
        <f ca="1">IF(IFERROR(MATCH(_xlfn.CONCAT($B26,",",Q$4),'22 SpcFunc &amp; VentSpcFunc combos'!$Q$8:$Q$343,0),0)&gt;0,1,0)</f>
        <v>0</v>
      </c>
      <c r="R26" s="107">
        <f ca="1">IF(IFERROR(MATCH(_xlfn.CONCAT($B26,",",R$4),'22 SpcFunc &amp; VentSpcFunc combos'!$Q$8:$Q$343,0),0)&gt;0,1,0)</f>
        <v>0</v>
      </c>
      <c r="S26" s="107">
        <f ca="1">IF(IFERROR(MATCH(_xlfn.CONCAT($B26,",",S$4),'22 SpcFunc &amp; VentSpcFunc combos'!$Q$8:$Q$343,0),0)&gt;0,1,0)</f>
        <v>0</v>
      </c>
      <c r="T26" s="107">
        <f ca="1">IF(IFERROR(MATCH(_xlfn.CONCAT($B26,",",T$4),'22 SpcFunc &amp; VentSpcFunc combos'!$Q$8:$Q$343,0),0)&gt;0,1,0)</f>
        <v>0</v>
      </c>
      <c r="U26" s="107">
        <f ca="1">IF(IFERROR(MATCH(_xlfn.CONCAT($B26,",",U$4),'22 SpcFunc &amp; VentSpcFunc combos'!$Q$8:$Q$343,0),0)&gt;0,1,0)</f>
        <v>0</v>
      </c>
      <c r="V26" s="107">
        <f ca="1">IF(IFERROR(MATCH(_xlfn.CONCAT($B26,",",V$4),'22 SpcFunc &amp; VentSpcFunc combos'!$Q$8:$Q$343,0),0)&gt;0,1,0)</f>
        <v>0</v>
      </c>
      <c r="W26" s="107">
        <f ca="1">IF(IFERROR(MATCH(_xlfn.CONCAT($B26,",",W$4),'22 SpcFunc &amp; VentSpcFunc combos'!$Q$8:$Q$343,0),0)&gt;0,1,0)</f>
        <v>0</v>
      </c>
      <c r="X26" s="107">
        <f ca="1">IF(IFERROR(MATCH(_xlfn.CONCAT($B26,",",X$4),'22 SpcFunc &amp; VentSpcFunc combos'!$Q$8:$Q$343,0),0)&gt;0,1,0)</f>
        <v>0</v>
      </c>
      <c r="Y26" s="107">
        <f ca="1">IF(IFERROR(MATCH(_xlfn.CONCAT($B26,",",Y$4),'22 SpcFunc &amp; VentSpcFunc combos'!$Q$8:$Q$343,0),0)&gt;0,1,0)</f>
        <v>0</v>
      </c>
      <c r="Z26" s="107">
        <f ca="1">IF(IFERROR(MATCH(_xlfn.CONCAT($B26,",",Z$4),'22 SpcFunc &amp; VentSpcFunc combos'!$Q$8:$Q$343,0),0)&gt;0,1,0)</f>
        <v>0</v>
      </c>
      <c r="AA26" s="107">
        <f ca="1">IF(IFERROR(MATCH(_xlfn.CONCAT($B26,",",AA$4),'22 SpcFunc &amp; VentSpcFunc combos'!$Q$8:$Q$343,0),0)&gt;0,1,0)</f>
        <v>0</v>
      </c>
      <c r="AB26" s="107">
        <f ca="1">IF(IFERROR(MATCH(_xlfn.CONCAT($B26,",",AB$4),'22 SpcFunc &amp; VentSpcFunc combos'!$Q$8:$Q$343,0),0)&gt;0,1,0)</f>
        <v>0</v>
      </c>
      <c r="AC26" s="107">
        <f ca="1">IF(IFERROR(MATCH(_xlfn.CONCAT($B26,",",AC$4),'22 SpcFunc &amp; VentSpcFunc combos'!$Q$8:$Q$343,0),0)&gt;0,1,0)</f>
        <v>0</v>
      </c>
      <c r="AD26" s="107">
        <f ca="1">IF(IFERROR(MATCH(_xlfn.CONCAT($B26,",",AD$4),'22 SpcFunc &amp; VentSpcFunc combos'!$Q$8:$Q$343,0),0)&gt;0,1,0)</f>
        <v>0</v>
      </c>
      <c r="AE26" s="107">
        <f ca="1">IF(IFERROR(MATCH(_xlfn.CONCAT($B26,",",AE$4),'22 SpcFunc &amp; VentSpcFunc combos'!$Q$8:$Q$343,0),0)&gt;0,1,0)</f>
        <v>0</v>
      </c>
      <c r="AF26" s="107">
        <f ca="1">IF(IFERROR(MATCH(_xlfn.CONCAT($B26,",",AF$4),'22 SpcFunc &amp; VentSpcFunc combos'!$Q$8:$Q$343,0),0)&gt;0,1,0)</f>
        <v>0</v>
      </c>
      <c r="AG26" s="107">
        <f ca="1">IF(IFERROR(MATCH(_xlfn.CONCAT($B26,",",AG$4),'22 SpcFunc &amp; VentSpcFunc combos'!$Q$8:$Q$343,0),0)&gt;0,1,0)</f>
        <v>0</v>
      </c>
      <c r="AH26" s="107">
        <f ca="1">IF(IFERROR(MATCH(_xlfn.CONCAT($B26,",",AH$4),'22 SpcFunc &amp; VentSpcFunc combos'!$Q$8:$Q$343,0),0)&gt;0,1,0)</f>
        <v>0</v>
      </c>
      <c r="AI26" s="107">
        <f ca="1">IF(IFERROR(MATCH(_xlfn.CONCAT($B26,",",AI$4),'22 SpcFunc &amp; VentSpcFunc combos'!$Q$8:$Q$343,0),0)&gt;0,1,0)</f>
        <v>0</v>
      </c>
      <c r="AJ26" s="107">
        <f ca="1">IF(IFERROR(MATCH(_xlfn.CONCAT($B26,",",AJ$4),'22 SpcFunc &amp; VentSpcFunc combos'!$Q$8:$Q$343,0),0)&gt;0,1,0)</f>
        <v>0</v>
      </c>
      <c r="AK26" s="107">
        <f ca="1">IF(IFERROR(MATCH(_xlfn.CONCAT($B26,",",AK$4),'22 SpcFunc &amp; VentSpcFunc combos'!$Q$8:$Q$343,0),0)&gt;0,1,0)</f>
        <v>0</v>
      </c>
      <c r="AL26" s="107">
        <f ca="1">IF(IFERROR(MATCH(_xlfn.CONCAT($B26,",",AL$4),'22 SpcFunc &amp; VentSpcFunc combos'!$Q$8:$Q$343,0),0)&gt;0,1,0)</f>
        <v>0</v>
      </c>
      <c r="AM26" s="107">
        <f ca="1">IF(IFERROR(MATCH(_xlfn.CONCAT($B26,",",AM$4),'22 SpcFunc &amp; VentSpcFunc combos'!$Q$8:$Q$343,0),0)&gt;0,1,0)</f>
        <v>0</v>
      </c>
      <c r="AN26" s="107">
        <f ca="1">IF(IFERROR(MATCH(_xlfn.CONCAT($B26,",",AN$4),'22 SpcFunc &amp; VentSpcFunc combos'!$Q$8:$Q$343,0),0)&gt;0,1,0)</f>
        <v>0</v>
      </c>
      <c r="AO26" s="107">
        <f ca="1">IF(IFERROR(MATCH(_xlfn.CONCAT($B26,",",AO$4),'22 SpcFunc &amp; VentSpcFunc combos'!$Q$8:$Q$343,0),0)&gt;0,1,0)</f>
        <v>0</v>
      </c>
      <c r="AP26" s="107">
        <f ca="1">IF(IFERROR(MATCH(_xlfn.CONCAT($B26,",",AP$4),'22 SpcFunc &amp; VentSpcFunc combos'!$Q$8:$Q$343,0),0)&gt;0,1,0)</f>
        <v>0</v>
      </c>
      <c r="AQ26" s="107">
        <f ca="1">IF(IFERROR(MATCH(_xlfn.CONCAT($B26,",",AQ$4),'22 SpcFunc &amp; VentSpcFunc combos'!$Q$8:$Q$343,0),0)&gt;0,1,0)</f>
        <v>0</v>
      </c>
      <c r="AR26" s="107">
        <f ca="1">IF(IFERROR(MATCH(_xlfn.CONCAT($B26,",",AR$4),'22 SpcFunc &amp; VentSpcFunc combos'!$Q$8:$Q$343,0),0)&gt;0,1,0)</f>
        <v>1</v>
      </c>
      <c r="AS26" s="107">
        <f ca="1">IF(IFERROR(MATCH(_xlfn.CONCAT($B26,",",AS$4),'22 SpcFunc &amp; VentSpcFunc combos'!$Q$8:$Q$343,0),0)&gt;0,1,0)</f>
        <v>1</v>
      </c>
      <c r="AT26" s="107">
        <f ca="1">IF(IFERROR(MATCH(_xlfn.CONCAT($B26,",",AT$4),'22 SpcFunc &amp; VentSpcFunc combos'!$Q$8:$Q$343,0),0)&gt;0,1,0)</f>
        <v>0</v>
      </c>
      <c r="AU26" s="107">
        <f ca="1">IF(IFERROR(MATCH(_xlfn.CONCAT($B26,",",AU$4),'22 SpcFunc &amp; VentSpcFunc combos'!$Q$8:$Q$343,0),0)&gt;0,1,0)</f>
        <v>1</v>
      </c>
      <c r="AV26" s="107">
        <f ca="1">IF(IFERROR(MATCH(_xlfn.CONCAT($B26,",",AV$4),'22 SpcFunc &amp; VentSpcFunc combos'!$Q$8:$Q$343,0),0)&gt;0,1,0)</f>
        <v>0</v>
      </c>
      <c r="AW26" s="107">
        <f ca="1">IF(IFERROR(MATCH(_xlfn.CONCAT($B26,",",AW$4),'22 SpcFunc &amp; VentSpcFunc combos'!$Q$8:$Q$343,0),0)&gt;0,1,0)</f>
        <v>0</v>
      </c>
      <c r="AX26" s="107">
        <f ca="1">IF(IFERROR(MATCH(_xlfn.CONCAT($B26,",",AX$4),'22 SpcFunc &amp; VentSpcFunc combos'!$Q$8:$Q$343,0),0)&gt;0,1,0)</f>
        <v>0</v>
      </c>
      <c r="AY26" s="107">
        <f ca="1">IF(IFERROR(MATCH(_xlfn.CONCAT($B26,",",AY$4),'22 SpcFunc &amp; VentSpcFunc combos'!$Q$8:$Q$343,0),0)&gt;0,1,0)</f>
        <v>0</v>
      </c>
      <c r="AZ26" s="107">
        <f ca="1">IF(IFERROR(MATCH(_xlfn.CONCAT($B26,",",AZ$4),'22 SpcFunc &amp; VentSpcFunc combos'!$Q$8:$Q$343,0),0)&gt;0,1,0)</f>
        <v>0</v>
      </c>
      <c r="BA26" s="107">
        <f ca="1">IF(IFERROR(MATCH(_xlfn.CONCAT($B26,",",BA$4),'22 SpcFunc &amp; VentSpcFunc combos'!$Q$8:$Q$343,0),0)&gt;0,1,0)</f>
        <v>0</v>
      </c>
      <c r="BB26" s="107">
        <f ca="1">IF(IFERROR(MATCH(_xlfn.CONCAT($B26,",",BB$4),'22 SpcFunc &amp; VentSpcFunc combos'!$Q$8:$Q$343,0),0)&gt;0,1,0)</f>
        <v>0</v>
      </c>
      <c r="BC26" s="107">
        <f ca="1">IF(IFERROR(MATCH(_xlfn.CONCAT($B26,",",BC$4),'22 SpcFunc &amp; VentSpcFunc combos'!$Q$8:$Q$343,0),0)&gt;0,1,0)</f>
        <v>0</v>
      </c>
      <c r="BD26" s="107">
        <f ca="1">IF(IFERROR(MATCH(_xlfn.CONCAT($B26,",",BD$4),'22 SpcFunc &amp; VentSpcFunc combos'!$Q$8:$Q$343,0),0)&gt;0,1,0)</f>
        <v>0</v>
      </c>
      <c r="BE26" s="107">
        <f ca="1">IF(IFERROR(MATCH(_xlfn.CONCAT($B26,",",BE$4),'22 SpcFunc &amp; VentSpcFunc combos'!$Q$8:$Q$343,0),0)&gt;0,1,0)</f>
        <v>0</v>
      </c>
      <c r="BF26" s="107">
        <f ca="1">IF(IFERROR(MATCH(_xlfn.CONCAT($B26,",",BF$4),'22 SpcFunc &amp; VentSpcFunc combos'!$Q$8:$Q$343,0),0)&gt;0,1,0)</f>
        <v>0</v>
      </c>
      <c r="BG26" s="107">
        <f ca="1">IF(IFERROR(MATCH(_xlfn.CONCAT($B26,",",BG$4),'22 SpcFunc &amp; VentSpcFunc combos'!$Q$8:$Q$343,0),0)&gt;0,1,0)</f>
        <v>0</v>
      </c>
      <c r="BH26" s="107">
        <f ca="1">IF(IFERROR(MATCH(_xlfn.CONCAT($B26,",",BH$4),'22 SpcFunc &amp; VentSpcFunc combos'!$Q$8:$Q$343,0),0)&gt;0,1,0)</f>
        <v>0</v>
      </c>
      <c r="BI26" s="107">
        <f ca="1">IF(IFERROR(MATCH(_xlfn.CONCAT($B26,",",BI$4),'22 SpcFunc &amp; VentSpcFunc combos'!$Q$8:$Q$343,0),0)&gt;0,1,0)</f>
        <v>0</v>
      </c>
      <c r="BJ26" s="107">
        <f ca="1">IF(IFERROR(MATCH(_xlfn.CONCAT($B26,",",BJ$4),'22 SpcFunc &amp; VentSpcFunc combos'!$Q$8:$Q$343,0),0)&gt;0,1,0)</f>
        <v>0</v>
      </c>
      <c r="BK26" s="107">
        <f ca="1">IF(IFERROR(MATCH(_xlfn.CONCAT($B26,",",BK$4),'22 SpcFunc &amp; VentSpcFunc combos'!$Q$8:$Q$343,0),0)&gt;0,1,0)</f>
        <v>0</v>
      </c>
      <c r="BL26" s="107">
        <f ca="1">IF(IFERROR(MATCH(_xlfn.CONCAT($B26,",",BL$4),'22 SpcFunc &amp; VentSpcFunc combos'!$Q$8:$Q$343,0),0)&gt;0,1,0)</f>
        <v>0</v>
      </c>
      <c r="BM26" s="107">
        <f ca="1">IF(IFERROR(MATCH(_xlfn.CONCAT($B26,",",BM$4),'22 SpcFunc &amp; VentSpcFunc combos'!$Q$8:$Q$343,0),0)&gt;0,1,0)</f>
        <v>0</v>
      </c>
      <c r="BN26" s="107">
        <f ca="1">IF(IFERROR(MATCH(_xlfn.CONCAT($B26,",",BN$4),'22 SpcFunc &amp; VentSpcFunc combos'!$Q$8:$Q$343,0),0)&gt;0,1,0)</f>
        <v>0</v>
      </c>
      <c r="BO26" s="107">
        <f ca="1">IF(IFERROR(MATCH(_xlfn.CONCAT($B26,",",BO$4),'22 SpcFunc &amp; VentSpcFunc combos'!$Q$8:$Q$343,0),0)&gt;0,1,0)</f>
        <v>0</v>
      </c>
      <c r="BP26" s="107">
        <f ca="1">IF(IFERROR(MATCH(_xlfn.CONCAT($B26,",",BP$4),'22 SpcFunc &amp; VentSpcFunc combos'!$Q$8:$Q$343,0),0)&gt;0,1,0)</f>
        <v>0</v>
      </c>
      <c r="BQ26" s="107">
        <f ca="1">IF(IFERROR(MATCH(_xlfn.CONCAT($B26,",",BQ$4),'22 SpcFunc &amp; VentSpcFunc combos'!$Q$8:$Q$343,0),0)&gt;0,1,0)</f>
        <v>0</v>
      </c>
      <c r="BR26" s="107">
        <f ca="1">IF(IFERROR(MATCH(_xlfn.CONCAT($B26,",",BR$4),'22 SpcFunc &amp; VentSpcFunc combos'!$Q$8:$Q$343,0),0)&gt;0,1,0)</f>
        <v>0</v>
      </c>
      <c r="BS26" s="107">
        <f ca="1">IF(IFERROR(MATCH(_xlfn.CONCAT($B26,",",BS$4),'22 SpcFunc &amp; VentSpcFunc combos'!$Q$8:$Q$343,0),0)&gt;0,1,0)</f>
        <v>0</v>
      </c>
      <c r="BT26" s="107">
        <f ca="1">IF(IFERROR(MATCH(_xlfn.CONCAT($B26,",",BT$4),'22 SpcFunc &amp; VentSpcFunc combos'!$Q$8:$Q$343,0),0)&gt;0,1,0)</f>
        <v>0</v>
      </c>
      <c r="BU26" s="107">
        <f ca="1">IF(IFERROR(MATCH(_xlfn.CONCAT($B26,",",BU$4),'22 SpcFunc &amp; VentSpcFunc combos'!$Q$8:$Q$343,0),0)&gt;0,1,0)</f>
        <v>0</v>
      </c>
      <c r="BV26" s="107">
        <f ca="1">IF(IFERROR(MATCH(_xlfn.CONCAT($B26,",",BV$4),'22 SpcFunc &amp; VentSpcFunc combos'!$Q$8:$Q$343,0),0)&gt;0,1,0)</f>
        <v>0</v>
      </c>
      <c r="BW26" s="107">
        <f ca="1">IF(IFERROR(MATCH(_xlfn.CONCAT($B26,",",BW$4),'22 SpcFunc &amp; VentSpcFunc combos'!$Q$8:$Q$343,0),0)&gt;0,1,0)</f>
        <v>0</v>
      </c>
      <c r="BX26" s="107">
        <f ca="1">IF(IFERROR(MATCH(_xlfn.CONCAT($B26,",",BX$4),'22 SpcFunc &amp; VentSpcFunc combos'!$Q$8:$Q$343,0),0)&gt;0,1,0)</f>
        <v>0</v>
      </c>
      <c r="BY26" s="107">
        <f ca="1">IF(IFERROR(MATCH(_xlfn.CONCAT($B26,",",BY$4),'22 SpcFunc &amp; VentSpcFunc combos'!$Q$8:$Q$343,0),0)&gt;0,1,0)</f>
        <v>0</v>
      </c>
      <c r="BZ26" s="107">
        <f ca="1">IF(IFERROR(MATCH(_xlfn.CONCAT($B26,",",BZ$4),'22 SpcFunc &amp; VentSpcFunc combos'!$Q$8:$Q$343,0),0)&gt;0,1,0)</f>
        <v>0</v>
      </c>
      <c r="CA26" s="107">
        <f ca="1">IF(IFERROR(MATCH(_xlfn.CONCAT($B26,",",CA$4),'22 SpcFunc &amp; VentSpcFunc combos'!$Q$8:$Q$343,0),0)&gt;0,1,0)</f>
        <v>0</v>
      </c>
      <c r="CB26" s="107">
        <f ca="1">IF(IFERROR(MATCH(_xlfn.CONCAT($B26,",",CB$4),'22 SpcFunc &amp; VentSpcFunc combos'!$Q$8:$Q$343,0),0)&gt;0,1,0)</f>
        <v>0</v>
      </c>
      <c r="CC26" s="107">
        <f ca="1">IF(IFERROR(MATCH(_xlfn.CONCAT($B26,",",CC$4),'22 SpcFunc &amp; VentSpcFunc combos'!$Q$8:$Q$343,0),0)&gt;0,1,0)</f>
        <v>0</v>
      </c>
      <c r="CD26" s="107">
        <f ca="1">IF(IFERROR(MATCH(_xlfn.CONCAT($B26,",",CD$4),'22 SpcFunc &amp; VentSpcFunc combos'!$Q$8:$Q$343,0),0)&gt;0,1,0)</f>
        <v>0</v>
      </c>
      <c r="CE26" s="107">
        <f ca="1">IF(IFERROR(MATCH(_xlfn.CONCAT($B26,",",CE$4),'22 SpcFunc &amp; VentSpcFunc combos'!$Q$8:$Q$343,0),0)&gt;0,1,0)</f>
        <v>0</v>
      </c>
      <c r="CF26" s="107">
        <f ca="1">IF(IFERROR(MATCH(_xlfn.CONCAT($B26,",",CF$4),'22 SpcFunc &amp; VentSpcFunc combos'!$Q$8:$Q$343,0),0)&gt;0,1,0)</f>
        <v>0</v>
      </c>
      <c r="CG26" s="107">
        <f ca="1">IF(IFERROR(MATCH(_xlfn.CONCAT($B26,",",CG$4),'22 SpcFunc &amp; VentSpcFunc combos'!$Q$8:$Q$343,0),0)&gt;0,1,0)</f>
        <v>0</v>
      </c>
      <c r="CH26" s="107">
        <f ca="1">IF(IFERROR(MATCH(_xlfn.CONCAT($B26,",",CH$4),'22 SpcFunc &amp; VentSpcFunc combos'!$Q$8:$Q$343,0),0)&gt;0,1,0)</f>
        <v>0</v>
      </c>
      <c r="CI26" s="107">
        <f ca="1">IF(IFERROR(MATCH(_xlfn.CONCAT($B26,",",CI$4),'22 SpcFunc &amp; VentSpcFunc combos'!$Q$8:$Q$343,0),0)&gt;0,1,0)</f>
        <v>0</v>
      </c>
      <c r="CJ26" s="107">
        <f ca="1">IF(IFERROR(MATCH(_xlfn.CONCAT($B26,",",CJ$4),'22 SpcFunc &amp; VentSpcFunc combos'!$Q$8:$Q$343,0),0)&gt;0,1,0)</f>
        <v>0</v>
      </c>
      <c r="CK26" s="107">
        <f ca="1">IF(IFERROR(MATCH(_xlfn.CONCAT($B26,",",CK$4),'22 SpcFunc &amp; VentSpcFunc combos'!$Q$8:$Q$343,0),0)&gt;0,1,0)</f>
        <v>0</v>
      </c>
      <c r="CL26" s="107">
        <f ca="1">IF(IFERROR(MATCH(_xlfn.CONCAT($B26,",",CL$4),'22 SpcFunc &amp; VentSpcFunc combos'!$Q$8:$Q$343,0),0)&gt;0,1,0)</f>
        <v>0</v>
      </c>
      <c r="CM26" s="107">
        <f ca="1">IF(IFERROR(MATCH(_xlfn.CONCAT($B26,",",CM$4),'22 SpcFunc &amp; VentSpcFunc combos'!$Q$8:$Q$343,0),0)&gt;0,1,0)</f>
        <v>0</v>
      </c>
      <c r="CN26" s="107">
        <f ca="1">IF(IFERROR(MATCH(_xlfn.CONCAT($B26,",",CN$4),'22 SpcFunc &amp; VentSpcFunc combos'!$Q$8:$Q$343,0),0)&gt;0,1,0)</f>
        <v>0</v>
      </c>
      <c r="CO26" s="107">
        <f ca="1">IF(IFERROR(MATCH(_xlfn.CONCAT($B26,",",CO$4),'22 SpcFunc &amp; VentSpcFunc combos'!$Q$8:$Q$343,0),0)&gt;0,1,0)</f>
        <v>0</v>
      </c>
      <c r="CP26" s="107">
        <f ca="1">IF(IFERROR(MATCH(_xlfn.CONCAT($B26,",",CP$4),'22 SpcFunc &amp; VentSpcFunc combos'!$Q$8:$Q$343,0),0)&gt;0,1,0)</f>
        <v>0</v>
      </c>
      <c r="CQ26" s="107">
        <f ca="1">IF(IFERROR(MATCH(_xlfn.CONCAT($B26,",",CQ$4),'22 SpcFunc &amp; VentSpcFunc combos'!$Q$8:$Q$343,0),0)&gt;0,1,0)</f>
        <v>0</v>
      </c>
      <c r="CR26" s="107">
        <f ca="1">IF(IFERROR(MATCH(_xlfn.CONCAT($B26,",",CR$4),'22 SpcFunc &amp; VentSpcFunc combos'!$Q$8:$Q$343,0),0)&gt;0,1,0)</f>
        <v>0</v>
      </c>
      <c r="CS26" s="107">
        <f ca="1">IF(IFERROR(MATCH(_xlfn.CONCAT($B26,",",CS$4),'22 SpcFunc &amp; VentSpcFunc combos'!$Q$8:$Q$343,0),0)&gt;0,1,0)</f>
        <v>0</v>
      </c>
      <c r="CT26" s="107">
        <f ca="1">IF(IFERROR(MATCH(_xlfn.CONCAT($B26,",",CT$4),'22 SpcFunc &amp; VentSpcFunc combos'!$Q$8:$Q$343,0),0)&gt;0,1,0)</f>
        <v>0</v>
      </c>
      <c r="CU26" s="86" t="s">
        <v>535</v>
      </c>
      <c r="CV26">
        <f t="shared" ca="1" si="4"/>
        <v>3</v>
      </c>
    </row>
    <row r="27" spans="2:100">
      <c r="B27" t="str">
        <f>'For CSV - 2022 SpcFuncData'!B27</f>
        <v>Electrical, Mechanical, Telephone Rooms</v>
      </c>
      <c r="C27" s="107">
        <f ca="1">IF(IFERROR(MATCH(_xlfn.CONCAT($B27,",",C$4),'22 SpcFunc &amp; VentSpcFunc combos'!$Q$8:$Q$343,0),0)&gt;0,1,0)</f>
        <v>0</v>
      </c>
      <c r="D27" s="107">
        <f ca="1">IF(IFERROR(MATCH(_xlfn.CONCAT($B27,",",D$4),'22 SpcFunc &amp; VentSpcFunc combos'!$Q$8:$Q$343,0),0)&gt;0,1,0)</f>
        <v>0</v>
      </c>
      <c r="E27" s="107">
        <f ca="1">IF(IFERROR(MATCH(_xlfn.CONCAT($B27,",",E$4),'22 SpcFunc &amp; VentSpcFunc combos'!$Q$8:$Q$343,0),0)&gt;0,1,0)</f>
        <v>0</v>
      </c>
      <c r="F27" s="107">
        <f ca="1">IF(IFERROR(MATCH(_xlfn.CONCAT($B27,",",F$4),'22 SpcFunc &amp; VentSpcFunc combos'!$Q$8:$Q$343,0),0)&gt;0,1,0)</f>
        <v>0</v>
      </c>
      <c r="G27" s="107">
        <f ca="1">IF(IFERROR(MATCH(_xlfn.CONCAT($B27,",",G$4),'22 SpcFunc &amp; VentSpcFunc combos'!$Q$8:$Q$343,0),0)&gt;0,1,0)</f>
        <v>0</v>
      </c>
      <c r="H27" s="107">
        <f ca="1">IF(IFERROR(MATCH(_xlfn.CONCAT($B27,",",H$4),'22 SpcFunc &amp; VentSpcFunc combos'!$Q$8:$Q$343,0),0)&gt;0,1,0)</f>
        <v>0</v>
      </c>
      <c r="I27" s="107">
        <f ca="1">IF(IFERROR(MATCH(_xlfn.CONCAT($B27,",",I$4),'22 SpcFunc &amp; VentSpcFunc combos'!$Q$8:$Q$343,0),0)&gt;0,1,0)</f>
        <v>0</v>
      </c>
      <c r="J27" s="107">
        <f ca="1">IF(IFERROR(MATCH(_xlfn.CONCAT($B27,",",J$4),'22 SpcFunc &amp; VentSpcFunc combos'!$Q$8:$Q$343,0),0)&gt;0,1,0)</f>
        <v>0</v>
      </c>
      <c r="K27" s="107">
        <f ca="1">IF(IFERROR(MATCH(_xlfn.CONCAT($B27,",",K$4),'22 SpcFunc &amp; VentSpcFunc combos'!$Q$8:$Q$343,0),0)&gt;0,1,0)</f>
        <v>0</v>
      </c>
      <c r="L27" s="107">
        <f ca="1">IF(IFERROR(MATCH(_xlfn.CONCAT($B27,",",L$4),'22 SpcFunc &amp; VentSpcFunc combos'!$Q$8:$Q$343,0),0)&gt;0,1,0)</f>
        <v>0</v>
      </c>
      <c r="M27" s="107">
        <f ca="1">IF(IFERROR(MATCH(_xlfn.CONCAT($B27,",",M$4),'22 SpcFunc &amp; VentSpcFunc combos'!$Q$8:$Q$343,0),0)&gt;0,1,0)</f>
        <v>0</v>
      </c>
      <c r="N27" s="107">
        <f ca="1">IF(IFERROR(MATCH(_xlfn.CONCAT($B27,",",N$4),'22 SpcFunc &amp; VentSpcFunc combos'!$Q$8:$Q$343,0),0)&gt;0,1,0)</f>
        <v>0</v>
      </c>
      <c r="O27" s="107">
        <f ca="1">IF(IFERROR(MATCH(_xlfn.CONCAT($B27,",",O$4),'22 SpcFunc &amp; VentSpcFunc combos'!$Q$8:$Q$343,0),0)&gt;0,1,0)</f>
        <v>0</v>
      </c>
      <c r="P27" s="107">
        <f ca="1">IF(IFERROR(MATCH(_xlfn.CONCAT($B27,",",P$4),'22 SpcFunc &amp; VentSpcFunc combos'!$Q$8:$Q$343,0),0)&gt;0,1,0)</f>
        <v>0</v>
      </c>
      <c r="Q27" s="107">
        <f ca="1">IF(IFERROR(MATCH(_xlfn.CONCAT($B27,",",Q$4),'22 SpcFunc &amp; VentSpcFunc combos'!$Q$8:$Q$343,0),0)&gt;0,1,0)</f>
        <v>0</v>
      </c>
      <c r="R27" s="107">
        <f ca="1">IF(IFERROR(MATCH(_xlfn.CONCAT($B27,",",R$4),'22 SpcFunc &amp; VentSpcFunc combos'!$Q$8:$Q$343,0),0)&gt;0,1,0)</f>
        <v>0</v>
      </c>
      <c r="S27" s="107">
        <f ca="1">IF(IFERROR(MATCH(_xlfn.CONCAT($B27,",",S$4),'22 SpcFunc &amp; VentSpcFunc combos'!$Q$8:$Q$343,0),0)&gt;0,1,0)</f>
        <v>0</v>
      </c>
      <c r="T27" s="107">
        <f ca="1">IF(IFERROR(MATCH(_xlfn.CONCAT($B27,",",T$4),'22 SpcFunc &amp; VentSpcFunc combos'!$Q$8:$Q$343,0),0)&gt;0,1,0)</f>
        <v>0</v>
      </c>
      <c r="U27" s="107">
        <f ca="1">IF(IFERROR(MATCH(_xlfn.CONCAT($B27,",",U$4),'22 SpcFunc &amp; VentSpcFunc combos'!$Q$8:$Q$343,0),0)&gt;0,1,0)</f>
        <v>0</v>
      </c>
      <c r="V27" s="107">
        <f ca="1">IF(IFERROR(MATCH(_xlfn.CONCAT($B27,",",V$4),'22 SpcFunc &amp; VentSpcFunc combos'!$Q$8:$Q$343,0),0)&gt;0,1,0)</f>
        <v>0</v>
      </c>
      <c r="W27" s="107">
        <f ca="1">IF(IFERROR(MATCH(_xlfn.CONCAT($B27,",",W$4),'22 SpcFunc &amp; VentSpcFunc combos'!$Q$8:$Q$343,0),0)&gt;0,1,0)</f>
        <v>0</v>
      </c>
      <c r="X27" s="107">
        <f ca="1">IF(IFERROR(MATCH(_xlfn.CONCAT($B27,",",X$4),'22 SpcFunc &amp; VentSpcFunc combos'!$Q$8:$Q$343,0),0)&gt;0,1,0)</f>
        <v>0</v>
      </c>
      <c r="Y27" s="107">
        <f ca="1">IF(IFERROR(MATCH(_xlfn.CONCAT($B27,",",Y$4),'22 SpcFunc &amp; VentSpcFunc combos'!$Q$8:$Q$343,0),0)&gt;0,1,0)</f>
        <v>0</v>
      </c>
      <c r="Z27" s="107">
        <f ca="1">IF(IFERROR(MATCH(_xlfn.CONCAT($B27,",",Z$4),'22 SpcFunc &amp; VentSpcFunc combos'!$Q$8:$Q$343,0),0)&gt;0,1,0)</f>
        <v>0</v>
      </c>
      <c r="AA27" s="107">
        <f ca="1">IF(IFERROR(MATCH(_xlfn.CONCAT($B27,",",AA$4),'22 SpcFunc &amp; VentSpcFunc combos'!$Q$8:$Q$343,0),0)&gt;0,1,0)</f>
        <v>0</v>
      </c>
      <c r="AB27" s="107">
        <f ca="1">IF(IFERROR(MATCH(_xlfn.CONCAT($B27,",",AB$4),'22 SpcFunc &amp; VentSpcFunc combos'!$Q$8:$Q$343,0),0)&gt;0,1,0)</f>
        <v>0</v>
      </c>
      <c r="AC27" s="107">
        <f ca="1">IF(IFERROR(MATCH(_xlfn.CONCAT($B27,",",AC$4),'22 SpcFunc &amp; VentSpcFunc combos'!$Q$8:$Q$343,0),0)&gt;0,1,0)</f>
        <v>0</v>
      </c>
      <c r="AD27" s="107">
        <f ca="1">IF(IFERROR(MATCH(_xlfn.CONCAT($B27,",",AD$4),'22 SpcFunc &amp; VentSpcFunc combos'!$Q$8:$Q$343,0),0)&gt;0,1,0)</f>
        <v>0</v>
      </c>
      <c r="AE27" s="107">
        <f ca="1">IF(IFERROR(MATCH(_xlfn.CONCAT($B27,",",AE$4),'22 SpcFunc &amp; VentSpcFunc combos'!$Q$8:$Q$343,0),0)&gt;0,1,0)</f>
        <v>0</v>
      </c>
      <c r="AF27" s="107">
        <f ca="1">IF(IFERROR(MATCH(_xlfn.CONCAT($B27,",",AF$4),'22 SpcFunc &amp; VentSpcFunc combos'!$Q$8:$Q$343,0),0)&gt;0,1,0)</f>
        <v>0</v>
      </c>
      <c r="AG27" s="107">
        <f ca="1">IF(IFERROR(MATCH(_xlfn.CONCAT($B27,",",AG$4),'22 SpcFunc &amp; VentSpcFunc combos'!$Q$8:$Q$343,0),0)&gt;0,1,0)</f>
        <v>0</v>
      </c>
      <c r="AH27" s="107">
        <f ca="1">IF(IFERROR(MATCH(_xlfn.CONCAT($B27,",",AH$4),'22 SpcFunc &amp; VentSpcFunc combos'!$Q$8:$Q$343,0),0)&gt;0,1,0)</f>
        <v>0</v>
      </c>
      <c r="AI27" s="107">
        <f ca="1">IF(IFERROR(MATCH(_xlfn.CONCAT($B27,",",AI$4),'22 SpcFunc &amp; VentSpcFunc combos'!$Q$8:$Q$343,0),0)&gt;0,1,0)</f>
        <v>0</v>
      </c>
      <c r="AJ27" s="107">
        <f ca="1">IF(IFERROR(MATCH(_xlfn.CONCAT($B27,",",AJ$4),'22 SpcFunc &amp; VentSpcFunc combos'!$Q$8:$Q$343,0),0)&gt;0,1,0)</f>
        <v>0</v>
      </c>
      <c r="AK27" s="107">
        <f ca="1">IF(IFERROR(MATCH(_xlfn.CONCAT($B27,",",AK$4),'22 SpcFunc &amp; VentSpcFunc combos'!$Q$8:$Q$343,0),0)&gt;0,1,0)</f>
        <v>1</v>
      </c>
      <c r="AL27" s="107">
        <f ca="1">IF(IFERROR(MATCH(_xlfn.CONCAT($B27,",",AL$4),'22 SpcFunc &amp; VentSpcFunc combos'!$Q$8:$Q$343,0),0)&gt;0,1,0)</f>
        <v>0</v>
      </c>
      <c r="AM27" s="107">
        <f ca="1">IF(IFERROR(MATCH(_xlfn.CONCAT($B27,",",AM$4),'22 SpcFunc &amp; VentSpcFunc combos'!$Q$8:$Q$343,0),0)&gt;0,1,0)</f>
        <v>0</v>
      </c>
      <c r="AN27" s="107">
        <f ca="1">IF(IFERROR(MATCH(_xlfn.CONCAT($B27,",",AN$4),'22 SpcFunc &amp; VentSpcFunc combos'!$Q$8:$Q$343,0),0)&gt;0,1,0)</f>
        <v>0</v>
      </c>
      <c r="AO27" s="107">
        <f ca="1">IF(IFERROR(MATCH(_xlfn.CONCAT($B27,",",AO$4),'22 SpcFunc &amp; VentSpcFunc combos'!$Q$8:$Q$343,0),0)&gt;0,1,0)</f>
        <v>0</v>
      </c>
      <c r="AP27" s="107">
        <f ca="1">IF(IFERROR(MATCH(_xlfn.CONCAT($B27,",",AP$4),'22 SpcFunc &amp; VentSpcFunc combos'!$Q$8:$Q$343,0),0)&gt;0,1,0)</f>
        <v>0</v>
      </c>
      <c r="AQ27" s="107">
        <f ca="1">IF(IFERROR(MATCH(_xlfn.CONCAT($B27,",",AQ$4),'22 SpcFunc &amp; VentSpcFunc combos'!$Q$8:$Q$343,0),0)&gt;0,1,0)</f>
        <v>0</v>
      </c>
      <c r="AR27" s="107">
        <f ca="1">IF(IFERROR(MATCH(_xlfn.CONCAT($B27,",",AR$4),'22 SpcFunc &amp; VentSpcFunc combos'!$Q$8:$Q$343,0),0)&gt;0,1,0)</f>
        <v>0</v>
      </c>
      <c r="AS27" s="107">
        <f ca="1">IF(IFERROR(MATCH(_xlfn.CONCAT($B27,",",AS$4),'22 SpcFunc &amp; VentSpcFunc combos'!$Q$8:$Q$343,0),0)&gt;0,1,0)</f>
        <v>0</v>
      </c>
      <c r="AT27" s="107">
        <f ca="1">IF(IFERROR(MATCH(_xlfn.CONCAT($B27,",",AT$4),'22 SpcFunc &amp; VentSpcFunc combos'!$Q$8:$Q$343,0),0)&gt;0,1,0)</f>
        <v>0</v>
      </c>
      <c r="AU27" s="107">
        <f ca="1">IF(IFERROR(MATCH(_xlfn.CONCAT($B27,",",AU$4),'22 SpcFunc &amp; VentSpcFunc combos'!$Q$8:$Q$343,0),0)&gt;0,1,0)</f>
        <v>0</v>
      </c>
      <c r="AV27" s="107">
        <f ca="1">IF(IFERROR(MATCH(_xlfn.CONCAT($B27,",",AV$4),'22 SpcFunc &amp; VentSpcFunc combos'!$Q$8:$Q$343,0),0)&gt;0,1,0)</f>
        <v>0</v>
      </c>
      <c r="AW27" s="107">
        <f ca="1">IF(IFERROR(MATCH(_xlfn.CONCAT($B27,",",AW$4),'22 SpcFunc &amp; VentSpcFunc combos'!$Q$8:$Q$343,0),0)&gt;0,1,0)</f>
        <v>0</v>
      </c>
      <c r="AX27" s="107">
        <f ca="1">IF(IFERROR(MATCH(_xlfn.CONCAT($B27,",",AX$4),'22 SpcFunc &amp; VentSpcFunc combos'!$Q$8:$Q$343,0),0)&gt;0,1,0)</f>
        <v>0</v>
      </c>
      <c r="AY27" s="107">
        <f ca="1">IF(IFERROR(MATCH(_xlfn.CONCAT($B27,",",AY$4),'22 SpcFunc &amp; VentSpcFunc combos'!$Q$8:$Q$343,0),0)&gt;0,1,0)</f>
        <v>0</v>
      </c>
      <c r="AZ27" s="107">
        <f ca="1">IF(IFERROR(MATCH(_xlfn.CONCAT($B27,",",AZ$4),'22 SpcFunc &amp; VentSpcFunc combos'!$Q$8:$Q$343,0),0)&gt;0,1,0)</f>
        <v>0</v>
      </c>
      <c r="BA27" s="107">
        <f ca="1">IF(IFERROR(MATCH(_xlfn.CONCAT($B27,",",BA$4),'22 SpcFunc &amp; VentSpcFunc combos'!$Q$8:$Q$343,0),0)&gt;0,1,0)</f>
        <v>1</v>
      </c>
      <c r="BB27" s="107">
        <f ca="1">IF(IFERROR(MATCH(_xlfn.CONCAT($B27,",",BB$4),'22 SpcFunc &amp; VentSpcFunc combos'!$Q$8:$Q$343,0),0)&gt;0,1,0)</f>
        <v>0</v>
      </c>
      <c r="BC27" s="107">
        <f ca="1">IF(IFERROR(MATCH(_xlfn.CONCAT($B27,",",BC$4),'22 SpcFunc &amp; VentSpcFunc combos'!$Q$8:$Q$343,0),0)&gt;0,1,0)</f>
        <v>0</v>
      </c>
      <c r="BD27" s="107">
        <f ca="1">IF(IFERROR(MATCH(_xlfn.CONCAT($B27,",",BD$4),'22 SpcFunc &amp; VentSpcFunc combos'!$Q$8:$Q$343,0),0)&gt;0,1,0)</f>
        <v>0</v>
      </c>
      <c r="BE27" s="107">
        <f ca="1">IF(IFERROR(MATCH(_xlfn.CONCAT($B27,",",BE$4),'22 SpcFunc &amp; VentSpcFunc combos'!$Q$8:$Q$343,0),0)&gt;0,1,0)</f>
        <v>0</v>
      </c>
      <c r="BF27" s="107">
        <f ca="1">IF(IFERROR(MATCH(_xlfn.CONCAT($B27,",",BF$4),'22 SpcFunc &amp; VentSpcFunc combos'!$Q$8:$Q$343,0),0)&gt;0,1,0)</f>
        <v>0</v>
      </c>
      <c r="BG27" s="107">
        <f ca="1">IF(IFERROR(MATCH(_xlfn.CONCAT($B27,",",BG$4),'22 SpcFunc &amp; VentSpcFunc combos'!$Q$8:$Q$343,0),0)&gt;0,1,0)</f>
        <v>0</v>
      </c>
      <c r="BH27" s="107">
        <f ca="1">IF(IFERROR(MATCH(_xlfn.CONCAT($B27,",",BH$4),'22 SpcFunc &amp; VentSpcFunc combos'!$Q$8:$Q$343,0),0)&gt;0,1,0)</f>
        <v>1</v>
      </c>
      <c r="BI27" s="107">
        <f ca="1">IF(IFERROR(MATCH(_xlfn.CONCAT($B27,",",BI$4),'22 SpcFunc &amp; VentSpcFunc combos'!$Q$8:$Q$343,0),0)&gt;0,1,0)</f>
        <v>0</v>
      </c>
      <c r="BJ27" s="107">
        <f ca="1">IF(IFERROR(MATCH(_xlfn.CONCAT($B27,",",BJ$4),'22 SpcFunc &amp; VentSpcFunc combos'!$Q$8:$Q$343,0),0)&gt;0,1,0)</f>
        <v>0</v>
      </c>
      <c r="BK27" s="107">
        <f ca="1">IF(IFERROR(MATCH(_xlfn.CONCAT($B27,",",BK$4),'22 SpcFunc &amp; VentSpcFunc combos'!$Q$8:$Q$343,0),0)&gt;0,1,0)</f>
        <v>0</v>
      </c>
      <c r="BL27" s="107">
        <f ca="1">IF(IFERROR(MATCH(_xlfn.CONCAT($B27,",",BL$4),'22 SpcFunc &amp; VentSpcFunc combos'!$Q$8:$Q$343,0),0)&gt;0,1,0)</f>
        <v>0</v>
      </c>
      <c r="BM27" s="107">
        <f ca="1">IF(IFERROR(MATCH(_xlfn.CONCAT($B27,",",BM$4),'22 SpcFunc &amp; VentSpcFunc combos'!$Q$8:$Q$343,0),0)&gt;0,1,0)</f>
        <v>0</v>
      </c>
      <c r="BN27" s="107">
        <f ca="1">IF(IFERROR(MATCH(_xlfn.CONCAT($B27,",",BN$4),'22 SpcFunc &amp; VentSpcFunc combos'!$Q$8:$Q$343,0),0)&gt;0,1,0)</f>
        <v>0</v>
      </c>
      <c r="BO27" s="107">
        <f ca="1">IF(IFERROR(MATCH(_xlfn.CONCAT($B27,",",BO$4),'22 SpcFunc &amp; VentSpcFunc combos'!$Q$8:$Q$343,0),0)&gt;0,1,0)</f>
        <v>0</v>
      </c>
      <c r="BP27" s="107">
        <f ca="1">IF(IFERROR(MATCH(_xlfn.CONCAT($B27,",",BP$4),'22 SpcFunc &amp; VentSpcFunc combos'!$Q$8:$Q$343,0),0)&gt;0,1,0)</f>
        <v>0</v>
      </c>
      <c r="BQ27" s="107">
        <f ca="1">IF(IFERROR(MATCH(_xlfn.CONCAT($B27,",",BQ$4),'22 SpcFunc &amp; VentSpcFunc combos'!$Q$8:$Q$343,0),0)&gt;0,1,0)</f>
        <v>0</v>
      </c>
      <c r="BR27" s="107">
        <f ca="1">IF(IFERROR(MATCH(_xlfn.CONCAT($B27,",",BR$4),'22 SpcFunc &amp; VentSpcFunc combos'!$Q$8:$Q$343,0),0)&gt;0,1,0)</f>
        <v>1</v>
      </c>
      <c r="BS27" s="107">
        <f ca="1">IF(IFERROR(MATCH(_xlfn.CONCAT($B27,",",BS$4),'22 SpcFunc &amp; VentSpcFunc combos'!$Q$8:$Q$343,0),0)&gt;0,1,0)</f>
        <v>0</v>
      </c>
      <c r="BT27" s="107">
        <f ca="1">IF(IFERROR(MATCH(_xlfn.CONCAT($B27,",",BT$4),'22 SpcFunc &amp; VentSpcFunc combos'!$Q$8:$Q$343,0),0)&gt;0,1,0)</f>
        <v>0</v>
      </c>
      <c r="BU27" s="107">
        <f ca="1">IF(IFERROR(MATCH(_xlfn.CONCAT($B27,",",BU$4),'22 SpcFunc &amp; VentSpcFunc combos'!$Q$8:$Q$343,0),0)&gt;0,1,0)</f>
        <v>0</v>
      </c>
      <c r="BV27" s="107">
        <f ca="1">IF(IFERROR(MATCH(_xlfn.CONCAT($B27,",",BV$4),'22 SpcFunc &amp; VentSpcFunc combos'!$Q$8:$Q$343,0),0)&gt;0,1,0)</f>
        <v>0</v>
      </c>
      <c r="BW27" s="107">
        <f ca="1">IF(IFERROR(MATCH(_xlfn.CONCAT($B27,",",BW$4),'22 SpcFunc &amp; VentSpcFunc combos'!$Q$8:$Q$343,0),0)&gt;0,1,0)</f>
        <v>0</v>
      </c>
      <c r="BX27" s="107">
        <f ca="1">IF(IFERROR(MATCH(_xlfn.CONCAT($B27,",",BX$4),'22 SpcFunc &amp; VentSpcFunc combos'!$Q$8:$Q$343,0),0)&gt;0,1,0)</f>
        <v>0</v>
      </c>
      <c r="BY27" s="107">
        <f ca="1">IF(IFERROR(MATCH(_xlfn.CONCAT($B27,",",BY$4),'22 SpcFunc &amp; VentSpcFunc combos'!$Q$8:$Q$343,0),0)&gt;0,1,0)</f>
        <v>0</v>
      </c>
      <c r="BZ27" s="107">
        <f ca="1">IF(IFERROR(MATCH(_xlfn.CONCAT($B27,",",BZ$4),'22 SpcFunc &amp; VentSpcFunc combos'!$Q$8:$Q$343,0),0)&gt;0,1,0)</f>
        <v>0</v>
      </c>
      <c r="CA27" s="107">
        <f ca="1">IF(IFERROR(MATCH(_xlfn.CONCAT($B27,",",CA$4),'22 SpcFunc &amp; VentSpcFunc combos'!$Q$8:$Q$343,0),0)&gt;0,1,0)</f>
        <v>0</v>
      </c>
      <c r="CB27" s="107">
        <f ca="1">IF(IFERROR(MATCH(_xlfn.CONCAT($B27,",",CB$4),'22 SpcFunc &amp; VentSpcFunc combos'!$Q$8:$Q$343,0),0)&gt;0,1,0)</f>
        <v>0</v>
      </c>
      <c r="CC27" s="107">
        <f ca="1">IF(IFERROR(MATCH(_xlfn.CONCAT($B27,",",CC$4),'22 SpcFunc &amp; VentSpcFunc combos'!$Q$8:$Q$343,0),0)&gt;0,1,0)</f>
        <v>0</v>
      </c>
      <c r="CD27" s="107">
        <f ca="1">IF(IFERROR(MATCH(_xlfn.CONCAT($B27,",",CD$4),'22 SpcFunc &amp; VentSpcFunc combos'!$Q$8:$Q$343,0),0)&gt;0,1,0)</f>
        <v>0</v>
      </c>
      <c r="CE27" s="107">
        <f ca="1">IF(IFERROR(MATCH(_xlfn.CONCAT($B27,",",CE$4),'22 SpcFunc &amp; VentSpcFunc combos'!$Q$8:$Q$343,0),0)&gt;0,1,0)</f>
        <v>0</v>
      </c>
      <c r="CF27" s="107">
        <f ca="1">IF(IFERROR(MATCH(_xlfn.CONCAT($B27,",",CF$4),'22 SpcFunc &amp; VentSpcFunc combos'!$Q$8:$Q$343,0),0)&gt;0,1,0)</f>
        <v>0</v>
      </c>
      <c r="CG27" s="107">
        <f ca="1">IF(IFERROR(MATCH(_xlfn.CONCAT($B27,",",CG$4),'22 SpcFunc &amp; VentSpcFunc combos'!$Q$8:$Q$343,0),0)&gt;0,1,0)</f>
        <v>0</v>
      </c>
      <c r="CH27" s="107">
        <f ca="1">IF(IFERROR(MATCH(_xlfn.CONCAT($B27,",",CH$4),'22 SpcFunc &amp; VentSpcFunc combos'!$Q$8:$Q$343,0),0)&gt;0,1,0)</f>
        <v>0</v>
      </c>
      <c r="CI27" s="107">
        <f ca="1">IF(IFERROR(MATCH(_xlfn.CONCAT($B27,",",CI$4),'22 SpcFunc &amp; VentSpcFunc combos'!$Q$8:$Q$343,0),0)&gt;0,1,0)</f>
        <v>0</v>
      </c>
      <c r="CJ27" s="107">
        <f ca="1">IF(IFERROR(MATCH(_xlfn.CONCAT($B27,",",CJ$4),'22 SpcFunc &amp; VentSpcFunc combos'!$Q$8:$Q$343,0),0)&gt;0,1,0)</f>
        <v>0</v>
      </c>
      <c r="CK27" s="107">
        <f ca="1">IF(IFERROR(MATCH(_xlfn.CONCAT($B27,",",CK$4),'22 SpcFunc &amp; VentSpcFunc combos'!$Q$8:$Q$343,0),0)&gt;0,1,0)</f>
        <v>0</v>
      </c>
      <c r="CL27" s="107">
        <f ca="1">IF(IFERROR(MATCH(_xlfn.CONCAT($B27,",",CL$4),'22 SpcFunc &amp; VentSpcFunc combos'!$Q$8:$Q$343,0),0)&gt;0,1,0)</f>
        <v>0</v>
      </c>
      <c r="CM27" s="107">
        <f ca="1">IF(IFERROR(MATCH(_xlfn.CONCAT($B27,",",CM$4),'22 SpcFunc &amp; VentSpcFunc combos'!$Q$8:$Q$343,0),0)&gt;0,1,0)</f>
        <v>0</v>
      </c>
      <c r="CN27" s="107">
        <f ca="1">IF(IFERROR(MATCH(_xlfn.CONCAT($B27,",",CN$4),'22 SpcFunc &amp; VentSpcFunc combos'!$Q$8:$Q$343,0),0)&gt;0,1,0)</f>
        <v>0</v>
      </c>
      <c r="CO27" s="107">
        <f ca="1">IF(IFERROR(MATCH(_xlfn.CONCAT($B27,",",CO$4),'22 SpcFunc &amp; VentSpcFunc combos'!$Q$8:$Q$343,0),0)&gt;0,1,0)</f>
        <v>0</v>
      </c>
      <c r="CP27" s="107">
        <f ca="1">IF(IFERROR(MATCH(_xlfn.CONCAT($B27,",",CP$4),'22 SpcFunc &amp; VentSpcFunc combos'!$Q$8:$Q$343,0),0)&gt;0,1,0)</f>
        <v>0</v>
      </c>
      <c r="CQ27" s="107">
        <f ca="1">IF(IFERROR(MATCH(_xlfn.CONCAT($B27,",",CQ$4),'22 SpcFunc &amp; VentSpcFunc combos'!$Q$8:$Q$343,0),0)&gt;0,1,0)</f>
        <v>0</v>
      </c>
      <c r="CR27" s="107">
        <f ca="1">IF(IFERROR(MATCH(_xlfn.CONCAT($B27,",",CR$4),'22 SpcFunc &amp; VentSpcFunc combos'!$Q$8:$Q$343,0),0)&gt;0,1,0)</f>
        <v>0</v>
      </c>
      <c r="CS27" s="107">
        <f ca="1">IF(IFERROR(MATCH(_xlfn.CONCAT($B27,",",CS$4),'22 SpcFunc &amp; VentSpcFunc combos'!$Q$8:$Q$343,0),0)&gt;0,1,0)</f>
        <v>0</v>
      </c>
      <c r="CT27" s="107">
        <f ca="1">IF(IFERROR(MATCH(_xlfn.CONCAT($B27,",",CT$4),'22 SpcFunc &amp; VentSpcFunc combos'!$Q$8:$Q$343,0),0)&gt;0,1,0)</f>
        <v>0</v>
      </c>
      <c r="CU27" s="86" t="s">
        <v>535</v>
      </c>
      <c r="CV27">
        <f t="shared" ca="1" si="4"/>
        <v>4</v>
      </c>
    </row>
    <row r="28" spans="2:100">
      <c r="B28" t="str">
        <f>'For CSV - 2022 SpcFuncData'!B28</f>
        <v>Exercise/Fitness Center and Gymnasium Areas</v>
      </c>
      <c r="C28" s="107">
        <f ca="1">IF(IFERROR(MATCH(_xlfn.CONCAT($B28,",",C$4),'22 SpcFunc &amp; VentSpcFunc combos'!$Q$8:$Q$343,0),0)&gt;0,1,0)</f>
        <v>0</v>
      </c>
      <c r="D28" s="107">
        <f ca="1">IF(IFERROR(MATCH(_xlfn.CONCAT($B28,",",D$4),'22 SpcFunc &amp; VentSpcFunc combos'!$Q$8:$Q$343,0),0)&gt;0,1,0)</f>
        <v>0</v>
      </c>
      <c r="E28" s="107">
        <f ca="1">IF(IFERROR(MATCH(_xlfn.CONCAT($B28,",",E$4),'22 SpcFunc &amp; VentSpcFunc combos'!$Q$8:$Q$343,0),0)&gt;0,1,0)</f>
        <v>0</v>
      </c>
      <c r="F28" s="107">
        <f ca="1">IF(IFERROR(MATCH(_xlfn.CONCAT($B28,",",F$4),'22 SpcFunc &amp; VentSpcFunc combos'!$Q$8:$Q$343,0),0)&gt;0,1,0)</f>
        <v>0</v>
      </c>
      <c r="G28" s="107">
        <f ca="1">IF(IFERROR(MATCH(_xlfn.CONCAT($B28,",",G$4),'22 SpcFunc &amp; VentSpcFunc combos'!$Q$8:$Q$343,0),0)&gt;0,1,0)</f>
        <v>0</v>
      </c>
      <c r="H28" s="107">
        <f ca="1">IF(IFERROR(MATCH(_xlfn.CONCAT($B28,",",H$4),'22 SpcFunc &amp; VentSpcFunc combos'!$Q$8:$Q$343,0),0)&gt;0,1,0)</f>
        <v>0</v>
      </c>
      <c r="I28" s="107">
        <f ca="1">IF(IFERROR(MATCH(_xlfn.CONCAT($B28,",",I$4),'22 SpcFunc &amp; VentSpcFunc combos'!$Q$8:$Q$343,0),0)&gt;0,1,0)</f>
        <v>0</v>
      </c>
      <c r="J28" s="107">
        <f ca="1">IF(IFERROR(MATCH(_xlfn.CONCAT($B28,",",J$4),'22 SpcFunc &amp; VentSpcFunc combos'!$Q$8:$Q$343,0),0)&gt;0,1,0)</f>
        <v>0</v>
      </c>
      <c r="K28" s="107">
        <f ca="1">IF(IFERROR(MATCH(_xlfn.CONCAT($B28,",",K$4),'22 SpcFunc &amp; VentSpcFunc combos'!$Q$8:$Q$343,0),0)&gt;0,1,0)</f>
        <v>0</v>
      </c>
      <c r="L28" s="107">
        <f ca="1">IF(IFERROR(MATCH(_xlfn.CONCAT($B28,",",L$4),'22 SpcFunc &amp; VentSpcFunc combos'!$Q$8:$Q$343,0),0)&gt;0,1,0)</f>
        <v>0</v>
      </c>
      <c r="M28" s="107">
        <f ca="1">IF(IFERROR(MATCH(_xlfn.CONCAT($B28,",",M$4),'22 SpcFunc &amp; VentSpcFunc combos'!$Q$8:$Q$343,0),0)&gt;0,1,0)</f>
        <v>0</v>
      </c>
      <c r="N28" s="107">
        <f ca="1">IF(IFERROR(MATCH(_xlfn.CONCAT($B28,",",N$4),'22 SpcFunc &amp; VentSpcFunc combos'!$Q$8:$Q$343,0),0)&gt;0,1,0)</f>
        <v>0</v>
      </c>
      <c r="O28" s="107">
        <f ca="1">IF(IFERROR(MATCH(_xlfn.CONCAT($B28,",",O$4),'22 SpcFunc &amp; VentSpcFunc combos'!$Q$8:$Q$343,0),0)&gt;0,1,0)</f>
        <v>0</v>
      </c>
      <c r="P28" s="107">
        <f ca="1">IF(IFERROR(MATCH(_xlfn.CONCAT($B28,",",P$4),'22 SpcFunc &amp; VentSpcFunc combos'!$Q$8:$Q$343,0),0)&gt;0,1,0)</f>
        <v>0</v>
      </c>
      <c r="Q28" s="107">
        <f ca="1">IF(IFERROR(MATCH(_xlfn.CONCAT($B28,",",Q$4),'22 SpcFunc &amp; VentSpcFunc combos'!$Q$8:$Q$343,0),0)&gt;0,1,0)</f>
        <v>0</v>
      </c>
      <c r="R28" s="107">
        <f ca="1">IF(IFERROR(MATCH(_xlfn.CONCAT($B28,",",R$4),'22 SpcFunc &amp; VentSpcFunc combos'!$Q$8:$Q$343,0),0)&gt;0,1,0)</f>
        <v>0</v>
      </c>
      <c r="S28" s="107">
        <f ca="1">IF(IFERROR(MATCH(_xlfn.CONCAT($B28,",",S$4),'22 SpcFunc &amp; VentSpcFunc combos'!$Q$8:$Q$343,0),0)&gt;0,1,0)</f>
        <v>0</v>
      </c>
      <c r="T28" s="107">
        <f ca="1">IF(IFERROR(MATCH(_xlfn.CONCAT($B28,",",T$4),'22 SpcFunc &amp; VentSpcFunc combos'!$Q$8:$Q$343,0),0)&gt;0,1,0)</f>
        <v>0</v>
      </c>
      <c r="U28" s="107">
        <f ca="1">IF(IFERROR(MATCH(_xlfn.CONCAT($B28,",",U$4),'22 SpcFunc &amp; VentSpcFunc combos'!$Q$8:$Q$343,0),0)&gt;0,1,0)</f>
        <v>1</v>
      </c>
      <c r="V28" s="107">
        <f ca="1">IF(IFERROR(MATCH(_xlfn.CONCAT($B28,",",V$4),'22 SpcFunc &amp; VentSpcFunc combos'!$Q$8:$Q$343,0),0)&gt;0,1,0)</f>
        <v>1</v>
      </c>
      <c r="W28" s="107">
        <f ca="1">IF(IFERROR(MATCH(_xlfn.CONCAT($B28,",",W$4),'22 SpcFunc &amp; VentSpcFunc combos'!$Q$8:$Q$343,0),0)&gt;0,1,0)</f>
        <v>0</v>
      </c>
      <c r="X28" s="107">
        <f ca="1">IF(IFERROR(MATCH(_xlfn.CONCAT($B28,",",X$4),'22 SpcFunc &amp; VentSpcFunc combos'!$Q$8:$Q$343,0),0)&gt;0,1,0)</f>
        <v>0</v>
      </c>
      <c r="Y28" s="107">
        <f ca="1">IF(IFERROR(MATCH(_xlfn.CONCAT($B28,",",Y$4),'22 SpcFunc &amp; VentSpcFunc combos'!$Q$8:$Q$343,0),0)&gt;0,1,0)</f>
        <v>0</v>
      </c>
      <c r="Z28" s="107">
        <f ca="1">IF(IFERROR(MATCH(_xlfn.CONCAT($B28,",",Z$4),'22 SpcFunc &amp; VentSpcFunc combos'!$Q$8:$Q$343,0),0)&gt;0,1,0)</f>
        <v>0</v>
      </c>
      <c r="AA28" s="107">
        <f ca="1">IF(IFERROR(MATCH(_xlfn.CONCAT($B28,",",AA$4),'22 SpcFunc &amp; VentSpcFunc combos'!$Q$8:$Q$343,0),0)&gt;0,1,0)</f>
        <v>0</v>
      </c>
      <c r="AB28" s="107">
        <f ca="1">IF(IFERROR(MATCH(_xlfn.CONCAT($B28,",",AB$4),'22 SpcFunc &amp; VentSpcFunc combos'!$Q$8:$Q$343,0),0)&gt;0,1,0)</f>
        <v>0</v>
      </c>
      <c r="AC28" s="107">
        <f ca="1">IF(IFERROR(MATCH(_xlfn.CONCAT($B28,",",AC$4),'22 SpcFunc &amp; VentSpcFunc combos'!$Q$8:$Q$343,0),0)&gt;0,1,0)</f>
        <v>0</v>
      </c>
      <c r="AD28" s="107">
        <f ca="1">IF(IFERROR(MATCH(_xlfn.CONCAT($B28,",",AD$4),'22 SpcFunc &amp; VentSpcFunc combos'!$Q$8:$Q$343,0),0)&gt;0,1,0)</f>
        <v>0</v>
      </c>
      <c r="AE28" s="107">
        <f ca="1">IF(IFERROR(MATCH(_xlfn.CONCAT($B28,",",AE$4),'22 SpcFunc &amp; VentSpcFunc combos'!$Q$8:$Q$343,0),0)&gt;0,1,0)</f>
        <v>0</v>
      </c>
      <c r="AF28" s="107">
        <f ca="1">IF(IFERROR(MATCH(_xlfn.CONCAT($B28,",",AF$4),'22 SpcFunc &amp; VentSpcFunc combos'!$Q$8:$Q$343,0),0)&gt;0,1,0)</f>
        <v>0</v>
      </c>
      <c r="AG28" s="107">
        <f ca="1">IF(IFERROR(MATCH(_xlfn.CONCAT($B28,",",AG$4),'22 SpcFunc &amp; VentSpcFunc combos'!$Q$8:$Q$343,0),0)&gt;0,1,0)</f>
        <v>0</v>
      </c>
      <c r="AH28" s="107">
        <f ca="1">IF(IFERROR(MATCH(_xlfn.CONCAT($B28,",",AH$4),'22 SpcFunc &amp; VentSpcFunc combos'!$Q$8:$Q$343,0),0)&gt;0,1,0)</f>
        <v>0</v>
      </c>
      <c r="AI28" s="107">
        <f ca="1">IF(IFERROR(MATCH(_xlfn.CONCAT($B28,",",AI$4),'22 SpcFunc &amp; VentSpcFunc combos'!$Q$8:$Q$343,0),0)&gt;0,1,0)</f>
        <v>0</v>
      </c>
      <c r="AJ28" s="107">
        <f ca="1">IF(IFERROR(MATCH(_xlfn.CONCAT($B28,",",AJ$4),'22 SpcFunc &amp; VentSpcFunc combos'!$Q$8:$Q$343,0),0)&gt;0,1,0)</f>
        <v>0</v>
      </c>
      <c r="AK28" s="107">
        <f ca="1">IF(IFERROR(MATCH(_xlfn.CONCAT($B28,",",AK$4),'22 SpcFunc &amp; VentSpcFunc combos'!$Q$8:$Q$343,0),0)&gt;0,1,0)</f>
        <v>0</v>
      </c>
      <c r="AL28" s="107">
        <f ca="1">IF(IFERROR(MATCH(_xlfn.CONCAT($B28,",",AL$4),'22 SpcFunc &amp; VentSpcFunc combos'!$Q$8:$Q$343,0),0)&gt;0,1,0)</f>
        <v>0</v>
      </c>
      <c r="AM28" s="107">
        <f ca="1">IF(IFERROR(MATCH(_xlfn.CONCAT($B28,",",AM$4),'22 SpcFunc &amp; VentSpcFunc combos'!$Q$8:$Q$343,0),0)&gt;0,1,0)</f>
        <v>0</v>
      </c>
      <c r="AN28" s="107">
        <f ca="1">IF(IFERROR(MATCH(_xlfn.CONCAT($B28,",",AN$4),'22 SpcFunc &amp; VentSpcFunc combos'!$Q$8:$Q$343,0),0)&gt;0,1,0)</f>
        <v>0</v>
      </c>
      <c r="AO28" s="107">
        <f ca="1">IF(IFERROR(MATCH(_xlfn.CONCAT($B28,",",AO$4),'22 SpcFunc &amp; VentSpcFunc combos'!$Q$8:$Q$343,0),0)&gt;0,1,0)</f>
        <v>0</v>
      </c>
      <c r="AP28" s="107">
        <f ca="1">IF(IFERROR(MATCH(_xlfn.CONCAT($B28,",",AP$4),'22 SpcFunc &amp; VentSpcFunc combos'!$Q$8:$Q$343,0),0)&gt;0,1,0)</f>
        <v>0</v>
      </c>
      <c r="AQ28" s="107">
        <f ca="1">IF(IFERROR(MATCH(_xlfn.CONCAT($B28,",",AQ$4),'22 SpcFunc &amp; VentSpcFunc combos'!$Q$8:$Q$343,0),0)&gt;0,1,0)</f>
        <v>0</v>
      </c>
      <c r="AR28" s="107">
        <f ca="1">IF(IFERROR(MATCH(_xlfn.CONCAT($B28,",",AR$4),'22 SpcFunc &amp; VentSpcFunc combos'!$Q$8:$Q$343,0),0)&gt;0,1,0)</f>
        <v>0</v>
      </c>
      <c r="AS28" s="107">
        <f ca="1">IF(IFERROR(MATCH(_xlfn.CONCAT($B28,",",AS$4),'22 SpcFunc &amp; VentSpcFunc combos'!$Q$8:$Q$343,0),0)&gt;0,1,0)</f>
        <v>0</v>
      </c>
      <c r="AT28" s="107">
        <f ca="1">IF(IFERROR(MATCH(_xlfn.CONCAT($B28,",",AT$4),'22 SpcFunc &amp; VentSpcFunc combos'!$Q$8:$Q$343,0),0)&gt;0,1,0)</f>
        <v>0</v>
      </c>
      <c r="AU28" s="107">
        <f ca="1">IF(IFERROR(MATCH(_xlfn.CONCAT($B28,",",AU$4),'22 SpcFunc &amp; VentSpcFunc combos'!$Q$8:$Q$343,0),0)&gt;0,1,0)</f>
        <v>0</v>
      </c>
      <c r="AV28" s="107">
        <f ca="1">IF(IFERROR(MATCH(_xlfn.CONCAT($B28,",",AV$4),'22 SpcFunc &amp; VentSpcFunc combos'!$Q$8:$Q$343,0),0)&gt;0,1,0)</f>
        <v>0</v>
      </c>
      <c r="AW28" s="107">
        <f ca="1">IF(IFERROR(MATCH(_xlfn.CONCAT($B28,",",AW$4),'22 SpcFunc &amp; VentSpcFunc combos'!$Q$8:$Q$343,0),0)&gt;0,1,0)</f>
        <v>0</v>
      </c>
      <c r="AX28" s="107">
        <f ca="1">IF(IFERROR(MATCH(_xlfn.CONCAT($B28,",",AX$4),'22 SpcFunc &amp; VentSpcFunc combos'!$Q$8:$Q$343,0),0)&gt;0,1,0)</f>
        <v>0</v>
      </c>
      <c r="AY28" s="107">
        <f ca="1">IF(IFERROR(MATCH(_xlfn.CONCAT($B28,",",AY$4),'22 SpcFunc &amp; VentSpcFunc combos'!$Q$8:$Q$343,0),0)&gt;0,1,0)</f>
        <v>0</v>
      </c>
      <c r="AZ28" s="107">
        <f ca="1">IF(IFERROR(MATCH(_xlfn.CONCAT($B28,",",AZ$4),'22 SpcFunc &amp; VentSpcFunc combos'!$Q$8:$Q$343,0),0)&gt;0,1,0)</f>
        <v>0</v>
      </c>
      <c r="BA28" s="107">
        <f ca="1">IF(IFERROR(MATCH(_xlfn.CONCAT($B28,",",BA$4),'22 SpcFunc &amp; VentSpcFunc combos'!$Q$8:$Q$343,0),0)&gt;0,1,0)</f>
        <v>0</v>
      </c>
      <c r="BB28" s="107">
        <f ca="1">IF(IFERROR(MATCH(_xlfn.CONCAT($B28,",",BB$4),'22 SpcFunc &amp; VentSpcFunc combos'!$Q$8:$Q$343,0),0)&gt;0,1,0)</f>
        <v>0</v>
      </c>
      <c r="BC28" s="107">
        <f ca="1">IF(IFERROR(MATCH(_xlfn.CONCAT($B28,",",BC$4),'22 SpcFunc &amp; VentSpcFunc combos'!$Q$8:$Q$343,0),0)&gt;0,1,0)</f>
        <v>0</v>
      </c>
      <c r="BD28" s="107">
        <f ca="1">IF(IFERROR(MATCH(_xlfn.CONCAT($B28,",",BD$4),'22 SpcFunc &amp; VentSpcFunc combos'!$Q$8:$Q$343,0),0)&gt;0,1,0)</f>
        <v>0</v>
      </c>
      <c r="BE28" s="107">
        <f ca="1">IF(IFERROR(MATCH(_xlfn.CONCAT($B28,",",BE$4),'22 SpcFunc &amp; VentSpcFunc combos'!$Q$8:$Q$343,0),0)&gt;0,1,0)</f>
        <v>0</v>
      </c>
      <c r="BF28" s="107">
        <f ca="1">IF(IFERROR(MATCH(_xlfn.CONCAT($B28,",",BF$4),'22 SpcFunc &amp; VentSpcFunc combos'!$Q$8:$Q$343,0),0)&gt;0,1,0)</f>
        <v>0</v>
      </c>
      <c r="BG28" s="107">
        <f ca="1">IF(IFERROR(MATCH(_xlfn.CONCAT($B28,",",BG$4),'22 SpcFunc &amp; VentSpcFunc combos'!$Q$8:$Q$343,0),0)&gt;0,1,0)</f>
        <v>0</v>
      </c>
      <c r="BH28" s="107">
        <f ca="1">IF(IFERROR(MATCH(_xlfn.CONCAT($B28,",",BH$4),'22 SpcFunc &amp; VentSpcFunc combos'!$Q$8:$Q$343,0),0)&gt;0,1,0)</f>
        <v>0</v>
      </c>
      <c r="BI28" s="107">
        <f ca="1">IF(IFERROR(MATCH(_xlfn.CONCAT($B28,",",BI$4),'22 SpcFunc &amp; VentSpcFunc combos'!$Q$8:$Q$343,0),0)&gt;0,1,0)</f>
        <v>0</v>
      </c>
      <c r="BJ28" s="107">
        <f ca="1">IF(IFERROR(MATCH(_xlfn.CONCAT($B28,",",BJ$4),'22 SpcFunc &amp; VentSpcFunc combos'!$Q$8:$Q$343,0),0)&gt;0,1,0)</f>
        <v>0</v>
      </c>
      <c r="BK28" s="107">
        <f ca="1">IF(IFERROR(MATCH(_xlfn.CONCAT($B28,",",BK$4),'22 SpcFunc &amp; VentSpcFunc combos'!$Q$8:$Q$343,0),0)&gt;0,1,0)</f>
        <v>0</v>
      </c>
      <c r="BL28" s="107">
        <f ca="1">IF(IFERROR(MATCH(_xlfn.CONCAT($B28,",",BL$4),'22 SpcFunc &amp; VentSpcFunc combos'!$Q$8:$Q$343,0),0)&gt;0,1,0)</f>
        <v>0</v>
      </c>
      <c r="BM28" s="107">
        <f ca="1">IF(IFERROR(MATCH(_xlfn.CONCAT($B28,",",BM$4),'22 SpcFunc &amp; VentSpcFunc combos'!$Q$8:$Q$343,0),0)&gt;0,1,0)</f>
        <v>0</v>
      </c>
      <c r="BN28" s="107">
        <f ca="1">IF(IFERROR(MATCH(_xlfn.CONCAT($B28,",",BN$4),'22 SpcFunc &amp; VentSpcFunc combos'!$Q$8:$Q$343,0),0)&gt;0,1,0)</f>
        <v>0</v>
      </c>
      <c r="BO28" s="107">
        <f ca="1">IF(IFERROR(MATCH(_xlfn.CONCAT($B28,",",BO$4),'22 SpcFunc &amp; VentSpcFunc combos'!$Q$8:$Q$343,0),0)&gt;0,1,0)</f>
        <v>0</v>
      </c>
      <c r="BP28" s="107">
        <f ca="1">IF(IFERROR(MATCH(_xlfn.CONCAT($B28,",",BP$4),'22 SpcFunc &amp; VentSpcFunc combos'!$Q$8:$Q$343,0),0)&gt;0,1,0)</f>
        <v>0</v>
      </c>
      <c r="BQ28" s="107">
        <f ca="1">IF(IFERROR(MATCH(_xlfn.CONCAT($B28,",",BQ$4),'22 SpcFunc &amp; VentSpcFunc combos'!$Q$8:$Q$343,0),0)&gt;0,1,0)</f>
        <v>0</v>
      </c>
      <c r="BR28" s="107">
        <f ca="1">IF(IFERROR(MATCH(_xlfn.CONCAT($B28,",",BR$4),'22 SpcFunc &amp; VentSpcFunc combos'!$Q$8:$Q$343,0),0)&gt;0,1,0)</f>
        <v>0</v>
      </c>
      <c r="BS28" s="107">
        <f ca="1">IF(IFERROR(MATCH(_xlfn.CONCAT($B28,",",BS$4),'22 SpcFunc &amp; VentSpcFunc combos'!$Q$8:$Q$343,0),0)&gt;0,1,0)</f>
        <v>0</v>
      </c>
      <c r="BT28" s="107">
        <f ca="1">IF(IFERROR(MATCH(_xlfn.CONCAT($B28,",",BT$4),'22 SpcFunc &amp; VentSpcFunc combos'!$Q$8:$Q$343,0),0)&gt;0,1,0)</f>
        <v>0</v>
      </c>
      <c r="BU28" s="107">
        <f ca="1">IF(IFERROR(MATCH(_xlfn.CONCAT($B28,",",BU$4),'22 SpcFunc &amp; VentSpcFunc combos'!$Q$8:$Q$343,0),0)&gt;0,1,0)</f>
        <v>0</v>
      </c>
      <c r="BV28" s="107">
        <f ca="1">IF(IFERROR(MATCH(_xlfn.CONCAT($B28,",",BV$4),'22 SpcFunc &amp; VentSpcFunc combos'!$Q$8:$Q$343,0),0)&gt;0,1,0)</f>
        <v>0</v>
      </c>
      <c r="BW28" s="107">
        <f ca="1">IF(IFERROR(MATCH(_xlfn.CONCAT($B28,",",BW$4),'22 SpcFunc &amp; VentSpcFunc combos'!$Q$8:$Q$343,0),0)&gt;0,1,0)</f>
        <v>0</v>
      </c>
      <c r="BX28" s="107">
        <f ca="1">IF(IFERROR(MATCH(_xlfn.CONCAT($B28,",",BX$4),'22 SpcFunc &amp; VentSpcFunc combos'!$Q$8:$Q$343,0),0)&gt;0,1,0)</f>
        <v>0</v>
      </c>
      <c r="BY28" s="107">
        <f ca="1">IF(IFERROR(MATCH(_xlfn.CONCAT($B28,",",BY$4),'22 SpcFunc &amp; VentSpcFunc combos'!$Q$8:$Q$343,0),0)&gt;0,1,0)</f>
        <v>0</v>
      </c>
      <c r="BZ28" s="107">
        <f ca="1">IF(IFERROR(MATCH(_xlfn.CONCAT($B28,",",BZ$4),'22 SpcFunc &amp; VentSpcFunc combos'!$Q$8:$Q$343,0),0)&gt;0,1,0)</f>
        <v>0</v>
      </c>
      <c r="CA28" s="107">
        <f ca="1">IF(IFERROR(MATCH(_xlfn.CONCAT($B28,",",CA$4),'22 SpcFunc &amp; VentSpcFunc combos'!$Q$8:$Q$343,0),0)&gt;0,1,0)</f>
        <v>0</v>
      </c>
      <c r="CB28" s="107">
        <f ca="1">IF(IFERROR(MATCH(_xlfn.CONCAT($B28,",",CB$4),'22 SpcFunc &amp; VentSpcFunc combos'!$Q$8:$Q$343,0),0)&gt;0,1,0)</f>
        <v>0</v>
      </c>
      <c r="CC28" s="107">
        <f ca="1">IF(IFERROR(MATCH(_xlfn.CONCAT($B28,",",CC$4),'22 SpcFunc &amp; VentSpcFunc combos'!$Q$8:$Q$343,0),0)&gt;0,1,0)</f>
        <v>0</v>
      </c>
      <c r="CD28" s="107">
        <f ca="1">IF(IFERROR(MATCH(_xlfn.CONCAT($B28,",",CD$4),'22 SpcFunc &amp; VentSpcFunc combos'!$Q$8:$Q$343,0),0)&gt;0,1,0)</f>
        <v>0</v>
      </c>
      <c r="CE28" s="107">
        <f ca="1">IF(IFERROR(MATCH(_xlfn.CONCAT($B28,",",CE$4),'22 SpcFunc &amp; VentSpcFunc combos'!$Q$8:$Q$343,0),0)&gt;0,1,0)</f>
        <v>0</v>
      </c>
      <c r="CF28" s="107">
        <f ca="1">IF(IFERROR(MATCH(_xlfn.CONCAT($B28,",",CF$4),'22 SpcFunc &amp; VentSpcFunc combos'!$Q$8:$Q$343,0),0)&gt;0,1,0)</f>
        <v>0</v>
      </c>
      <c r="CG28" s="107">
        <f ca="1">IF(IFERROR(MATCH(_xlfn.CONCAT($B28,",",CG$4),'22 SpcFunc &amp; VentSpcFunc combos'!$Q$8:$Q$343,0),0)&gt;0,1,0)</f>
        <v>0</v>
      </c>
      <c r="CH28" s="107">
        <f ca="1">IF(IFERROR(MATCH(_xlfn.CONCAT($B28,",",CH$4),'22 SpcFunc &amp; VentSpcFunc combos'!$Q$8:$Q$343,0),0)&gt;0,1,0)</f>
        <v>0</v>
      </c>
      <c r="CI28" s="107">
        <f ca="1">IF(IFERROR(MATCH(_xlfn.CONCAT($B28,",",CI$4),'22 SpcFunc &amp; VentSpcFunc combos'!$Q$8:$Q$343,0),0)&gt;0,1,0)</f>
        <v>0</v>
      </c>
      <c r="CJ28" s="107">
        <f ca="1">IF(IFERROR(MATCH(_xlfn.CONCAT($B28,",",CJ$4),'22 SpcFunc &amp; VentSpcFunc combos'!$Q$8:$Q$343,0),0)&gt;0,1,0)</f>
        <v>1</v>
      </c>
      <c r="CK28" s="107">
        <f ca="1">IF(IFERROR(MATCH(_xlfn.CONCAT($B28,",",CK$4),'22 SpcFunc &amp; VentSpcFunc combos'!$Q$8:$Q$343,0),0)&gt;0,1,0)</f>
        <v>0</v>
      </c>
      <c r="CL28" s="107">
        <f ca="1">IF(IFERROR(MATCH(_xlfn.CONCAT($B28,",",CL$4),'22 SpcFunc &amp; VentSpcFunc combos'!$Q$8:$Q$343,0),0)&gt;0,1,0)</f>
        <v>0</v>
      </c>
      <c r="CM28" s="107">
        <f ca="1">IF(IFERROR(MATCH(_xlfn.CONCAT($B28,",",CM$4),'22 SpcFunc &amp; VentSpcFunc combos'!$Q$8:$Q$343,0),0)&gt;0,1,0)</f>
        <v>1</v>
      </c>
      <c r="CN28" s="107">
        <f ca="1">IF(IFERROR(MATCH(_xlfn.CONCAT($B28,",",CN$4),'22 SpcFunc &amp; VentSpcFunc combos'!$Q$8:$Q$343,0),0)&gt;0,1,0)</f>
        <v>1</v>
      </c>
      <c r="CO28" s="107">
        <f ca="1">IF(IFERROR(MATCH(_xlfn.CONCAT($B28,",",CO$4),'22 SpcFunc &amp; VentSpcFunc combos'!$Q$8:$Q$343,0),0)&gt;0,1,0)</f>
        <v>1</v>
      </c>
      <c r="CP28" s="107">
        <f ca="1">IF(IFERROR(MATCH(_xlfn.CONCAT($B28,",",CP$4),'22 SpcFunc &amp; VentSpcFunc combos'!$Q$8:$Q$343,0),0)&gt;0,1,0)</f>
        <v>0</v>
      </c>
      <c r="CQ28" s="107">
        <f ca="1">IF(IFERROR(MATCH(_xlfn.CONCAT($B28,",",CQ$4),'22 SpcFunc &amp; VentSpcFunc combos'!$Q$8:$Q$343,0),0)&gt;0,1,0)</f>
        <v>0</v>
      </c>
      <c r="CR28" s="107">
        <f ca="1">IF(IFERROR(MATCH(_xlfn.CONCAT($B28,",",CR$4),'22 SpcFunc &amp; VentSpcFunc combos'!$Q$8:$Q$343,0),0)&gt;0,1,0)</f>
        <v>1</v>
      </c>
      <c r="CS28" s="107">
        <f ca="1">IF(IFERROR(MATCH(_xlfn.CONCAT($B28,",",CS$4),'22 SpcFunc &amp; VentSpcFunc combos'!$Q$8:$Q$343,0),0)&gt;0,1,0)</f>
        <v>1</v>
      </c>
      <c r="CT28" s="107">
        <f ca="1">IF(IFERROR(MATCH(_xlfn.CONCAT($B28,",",CT$4),'22 SpcFunc &amp; VentSpcFunc combos'!$Q$8:$Q$343,0),0)&gt;0,1,0)</f>
        <v>0</v>
      </c>
      <c r="CU28" s="86" t="s">
        <v>535</v>
      </c>
      <c r="CV28">
        <f t="shared" ca="1" si="4"/>
        <v>8</v>
      </c>
    </row>
    <row r="29" spans="2:100">
      <c r="B29" t="str">
        <f>'For CSV - 2022 SpcFuncData'!B29</f>
        <v>Financial Transaction Area</v>
      </c>
      <c r="C29" s="107">
        <f ca="1">IF(IFERROR(MATCH(_xlfn.CONCAT($B29,",",C$4),'22 SpcFunc &amp; VentSpcFunc combos'!$Q$8:$Q$343,0),0)&gt;0,1,0)</f>
        <v>0</v>
      </c>
      <c r="D29" s="107">
        <f ca="1">IF(IFERROR(MATCH(_xlfn.CONCAT($B29,",",D$4),'22 SpcFunc &amp; VentSpcFunc combos'!$Q$8:$Q$343,0),0)&gt;0,1,0)</f>
        <v>0</v>
      </c>
      <c r="E29" s="107">
        <f ca="1">IF(IFERROR(MATCH(_xlfn.CONCAT($B29,",",E$4),'22 SpcFunc &amp; VentSpcFunc combos'!$Q$8:$Q$343,0),0)&gt;0,1,0)</f>
        <v>0</v>
      </c>
      <c r="F29" s="107">
        <f ca="1">IF(IFERROR(MATCH(_xlfn.CONCAT($B29,",",F$4),'22 SpcFunc &amp; VentSpcFunc combos'!$Q$8:$Q$343,0),0)&gt;0,1,0)</f>
        <v>0</v>
      </c>
      <c r="G29" s="107">
        <f ca="1">IF(IFERROR(MATCH(_xlfn.CONCAT($B29,",",G$4),'22 SpcFunc &amp; VentSpcFunc combos'!$Q$8:$Q$343,0),0)&gt;0,1,0)</f>
        <v>0</v>
      </c>
      <c r="H29" s="107">
        <f ca="1">IF(IFERROR(MATCH(_xlfn.CONCAT($B29,",",H$4),'22 SpcFunc &amp; VentSpcFunc combos'!$Q$8:$Q$343,0),0)&gt;0,1,0)</f>
        <v>0</v>
      </c>
      <c r="I29" s="107">
        <f ca="1">IF(IFERROR(MATCH(_xlfn.CONCAT($B29,",",I$4),'22 SpcFunc &amp; VentSpcFunc combos'!$Q$8:$Q$343,0),0)&gt;0,1,0)</f>
        <v>0</v>
      </c>
      <c r="J29" s="107">
        <f ca="1">IF(IFERROR(MATCH(_xlfn.CONCAT($B29,",",J$4),'22 SpcFunc &amp; VentSpcFunc combos'!$Q$8:$Q$343,0),0)&gt;0,1,0)</f>
        <v>0</v>
      </c>
      <c r="K29" s="107">
        <f ca="1">IF(IFERROR(MATCH(_xlfn.CONCAT($B29,",",K$4),'22 SpcFunc &amp; VentSpcFunc combos'!$Q$8:$Q$343,0),0)&gt;0,1,0)</f>
        <v>0</v>
      </c>
      <c r="L29" s="107">
        <f ca="1">IF(IFERROR(MATCH(_xlfn.CONCAT($B29,",",L$4),'22 SpcFunc &amp; VentSpcFunc combos'!$Q$8:$Q$343,0),0)&gt;0,1,0)</f>
        <v>0</v>
      </c>
      <c r="M29" s="107">
        <f ca="1">IF(IFERROR(MATCH(_xlfn.CONCAT($B29,",",M$4),'22 SpcFunc &amp; VentSpcFunc combos'!$Q$8:$Q$343,0),0)&gt;0,1,0)</f>
        <v>0</v>
      </c>
      <c r="N29" s="107">
        <f ca="1">IF(IFERROR(MATCH(_xlfn.CONCAT($B29,",",N$4),'22 SpcFunc &amp; VentSpcFunc combos'!$Q$8:$Q$343,0),0)&gt;0,1,0)</f>
        <v>0</v>
      </c>
      <c r="O29" s="107">
        <f ca="1">IF(IFERROR(MATCH(_xlfn.CONCAT($B29,",",O$4),'22 SpcFunc &amp; VentSpcFunc combos'!$Q$8:$Q$343,0),0)&gt;0,1,0)</f>
        <v>0</v>
      </c>
      <c r="P29" s="107">
        <f ca="1">IF(IFERROR(MATCH(_xlfn.CONCAT($B29,",",P$4),'22 SpcFunc &amp; VentSpcFunc combos'!$Q$8:$Q$343,0),0)&gt;0,1,0)</f>
        <v>0</v>
      </c>
      <c r="Q29" s="107">
        <f ca="1">IF(IFERROR(MATCH(_xlfn.CONCAT($B29,",",Q$4),'22 SpcFunc &amp; VentSpcFunc combos'!$Q$8:$Q$343,0),0)&gt;0,1,0)</f>
        <v>0</v>
      </c>
      <c r="R29" s="107">
        <f ca="1">IF(IFERROR(MATCH(_xlfn.CONCAT($B29,",",R$4),'22 SpcFunc &amp; VentSpcFunc combos'!$Q$8:$Q$343,0),0)&gt;0,1,0)</f>
        <v>0</v>
      </c>
      <c r="S29" s="107">
        <f ca="1">IF(IFERROR(MATCH(_xlfn.CONCAT($B29,",",S$4),'22 SpcFunc &amp; VentSpcFunc combos'!$Q$8:$Q$343,0),0)&gt;0,1,0)</f>
        <v>0</v>
      </c>
      <c r="T29" s="107">
        <f ca="1">IF(IFERROR(MATCH(_xlfn.CONCAT($B29,",",T$4),'22 SpcFunc &amp; VentSpcFunc combos'!$Q$8:$Q$343,0),0)&gt;0,1,0)</f>
        <v>0</v>
      </c>
      <c r="U29" s="107">
        <f ca="1">IF(IFERROR(MATCH(_xlfn.CONCAT($B29,",",U$4),'22 SpcFunc &amp; VentSpcFunc combos'!$Q$8:$Q$343,0),0)&gt;0,1,0)</f>
        <v>0</v>
      </c>
      <c r="V29" s="107">
        <f ca="1">IF(IFERROR(MATCH(_xlfn.CONCAT($B29,",",V$4),'22 SpcFunc &amp; VentSpcFunc combos'!$Q$8:$Q$343,0),0)&gt;0,1,0)</f>
        <v>0</v>
      </c>
      <c r="W29" s="107">
        <f ca="1">IF(IFERROR(MATCH(_xlfn.CONCAT($B29,",",W$4),'22 SpcFunc &amp; VentSpcFunc combos'!$Q$8:$Q$343,0),0)&gt;0,1,0)</f>
        <v>0</v>
      </c>
      <c r="X29" s="107">
        <f ca="1">IF(IFERROR(MATCH(_xlfn.CONCAT($B29,",",X$4),'22 SpcFunc &amp; VentSpcFunc combos'!$Q$8:$Q$343,0),0)&gt;0,1,0)</f>
        <v>0</v>
      </c>
      <c r="Y29" s="107">
        <f ca="1">IF(IFERROR(MATCH(_xlfn.CONCAT($B29,",",Y$4),'22 SpcFunc &amp; VentSpcFunc combos'!$Q$8:$Q$343,0),0)&gt;0,1,0)</f>
        <v>0</v>
      </c>
      <c r="Z29" s="107">
        <f ca="1">IF(IFERROR(MATCH(_xlfn.CONCAT($B29,",",Z$4),'22 SpcFunc &amp; VentSpcFunc combos'!$Q$8:$Q$343,0),0)&gt;0,1,0)</f>
        <v>0</v>
      </c>
      <c r="AA29" s="107">
        <f ca="1">IF(IFERROR(MATCH(_xlfn.CONCAT($B29,",",AA$4),'22 SpcFunc &amp; VentSpcFunc combos'!$Q$8:$Q$343,0),0)&gt;0,1,0)</f>
        <v>0</v>
      </c>
      <c r="AB29" s="107">
        <f ca="1">IF(IFERROR(MATCH(_xlfn.CONCAT($B29,",",AB$4),'22 SpcFunc &amp; VentSpcFunc combos'!$Q$8:$Q$343,0),0)&gt;0,1,0)</f>
        <v>0</v>
      </c>
      <c r="AC29" s="107">
        <f ca="1">IF(IFERROR(MATCH(_xlfn.CONCAT($B29,",",AC$4),'22 SpcFunc &amp; VentSpcFunc combos'!$Q$8:$Q$343,0),0)&gt;0,1,0)</f>
        <v>0</v>
      </c>
      <c r="AD29" s="107">
        <f ca="1">IF(IFERROR(MATCH(_xlfn.CONCAT($B29,",",AD$4),'22 SpcFunc &amp; VentSpcFunc combos'!$Q$8:$Q$343,0),0)&gt;0,1,0)</f>
        <v>0</v>
      </c>
      <c r="AE29" s="107">
        <f ca="1">IF(IFERROR(MATCH(_xlfn.CONCAT($B29,",",AE$4),'22 SpcFunc &amp; VentSpcFunc combos'!$Q$8:$Q$343,0),0)&gt;0,1,0)</f>
        <v>0</v>
      </c>
      <c r="AF29" s="107">
        <f ca="1">IF(IFERROR(MATCH(_xlfn.CONCAT($B29,",",AF$4),'22 SpcFunc &amp; VentSpcFunc combos'!$Q$8:$Q$343,0),0)&gt;0,1,0)</f>
        <v>0</v>
      </c>
      <c r="AG29" s="107">
        <f ca="1">IF(IFERROR(MATCH(_xlfn.CONCAT($B29,",",AG$4),'22 SpcFunc &amp; VentSpcFunc combos'!$Q$8:$Q$343,0),0)&gt;0,1,0)</f>
        <v>0</v>
      </c>
      <c r="AH29" s="107">
        <f ca="1">IF(IFERROR(MATCH(_xlfn.CONCAT($B29,",",AH$4),'22 SpcFunc &amp; VentSpcFunc combos'!$Q$8:$Q$343,0),0)&gt;0,1,0)</f>
        <v>0</v>
      </c>
      <c r="AI29" s="107">
        <f ca="1">IF(IFERROR(MATCH(_xlfn.CONCAT($B29,",",AI$4),'22 SpcFunc &amp; VentSpcFunc combos'!$Q$8:$Q$343,0),0)&gt;0,1,0)</f>
        <v>0</v>
      </c>
      <c r="AJ29" s="107">
        <f ca="1">IF(IFERROR(MATCH(_xlfn.CONCAT($B29,",",AJ$4),'22 SpcFunc &amp; VentSpcFunc combos'!$Q$8:$Q$343,0),0)&gt;0,1,0)</f>
        <v>0</v>
      </c>
      <c r="AK29" s="107">
        <f ca="1">IF(IFERROR(MATCH(_xlfn.CONCAT($B29,",",AK$4),'22 SpcFunc &amp; VentSpcFunc combos'!$Q$8:$Q$343,0),0)&gt;0,1,0)</f>
        <v>0</v>
      </c>
      <c r="AL29" s="107">
        <f ca="1">IF(IFERROR(MATCH(_xlfn.CONCAT($B29,",",AL$4),'22 SpcFunc &amp; VentSpcFunc combos'!$Q$8:$Q$343,0),0)&gt;0,1,0)</f>
        <v>0</v>
      </c>
      <c r="AM29" s="107">
        <f ca="1">IF(IFERROR(MATCH(_xlfn.CONCAT($B29,",",AM$4),'22 SpcFunc &amp; VentSpcFunc combos'!$Q$8:$Q$343,0),0)&gt;0,1,0)</f>
        <v>0</v>
      </c>
      <c r="AN29" s="107">
        <f ca="1">IF(IFERROR(MATCH(_xlfn.CONCAT($B29,",",AN$4),'22 SpcFunc &amp; VentSpcFunc combos'!$Q$8:$Q$343,0),0)&gt;0,1,0)</f>
        <v>0</v>
      </c>
      <c r="AO29" s="107">
        <f ca="1">IF(IFERROR(MATCH(_xlfn.CONCAT($B29,",",AO$4),'22 SpcFunc &amp; VentSpcFunc combos'!$Q$8:$Q$343,0),0)&gt;0,1,0)</f>
        <v>0</v>
      </c>
      <c r="AP29" s="107">
        <f ca="1">IF(IFERROR(MATCH(_xlfn.CONCAT($B29,",",AP$4),'22 SpcFunc &amp; VentSpcFunc combos'!$Q$8:$Q$343,0),0)&gt;0,1,0)</f>
        <v>0</v>
      </c>
      <c r="AQ29" s="107">
        <f ca="1">IF(IFERROR(MATCH(_xlfn.CONCAT($B29,",",AQ$4),'22 SpcFunc &amp; VentSpcFunc combos'!$Q$8:$Q$343,0),0)&gt;0,1,0)</f>
        <v>0</v>
      </c>
      <c r="AR29" s="107">
        <f ca="1">IF(IFERROR(MATCH(_xlfn.CONCAT($B29,",",AR$4),'22 SpcFunc &amp; VentSpcFunc combos'!$Q$8:$Q$343,0),0)&gt;0,1,0)</f>
        <v>0</v>
      </c>
      <c r="AS29" s="107">
        <f ca="1">IF(IFERROR(MATCH(_xlfn.CONCAT($B29,",",AS$4),'22 SpcFunc &amp; VentSpcFunc combos'!$Q$8:$Q$343,0),0)&gt;0,1,0)</f>
        <v>0</v>
      </c>
      <c r="AT29" s="107">
        <f ca="1">IF(IFERROR(MATCH(_xlfn.CONCAT($B29,",",AT$4),'22 SpcFunc &amp; VentSpcFunc combos'!$Q$8:$Q$343,0),0)&gt;0,1,0)</f>
        <v>0</v>
      </c>
      <c r="AU29" s="107">
        <f ca="1">IF(IFERROR(MATCH(_xlfn.CONCAT($B29,",",AU$4),'22 SpcFunc &amp; VentSpcFunc combos'!$Q$8:$Q$343,0),0)&gt;0,1,0)</f>
        <v>0</v>
      </c>
      <c r="AV29" s="107">
        <f ca="1">IF(IFERROR(MATCH(_xlfn.CONCAT($B29,",",AV$4),'22 SpcFunc &amp; VentSpcFunc combos'!$Q$8:$Q$343,0),0)&gt;0,1,0)</f>
        <v>0</v>
      </c>
      <c r="AW29" s="107">
        <f ca="1">IF(IFERROR(MATCH(_xlfn.CONCAT($B29,",",AW$4),'22 SpcFunc &amp; VentSpcFunc combos'!$Q$8:$Q$343,0),0)&gt;0,1,0)</f>
        <v>0</v>
      </c>
      <c r="AX29" s="107">
        <f ca="1">IF(IFERROR(MATCH(_xlfn.CONCAT($B29,",",AX$4),'22 SpcFunc &amp; VentSpcFunc combos'!$Q$8:$Q$343,0),0)&gt;0,1,0)</f>
        <v>0</v>
      </c>
      <c r="AY29" s="107">
        <f ca="1">IF(IFERROR(MATCH(_xlfn.CONCAT($B29,",",AY$4),'22 SpcFunc &amp; VentSpcFunc combos'!$Q$8:$Q$343,0),0)&gt;0,1,0)</f>
        <v>0</v>
      </c>
      <c r="AZ29" s="107">
        <f ca="1">IF(IFERROR(MATCH(_xlfn.CONCAT($B29,",",AZ$4),'22 SpcFunc &amp; VentSpcFunc combos'!$Q$8:$Q$343,0),0)&gt;0,1,0)</f>
        <v>0</v>
      </c>
      <c r="BA29" s="107">
        <f ca="1">IF(IFERROR(MATCH(_xlfn.CONCAT($B29,",",BA$4),'22 SpcFunc &amp; VentSpcFunc combos'!$Q$8:$Q$343,0),0)&gt;0,1,0)</f>
        <v>0</v>
      </c>
      <c r="BB29" s="107">
        <f ca="1">IF(IFERROR(MATCH(_xlfn.CONCAT($B29,",",BB$4),'22 SpcFunc &amp; VentSpcFunc combos'!$Q$8:$Q$343,0),0)&gt;0,1,0)</f>
        <v>0</v>
      </c>
      <c r="BC29" s="107">
        <f ca="1">IF(IFERROR(MATCH(_xlfn.CONCAT($B29,",",BC$4),'22 SpcFunc &amp; VentSpcFunc combos'!$Q$8:$Q$343,0),0)&gt;0,1,0)</f>
        <v>0</v>
      </c>
      <c r="BD29" s="107">
        <f ca="1">IF(IFERROR(MATCH(_xlfn.CONCAT($B29,",",BD$4),'22 SpcFunc &amp; VentSpcFunc combos'!$Q$8:$Q$343,0),0)&gt;0,1,0)</f>
        <v>0</v>
      </c>
      <c r="BE29" s="107">
        <f ca="1">IF(IFERROR(MATCH(_xlfn.CONCAT($B29,",",BE$4),'22 SpcFunc &amp; VentSpcFunc combos'!$Q$8:$Q$343,0),0)&gt;0,1,0)</f>
        <v>0</v>
      </c>
      <c r="BF29" s="107">
        <f ca="1">IF(IFERROR(MATCH(_xlfn.CONCAT($B29,",",BF$4),'22 SpcFunc &amp; VentSpcFunc combos'!$Q$8:$Q$343,0),0)&gt;0,1,0)</f>
        <v>0</v>
      </c>
      <c r="BG29" s="107">
        <f ca="1">IF(IFERROR(MATCH(_xlfn.CONCAT($B29,",",BG$4),'22 SpcFunc &amp; VentSpcFunc combos'!$Q$8:$Q$343,0),0)&gt;0,1,0)</f>
        <v>0</v>
      </c>
      <c r="BH29" s="107">
        <f ca="1">IF(IFERROR(MATCH(_xlfn.CONCAT($B29,",",BH$4),'22 SpcFunc &amp; VentSpcFunc combos'!$Q$8:$Q$343,0),0)&gt;0,1,0)</f>
        <v>0</v>
      </c>
      <c r="BI29" s="107">
        <f ca="1">IF(IFERROR(MATCH(_xlfn.CONCAT($B29,",",BI$4),'22 SpcFunc &amp; VentSpcFunc combos'!$Q$8:$Q$343,0),0)&gt;0,1,0)</f>
        <v>1</v>
      </c>
      <c r="BJ29" s="107">
        <f ca="1">IF(IFERROR(MATCH(_xlfn.CONCAT($B29,",",BJ$4),'22 SpcFunc &amp; VentSpcFunc combos'!$Q$8:$Q$343,0),0)&gt;0,1,0)</f>
        <v>1</v>
      </c>
      <c r="BK29" s="107">
        <f ca="1">IF(IFERROR(MATCH(_xlfn.CONCAT($B29,",",BK$4),'22 SpcFunc &amp; VentSpcFunc combos'!$Q$8:$Q$343,0),0)&gt;0,1,0)</f>
        <v>0</v>
      </c>
      <c r="BL29" s="107">
        <f ca="1">IF(IFERROR(MATCH(_xlfn.CONCAT($B29,",",BL$4),'22 SpcFunc &amp; VentSpcFunc combos'!$Q$8:$Q$343,0),0)&gt;0,1,0)</f>
        <v>0</v>
      </c>
      <c r="BM29" s="107">
        <f ca="1">IF(IFERROR(MATCH(_xlfn.CONCAT($B29,",",BM$4),'22 SpcFunc &amp; VentSpcFunc combos'!$Q$8:$Q$343,0),0)&gt;0,1,0)</f>
        <v>0</v>
      </c>
      <c r="BN29" s="107">
        <f ca="1">IF(IFERROR(MATCH(_xlfn.CONCAT($B29,",",BN$4),'22 SpcFunc &amp; VentSpcFunc combos'!$Q$8:$Q$343,0),0)&gt;0,1,0)</f>
        <v>0</v>
      </c>
      <c r="BO29" s="107">
        <f ca="1">IF(IFERROR(MATCH(_xlfn.CONCAT($B29,",",BO$4),'22 SpcFunc &amp; VentSpcFunc combos'!$Q$8:$Q$343,0),0)&gt;0,1,0)</f>
        <v>0</v>
      </c>
      <c r="BP29" s="107">
        <f ca="1">IF(IFERROR(MATCH(_xlfn.CONCAT($B29,",",BP$4),'22 SpcFunc &amp; VentSpcFunc combos'!$Q$8:$Q$343,0),0)&gt;0,1,0)</f>
        <v>0</v>
      </c>
      <c r="BQ29" s="107">
        <f ca="1">IF(IFERROR(MATCH(_xlfn.CONCAT($B29,",",BQ$4),'22 SpcFunc &amp; VentSpcFunc combos'!$Q$8:$Q$343,0),0)&gt;0,1,0)</f>
        <v>0</v>
      </c>
      <c r="BR29" s="107">
        <f ca="1">IF(IFERROR(MATCH(_xlfn.CONCAT($B29,",",BR$4),'22 SpcFunc &amp; VentSpcFunc combos'!$Q$8:$Q$343,0),0)&gt;0,1,0)</f>
        <v>0</v>
      </c>
      <c r="BS29" s="107">
        <f ca="1">IF(IFERROR(MATCH(_xlfn.CONCAT($B29,",",BS$4),'22 SpcFunc &amp; VentSpcFunc combos'!$Q$8:$Q$343,0),0)&gt;0,1,0)</f>
        <v>0</v>
      </c>
      <c r="BT29" s="107">
        <f ca="1">IF(IFERROR(MATCH(_xlfn.CONCAT($B29,",",BT$4),'22 SpcFunc &amp; VentSpcFunc combos'!$Q$8:$Q$343,0),0)&gt;0,1,0)</f>
        <v>0</v>
      </c>
      <c r="BU29" s="107">
        <f ca="1">IF(IFERROR(MATCH(_xlfn.CONCAT($B29,",",BU$4),'22 SpcFunc &amp; VentSpcFunc combos'!$Q$8:$Q$343,0),0)&gt;0,1,0)</f>
        <v>0</v>
      </c>
      <c r="BV29" s="107">
        <f ca="1">IF(IFERROR(MATCH(_xlfn.CONCAT($B29,",",BV$4),'22 SpcFunc &amp; VentSpcFunc combos'!$Q$8:$Q$343,0),0)&gt;0,1,0)</f>
        <v>0</v>
      </c>
      <c r="BW29" s="107">
        <f ca="1">IF(IFERROR(MATCH(_xlfn.CONCAT($B29,",",BW$4),'22 SpcFunc &amp; VentSpcFunc combos'!$Q$8:$Q$343,0),0)&gt;0,1,0)</f>
        <v>0</v>
      </c>
      <c r="BX29" s="107">
        <f ca="1">IF(IFERROR(MATCH(_xlfn.CONCAT($B29,",",BX$4),'22 SpcFunc &amp; VentSpcFunc combos'!$Q$8:$Q$343,0),0)&gt;0,1,0)</f>
        <v>1</v>
      </c>
      <c r="BY29" s="107">
        <f ca="1">IF(IFERROR(MATCH(_xlfn.CONCAT($B29,",",BY$4),'22 SpcFunc &amp; VentSpcFunc combos'!$Q$8:$Q$343,0),0)&gt;0,1,0)</f>
        <v>0</v>
      </c>
      <c r="BZ29" s="107">
        <f ca="1">IF(IFERROR(MATCH(_xlfn.CONCAT($B29,",",BZ$4),'22 SpcFunc &amp; VentSpcFunc combos'!$Q$8:$Q$343,0),0)&gt;0,1,0)</f>
        <v>0</v>
      </c>
      <c r="CA29" s="107">
        <f ca="1">IF(IFERROR(MATCH(_xlfn.CONCAT($B29,",",CA$4),'22 SpcFunc &amp; VentSpcFunc combos'!$Q$8:$Q$343,0),0)&gt;0,1,0)</f>
        <v>0</v>
      </c>
      <c r="CB29" s="107">
        <f ca="1">IF(IFERROR(MATCH(_xlfn.CONCAT($B29,",",CB$4),'22 SpcFunc &amp; VentSpcFunc combos'!$Q$8:$Q$343,0),0)&gt;0,1,0)</f>
        <v>0</v>
      </c>
      <c r="CC29" s="107">
        <f ca="1">IF(IFERROR(MATCH(_xlfn.CONCAT($B29,",",CC$4),'22 SpcFunc &amp; VentSpcFunc combos'!$Q$8:$Q$343,0),0)&gt;0,1,0)</f>
        <v>0</v>
      </c>
      <c r="CD29" s="107">
        <f ca="1">IF(IFERROR(MATCH(_xlfn.CONCAT($B29,",",CD$4),'22 SpcFunc &amp; VentSpcFunc combos'!$Q$8:$Q$343,0),0)&gt;0,1,0)</f>
        <v>0</v>
      </c>
      <c r="CE29" s="107">
        <f ca="1">IF(IFERROR(MATCH(_xlfn.CONCAT($B29,",",CE$4),'22 SpcFunc &amp; VentSpcFunc combos'!$Q$8:$Q$343,0),0)&gt;0,1,0)</f>
        <v>0</v>
      </c>
      <c r="CF29" s="107">
        <f ca="1">IF(IFERROR(MATCH(_xlfn.CONCAT($B29,",",CF$4),'22 SpcFunc &amp; VentSpcFunc combos'!$Q$8:$Q$343,0),0)&gt;0,1,0)</f>
        <v>0</v>
      </c>
      <c r="CG29" s="107">
        <f ca="1">IF(IFERROR(MATCH(_xlfn.CONCAT($B29,",",CG$4),'22 SpcFunc &amp; VentSpcFunc combos'!$Q$8:$Q$343,0),0)&gt;0,1,0)</f>
        <v>0</v>
      </c>
      <c r="CH29" s="107">
        <f ca="1">IF(IFERROR(MATCH(_xlfn.CONCAT($B29,",",CH$4),'22 SpcFunc &amp; VentSpcFunc combos'!$Q$8:$Q$343,0),0)&gt;0,1,0)</f>
        <v>0</v>
      </c>
      <c r="CI29" s="107">
        <f ca="1">IF(IFERROR(MATCH(_xlfn.CONCAT($B29,",",CI$4),'22 SpcFunc &amp; VentSpcFunc combos'!$Q$8:$Q$343,0),0)&gt;0,1,0)</f>
        <v>0</v>
      </c>
      <c r="CJ29" s="107">
        <f ca="1">IF(IFERROR(MATCH(_xlfn.CONCAT($B29,",",CJ$4),'22 SpcFunc &amp; VentSpcFunc combos'!$Q$8:$Q$343,0),0)&gt;0,1,0)</f>
        <v>0</v>
      </c>
      <c r="CK29" s="107">
        <f ca="1">IF(IFERROR(MATCH(_xlfn.CONCAT($B29,",",CK$4),'22 SpcFunc &amp; VentSpcFunc combos'!$Q$8:$Q$343,0),0)&gt;0,1,0)</f>
        <v>0</v>
      </c>
      <c r="CL29" s="107">
        <f ca="1">IF(IFERROR(MATCH(_xlfn.CONCAT($B29,",",CL$4),'22 SpcFunc &amp; VentSpcFunc combos'!$Q$8:$Q$343,0),0)&gt;0,1,0)</f>
        <v>0</v>
      </c>
      <c r="CM29" s="107">
        <f ca="1">IF(IFERROR(MATCH(_xlfn.CONCAT($B29,",",CM$4),'22 SpcFunc &amp; VentSpcFunc combos'!$Q$8:$Q$343,0),0)&gt;0,1,0)</f>
        <v>0</v>
      </c>
      <c r="CN29" s="107">
        <f ca="1">IF(IFERROR(MATCH(_xlfn.CONCAT($B29,",",CN$4),'22 SpcFunc &amp; VentSpcFunc combos'!$Q$8:$Q$343,0),0)&gt;0,1,0)</f>
        <v>0</v>
      </c>
      <c r="CO29" s="107">
        <f ca="1">IF(IFERROR(MATCH(_xlfn.CONCAT($B29,",",CO$4),'22 SpcFunc &amp; VentSpcFunc combos'!$Q$8:$Q$343,0),0)&gt;0,1,0)</f>
        <v>0</v>
      </c>
      <c r="CP29" s="107">
        <f ca="1">IF(IFERROR(MATCH(_xlfn.CONCAT($B29,",",CP$4),'22 SpcFunc &amp; VentSpcFunc combos'!$Q$8:$Q$343,0),0)&gt;0,1,0)</f>
        <v>0</v>
      </c>
      <c r="CQ29" s="107">
        <f ca="1">IF(IFERROR(MATCH(_xlfn.CONCAT($B29,",",CQ$4),'22 SpcFunc &amp; VentSpcFunc combos'!$Q$8:$Q$343,0),0)&gt;0,1,0)</f>
        <v>0</v>
      </c>
      <c r="CR29" s="107">
        <f ca="1">IF(IFERROR(MATCH(_xlfn.CONCAT($B29,",",CR$4),'22 SpcFunc &amp; VentSpcFunc combos'!$Q$8:$Q$343,0),0)&gt;0,1,0)</f>
        <v>0</v>
      </c>
      <c r="CS29" s="107">
        <f ca="1">IF(IFERROR(MATCH(_xlfn.CONCAT($B29,",",CS$4),'22 SpcFunc &amp; VentSpcFunc combos'!$Q$8:$Q$343,0),0)&gt;0,1,0)</f>
        <v>0</v>
      </c>
      <c r="CT29" s="107">
        <f ca="1">IF(IFERROR(MATCH(_xlfn.CONCAT($B29,",",CT$4),'22 SpcFunc &amp; VentSpcFunc combos'!$Q$8:$Q$343,0),0)&gt;0,1,0)</f>
        <v>0</v>
      </c>
      <c r="CU29" s="86" t="s">
        <v>535</v>
      </c>
      <c r="CV29">
        <f t="shared" ca="1" si="4"/>
        <v>3</v>
      </c>
    </row>
    <row r="30" spans="2:100">
      <c r="B30" t="str">
        <f>'For CSV - 2022 SpcFuncData'!B30</f>
        <v>Healthcare Facility and Hospitals (Exam/Treatment Room)</v>
      </c>
      <c r="C30" s="107">
        <f ca="1">IF(IFERROR(MATCH(_xlfn.CONCAT($B30,",",C$4),'22 SpcFunc &amp; VentSpcFunc combos'!$Q$8:$Q$343,0),0)&gt;0,1,0)</f>
        <v>0</v>
      </c>
      <c r="D30" s="107">
        <f ca="1">IF(IFERROR(MATCH(_xlfn.CONCAT($B30,",",D$4),'22 SpcFunc &amp; VentSpcFunc combos'!$Q$8:$Q$343,0),0)&gt;0,1,0)</f>
        <v>0</v>
      </c>
      <c r="E30" s="107">
        <f ca="1">IF(IFERROR(MATCH(_xlfn.CONCAT($B30,",",E$4),'22 SpcFunc &amp; VentSpcFunc combos'!$Q$8:$Q$343,0),0)&gt;0,1,0)</f>
        <v>0</v>
      </c>
      <c r="F30" s="107">
        <f ca="1">IF(IFERROR(MATCH(_xlfn.CONCAT($B30,",",F$4),'22 SpcFunc &amp; VentSpcFunc combos'!$Q$8:$Q$343,0),0)&gt;0,1,0)</f>
        <v>0</v>
      </c>
      <c r="G30" s="107">
        <f ca="1">IF(IFERROR(MATCH(_xlfn.CONCAT($B30,",",G$4),'22 SpcFunc &amp; VentSpcFunc combos'!$Q$8:$Q$343,0),0)&gt;0,1,0)</f>
        <v>0</v>
      </c>
      <c r="H30" s="107">
        <f ca="1">IF(IFERROR(MATCH(_xlfn.CONCAT($B30,",",H$4),'22 SpcFunc &amp; VentSpcFunc combos'!$Q$8:$Q$343,0),0)&gt;0,1,0)</f>
        <v>0</v>
      </c>
      <c r="I30" s="107">
        <f ca="1">IF(IFERROR(MATCH(_xlfn.CONCAT($B30,",",I$4),'22 SpcFunc &amp; VentSpcFunc combos'!$Q$8:$Q$343,0),0)&gt;0,1,0)</f>
        <v>0</v>
      </c>
      <c r="J30" s="107">
        <f ca="1">IF(IFERROR(MATCH(_xlfn.CONCAT($B30,",",J$4),'22 SpcFunc &amp; VentSpcFunc combos'!$Q$8:$Q$343,0),0)&gt;0,1,0)</f>
        <v>0</v>
      </c>
      <c r="K30" s="107">
        <f ca="1">IF(IFERROR(MATCH(_xlfn.CONCAT($B30,",",K$4),'22 SpcFunc &amp; VentSpcFunc combos'!$Q$8:$Q$343,0),0)&gt;0,1,0)</f>
        <v>0</v>
      </c>
      <c r="L30" s="107">
        <f ca="1">IF(IFERROR(MATCH(_xlfn.CONCAT($B30,",",L$4),'22 SpcFunc &amp; VentSpcFunc combos'!$Q$8:$Q$343,0),0)&gt;0,1,0)</f>
        <v>0</v>
      </c>
      <c r="M30" s="107">
        <f ca="1">IF(IFERROR(MATCH(_xlfn.CONCAT($B30,",",M$4),'22 SpcFunc &amp; VentSpcFunc combos'!$Q$8:$Q$343,0),0)&gt;0,1,0)</f>
        <v>0</v>
      </c>
      <c r="N30" s="107">
        <f ca="1">IF(IFERROR(MATCH(_xlfn.CONCAT($B30,",",N$4),'22 SpcFunc &amp; VentSpcFunc combos'!$Q$8:$Q$343,0),0)&gt;0,1,0)</f>
        <v>0</v>
      </c>
      <c r="O30" s="107">
        <f ca="1">IF(IFERROR(MATCH(_xlfn.CONCAT($B30,",",O$4),'22 SpcFunc &amp; VentSpcFunc combos'!$Q$8:$Q$343,0),0)&gt;0,1,0)</f>
        <v>0</v>
      </c>
      <c r="P30" s="107">
        <f ca="1">IF(IFERROR(MATCH(_xlfn.CONCAT($B30,",",P$4),'22 SpcFunc &amp; VentSpcFunc combos'!$Q$8:$Q$343,0),0)&gt;0,1,0)</f>
        <v>0</v>
      </c>
      <c r="Q30" s="107">
        <f ca="1">IF(IFERROR(MATCH(_xlfn.CONCAT($B30,",",Q$4),'22 SpcFunc &amp; VentSpcFunc combos'!$Q$8:$Q$343,0),0)&gt;0,1,0)</f>
        <v>0</v>
      </c>
      <c r="R30" s="107">
        <f ca="1">IF(IFERROR(MATCH(_xlfn.CONCAT($B30,",",R$4),'22 SpcFunc &amp; VentSpcFunc combos'!$Q$8:$Q$343,0),0)&gt;0,1,0)</f>
        <v>0</v>
      </c>
      <c r="S30" s="107">
        <f ca="1">IF(IFERROR(MATCH(_xlfn.CONCAT($B30,",",S$4),'22 SpcFunc &amp; VentSpcFunc combos'!$Q$8:$Q$343,0),0)&gt;0,1,0)</f>
        <v>0</v>
      </c>
      <c r="T30" s="107">
        <f ca="1">IF(IFERROR(MATCH(_xlfn.CONCAT($B30,",",T$4),'22 SpcFunc &amp; VentSpcFunc combos'!$Q$8:$Q$343,0),0)&gt;0,1,0)</f>
        <v>0</v>
      </c>
      <c r="U30" s="107">
        <f ca="1">IF(IFERROR(MATCH(_xlfn.CONCAT($B30,",",U$4),'22 SpcFunc &amp; VentSpcFunc combos'!$Q$8:$Q$343,0),0)&gt;0,1,0)</f>
        <v>0</v>
      </c>
      <c r="V30" s="107">
        <f ca="1">IF(IFERROR(MATCH(_xlfn.CONCAT($B30,",",V$4),'22 SpcFunc &amp; VentSpcFunc combos'!$Q$8:$Q$343,0),0)&gt;0,1,0)</f>
        <v>0</v>
      </c>
      <c r="W30" s="107">
        <f ca="1">IF(IFERROR(MATCH(_xlfn.CONCAT($B30,",",W$4),'22 SpcFunc &amp; VentSpcFunc combos'!$Q$8:$Q$343,0),0)&gt;0,1,0)</f>
        <v>0</v>
      </c>
      <c r="X30" s="107">
        <f ca="1">IF(IFERROR(MATCH(_xlfn.CONCAT($B30,",",X$4),'22 SpcFunc &amp; VentSpcFunc combos'!$Q$8:$Q$343,0),0)&gt;0,1,0)</f>
        <v>0</v>
      </c>
      <c r="Y30" s="107">
        <f ca="1">IF(IFERROR(MATCH(_xlfn.CONCAT($B30,",",Y$4),'22 SpcFunc &amp; VentSpcFunc combos'!$Q$8:$Q$343,0),0)&gt;0,1,0)</f>
        <v>0</v>
      </c>
      <c r="Z30" s="107">
        <f ca="1">IF(IFERROR(MATCH(_xlfn.CONCAT($B30,",",Z$4),'22 SpcFunc &amp; VentSpcFunc combos'!$Q$8:$Q$343,0),0)&gt;0,1,0)</f>
        <v>0</v>
      </c>
      <c r="AA30" s="107">
        <f ca="1">IF(IFERROR(MATCH(_xlfn.CONCAT($B30,",",AA$4),'22 SpcFunc &amp; VentSpcFunc combos'!$Q$8:$Q$343,0),0)&gt;0,1,0)</f>
        <v>0</v>
      </c>
      <c r="AB30" s="107">
        <f ca="1">IF(IFERROR(MATCH(_xlfn.CONCAT($B30,",",AB$4),'22 SpcFunc &amp; VentSpcFunc combos'!$Q$8:$Q$343,0),0)&gt;0,1,0)</f>
        <v>0</v>
      </c>
      <c r="AC30" s="107">
        <f ca="1">IF(IFERROR(MATCH(_xlfn.CONCAT($B30,",",AC$4),'22 SpcFunc &amp; VentSpcFunc combos'!$Q$8:$Q$343,0),0)&gt;0,1,0)</f>
        <v>0</v>
      </c>
      <c r="AD30" s="107">
        <f ca="1">IF(IFERROR(MATCH(_xlfn.CONCAT($B30,",",AD$4),'22 SpcFunc &amp; VentSpcFunc combos'!$Q$8:$Q$343,0),0)&gt;0,1,0)</f>
        <v>0</v>
      </c>
      <c r="AE30" s="107">
        <f ca="1">IF(IFERROR(MATCH(_xlfn.CONCAT($B30,",",AE$4),'22 SpcFunc &amp; VentSpcFunc combos'!$Q$8:$Q$343,0),0)&gt;0,1,0)</f>
        <v>0</v>
      </c>
      <c r="AF30" s="107">
        <f ca="1">IF(IFERROR(MATCH(_xlfn.CONCAT($B30,",",AF$4),'22 SpcFunc &amp; VentSpcFunc combos'!$Q$8:$Q$343,0),0)&gt;0,1,0)</f>
        <v>0</v>
      </c>
      <c r="AG30" s="107">
        <f ca="1">IF(IFERROR(MATCH(_xlfn.CONCAT($B30,",",AG$4),'22 SpcFunc &amp; VentSpcFunc combos'!$Q$8:$Q$343,0),0)&gt;0,1,0)</f>
        <v>0</v>
      </c>
      <c r="AH30" s="107">
        <f ca="1">IF(IFERROR(MATCH(_xlfn.CONCAT($B30,",",AH$4),'22 SpcFunc &amp; VentSpcFunc combos'!$Q$8:$Q$343,0),0)&gt;0,1,0)</f>
        <v>0</v>
      </c>
      <c r="AI30" s="107">
        <f ca="1">IF(IFERROR(MATCH(_xlfn.CONCAT($B30,",",AI$4),'22 SpcFunc &amp; VentSpcFunc combos'!$Q$8:$Q$343,0),0)&gt;0,1,0)</f>
        <v>0</v>
      </c>
      <c r="AJ30" s="107">
        <f ca="1">IF(IFERROR(MATCH(_xlfn.CONCAT($B30,",",AJ$4),'22 SpcFunc &amp; VentSpcFunc combos'!$Q$8:$Q$343,0),0)&gt;0,1,0)</f>
        <v>0</v>
      </c>
      <c r="AK30" s="107">
        <f ca="1">IF(IFERROR(MATCH(_xlfn.CONCAT($B30,",",AK$4),'22 SpcFunc &amp; VentSpcFunc combos'!$Q$8:$Q$343,0),0)&gt;0,1,0)</f>
        <v>0</v>
      </c>
      <c r="AL30" s="107">
        <f ca="1">IF(IFERROR(MATCH(_xlfn.CONCAT($B30,",",AL$4),'22 SpcFunc &amp; VentSpcFunc combos'!$Q$8:$Q$343,0),0)&gt;0,1,0)</f>
        <v>0</v>
      </c>
      <c r="AM30" s="107">
        <f ca="1">IF(IFERROR(MATCH(_xlfn.CONCAT($B30,",",AM$4),'22 SpcFunc &amp; VentSpcFunc combos'!$Q$8:$Q$343,0),0)&gt;0,1,0)</f>
        <v>0</v>
      </c>
      <c r="AN30" s="107">
        <f ca="1">IF(IFERROR(MATCH(_xlfn.CONCAT($B30,",",AN$4),'22 SpcFunc &amp; VentSpcFunc combos'!$Q$8:$Q$343,0),0)&gt;0,1,0)</f>
        <v>0</v>
      </c>
      <c r="AO30" s="107">
        <f ca="1">IF(IFERROR(MATCH(_xlfn.CONCAT($B30,",",AO$4),'22 SpcFunc &amp; VentSpcFunc combos'!$Q$8:$Q$343,0),0)&gt;0,1,0)</f>
        <v>0</v>
      </c>
      <c r="AP30" s="107">
        <f ca="1">IF(IFERROR(MATCH(_xlfn.CONCAT($B30,",",AP$4),'22 SpcFunc &amp; VentSpcFunc combos'!$Q$8:$Q$343,0),0)&gt;0,1,0)</f>
        <v>0</v>
      </c>
      <c r="AQ30" s="107">
        <f ca="1">IF(IFERROR(MATCH(_xlfn.CONCAT($B30,",",AQ$4),'22 SpcFunc &amp; VentSpcFunc combos'!$Q$8:$Q$343,0),0)&gt;0,1,0)</f>
        <v>0</v>
      </c>
      <c r="AR30" s="107">
        <f ca="1">IF(IFERROR(MATCH(_xlfn.CONCAT($B30,",",AR$4),'22 SpcFunc &amp; VentSpcFunc combos'!$Q$8:$Q$343,0),0)&gt;0,1,0)</f>
        <v>0</v>
      </c>
      <c r="AS30" s="107">
        <f ca="1">IF(IFERROR(MATCH(_xlfn.CONCAT($B30,",",AS$4),'22 SpcFunc &amp; VentSpcFunc combos'!$Q$8:$Q$343,0),0)&gt;0,1,0)</f>
        <v>0</v>
      </c>
      <c r="AT30" s="107">
        <f ca="1">IF(IFERROR(MATCH(_xlfn.CONCAT($B30,",",AT$4),'22 SpcFunc &amp; VentSpcFunc combos'!$Q$8:$Q$343,0),0)&gt;0,1,0)</f>
        <v>0</v>
      </c>
      <c r="AU30" s="107">
        <f ca="1">IF(IFERROR(MATCH(_xlfn.CONCAT($B30,",",AU$4),'22 SpcFunc &amp; VentSpcFunc combos'!$Q$8:$Q$343,0),0)&gt;0,1,0)</f>
        <v>0</v>
      </c>
      <c r="AV30" s="107">
        <f ca="1">IF(IFERROR(MATCH(_xlfn.CONCAT($B30,",",AV$4),'22 SpcFunc &amp; VentSpcFunc combos'!$Q$8:$Q$343,0),0)&gt;0,1,0)</f>
        <v>0</v>
      </c>
      <c r="AW30" s="107">
        <f ca="1">IF(IFERROR(MATCH(_xlfn.CONCAT($B30,",",AW$4),'22 SpcFunc &amp; VentSpcFunc combos'!$Q$8:$Q$343,0),0)&gt;0,1,0)</f>
        <v>0</v>
      </c>
      <c r="AX30" s="107">
        <f ca="1">IF(IFERROR(MATCH(_xlfn.CONCAT($B30,",",AX$4),'22 SpcFunc &amp; VentSpcFunc combos'!$Q$8:$Q$343,0),0)&gt;0,1,0)</f>
        <v>0</v>
      </c>
      <c r="AY30" s="107">
        <f ca="1">IF(IFERROR(MATCH(_xlfn.CONCAT($B30,",",AY$4),'22 SpcFunc &amp; VentSpcFunc combos'!$Q$8:$Q$343,0),0)&gt;0,1,0)</f>
        <v>0</v>
      </c>
      <c r="AZ30" s="107">
        <f ca="1">IF(IFERROR(MATCH(_xlfn.CONCAT($B30,",",AZ$4),'22 SpcFunc &amp; VentSpcFunc combos'!$Q$8:$Q$343,0),0)&gt;0,1,0)</f>
        <v>0</v>
      </c>
      <c r="BA30" s="107">
        <f ca="1">IF(IFERROR(MATCH(_xlfn.CONCAT($B30,",",BA$4),'22 SpcFunc &amp; VentSpcFunc combos'!$Q$8:$Q$343,0),0)&gt;0,1,0)</f>
        <v>0</v>
      </c>
      <c r="BB30" s="107">
        <f ca="1">IF(IFERROR(MATCH(_xlfn.CONCAT($B30,",",BB$4),'22 SpcFunc &amp; VentSpcFunc combos'!$Q$8:$Q$343,0),0)&gt;0,1,0)</f>
        <v>0</v>
      </c>
      <c r="BC30" s="107">
        <f ca="1">IF(IFERROR(MATCH(_xlfn.CONCAT($B30,",",BC$4),'22 SpcFunc &amp; VentSpcFunc combos'!$Q$8:$Q$343,0),0)&gt;0,1,0)</f>
        <v>0</v>
      </c>
      <c r="BD30" s="107">
        <f ca="1">IF(IFERROR(MATCH(_xlfn.CONCAT($B30,",",BD$4),'22 SpcFunc &amp; VentSpcFunc combos'!$Q$8:$Q$343,0),0)&gt;0,1,0)</f>
        <v>0</v>
      </c>
      <c r="BE30" s="107">
        <f ca="1">IF(IFERROR(MATCH(_xlfn.CONCAT($B30,",",BE$4),'22 SpcFunc &amp; VentSpcFunc combos'!$Q$8:$Q$343,0),0)&gt;0,1,0)</f>
        <v>0</v>
      </c>
      <c r="BF30" s="107">
        <f ca="1">IF(IFERROR(MATCH(_xlfn.CONCAT($B30,",",BF$4),'22 SpcFunc &amp; VentSpcFunc combos'!$Q$8:$Q$343,0),0)&gt;0,1,0)</f>
        <v>0</v>
      </c>
      <c r="BG30" s="107">
        <f ca="1">IF(IFERROR(MATCH(_xlfn.CONCAT($B30,",",BG$4),'22 SpcFunc &amp; VentSpcFunc combos'!$Q$8:$Q$343,0),0)&gt;0,1,0)</f>
        <v>0</v>
      </c>
      <c r="BH30" s="107">
        <f ca="1">IF(IFERROR(MATCH(_xlfn.CONCAT($B30,",",BH$4),'22 SpcFunc &amp; VentSpcFunc combos'!$Q$8:$Q$343,0),0)&gt;0,1,0)</f>
        <v>1</v>
      </c>
      <c r="BI30" s="107">
        <f ca="1">IF(IFERROR(MATCH(_xlfn.CONCAT($B30,",",BI$4),'22 SpcFunc &amp; VentSpcFunc combos'!$Q$8:$Q$343,0),0)&gt;0,1,0)</f>
        <v>0</v>
      </c>
      <c r="BJ30" s="107">
        <f ca="1">IF(IFERROR(MATCH(_xlfn.CONCAT($B30,",",BJ$4),'22 SpcFunc &amp; VentSpcFunc combos'!$Q$8:$Q$343,0),0)&gt;0,1,0)</f>
        <v>0</v>
      </c>
      <c r="BK30" s="107">
        <f ca="1">IF(IFERROR(MATCH(_xlfn.CONCAT($B30,",",BK$4),'22 SpcFunc &amp; VentSpcFunc combos'!$Q$8:$Q$343,0),0)&gt;0,1,0)</f>
        <v>0</v>
      </c>
      <c r="BL30" s="107">
        <f ca="1">IF(IFERROR(MATCH(_xlfn.CONCAT($B30,",",BL$4),'22 SpcFunc &amp; VentSpcFunc combos'!$Q$8:$Q$343,0),0)&gt;0,1,0)</f>
        <v>0</v>
      </c>
      <c r="BM30" s="107">
        <f ca="1">IF(IFERROR(MATCH(_xlfn.CONCAT($B30,",",BM$4),'22 SpcFunc &amp; VentSpcFunc combos'!$Q$8:$Q$343,0),0)&gt;0,1,0)</f>
        <v>0</v>
      </c>
      <c r="BN30" s="107">
        <f ca="1">IF(IFERROR(MATCH(_xlfn.CONCAT($B30,",",BN$4),'22 SpcFunc &amp; VentSpcFunc combos'!$Q$8:$Q$343,0),0)&gt;0,1,0)</f>
        <v>0</v>
      </c>
      <c r="BO30" s="107">
        <f ca="1">IF(IFERROR(MATCH(_xlfn.CONCAT($B30,",",BO$4),'22 SpcFunc &amp; VentSpcFunc combos'!$Q$8:$Q$343,0),0)&gt;0,1,0)</f>
        <v>0</v>
      </c>
      <c r="BP30" s="107">
        <f ca="1">IF(IFERROR(MATCH(_xlfn.CONCAT($B30,",",BP$4),'22 SpcFunc &amp; VentSpcFunc combos'!$Q$8:$Q$343,0),0)&gt;0,1,0)</f>
        <v>0</v>
      </c>
      <c r="BQ30" s="107">
        <f ca="1">IF(IFERROR(MATCH(_xlfn.CONCAT($B30,",",BQ$4),'22 SpcFunc &amp; VentSpcFunc combos'!$Q$8:$Q$343,0),0)&gt;0,1,0)</f>
        <v>0</v>
      </c>
      <c r="BR30" s="107">
        <f ca="1">IF(IFERROR(MATCH(_xlfn.CONCAT($B30,",",BR$4),'22 SpcFunc &amp; VentSpcFunc combos'!$Q$8:$Q$343,0),0)&gt;0,1,0)</f>
        <v>0</v>
      </c>
      <c r="BS30" s="107">
        <f ca="1">IF(IFERROR(MATCH(_xlfn.CONCAT($B30,",",BS$4),'22 SpcFunc &amp; VentSpcFunc combos'!$Q$8:$Q$343,0),0)&gt;0,1,0)</f>
        <v>0</v>
      </c>
      <c r="BT30" s="107">
        <f ca="1">IF(IFERROR(MATCH(_xlfn.CONCAT($B30,",",BT$4),'22 SpcFunc &amp; VentSpcFunc combos'!$Q$8:$Q$343,0),0)&gt;0,1,0)</f>
        <v>0</v>
      </c>
      <c r="BU30" s="107">
        <f ca="1">IF(IFERROR(MATCH(_xlfn.CONCAT($B30,",",BU$4),'22 SpcFunc &amp; VentSpcFunc combos'!$Q$8:$Q$343,0),0)&gt;0,1,0)</f>
        <v>0</v>
      </c>
      <c r="BV30" s="107">
        <f ca="1">IF(IFERROR(MATCH(_xlfn.CONCAT($B30,",",BV$4),'22 SpcFunc &amp; VentSpcFunc combos'!$Q$8:$Q$343,0),0)&gt;0,1,0)</f>
        <v>0</v>
      </c>
      <c r="BW30" s="107">
        <f ca="1">IF(IFERROR(MATCH(_xlfn.CONCAT($B30,",",BW$4),'22 SpcFunc &amp; VentSpcFunc combos'!$Q$8:$Q$343,0),0)&gt;0,1,0)</f>
        <v>0</v>
      </c>
      <c r="BX30" s="107">
        <f ca="1">IF(IFERROR(MATCH(_xlfn.CONCAT($B30,",",BX$4),'22 SpcFunc &amp; VentSpcFunc combos'!$Q$8:$Q$343,0),0)&gt;0,1,0)</f>
        <v>0</v>
      </c>
      <c r="BY30" s="107">
        <f ca="1">IF(IFERROR(MATCH(_xlfn.CONCAT($B30,",",BY$4),'22 SpcFunc &amp; VentSpcFunc combos'!$Q$8:$Q$343,0),0)&gt;0,1,0)</f>
        <v>0</v>
      </c>
      <c r="BZ30" s="107">
        <f ca="1">IF(IFERROR(MATCH(_xlfn.CONCAT($B30,",",BZ$4),'22 SpcFunc &amp; VentSpcFunc combos'!$Q$8:$Q$343,0),0)&gt;0,1,0)</f>
        <v>0</v>
      </c>
      <c r="CA30" s="107">
        <f ca="1">IF(IFERROR(MATCH(_xlfn.CONCAT($B30,",",CA$4),'22 SpcFunc &amp; VentSpcFunc combos'!$Q$8:$Q$343,0),0)&gt;0,1,0)</f>
        <v>0</v>
      </c>
      <c r="CB30" s="107">
        <f ca="1">IF(IFERROR(MATCH(_xlfn.CONCAT($B30,",",CB$4),'22 SpcFunc &amp; VentSpcFunc combos'!$Q$8:$Q$343,0),0)&gt;0,1,0)</f>
        <v>0</v>
      </c>
      <c r="CC30" s="107">
        <f ca="1">IF(IFERROR(MATCH(_xlfn.CONCAT($B30,",",CC$4),'22 SpcFunc &amp; VentSpcFunc combos'!$Q$8:$Q$343,0),0)&gt;0,1,0)</f>
        <v>0</v>
      </c>
      <c r="CD30" s="107">
        <f ca="1">IF(IFERROR(MATCH(_xlfn.CONCAT($B30,",",CD$4),'22 SpcFunc &amp; VentSpcFunc combos'!$Q$8:$Q$343,0),0)&gt;0,1,0)</f>
        <v>0</v>
      </c>
      <c r="CE30" s="107">
        <f ca="1">IF(IFERROR(MATCH(_xlfn.CONCAT($B30,",",CE$4),'22 SpcFunc &amp; VentSpcFunc combos'!$Q$8:$Q$343,0),0)&gt;0,1,0)</f>
        <v>0</v>
      </c>
      <c r="CF30" s="107">
        <f ca="1">IF(IFERROR(MATCH(_xlfn.CONCAT($B30,",",CF$4),'22 SpcFunc &amp; VentSpcFunc combos'!$Q$8:$Q$343,0),0)&gt;0,1,0)</f>
        <v>0</v>
      </c>
      <c r="CG30" s="107">
        <f ca="1">IF(IFERROR(MATCH(_xlfn.CONCAT($B30,",",CG$4),'22 SpcFunc &amp; VentSpcFunc combos'!$Q$8:$Q$343,0),0)&gt;0,1,0)</f>
        <v>0</v>
      </c>
      <c r="CH30" s="107">
        <f ca="1">IF(IFERROR(MATCH(_xlfn.CONCAT($B30,",",CH$4),'22 SpcFunc &amp; VentSpcFunc combos'!$Q$8:$Q$343,0),0)&gt;0,1,0)</f>
        <v>0</v>
      </c>
      <c r="CI30" s="107">
        <f ca="1">IF(IFERROR(MATCH(_xlfn.CONCAT($B30,",",CI$4),'22 SpcFunc &amp; VentSpcFunc combos'!$Q$8:$Q$343,0),0)&gt;0,1,0)</f>
        <v>0</v>
      </c>
      <c r="CJ30" s="107">
        <f ca="1">IF(IFERROR(MATCH(_xlfn.CONCAT($B30,",",CJ$4),'22 SpcFunc &amp; VentSpcFunc combos'!$Q$8:$Q$343,0),0)&gt;0,1,0)</f>
        <v>0</v>
      </c>
      <c r="CK30" s="107">
        <f ca="1">IF(IFERROR(MATCH(_xlfn.CONCAT($B30,",",CK$4),'22 SpcFunc &amp; VentSpcFunc combos'!$Q$8:$Q$343,0),0)&gt;0,1,0)</f>
        <v>0</v>
      </c>
      <c r="CL30" s="107">
        <f ca="1">IF(IFERROR(MATCH(_xlfn.CONCAT($B30,",",CL$4),'22 SpcFunc &amp; VentSpcFunc combos'!$Q$8:$Q$343,0),0)&gt;0,1,0)</f>
        <v>0</v>
      </c>
      <c r="CM30" s="107">
        <f ca="1">IF(IFERROR(MATCH(_xlfn.CONCAT($B30,",",CM$4),'22 SpcFunc &amp; VentSpcFunc combos'!$Q$8:$Q$343,0),0)&gt;0,1,0)</f>
        <v>0</v>
      </c>
      <c r="CN30" s="107">
        <f ca="1">IF(IFERROR(MATCH(_xlfn.CONCAT($B30,",",CN$4),'22 SpcFunc &amp; VentSpcFunc combos'!$Q$8:$Q$343,0),0)&gt;0,1,0)</f>
        <v>0</v>
      </c>
      <c r="CO30" s="107">
        <f ca="1">IF(IFERROR(MATCH(_xlfn.CONCAT($B30,",",CO$4),'22 SpcFunc &amp; VentSpcFunc combos'!$Q$8:$Q$343,0),0)&gt;0,1,0)</f>
        <v>0</v>
      </c>
      <c r="CP30" s="107">
        <f ca="1">IF(IFERROR(MATCH(_xlfn.CONCAT($B30,",",CP$4),'22 SpcFunc &amp; VentSpcFunc combos'!$Q$8:$Q$343,0),0)&gt;0,1,0)</f>
        <v>0</v>
      </c>
      <c r="CQ30" s="107">
        <f ca="1">IF(IFERROR(MATCH(_xlfn.CONCAT($B30,",",CQ$4),'22 SpcFunc &amp; VentSpcFunc combos'!$Q$8:$Q$343,0),0)&gt;0,1,0)</f>
        <v>0</v>
      </c>
      <c r="CR30" s="107">
        <f ca="1">IF(IFERROR(MATCH(_xlfn.CONCAT($B30,",",CR$4),'22 SpcFunc &amp; VentSpcFunc combos'!$Q$8:$Q$343,0),0)&gt;0,1,0)</f>
        <v>0</v>
      </c>
      <c r="CS30" s="107">
        <f ca="1">IF(IFERROR(MATCH(_xlfn.CONCAT($B30,",",CS$4),'22 SpcFunc &amp; VentSpcFunc combos'!$Q$8:$Q$343,0),0)&gt;0,1,0)</f>
        <v>0</v>
      </c>
      <c r="CT30" s="107">
        <f ca="1">IF(IFERROR(MATCH(_xlfn.CONCAT($B30,",",CT$4),'22 SpcFunc &amp; VentSpcFunc combos'!$Q$8:$Q$343,0),0)&gt;0,1,0)</f>
        <v>0</v>
      </c>
      <c r="CU30" s="86" t="s">
        <v>535</v>
      </c>
      <c r="CV30">
        <f t="shared" ca="1" si="4"/>
        <v>1</v>
      </c>
    </row>
    <row r="31" spans="2:100">
      <c r="B31" t="str">
        <f>'For CSV - 2022 SpcFuncData'!B31</f>
        <v>Healthcare Facility and Hospitals (Imaging Room)</v>
      </c>
      <c r="C31" s="107">
        <f ca="1">IF(IFERROR(MATCH(_xlfn.CONCAT($B31,",",C$4),'22 SpcFunc &amp; VentSpcFunc combos'!$Q$8:$Q$343,0),0)&gt;0,1,0)</f>
        <v>0</v>
      </c>
      <c r="D31" s="107">
        <f ca="1">IF(IFERROR(MATCH(_xlfn.CONCAT($B31,",",D$4),'22 SpcFunc &amp; VentSpcFunc combos'!$Q$8:$Q$343,0),0)&gt;0,1,0)</f>
        <v>0</v>
      </c>
      <c r="E31" s="107">
        <f ca="1">IF(IFERROR(MATCH(_xlfn.CONCAT($B31,",",E$4),'22 SpcFunc &amp; VentSpcFunc combos'!$Q$8:$Q$343,0),0)&gt;0,1,0)</f>
        <v>0</v>
      </c>
      <c r="F31" s="107">
        <f ca="1">IF(IFERROR(MATCH(_xlfn.CONCAT($B31,",",F$4),'22 SpcFunc &amp; VentSpcFunc combos'!$Q$8:$Q$343,0),0)&gt;0,1,0)</f>
        <v>0</v>
      </c>
      <c r="G31" s="107">
        <f ca="1">IF(IFERROR(MATCH(_xlfn.CONCAT($B31,",",G$4),'22 SpcFunc &amp; VentSpcFunc combos'!$Q$8:$Q$343,0),0)&gt;0,1,0)</f>
        <v>0</v>
      </c>
      <c r="H31" s="107">
        <f ca="1">IF(IFERROR(MATCH(_xlfn.CONCAT($B31,",",H$4),'22 SpcFunc &amp; VentSpcFunc combos'!$Q$8:$Q$343,0),0)&gt;0,1,0)</f>
        <v>0</v>
      </c>
      <c r="I31" s="107">
        <f ca="1">IF(IFERROR(MATCH(_xlfn.CONCAT($B31,",",I$4),'22 SpcFunc &amp; VentSpcFunc combos'!$Q$8:$Q$343,0),0)&gt;0,1,0)</f>
        <v>0</v>
      </c>
      <c r="J31" s="107">
        <f ca="1">IF(IFERROR(MATCH(_xlfn.CONCAT($B31,",",J$4),'22 SpcFunc &amp; VentSpcFunc combos'!$Q$8:$Q$343,0),0)&gt;0,1,0)</f>
        <v>0</v>
      </c>
      <c r="K31" s="107">
        <f ca="1">IF(IFERROR(MATCH(_xlfn.CONCAT($B31,",",K$4),'22 SpcFunc &amp; VentSpcFunc combos'!$Q$8:$Q$343,0),0)&gt;0,1,0)</f>
        <v>0</v>
      </c>
      <c r="L31" s="107">
        <f ca="1">IF(IFERROR(MATCH(_xlfn.CONCAT($B31,",",L$4),'22 SpcFunc &amp; VentSpcFunc combos'!$Q$8:$Q$343,0),0)&gt;0,1,0)</f>
        <v>0</v>
      </c>
      <c r="M31" s="107">
        <f ca="1">IF(IFERROR(MATCH(_xlfn.CONCAT($B31,",",M$4),'22 SpcFunc &amp; VentSpcFunc combos'!$Q$8:$Q$343,0),0)&gt;0,1,0)</f>
        <v>0</v>
      </c>
      <c r="N31" s="107">
        <f ca="1">IF(IFERROR(MATCH(_xlfn.CONCAT($B31,",",N$4),'22 SpcFunc &amp; VentSpcFunc combos'!$Q$8:$Q$343,0),0)&gt;0,1,0)</f>
        <v>0</v>
      </c>
      <c r="O31" s="107">
        <f ca="1">IF(IFERROR(MATCH(_xlfn.CONCAT($B31,",",O$4),'22 SpcFunc &amp; VentSpcFunc combos'!$Q$8:$Q$343,0),0)&gt;0,1,0)</f>
        <v>0</v>
      </c>
      <c r="P31" s="107">
        <f ca="1">IF(IFERROR(MATCH(_xlfn.CONCAT($B31,",",P$4),'22 SpcFunc &amp; VentSpcFunc combos'!$Q$8:$Q$343,0),0)&gt;0,1,0)</f>
        <v>0</v>
      </c>
      <c r="Q31" s="107">
        <f ca="1">IF(IFERROR(MATCH(_xlfn.CONCAT($B31,",",Q$4),'22 SpcFunc &amp; VentSpcFunc combos'!$Q$8:$Q$343,0),0)&gt;0,1,0)</f>
        <v>0</v>
      </c>
      <c r="R31" s="107">
        <f ca="1">IF(IFERROR(MATCH(_xlfn.CONCAT($B31,",",R$4),'22 SpcFunc &amp; VentSpcFunc combos'!$Q$8:$Q$343,0),0)&gt;0,1,0)</f>
        <v>0</v>
      </c>
      <c r="S31" s="107">
        <f ca="1">IF(IFERROR(MATCH(_xlfn.CONCAT($B31,",",S$4),'22 SpcFunc &amp; VentSpcFunc combos'!$Q$8:$Q$343,0),0)&gt;0,1,0)</f>
        <v>0</v>
      </c>
      <c r="T31" s="107">
        <f ca="1">IF(IFERROR(MATCH(_xlfn.CONCAT($B31,",",T$4),'22 SpcFunc &amp; VentSpcFunc combos'!$Q$8:$Q$343,0),0)&gt;0,1,0)</f>
        <v>0</v>
      </c>
      <c r="U31" s="107">
        <f ca="1">IF(IFERROR(MATCH(_xlfn.CONCAT($B31,",",U$4),'22 SpcFunc &amp; VentSpcFunc combos'!$Q$8:$Q$343,0),0)&gt;0,1,0)</f>
        <v>0</v>
      </c>
      <c r="V31" s="107">
        <f ca="1">IF(IFERROR(MATCH(_xlfn.CONCAT($B31,",",V$4),'22 SpcFunc &amp; VentSpcFunc combos'!$Q$8:$Q$343,0),0)&gt;0,1,0)</f>
        <v>0</v>
      </c>
      <c r="W31" s="107">
        <f ca="1">IF(IFERROR(MATCH(_xlfn.CONCAT($B31,",",W$4),'22 SpcFunc &amp; VentSpcFunc combos'!$Q$8:$Q$343,0),0)&gt;0,1,0)</f>
        <v>0</v>
      </c>
      <c r="X31" s="107">
        <f ca="1">IF(IFERROR(MATCH(_xlfn.CONCAT($B31,",",X$4),'22 SpcFunc &amp; VentSpcFunc combos'!$Q$8:$Q$343,0),0)&gt;0,1,0)</f>
        <v>0</v>
      </c>
      <c r="Y31" s="107">
        <f ca="1">IF(IFERROR(MATCH(_xlfn.CONCAT($B31,",",Y$4),'22 SpcFunc &amp; VentSpcFunc combos'!$Q$8:$Q$343,0),0)&gt;0,1,0)</f>
        <v>0</v>
      </c>
      <c r="Z31" s="107">
        <f ca="1">IF(IFERROR(MATCH(_xlfn.CONCAT($B31,",",Z$4),'22 SpcFunc &amp; VentSpcFunc combos'!$Q$8:$Q$343,0),0)&gt;0,1,0)</f>
        <v>0</v>
      </c>
      <c r="AA31" s="107">
        <f ca="1">IF(IFERROR(MATCH(_xlfn.CONCAT($B31,",",AA$4),'22 SpcFunc &amp; VentSpcFunc combos'!$Q$8:$Q$343,0),0)&gt;0,1,0)</f>
        <v>0</v>
      </c>
      <c r="AB31" s="107">
        <f ca="1">IF(IFERROR(MATCH(_xlfn.CONCAT($B31,",",AB$4),'22 SpcFunc &amp; VentSpcFunc combos'!$Q$8:$Q$343,0),0)&gt;0,1,0)</f>
        <v>0</v>
      </c>
      <c r="AC31" s="107">
        <f ca="1">IF(IFERROR(MATCH(_xlfn.CONCAT($B31,",",AC$4),'22 SpcFunc &amp; VentSpcFunc combos'!$Q$8:$Q$343,0),0)&gt;0,1,0)</f>
        <v>0</v>
      </c>
      <c r="AD31" s="107">
        <f ca="1">IF(IFERROR(MATCH(_xlfn.CONCAT($B31,",",AD$4),'22 SpcFunc &amp; VentSpcFunc combos'!$Q$8:$Q$343,0),0)&gt;0,1,0)</f>
        <v>0</v>
      </c>
      <c r="AE31" s="107">
        <f ca="1">IF(IFERROR(MATCH(_xlfn.CONCAT($B31,",",AE$4),'22 SpcFunc &amp; VentSpcFunc combos'!$Q$8:$Q$343,0),0)&gt;0,1,0)</f>
        <v>0</v>
      </c>
      <c r="AF31" s="107">
        <f ca="1">IF(IFERROR(MATCH(_xlfn.CONCAT($B31,",",AF$4),'22 SpcFunc &amp; VentSpcFunc combos'!$Q$8:$Q$343,0),0)&gt;0,1,0)</f>
        <v>0</v>
      </c>
      <c r="AG31" s="107">
        <f ca="1">IF(IFERROR(MATCH(_xlfn.CONCAT($B31,",",AG$4),'22 SpcFunc &amp; VentSpcFunc combos'!$Q$8:$Q$343,0),0)&gt;0,1,0)</f>
        <v>0</v>
      </c>
      <c r="AH31" s="107">
        <f ca="1">IF(IFERROR(MATCH(_xlfn.CONCAT($B31,",",AH$4),'22 SpcFunc &amp; VentSpcFunc combos'!$Q$8:$Q$343,0),0)&gt;0,1,0)</f>
        <v>0</v>
      </c>
      <c r="AI31" s="107">
        <f ca="1">IF(IFERROR(MATCH(_xlfn.CONCAT($B31,",",AI$4),'22 SpcFunc &amp; VentSpcFunc combos'!$Q$8:$Q$343,0),0)&gt;0,1,0)</f>
        <v>0</v>
      </c>
      <c r="AJ31" s="107">
        <f ca="1">IF(IFERROR(MATCH(_xlfn.CONCAT($B31,",",AJ$4),'22 SpcFunc &amp; VentSpcFunc combos'!$Q$8:$Q$343,0),0)&gt;0,1,0)</f>
        <v>0</v>
      </c>
      <c r="AK31" s="107">
        <f ca="1">IF(IFERROR(MATCH(_xlfn.CONCAT($B31,",",AK$4),'22 SpcFunc &amp; VentSpcFunc combos'!$Q$8:$Q$343,0),0)&gt;0,1,0)</f>
        <v>0</v>
      </c>
      <c r="AL31" s="107">
        <f ca="1">IF(IFERROR(MATCH(_xlfn.CONCAT($B31,",",AL$4),'22 SpcFunc &amp; VentSpcFunc combos'!$Q$8:$Q$343,0),0)&gt;0,1,0)</f>
        <v>0</v>
      </c>
      <c r="AM31" s="107">
        <f ca="1">IF(IFERROR(MATCH(_xlfn.CONCAT($B31,",",AM$4),'22 SpcFunc &amp; VentSpcFunc combos'!$Q$8:$Q$343,0),0)&gt;0,1,0)</f>
        <v>0</v>
      </c>
      <c r="AN31" s="107">
        <f ca="1">IF(IFERROR(MATCH(_xlfn.CONCAT($B31,",",AN$4),'22 SpcFunc &amp; VentSpcFunc combos'!$Q$8:$Q$343,0),0)&gt;0,1,0)</f>
        <v>0</v>
      </c>
      <c r="AO31" s="107">
        <f ca="1">IF(IFERROR(MATCH(_xlfn.CONCAT($B31,",",AO$4),'22 SpcFunc &amp; VentSpcFunc combos'!$Q$8:$Q$343,0),0)&gt;0,1,0)</f>
        <v>0</v>
      </c>
      <c r="AP31" s="107">
        <f ca="1">IF(IFERROR(MATCH(_xlfn.CONCAT($B31,",",AP$4),'22 SpcFunc &amp; VentSpcFunc combos'!$Q$8:$Q$343,0),0)&gt;0,1,0)</f>
        <v>0</v>
      </c>
      <c r="AQ31" s="107">
        <f ca="1">IF(IFERROR(MATCH(_xlfn.CONCAT($B31,",",AQ$4),'22 SpcFunc &amp; VentSpcFunc combos'!$Q$8:$Q$343,0),0)&gt;0,1,0)</f>
        <v>0</v>
      </c>
      <c r="AR31" s="107">
        <f ca="1">IF(IFERROR(MATCH(_xlfn.CONCAT($B31,",",AR$4),'22 SpcFunc &amp; VentSpcFunc combos'!$Q$8:$Q$343,0),0)&gt;0,1,0)</f>
        <v>0</v>
      </c>
      <c r="AS31" s="107">
        <f ca="1">IF(IFERROR(MATCH(_xlfn.CONCAT($B31,",",AS$4),'22 SpcFunc &amp; VentSpcFunc combos'!$Q$8:$Q$343,0),0)&gt;0,1,0)</f>
        <v>0</v>
      </c>
      <c r="AT31" s="107">
        <f ca="1">IF(IFERROR(MATCH(_xlfn.CONCAT($B31,",",AT$4),'22 SpcFunc &amp; VentSpcFunc combos'!$Q$8:$Q$343,0),0)&gt;0,1,0)</f>
        <v>0</v>
      </c>
      <c r="AU31" s="107">
        <f ca="1">IF(IFERROR(MATCH(_xlfn.CONCAT($B31,",",AU$4),'22 SpcFunc &amp; VentSpcFunc combos'!$Q$8:$Q$343,0),0)&gt;0,1,0)</f>
        <v>0</v>
      </c>
      <c r="AV31" s="107">
        <f ca="1">IF(IFERROR(MATCH(_xlfn.CONCAT($B31,",",AV$4),'22 SpcFunc &amp; VentSpcFunc combos'!$Q$8:$Q$343,0),0)&gt;0,1,0)</f>
        <v>0</v>
      </c>
      <c r="AW31" s="107">
        <f ca="1">IF(IFERROR(MATCH(_xlfn.CONCAT($B31,",",AW$4),'22 SpcFunc &amp; VentSpcFunc combos'!$Q$8:$Q$343,0),0)&gt;0,1,0)</f>
        <v>0</v>
      </c>
      <c r="AX31" s="107">
        <f ca="1">IF(IFERROR(MATCH(_xlfn.CONCAT($B31,",",AX$4),'22 SpcFunc &amp; VentSpcFunc combos'!$Q$8:$Q$343,0),0)&gt;0,1,0)</f>
        <v>0</v>
      </c>
      <c r="AY31" s="107">
        <f ca="1">IF(IFERROR(MATCH(_xlfn.CONCAT($B31,",",AY$4),'22 SpcFunc &amp; VentSpcFunc combos'!$Q$8:$Q$343,0),0)&gt;0,1,0)</f>
        <v>0</v>
      </c>
      <c r="AZ31" s="107">
        <f ca="1">IF(IFERROR(MATCH(_xlfn.CONCAT($B31,",",AZ$4),'22 SpcFunc &amp; VentSpcFunc combos'!$Q$8:$Q$343,0),0)&gt;0,1,0)</f>
        <v>0</v>
      </c>
      <c r="BA31" s="107">
        <f ca="1">IF(IFERROR(MATCH(_xlfn.CONCAT($B31,",",BA$4),'22 SpcFunc &amp; VentSpcFunc combos'!$Q$8:$Q$343,0),0)&gt;0,1,0)</f>
        <v>0</v>
      </c>
      <c r="BB31" s="107">
        <f ca="1">IF(IFERROR(MATCH(_xlfn.CONCAT($B31,",",BB$4),'22 SpcFunc &amp; VentSpcFunc combos'!$Q$8:$Q$343,0),0)&gt;0,1,0)</f>
        <v>0</v>
      </c>
      <c r="BC31" s="107">
        <f ca="1">IF(IFERROR(MATCH(_xlfn.CONCAT($B31,",",BC$4),'22 SpcFunc &amp; VentSpcFunc combos'!$Q$8:$Q$343,0),0)&gt;0,1,0)</f>
        <v>0</v>
      </c>
      <c r="BD31" s="107">
        <f ca="1">IF(IFERROR(MATCH(_xlfn.CONCAT($B31,",",BD$4),'22 SpcFunc &amp; VentSpcFunc combos'!$Q$8:$Q$343,0),0)&gt;0,1,0)</f>
        <v>0</v>
      </c>
      <c r="BE31" s="107">
        <f ca="1">IF(IFERROR(MATCH(_xlfn.CONCAT($B31,",",BE$4),'22 SpcFunc &amp; VentSpcFunc combos'!$Q$8:$Q$343,0),0)&gt;0,1,0)</f>
        <v>0</v>
      </c>
      <c r="BF31" s="107">
        <f ca="1">IF(IFERROR(MATCH(_xlfn.CONCAT($B31,",",BF$4),'22 SpcFunc &amp; VentSpcFunc combos'!$Q$8:$Q$343,0),0)&gt;0,1,0)</f>
        <v>0</v>
      </c>
      <c r="BG31" s="107">
        <f ca="1">IF(IFERROR(MATCH(_xlfn.CONCAT($B31,",",BG$4),'22 SpcFunc &amp; VentSpcFunc combos'!$Q$8:$Q$343,0),0)&gt;0,1,0)</f>
        <v>0</v>
      </c>
      <c r="BH31" s="107">
        <f ca="1">IF(IFERROR(MATCH(_xlfn.CONCAT($B31,",",BH$4),'22 SpcFunc &amp; VentSpcFunc combos'!$Q$8:$Q$343,0),0)&gt;0,1,0)</f>
        <v>1</v>
      </c>
      <c r="BI31" s="107">
        <f ca="1">IF(IFERROR(MATCH(_xlfn.CONCAT($B31,",",BI$4),'22 SpcFunc &amp; VentSpcFunc combos'!$Q$8:$Q$343,0),0)&gt;0,1,0)</f>
        <v>0</v>
      </c>
      <c r="BJ31" s="107">
        <f ca="1">IF(IFERROR(MATCH(_xlfn.CONCAT($B31,",",BJ$4),'22 SpcFunc &amp; VentSpcFunc combos'!$Q$8:$Q$343,0),0)&gt;0,1,0)</f>
        <v>0</v>
      </c>
      <c r="BK31" s="107">
        <f ca="1">IF(IFERROR(MATCH(_xlfn.CONCAT($B31,",",BK$4),'22 SpcFunc &amp; VentSpcFunc combos'!$Q$8:$Q$343,0),0)&gt;0,1,0)</f>
        <v>0</v>
      </c>
      <c r="BL31" s="107">
        <f ca="1">IF(IFERROR(MATCH(_xlfn.CONCAT($B31,",",BL$4),'22 SpcFunc &amp; VentSpcFunc combos'!$Q$8:$Q$343,0),0)&gt;0,1,0)</f>
        <v>0</v>
      </c>
      <c r="BM31" s="107">
        <f ca="1">IF(IFERROR(MATCH(_xlfn.CONCAT($B31,",",BM$4),'22 SpcFunc &amp; VentSpcFunc combos'!$Q$8:$Q$343,0),0)&gt;0,1,0)</f>
        <v>0</v>
      </c>
      <c r="BN31" s="107">
        <f ca="1">IF(IFERROR(MATCH(_xlfn.CONCAT($B31,",",BN$4),'22 SpcFunc &amp; VentSpcFunc combos'!$Q$8:$Q$343,0),0)&gt;0,1,0)</f>
        <v>0</v>
      </c>
      <c r="BO31" s="107">
        <f ca="1">IF(IFERROR(MATCH(_xlfn.CONCAT($B31,",",BO$4),'22 SpcFunc &amp; VentSpcFunc combos'!$Q$8:$Q$343,0),0)&gt;0,1,0)</f>
        <v>0</v>
      </c>
      <c r="BP31" s="107">
        <f ca="1">IF(IFERROR(MATCH(_xlfn.CONCAT($B31,",",BP$4),'22 SpcFunc &amp; VentSpcFunc combos'!$Q$8:$Q$343,0),0)&gt;0,1,0)</f>
        <v>0</v>
      </c>
      <c r="BQ31" s="107">
        <f ca="1">IF(IFERROR(MATCH(_xlfn.CONCAT($B31,",",BQ$4),'22 SpcFunc &amp; VentSpcFunc combos'!$Q$8:$Q$343,0),0)&gt;0,1,0)</f>
        <v>0</v>
      </c>
      <c r="BR31" s="107">
        <f ca="1">IF(IFERROR(MATCH(_xlfn.CONCAT($B31,",",BR$4),'22 SpcFunc &amp; VentSpcFunc combos'!$Q$8:$Q$343,0),0)&gt;0,1,0)</f>
        <v>0</v>
      </c>
      <c r="BS31" s="107">
        <f ca="1">IF(IFERROR(MATCH(_xlfn.CONCAT($B31,",",BS$4),'22 SpcFunc &amp; VentSpcFunc combos'!$Q$8:$Q$343,0),0)&gt;0,1,0)</f>
        <v>0</v>
      </c>
      <c r="BT31" s="107">
        <f ca="1">IF(IFERROR(MATCH(_xlfn.CONCAT($B31,",",BT$4),'22 SpcFunc &amp; VentSpcFunc combos'!$Q$8:$Q$343,0),0)&gt;0,1,0)</f>
        <v>0</v>
      </c>
      <c r="BU31" s="107">
        <f ca="1">IF(IFERROR(MATCH(_xlfn.CONCAT($B31,",",BU$4),'22 SpcFunc &amp; VentSpcFunc combos'!$Q$8:$Q$343,0),0)&gt;0,1,0)</f>
        <v>0</v>
      </c>
      <c r="BV31" s="107">
        <f ca="1">IF(IFERROR(MATCH(_xlfn.CONCAT($B31,",",BV$4),'22 SpcFunc &amp; VentSpcFunc combos'!$Q$8:$Q$343,0),0)&gt;0,1,0)</f>
        <v>0</v>
      </c>
      <c r="BW31" s="107">
        <f ca="1">IF(IFERROR(MATCH(_xlfn.CONCAT($B31,",",BW$4),'22 SpcFunc &amp; VentSpcFunc combos'!$Q$8:$Q$343,0),0)&gt;0,1,0)</f>
        <v>0</v>
      </c>
      <c r="BX31" s="107">
        <f ca="1">IF(IFERROR(MATCH(_xlfn.CONCAT($B31,",",BX$4),'22 SpcFunc &amp; VentSpcFunc combos'!$Q$8:$Q$343,0),0)&gt;0,1,0)</f>
        <v>0</v>
      </c>
      <c r="BY31" s="107">
        <f ca="1">IF(IFERROR(MATCH(_xlfn.CONCAT($B31,",",BY$4),'22 SpcFunc &amp; VentSpcFunc combos'!$Q$8:$Q$343,0),0)&gt;0,1,0)</f>
        <v>0</v>
      </c>
      <c r="BZ31" s="107">
        <f ca="1">IF(IFERROR(MATCH(_xlfn.CONCAT($B31,",",BZ$4),'22 SpcFunc &amp; VentSpcFunc combos'!$Q$8:$Q$343,0),0)&gt;0,1,0)</f>
        <v>0</v>
      </c>
      <c r="CA31" s="107">
        <f ca="1">IF(IFERROR(MATCH(_xlfn.CONCAT($B31,",",CA$4),'22 SpcFunc &amp; VentSpcFunc combos'!$Q$8:$Q$343,0),0)&gt;0,1,0)</f>
        <v>0</v>
      </c>
      <c r="CB31" s="107">
        <f ca="1">IF(IFERROR(MATCH(_xlfn.CONCAT($B31,",",CB$4),'22 SpcFunc &amp; VentSpcFunc combos'!$Q$8:$Q$343,0),0)&gt;0,1,0)</f>
        <v>0</v>
      </c>
      <c r="CC31" s="107">
        <f ca="1">IF(IFERROR(MATCH(_xlfn.CONCAT($B31,",",CC$4),'22 SpcFunc &amp; VentSpcFunc combos'!$Q$8:$Q$343,0),0)&gt;0,1,0)</f>
        <v>0</v>
      </c>
      <c r="CD31" s="107">
        <f ca="1">IF(IFERROR(MATCH(_xlfn.CONCAT($B31,",",CD$4),'22 SpcFunc &amp; VentSpcFunc combos'!$Q$8:$Q$343,0),0)&gt;0,1,0)</f>
        <v>0</v>
      </c>
      <c r="CE31" s="107">
        <f ca="1">IF(IFERROR(MATCH(_xlfn.CONCAT($B31,",",CE$4),'22 SpcFunc &amp; VentSpcFunc combos'!$Q$8:$Q$343,0),0)&gt;0,1,0)</f>
        <v>0</v>
      </c>
      <c r="CF31" s="107">
        <f ca="1">IF(IFERROR(MATCH(_xlfn.CONCAT($B31,",",CF$4),'22 SpcFunc &amp; VentSpcFunc combos'!$Q$8:$Q$343,0),0)&gt;0,1,0)</f>
        <v>0</v>
      </c>
      <c r="CG31" s="107">
        <f ca="1">IF(IFERROR(MATCH(_xlfn.CONCAT($B31,",",CG$4),'22 SpcFunc &amp; VentSpcFunc combos'!$Q$8:$Q$343,0),0)&gt;0,1,0)</f>
        <v>0</v>
      </c>
      <c r="CH31" s="107">
        <f ca="1">IF(IFERROR(MATCH(_xlfn.CONCAT($B31,",",CH$4),'22 SpcFunc &amp; VentSpcFunc combos'!$Q$8:$Q$343,0),0)&gt;0,1,0)</f>
        <v>0</v>
      </c>
      <c r="CI31" s="107">
        <f ca="1">IF(IFERROR(MATCH(_xlfn.CONCAT($B31,",",CI$4),'22 SpcFunc &amp; VentSpcFunc combos'!$Q$8:$Q$343,0),0)&gt;0,1,0)</f>
        <v>0</v>
      </c>
      <c r="CJ31" s="107">
        <f ca="1">IF(IFERROR(MATCH(_xlfn.CONCAT($B31,",",CJ$4),'22 SpcFunc &amp; VentSpcFunc combos'!$Q$8:$Q$343,0),0)&gt;0,1,0)</f>
        <v>0</v>
      </c>
      <c r="CK31" s="107">
        <f ca="1">IF(IFERROR(MATCH(_xlfn.CONCAT($B31,",",CK$4),'22 SpcFunc &amp; VentSpcFunc combos'!$Q$8:$Q$343,0),0)&gt;0,1,0)</f>
        <v>0</v>
      </c>
      <c r="CL31" s="107">
        <f ca="1">IF(IFERROR(MATCH(_xlfn.CONCAT($B31,",",CL$4),'22 SpcFunc &amp; VentSpcFunc combos'!$Q$8:$Q$343,0),0)&gt;0,1,0)</f>
        <v>0</v>
      </c>
      <c r="CM31" s="107">
        <f ca="1">IF(IFERROR(MATCH(_xlfn.CONCAT($B31,",",CM$4),'22 SpcFunc &amp; VentSpcFunc combos'!$Q$8:$Q$343,0),0)&gt;0,1,0)</f>
        <v>0</v>
      </c>
      <c r="CN31" s="107">
        <f ca="1">IF(IFERROR(MATCH(_xlfn.CONCAT($B31,",",CN$4),'22 SpcFunc &amp; VentSpcFunc combos'!$Q$8:$Q$343,0),0)&gt;0,1,0)</f>
        <v>0</v>
      </c>
      <c r="CO31" s="107">
        <f ca="1">IF(IFERROR(MATCH(_xlfn.CONCAT($B31,",",CO$4),'22 SpcFunc &amp; VentSpcFunc combos'!$Q$8:$Q$343,0),0)&gt;0,1,0)</f>
        <v>0</v>
      </c>
      <c r="CP31" s="107">
        <f ca="1">IF(IFERROR(MATCH(_xlfn.CONCAT($B31,",",CP$4),'22 SpcFunc &amp; VentSpcFunc combos'!$Q$8:$Q$343,0),0)&gt;0,1,0)</f>
        <v>0</v>
      </c>
      <c r="CQ31" s="107">
        <f ca="1">IF(IFERROR(MATCH(_xlfn.CONCAT($B31,",",CQ$4),'22 SpcFunc &amp; VentSpcFunc combos'!$Q$8:$Q$343,0),0)&gt;0,1,0)</f>
        <v>0</v>
      </c>
      <c r="CR31" s="107">
        <f ca="1">IF(IFERROR(MATCH(_xlfn.CONCAT($B31,",",CR$4),'22 SpcFunc &amp; VentSpcFunc combos'!$Q$8:$Q$343,0),0)&gt;0,1,0)</f>
        <v>0</v>
      </c>
      <c r="CS31" s="107">
        <f ca="1">IF(IFERROR(MATCH(_xlfn.CONCAT($B31,",",CS$4),'22 SpcFunc &amp; VentSpcFunc combos'!$Q$8:$Q$343,0),0)&gt;0,1,0)</f>
        <v>0</v>
      </c>
      <c r="CT31" s="107">
        <f ca="1">IF(IFERROR(MATCH(_xlfn.CONCAT($B31,",",CT$4),'22 SpcFunc &amp; VentSpcFunc combos'!$Q$8:$Q$343,0),0)&gt;0,1,0)</f>
        <v>0</v>
      </c>
      <c r="CU31" s="86" t="s">
        <v>535</v>
      </c>
      <c r="CV31">
        <f t="shared" ca="1" si="4"/>
        <v>1</v>
      </c>
    </row>
    <row r="32" spans="2:100">
      <c r="B32" t="str">
        <f>'For CSV - 2022 SpcFuncData'!B32</f>
        <v>Healthcare Facility and Hospitals (Medical Supply Room)</v>
      </c>
      <c r="C32" s="107">
        <f ca="1">IF(IFERROR(MATCH(_xlfn.CONCAT($B32,",",C$4),'22 SpcFunc &amp; VentSpcFunc combos'!$Q$8:$Q$343,0),0)&gt;0,1,0)</f>
        <v>0</v>
      </c>
      <c r="D32" s="107">
        <f ca="1">IF(IFERROR(MATCH(_xlfn.CONCAT($B32,",",D$4),'22 SpcFunc &amp; VentSpcFunc combos'!$Q$8:$Q$343,0),0)&gt;0,1,0)</f>
        <v>0</v>
      </c>
      <c r="E32" s="107">
        <f ca="1">IF(IFERROR(MATCH(_xlfn.CONCAT($B32,",",E$4),'22 SpcFunc &amp; VentSpcFunc combos'!$Q$8:$Q$343,0),0)&gt;0,1,0)</f>
        <v>0</v>
      </c>
      <c r="F32" s="107">
        <f ca="1">IF(IFERROR(MATCH(_xlfn.CONCAT($B32,",",F$4),'22 SpcFunc &amp; VentSpcFunc combos'!$Q$8:$Q$343,0),0)&gt;0,1,0)</f>
        <v>0</v>
      </c>
      <c r="G32" s="107">
        <f ca="1">IF(IFERROR(MATCH(_xlfn.CONCAT($B32,",",G$4),'22 SpcFunc &amp; VentSpcFunc combos'!$Q$8:$Q$343,0),0)&gt;0,1,0)</f>
        <v>0</v>
      </c>
      <c r="H32" s="107">
        <f ca="1">IF(IFERROR(MATCH(_xlfn.CONCAT($B32,",",H$4),'22 SpcFunc &amp; VentSpcFunc combos'!$Q$8:$Q$343,0),0)&gt;0,1,0)</f>
        <v>0</v>
      </c>
      <c r="I32" s="107">
        <f ca="1">IF(IFERROR(MATCH(_xlfn.CONCAT($B32,",",I$4),'22 SpcFunc &amp; VentSpcFunc combos'!$Q$8:$Q$343,0),0)&gt;0,1,0)</f>
        <v>0</v>
      </c>
      <c r="J32" s="107">
        <f ca="1">IF(IFERROR(MATCH(_xlfn.CONCAT($B32,",",J$4),'22 SpcFunc &amp; VentSpcFunc combos'!$Q$8:$Q$343,0),0)&gt;0,1,0)</f>
        <v>0</v>
      </c>
      <c r="K32" s="107">
        <f ca="1">IF(IFERROR(MATCH(_xlfn.CONCAT($B32,",",K$4),'22 SpcFunc &amp; VentSpcFunc combos'!$Q$8:$Q$343,0),0)&gt;0,1,0)</f>
        <v>0</v>
      </c>
      <c r="L32" s="107">
        <f ca="1">IF(IFERROR(MATCH(_xlfn.CONCAT($B32,",",L$4),'22 SpcFunc &amp; VentSpcFunc combos'!$Q$8:$Q$343,0),0)&gt;0,1,0)</f>
        <v>0</v>
      </c>
      <c r="M32" s="107">
        <f ca="1">IF(IFERROR(MATCH(_xlfn.CONCAT($B32,",",M$4),'22 SpcFunc &amp; VentSpcFunc combos'!$Q$8:$Q$343,0),0)&gt;0,1,0)</f>
        <v>0</v>
      </c>
      <c r="N32" s="107">
        <f ca="1">IF(IFERROR(MATCH(_xlfn.CONCAT($B32,",",N$4),'22 SpcFunc &amp; VentSpcFunc combos'!$Q$8:$Q$343,0),0)&gt;0,1,0)</f>
        <v>0</v>
      </c>
      <c r="O32" s="107">
        <f ca="1">IF(IFERROR(MATCH(_xlfn.CONCAT($B32,",",O$4),'22 SpcFunc &amp; VentSpcFunc combos'!$Q$8:$Q$343,0),0)&gt;0,1,0)</f>
        <v>0</v>
      </c>
      <c r="P32" s="107">
        <f ca="1">IF(IFERROR(MATCH(_xlfn.CONCAT($B32,",",P$4),'22 SpcFunc &amp; VentSpcFunc combos'!$Q$8:$Q$343,0),0)&gt;0,1,0)</f>
        <v>0</v>
      </c>
      <c r="Q32" s="107">
        <f ca="1">IF(IFERROR(MATCH(_xlfn.CONCAT($B32,",",Q$4),'22 SpcFunc &amp; VentSpcFunc combos'!$Q$8:$Q$343,0),0)&gt;0,1,0)</f>
        <v>0</v>
      </c>
      <c r="R32" s="107">
        <f ca="1">IF(IFERROR(MATCH(_xlfn.CONCAT($B32,",",R$4),'22 SpcFunc &amp; VentSpcFunc combos'!$Q$8:$Q$343,0),0)&gt;0,1,0)</f>
        <v>0</v>
      </c>
      <c r="S32" s="107">
        <f ca="1">IF(IFERROR(MATCH(_xlfn.CONCAT($B32,",",S$4),'22 SpcFunc &amp; VentSpcFunc combos'!$Q$8:$Q$343,0),0)&gt;0,1,0)</f>
        <v>0</v>
      </c>
      <c r="T32" s="107">
        <f ca="1">IF(IFERROR(MATCH(_xlfn.CONCAT($B32,",",T$4),'22 SpcFunc &amp; VentSpcFunc combos'!$Q$8:$Q$343,0),0)&gt;0,1,0)</f>
        <v>0</v>
      </c>
      <c r="U32" s="107">
        <f ca="1">IF(IFERROR(MATCH(_xlfn.CONCAT($B32,",",U$4),'22 SpcFunc &amp; VentSpcFunc combos'!$Q$8:$Q$343,0),0)&gt;0,1,0)</f>
        <v>0</v>
      </c>
      <c r="V32" s="107">
        <f ca="1">IF(IFERROR(MATCH(_xlfn.CONCAT($B32,",",V$4),'22 SpcFunc &amp; VentSpcFunc combos'!$Q$8:$Q$343,0),0)&gt;0,1,0)</f>
        <v>0</v>
      </c>
      <c r="W32" s="107">
        <f ca="1">IF(IFERROR(MATCH(_xlfn.CONCAT($B32,",",W$4),'22 SpcFunc &amp; VentSpcFunc combos'!$Q$8:$Q$343,0),0)&gt;0,1,0)</f>
        <v>0</v>
      </c>
      <c r="X32" s="107">
        <f ca="1">IF(IFERROR(MATCH(_xlfn.CONCAT($B32,",",X$4),'22 SpcFunc &amp; VentSpcFunc combos'!$Q$8:$Q$343,0),0)&gt;0,1,0)</f>
        <v>0</v>
      </c>
      <c r="Y32" s="107">
        <f ca="1">IF(IFERROR(MATCH(_xlfn.CONCAT($B32,",",Y$4),'22 SpcFunc &amp; VentSpcFunc combos'!$Q$8:$Q$343,0),0)&gt;0,1,0)</f>
        <v>0</v>
      </c>
      <c r="Z32" s="107">
        <f ca="1">IF(IFERROR(MATCH(_xlfn.CONCAT($B32,",",Z$4),'22 SpcFunc &amp; VentSpcFunc combos'!$Q$8:$Q$343,0),0)&gt;0,1,0)</f>
        <v>0</v>
      </c>
      <c r="AA32" s="107">
        <f ca="1">IF(IFERROR(MATCH(_xlfn.CONCAT($B32,",",AA$4),'22 SpcFunc &amp; VentSpcFunc combos'!$Q$8:$Q$343,0),0)&gt;0,1,0)</f>
        <v>0</v>
      </c>
      <c r="AB32" s="107">
        <f ca="1">IF(IFERROR(MATCH(_xlfn.CONCAT($B32,",",AB$4),'22 SpcFunc &amp; VentSpcFunc combos'!$Q$8:$Q$343,0),0)&gt;0,1,0)</f>
        <v>0</v>
      </c>
      <c r="AC32" s="107">
        <f ca="1">IF(IFERROR(MATCH(_xlfn.CONCAT($B32,",",AC$4),'22 SpcFunc &amp; VentSpcFunc combos'!$Q$8:$Q$343,0),0)&gt;0,1,0)</f>
        <v>0</v>
      </c>
      <c r="AD32" s="107">
        <f ca="1">IF(IFERROR(MATCH(_xlfn.CONCAT($B32,",",AD$4),'22 SpcFunc &amp; VentSpcFunc combos'!$Q$8:$Q$343,0),0)&gt;0,1,0)</f>
        <v>0</v>
      </c>
      <c r="AE32" s="107">
        <f ca="1">IF(IFERROR(MATCH(_xlfn.CONCAT($B32,",",AE$4),'22 SpcFunc &amp; VentSpcFunc combos'!$Q$8:$Q$343,0),0)&gt;0,1,0)</f>
        <v>0</v>
      </c>
      <c r="AF32" s="107">
        <f ca="1">IF(IFERROR(MATCH(_xlfn.CONCAT($B32,",",AF$4),'22 SpcFunc &amp; VentSpcFunc combos'!$Q$8:$Q$343,0),0)&gt;0,1,0)</f>
        <v>0</v>
      </c>
      <c r="AG32" s="107">
        <f ca="1">IF(IFERROR(MATCH(_xlfn.CONCAT($B32,",",AG$4),'22 SpcFunc &amp; VentSpcFunc combos'!$Q$8:$Q$343,0),0)&gt;0,1,0)</f>
        <v>0</v>
      </c>
      <c r="AH32" s="107">
        <f ca="1">IF(IFERROR(MATCH(_xlfn.CONCAT($B32,",",AH$4),'22 SpcFunc &amp; VentSpcFunc combos'!$Q$8:$Q$343,0),0)&gt;0,1,0)</f>
        <v>0</v>
      </c>
      <c r="AI32" s="107">
        <f ca="1">IF(IFERROR(MATCH(_xlfn.CONCAT($B32,",",AI$4),'22 SpcFunc &amp; VentSpcFunc combos'!$Q$8:$Q$343,0),0)&gt;0,1,0)</f>
        <v>0</v>
      </c>
      <c r="AJ32" s="107">
        <f ca="1">IF(IFERROR(MATCH(_xlfn.CONCAT($B32,",",AJ$4),'22 SpcFunc &amp; VentSpcFunc combos'!$Q$8:$Q$343,0),0)&gt;0,1,0)</f>
        <v>0</v>
      </c>
      <c r="AK32" s="107">
        <f ca="1">IF(IFERROR(MATCH(_xlfn.CONCAT($B32,",",AK$4),'22 SpcFunc &amp; VentSpcFunc combos'!$Q$8:$Q$343,0),0)&gt;0,1,0)</f>
        <v>0</v>
      </c>
      <c r="AL32" s="107">
        <f ca="1">IF(IFERROR(MATCH(_xlfn.CONCAT($B32,",",AL$4),'22 SpcFunc &amp; VentSpcFunc combos'!$Q$8:$Q$343,0),0)&gt;0,1,0)</f>
        <v>0</v>
      </c>
      <c r="AM32" s="107">
        <f ca="1">IF(IFERROR(MATCH(_xlfn.CONCAT($B32,",",AM$4),'22 SpcFunc &amp; VentSpcFunc combos'!$Q$8:$Q$343,0),0)&gt;0,1,0)</f>
        <v>0</v>
      </c>
      <c r="AN32" s="107">
        <f ca="1">IF(IFERROR(MATCH(_xlfn.CONCAT($B32,",",AN$4),'22 SpcFunc &amp; VentSpcFunc combos'!$Q$8:$Q$343,0),0)&gt;0,1,0)</f>
        <v>0</v>
      </c>
      <c r="AO32" s="107">
        <f ca="1">IF(IFERROR(MATCH(_xlfn.CONCAT($B32,",",AO$4),'22 SpcFunc &amp; VentSpcFunc combos'!$Q$8:$Q$343,0),0)&gt;0,1,0)</f>
        <v>0</v>
      </c>
      <c r="AP32" s="107">
        <f ca="1">IF(IFERROR(MATCH(_xlfn.CONCAT($B32,",",AP$4),'22 SpcFunc &amp; VentSpcFunc combos'!$Q$8:$Q$343,0),0)&gt;0,1,0)</f>
        <v>0</v>
      </c>
      <c r="AQ32" s="107">
        <f ca="1">IF(IFERROR(MATCH(_xlfn.CONCAT($B32,",",AQ$4),'22 SpcFunc &amp; VentSpcFunc combos'!$Q$8:$Q$343,0),0)&gt;0,1,0)</f>
        <v>0</v>
      </c>
      <c r="AR32" s="107">
        <f ca="1">IF(IFERROR(MATCH(_xlfn.CONCAT($B32,",",AR$4),'22 SpcFunc &amp; VentSpcFunc combos'!$Q$8:$Q$343,0),0)&gt;0,1,0)</f>
        <v>0</v>
      </c>
      <c r="AS32" s="107">
        <f ca="1">IF(IFERROR(MATCH(_xlfn.CONCAT($B32,",",AS$4),'22 SpcFunc &amp; VentSpcFunc combos'!$Q$8:$Q$343,0),0)&gt;0,1,0)</f>
        <v>0</v>
      </c>
      <c r="AT32" s="107">
        <f ca="1">IF(IFERROR(MATCH(_xlfn.CONCAT($B32,",",AT$4),'22 SpcFunc &amp; VentSpcFunc combos'!$Q$8:$Q$343,0),0)&gt;0,1,0)</f>
        <v>0</v>
      </c>
      <c r="AU32" s="107">
        <f ca="1">IF(IFERROR(MATCH(_xlfn.CONCAT($B32,",",AU$4),'22 SpcFunc &amp; VentSpcFunc combos'!$Q$8:$Q$343,0),0)&gt;0,1,0)</f>
        <v>0</v>
      </c>
      <c r="AV32" s="107">
        <f ca="1">IF(IFERROR(MATCH(_xlfn.CONCAT($B32,",",AV$4),'22 SpcFunc &amp; VentSpcFunc combos'!$Q$8:$Q$343,0),0)&gt;0,1,0)</f>
        <v>0</v>
      </c>
      <c r="AW32" s="107">
        <f ca="1">IF(IFERROR(MATCH(_xlfn.CONCAT($B32,",",AW$4),'22 SpcFunc &amp; VentSpcFunc combos'!$Q$8:$Q$343,0),0)&gt;0,1,0)</f>
        <v>0</v>
      </c>
      <c r="AX32" s="107">
        <f ca="1">IF(IFERROR(MATCH(_xlfn.CONCAT($B32,",",AX$4),'22 SpcFunc &amp; VentSpcFunc combos'!$Q$8:$Q$343,0),0)&gt;0,1,0)</f>
        <v>0</v>
      </c>
      <c r="AY32" s="107">
        <f ca="1">IF(IFERROR(MATCH(_xlfn.CONCAT($B32,",",AY$4),'22 SpcFunc &amp; VentSpcFunc combos'!$Q$8:$Q$343,0),0)&gt;0,1,0)</f>
        <v>0</v>
      </c>
      <c r="AZ32" s="107">
        <f ca="1">IF(IFERROR(MATCH(_xlfn.CONCAT($B32,",",AZ$4),'22 SpcFunc &amp; VentSpcFunc combos'!$Q$8:$Q$343,0),0)&gt;0,1,0)</f>
        <v>0</v>
      </c>
      <c r="BA32" s="107">
        <f ca="1">IF(IFERROR(MATCH(_xlfn.CONCAT($B32,",",BA$4),'22 SpcFunc &amp; VentSpcFunc combos'!$Q$8:$Q$343,0),0)&gt;0,1,0)</f>
        <v>0</v>
      </c>
      <c r="BB32" s="107">
        <f ca="1">IF(IFERROR(MATCH(_xlfn.CONCAT($B32,",",BB$4),'22 SpcFunc &amp; VentSpcFunc combos'!$Q$8:$Q$343,0),0)&gt;0,1,0)</f>
        <v>0</v>
      </c>
      <c r="BC32" s="107">
        <f ca="1">IF(IFERROR(MATCH(_xlfn.CONCAT($B32,",",BC$4),'22 SpcFunc &amp; VentSpcFunc combos'!$Q$8:$Q$343,0),0)&gt;0,1,0)</f>
        <v>0</v>
      </c>
      <c r="BD32" s="107">
        <f ca="1">IF(IFERROR(MATCH(_xlfn.CONCAT($B32,",",BD$4),'22 SpcFunc &amp; VentSpcFunc combos'!$Q$8:$Q$343,0),0)&gt;0,1,0)</f>
        <v>0</v>
      </c>
      <c r="BE32" s="107">
        <f ca="1">IF(IFERROR(MATCH(_xlfn.CONCAT($B32,",",BE$4),'22 SpcFunc &amp; VentSpcFunc combos'!$Q$8:$Q$343,0),0)&gt;0,1,0)</f>
        <v>0</v>
      </c>
      <c r="BF32" s="107">
        <f ca="1">IF(IFERROR(MATCH(_xlfn.CONCAT($B32,",",BF$4),'22 SpcFunc &amp; VentSpcFunc combos'!$Q$8:$Q$343,0),0)&gt;0,1,0)</f>
        <v>0</v>
      </c>
      <c r="BG32" s="107">
        <f ca="1">IF(IFERROR(MATCH(_xlfn.CONCAT($B32,",",BG$4),'22 SpcFunc &amp; VentSpcFunc combos'!$Q$8:$Q$343,0),0)&gt;0,1,0)</f>
        <v>0</v>
      </c>
      <c r="BH32" s="107">
        <f ca="1">IF(IFERROR(MATCH(_xlfn.CONCAT($B32,",",BH$4),'22 SpcFunc &amp; VentSpcFunc combos'!$Q$8:$Q$343,0),0)&gt;0,1,0)</f>
        <v>1</v>
      </c>
      <c r="BI32" s="107">
        <f ca="1">IF(IFERROR(MATCH(_xlfn.CONCAT($B32,",",BI$4),'22 SpcFunc &amp; VentSpcFunc combos'!$Q$8:$Q$343,0),0)&gt;0,1,0)</f>
        <v>0</v>
      </c>
      <c r="BJ32" s="107">
        <f ca="1">IF(IFERROR(MATCH(_xlfn.CONCAT($B32,",",BJ$4),'22 SpcFunc &amp; VentSpcFunc combos'!$Q$8:$Q$343,0),0)&gt;0,1,0)</f>
        <v>0</v>
      </c>
      <c r="BK32" s="107">
        <f ca="1">IF(IFERROR(MATCH(_xlfn.CONCAT($B32,",",BK$4),'22 SpcFunc &amp; VentSpcFunc combos'!$Q$8:$Q$343,0),0)&gt;0,1,0)</f>
        <v>0</v>
      </c>
      <c r="BL32" s="107">
        <f ca="1">IF(IFERROR(MATCH(_xlfn.CONCAT($B32,",",BL$4),'22 SpcFunc &amp; VentSpcFunc combos'!$Q$8:$Q$343,0),0)&gt;0,1,0)</f>
        <v>0</v>
      </c>
      <c r="BM32" s="107">
        <f ca="1">IF(IFERROR(MATCH(_xlfn.CONCAT($B32,",",BM$4),'22 SpcFunc &amp; VentSpcFunc combos'!$Q$8:$Q$343,0),0)&gt;0,1,0)</f>
        <v>0</v>
      </c>
      <c r="BN32" s="107">
        <f ca="1">IF(IFERROR(MATCH(_xlfn.CONCAT($B32,",",BN$4),'22 SpcFunc &amp; VentSpcFunc combos'!$Q$8:$Q$343,0),0)&gt;0,1,0)</f>
        <v>0</v>
      </c>
      <c r="BO32" s="107">
        <f ca="1">IF(IFERROR(MATCH(_xlfn.CONCAT($B32,",",BO$4),'22 SpcFunc &amp; VentSpcFunc combos'!$Q$8:$Q$343,0),0)&gt;0,1,0)</f>
        <v>0</v>
      </c>
      <c r="BP32" s="107">
        <f ca="1">IF(IFERROR(MATCH(_xlfn.CONCAT($B32,",",BP$4),'22 SpcFunc &amp; VentSpcFunc combos'!$Q$8:$Q$343,0),0)&gt;0,1,0)</f>
        <v>0</v>
      </c>
      <c r="BQ32" s="107">
        <f ca="1">IF(IFERROR(MATCH(_xlfn.CONCAT($B32,",",BQ$4),'22 SpcFunc &amp; VentSpcFunc combos'!$Q$8:$Q$343,0),0)&gt;0,1,0)</f>
        <v>0</v>
      </c>
      <c r="BR32" s="107">
        <f ca="1">IF(IFERROR(MATCH(_xlfn.CONCAT($B32,",",BR$4),'22 SpcFunc &amp; VentSpcFunc combos'!$Q$8:$Q$343,0),0)&gt;0,1,0)</f>
        <v>0</v>
      </c>
      <c r="BS32" s="107">
        <f ca="1">IF(IFERROR(MATCH(_xlfn.CONCAT($B32,",",BS$4),'22 SpcFunc &amp; VentSpcFunc combos'!$Q$8:$Q$343,0),0)&gt;0,1,0)</f>
        <v>0</v>
      </c>
      <c r="BT32" s="107">
        <f ca="1">IF(IFERROR(MATCH(_xlfn.CONCAT($B32,",",BT$4),'22 SpcFunc &amp; VentSpcFunc combos'!$Q$8:$Q$343,0),0)&gt;0,1,0)</f>
        <v>0</v>
      </c>
      <c r="BU32" s="107">
        <f ca="1">IF(IFERROR(MATCH(_xlfn.CONCAT($B32,",",BU$4),'22 SpcFunc &amp; VentSpcFunc combos'!$Q$8:$Q$343,0),0)&gt;0,1,0)</f>
        <v>0</v>
      </c>
      <c r="BV32" s="107">
        <f ca="1">IF(IFERROR(MATCH(_xlfn.CONCAT($B32,",",BV$4),'22 SpcFunc &amp; VentSpcFunc combos'!$Q$8:$Q$343,0),0)&gt;0,1,0)</f>
        <v>0</v>
      </c>
      <c r="BW32" s="107">
        <f ca="1">IF(IFERROR(MATCH(_xlfn.CONCAT($B32,",",BW$4),'22 SpcFunc &amp; VentSpcFunc combos'!$Q$8:$Q$343,0),0)&gt;0,1,0)</f>
        <v>0</v>
      </c>
      <c r="BX32" s="107">
        <f ca="1">IF(IFERROR(MATCH(_xlfn.CONCAT($B32,",",BX$4),'22 SpcFunc &amp; VentSpcFunc combos'!$Q$8:$Q$343,0),0)&gt;0,1,0)</f>
        <v>0</v>
      </c>
      <c r="BY32" s="107">
        <f ca="1">IF(IFERROR(MATCH(_xlfn.CONCAT($B32,",",BY$4),'22 SpcFunc &amp; VentSpcFunc combos'!$Q$8:$Q$343,0),0)&gt;0,1,0)</f>
        <v>0</v>
      </c>
      <c r="BZ32" s="107">
        <f ca="1">IF(IFERROR(MATCH(_xlfn.CONCAT($B32,",",BZ$4),'22 SpcFunc &amp; VentSpcFunc combos'!$Q$8:$Q$343,0),0)&gt;0,1,0)</f>
        <v>0</v>
      </c>
      <c r="CA32" s="107">
        <f ca="1">IF(IFERROR(MATCH(_xlfn.CONCAT($B32,",",CA$4),'22 SpcFunc &amp; VentSpcFunc combos'!$Q$8:$Q$343,0),0)&gt;0,1,0)</f>
        <v>0</v>
      </c>
      <c r="CB32" s="107">
        <f ca="1">IF(IFERROR(MATCH(_xlfn.CONCAT($B32,",",CB$4),'22 SpcFunc &amp; VentSpcFunc combos'!$Q$8:$Q$343,0),0)&gt;0,1,0)</f>
        <v>0</v>
      </c>
      <c r="CC32" s="107">
        <f ca="1">IF(IFERROR(MATCH(_xlfn.CONCAT($B32,",",CC$4),'22 SpcFunc &amp; VentSpcFunc combos'!$Q$8:$Q$343,0),0)&gt;0,1,0)</f>
        <v>0</v>
      </c>
      <c r="CD32" s="107">
        <f ca="1">IF(IFERROR(MATCH(_xlfn.CONCAT($B32,",",CD$4),'22 SpcFunc &amp; VentSpcFunc combos'!$Q$8:$Q$343,0),0)&gt;0,1,0)</f>
        <v>0</v>
      </c>
      <c r="CE32" s="107">
        <f ca="1">IF(IFERROR(MATCH(_xlfn.CONCAT($B32,",",CE$4),'22 SpcFunc &amp; VentSpcFunc combos'!$Q$8:$Q$343,0),0)&gt;0,1,0)</f>
        <v>0</v>
      </c>
      <c r="CF32" s="107">
        <f ca="1">IF(IFERROR(MATCH(_xlfn.CONCAT($B32,",",CF$4),'22 SpcFunc &amp; VentSpcFunc combos'!$Q$8:$Q$343,0),0)&gt;0,1,0)</f>
        <v>0</v>
      </c>
      <c r="CG32" s="107">
        <f ca="1">IF(IFERROR(MATCH(_xlfn.CONCAT($B32,",",CG$4),'22 SpcFunc &amp; VentSpcFunc combos'!$Q$8:$Q$343,0),0)&gt;0,1,0)</f>
        <v>0</v>
      </c>
      <c r="CH32" s="107">
        <f ca="1">IF(IFERROR(MATCH(_xlfn.CONCAT($B32,",",CH$4),'22 SpcFunc &amp; VentSpcFunc combos'!$Q$8:$Q$343,0),0)&gt;0,1,0)</f>
        <v>0</v>
      </c>
      <c r="CI32" s="107">
        <f ca="1">IF(IFERROR(MATCH(_xlfn.CONCAT($B32,",",CI$4),'22 SpcFunc &amp; VentSpcFunc combos'!$Q$8:$Q$343,0),0)&gt;0,1,0)</f>
        <v>0</v>
      </c>
      <c r="CJ32" s="107">
        <f ca="1">IF(IFERROR(MATCH(_xlfn.CONCAT($B32,",",CJ$4),'22 SpcFunc &amp; VentSpcFunc combos'!$Q$8:$Q$343,0),0)&gt;0,1,0)</f>
        <v>0</v>
      </c>
      <c r="CK32" s="107">
        <f ca="1">IF(IFERROR(MATCH(_xlfn.CONCAT($B32,",",CK$4),'22 SpcFunc &amp; VentSpcFunc combos'!$Q$8:$Q$343,0),0)&gt;0,1,0)</f>
        <v>0</v>
      </c>
      <c r="CL32" s="107">
        <f ca="1">IF(IFERROR(MATCH(_xlfn.CONCAT($B32,",",CL$4),'22 SpcFunc &amp; VentSpcFunc combos'!$Q$8:$Q$343,0),0)&gt;0,1,0)</f>
        <v>0</v>
      </c>
      <c r="CM32" s="107">
        <f ca="1">IF(IFERROR(MATCH(_xlfn.CONCAT($B32,",",CM$4),'22 SpcFunc &amp; VentSpcFunc combos'!$Q$8:$Q$343,0),0)&gt;0,1,0)</f>
        <v>0</v>
      </c>
      <c r="CN32" s="107">
        <f ca="1">IF(IFERROR(MATCH(_xlfn.CONCAT($B32,",",CN$4),'22 SpcFunc &amp; VentSpcFunc combos'!$Q$8:$Q$343,0),0)&gt;0,1,0)</f>
        <v>0</v>
      </c>
      <c r="CO32" s="107">
        <f ca="1">IF(IFERROR(MATCH(_xlfn.CONCAT($B32,",",CO$4),'22 SpcFunc &amp; VentSpcFunc combos'!$Q$8:$Q$343,0),0)&gt;0,1,0)</f>
        <v>0</v>
      </c>
      <c r="CP32" s="107">
        <f ca="1">IF(IFERROR(MATCH(_xlfn.CONCAT($B32,",",CP$4),'22 SpcFunc &amp; VentSpcFunc combos'!$Q$8:$Q$343,0),0)&gt;0,1,0)</f>
        <v>0</v>
      </c>
      <c r="CQ32" s="107">
        <f ca="1">IF(IFERROR(MATCH(_xlfn.CONCAT($B32,",",CQ$4),'22 SpcFunc &amp; VentSpcFunc combos'!$Q$8:$Q$343,0),0)&gt;0,1,0)</f>
        <v>0</v>
      </c>
      <c r="CR32" s="107">
        <f ca="1">IF(IFERROR(MATCH(_xlfn.CONCAT($B32,",",CR$4),'22 SpcFunc &amp; VentSpcFunc combos'!$Q$8:$Q$343,0),0)&gt;0,1,0)</f>
        <v>0</v>
      </c>
      <c r="CS32" s="107">
        <f ca="1">IF(IFERROR(MATCH(_xlfn.CONCAT($B32,",",CS$4),'22 SpcFunc &amp; VentSpcFunc combos'!$Q$8:$Q$343,0),0)&gt;0,1,0)</f>
        <v>0</v>
      </c>
      <c r="CT32" s="107">
        <f ca="1">IF(IFERROR(MATCH(_xlfn.CONCAT($B32,",",CT$4),'22 SpcFunc &amp; VentSpcFunc combos'!$Q$8:$Q$343,0),0)&gt;0,1,0)</f>
        <v>0</v>
      </c>
      <c r="CU32" s="86" t="s">
        <v>535</v>
      </c>
      <c r="CV32">
        <f t="shared" ca="1" si="4"/>
        <v>1</v>
      </c>
    </row>
    <row r="33" spans="2:100">
      <c r="B33" t="str">
        <f>'For CSV - 2022 SpcFuncData'!B33</f>
        <v>Healthcare Facility and Hospitals (Nursery)</v>
      </c>
      <c r="C33" s="107">
        <f ca="1">IF(IFERROR(MATCH(_xlfn.CONCAT($B33,",",C$4),'22 SpcFunc &amp; VentSpcFunc combos'!$Q$8:$Q$343,0),0)&gt;0,1,0)</f>
        <v>0</v>
      </c>
      <c r="D33" s="107">
        <f ca="1">IF(IFERROR(MATCH(_xlfn.CONCAT($B33,",",D$4),'22 SpcFunc &amp; VentSpcFunc combos'!$Q$8:$Q$343,0),0)&gt;0,1,0)</f>
        <v>0</v>
      </c>
      <c r="E33" s="107">
        <f ca="1">IF(IFERROR(MATCH(_xlfn.CONCAT($B33,",",E$4),'22 SpcFunc &amp; VentSpcFunc combos'!$Q$8:$Q$343,0),0)&gt;0,1,0)</f>
        <v>0</v>
      </c>
      <c r="F33" s="107">
        <f ca="1">IF(IFERROR(MATCH(_xlfn.CONCAT($B33,",",F$4),'22 SpcFunc &amp; VentSpcFunc combos'!$Q$8:$Q$343,0),0)&gt;0,1,0)</f>
        <v>0</v>
      </c>
      <c r="G33" s="107">
        <f ca="1">IF(IFERROR(MATCH(_xlfn.CONCAT($B33,",",G$4),'22 SpcFunc &amp; VentSpcFunc combos'!$Q$8:$Q$343,0),0)&gt;0,1,0)</f>
        <v>0</v>
      </c>
      <c r="H33" s="107">
        <f ca="1">IF(IFERROR(MATCH(_xlfn.CONCAT($B33,",",H$4),'22 SpcFunc &amp; VentSpcFunc combos'!$Q$8:$Q$343,0),0)&gt;0,1,0)</f>
        <v>0</v>
      </c>
      <c r="I33" s="107">
        <f ca="1">IF(IFERROR(MATCH(_xlfn.CONCAT($B33,",",I$4),'22 SpcFunc &amp; VentSpcFunc combos'!$Q$8:$Q$343,0),0)&gt;0,1,0)</f>
        <v>0</v>
      </c>
      <c r="J33" s="107">
        <f ca="1">IF(IFERROR(MATCH(_xlfn.CONCAT($B33,",",J$4),'22 SpcFunc &amp; VentSpcFunc combos'!$Q$8:$Q$343,0),0)&gt;0,1,0)</f>
        <v>0</v>
      </c>
      <c r="K33" s="107">
        <f ca="1">IF(IFERROR(MATCH(_xlfn.CONCAT($B33,",",K$4),'22 SpcFunc &amp; VentSpcFunc combos'!$Q$8:$Q$343,0),0)&gt;0,1,0)</f>
        <v>0</v>
      </c>
      <c r="L33" s="107">
        <f ca="1">IF(IFERROR(MATCH(_xlfn.CONCAT($B33,",",L$4),'22 SpcFunc &amp; VentSpcFunc combos'!$Q$8:$Q$343,0),0)&gt;0,1,0)</f>
        <v>0</v>
      </c>
      <c r="M33" s="107">
        <f ca="1">IF(IFERROR(MATCH(_xlfn.CONCAT($B33,",",M$4),'22 SpcFunc &amp; VentSpcFunc combos'!$Q$8:$Q$343,0),0)&gt;0,1,0)</f>
        <v>0</v>
      </c>
      <c r="N33" s="107">
        <f ca="1">IF(IFERROR(MATCH(_xlfn.CONCAT($B33,",",N$4),'22 SpcFunc &amp; VentSpcFunc combos'!$Q$8:$Q$343,0),0)&gt;0,1,0)</f>
        <v>0</v>
      </c>
      <c r="O33" s="107">
        <f ca="1">IF(IFERROR(MATCH(_xlfn.CONCAT($B33,",",O$4),'22 SpcFunc &amp; VentSpcFunc combos'!$Q$8:$Q$343,0),0)&gt;0,1,0)</f>
        <v>0</v>
      </c>
      <c r="P33" s="107">
        <f ca="1">IF(IFERROR(MATCH(_xlfn.CONCAT($B33,",",P$4),'22 SpcFunc &amp; VentSpcFunc combos'!$Q$8:$Q$343,0),0)&gt;0,1,0)</f>
        <v>0</v>
      </c>
      <c r="Q33" s="107">
        <f ca="1">IF(IFERROR(MATCH(_xlfn.CONCAT($B33,",",Q$4),'22 SpcFunc &amp; VentSpcFunc combos'!$Q$8:$Q$343,0),0)&gt;0,1,0)</f>
        <v>0</v>
      </c>
      <c r="R33" s="107">
        <f ca="1">IF(IFERROR(MATCH(_xlfn.CONCAT($B33,",",R$4),'22 SpcFunc &amp; VentSpcFunc combos'!$Q$8:$Q$343,0),0)&gt;0,1,0)</f>
        <v>0</v>
      </c>
      <c r="S33" s="107">
        <f ca="1">IF(IFERROR(MATCH(_xlfn.CONCAT($B33,",",S$4),'22 SpcFunc &amp; VentSpcFunc combos'!$Q$8:$Q$343,0),0)&gt;0,1,0)</f>
        <v>0</v>
      </c>
      <c r="T33" s="107">
        <f ca="1">IF(IFERROR(MATCH(_xlfn.CONCAT($B33,",",T$4),'22 SpcFunc &amp; VentSpcFunc combos'!$Q$8:$Q$343,0),0)&gt;0,1,0)</f>
        <v>0</v>
      </c>
      <c r="U33" s="107">
        <f ca="1">IF(IFERROR(MATCH(_xlfn.CONCAT($B33,",",U$4),'22 SpcFunc &amp; VentSpcFunc combos'!$Q$8:$Q$343,0),0)&gt;0,1,0)</f>
        <v>0</v>
      </c>
      <c r="V33" s="107">
        <f ca="1">IF(IFERROR(MATCH(_xlfn.CONCAT($B33,",",V$4),'22 SpcFunc &amp; VentSpcFunc combos'!$Q$8:$Q$343,0),0)&gt;0,1,0)</f>
        <v>0</v>
      </c>
      <c r="W33" s="107">
        <f ca="1">IF(IFERROR(MATCH(_xlfn.CONCAT($B33,",",W$4),'22 SpcFunc &amp; VentSpcFunc combos'!$Q$8:$Q$343,0),0)&gt;0,1,0)</f>
        <v>0</v>
      </c>
      <c r="X33" s="107">
        <f ca="1">IF(IFERROR(MATCH(_xlfn.CONCAT($B33,",",X$4),'22 SpcFunc &amp; VentSpcFunc combos'!$Q$8:$Q$343,0),0)&gt;0,1,0)</f>
        <v>0</v>
      </c>
      <c r="Y33" s="107">
        <f ca="1">IF(IFERROR(MATCH(_xlfn.CONCAT($B33,",",Y$4),'22 SpcFunc &amp; VentSpcFunc combos'!$Q$8:$Q$343,0),0)&gt;0,1,0)</f>
        <v>0</v>
      </c>
      <c r="Z33" s="107">
        <f ca="1">IF(IFERROR(MATCH(_xlfn.CONCAT($B33,",",Z$4),'22 SpcFunc &amp; VentSpcFunc combos'!$Q$8:$Q$343,0),0)&gt;0,1,0)</f>
        <v>0</v>
      </c>
      <c r="AA33" s="107">
        <f ca="1">IF(IFERROR(MATCH(_xlfn.CONCAT($B33,",",AA$4),'22 SpcFunc &amp; VentSpcFunc combos'!$Q$8:$Q$343,0),0)&gt;0,1,0)</f>
        <v>0</v>
      </c>
      <c r="AB33" s="107">
        <f ca="1">IF(IFERROR(MATCH(_xlfn.CONCAT($B33,",",AB$4),'22 SpcFunc &amp; VentSpcFunc combos'!$Q$8:$Q$343,0),0)&gt;0,1,0)</f>
        <v>0</v>
      </c>
      <c r="AC33" s="107">
        <f ca="1">IF(IFERROR(MATCH(_xlfn.CONCAT($B33,",",AC$4),'22 SpcFunc &amp; VentSpcFunc combos'!$Q$8:$Q$343,0),0)&gt;0,1,0)</f>
        <v>0</v>
      </c>
      <c r="AD33" s="107">
        <f ca="1">IF(IFERROR(MATCH(_xlfn.CONCAT($B33,",",AD$4),'22 SpcFunc &amp; VentSpcFunc combos'!$Q$8:$Q$343,0),0)&gt;0,1,0)</f>
        <v>0</v>
      </c>
      <c r="AE33" s="107">
        <f ca="1">IF(IFERROR(MATCH(_xlfn.CONCAT($B33,",",AE$4),'22 SpcFunc &amp; VentSpcFunc combos'!$Q$8:$Q$343,0),0)&gt;0,1,0)</f>
        <v>0</v>
      </c>
      <c r="AF33" s="107">
        <f ca="1">IF(IFERROR(MATCH(_xlfn.CONCAT($B33,",",AF$4),'22 SpcFunc &amp; VentSpcFunc combos'!$Q$8:$Q$343,0),0)&gt;0,1,0)</f>
        <v>0</v>
      </c>
      <c r="AG33" s="107">
        <f ca="1">IF(IFERROR(MATCH(_xlfn.CONCAT($B33,",",AG$4),'22 SpcFunc &amp; VentSpcFunc combos'!$Q$8:$Q$343,0),0)&gt;0,1,0)</f>
        <v>0</v>
      </c>
      <c r="AH33" s="107">
        <f ca="1">IF(IFERROR(MATCH(_xlfn.CONCAT($B33,",",AH$4),'22 SpcFunc &amp; VentSpcFunc combos'!$Q$8:$Q$343,0),0)&gt;0,1,0)</f>
        <v>0</v>
      </c>
      <c r="AI33" s="107">
        <f ca="1">IF(IFERROR(MATCH(_xlfn.CONCAT($B33,",",AI$4),'22 SpcFunc &amp; VentSpcFunc combos'!$Q$8:$Q$343,0),0)&gt;0,1,0)</f>
        <v>0</v>
      </c>
      <c r="AJ33" s="107">
        <f ca="1">IF(IFERROR(MATCH(_xlfn.CONCAT($B33,",",AJ$4),'22 SpcFunc &amp; VentSpcFunc combos'!$Q$8:$Q$343,0),0)&gt;0,1,0)</f>
        <v>0</v>
      </c>
      <c r="AK33" s="107">
        <f ca="1">IF(IFERROR(MATCH(_xlfn.CONCAT($B33,",",AK$4),'22 SpcFunc &amp; VentSpcFunc combos'!$Q$8:$Q$343,0),0)&gt;0,1,0)</f>
        <v>0</v>
      </c>
      <c r="AL33" s="107">
        <f ca="1">IF(IFERROR(MATCH(_xlfn.CONCAT($B33,",",AL$4),'22 SpcFunc &amp; VentSpcFunc combos'!$Q$8:$Q$343,0),0)&gt;0,1,0)</f>
        <v>0</v>
      </c>
      <c r="AM33" s="107">
        <f ca="1">IF(IFERROR(MATCH(_xlfn.CONCAT($B33,",",AM$4),'22 SpcFunc &amp; VentSpcFunc combos'!$Q$8:$Q$343,0),0)&gt;0,1,0)</f>
        <v>0</v>
      </c>
      <c r="AN33" s="107">
        <f ca="1">IF(IFERROR(MATCH(_xlfn.CONCAT($B33,",",AN$4),'22 SpcFunc &amp; VentSpcFunc combos'!$Q$8:$Q$343,0),0)&gt;0,1,0)</f>
        <v>0</v>
      </c>
      <c r="AO33" s="107">
        <f ca="1">IF(IFERROR(MATCH(_xlfn.CONCAT($B33,",",AO$4),'22 SpcFunc &amp; VentSpcFunc combos'!$Q$8:$Q$343,0),0)&gt;0,1,0)</f>
        <v>0</v>
      </c>
      <c r="AP33" s="107">
        <f ca="1">IF(IFERROR(MATCH(_xlfn.CONCAT($B33,",",AP$4),'22 SpcFunc &amp; VentSpcFunc combos'!$Q$8:$Q$343,0),0)&gt;0,1,0)</f>
        <v>0</v>
      </c>
      <c r="AQ33" s="107">
        <f ca="1">IF(IFERROR(MATCH(_xlfn.CONCAT($B33,",",AQ$4),'22 SpcFunc &amp; VentSpcFunc combos'!$Q$8:$Q$343,0),0)&gt;0,1,0)</f>
        <v>0</v>
      </c>
      <c r="AR33" s="107">
        <f ca="1">IF(IFERROR(MATCH(_xlfn.CONCAT($B33,",",AR$4),'22 SpcFunc &amp; VentSpcFunc combos'!$Q$8:$Q$343,0),0)&gt;0,1,0)</f>
        <v>0</v>
      </c>
      <c r="AS33" s="107">
        <f ca="1">IF(IFERROR(MATCH(_xlfn.CONCAT($B33,",",AS$4),'22 SpcFunc &amp; VentSpcFunc combos'!$Q$8:$Q$343,0),0)&gt;0,1,0)</f>
        <v>0</v>
      </c>
      <c r="AT33" s="107">
        <f ca="1">IF(IFERROR(MATCH(_xlfn.CONCAT($B33,",",AT$4),'22 SpcFunc &amp; VentSpcFunc combos'!$Q$8:$Q$343,0),0)&gt;0,1,0)</f>
        <v>0</v>
      </c>
      <c r="AU33" s="107">
        <f ca="1">IF(IFERROR(MATCH(_xlfn.CONCAT($B33,",",AU$4),'22 SpcFunc &amp; VentSpcFunc combos'!$Q$8:$Q$343,0),0)&gt;0,1,0)</f>
        <v>0</v>
      </c>
      <c r="AV33" s="107">
        <f ca="1">IF(IFERROR(MATCH(_xlfn.CONCAT($B33,",",AV$4),'22 SpcFunc &amp; VentSpcFunc combos'!$Q$8:$Q$343,0),0)&gt;0,1,0)</f>
        <v>0</v>
      </c>
      <c r="AW33" s="107">
        <f ca="1">IF(IFERROR(MATCH(_xlfn.CONCAT($B33,",",AW$4),'22 SpcFunc &amp; VentSpcFunc combos'!$Q$8:$Q$343,0),0)&gt;0,1,0)</f>
        <v>0</v>
      </c>
      <c r="AX33" s="107">
        <f ca="1">IF(IFERROR(MATCH(_xlfn.CONCAT($B33,",",AX$4),'22 SpcFunc &amp; VentSpcFunc combos'!$Q$8:$Q$343,0),0)&gt;0,1,0)</f>
        <v>0</v>
      </c>
      <c r="AY33" s="107">
        <f ca="1">IF(IFERROR(MATCH(_xlfn.CONCAT($B33,",",AY$4),'22 SpcFunc &amp; VentSpcFunc combos'!$Q$8:$Q$343,0),0)&gt;0,1,0)</f>
        <v>0</v>
      </c>
      <c r="AZ33" s="107">
        <f ca="1">IF(IFERROR(MATCH(_xlfn.CONCAT($B33,",",AZ$4),'22 SpcFunc &amp; VentSpcFunc combos'!$Q$8:$Q$343,0),0)&gt;0,1,0)</f>
        <v>0</v>
      </c>
      <c r="BA33" s="107">
        <f ca="1">IF(IFERROR(MATCH(_xlfn.CONCAT($B33,",",BA$4),'22 SpcFunc &amp; VentSpcFunc combos'!$Q$8:$Q$343,0),0)&gt;0,1,0)</f>
        <v>0</v>
      </c>
      <c r="BB33" s="107">
        <f ca="1">IF(IFERROR(MATCH(_xlfn.CONCAT($B33,",",BB$4),'22 SpcFunc &amp; VentSpcFunc combos'!$Q$8:$Q$343,0),0)&gt;0,1,0)</f>
        <v>0</v>
      </c>
      <c r="BC33" s="107">
        <f ca="1">IF(IFERROR(MATCH(_xlfn.CONCAT($B33,",",BC$4),'22 SpcFunc &amp; VentSpcFunc combos'!$Q$8:$Q$343,0),0)&gt;0,1,0)</f>
        <v>0</v>
      </c>
      <c r="BD33" s="107">
        <f ca="1">IF(IFERROR(MATCH(_xlfn.CONCAT($B33,",",BD$4),'22 SpcFunc &amp; VentSpcFunc combos'!$Q$8:$Q$343,0),0)&gt;0,1,0)</f>
        <v>0</v>
      </c>
      <c r="BE33" s="107">
        <f ca="1">IF(IFERROR(MATCH(_xlfn.CONCAT($B33,",",BE$4),'22 SpcFunc &amp; VentSpcFunc combos'!$Q$8:$Q$343,0),0)&gt;0,1,0)</f>
        <v>0</v>
      </c>
      <c r="BF33" s="107">
        <f ca="1">IF(IFERROR(MATCH(_xlfn.CONCAT($B33,",",BF$4),'22 SpcFunc &amp; VentSpcFunc combos'!$Q$8:$Q$343,0),0)&gt;0,1,0)</f>
        <v>0</v>
      </c>
      <c r="BG33" s="107">
        <f ca="1">IF(IFERROR(MATCH(_xlfn.CONCAT($B33,",",BG$4),'22 SpcFunc &amp; VentSpcFunc combos'!$Q$8:$Q$343,0),0)&gt;0,1,0)</f>
        <v>0</v>
      </c>
      <c r="BH33" s="107">
        <f ca="1">IF(IFERROR(MATCH(_xlfn.CONCAT($B33,",",BH$4),'22 SpcFunc &amp; VentSpcFunc combos'!$Q$8:$Q$343,0),0)&gt;0,1,0)</f>
        <v>1</v>
      </c>
      <c r="BI33" s="107">
        <f ca="1">IF(IFERROR(MATCH(_xlfn.CONCAT($B33,",",BI$4),'22 SpcFunc &amp; VentSpcFunc combos'!$Q$8:$Q$343,0),0)&gt;0,1,0)</f>
        <v>0</v>
      </c>
      <c r="BJ33" s="107">
        <f ca="1">IF(IFERROR(MATCH(_xlfn.CONCAT($B33,",",BJ$4),'22 SpcFunc &amp; VentSpcFunc combos'!$Q$8:$Q$343,0),0)&gt;0,1,0)</f>
        <v>0</v>
      </c>
      <c r="BK33" s="107">
        <f ca="1">IF(IFERROR(MATCH(_xlfn.CONCAT($B33,",",BK$4),'22 SpcFunc &amp; VentSpcFunc combos'!$Q$8:$Q$343,0),0)&gt;0,1,0)</f>
        <v>0</v>
      </c>
      <c r="BL33" s="107">
        <f ca="1">IF(IFERROR(MATCH(_xlfn.CONCAT($B33,",",BL$4),'22 SpcFunc &amp; VentSpcFunc combos'!$Q$8:$Q$343,0),0)&gt;0,1,0)</f>
        <v>0</v>
      </c>
      <c r="BM33" s="107">
        <f ca="1">IF(IFERROR(MATCH(_xlfn.CONCAT($B33,",",BM$4),'22 SpcFunc &amp; VentSpcFunc combos'!$Q$8:$Q$343,0),0)&gt;0,1,0)</f>
        <v>0</v>
      </c>
      <c r="BN33" s="107">
        <f ca="1">IF(IFERROR(MATCH(_xlfn.CONCAT($B33,",",BN$4),'22 SpcFunc &amp; VentSpcFunc combos'!$Q$8:$Q$343,0),0)&gt;0,1,0)</f>
        <v>0</v>
      </c>
      <c r="BO33" s="107">
        <f ca="1">IF(IFERROR(MATCH(_xlfn.CONCAT($B33,",",BO$4),'22 SpcFunc &amp; VentSpcFunc combos'!$Q$8:$Q$343,0),0)&gt;0,1,0)</f>
        <v>0</v>
      </c>
      <c r="BP33" s="107">
        <f ca="1">IF(IFERROR(MATCH(_xlfn.CONCAT($B33,",",BP$4),'22 SpcFunc &amp; VentSpcFunc combos'!$Q$8:$Q$343,0),0)&gt;0,1,0)</f>
        <v>0</v>
      </c>
      <c r="BQ33" s="107">
        <f ca="1">IF(IFERROR(MATCH(_xlfn.CONCAT($B33,",",BQ$4),'22 SpcFunc &amp; VentSpcFunc combos'!$Q$8:$Q$343,0),0)&gt;0,1,0)</f>
        <v>0</v>
      </c>
      <c r="BR33" s="107">
        <f ca="1">IF(IFERROR(MATCH(_xlfn.CONCAT($B33,",",BR$4),'22 SpcFunc &amp; VentSpcFunc combos'!$Q$8:$Q$343,0),0)&gt;0,1,0)</f>
        <v>0</v>
      </c>
      <c r="BS33" s="107">
        <f ca="1">IF(IFERROR(MATCH(_xlfn.CONCAT($B33,",",BS$4),'22 SpcFunc &amp; VentSpcFunc combos'!$Q$8:$Q$343,0),0)&gt;0,1,0)</f>
        <v>0</v>
      </c>
      <c r="BT33" s="107">
        <f ca="1">IF(IFERROR(MATCH(_xlfn.CONCAT($B33,",",BT$4),'22 SpcFunc &amp; VentSpcFunc combos'!$Q$8:$Q$343,0),0)&gt;0,1,0)</f>
        <v>0</v>
      </c>
      <c r="BU33" s="107">
        <f ca="1">IF(IFERROR(MATCH(_xlfn.CONCAT($B33,",",BU$4),'22 SpcFunc &amp; VentSpcFunc combos'!$Q$8:$Q$343,0),0)&gt;0,1,0)</f>
        <v>0</v>
      </c>
      <c r="BV33" s="107">
        <f ca="1">IF(IFERROR(MATCH(_xlfn.CONCAT($B33,",",BV$4),'22 SpcFunc &amp; VentSpcFunc combos'!$Q$8:$Q$343,0),0)&gt;0,1,0)</f>
        <v>0</v>
      </c>
      <c r="BW33" s="107">
        <f ca="1">IF(IFERROR(MATCH(_xlfn.CONCAT($B33,",",BW$4),'22 SpcFunc &amp; VentSpcFunc combos'!$Q$8:$Q$343,0),0)&gt;0,1,0)</f>
        <v>0</v>
      </c>
      <c r="BX33" s="107">
        <f ca="1">IF(IFERROR(MATCH(_xlfn.CONCAT($B33,",",BX$4),'22 SpcFunc &amp; VentSpcFunc combos'!$Q$8:$Q$343,0),0)&gt;0,1,0)</f>
        <v>0</v>
      </c>
      <c r="BY33" s="107">
        <f ca="1">IF(IFERROR(MATCH(_xlfn.CONCAT($B33,",",BY$4),'22 SpcFunc &amp; VentSpcFunc combos'!$Q$8:$Q$343,0),0)&gt;0,1,0)</f>
        <v>0</v>
      </c>
      <c r="BZ33" s="107">
        <f ca="1">IF(IFERROR(MATCH(_xlfn.CONCAT($B33,",",BZ$4),'22 SpcFunc &amp; VentSpcFunc combos'!$Q$8:$Q$343,0),0)&gt;0,1,0)</f>
        <v>0</v>
      </c>
      <c r="CA33" s="107">
        <f ca="1">IF(IFERROR(MATCH(_xlfn.CONCAT($B33,",",CA$4),'22 SpcFunc &amp; VentSpcFunc combos'!$Q$8:$Q$343,0),0)&gt;0,1,0)</f>
        <v>0</v>
      </c>
      <c r="CB33" s="107">
        <f ca="1">IF(IFERROR(MATCH(_xlfn.CONCAT($B33,",",CB$4),'22 SpcFunc &amp; VentSpcFunc combos'!$Q$8:$Q$343,0),0)&gt;0,1,0)</f>
        <v>0</v>
      </c>
      <c r="CC33" s="107">
        <f ca="1">IF(IFERROR(MATCH(_xlfn.CONCAT($B33,",",CC$4),'22 SpcFunc &amp; VentSpcFunc combos'!$Q$8:$Q$343,0),0)&gt;0,1,0)</f>
        <v>0</v>
      </c>
      <c r="CD33" s="107">
        <f ca="1">IF(IFERROR(MATCH(_xlfn.CONCAT($B33,",",CD$4),'22 SpcFunc &amp; VentSpcFunc combos'!$Q$8:$Q$343,0),0)&gt;0,1,0)</f>
        <v>0</v>
      </c>
      <c r="CE33" s="107">
        <f ca="1">IF(IFERROR(MATCH(_xlfn.CONCAT($B33,",",CE$4),'22 SpcFunc &amp; VentSpcFunc combos'!$Q$8:$Q$343,0),0)&gt;0,1,0)</f>
        <v>0</v>
      </c>
      <c r="CF33" s="107">
        <f ca="1">IF(IFERROR(MATCH(_xlfn.CONCAT($B33,",",CF$4),'22 SpcFunc &amp; VentSpcFunc combos'!$Q$8:$Q$343,0),0)&gt;0,1,0)</f>
        <v>0</v>
      </c>
      <c r="CG33" s="107">
        <f ca="1">IF(IFERROR(MATCH(_xlfn.CONCAT($B33,",",CG$4),'22 SpcFunc &amp; VentSpcFunc combos'!$Q$8:$Q$343,0),0)&gt;0,1,0)</f>
        <v>0</v>
      </c>
      <c r="CH33" s="107">
        <f ca="1">IF(IFERROR(MATCH(_xlfn.CONCAT($B33,",",CH$4),'22 SpcFunc &amp; VentSpcFunc combos'!$Q$8:$Q$343,0),0)&gt;0,1,0)</f>
        <v>0</v>
      </c>
      <c r="CI33" s="107">
        <f ca="1">IF(IFERROR(MATCH(_xlfn.CONCAT($B33,",",CI$4),'22 SpcFunc &amp; VentSpcFunc combos'!$Q$8:$Q$343,0),0)&gt;0,1,0)</f>
        <v>0</v>
      </c>
      <c r="CJ33" s="107">
        <f ca="1">IF(IFERROR(MATCH(_xlfn.CONCAT($B33,",",CJ$4),'22 SpcFunc &amp; VentSpcFunc combos'!$Q$8:$Q$343,0),0)&gt;0,1,0)</f>
        <v>0</v>
      </c>
      <c r="CK33" s="107">
        <f ca="1">IF(IFERROR(MATCH(_xlfn.CONCAT($B33,",",CK$4),'22 SpcFunc &amp; VentSpcFunc combos'!$Q$8:$Q$343,0),0)&gt;0,1,0)</f>
        <v>0</v>
      </c>
      <c r="CL33" s="107">
        <f ca="1">IF(IFERROR(MATCH(_xlfn.CONCAT($B33,",",CL$4),'22 SpcFunc &amp; VentSpcFunc combos'!$Q$8:$Q$343,0),0)&gt;0,1,0)</f>
        <v>0</v>
      </c>
      <c r="CM33" s="107">
        <f ca="1">IF(IFERROR(MATCH(_xlfn.CONCAT($B33,",",CM$4),'22 SpcFunc &amp; VentSpcFunc combos'!$Q$8:$Q$343,0),0)&gt;0,1,0)</f>
        <v>0</v>
      </c>
      <c r="CN33" s="107">
        <f ca="1">IF(IFERROR(MATCH(_xlfn.CONCAT($B33,",",CN$4),'22 SpcFunc &amp; VentSpcFunc combos'!$Q$8:$Q$343,0),0)&gt;0,1,0)</f>
        <v>0</v>
      </c>
      <c r="CO33" s="107">
        <f ca="1">IF(IFERROR(MATCH(_xlfn.CONCAT($B33,",",CO$4),'22 SpcFunc &amp; VentSpcFunc combos'!$Q$8:$Q$343,0),0)&gt;0,1,0)</f>
        <v>0</v>
      </c>
      <c r="CP33" s="107">
        <f ca="1">IF(IFERROR(MATCH(_xlfn.CONCAT($B33,",",CP$4),'22 SpcFunc &amp; VentSpcFunc combos'!$Q$8:$Q$343,0),0)&gt;0,1,0)</f>
        <v>0</v>
      </c>
      <c r="CQ33" s="107">
        <f ca="1">IF(IFERROR(MATCH(_xlfn.CONCAT($B33,",",CQ$4),'22 SpcFunc &amp; VentSpcFunc combos'!$Q$8:$Q$343,0),0)&gt;0,1,0)</f>
        <v>0</v>
      </c>
      <c r="CR33" s="107">
        <f ca="1">IF(IFERROR(MATCH(_xlfn.CONCAT($B33,",",CR$4),'22 SpcFunc &amp; VentSpcFunc combos'!$Q$8:$Q$343,0),0)&gt;0,1,0)</f>
        <v>0</v>
      </c>
      <c r="CS33" s="107">
        <f ca="1">IF(IFERROR(MATCH(_xlfn.CONCAT($B33,",",CS$4),'22 SpcFunc &amp; VentSpcFunc combos'!$Q$8:$Q$343,0),0)&gt;0,1,0)</f>
        <v>0</v>
      </c>
      <c r="CT33" s="107">
        <f ca="1">IF(IFERROR(MATCH(_xlfn.CONCAT($B33,",",CT$4),'22 SpcFunc &amp; VentSpcFunc combos'!$Q$8:$Q$343,0),0)&gt;0,1,0)</f>
        <v>0</v>
      </c>
      <c r="CU33" s="86" t="s">
        <v>535</v>
      </c>
      <c r="CV33">
        <f t="shared" ca="1" si="4"/>
        <v>1</v>
      </c>
    </row>
    <row r="34" spans="2:100">
      <c r="B34" t="str">
        <f>'For CSV - 2022 SpcFuncData'!B34</f>
        <v>Healthcare Facility and Hospitals (Nurse's Station)</v>
      </c>
      <c r="C34" s="107">
        <f ca="1">IF(IFERROR(MATCH(_xlfn.CONCAT($B34,",",C$4),'22 SpcFunc &amp; VentSpcFunc combos'!$Q$8:$Q$343,0),0)&gt;0,1,0)</f>
        <v>0</v>
      </c>
      <c r="D34" s="107">
        <f ca="1">IF(IFERROR(MATCH(_xlfn.CONCAT($B34,",",D$4),'22 SpcFunc &amp; VentSpcFunc combos'!$Q$8:$Q$343,0),0)&gt;0,1,0)</f>
        <v>0</v>
      </c>
      <c r="E34" s="107">
        <f ca="1">IF(IFERROR(MATCH(_xlfn.CONCAT($B34,",",E$4),'22 SpcFunc &amp; VentSpcFunc combos'!$Q$8:$Q$343,0),0)&gt;0,1,0)</f>
        <v>0</v>
      </c>
      <c r="F34" s="107">
        <f ca="1">IF(IFERROR(MATCH(_xlfn.CONCAT($B34,",",F$4),'22 SpcFunc &amp; VentSpcFunc combos'!$Q$8:$Q$343,0),0)&gt;0,1,0)</f>
        <v>0</v>
      </c>
      <c r="G34" s="107">
        <f ca="1">IF(IFERROR(MATCH(_xlfn.CONCAT($B34,",",G$4),'22 SpcFunc &amp; VentSpcFunc combos'!$Q$8:$Q$343,0),0)&gt;0,1,0)</f>
        <v>0</v>
      </c>
      <c r="H34" s="107">
        <f ca="1">IF(IFERROR(MATCH(_xlfn.CONCAT($B34,",",H$4),'22 SpcFunc &amp; VentSpcFunc combos'!$Q$8:$Q$343,0),0)&gt;0,1,0)</f>
        <v>0</v>
      </c>
      <c r="I34" s="107">
        <f ca="1">IF(IFERROR(MATCH(_xlfn.CONCAT($B34,",",I$4),'22 SpcFunc &amp; VentSpcFunc combos'!$Q$8:$Q$343,0),0)&gt;0,1,0)</f>
        <v>0</v>
      </c>
      <c r="J34" s="107">
        <f ca="1">IF(IFERROR(MATCH(_xlfn.CONCAT($B34,",",J$4),'22 SpcFunc &amp; VentSpcFunc combos'!$Q$8:$Q$343,0),0)&gt;0,1,0)</f>
        <v>0</v>
      </c>
      <c r="K34" s="107">
        <f ca="1">IF(IFERROR(MATCH(_xlfn.CONCAT($B34,",",K$4),'22 SpcFunc &amp; VentSpcFunc combos'!$Q$8:$Q$343,0),0)&gt;0,1,0)</f>
        <v>0</v>
      </c>
      <c r="L34" s="107">
        <f ca="1">IF(IFERROR(MATCH(_xlfn.CONCAT($B34,",",L$4),'22 SpcFunc &amp; VentSpcFunc combos'!$Q$8:$Q$343,0),0)&gt;0,1,0)</f>
        <v>0</v>
      </c>
      <c r="M34" s="107">
        <f ca="1">IF(IFERROR(MATCH(_xlfn.CONCAT($B34,",",M$4),'22 SpcFunc &amp; VentSpcFunc combos'!$Q$8:$Q$343,0),0)&gt;0,1,0)</f>
        <v>0</v>
      </c>
      <c r="N34" s="107">
        <f ca="1">IF(IFERROR(MATCH(_xlfn.CONCAT($B34,",",N$4),'22 SpcFunc &amp; VentSpcFunc combos'!$Q$8:$Q$343,0),0)&gt;0,1,0)</f>
        <v>0</v>
      </c>
      <c r="O34" s="107">
        <f ca="1">IF(IFERROR(MATCH(_xlfn.CONCAT($B34,",",O$4),'22 SpcFunc &amp; VentSpcFunc combos'!$Q$8:$Q$343,0),0)&gt;0,1,0)</f>
        <v>0</v>
      </c>
      <c r="P34" s="107">
        <f ca="1">IF(IFERROR(MATCH(_xlfn.CONCAT($B34,",",P$4),'22 SpcFunc &amp; VentSpcFunc combos'!$Q$8:$Q$343,0),0)&gt;0,1,0)</f>
        <v>0</v>
      </c>
      <c r="Q34" s="107">
        <f ca="1">IF(IFERROR(MATCH(_xlfn.CONCAT($B34,",",Q$4),'22 SpcFunc &amp; VentSpcFunc combos'!$Q$8:$Q$343,0),0)&gt;0,1,0)</f>
        <v>0</v>
      </c>
      <c r="R34" s="107">
        <f ca="1">IF(IFERROR(MATCH(_xlfn.CONCAT($B34,",",R$4),'22 SpcFunc &amp; VentSpcFunc combos'!$Q$8:$Q$343,0),0)&gt;0,1,0)</f>
        <v>0</v>
      </c>
      <c r="S34" s="107">
        <f ca="1">IF(IFERROR(MATCH(_xlfn.CONCAT($B34,",",S$4),'22 SpcFunc &amp; VentSpcFunc combos'!$Q$8:$Q$343,0),0)&gt;0,1,0)</f>
        <v>0</v>
      </c>
      <c r="T34" s="107">
        <f ca="1">IF(IFERROR(MATCH(_xlfn.CONCAT($B34,",",T$4),'22 SpcFunc &amp; VentSpcFunc combos'!$Q$8:$Q$343,0),0)&gt;0,1,0)</f>
        <v>0</v>
      </c>
      <c r="U34" s="107">
        <f ca="1">IF(IFERROR(MATCH(_xlfn.CONCAT($B34,",",U$4),'22 SpcFunc &amp; VentSpcFunc combos'!$Q$8:$Q$343,0),0)&gt;0,1,0)</f>
        <v>0</v>
      </c>
      <c r="V34" s="107">
        <f ca="1">IF(IFERROR(MATCH(_xlfn.CONCAT($B34,",",V$4),'22 SpcFunc &amp; VentSpcFunc combos'!$Q$8:$Q$343,0),0)&gt;0,1,0)</f>
        <v>0</v>
      </c>
      <c r="W34" s="107">
        <f ca="1">IF(IFERROR(MATCH(_xlfn.CONCAT($B34,",",W$4),'22 SpcFunc &amp; VentSpcFunc combos'!$Q$8:$Q$343,0),0)&gt;0,1,0)</f>
        <v>0</v>
      </c>
      <c r="X34" s="107">
        <f ca="1">IF(IFERROR(MATCH(_xlfn.CONCAT($B34,",",X$4),'22 SpcFunc &amp; VentSpcFunc combos'!$Q$8:$Q$343,0),0)&gt;0,1,0)</f>
        <v>0</v>
      </c>
      <c r="Y34" s="107">
        <f ca="1">IF(IFERROR(MATCH(_xlfn.CONCAT($B34,",",Y$4),'22 SpcFunc &amp; VentSpcFunc combos'!$Q$8:$Q$343,0),0)&gt;0,1,0)</f>
        <v>0</v>
      </c>
      <c r="Z34" s="107">
        <f ca="1">IF(IFERROR(MATCH(_xlfn.CONCAT($B34,",",Z$4),'22 SpcFunc &amp; VentSpcFunc combos'!$Q$8:$Q$343,0),0)&gt;0,1,0)</f>
        <v>0</v>
      </c>
      <c r="AA34" s="107">
        <f ca="1">IF(IFERROR(MATCH(_xlfn.CONCAT($B34,",",AA$4),'22 SpcFunc &amp; VentSpcFunc combos'!$Q$8:$Q$343,0),0)&gt;0,1,0)</f>
        <v>0</v>
      </c>
      <c r="AB34" s="107">
        <f ca="1">IF(IFERROR(MATCH(_xlfn.CONCAT($B34,",",AB$4),'22 SpcFunc &amp; VentSpcFunc combos'!$Q$8:$Q$343,0),0)&gt;0,1,0)</f>
        <v>0</v>
      </c>
      <c r="AC34" s="107">
        <f ca="1">IF(IFERROR(MATCH(_xlfn.CONCAT($B34,",",AC$4),'22 SpcFunc &amp; VentSpcFunc combos'!$Q$8:$Q$343,0),0)&gt;0,1,0)</f>
        <v>0</v>
      </c>
      <c r="AD34" s="107">
        <f ca="1">IF(IFERROR(MATCH(_xlfn.CONCAT($B34,",",AD$4),'22 SpcFunc &amp; VentSpcFunc combos'!$Q$8:$Q$343,0),0)&gt;0,1,0)</f>
        <v>0</v>
      </c>
      <c r="AE34" s="107">
        <f ca="1">IF(IFERROR(MATCH(_xlfn.CONCAT($B34,",",AE$4),'22 SpcFunc &amp; VentSpcFunc combos'!$Q$8:$Q$343,0),0)&gt;0,1,0)</f>
        <v>0</v>
      </c>
      <c r="AF34" s="107">
        <f ca="1">IF(IFERROR(MATCH(_xlfn.CONCAT($B34,",",AF$4),'22 SpcFunc &amp; VentSpcFunc combos'!$Q$8:$Q$343,0),0)&gt;0,1,0)</f>
        <v>0</v>
      </c>
      <c r="AG34" s="107">
        <f ca="1">IF(IFERROR(MATCH(_xlfn.CONCAT($B34,",",AG$4),'22 SpcFunc &amp; VentSpcFunc combos'!$Q$8:$Q$343,0),0)&gt;0,1,0)</f>
        <v>0</v>
      </c>
      <c r="AH34" s="107">
        <f ca="1">IF(IFERROR(MATCH(_xlfn.CONCAT($B34,",",AH$4),'22 SpcFunc &amp; VentSpcFunc combos'!$Q$8:$Q$343,0),0)&gt;0,1,0)</f>
        <v>0</v>
      </c>
      <c r="AI34" s="107">
        <f ca="1">IF(IFERROR(MATCH(_xlfn.CONCAT($B34,",",AI$4),'22 SpcFunc &amp; VentSpcFunc combos'!$Q$8:$Q$343,0),0)&gt;0,1,0)</f>
        <v>0</v>
      </c>
      <c r="AJ34" s="107">
        <f ca="1">IF(IFERROR(MATCH(_xlfn.CONCAT($B34,",",AJ$4),'22 SpcFunc &amp; VentSpcFunc combos'!$Q$8:$Q$343,0),0)&gt;0,1,0)</f>
        <v>0</v>
      </c>
      <c r="AK34" s="107">
        <f ca="1">IF(IFERROR(MATCH(_xlfn.CONCAT($B34,",",AK$4),'22 SpcFunc &amp; VentSpcFunc combos'!$Q$8:$Q$343,0),0)&gt;0,1,0)</f>
        <v>0</v>
      </c>
      <c r="AL34" s="107">
        <f ca="1">IF(IFERROR(MATCH(_xlfn.CONCAT($B34,",",AL$4),'22 SpcFunc &amp; VentSpcFunc combos'!$Q$8:$Q$343,0),0)&gt;0,1,0)</f>
        <v>0</v>
      </c>
      <c r="AM34" s="107">
        <f ca="1">IF(IFERROR(MATCH(_xlfn.CONCAT($B34,",",AM$4),'22 SpcFunc &amp; VentSpcFunc combos'!$Q$8:$Q$343,0),0)&gt;0,1,0)</f>
        <v>0</v>
      </c>
      <c r="AN34" s="107">
        <f ca="1">IF(IFERROR(MATCH(_xlfn.CONCAT($B34,",",AN$4),'22 SpcFunc &amp; VentSpcFunc combos'!$Q$8:$Q$343,0),0)&gt;0,1,0)</f>
        <v>0</v>
      </c>
      <c r="AO34" s="107">
        <f ca="1">IF(IFERROR(MATCH(_xlfn.CONCAT($B34,",",AO$4),'22 SpcFunc &amp; VentSpcFunc combos'!$Q$8:$Q$343,0),0)&gt;0,1,0)</f>
        <v>0</v>
      </c>
      <c r="AP34" s="107">
        <f ca="1">IF(IFERROR(MATCH(_xlfn.CONCAT($B34,",",AP$4),'22 SpcFunc &amp; VentSpcFunc combos'!$Q$8:$Q$343,0),0)&gt;0,1,0)</f>
        <v>0</v>
      </c>
      <c r="AQ34" s="107">
        <f ca="1">IF(IFERROR(MATCH(_xlfn.CONCAT($B34,",",AQ$4),'22 SpcFunc &amp; VentSpcFunc combos'!$Q$8:$Q$343,0),0)&gt;0,1,0)</f>
        <v>0</v>
      </c>
      <c r="AR34" s="107">
        <f ca="1">IF(IFERROR(MATCH(_xlfn.CONCAT($B34,",",AR$4),'22 SpcFunc &amp; VentSpcFunc combos'!$Q$8:$Q$343,0),0)&gt;0,1,0)</f>
        <v>0</v>
      </c>
      <c r="AS34" s="107">
        <f ca="1">IF(IFERROR(MATCH(_xlfn.CONCAT($B34,",",AS$4),'22 SpcFunc &amp; VentSpcFunc combos'!$Q$8:$Q$343,0),0)&gt;0,1,0)</f>
        <v>0</v>
      </c>
      <c r="AT34" s="107">
        <f ca="1">IF(IFERROR(MATCH(_xlfn.CONCAT($B34,",",AT$4),'22 SpcFunc &amp; VentSpcFunc combos'!$Q$8:$Q$343,0),0)&gt;0,1,0)</f>
        <v>0</v>
      </c>
      <c r="AU34" s="107">
        <f ca="1">IF(IFERROR(MATCH(_xlfn.CONCAT($B34,",",AU$4),'22 SpcFunc &amp; VentSpcFunc combos'!$Q$8:$Q$343,0),0)&gt;0,1,0)</f>
        <v>0</v>
      </c>
      <c r="AV34" s="107">
        <f ca="1">IF(IFERROR(MATCH(_xlfn.CONCAT($B34,",",AV$4),'22 SpcFunc &amp; VentSpcFunc combos'!$Q$8:$Q$343,0),0)&gt;0,1,0)</f>
        <v>0</v>
      </c>
      <c r="AW34" s="107">
        <f ca="1">IF(IFERROR(MATCH(_xlfn.CONCAT($B34,",",AW$4),'22 SpcFunc &amp; VentSpcFunc combos'!$Q$8:$Q$343,0),0)&gt;0,1,0)</f>
        <v>0</v>
      </c>
      <c r="AX34" s="107">
        <f ca="1">IF(IFERROR(MATCH(_xlfn.CONCAT($B34,",",AX$4),'22 SpcFunc &amp; VentSpcFunc combos'!$Q$8:$Q$343,0),0)&gt;0,1,0)</f>
        <v>0</v>
      </c>
      <c r="AY34" s="107">
        <f ca="1">IF(IFERROR(MATCH(_xlfn.CONCAT($B34,",",AY$4),'22 SpcFunc &amp; VentSpcFunc combos'!$Q$8:$Q$343,0),0)&gt;0,1,0)</f>
        <v>0</v>
      </c>
      <c r="AZ34" s="107">
        <f ca="1">IF(IFERROR(MATCH(_xlfn.CONCAT($B34,",",AZ$4),'22 SpcFunc &amp; VentSpcFunc combos'!$Q$8:$Q$343,0),0)&gt;0,1,0)</f>
        <v>0</v>
      </c>
      <c r="BA34" s="107">
        <f ca="1">IF(IFERROR(MATCH(_xlfn.CONCAT($B34,",",BA$4),'22 SpcFunc &amp; VentSpcFunc combos'!$Q$8:$Q$343,0),0)&gt;0,1,0)</f>
        <v>0</v>
      </c>
      <c r="BB34" s="107">
        <f ca="1">IF(IFERROR(MATCH(_xlfn.CONCAT($B34,",",BB$4),'22 SpcFunc &amp; VentSpcFunc combos'!$Q$8:$Q$343,0),0)&gt;0,1,0)</f>
        <v>0</v>
      </c>
      <c r="BC34" s="107">
        <f ca="1">IF(IFERROR(MATCH(_xlfn.CONCAT($B34,",",BC$4),'22 SpcFunc &amp; VentSpcFunc combos'!$Q$8:$Q$343,0),0)&gt;0,1,0)</f>
        <v>0</v>
      </c>
      <c r="BD34" s="107">
        <f ca="1">IF(IFERROR(MATCH(_xlfn.CONCAT($B34,",",BD$4),'22 SpcFunc &amp; VentSpcFunc combos'!$Q$8:$Q$343,0),0)&gt;0,1,0)</f>
        <v>0</v>
      </c>
      <c r="BE34" s="107">
        <f ca="1">IF(IFERROR(MATCH(_xlfn.CONCAT($B34,",",BE$4),'22 SpcFunc &amp; VentSpcFunc combos'!$Q$8:$Q$343,0),0)&gt;0,1,0)</f>
        <v>0</v>
      </c>
      <c r="BF34" s="107">
        <f ca="1">IF(IFERROR(MATCH(_xlfn.CONCAT($B34,",",BF$4),'22 SpcFunc &amp; VentSpcFunc combos'!$Q$8:$Q$343,0),0)&gt;0,1,0)</f>
        <v>0</v>
      </c>
      <c r="BG34" s="107">
        <f ca="1">IF(IFERROR(MATCH(_xlfn.CONCAT($B34,",",BG$4),'22 SpcFunc &amp; VentSpcFunc combos'!$Q$8:$Q$343,0),0)&gt;0,1,0)</f>
        <v>0</v>
      </c>
      <c r="BH34" s="107">
        <f ca="1">IF(IFERROR(MATCH(_xlfn.CONCAT($B34,",",BH$4),'22 SpcFunc &amp; VentSpcFunc combos'!$Q$8:$Q$343,0),0)&gt;0,1,0)</f>
        <v>1</v>
      </c>
      <c r="BI34" s="107">
        <f ca="1">IF(IFERROR(MATCH(_xlfn.CONCAT($B34,",",BI$4),'22 SpcFunc &amp; VentSpcFunc combos'!$Q$8:$Q$343,0),0)&gt;0,1,0)</f>
        <v>0</v>
      </c>
      <c r="BJ34" s="107">
        <f ca="1">IF(IFERROR(MATCH(_xlfn.CONCAT($B34,",",BJ$4),'22 SpcFunc &amp; VentSpcFunc combos'!$Q$8:$Q$343,0),0)&gt;0,1,0)</f>
        <v>0</v>
      </c>
      <c r="BK34" s="107">
        <f ca="1">IF(IFERROR(MATCH(_xlfn.CONCAT($B34,",",BK$4),'22 SpcFunc &amp; VentSpcFunc combos'!$Q$8:$Q$343,0),0)&gt;0,1,0)</f>
        <v>0</v>
      </c>
      <c r="BL34" s="107">
        <f ca="1">IF(IFERROR(MATCH(_xlfn.CONCAT($B34,",",BL$4),'22 SpcFunc &amp; VentSpcFunc combos'!$Q$8:$Q$343,0),0)&gt;0,1,0)</f>
        <v>0</v>
      </c>
      <c r="BM34" s="107">
        <f ca="1">IF(IFERROR(MATCH(_xlfn.CONCAT($B34,",",BM$4),'22 SpcFunc &amp; VentSpcFunc combos'!$Q$8:$Q$343,0),0)&gt;0,1,0)</f>
        <v>0</v>
      </c>
      <c r="BN34" s="107">
        <f ca="1">IF(IFERROR(MATCH(_xlfn.CONCAT($B34,",",BN$4),'22 SpcFunc &amp; VentSpcFunc combos'!$Q$8:$Q$343,0),0)&gt;0,1,0)</f>
        <v>0</v>
      </c>
      <c r="BO34" s="107">
        <f ca="1">IF(IFERROR(MATCH(_xlfn.CONCAT($B34,",",BO$4),'22 SpcFunc &amp; VentSpcFunc combos'!$Q$8:$Q$343,0),0)&gt;0,1,0)</f>
        <v>0</v>
      </c>
      <c r="BP34" s="107">
        <f ca="1">IF(IFERROR(MATCH(_xlfn.CONCAT($B34,",",BP$4),'22 SpcFunc &amp; VentSpcFunc combos'!$Q$8:$Q$343,0),0)&gt;0,1,0)</f>
        <v>0</v>
      </c>
      <c r="BQ34" s="107">
        <f ca="1">IF(IFERROR(MATCH(_xlfn.CONCAT($B34,",",BQ$4),'22 SpcFunc &amp; VentSpcFunc combos'!$Q$8:$Q$343,0),0)&gt;0,1,0)</f>
        <v>0</v>
      </c>
      <c r="BR34" s="107">
        <f ca="1">IF(IFERROR(MATCH(_xlfn.CONCAT($B34,",",BR$4),'22 SpcFunc &amp; VentSpcFunc combos'!$Q$8:$Q$343,0),0)&gt;0,1,0)</f>
        <v>0</v>
      </c>
      <c r="BS34" s="107">
        <f ca="1">IF(IFERROR(MATCH(_xlfn.CONCAT($B34,",",BS$4),'22 SpcFunc &amp; VentSpcFunc combos'!$Q$8:$Q$343,0),0)&gt;0,1,0)</f>
        <v>0</v>
      </c>
      <c r="BT34" s="107">
        <f ca="1">IF(IFERROR(MATCH(_xlfn.CONCAT($B34,",",BT$4),'22 SpcFunc &amp; VentSpcFunc combos'!$Q$8:$Q$343,0),0)&gt;0,1,0)</f>
        <v>0</v>
      </c>
      <c r="BU34" s="107">
        <f ca="1">IF(IFERROR(MATCH(_xlfn.CONCAT($B34,",",BU$4),'22 SpcFunc &amp; VentSpcFunc combos'!$Q$8:$Q$343,0),0)&gt;0,1,0)</f>
        <v>0</v>
      </c>
      <c r="BV34" s="107">
        <f ca="1">IF(IFERROR(MATCH(_xlfn.CONCAT($B34,",",BV$4),'22 SpcFunc &amp; VentSpcFunc combos'!$Q$8:$Q$343,0),0)&gt;0,1,0)</f>
        <v>0</v>
      </c>
      <c r="BW34" s="107">
        <f ca="1">IF(IFERROR(MATCH(_xlfn.CONCAT($B34,",",BW$4),'22 SpcFunc &amp; VentSpcFunc combos'!$Q$8:$Q$343,0),0)&gt;0,1,0)</f>
        <v>0</v>
      </c>
      <c r="BX34" s="107">
        <f ca="1">IF(IFERROR(MATCH(_xlfn.CONCAT($B34,",",BX$4),'22 SpcFunc &amp; VentSpcFunc combos'!$Q$8:$Q$343,0),0)&gt;0,1,0)</f>
        <v>0</v>
      </c>
      <c r="BY34" s="107">
        <f ca="1">IF(IFERROR(MATCH(_xlfn.CONCAT($B34,",",BY$4),'22 SpcFunc &amp; VentSpcFunc combos'!$Q$8:$Q$343,0),0)&gt;0,1,0)</f>
        <v>0</v>
      </c>
      <c r="BZ34" s="107">
        <f ca="1">IF(IFERROR(MATCH(_xlfn.CONCAT($B34,",",BZ$4),'22 SpcFunc &amp; VentSpcFunc combos'!$Q$8:$Q$343,0),0)&gt;0,1,0)</f>
        <v>0</v>
      </c>
      <c r="CA34" s="107">
        <f ca="1">IF(IFERROR(MATCH(_xlfn.CONCAT($B34,",",CA$4),'22 SpcFunc &amp; VentSpcFunc combos'!$Q$8:$Q$343,0),0)&gt;0,1,0)</f>
        <v>0</v>
      </c>
      <c r="CB34" s="107">
        <f ca="1">IF(IFERROR(MATCH(_xlfn.CONCAT($B34,",",CB$4),'22 SpcFunc &amp; VentSpcFunc combos'!$Q$8:$Q$343,0),0)&gt;0,1,0)</f>
        <v>0</v>
      </c>
      <c r="CC34" s="107">
        <f ca="1">IF(IFERROR(MATCH(_xlfn.CONCAT($B34,",",CC$4),'22 SpcFunc &amp; VentSpcFunc combos'!$Q$8:$Q$343,0),0)&gt;0,1,0)</f>
        <v>0</v>
      </c>
      <c r="CD34" s="107">
        <f ca="1">IF(IFERROR(MATCH(_xlfn.CONCAT($B34,",",CD$4),'22 SpcFunc &amp; VentSpcFunc combos'!$Q$8:$Q$343,0),0)&gt;0,1,0)</f>
        <v>0</v>
      </c>
      <c r="CE34" s="107">
        <f ca="1">IF(IFERROR(MATCH(_xlfn.CONCAT($B34,",",CE$4),'22 SpcFunc &amp; VentSpcFunc combos'!$Q$8:$Q$343,0),0)&gt;0,1,0)</f>
        <v>0</v>
      </c>
      <c r="CF34" s="107">
        <f ca="1">IF(IFERROR(MATCH(_xlfn.CONCAT($B34,",",CF$4),'22 SpcFunc &amp; VentSpcFunc combos'!$Q$8:$Q$343,0),0)&gt;0,1,0)</f>
        <v>0</v>
      </c>
      <c r="CG34" s="107">
        <f ca="1">IF(IFERROR(MATCH(_xlfn.CONCAT($B34,",",CG$4),'22 SpcFunc &amp; VentSpcFunc combos'!$Q$8:$Q$343,0),0)&gt;0,1,0)</f>
        <v>0</v>
      </c>
      <c r="CH34" s="107">
        <f ca="1">IF(IFERROR(MATCH(_xlfn.CONCAT($B34,",",CH$4),'22 SpcFunc &amp; VentSpcFunc combos'!$Q$8:$Q$343,0),0)&gt;0,1,0)</f>
        <v>0</v>
      </c>
      <c r="CI34" s="107">
        <f ca="1">IF(IFERROR(MATCH(_xlfn.CONCAT($B34,",",CI$4),'22 SpcFunc &amp; VentSpcFunc combos'!$Q$8:$Q$343,0),0)&gt;0,1,0)</f>
        <v>0</v>
      </c>
      <c r="CJ34" s="107">
        <f ca="1">IF(IFERROR(MATCH(_xlfn.CONCAT($B34,",",CJ$4),'22 SpcFunc &amp; VentSpcFunc combos'!$Q$8:$Q$343,0),0)&gt;0,1,0)</f>
        <v>0</v>
      </c>
      <c r="CK34" s="107">
        <f ca="1">IF(IFERROR(MATCH(_xlfn.CONCAT($B34,",",CK$4),'22 SpcFunc &amp; VentSpcFunc combos'!$Q$8:$Q$343,0),0)&gt;0,1,0)</f>
        <v>0</v>
      </c>
      <c r="CL34" s="107">
        <f ca="1">IF(IFERROR(MATCH(_xlfn.CONCAT($B34,",",CL$4),'22 SpcFunc &amp; VentSpcFunc combos'!$Q$8:$Q$343,0),0)&gt;0,1,0)</f>
        <v>0</v>
      </c>
      <c r="CM34" s="107">
        <f ca="1">IF(IFERROR(MATCH(_xlfn.CONCAT($B34,",",CM$4),'22 SpcFunc &amp; VentSpcFunc combos'!$Q$8:$Q$343,0),0)&gt;0,1,0)</f>
        <v>0</v>
      </c>
      <c r="CN34" s="107">
        <f ca="1">IF(IFERROR(MATCH(_xlfn.CONCAT($B34,",",CN$4),'22 SpcFunc &amp; VentSpcFunc combos'!$Q$8:$Q$343,0),0)&gt;0,1,0)</f>
        <v>0</v>
      </c>
      <c r="CO34" s="107">
        <f ca="1">IF(IFERROR(MATCH(_xlfn.CONCAT($B34,",",CO$4),'22 SpcFunc &amp; VentSpcFunc combos'!$Q$8:$Q$343,0),0)&gt;0,1,0)</f>
        <v>0</v>
      </c>
      <c r="CP34" s="107">
        <f ca="1">IF(IFERROR(MATCH(_xlfn.CONCAT($B34,",",CP$4),'22 SpcFunc &amp; VentSpcFunc combos'!$Q$8:$Q$343,0),0)&gt;0,1,0)</f>
        <v>0</v>
      </c>
      <c r="CQ34" s="107">
        <f ca="1">IF(IFERROR(MATCH(_xlfn.CONCAT($B34,",",CQ$4),'22 SpcFunc &amp; VentSpcFunc combos'!$Q$8:$Q$343,0),0)&gt;0,1,0)</f>
        <v>0</v>
      </c>
      <c r="CR34" s="107">
        <f ca="1">IF(IFERROR(MATCH(_xlfn.CONCAT($B34,",",CR$4),'22 SpcFunc &amp; VentSpcFunc combos'!$Q$8:$Q$343,0),0)&gt;0,1,0)</f>
        <v>0</v>
      </c>
      <c r="CS34" s="107">
        <f ca="1">IF(IFERROR(MATCH(_xlfn.CONCAT($B34,",",CS$4),'22 SpcFunc &amp; VentSpcFunc combos'!$Q$8:$Q$343,0),0)&gt;0,1,0)</f>
        <v>0</v>
      </c>
      <c r="CT34" s="107">
        <f ca="1">IF(IFERROR(MATCH(_xlfn.CONCAT($B34,",",CT$4),'22 SpcFunc &amp; VentSpcFunc combos'!$Q$8:$Q$343,0),0)&gt;0,1,0)</f>
        <v>0</v>
      </c>
      <c r="CU34" s="86" t="s">
        <v>535</v>
      </c>
      <c r="CV34">
        <f t="shared" ca="1" si="4"/>
        <v>1</v>
      </c>
    </row>
    <row r="35" spans="2:100">
      <c r="B35" t="str">
        <f>'For CSV - 2022 SpcFuncData'!B35</f>
        <v>Healthcare Facility and Hospitals (Operating Room)</v>
      </c>
      <c r="C35" s="107">
        <f ca="1">IF(IFERROR(MATCH(_xlfn.CONCAT($B35,",",C$4),'22 SpcFunc &amp; VentSpcFunc combos'!$Q$8:$Q$343,0),0)&gt;0,1,0)</f>
        <v>0</v>
      </c>
      <c r="D35" s="107">
        <f ca="1">IF(IFERROR(MATCH(_xlfn.CONCAT($B35,",",D$4),'22 SpcFunc &amp; VentSpcFunc combos'!$Q$8:$Q$343,0),0)&gt;0,1,0)</f>
        <v>0</v>
      </c>
      <c r="E35" s="107">
        <f ca="1">IF(IFERROR(MATCH(_xlfn.CONCAT($B35,",",E$4),'22 SpcFunc &amp; VentSpcFunc combos'!$Q$8:$Q$343,0),0)&gt;0,1,0)</f>
        <v>0</v>
      </c>
      <c r="F35" s="107">
        <f ca="1">IF(IFERROR(MATCH(_xlfn.CONCAT($B35,",",F$4),'22 SpcFunc &amp; VentSpcFunc combos'!$Q$8:$Q$343,0),0)&gt;0,1,0)</f>
        <v>0</v>
      </c>
      <c r="G35" s="107">
        <f ca="1">IF(IFERROR(MATCH(_xlfn.CONCAT($B35,",",G$4),'22 SpcFunc &amp; VentSpcFunc combos'!$Q$8:$Q$343,0),0)&gt;0,1,0)</f>
        <v>0</v>
      </c>
      <c r="H35" s="107">
        <f ca="1">IF(IFERROR(MATCH(_xlfn.CONCAT($B35,",",H$4),'22 SpcFunc &amp; VentSpcFunc combos'!$Q$8:$Q$343,0),0)&gt;0,1,0)</f>
        <v>0</v>
      </c>
      <c r="I35" s="107">
        <f ca="1">IF(IFERROR(MATCH(_xlfn.CONCAT($B35,",",I$4),'22 SpcFunc &amp; VentSpcFunc combos'!$Q$8:$Q$343,0),0)&gt;0,1,0)</f>
        <v>0</v>
      </c>
      <c r="J35" s="107">
        <f ca="1">IF(IFERROR(MATCH(_xlfn.CONCAT($B35,",",J$4),'22 SpcFunc &amp; VentSpcFunc combos'!$Q$8:$Q$343,0),0)&gt;0,1,0)</f>
        <v>0</v>
      </c>
      <c r="K35" s="107">
        <f ca="1">IF(IFERROR(MATCH(_xlfn.CONCAT($B35,",",K$4),'22 SpcFunc &amp; VentSpcFunc combos'!$Q$8:$Q$343,0),0)&gt;0,1,0)</f>
        <v>0</v>
      </c>
      <c r="L35" s="107">
        <f ca="1">IF(IFERROR(MATCH(_xlfn.CONCAT($B35,",",L$4),'22 SpcFunc &amp; VentSpcFunc combos'!$Q$8:$Q$343,0),0)&gt;0,1,0)</f>
        <v>0</v>
      </c>
      <c r="M35" s="107">
        <f ca="1">IF(IFERROR(MATCH(_xlfn.CONCAT($B35,",",M$4),'22 SpcFunc &amp; VentSpcFunc combos'!$Q$8:$Q$343,0),0)&gt;0,1,0)</f>
        <v>0</v>
      </c>
      <c r="N35" s="107">
        <f ca="1">IF(IFERROR(MATCH(_xlfn.CONCAT($B35,",",N$4),'22 SpcFunc &amp; VentSpcFunc combos'!$Q$8:$Q$343,0),0)&gt;0,1,0)</f>
        <v>0</v>
      </c>
      <c r="O35" s="107">
        <f ca="1">IF(IFERROR(MATCH(_xlfn.CONCAT($B35,",",O$4),'22 SpcFunc &amp; VentSpcFunc combos'!$Q$8:$Q$343,0),0)&gt;0,1,0)</f>
        <v>0</v>
      </c>
      <c r="P35" s="107">
        <f ca="1">IF(IFERROR(MATCH(_xlfn.CONCAT($B35,",",P$4),'22 SpcFunc &amp; VentSpcFunc combos'!$Q$8:$Q$343,0),0)&gt;0,1,0)</f>
        <v>0</v>
      </c>
      <c r="Q35" s="107">
        <f ca="1">IF(IFERROR(MATCH(_xlfn.CONCAT($B35,",",Q$4),'22 SpcFunc &amp; VentSpcFunc combos'!$Q$8:$Q$343,0),0)&gt;0,1,0)</f>
        <v>0</v>
      </c>
      <c r="R35" s="107">
        <f ca="1">IF(IFERROR(MATCH(_xlfn.CONCAT($B35,",",R$4),'22 SpcFunc &amp; VentSpcFunc combos'!$Q$8:$Q$343,0),0)&gt;0,1,0)</f>
        <v>0</v>
      </c>
      <c r="S35" s="107">
        <f ca="1">IF(IFERROR(MATCH(_xlfn.CONCAT($B35,",",S$4),'22 SpcFunc &amp; VentSpcFunc combos'!$Q$8:$Q$343,0),0)&gt;0,1,0)</f>
        <v>0</v>
      </c>
      <c r="T35" s="107">
        <f ca="1">IF(IFERROR(MATCH(_xlfn.CONCAT($B35,",",T$4),'22 SpcFunc &amp; VentSpcFunc combos'!$Q$8:$Q$343,0),0)&gt;0,1,0)</f>
        <v>0</v>
      </c>
      <c r="U35" s="107">
        <f ca="1">IF(IFERROR(MATCH(_xlfn.CONCAT($B35,",",U$4),'22 SpcFunc &amp; VentSpcFunc combos'!$Q$8:$Q$343,0),0)&gt;0,1,0)</f>
        <v>0</v>
      </c>
      <c r="V35" s="107">
        <f ca="1">IF(IFERROR(MATCH(_xlfn.CONCAT($B35,",",V$4),'22 SpcFunc &amp; VentSpcFunc combos'!$Q$8:$Q$343,0),0)&gt;0,1,0)</f>
        <v>0</v>
      </c>
      <c r="W35" s="107">
        <f ca="1">IF(IFERROR(MATCH(_xlfn.CONCAT($B35,",",W$4),'22 SpcFunc &amp; VentSpcFunc combos'!$Q$8:$Q$343,0),0)&gt;0,1,0)</f>
        <v>0</v>
      </c>
      <c r="X35" s="107">
        <f ca="1">IF(IFERROR(MATCH(_xlfn.CONCAT($B35,",",X$4),'22 SpcFunc &amp; VentSpcFunc combos'!$Q$8:$Q$343,0),0)&gt;0,1,0)</f>
        <v>0</v>
      </c>
      <c r="Y35" s="107">
        <f ca="1">IF(IFERROR(MATCH(_xlfn.CONCAT($B35,",",Y$4),'22 SpcFunc &amp; VentSpcFunc combos'!$Q$8:$Q$343,0),0)&gt;0,1,0)</f>
        <v>0</v>
      </c>
      <c r="Z35" s="107">
        <f ca="1">IF(IFERROR(MATCH(_xlfn.CONCAT($B35,",",Z$4),'22 SpcFunc &amp; VentSpcFunc combos'!$Q$8:$Q$343,0),0)&gt;0,1,0)</f>
        <v>0</v>
      </c>
      <c r="AA35" s="107">
        <f ca="1">IF(IFERROR(MATCH(_xlfn.CONCAT($B35,",",AA$4),'22 SpcFunc &amp; VentSpcFunc combos'!$Q$8:$Q$343,0),0)&gt;0,1,0)</f>
        <v>0</v>
      </c>
      <c r="AB35" s="107">
        <f ca="1">IF(IFERROR(MATCH(_xlfn.CONCAT($B35,",",AB$4),'22 SpcFunc &amp; VentSpcFunc combos'!$Q$8:$Q$343,0),0)&gt;0,1,0)</f>
        <v>0</v>
      </c>
      <c r="AC35" s="107">
        <f ca="1">IF(IFERROR(MATCH(_xlfn.CONCAT($B35,",",AC$4),'22 SpcFunc &amp; VentSpcFunc combos'!$Q$8:$Q$343,0),0)&gt;0,1,0)</f>
        <v>0</v>
      </c>
      <c r="AD35" s="107">
        <f ca="1">IF(IFERROR(MATCH(_xlfn.CONCAT($B35,",",AD$4),'22 SpcFunc &amp; VentSpcFunc combos'!$Q$8:$Q$343,0),0)&gt;0,1,0)</f>
        <v>0</v>
      </c>
      <c r="AE35" s="107">
        <f ca="1">IF(IFERROR(MATCH(_xlfn.CONCAT($B35,",",AE$4),'22 SpcFunc &amp; VentSpcFunc combos'!$Q$8:$Q$343,0),0)&gt;0,1,0)</f>
        <v>0</v>
      </c>
      <c r="AF35" s="107">
        <f ca="1">IF(IFERROR(MATCH(_xlfn.CONCAT($B35,",",AF$4),'22 SpcFunc &amp; VentSpcFunc combos'!$Q$8:$Q$343,0),0)&gt;0,1,0)</f>
        <v>0</v>
      </c>
      <c r="AG35" s="107">
        <f ca="1">IF(IFERROR(MATCH(_xlfn.CONCAT($B35,",",AG$4),'22 SpcFunc &amp; VentSpcFunc combos'!$Q$8:$Q$343,0),0)&gt;0,1,0)</f>
        <v>0</v>
      </c>
      <c r="AH35" s="107">
        <f ca="1">IF(IFERROR(MATCH(_xlfn.CONCAT($B35,",",AH$4),'22 SpcFunc &amp; VentSpcFunc combos'!$Q$8:$Q$343,0),0)&gt;0,1,0)</f>
        <v>0</v>
      </c>
      <c r="AI35" s="107">
        <f ca="1">IF(IFERROR(MATCH(_xlfn.CONCAT($B35,",",AI$4),'22 SpcFunc &amp; VentSpcFunc combos'!$Q$8:$Q$343,0),0)&gt;0,1,0)</f>
        <v>0</v>
      </c>
      <c r="AJ35" s="107">
        <f ca="1">IF(IFERROR(MATCH(_xlfn.CONCAT($B35,",",AJ$4),'22 SpcFunc &amp; VentSpcFunc combos'!$Q$8:$Q$343,0),0)&gt;0,1,0)</f>
        <v>0</v>
      </c>
      <c r="AK35" s="107">
        <f ca="1">IF(IFERROR(MATCH(_xlfn.CONCAT($B35,",",AK$4),'22 SpcFunc &amp; VentSpcFunc combos'!$Q$8:$Q$343,0),0)&gt;0,1,0)</f>
        <v>0</v>
      </c>
      <c r="AL35" s="107">
        <f ca="1">IF(IFERROR(MATCH(_xlfn.CONCAT($B35,",",AL$4),'22 SpcFunc &amp; VentSpcFunc combos'!$Q$8:$Q$343,0),0)&gt;0,1,0)</f>
        <v>0</v>
      </c>
      <c r="AM35" s="107">
        <f ca="1">IF(IFERROR(MATCH(_xlfn.CONCAT($B35,",",AM$4),'22 SpcFunc &amp; VentSpcFunc combos'!$Q$8:$Q$343,0),0)&gt;0,1,0)</f>
        <v>0</v>
      </c>
      <c r="AN35" s="107">
        <f ca="1">IF(IFERROR(MATCH(_xlfn.CONCAT($B35,",",AN$4),'22 SpcFunc &amp; VentSpcFunc combos'!$Q$8:$Q$343,0),0)&gt;0,1,0)</f>
        <v>0</v>
      </c>
      <c r="AO35" s="107">
        <f ca="1">IF(IFERROR(MATCH(_xlfn.CONCAT($B35,",",AO$4),'22 SpcFunc &amp; VentSpcFunc combos'!$Q$8:$Q$343,0),0)&gt;0,1,0)</f>
        <v>0</v>
      </c>
      <c r="AP35" s="107">
        <f ca="1">IF(IFERROR(MATCH(_xlfn.CONCAT($B35,",",AP$4),'22 SpcFunc &amp; VentSpcFunc combos'!$Q$8:$Q$343,0),0)&gt;0,1,0)</f>
        <v>0</v>
      </c>
      <c r="AQ35" s="107">
        <f ca="1">IF(IFERROR(MATCH(_xlfn.CONCAT($B35,",",AQ$4),'22 SpcFunc &amp; VentSpcFunc combos'!$Q$8:$Q$343,0),0)&gt;0,1,0)</f>
        <v>0</v>
      </c>
      <c r="AR35" s="107">
        <f ca="1">IF(IFERROR(MATCH(_xlfn.CONCAT($B35,",",AR$4),'22 SpcFunc &amp; VentSpcFunc combos'!$Q$8:$Q$343,0),0)&gt;0,1,0)</f>
        <v>0</v>
      </c>
      <c r="AS35" s="107">
        <f ca="1">IF(IFERROR(MATCH(_xlfn.CONCAT($B35,",",AS$4),'22 SpcFunc &amp; VentSpcFunc combos'!$Q$8:$Q$343,0),0)&gt;0,1,0)</f>
        <v>0</v>
      </c>
      <c r="AT35" s="107">
        <f ca="1">IF(IFERROR(MATCH(_xlfn.CONCAT($B35,",",AT$4),'22 SpcFunc &amp; VentSpcFunc combos'!$Q$8:$Q$343,0),0)&gt;0,1,0)</f>
        <v>0</v>
      </c>
      <c r="AU35" s="107">
        <f ca="1">IF(IFERROR(MATCH(_xlfn.CONCAT($B35,",",AU$4),'22 SpcFunc &amp; VentSpcFunc combos'!$Q$8:$Q$343,0),0)&gt;0,1,0)</f>
        <v>0</v>
      </c>
      <c r="AV35" s="107">
        <f ca="1">IF(IFERROR(MATCH(_xlfn.CONCAT($B35,",",AV$4),'22 SpcFunc &amp; VentSpcFunc combos'!$Q$8:$Q$343,0),0)&gt;0,1,0)</f>
        <v>0</v>
      </c>
      <c r="AW35" s="107">
        <f ca="1">IF(IFERROR(MATCH(_xlfn.CONCAT($B35,",",AW$4),'22 SpcFunc &amp; VentSpcFunc combos'!$Q$8:$Q$343,0),0)&gt;0,1,0)</f>
        <v>0</v>
      </c>
      <c r="AX35" s="107">
        <f ca="1">IF(IFERROR(MATCH(_xlfn.CONCAT($B35,",",AX$4),'22 SpcFunc &amp; VentSpcFunc combos'!$Q$8:$Q$343,0),0)&gt;0,1,0)</f>
        <v>0</v>
      </c>
      <c r="AY35" s="107">
        <f ca="1">IF(IFERROR(MATCH(_xlfn.CONCAT($B35,",",AY$4),'22 SpcFunc &amp; VentSpcFunc combos'!$Q$8:$Q$343,0),0)&gt;0,1,0)</f>
        <v>0</v>
      </c>
      <c r="AZ35" s="107">
        <f ca="1">IF(IFERROR(MATCH(_xlfn.CONCAT($B35,",",AZ$4),'22 SpcFunc &amp; VentSpcFunc combos'!$Q$8:$Q$343,0),0)&gt;0,1,0)</f>
        <v>0</v>
      </c>
      <c r="BA35" s="107">
        <f ca="1">IF(IFERROR(MATCH(_xlfn.CONCAT($B35,",",BA$4),'22 SpcFunc &amp; VentSpcFunc combos'!$Q$8:$Q$343,0),0)&gt;0,1,0)</f>
        <v>0</v>
      </c>
      <c r="BB35" s="107">
        <f ca="1">IF(IFERROR(MATCH(_xlfn.CONCAT($B35,",",BB$4),'22 SpcFunc &amp; VentSpcFunc combos'!$Q$8:$Q$343,0),0)&gt;0,1,0)</f>
        <v>0</v>
      </c>
      <c r="BC35" s="107">
        <f ca="1">IF(IFERROR(MATCH(_xlfn.CONCAT($B35,",",BC$4),'22 SpcFunc &amp; VentSpcFunc combos'!$Q$8:$Q$343,0),0)&gt;0,1,0)</f>
        <v>0</v>
      </c>
      <c r="BD35" s="107">
        <f ca="1">IF(IFERROR(MATCH(_xlfn.CONCAT($B35,",",BD$4),'22 SpcFunc &amp; VentSpcFunc combos'!$Q$8:$Q$343,0),0)&gt;0,1,0)</f>
        <v>0</v>
      </c>
      <c r="BE35" s="107">
        <f ca="1">IF(IFERROR(MATCH(_xlfn.CONCAT($B35,",",BE$4),'22 SpcFunc &amp; VentSpcFunc combos'!$Q$8:$Q$343,0),0)&gt;0,1,0)</f>
        <v>0</v>
      </c>
      <c r="BF35" s="107">
        <f ca="1">IF(IFERROR(MATCH(_xlfn.CONCAT($B35,",",BF$4),'22 SpcFunc &amp; VentSpcFunc combos'!$Q$8:$Q$343,0),0)&gt;0,1,0)</f>
        <v>0</v>
      </c>
      <c r="BG35" s="107">
        <f ca="1">IF(IFERROR(MATCH(_xlfn.CONCAT($B35,",",BG$4),'22 SpcFunc &amp; VentSpcFunc combos'!$Q$8:$Q$343,0),0)&gt;0,1,0)</f>
        <v>0</v>
      </c>
      <c r="BH35" s="107">
        <f ca="1">IF(IFERROR(MATCH(_xlfn.CONCAT($B35,",",BH$4),'22 SpcFunc &amp; VentSpcFunc combos'!$Q$8:$Q$343,0),0)&gt;0,1,0)</f>
        <v>1</v>
      </c>
      <c r="BI35" s="107">
        <f ca="1">IF(IFERROR(MATCH(_xlfn.CONCAT($B35,",",BI$4),'22 SpcFunc &amp; VentSpcFunc combos'!$Q$8:$Q$343,0),0)&gt;0,1,0)</f>
        <v>0</v>
      </c>
      <c r="BJ35" s="107">
        <f ca="1">IF(IFERROR(MATCH(_xlfn.CONCAT($B35,",",BJ$4),'22 SpcFunc &amp; VentSpcFunc combos'!$Q$8:$Q$343,0),0)&gt;0,1,0)</f>
        <v>0</v>
      </c>
      <c r="BK35" s="107">
        <f ca="1">IF(IFERROR(MATCH(_xlfn.CONCAT($B35,",",BK$4),'22 SpcFunc &amp; VentSpcFunc combos'!$Q$8:$Q$343,0),0)&gt;0,1,0)</f>
        <v>0</v>
      </c>
      <c r="BL35" s="107">
        <f ca="1">IF(IFERROR(MATCH(_xlfn.CONCAT($B35,",",BL$4),'22 SpcFunc &amp; VentSpcFunc combos'!$Q$8:$Q$343,0),0)&gt;0,1,0)</f>
        <v>0</v>
      </c>
      <c r="BM35" s="107">
        <f ca="1">IF(IFERROR(MATCH(_xlfn.CONCAT($B35,",",BM$4),'22 SpcFunc &amp; VentSpcFunc combos'!$Q$8:$Q$343,0),0)&gt;0,1,0)</f>
        <v>0</v>
      </c>
      <c r="BN35" s="107">
        <f ca="1">IF(IFERROR(MATCH(_xlfn.CONCAT($B35,",",BN$4),'22 SpcFunc &amp; VentSpcFunc combos'!$Q$8:$Q$343,0),0)&gt;0,1,0)</f>
        <v>0</v>
      </c>
      <c r="BO35" s="107">
        <f ca="1">IF(IFERROR(MATCH(_xlfn.CONCAT($B35,",",BO$4),'22 SpcFunc &amp; VentSpcFunc combos'!$Q$8:$Q$343,0),0)&gt;0,1,0)</f>
        <v>0</v>
      </c>
      <c r="BP35" s="107">
        <f ca="1">IF(IFERROR(MATCH(_xlfn.CONCAT($B35,",",BP$4),'22 SpcFunc &amp; VentSpcFunc combos'!$Q$8:$Q$343,0),0)&gt;0,1,0)</f>
        <v>0</v>
      </c>
      <c r="BQ35" s="107">
        <f ca="1">IF(IFERROR(MATCH(_xlfn.CONCAT($B35,",",BQ$4),'22 SpcFunc &amp; VentSpcFunc combos'!$Q$8:$Q$343,0),0)&gt;0,1,0)</f>
        <v>0</v>
      </c>
      <c r="BR35" s="107">
        <f ca="1">IF(IFERROR(MATCH(_xlfn.CONCAT($B35,",",BR$4),'22 SpcFunc &amp; VentSpcFunc combos'!$Q$8:$Q$343,0),0)&gt;0,1,0)</f>
        <v>0</v>
      </c>
      <c r="BS35" s="107">
        <f ca="1">IF(IFERROR(MATCH(_xlfn.CONCAT($B35,",",BS$4),'22 SpcFunc &amp; VentSpcFunc combos'!$Q$8:$Q$343,0),0)&gt;0,1,0)</f>
        <v>0</v>
      </c>
      <c r="BT35" s="107">
        <f ca="1">IF(IFERROR(MATCH(_xlfn.CONCAT($B35,",",BT$4),'22 SpcFunc &amp; VentSpcFunc combos'!$Q$8:$Q$343,0),0)&gt;0,1,0)</f>
        <v>0</v>
      </c>
      <c r="BU35" s="107">
        <f ca="1">IF(IFERROR(MATCH(_xlfn.CONCAT($B35,",",BU$4),'22 SpcFunc &amp; VentSpcFunc combos'!$Q$8:$Q$343,0),0)&gt;0,1,0)</f>
        <v>0</v>
      </c>
      <c r="BV35" s="107">
        <f ca="1">IF(IFERROR(MATCH(_xlfn.CONCAT($B35,",",BV$4),'22 SpcFunc &amp; VentSpcFunc combos'!$Q$8:$Q$343,0),0)&gt;0,1,0)</f>
        <v>0</v>
      </c>
      <c r="BW35" s="107">
        <f ca="1">IF(IFERROR(MATCH(_xlfn.CONCAT($B35,",",BW$4),'22 SpcFunc &amp; VentSpcFunc combos'!$Q$8:$Q$343,0),0)&gt;0,1,0)</f>
        <v>0</v>
      </c>
      <c r="BX35" s="107">
        <f ca="1">IF(IFERROR(MATCH(_xlfn.CONCAT($B35,",",BX$4),'22 SpcFunc &amp; VentSpcFunc combos'!$Q$8:$Q$343,0),0)&gt;0,1,0)</f>
        <v>0</v>
      </c>
      <c r="BY35" s="107">
        <f ca="1">IF(IFERROR(MATCH(_xlfn.CONCAT($B35,",",BY$4),'22 SpcFunc &amp; VentSpcFunc combos'!$Q$8:$Q$343,0),0)&gt;0,1,0)</f>
        <v>0</v>
      </c>
      <c r="BZ35" s="107">
        <f ca="1">IF(IFERROR(MATCH(_xlfn.CONCAT($B35,",",BZ$4),'22 SpcFunc &amp; VentSpcFunc combos'!$Q$8:$Q$343,0),0)&gt;0,1,0)</f>
        <v>0</v>
      </c>
      <c r="CA35" s="107">
        <f ca="1">IF(IFERROR(MATCH(_xlfn.CONCAT($B35,",",CA$4),'22 SpcFunc &amp; VentSpcFunc combos'!$Q$8:$Q$343,0),0)&gt;0,1,0)</f>
        <v>0</v>
      </c>
      <c r="CB35" s="107">
        <f ca="1">IF(IFERROR(MATCH(_xlfn.CONCAT($B35,",",CB$4),'22 SpcFunc &amp; VentSpcFunc combos'!$Q$8:$Q$343,0),0)&gt;0,1,0)</f>
        <v>0</v>
      </c>
      <c r="CC35" s="107">
        <f ca="1">IF(IFERROR(MATCH(_xlfn.CONCAT($B35,",",CC$4),'22 SpcFunc &amp; VentSpcFunc combos'!$Q$8:$Q$343,0),0)&gt;0,1,0)</f>
        <v>0</v>
      </c>
      <c r="CD35" s="107">
        <f ca="1">IF(IFERROR(MATCH(_xlfn.CONCAT($B35,",",CD$4),'22 SpcFunc &amp; VentSpcFunc combos'!$Q$8:$Q$343,0),0)&gt;0,1,0)</f>
        <v>0</v>
      </c>
      <c r="CE35" s="107">
        <f ca="1">IF(IFERROR(MATCH(_xlfn.CONCAT($B35,",",CE$4),'22 SpcFunc &amp; VentSpcFunc combos'!$Q$8:$Q$343,0),0)&gt;0,1,0)</f>
        <v>0</v>
      </c>
      <c r="CF35" s="107">
        <f ca="1">IF(IFERROR(MATCH(_xlfn.CONCAT($B35,",",CF$4),'22 SpcFunc &amp; VentSpcFunc combos'!$Q$8:$Q$343,0),0)&gt;0,1,0)</f>
        <v>0</v>
      </c>
      <c r="CG35" s="107">
        <f ca="1">IF(IFERROR(MATCH(_xlfn.CONCAT($B35,",",CG$4),'22 SpcFunc &amp; VentSpcFunc combos'!$Q$8:$Q$343,0),0)&gt;0,1,0)</f>
        <v>0</v>
      </c>
      <c r="CH35" s="107">
        <f ca="1">IF(IFERROR(MATCH(_xlfn.CONCAT($B35,",",CH$4),'22 SpcFunc &amp; VentSpcFunc combos'!$Q$8:$Q$343,0),0)&gt;0,1,0)</f>
        <v>0</v>
      </c>
      <c r="CI35" s="107">
        <f ca="1">IF(IFERROR(MATCH(_xlfn.CONCAT($B35,",",CI$4),'22 SpcFunc &amp; VentSpcFunc combos'!$Q$8:$Q$343,0),0)&gt;0,1,0)</f>
        <v>0</v>
      </c>
      <c r="CJ35" s="107">
        <f ca="1">IF(IFERROR(MATCH(_xlfn.CONCAT($B35,",",CJ$4),'22 SpcFunc &amp; VentSpcFunc combos'!$Q$8:$Q$343,0),0)&gt;0,1,0)</f>
        <v>0</v>
      </c>
      <c r="CK35" s="107">
        <f ca="1">IF(IFERROR(MATCH(_xlfn.CONCAT($B35,",",CK$4),'22 SpcFunc &amp; VentSpcFunc combos'!$Q$8:$Q$343,0),0)&gt;0,1,0)</f>
        <v>0</v>
      </c>
      <c r="CL35" s="107">
        <f ca="1">IF(IFERROR(MATCH(_xlfn.CONCAT($B35,",",CL$4),'22 SpcFunc &amp; VentSpcFunc combos'!$Q$8:$Q$343,0),0)&gt;0,1,0)</f>
        <v>0</v>
      </c>
      <c r="CM35" s="107">
        <f ca="1">IF(IFERROR(MATCH(_xlfn.CONCAT($B35,",",CM$4),'22 SpcFunc &amp; VentSpcFunc combos'!$Q$8:$Q$343,0),0)&gt;0,1,0)</f>
        <v>0</v>
      </c>
      <c r="CN35" s="107">
        <f ca="1">IF(IFERROR(MATCH(_xlfn.CONCAT($B35,",",CN$4),'22 SpcFunc &amp; VentSpcFunc combos'!$Q$8:$Q$343,0),0)&gt;0,1,0)</f>
        <v>0</v>
      </c>
      <c r="CO35" s="107">
        <f ca="1">IF(IFERROR(MATCH(_xlfn.CONCAT($B35,",",CO$4),'22 SpcFunc &amp; VentSpcFunc combos'!$Q$8:$Q$343,0),0)&gt;0,1,0)</f>
        <v>0</v>
      </c>
      <c r="CP35" s="107">
        <f ca="1">IF(IFERROR(MATCH(_xlfn.CONCAT($B35,",",CP$4),'22 SpcFunc &amp; VentSpcFunc combos'!$Q$8:$Q$343,0),0)&gt;0,1,0)</f>
        <v>0</v>
      </c>
      <c r="CQ35" s="107">
        <f ca="1">IF(IFERROR(MATCH(_xlfn.CONCAT($B35,",",CQ$4),'22 SpcFunc &amp; VentSpcFunc combos'!$Q$8:$Q$343,0),0)&gt;0,1,0)</f>
        <v>0</v>
      </c>
      <c r="CR35" s="107">
        <f ca="1">IF(IFERROR(MATCH(_xlfn.CONCAT($B35,",",CR$4),'22 SpcFunc &amp; VentSpcFunc combos'!$Q$8:$Q$343,0),0)&gt;0,1,0)</f>
        <v>0</v>
      </c>
      <c r="CS35" s="107">
        <f ca="1">IF(IFERROR(MATCH(_xlfn.CONCAT($B35,",",CS$4),'22 SpcFunc &amp; VentSpcFunc combos'!$Q$8:$Q$343,0),0)&gt;0,1,0)</f>
        <v>0</v>
      </c>
      <c r="CT35" s="107">
        <f ca="1">IF(IFERROR(MATCH(_xlfn.CONCAT($B35,",",CT$4),'22 SpcFunc &amp; VentSpcFunc combos'!$Q$8:$Q$343,0),0)&gt;0,1,0)</f>
        <v>0</v>
      </c>
      <c r="CU35" s="86" t="s">
        <v>535</v>
      </c>
      <c r="CV35">
        <f t="shared" ca="1" si="4"/>
        <v>1</v>
      </c>
    </row>
    <row r="36" spans="2:100">
      <c r="B36" t="str">
        <f>'For CSV - 2022 SpcFuncData'!B36</f>
        <v>Healthcare Facility and Hospitals (Patient Room)</v>
      </c>
      <c r="C36" s="107">
        <f ca="1">IF(IFERROR(MATCH(_xlfn.CONCAT($B36,",",C$4),'22 SpcFunc &amp; VentSpcFunc combos'!$Q$8:$Q$343,0),0)&gt;0,1,0)</f>
        <v>0</v>
      </c>
      <c r="D36" s="107">
        <f ca="1">IF(IFERROR(MATCH(_xlfn.CONCAT($B36,",",D$4),'22 SpcFunc &amp; VentSpcFunc combos'!$Q$8:$Q$343,0),0)&gt;0,1,0)</f>
        <v>0</v>
      </c>
      <c r="E36" s="107">
        <f ca="1">IF(IFERROR(MATCH(_xlfn.CONCAT($B36,",",E$4),'22 SpcFunc &amp; VentSpcFunc combos'!$Q$8:$Q$343,0),0)&gt;0,1,0)</f>
        <v>0</v>
      </c>
      <c r="F36" s="107">
        <f ca="1">IF(IFERROR(MATCH(_xlfn.CONCAT($B36,",",F$4),'22 SpcFunc &amp; VentSpcFunc combos'!$Q$8:$Q$343,0),0)&gt;0,1,0)</f>
        <v>0</v>
      </c>
      <c r="G36" s="107">
        <f ca="1">IF(IFERROR(MATCH(_xlfn.CONCAT($B36,",",G$4),'22 SpcFunc &amp; VentSpcFunc combos'!$Q$8:$Q$343,0),0)&gt;0,1,0)</f>
        <v>0</v>
      </c>
      <c r="H36" s="107">
        <f ca="1">IF(IFERROR(MATCH(_xlfn.CONCAT($B36,",",H$4),'22 SpcFunc &amp; VentSpcFunc combos'!$Q$8:$Q$343,0),0)&gt;0,1,0)</f>
        <v>0</v>
      </c>
      <c r="I36" s="107">
        <f ca="1">IF(IFERROR(MATCH(_xlfn.CONCAT($B36,",",I$4),'22 SpcFunc &amp; VentSpcFunc combos'!$Q$8:$Q$343,0),0)&gt;0,1,0)</f>
        <v>0</v>
      </c>
      <c r="J36" s="107">
        <f ca="1">IF(IFERROR(MATCH(_xlfn.CONCAT($B36,",",J$4),'22 SpcFunc &amp; VentSpcFunc combos'!$Q$8:$Q$343,0),0)&gt;0,1,0)</f>
        <v>0</v>
      </c>
      <c r="K36" s="107">
        <f ca="1">IF(IFERROR(MATCH(_xlfn.CONCAT($B36,",",K$4),'22 SpcFunc &amp; VentSpcFunc combos'!$Q$8:$Q$343,0),0)&gt;0,1,0)</f>
        <v>0</v>
      </c>
      <c r="L36" s="107">
        <f ca="1">IF(IFERROR(MATCH(_xlfn.CONCAT($B36,",",L$4),'22 SpcFunc &amp; VentSpcFunc combos'!$Q$8:$Q$343,0),0)&gt;0,1,0)</f>
        <v>0</v>
      </c>
      <c r="M36" s="107">
        <f ca="1">IF(IFERROR(MATCH(_xlfn.CONCAT($B36,",",M$4),'22 SpcFunc &amp; VentSpcFunc combos'!$Q$8:$Q$343,0),0)&gt;0,1,0)</f>
        <v>0</v>
      </c>
      <c r="N36" s="107">
        <f ca="1">IF(IFERROR(MATCH(_xlfn.CONCAT($B36,",",N$4),'22 SpcFunc &amp; VentSpcFunc combos'!$Q$8:$Q$343,0),0)&gt;0,1,0)</f>
        <v>0</v>
      </c>
      <c r="O36" s="107">
        <f ca="1">IF(IFERROR(MATCH(_xlfn.CONCAT($B36,",",O$4),'22 SpcFunc &amp; VentSpcFunc combos'!$Q$8:$Q$343,0),0)&gt;0,1,0)</f>
        <v>0</v>
      </c>
      <c r="P36" s="107">
        <f ca="1">IF(IFERROR(MATCH(_xlfn.CONCAT($B36,",",P$4),'22 SpcFunc &amp; VentSpcFunc combos'!$Q$8:$Q$343,0),0)&gt;0,1,0)</f>
        <v>0</v>
      </c>
      <c r="Q36" s="107">
        <f ca="1">IF(IFERROR(MATCH(_xlfn.CONCAT($B36,",",Q$4),'22 SpcFunc &amp; VentSpcFunc combos'!$Q$8:$Q$343,0),0)&gt;0,1,0)</f>
        <v>0</v>
      </c>
      <c r="R36" s="107">
        <f ca="1">IF(IFERROR(MATCH(_xlfn.CONCAT($B36,",",R$4),'22 SpcFunc &amp; VentSpcFunc combos'!$Q$8:$Q$343,0),0)&gt;0,1,0)</f>
        <v>0</v>
      </c>
      <c r="S36" s="107">
        <f ca="1">IF(IFERROR(MATCH(_xlfn.CONCAT($B36,",",S$4),'22 SpcFunc &amp; VentSpcFunc combos'!$Q$8:$Q$343,0),0)&gt;0,1,0)</f>
        <v>0</v>
      </c>
      <c r="T36" s="107">
        <f ca="1">IF(IFERROR(MATCH(_xlfn.CONCAT($B36,",",T$4),'22 SpcFunc &amp; VentSpcFunc combos'!$Q$8:$Q$343,0),0)&gt;0,1,0)</f>
        <v>0</v>
      </c>
      <c r="U36" s="107">
        <f ca="1">IF(IFERROR(MATCH(_xlfn.CONCAT($B36,",",U$4),'22 SpcFunc &amp; VentSpcFunc combos'!$Q$8:$Q$343,0),0)&gt;0,1,0)</f>
        <v>0</v>
      </c>
      <c r="V36" s="107">
        <f ca="1">IF(IFERROR(MATCH(_xlfn.CONCAT($B36,",",V$4),'22 SpcFunc &amp; VentSpcFunc combos'!$Q$8:$Q$343,0),0)&gt;0,1,0)</f>
        <v>0</v>
      </c>
      <c r="W36" s="107">
        <f ca="1">IF(IFERROR(MATCH(_xlfn.CONCAT($B36,",",W$4),'22 SpcFunc &amp; VentSpcFunc combos'!$Q$8:$Q$343,0),0)&gt;0,1,0)</f>
        <v>0</v>
      </c>
      <c r="X36" s="107">
        <f ca="1">IF(IFERROR(MATCH(_xlfn.CONCAT($B36,",",X$4),'22 SpcFunc &amp; VentSpcFunc combos'!$Q$8:$Q$343,0),0)&gt;0,1,0)</f>
        <v>0</v>
      </c>
      <c r="Y36" s="107">
        <f ca="1">IF(IFERROR(MATCH(_xlfn.CONCAT($B36,",",Y$4),'22 SpcFunc &amp; VentSpcFunc combos'!$Q$8:$Q$343,0),0)&gt;0,1,0)</f>
        <v>0</v>
      </c>
      <c r="Z36" s="107">
        <f ca="1">IF(IFERROR(MATCH(_xlfn.CONCAT($B36,",",Z$4),'22 SpcFunc &amp; VentSpcFunc combos'!$Q$8:$Q$343,0),0)&gt;0,1,0)</f>
        <v>0</v>
      </c>
      <c r="AA36" s="107">
        <f ca="1">IF(IFERROR(MATCH(_xlfn.CONCAT($B36,",",AA$4),'22 SpcFunc &amp; VentSpcFunc combos'!$Q$8:$Q$343,0),0)&gt;0,1,0)</f>
        <v>0</v>
      </c>
      <c r="AB36" s="107">
        <f ca="1">IF(IFERROR(MATCH(_xlfn.CONCAT($B36,",",AB$4),'22 SpcFunc &amp; VentSpcFunc combos'!$Q$8:$Q$343,0),0)&gt;0,1,0)</f>
        <v>0</v>
      </c>
      <c r="AC36" s="107">
        <f ca="1">IF(IFERROR(MATCH(_xlfn.CONCAT($B36,",",AC$4),'22 SpcFunc &amp; VentSpcFunc combos'!$Q$8:$Q$343,0),0)&gt;0,1,0)</f>
        <v>0</v>
      </c>
      <c r="AD36" s="107">
        <f ca="1">IF(IFERROR(MATCH(_xlfn.CONCAT($B36,",",AD$4),'22 SpcFunc &amp; VentSpcFunc combos'!$Q$8:$Q$343,0),0)&gt;0,1,0)</f>
        <v>0</v>
      </c>
      <c r="AE36" s="107">
        <f ca="1">IF(IFERROR(MATCH(_xlfn.CONCAT($B36,",",AE$4),'22 SpcFunc &amp; VentSpcFunc combos'!$Q$8:$Q$343,0),0)&gt;0,1,0)</f>
        <v>0</v>
      </c>
      <c r="AF36" s="107">
        <f ca="1">IF(IFERROR(MATCH(_xlfn.CONCAT($B36,",",AF$4),'22 SpcFunc &amp; VentSpcFunc combos'!$Q$8:$Q$343,0),0)&gt;0,1,0)</f>
        <v>0</v>
      </c>
      <c r="AG36" s="107">
        <f ca="1">IF(IFERROR(MATCH(_xlfn.CONCAT($B36,",",AG$4),'22 SpcFunc &amp; VentSpcFunc combos'!$Q$8:$Q$343,0),0)&gt;0,1,0)</f>
        <v>0</v>
      </c>
      <c r="AH36" s="107">
        <f ca="1">IF(IFERROR(MATCH(_xlfn.CONCAT($B36,",",AH$4),'22 SpcFunc &amp; VentSpcFunc combos'!$Q$8:$Q$343,0),0)&gt;0,1,0)</f>
        <v>0</v>
      </c>
      <c r="AI36" s="107">
        <f ca="1">IF(IFERROR(MATCH(_xlfn.CONCAT($B36,",",AI$4),'22 SpcFunc &amp; VentSpcFunc combos'!$Q$8:$Q$343,0),0)&gt;0,1,0)</f>
        <v>0</v>
      </c>
      <c r="AJ36" s="107">
        <f ca="1">IF(IFERROR(MATCH(_xlfn.CONCAT($B36,",",AJ$4),'22 SpcFunc &amp; VentSpcFunc combos'!$Q$8:$Q$343,0),0)&gt;0,1,0)</f>
        <v>0</v>
      </c>
      <c r="AK36" s="107">
        <f ca="1">IF(IFERROR(MATCH(_xlfn.CONCAT($B36,",",AK$4),'22 SpcFunc &amp; VentSpcFunc combos'!$Q$8:$Q$343,0),0)&gt;0,1,0)</f>
        <v>0</v>
      </c>
      <c r="AL36" s="107">
        <f ca="1">IF(IFERROR(MATCH(_xlfn.CONCAT($B36,",",AL$4),'22 SpcFunc &amp; VentSpcFunc combos'!$Q$8:$Q$343,0),0)&gt;0,1,0)</f>
        <v>0</v>
      </c>
      <c r="AM36" s="107">
        <f ca="1">IF(IFERROR(MATCH(_xlfn.CONCAT($B36,",",AM$4),'22 SpcFunc &amp; VentSpcFunc combos'!$Q$8:$Q$343,0),0)&gt;0,1,0)</f>
        <v>0</v>
      </c>
      <c r="AN36" s="107">
        <f ca="1">IF(IFERROR(MATCH(_xlfn.CONCAT($B36,",",AN$4),'22 SpcFunc &amp; VentSpcFunc combos'!$Q$8:$Q$343,0),0)&gt;0,1,0)</f>
        <v>0</v>
      </c>
      <c r="AO36" s="107">
        <f ca="1">IF(IFERROR(MATCH(_xlfn.CONCAT($B36,",",AO$4),'22 SpcFunc &amp; VentSpcFunc combos'!$Q$8:$Q$343,0),0)&gt;0,1,0)</f>
        <v>0</v>
      </c>
      <c r="AP36" s="107">
        <f ca="1">IF(IFERROR(MATCH(_xlfn.CONCAT($B36,",",AP$4),'22 SpcFunc &amp; VentSpcFunc combos'!$Q$8:$Q$343,0),0)&gt;0,1,0)</f>
        <v>0</v>
      </c>
      <c r="AQ36" s="107">
        <f ca="1">IF(IFERROR(MATCH(_xlfn.CONCAT($B36,",",AQ$4),'22 SpcFunc &amp; VentSpcFunc combos'!$Q$8:$Q$343,0),0)&gt;0,1,0)</f>
        <v>0</v>
      </c>
      <c r="AR36" s="107">
        <f ca="1">IF(IFERROR(MATCH(_xlfn.CONCAT($B36,",",AR$4),'22 SpcFunc &amp; VentSpcFunc combos'!$Q$8:$Q$343,0),0)&gt;0,1,0)</f>
        <v>0</v>
      </c>
      <c r="AS36" s="107">
        <f ca="1">IF(IFERROR(MATCH(_xlfn.CONCAT($B36,",",AS$4),'22 SpcFunc &amp; VentSpcFunc combos'!$Q$8:$Q$343,0),0)&gt;0,1,0)</f>
        <v>0</v>
      </c>
      <c r="AT36" s="107">
        <f ca="1">IF(IFERROR(MATCH(_xlfn.CONCAT($B36,",",AT$4),'22 SpcFunc &amp; VentSpcFunc combos'!$Q$8:$Q$343,0),0)&gt;0,1,0)</f>
        <v>0</v>
      </c>
      <c r="AU36" s="107">
        <f ca="1">IF(IFERROR(MATCH(_xlfn.CONCAT($B36,",",AU$4),'22 SpcFunc &amp; VentSpcFunc combos'!$Q$8:$Q$343,0),0)&gt;0,1,0)</f>
        <v>0</v>
      </c>
      <c r="AV36" s="107">
        <f ca="1">IF(IFERROR(MATCH(_xlfn.CONCAT($B36,",",AV$4),'22 SpcFunc &amp; VentSpcFunc combos'!$Q$8:$Q$343,0),0)&gt;0,1,0)</f>
        <v>0</v>
      </c>
      <c r="AW36" s="107">
        <f ca="1">IF(IFERROR(MATCH(_xlfn.CONCAT($B36,",",AW$4),'22 SpcFunc &amp; VentSpcFunc combos'!$Q$8:$Q$343,0),0)&gt;0,1,0)</f>
        <v>0</v>
      </c>
      <c r="AX36" s="107">
        <f ca="1">IF(IFERROR(MATCH(_xlfn.CONCAT($B36,",",AX$4),'22 SpcFunc &amp; VentSpcFunc combos'!$Q$8:$Q$343,0),0)&gt;0,1,0)</f>
        <v>0</v>
      </c>
      <c r="AY36" s="107">
        <f ca="1">IF(IFERROR(MATCH(_xlfn.CONCAT($B36,",",AY$4),'22 SpcFunc &amp; VentSpcFunc combos'!$Q$8:$Q$343,0),0)&gt;0,1,0)</f>
        <v>0</v>
      </c>
      <c r="AZ36" s="107">
        <f ca="1">IF(IFERROR(MATCH(_xlfn.CONCAT($B36,",",AZ$4),'22 SpcFunc &amp; VentSpcFunc combos'!$Q$8:$Q$343,0),0)&gt;0,1,0)</f>
        <v>0</v>
      </c>
      <c r="BA36" s="107">
        <f ca="1">IF(IFERROR(MATCH(_xlfn.CONCAT($B36,",",BA$4),'22 SpcFunc &amp; VentSpcFunc combos'!$Q$8:$Q$343,0),0)&gt;0,1,0)</f>
        <v>0</v>
      </c>
      <c r="BB36" s="107">
        <f ca="1">IF(IFERROR(MATCH(_xlfn.CONCAT($B36,",",BB$4),'22 SpcFunc &amp; VentSpcFunc combos'!$Q$8:$Q$343,0),0)&gt;0,1,0)</f>
        <v>0</v>
      </c>
      <c r="BC36" s="107">
        <f ca="1">IF(IFERROR(MATCH(_xlfn.CONCAT($B36,",",BC$4),'22 SpcFunc &amp; VentSpcFunc combos'!$Q$8:$Q$343,0),0)&gt;0,1,0)</f>
        <v>0</v>
      </c>
      <c r="BD36" s="107">
        <f ca="1">IF(IFERROR(MATCH(_xlfn.CONCAT($B36,",",BD$4),'22 SpcFunc &amp; VentSpcFunc combos'!$Q$8:$Q$343,0),0)&gt;0,1,0)</f>
        <v>0</v>
      </c>
      <c r="BE36" s="107">
        <f ca="1">IF(IFERROR(MATCH(_xlfn.CONCAT($B36,",",BE$4),'22 SpcFunc &amp; VentSpcFunc combos'!$Q$8:$Q$343,0),0)&gt;0,1,0)</f>
        <v>0</v>
      </c>
      <c r="BF36" s="107">
        <f ca="1">IF(IFERROR(MATCH(_xlfn.CONCAT($B36,",",BF$4),'22 SpcFunc &amp; VentSpcFunc combos'!$Q$8:$Q$343,0),0)&gt;0,1,0)</f>
        <v>0</v>
      </c>
      <c r="BG36" s="107">
        <f ca="1">IF(IFERROR(MATCH(_xlfn.CONCAT($B36,",",BG$4),'22 SpcFunc &amp; VentSpcFunc combos'!$Q$8:$Q$343,0),0)&gt;0,1,0)</f>
        <v>0</v>
      </c>
      <c r="BH36" s="107">
        <f ca="1">IF(IFERROR(MATCH(_xlfn.CONCAT($B36,",",BH$4),'22 SpcFunc &amp; VentSpcFunc combos'!$Q$8:$Q$343,0),0)&gt;0,1,0)</f>
        <v>1</v>
      </c>
      <c r="BI36" s="107">
        <f ca="1">IF(IFERROR(MATCH(_xlfn.CONCAT($B36,",",BI$4),'22 SpcFunc &amp; VentSpcFunc combos'!$Q$8:$Q$343,0),0)&gt;0,1,0)</f>
        <v>0</v>
      </c>
      <c r="BJ36" s="107">
        <f ca="1">IF(IFERROR(MATCH(_xlfn.CONCAT($B36,",",BJ$4),'22 SpcFunc &amp; VentSpcFunc combos'!$Q$8:$Q$343,0),0)&gt;0,1,0)</f>
        <v>0</v>
      </c>
      <c r="BK36" s="107">
        <f ca="1">IF(IFERROR(MATCH(_xlfn.CONCAT($B36,",",BK$4),'22 SpcFunc &amp; VentSpcFunc combos'!$Q$8:$Q$343,0),0)&gt;0,1,0)</f>
        <v>0</v>
      </c>
      <c r="BL36" s="107">
        <f ca="1">IF(IFERROR(MATCH(_xlfn.CONCAT($B36,",",BL$4),'22 SpcFunc &amp; VentSpcFunc combos'!$Q$8:$Q$343,0),0)&gt;0,1,0)</f>
        <v>0</v>
      </c>
      <c r="BM36" s="107">
        <f ca="1">IF(IFERROR(MATCH(_xlfn.CONCAT($B36,",",BM$4),'22 SpcFunc &amp; VentSpcFunc combos'!$Q$8:$Q$343,0),0)&gt;0,1,0)</f>
        <v>0</v>
      </c>
      <c r="BN36" s="107">
        <f ca="1">IF(IFERROR(MATCH(_xlfn.CONCAT($B36,",",BN$4),'22 SpcFunc &amp; VentSpcFunc combos'!$Q$8:$Q$343,0),0)&gt;0,1,0)</f>
        <v>0</v>
      </c>
      <c r="BO36" s="107">
        <f ca="1">IF(IFERROR(MATCH(_xlfn.CONCAT($B36,",",BO$4),'22 SpcFunc &amp; VentSpcFunc combos'!$Q$8:$Q$343,0),0)&gt;0,1,0)</f>
        <v>0</v>
      </c>
      <c r="BP36" s="107">
        <f ca="1">IF(IFERROR(MATCH(_xlfn.CONCAT($B36,",",BP$4),'22 SpcFunc &amp; VentSpcFunc combos'!$Q$8:$Q$343,0),0)&gt;0,1,0)</f>
        <v>0</v>
      </c>
      <c r="BQ36" s="107">
        <f ca="1">IF(IFERROR(MATCH(_xlfn.CONCAT($B36,",",BQ$4),'22 SpcFunc &amp; VentSpcFunc combos'!$Q$8:$Q$343,0),0)&gt;0,1,0)</f>
        <v>0</v>
      </c>
      <c r="BR36" s="107">
        <f ca="1">IF(IFERROR(MATCH(_xlfn.CONCAT($B36,",",BR$4),'22 SpcFunc &amp; VentSpcFunc combos'!$Q$8:$Q$343,0),0)&gt;0,1,0)</f>
        <v>0</v>
      </c>
      <c r="BS36" s="107">
        <f ca="1">IF(IFERROR(MATCH(_xlfn.CONCAT($B36,",",BS$4),'22 SpcFunc &amp; VentSpcFunc combos'!$Q$8:$Q$343,0),0)&gt;0,1,0)</f>
        <v>0</v>
      </c>
      <c r="BT36" s="107">
        <f ca="1">IF(IFERROR(MATCH(_xlfn.CONCAT($B36,",",BT$4),'22 SpcFunc &amp; VentSpcFunc combos'!$Q$8:$Q$343,0),0)&gt;0,1,0)</f>
        <v>0</v>
      </c>
      <c r="BU36" s="107">
        <f ca="1">IF(IFERROR(MATCH(_xlfn.CONCAT($B36,",",BU$4),'22 SpcFunc &amp; VentSpcFunc combos'!$Q$8:$Q$343,0),0)&gt;0,1,0)</f>
        <v>0</v>
      </c>
      <c r="BV36" s="107">
        <f ca="1">IF(IFERROR(MATCH(_xlfn.CONCAT($B36,",",BV$4),'22 SpcFunc &amp; VentSpcFunc combos'!$Q$8:$Q$343,0),0)&gt;0,1,0)</f>
        <v>0</v>
      </c>
      <c r="BW36" s="107">
        <f ca="1">IF(IFERROR(MATCH(_xlfn.CONCAT($B36,",",BW$4),'22 SpcFunc &amp; VentSpcFunc combos'!$Q$8:$Q$343,0),0)&gt;0,1,0)</f>
        <v>0</v>
      </c>
      <c r="BX36" s="107">
        <f ca="1">IF(IFERROR(MATCH(_xlfn.CONCAT($B36,",",BX$4),'22 SpcFunc &amp; VentSpcFunc combos'!$Q$8:$Q$343,0),0)&gt;0,1,0)</f>
        <v>0</v>
      </c>
      <c r="BY36" s="107">
        <f ca="1">IF(IFERROR(MATCH(_xlfn.CONCAT($B36,",",BY$4),'22 SpcFunc &amp; VentSpcFunc combos'!$Q$8:$Q$343,0),0)&gt;0,1,0)</f>
        <v>0</v>
      </c>
      <c r="BZ36" s="107">
        <f ca="1">IF(IFERROR(MATCH(_xlfn.CONCAT($B36,",",BZ$4),'22 SpcFunc &amp; VentSpcFunc combos'!$Q$8:$Q$343,0),0)&gt;0,1,0)</f>
        <v>0</v>
      </c>
      <c r="CA36" s="107">
        <f ca="1">IF(IFERROR(MATCH(_xlfn.CONCAT($B36,",",CA$4),'22 SpcFunc &amp; VentSpcFunc combos'!$Q$8:$Q$343,0),0)&gt;0,1,0)</f>
        <v>0</v>
      </c>
      <c r="CB36" s="107">
        <f ca="1">IF(IFERROR(MATCH(_xlfn.CONCAT($B36,",",CB$4),'22 SpcFunc &amp; VentSpcFunc combos'!$Q$8:$Q$343,0),0)&gt;0,1,0)</f>
        <v>0</v>
      </c>
      <c r="CC36" s="107">
        <f ca="1">IF(IFERROR(MATCH(_xlfn.CONCAT($B36,",",CC$4),'22 SpcFunc &amp; VentSpcFunc combos'!$Q$8:$Q$343,0),0)&gt;0,1,0)</f>
        <v>0</v>
      </c>
      <c r="CD36" s="107">
        <f ca="1">IF(IFERROR(MATCH(_xlfn.CONCAT($B36,",",CD$4),'22 SpcFunc &amp; VentSpcFunc combos'!$Q$8:$Q$343,0),0)&gt;0,1,0)</f>
        <v>0</v>
      </c>
      <c r="CE36" s="107">
        <f ca="1">IF(IFERROR(MATCH(_xlfn.CONCAT($B36,",",CE$4),'22 SpcFunc &amp; VentSpcFunc combos'!$Q$8:$Q$343,0),0)&gt;0,1,0)</f>
        <v>0</v>
      </c>
      <c r="CF36" s="107">
        <f ca="1">IF(IFERROR(MATCH(_xlfn.CONCAT($B36,",",CF$4),'22 SpcFunc &amp; VentSpcFunc combos'!$Q$8:$Q$343,0),0)&gt;0,1,0)</f>
        <v>0</v>
      </c>
      <c r="CG36" s="107">
        <f ca="1">IF(IFERROR(MATCH(_xlfn.CONCAT($B36,",",CG$4),'22 SpcFunc &amp; VentSpcFunc combos'!$Q$8:$Q$343,0),0)&gt;0,1,0)</f>
        <v>0</v>
      </c>
      <c r="CH36" s="107">
        <f ca="1">IF(IFERROR(MATCH(_xlfn.CONCAT($B36,",",CH$4),'22 SpcFunc &amp; VentSpcFunc combos'!$Q$8:$Q$343,0),0)&gt;0,1,0)</f>
        <v>0</v>
      </c>
      <c r="CI36" s="107">
        <f ca="1">IF(IFERROR(MATCH(_xlfn.CONCAT($B36,",",CI$4),'22 SpcFunc &amp; VentSpcFunc combos'!$Q$8:$Q$343,0),0)&gt;0,1,0)</f>
        <v>0</v>
      </c>
      <c r="CJ36" s="107">
        <f ca="1">IF(IFERROR(MATCH(_xlfn.CONCAT($B36,",",CJ$4),'22 SpcFunc &amp; VentSpcFunc combos'!$Q$8:$Q$343,0),0)&gt;0,1,0)</f>
        <v>0</v>
      </c>
      <c r="CK36" s="107">
        <f ca="1">IF(IFERROR(MATCH(_xlfn.CONCAT($B36,",",CK$4),'22 SpcFunc &amp; VentSpcFunc combos'!$Q$8:$Q$343,0),0)&gt;0,1,0)</f>
        <v>0</v>
      </c>
      <c r="CL36" s="107">
        <f ca="1">IF(IFERROR(MATCH(_xlfn.CONCAT($B36,",",CL$4),'22 SpcFunc &amp; VentSpcFunc combos'!$Q$8:$Q$343,0),0)&gt;0,1,0)</f>
        <v>0</v>
      </c>
      <c r="CM36" s="107">
        <f ca="1">IF(IFERROR(MATCH(_xlfn.CONCAT($B36,",",CM$4),'22 SpcFunc &amp; VentSpcFunc combos'!$Q$8:$Q$343,0),0)&gt;0,1,0)</f>
        <v>0</v>
      </c>
      <c r="CN36" s="107">
        <f ca="1">IF(IFERROR(MATCH(_xlfn.CONCAT($B36,",",CN$4),'22 SpcFunc &amp; VentSpcFunc combos'!$Q$8:$Q$343,0),0)&gt;0,1,0)</f>
        <v>0</v>
      </c>
      <c r="CO36" s="107">
        <f ca="1">IF(IFERROR(MATCH(_xlfn.CONCAT($B36,",",CO$4),'22 SpcFunc &amp; VentSpcFunc combos'!$Q$8:$Q$343,0),0)&gt;0,1,0)</f>
        <v>0</v>
      </c>
      <c r="CP36" s="107">
        <f ca="1">IF(IFERROR(MATCH(_xlfn.CONCAT($B36,",",CP$4),'22 SpcFunc &amp; VentSpcFunc combos'!$Q$8:$Q$343,0),0)&gt;0,1,0)</f>
        <v>0</v>
      </c>
      <c r="CQ36" s="107">
        <f ca="1">IF(IFERROR(MATCH(_xlfn.CONCAT($B36,",",CQ$4),'22 SpcFunc &amp; VentSpcFunc combos'!$Q$8:$Q$343,0),0)&gt;0,1,0)</f>
        <v>0</v>
      </c>
      <c r="CR36" s="107">
        <f ca="1">IF(IFERROR(MATCH(_xlfn.CONCAT($B36,",",CR$4),'22 SpcFunc &amp; VentSpcFunc combos'!$Q$8:$Q$343,0),0)&gt;0,1,0)</f>
        <v>0</v>
      </c>
      <c r="CS36" s="107">
        <f ca="1">IF(IFERROR(MATCH(_xlfn.CONCAT($B36,",",CS$4),'22 SpcFunc &amp; VentSpcFunc combos'!$Q$8:$Q$343,0),0)&gt;0,1,0)</f>
        <v>0</v>
      </c>
      <c r="CT36" s="107">
        <f ca="1">IF(IFERROR(MATCH(_xlfn.CONCAT($B36,",",CT$4),'22 SpcFunc &amp; VentSpcFunc combos'!$Q$8:$Q$343,0),0)&gt;0,1,0)</f>
        <v>0</v>
      </c>
      <c r="CU36" s="86" t="s">
        <v>535</v>
      </c>
      <c r="CV36">
        <f t="shared" ca="1" si="4"/>
        <v>1</v>
      </c>
    </row>
    <row r="37" spans="2:100">
      <c r="B37" t="str">
        <f>'For CSV - 2022 SpcFuncData'!B37</f>
        <v>Healthcare Facility and Hospitals (Physical Therapy Room)</v>
      </c>
      <c r="C37" s="107">
        <f ca="1">IF(IFERROR(MATCH(_xlfn.CONCAT($B37,",",C$4),'22 SpcFunc &amp; VentSpcFunc combos'!$Q$8:$Q$343,0),0)&gt;0,1,0)</f>
        <v>0</v>
      </c>
      <c r="D37" s="107">
        <f ca="1">IF(IFERROR(MATCH(_xlfn.CONCAT($B37,",",D$4),'22 SpcFunc &amp; VentSpcFunc combos'!$Q$8:$Q$343,0),0)&gt;0,1,0)</f>
        <v>0</v>
      </c>
      <c r="E37" s="107">
        <f ca="1">IF(IFERROR(MATCH(_xlfn.CONCAT($B37,",",E$4),'22 SpcFunc &amp; VentSpcFunc combos'!$Q$8:$Q$343,0),0)&gt;0,1,0)</f>
        <v>0</v>
      </c>
      <c r="F37" s="107">
        <f ca="1">IF(IFERROR(MATCH(_xlfn.CONCAT($B37,",",F$4),'22 SpcFunc &amp; VentSpcFunc combos'!$Q$8:$Q$343,0),0)&gt;0,1,0)</f>
        <v>0</v>
      </c>
      <c r="G37" s="107">
        <f ca="1">IF(IFERROR(MATCH(_xlfn.CONCAT($B37,",",G$4),'22 SpcFunc &amp; VentSpcFunc combos'!$Q$8:$Q$343,0),0)&gt;0,1,0)</f>
        <v>0</v>
      </c>
      <c r="H37" s="107">
        <f ca="1">IF(IFERROR(MATCH(_xlfn.CONCAT($B37,",",H$4),'22 SpcFunc &amp; VentSpcFunc combos'!$Q$8:$Q$343,0),0)&gt;0,1,0)</f>
        <v>0</v>
      </c>
      <c r="I37" s="107">
        <f ca="1">IF(IFERROR(MATCH(_xlfn.CONCAT($B37,",",I$4),'22 SpcFunc &amp; VentSpcFunc combos'!$Q$8:$Q$343,0),0)&gt;0,1,0)</f>
        <v>0</v>
      </c>
      <c r="J37" s="107">
        <f ca="1">IF(IFERROR(MATCH(_xlfn.CONCAT($B37,",",J$4),'22 SpcFunc &amp; VentSpcFunc combos'!$Q$8:$Q$343,0),0)&gt;0,1,0)</f>
        <v>0</v>
      </c>
      <c r="K37" s="107">
        <f ca="1">IF(IFERROR(MATCH(_xlfn.CONCAT($B37,",",K$4),'22 SpcFunc &amp; VentSpcFunc combos'!$Q$8:$Q$343,0),0)&gt;0,1,0)</f>
        <v>0</v>
      </c>
      <c r="L37" s="107">
        <f ca="1">IF(IFERROR(MATCH(_xlfn.CONCAT($B37,",",L$4),'22 SpcFunc &amp; VentSpcFunc combos'!$Q$8:$Q$343,0),0)&gt;0,1,0)</f>
        <v>0</v>
      </c>
      <c r="M37" s="107">
        <f ca="1">IF(IFERROR(MATCH(_xlfn.CONCAT($B37,",",M$4),'22 SpcFunc &amp; VentSpcFunc combos'!$Q$8:$Q$343,0),0)&gt;0,1,0)</f>
        <v>0</v>
      </c>
      <c r="N37" s="107">
        <f ca="1">IF(IFERROR(MATCH(_xlfn.CONCAT($B37,",",N$4),'22 SpcFunc &amp; VentSpcFunc combos'!$Q$8:$Q$343,0),0)&gt;0,1,0)</f>
        <v>0</v>
      </c>
      <c r="O37" s="107">
        <f ca="1">IF(IFERROR(MATCH(_xlfn.CONCAT($B37,",",O$4),'22 SpcFunc &amp; VentSpcFunc combos'!$Q$8:$Q$343,0),0)&gt;0,1,0)</f>
        <v>0</v>
      </c>
      <c r="P37" s="107">
        <f ca="1">IF(IFERROR(MATCH(_xlfn.CONCAT($B37,",",P$4),'22 SpcFunc &amp; VentSpcFunc combos'!$Q$8:$Q$343,0),0)&gt;0,1,0)</f>
        <v>0</v>
      </c>
      <c r="Q37" s="107">
        <f ca="1">IF(IFERROR(MATCH(_xlfn.CONCAT($B37,",",Q$4),'22 SpcFunc &amp; VentSpcFunc combos'!$Q$8:$Q$343,0),0)&gt;0,1,0)</f>
        <v>0</v>
      </c>
      <c r="R37" s="107">
        <f ca="1">IF(IFERROR(MATCH(_xlfn.CONCAT($B37,",",R$4),'22 SpcFunc &amp; VentSpcFunc combos'!$Q$8:$Q$343,0),0)&gt;0,1,0)</f>
        <v>0</v>
      </c>
      <c r="S37" s="107">
        <f ca="1">IF(IFERROR(MATCH(_xlfn.CONCAT($B37,",",S$4),'22 SpcFunc &amp; VentSpcFunc combos'!$Q$8:$Q$343,0),0)&gt;0,1,0)</f>
        <v>0</v>
      </c>
      <c r="T37" s="107">
        <f ca="1">IF(IFERROR(MATCH(_xlfn.CONCAT($B37,",",T$4),'22 SpcFunc &amp; VentSpcFunc combos'!$Q$8:$Q$343,0),0)&gt;0,1,0)</f>
        <v>0</v>
      </c>
      <c r="U37" s="107">
        <f ca="1">IF(IFERROR(MATCH(_xlfn.CONCAT($B37,",",U$4),'22 SpcFunc &amp; VentSpcFunc combos'!$Q$8:$Q$343,0),0)&gt;0,1,0)</f>
        <v>0</v>
      </c>
      <c r="V37" s="107">
        <f ca="1">IF(IFERROR(MATCH(_xlfn.CONCAT($B37,",",V$4),'22 SpcFunc &amp; VentSpcFunc combos'!$Q$8:$Q$343,0),0)&gt;0,1,0)</f>
        <v>0</v>
      </c>
      <c r="W37" s="107">
        <f ca="1">IF(IFERROR(MATCH(_xlfn.CONCAT($B37,",",W$4),'22 SpcFunc &amp; VentSpcFunc combos'!$Q$8:$Q$343,0),0)&gt;0,1,0)</f>
        <v>0</v>
      </c>
      <c r="X37" s="107">
        <f ca="1">IF(IFERROR(MATCH(_xlfn.CONCAT($B37,",",X$4),'22 SpcFunc &amp; VentSpcFunc combos'!$Q$8:$Q$343,0),0)&gt;0,1,0)</f>
        <v>0</v>
      </c>
      <c r="Y37" s="107">
        <f ca="1">IF(IFERROR(MATCH(_xlfn.CONCAT($B37,",",Y$4),'22 SpcFunc &amp; VentSpcFunc combos'!$Q$8:$Q$343,0),0)&gt;0,1,0)</f>
        <v>0</v>
      </c>
      <c r="Z37" s="107">
        <f ca="1">IF(IFERROR(MATCH(_xlfn.CONCAT($B37,",",Z$4),'22 SpcFunc &amp; VentSpcFunc combos'!$Q$8:$Q$343,0),0)&gt;0,1,0)</f>
        <v>0</v>
      </c>
      <c r="AA37" s="107">
        <f ca="1">IF(IFERROR(MATCH(_xlfn.CONCAT($B37,",",AA$4),'22 SpcFunc &amp; VentSpcFunc combos'!$Q$8:$Q$343,0),0)&gt;0,1,0)</f>
        <v>0</v>
      </c>
      <c r="AB37" s="107">
        <f ca="1">IF(IFERROR(MATCH(_xlfn.CONCAT($B37,",",AB$4),'22 SpcFunc &amp; VentSpcFunc combos'!$Q$8:$Q$343,0),0)&gt;0,1,0)</f>
        <v>0</v>
      </c>
      <c r="AC37" s="107">
        <f ca="1">IF(IFERROR(MATCH(_xlfn.CONCAT($B37,",",AC$4),'22 SpcFunc &amp; VentSpcFunc combos'!$Q$8:$Q$343,0),0)&gt;0,1,0)</f>
        <v>0</v>
      </c>
      <c r="AD37" s="107">
        <f ca="1">IF(IFERROR(MATCH(_xlfn.CONCAT($B37,",",AD$4),'22 SpcFunc &amp; VentSpcFunc combos'!$Q$8:$Q$343,0),0)&gt;0,1,0)</f>
        <v>0</v>
      </c>
      <c r="AE37" s="107">
        <f ca="1">IF(IFERROR(MATCH(_xlfn.CONCAT($B37,",",AE$4),'22 SpcFunc &amp; VentSpcFunc combos'!$Q$8:$Q$343,0),0)&gt;0,1,0)</f>
        <v>0</v>
      </c>
      <c r="AF37" s="107">
        <f ca="1">IF(IFERROR(MATCH(_xlfn.CONCAT($B37,",",AF$4),'22 SpcFunc &amp; VentSpcFunc combos'!$Q$8:$Q$343,0),0)&gt;0,1,0)</f>
        <v>0</v>
      </c>
      <c r="AG37" s="107">
        <f ca="1">IF(IFERROR(MATCH(_xlfn.CONCAT($B37,",",AG$4),'22 SpcFunc &amp; VentSpcFunc combos'!$Q$8:$Q$343,0),0)&gt;0,1,0)</f>
        <v>0</v>
      </c>
      <c r="AH37" s="107">
        <f ca="1">IF(IFERROR(MATCH(_xlfn.CONCAT($B37,",",AH$4),'22 SpcFunc &amp; VentSpcFunc combos'!$Q$8:$Q$343,0),0)&gt;0,1,0)</f>
        <v>0</v>
      </c>
      <c r="AI37" s="107">
        <f ca="1">IF(IFERROR(MATCH(_xlfn.CONCAT($B37,",",AI$4),'22 SpcFunc &amp; VentSpcFunc combos'!$Q$8:$Q$343,0),0)&gt;0,1,0)</f>
        <v>0</v>
      </c>
      <c r="AJ37" s="107">
        <f ca="1">IF(IFERROR(MATCH(_xlfn.CONCAT($B37,",",AJ$4),'22 SpcFunc &amp; VentSpcFunc combos'!$Q$8:$Q$343,0),0)&gt;0,1,0)</f>
        <v>0</v>
      </c>
      <c r="AK37" s="107">
        <f ca="1">IF(IFERROR(MATCH(_xlfn.CONCAT($B37,",",AK$4),'22 SpcFunc &amp; VentSpcFunc combos'!$Q$8:$Q$343,0),0)&gt;0,1,0)</f>
        <v>0</v>
      </c>
      <c r="AL37" s="107">
        <f ca="1">IF(IFERROR(MATCH(_xlfn.CONCAT($B37,",",AL$4),'22 SpcFunc &amp; VentSpcFunc combos'!$Q$8:$Q$343,0),0)&gt;0,1,0)</f>
        <v>0</v>
      </c>
      <c r="AM37" s="107">
        <f ca="1">IF(IFERROR(MATCH(_xlfn.CONCAT($B37,",",AM$4),'22 SpcFunc &amp; VentSpcFunc combos'!$Q$8:$Q$343,0),0)&gt;0,1,0)</f>
        <v>0</v>
      </c>
      <c r="AN37" s="107">
        <f ca="1">IF(IFERROR(MATCH(_xlfn.CONCAT($B37,",",AN$4),'22 SpcFunc &amp; VentSpcFunc combos'!$Q$8:$Q$343,0),0)&gt;0,1,0)</f>
        <v>0</v>
      </c>
      <c r="AO37" s="107">
        <f ca="1">IF(IFERROR(MATCH(_xlfn.CONCAT($B37,",",AO$4),'22 SpcFunc &amp; VentSpcFunc combos'!$Q$8:$Q$343,0),0)&gt;0,1,0)</f>
        <v>0</v>
      </c>
      <c r="AP37" s="107">
        <f ca="1">IF(IFERROR(MATCH(_xlfn.CONCAT($B37,",",AP$4),'22 SpcFunc &amp; VentSpcFunc combos'!$Q$8:$Q$343,0),0)&gt;0,1,0)</f>
        <v>0</v>
      </c>
      <c r="AQ37" s="107">
        <f ca="1">IF(IFERROR(MATCH(_xlfn.CONCAT($B37,",",AQ$4),'22 SpcFunc &amp; VentSpcFunc combos'!$Q$8:$Q$343,0),0)&gt;0,1,0)</f>
        <v>0</v>
      </c>
      <c r="AR37" s="107">
        <f ca="1">IF(IFERROR(MATCH(_xlfn.CONCAT($B37,",",AR$4),'22 SpcFunc &amp; VentSpcFunc combos'!$Q$8:$Q$343,0),0)&gt;0,1,0)</f>
        <v>0</v>
      </c>
      <c r="AS37" s="107">
        <f ca="1">IF(IFERROR(MATCH(_xlfn.CONCAT($B37,",",AS$4),'22 SpcFunc &amp; VentSpcFunc combos'!$Q$8:$Q$343,0),0)&gt;0,1,0)</f>
        <v>0</v>
      </c>
      <c r="AT37" s="107">
        <f ca="1">IF(IFERROR(MATCH(_xlfn.CONCAT($B37,",",AT$4),'22 SpcFunc &amp; VentSpcFunc combos'!$Q$8:$Q$343,0),0)&gt;0,1,0)</f>
        <v>0</v>
      </c>
      <c r="AU37" s="107">
        <f ca="1">IF(IFERROR(MATCH(_xlfn.CONCAT($B37,",",AU$4),'22 SpcFunc &amp; VentSpcFunc combos'!$Q$8:$Q$343,0),0)&gt;0,1,0)</f>
        <v>0</v>
      </c>
      <c r="AV37" s="107">
        <f ca="1">IF(IFERROR(MATCH(_xlfn.CONCAT($B37,",",AV$4),'22 SpcFunc &amp; VentSpcFunc combos'!$Q$8:$Q$343,0),0)&gt;0,1,0)</f>
        <v>0</v>
      </c>
      <c r="AW37" s="107">
        <f ca="1">IF(IFERROR(MATCH(_xlfn.CONCAT($B37,",",AW$4),'22 SpcFunc &amp; VentSpcFunc combos'!$Q$8:$Q$343,0),0)&gt;0,1,0)</f>
        <v>0</v>
      </c>
      <c r="AX37" s="107">
        <f ca="1">IF(IFERROR(MATCH(_xlfn.CONCAT($B37,",",AX$4),'22 SpcFunc &amp; VentSpcFunc combos'!$Q$8:$Q$343,0),0)&gt;0,1,0)</f>
        <v>0</v>
      </c>
      <c r="AY37" s="107">
        <f ca="1">IF(IFERROR(MATCH(_xlfn.CONCAT($B37,",",AY$4),'22 SpcFunc &amp; VentSpcFunc combos'!$Q$8:$Q$343,0),0)&gt;0,1,0)</f>
        <v>0</v>
      </c>
      <c r="AZ37" s="107">
        <f ca="1">IF(IFERROR(MATCH(_xlfn.CONCAT($B37,",",AZ$4),'22 SpcFunc &amp; VentSpcFunc combos'!$Q$8:$Q$343,0),0)&gt;0,1,0)</f>
        <v>0</v>
      </c>
      <c r="BA37" s="107">
        <f ca="1">IF(IFERROR(MATCH(_xlfn.CONCAT($B37,",",BA$4),'22 SpcFunc &amp; VentSpcFunc combos'!$Q$8:$Q$343,0),0)&gt;0,1,0)</f>
        <v>0</v>
      </c>
      <c r="BB37" s="107">
        <f ca="1">IF(IFERROR(MATCH(_xlfn.CONCAT($B37,",",BB$4),'22 SpcFunc &amp; VentSpcFunc combos'!$Q$8:$Q$343,0),0)&gt;0,1,0)</f>
        <v>0</v>
      </c>
      <c r="BC37" s="107">
        <f ca="1">IF(IFERROR(MATCH(_xlfn.CONCAT($B37,",",BC$4),'22 SpcFunc &amp; VentSpcFunc combos'!$Q$8:$Q$343,0),0)&gt;0,1,0)</f>
        <v>0</v>
      </c>
      <c r="BD37" s="107">
        <f ca="1">IF(IFERROR(MATCH(_xlfn.CONCAT($B37,",",BD$4),'22 SpcFunc &amp; VentSpcFunc combos'!$Q$8:$Q$343,0),0)&gt;0,1,0)</f>
        <v>0</v>
      </c>
      <c r="BE37" s="107">
        <f ca="1">IF(IFERROR(MATCH(_xlfn.CONCAT($B37,",",BE$4),'22 SpcFunc &amp; VentSpcFunc combos'!$Q$8:$Q$343,0),0)&gt;0,1,0)</f>
        <v>0</v>
      </c>
      <c r="BF37" s="107">
        <f ca="1">IF(IFERROR(MATCH(_xlfn.CONCAT($B37,",",BF$4),'22 SpcFunc &amp; VentSpcFunc combos'!$Q$8:$Q$343,0),0)&gt;0,1,0)</f>
        <v>0</v>
      </c>
      <c r="BG37" s="107">
        <f ca="1">IF(IFERROR(MATCH(_xlfn.CONCAT($B37,",",BG$4),'22 SpcFunc &amp; VentSpcFunc combos'!$Q$8:$Q$343,0),0)&gt;0,1,0)</f>
        <v>0</v>
      </c>
      <c r="BH37" s="107">
        <f ca="1">IF(IFERROR(MATCH(_xlfn.CONCAT($B37,",",BH$4),'22 SpcFunc &amp; VentSpcFunc combos'!$Q$8:$Q$343,0),0)&gt;0,1,0)</f>
        <v>1</v>
      </c>
      <c r="BI37" s="107">
        <f ca="1">IF(IFERROR(MATCH(_xlfn.CONCAT($B37,",",BI$4),'22 SpcFunc &amp; VentSpcFunc combos'!$Q$8:$Q$343,0),0)&gt;0,1,0)</f>
        <v>0</v>
      </c>
      <c r="BJ37" s="107">
        <f ca="1">IF(IFERROR(MATCH(_xlfn.CONCAT($B37,",",BJ$4),'22 SpcFunc &amp; VentSpcFunc combos'!$Q$8:$Q$343,0),0)&gt;0,1,0)</f>
        <v>0</v>
      </c>
      <c r="BK37" s="107">
        <f ca="1">IF(IFERROR(MATCH(_xlfn.CONCAT($B37,",",BK$4),'22 SpcFunc &amp; VentSpcFunc combos'!$Q$8:$Q$343,0),0)&gt;0,1,0)</f>
        <v>0</v>
      </c>
      <c r="BL37" s="107">
        <f ca="1">IF(IFERROR(MATCH(_xlfn.CONCAT($B37,",",BL$4),'22 SpcFunc &amp; VentSpcFunc combos'!$Q$8:$Q$343,0),0)&gt;0,1,0)</f>
        <v>0</v>
      </c>
      <c r="BM37" s="107">
        <f ca="1">IF(IFERROR(MATCH(_xlfn.CONCAT($B37,",",BM$4),'22 SpcFunc &amp; VentSpcFunc combos'!$Q$8:$Q$343,0),0)&gt;0,1,0)</f>
        <v>0</v>
      </c>
      <c r="BN37" s="107">
        <f ca="1">IF(IFERROR(MATCH(_xlfn.CONCAT($B37,",",BN$4),'22 SpcFunc &amp; VentSpcFunc combos'!$Q$8:$Q$343,0),0)&gt;0,1,0)</f>
        <v>0</v>
      </c>
      <c r="BO37" s="107">
        <f ca="1">IF(IFERROR(MATCH(_xlfn.CONCAT($B37,",",BO$4),'22 SpcFunc &amp; VentSpcFunc combos'!$Q$8:$Q$343,0),0)&gt;0,1,0)</f>
        <v>0</v>
      </c>
      <c r="BP37" s="107">
        <f ca="1">IF(IFERROR(MATCH(_xlfn.CONCAT($B37,",",BP$4),'22 SpcFunc &amp; VentSpcFunc combos'!$Q$8:$Q$343,0),0)&gt;0,1,0)</f>
        <v>0</v>
      </c>
      <c r="BQ37" s="107">
        <f ca="1">IF(IFERROR(MATCH(_xlfn.CONCAT($B37,",",BQ$4),'22 SpcFunc &amp; VentSpcFunc combos'!$Q$8:$Q$343,0),0)&gt;0,1,0)</f>
        <v>0</v>
      </c>
      <c r="BR37" s="107">
        <f ca="1">IF(IFERROR(MATCH(_xlfn.CONCAT($B37,",",BR$4),'22 SpcFunc &amp; VentSpcFunc combos'!$Q$8:$Q$343,0),0)&gt;0,1,0)</f>
        <v>0</v>
      </c>
      <c r="BS37" s="107">
        <f ca="1">IF(IFERROR(MATCH(_xlfn.CONCAT($B37,",",BS$4),'22 SpcFunc &amp; VentSpcFunc combos'!$Q$8:$Q$343,0),0)&gt;0,1,0)</f>
        <v>0</v>
      </c>
      <c r="BT37" s="107">
        <f ca="1">IF(IFERROR(MATCH(_xlfn.CONCAT($B37,",",BT$4),'22 SpcFunc &amp; VentSpcFunc combos'!$Q$8:$Q$343,0),0)&gt;0,1,0)</f>
        <v>0</v>
      </c>
      <c r="BU37" s="107">
        <f ca="1">IF(IFERROR(MATCH(_xlfn.CONCAT($B37,",",BU$4),'22 SpcFunc &amp; VentSpcFunc combos'!$Q$8:$Q$343,0),0)&gt;0,1,0)</f>
        <v>0</v>
      </c>
      <c r="BV37" s="107">
        <f ca="1">IF(IFERROR(MATCH(_xlfn.CONCAT($B37,",",BV$4),'22 SpcFunc &amp; VentSpcFunc combos'!$Q$8:$Q$343,0),0)&gt;0,1,0)</f>
        <v>0</v>
      </c>
      <c r="BW37" s="107">
        <f ca="1">IF(IFERROR(MATCH(_xlfn.CONCAT($B37,",",BW$4),'22 SpcFunc &amp; VentSpcFunc combos'!$Q$8:$Q$343,0),0)&gt;0,1,0)</f>
        <v>0</v>
      </c>
      <c r="BX37" s="107">
        <f ca="1">IF(IFERROR(MATCH(_xlfn.CONCAT($B37,",",BX$4),'22 SpcFunc &amp; VentSpcFunc combos'!$Q$8:$Q$343,0),0)&gt;0,1,0)</f>
        <v>0</v>
      </c>
      <c r="BY37" s="107">
        <f ca="1">IF(IFERROR(MATCH(_xlfn.CONCAT($B37,",",BY$4),'22 SpcFunc &amp; VentSpcFunc combos'!$Q$8:$Q$343,0),0)&gt;0,1,0)</f>
        <v>0</v>
      </c>
      <c r="BZ37" s="107">
        <f ca="1">IF(IFERROR(MATCH(_xlfn.CONCAT($B37,",",BZ$4),'22 SpcFunc &amp; VentSpcFunc combos'!$Q$8:$Q$343,0),0)&gt;0,1,0)</f>
        <v>0</v>
      </c>
      <c r="CA37" s="107">
        <f ca="1">IF(IFERROR(MATCH(_xlfn.CONCAT($B37,",",CA$4),'22 SpcFunc &amp; VentSpcFunc combos'!$Q$8:$Q$343,0),0)&gt;0,1,0)</f>
        <v>0</v>
      </c>
      <c r="CB37" s="107">
        <f ca="1">IF(IFERROR(MATCH(_xlfn.CONCAT($B37,",",CB$4),'22 SpcFunc &amp; VentSpcFunc combos'!$Q$8:$Q$343,0),0)&gt;0,1,0)</f>
        <v>0</v>
      </c>
      <c r="CC37" s="107">
        <f ca="1">IF(IFERROR(MATCH(_xlfn.CONCAT($B37,",",CC$4),'22 SpcFunc &amp; VentSpcFunc combos'!$Q$8:$Q$343,0),0)&gt;0,1,0)</f>
        <v>0</v>
      </c>
      <c r="CD37" s="107">
        <f ca="1">IF(IFERROR(MATCH(_xlfn.CONCAT($B37,",",CD$4),'22 SpcFunc &amp; VentSpcFunc combos'!$Q$8:$Q$343,0),0)&gt;0,1,0)</f>
        <v>0</v>
      </c>
      <c r="CE37" s="107">
        <f ca="1">IF(IFERROR(MATCH(_xlfn.CONCAT($B37,",",CE$4),'22 SpcFunc &amp; VentSpcFunc combos'!$Q$8:$Q$343,0),0)&gt;0,1,0)</f>
        <v>0</v>
      </c>
      <c r="CF37" s="107">
        <f ca="1">IF(IFERROR(MATCH(_xlfn.CONCAT($B37,",",CF$4),'22 SpcFunc &amp; VentSpcFunc combos'!$Q$8:$Q$343,0),0)&gt;0,1,0)</f>
        <v>0</v>
      </c>
      <c r="CG37" s="107">
        <f ca="1">IF(IFERROR(MATCH(_xlfn.CONCAT($B37,",",CG$4),'22 SpcFunc &amp; VentSpcFunc combos'!$Q$8:$Q$343,0),0)&gt;0,1,0)</f>
        <v>0</v>
      </c>
      <c r="CH37" s="107">
        <f ca="1">IF(IFERROR(MATCH(_xlfn.CONCAT($B37,",",CH$4),'22 SpcFunc &amp; VentSpcFunc combos'!$Q$8:$Q$343,0),0)&gt;0,1,0)</f>
        <v>0</v>
      </c>
      <c r="CI37" s="107">
        <f ca="1">IF(IFERROR(MATCH(_xlfn.CONCAT($B37,",",CI$4),'22 SpcFunc &amp; VentSpcFunc combos'!$Q$8:$Q$343,0),0)&gt;0,1,0)</f>
        <v>0</v>
      </c>
      <c r="CJ37" s="107">
        <f ca="1">IF(IFERROR(MATCH(_xlfn.CONCAT($B37,",",CJ$4),'22 SpcFunc &amp; VentSpcFunc combos'!$Q$8:$Q$343,0),0)&gt;0,1,0)</f>
        <v>0</v>
      </c>
      <c r="CK37" s="107">
        <f ca="1">IF(IFERROR(MATCH(_xlfn.CONCAT($B37,",",CK$4),'22 SpcFunc &amp; VentSpcFunc combos'!$Q$8:$Q$343,0),0)&gt;0,1,0)</f>
        <v>0</v>
      </c>
      <c r="CL37" s="107">
        <f ca="1">IF(IFERROR(MATCH(_xlfn.CONCAT($B37,",",CL$4),'22 SpcFunc &amp; VentSpcFunc combos'!$Q$8:$Q$343,0),0)&gt;0,1,0)</f>
        <v>0</v>
      </c>
      <c r="CM37" s="107">
        <f ca="1">IF(IFERROR(MATCH(_xlfn.CONCAT($B37,",",CM$4),'22 SpcFunc &amp; VentSpcFunc combos'!$Q$8:$Q$343,0),0)&gt;0,1,0)</f>
        <v>0</v>
      </c>
      <c r="CN37" s="107">
        <f ca="1">IF(IFERROR(MATCH(_xlfn.CONCAT($B37,",",CN$4),'22 SpcFunc &amp; VentSpcFunc combos'!$Q$8:$Q$343,0),0)&gt;0,1,0)</f>
        <v>0</v>
      </c>
      <c r="CO37" s="107">
        <f ca="1">IF(IFERROR(MATCH(_xlfn.CONCAT($B37,",",CO$4),'22 SpcFunc &amp; VentSpcFunc combos'!$Q$8:$Q$343,0),0)&gt;0,1,0)</f>
        <v>0</v>
      </c>
      <c r="CP37" s="107">
        <f ca="1">IF(IFERROR(MATCH(_xlfn.CONCAT($B37,",",CP$4),'22 SpcFunc &amp; VentSpcFunc combos'!$Q$8:$Q$343,0),0)&gt;0,1,0)</f>
        <v>0</v>
      </c>
      <c r="CQ37" s="107">
        <f ca="1">IF(IFERROR(MATCH(_xlfn.CONCAT($B37,",",CQ$4),'22 SpcFunc &amp; VentSpcFunc combos'!$Q$8:$Q$343,0),0)&gt;0,1,0)</f>
        <v>0</v>
      </c>
      <c r="CR37" s="107">
        <f ca="1">IF(IFERROR(MATCH(_xlfn.CONCAT($B37,",",CR$4),'22 SpcFunc &amp; VentSpcFunc combos'!$Q$8:$Q$343,0),0)&gt;0,1,0)</f>
        <v>0</v>
      </c>
      <c r="CS37" s="107">
        <f ca="1">IF(IFERROR(MATCH(_xlfn.CONCAT($B37,",",CS$4),'22 SpcFunc &amp; VentSpcFunc combos'!$Q$8:$Q$343,0),0)&gt;0,1,0)</f>
        <v>0</v>
      </c>
      <c r="CT37" s="107">
        <f ca="1">IF(IFERROR(MATCH(_xlfn.CONCAT($B37,",",CT$4),'22 SpcFunc &amp; VentSpcFunc combos'!$Q$8:$Q$343,0),0)&gt;0,1,0)</f>
        <v>0</v>
      </c>
      <c r="CU37" s="86" t="s">
        <v>535</v>
      </c>
      <c r="CV37">
        <f t="shared" ca="1" si="4"/>
        <v>1</v>
      </c>
    </row>
    <row r="38" spans="2:100">
      <c r="B38" t="str">
        <f>'For CSV - 2022 SpcFuncData'!B38</f>
        <v>Healthcare Facility and Hospitals (Recovery Room)</v>
      </c>
      <c r="C38" s="107">
        <f ca="1">IF(IFERROR(MATCH(_xlfn.CONCAT($B38,",",C$4),'22 SpcFunc &amp; VentSpcFunc combos'!$Q$8:$Q$343,0),0)&gt;0,1,0)</f>
        <v>0</v>
      </c>
      <c r="D38" s="107">
        <f ca="1">IF(IFERROR(MATCH(_xlfn.CONCAT($B38,",",D$4),'22 SpcFunc &amp; VentSpcFunc combos'!$Q$8:$Q$343,0),0)&gt;0,1,0)</f>
        <v>0</v>
      </c>
      <c r="E38" s="107">
        <f ca="1">IF(IFERROR(MATCH(_xlfn.CONCAT($B38,",",E$4),'22 SpcFunc &amp; VentSpcFunc combos'!$Q$8:$Q$343,0),0)&gt;0,1,0)</f>
        <v>0</v>
      </c>
      <c r="F38" s="107">
        <f ca="1">IF(IFERROR(MATCH(_xlfn.CONCAT($B38,",",F$4),'22 SpcFunc &amp; VentSpcFunc combos'!$Q$8:$Q$343,0),0)&gt;0,1,0)</f>
        <v>0</v>
      </c>
      <c r="G38" s="107">
        <f ca="1">IF(IFERROR(MATCH(_xlfn.CONCAT($B38,",",G$4),'22 SpcFunc &amp; VentSpcFunc combos'!$Q$8:$Q$343,0),0)&gt;0,1,0)</f>
        <v>0</v>
      </c>
      <c r="H38" s="107">
        <f ca="1">IF(IFERROR(MATCH(_xlfn.CONCAT($B38,",",H$4),'22 SpcFunc &amp; VentSpcFunc combos'!$Q$8:$Q$343,0),0)&gt;0,1,0)</f>
        <v>0</v>
      </c>
      <c r="I38" s="107">
        <f ca="1">IF(IFERROR(MATCH(_xlfn.CONCAT($B38,",",I$4),'22 SpcFunc &amp; VentSpcFunc combos'!$Q$8:$Q$343,0),0)&gt;0,1,0)</f>
        <v>0</v>
      </c>
      <c r="J38" s="107">
        <f ca="1">IF(IFERROR(MATCH(_xlfn.CONCAT($B38,",",J$4),'22 SpcFunc &amp; VentSpcFunc combos'!$Q$8:$Q$343,0),0)&gt;0,1,0)</f>
        <v>0</v>
      </c>
      <c r="K38" s="107">
        <f ca="1">IF(IFERROR(MATCH(_xlfn.CONCAT($B38,",",K$4),'22 SpcFunc &amp; VentSpcFunc combos'!$Q$8:$Q$343,0),0)&gt;0,1,0)</f>
        <v>0</v>
      </c>
      <c r="L38" s="107">
        <f ca="1">IF(IFERROR(MATCH(_xlfn.CONCAT($B38,",",L$4),'22 SpcFunc &amp; VentSpcFunc combos'!$Q$8:$Q$343,0),0)&gt;0,1,0)</f>
        <v>0</v>
      </c>
      <c r="M38" s="107">
        <f ca="1">IF(IFERROR(MATCH(_xlfn.CONCAT($B38,",",M$4),'22 SpcFunc &amp; VentSpcFunc combos'!$Q$8:$Q$343,0),0)&gt;0,1,0)</f>
        <v>0</v>
      </c>
      <c r="N38" s="107">
        <f ca="1">IF(IFERROR(MATCH(_xlfn.CONCAT($B38,",",N$4),'22 SpcFunc &amp; VentSpcFunc combos'!$Q$8:$Q$343,0),0)&gt;0,1,0)</f>
        <v>0</v>
      </c>
      <c r="O38" s="107">
        <f ca="1">IF(IFERROR(MATCH(_xlfn.CONCAT($B38,",",O$4),'22 SpcFunc &amp; VentSpcFunc combos'!$Q$8:$Q$343,0),0)&gt;0,1,0)</f>
        <v>0</v>
      </c>
      <c r="P38" s="107">
        <f ca="1">IF(IFERROR(MATCH(_xlfn.CONCAT($B38,",",P$4),'22 SpcFunc &amp; VentSpcFunc combos'!$Q$8:$Q$343,0),0)&gt;0,1,0)</f>
        <v>0</v>
      </c>
      <c r="Q38" s="107">
        <f ca="1">IF(IFERROR(MATCH(_xlfn.CONCAT($B38,",",Q$4),'22 SpcFunc &amp; VentSpcFunc combos'!$Q$8:$Q$343,0),0)&gt;0,1,0)</f>
        <v>0</v>
      </c>
      <c r="R38" s="107">
        <f ca="1">IF(IFERROR(MATCH(_xlfn.CONCAT($B38,",",R$4),'22 SpcFunc &amp; VentSpcFunc combos'!$Q$8:$Q$343,0),0)&gt;0,1,0)</f>
        <v>0</v>
      </c>
      <c r="S38" s="107">
        <f ca="1">IF(IFERROR(MATCH(_xlfn.CONCAT($B38,",",S$4),'22 SpcFunc &amp; VentSpcFunc combos'!$Q$8:$Q$343,0),0)&gt;0,1,0)</f>
        <v>0</v>
      </c>
      <c r="T38" s="107">
        <f ca="1">IF(IFERROR(MATCH(_xlfn.CONCAT($B38,",",T$4),'22 SpcFunc &amp; VentSpcFunc combos'!$Q$8:$Q$343,0),0)&gt;0,1,0)</f>
        <v>0</v>
      </c>
      <c r="U38" s="107">
        <f ca="1">IF(IFERROR(MATCH(_xlfn.CONCAT($B38,",",U$4),'22 SpcFunc &amp; VentSpcFunc combos'!$Q$8:$Q$343,0),0)&gt;0,1,0)</f>
        <v>0</v>
      </c>
      <c r="V38" s="107">
        <f ca="1">IF(IFERROR(MATCH(_xlfn.CONCAT($B38,",",V$4),'22 SpcFunc &amp; VentSpcFunc combos'!$Q$8:$Q$343,0),0)&gt;0,1,0)</f>
        <v>0</v>
      </c>
      <c r="W38" s="107">
        <f ca="1">IF(IFERROR(MATCH(_xlfn.CONCAT($B38,",",W$4),'22 SpcFunc &amp; VentSpcFunc combos'!$Q$8:$Q$343,0),0)&gt;0,1,0)</f>
        <v>0</v>
      </c>
      <c r="X38" s="107">
        <f ca="1">IF(IFERROR(MATCH(_xlfn.CONCAT($B38,",",X$4),'22 SpcFunc &amp; VentSpcFunc combos'!$Q$8:$Q$343,0),0)&gt;0,1,0)</f>
        <v>0</v>
      </c>
      <c r="Y38" s="107">
        <f ca="1">IF(IFERROR(MATCH(_xlfn.CONCAT($B38,",",Y$4),'22 SpcFunc &amp; VentSpcFunc combos'!$Q$8:$Q$343,0),0)&gt;0,1,0)</f>
        <v>0</v>
      </c>
      <c r="Z38" s="107">
        <f ca="1">IF(IFERROR(MATCH(_xlfn.CONCAT($B38,",",Z$4),'22 SpcFunc &amp; VentSpcFunc combos'!$Q$8:$Q$343,0),0)&gt;0,1,0)</f>
        <v>0</v>
      </c>
      <c r="AA38" s="107">
        <f ca="1">IF(IFERROR(MATCH(_xlfn.CONCAT($B38,",",AA$4),'22 SpcFunc &amp; VentSpcFunc combos'!$Q$8:$Q$343,0),0)&gt;0,1,0)</f>
        <v>0</v>
      </c>
      <c r="AB38" s="107">
        <f ca="1">IF(IFERROR(MATCH(_xlfn.CONCAT($B38,",",AB$4),'22 SpcFunc &amp; VentSpcFunc combos'!$Q$8:$Q$343,0),0)&gt;0,1,0)</f>
        <v>0</v>
      </c>
      <c r="AC38" s="107">
        <f ca="1">IF(IFERROR(MATCH(_xlfn.CONCAT($B38,",",AC$4),'22 SpcFunc &amp; VentSpcFunc combos'!$Q$8:$Q$343,0),0)&gt;0,1,0)</f>
        <v>0</v>
      </c>
      <c r="AD38" s="107">
        <f ca="1">IF(IFERROR(MATCH(_xlfn.CONCAT($B38,",",AD$4),'22 SpcFunc &amp; VentSpcFunc combos'!$Q$8:$Q$343,0),0)&gt;0,1,0)</f>
        <v>0</v>
      </c>
      <c r="AE38" s="107">
        <f ca="1">IF(IFERROR(MATCH(_xlfn.CONCAT($B38,",",AE$4),'22 SpcFunc &amp; VentSpcFunc combos'!$Q$8:$Q$343,0),0)&gt;0,1,0)</f>
        <v>0</v>
      </c>
      <c r="AF38" s="107">
        <f ca="1">IF(IFERROR(MATCH(_xlfn.CONCAT($B38,",",AF$4),'22 SpcFunc &amp; VentSpcFunc combos'!$Q$8:$Q$343,0),0)&gt;0,1,0)</f>
        <v>0</v>
      </c>
      <c r="AG38" s="107">
        <f ca="1">IF(IFERROR(MATCH(_xlfn.CONCAT($B38,",",AG$4),'22 SpcFunc &amp; VentSpcFunc combos'!$Q$8:$Q$343,0),0)&gt;0,1,0)</f>
        <v>0</v>
      </c>
      <c r="AH38" s="107">
        <f ca="1">IF(IFERROR(MATCH(_xlfn.CONCAT($B38,",",AH$4),'22 SpcFunc &amp; VentSpcFunc combos'!$Q$8:$Q$343,0),0)&gt;0,1,0)</f>
        <v>0</v>
      </c>
      <c r="AI38" s="107">
        <f ca="1">IF(IFERROR(MATCH(_xlfn.CONCAT($B38,",",AI$4),'22 SpcFunc &amp; VentSpcFunc combos'!$Q$8:$Q$343,0),0)&gt;0,1,0)</f>
        <v>0</v>
      </c>
      <c r="AJ38" s="107">
        <f ca="1">IF(IFERROR(MATCH(_xlfn.CONCAT($B38,",",AJ$4),'22 SpcFunc &amp; VentSpcFunc combos'!$Q$8:$Q$343,0),0)&gt;0,1,0)</f>
        <v>0</v>
      </c>
      <c r="AK38" s="107">
        <f ca="1">IF(IFERROR(MATCH(_xlfn.CONCAT($B38,",",AK$4),'22 SpcFunc &amp; VentSpcFunc combos'!$Q$8:$Q$343,0),0)&gt;0,1,0)</f>
        <v>0</v>
      </c>
      <c r="AL38" s="107">
        <f ca="1">IF(IFERROR(MATCH(_xlfn.CONCAT($B38,",",AL$4),'22 SpcFunc &amp; VentSpcFunc combos'!$Q$8:$Q$343,0),0)&gt;0,1,0)</f>
        <v>0</v>
      </c>
      <c r="AM38" s="107">
        <f ca="1">IF(IFERROR(MATCH(_xlfn.CONCAT($B38,",",AM$4),'22 SpcFunc &amp; VentSpcFunc combos'!$Q$8:$Q$343,0),0)&gt;0,1,0)</f>
        <v>0</v>
      </c>
      <c r="AN38" s="107">
        <f ca="1">IF(IFERROR(MATCH(_xlfn.CONCAT($B38,",",AN$4),'22 SpcFunc &amp; VentSpcFunc combos'!$Q$8:$Q$343,0),0)&gt;0,1,0)</f>
        <v>0</v>
      </c>
      <c r="AO38" s="107">
        <f ca="1">IF(IFERROR(MATCH(_xlfn.CONCAT($B38,",",AO$4),'22 SpcFunc &amp; VentSpcFunc combos'!$Q$8:$Q$343,0),0)&gt;0,1,0)</f>
        <v>0</v>
      </c>
      <c r="AP38" s="107">
        <f ca="1">IF(IFERROR(MATCH(_xlfn.CONCAT($B38,",",AP$4),'22 SpcFunc &amp; VentSpcFunc combos'!$Q$8:$Q$343,0),0)&gt;0,1,0)</f>
        <v>0</v>
      </c>
      <c r="AQ38" s="107">
        <f ca="1">IF(IFERROR(MATCH(_xlfn.CONCAT($B38,",",AQ$4),'22 SpcFunc &amp; VentSpcFunc combos'!$Q$8:$Q$343,0),0)&gt;0,1,0)</f>
        <v>0</v>
      </c>
      <c r="AR38" s="107">
        <f ca="1">IF(IFERROR(MATCH(_xlfn.CONCAT($B38,",",AR$4),'22 SpcFunc &amp; VentSpcFunc combos'!$Q$8:$Q$343,0),0)&gt;0,1,0)</f>
        <v>0</v>
      </c>
      <c r="AS38" s="107">
        <f ca="1">IF(IFERROR(MATCH(_xlfn.CONCAT($B38,",",AS$4),'22 SpcFunc &amp; VentSpcFunc combos'!$Q$8:$Q$343,0),0)&gt;0,1,0)</f>
        <v>0</v>
      </c>
      <c r="AT38" s="107">
        <f ca="1">IF(IFERROR(MATCH(_xlfn.CONCAT($B38,",",AT$4),'22 SpcFunc &amp; VentSpcFunc combos'!$Q$8:$Q$343,0),0)&gt;0,1,0)</f>
        <v>0</v>
      </c>
      <c r="AU38" s="107">
        <f ca="1">IF(IFERROR(MATCH(_xlfn.CONCAT($B38,",",AU$4),'22 SpcFunc &amp; VentSpcFunc combos'!$Q$8:$Q$343,0),0)&gt;0,1,0)</f>
        <v>0</v>
      </c>
      <c r="AV38" s="107">
        <f ca="1">IF(IFERROR(MATCH(_xlfn.CONCAT($B38,",",AV$4),'22 SpcFunc &amp; VentSpcFunc combos'!$Q$8:$Q$343,0),0)&gt;0,1,0)</f>
        <v>0</v>
      </c>
      <c r="AW38" s="107">
        <f ca="1">IF(IFERROR(MATCH(_xlfn.CONCAT($B38,",",AW$4),'22 SpcFunc &amp; VentSpcFunc combos'!$Q$8:$Q$343,0),0)&gt;0,1,0)</f>
        <v>0</v>
      </c>
      <c r="AX38" s="107">
        <f ca="1">IF(IFERROR(MATCH(_xlfn.CONCAT($B38,",",AX$4),'22 SpcFunc &amp; VentSpcFunc combos'!$Q$8:$Q$343,0),0)&gt;0,1,0)</f>
        <v>0</v>
      </c>
      <c r="AY38" s="107">
        <f ca="1">IF(IFERROR(MATCH(_xlfn.CONCAT($B38,",",AY$4),'22 SpcFunc &amp; VentSpcFunc combos'!$Q$8:$Q$343,0),0)&gt;0,1,0)</f>
        <v>0</v>
      </c>
      <c r="AZ38" s="107">
        <f ca="1">IF(IFERROR(MATCH(_xlfn.CONCAT($B38,",",AZ$4),'22 SpcFunc &amp; VentSpcFunc combos'!$Q$8:$Q$343,0),0)&gt;0,1,0)</f>
        <v>0</v>
      </c>
      <c r="BA38" s="107">
        <f ca="1">IF(IFERROR(MATCH(_xlfn.CONCAT($B38,",",BA$4),'22 SpcFunc &amp; VentSpcFunc combos'!$Q$8:$Q$343,0),0)&gt;0,1,0)</f>
        <v>0</v>
      </c>
      <c r="BB38" s="107">
        <f ca="1">IF(IFERROR(MATCH(_xlfn.CONCAT($B38,",",BB$4),'22 SpcFunc &amp; VentSpcFunc combos'!$Q$8:$Q$343,0),0)&gt;0,1,0)</f>
        <v>0</v>
      </c>
      <c r="BC38" s="107">
        <f ca="1">IF(IFERROR(MATCH(_xlfn.CONCAT($B38,",",BC$4),'22 SpcFunc &amp; VentSpcFunc combos'!$Q$8:$Q$343,0),0)&gt;0,1,0)</f>
        <v>0</v>
      </c>
      <c r="BD38" s="107">
        <f ca="1">IF(IFERROR(MATCH(_xlfn.CONCAT($B38,",",BD$4),'22 SpcFunc &amp; VentSpcFunc combos'!$Q$8:$Q$343,0),0)&gt;0,1,0)</f>
        <v>0</v>
      </c>
      <c r="BE38" s="107">
        <f ca="1">IF(IFERROR(MATCH(_xlfn.CONCAT($B38,",",BE$4),'22 SpcFunc &amp; VentSpcFunc combos'!$Q$8:$Q$343,0),0)&gt;0,1,0)</f>
        <v>0</v>
      </c>
      <c r="BF38" s="107">
        <f ca="1">IF(IFERROR(MATCH(_xlfn.CONCAT($B38,",",BF$4),'22 SpcFunc &amp; VentSpcFunc combos'!$Q$8:$Q$343,0),0)&gt;0,1,0)</f>
        <v>0</v>
      </c>
      <c r="BG38" s="107">
        <f ca="1">IF(IFERROR(MATCH(_xlfn.CONCAT($B38,",",BG$4),'22 SpcFunc &amp; VentSpcFunc combos'!$Q$8:$Q$343,0),0)&gt;0,1,0)</f>
        <v>0</v>
      </c>
      <c r="BH38" s="107">
        <f ca="1">IF(IFERROR(MATCH(_xlfn.CONCAT($B38,",",BH$4),'22 SpcFunc &amp; VentSpcFunc combos'!$Q$8:$Q$343,0),0)&gt;0,1,0)</f>
        <v>1</v>
      </c>
      <c r="BI38" s="107">
        <f ca="1">IF(IFERROR(MATCH(_xlfn.CONCAT($B38,",",BI$4),'22 SpcFunc &amp; VentSpcFunc combos'!$Q$8:$Q$343,0),0)&gt;0,1,0)</f>
        <v>0</v>
      </c>
      <c r="BJ38" s="107">
        <f ca="1">IF(IFERROR(MATCH(_xlfn.CONCAT($B38,",",BJ$4),'22 SpcFunc &amp; VentSpcFunc combos'!$Q$8:$Q$343,0),0)&gt;0,1,0)</f>
        <v>0</v>
      </c>
      <c r="BK38" s="107">
        <f ca="1">IF(IFERROR(MATCH(_xlfn.CONCAT($B38,",",BK$4),'22 SpcFunc &amp; VentSpcFunc combos'!$Q$8:$Q$343,0),0)&gt;0,1,0)</f>
        <v>0</v>
      </c>
      <c r="BL38" s="107">
        <f ca="1">IF(IFERROR(MATCH(_xlfn.CONCAT($B38,",",BL$4),'22 SpcFunc &amp; VentSpcFunc combos'!$Q$8:$Q$343,0),0)&gt;0,1,0)</f>
        <v>0</v>
      </c>
      <c r="BM38" s="107">
        <f ca="1">IF(IFERROR(MATCH(_xlfn.CONCAT($B38,",",BM$4),'22 SpcFunc &amp; VentSpcFunc combos'!$Q$8:$Q$343,0),0)&gt;0,1,0)</f>
        <v>0</v>
      </c>
      <c r="BN38" s="107">
        <f ca="1">IF(IFERROR(MATCH(_xlfn.CONCAT($B38,",",BN$4),'22 SpcFunc &amp; VentSpcFunc combos'!$Q$8:$Q$343,0),0)&gt;0,1,0)</f>
        <v>0</v>
      </c>
      <c r="BO38" s="107">
        <f ca="1">IF(IFERROR(MATCH(_xlfn.CONCAT($B38,",",BO$4),'22 SpcFunc &amp; VentSpcFunc combos'!$Q$8:$Q$343,0),0)&gt;0,1,0)</f>
        <v>0</v>
      </c>
      <c r="BP38" s="107">
        <f ca="1">IF(IFERROR(MATCH(_xlfn.CONCAT($B38,",",BP$4),'22 SpcFunc &amp; VentSpcFunc combos'!$Q$8:$Q$343,0),0)&gt;0,1,0)</f>
        <v>0</v>
      </c>
      <c r="BQ38" s="107">
        <f ca="1">IF(IFERROR(MATCH(_xlfn.CONCAT($B38,",",BQ$4),'22 SpcFunc &amp; VentSpcFunc combos'!$Q$8:$Q$343,0),0)&gt;0,1,0)</f>
        <v>0</v>
      </c>
      <c r="BR38" s="107">
        <f ca="1">IF(IFERROR(MATCH(_xlfn.CONCAT($B38,",",BR$4),'22 SpcFunc &amp; VentSpcFunc combos'!$Q$8:$Q$343,0),0)&gt;0,1,0)</f>
        <v>0</v>
      </c>
      <c r="BS38" s="107">
        <f ca="1">IF(IFERROR(MATCH(_xlfn.CONCAT($B38,",",BS$4),'22 SpcFunc &amp; VentSpcFunc combos'!$Q$8:$Q$343,0),0)&gt;0,1,0)</f>
        <v>0</v>
      </c>
      <c r="BT38" s="107">
        <f ca="1">IF(IFERROR(MATCH(_xlfn.CONCAT($B38,",",BT$4),'22 SpcFunc &amp; VentSpcFunc combos'!$Q$8:$Q$343,0),0)&gt;0,1,0)</f>
        <v>0</v>
      </c>
      <c r="BU38" s="107">
        <f ca="1">IF(IFERROR(MATCH(_xlfn.CONCAT($B38,",",BU$4),'22 SpcFunc &amp; VentSpcFunc combos'!$Q$8:$Q$343,0),0)&gt;0,1,0)</f>
        <v>0</v>
      </c>
      <c r="BV38" s="107">
        <f ca="1">IF(IFERROR(MATCH(_xlfn.CONCAT($B38,",",BV$4),'22 SpcFunc &amp; VentSpcFunc combos'!$Q$8:$Q$343,0),0)&gt;0,1,0)</f>
        <v>0</v>
      </c>
      <c r="BW38" s="107">
        <f ca="1">IF(IFERROR(MATCH(_xlfn.CONCAT($B38,",",BW$4),'22 SpcFunc &amp; VentSpcFunc combos'!$Q$8:$Q$343,0),0)&gt;0,1,0)</f>
        <v>0</v>
      </c>
      <c r="BX38" s="107">
        <f ca="1">IF(IFERROR(MATCH(_xlfn.CONCAT($B38,",",BX$4),'22 SpcFunc &amp; VentSpcFunc combos'!$Q$8:$Q$343,0),0)&gt;0,1,0)</f>
        <v>0</v>
      </c>
      <c r="BY38" s="107">
        <f ca="1">IF(IFERROR(MATCH(_xlfn.CONCAT($B38,",",BY$4),'22 SpcFunc &amp; VentSpcFunc combos'!$Q$8:$Q$343,0),0)&gt;0,1,0)</f>
        <v>0</v>
      </c>
      <c r="BZ38" s="107">
        <f ca="1">IF(IFERROR(MATCH(_xlfn.CONCAT($B38,",",BZ$4),'22 SpcFunc &amp; VentSpcFunc combos'!$Q$8:$Q$343,0),0)&gt;0,1,0)</f>
        <v>0</v>
      </c>
      <c r="CA38" s="107">
        <f ca="1">IF(IFERROR(MATCH(_xlfn.CONCAT($B38,",",CA$4),'22 SpcFunc &amp; VentSpcFunc combos'!$Q$8:$Q$343,0),0)&gt;0,1,0)</f>
        <v>0</v>
      </c>
      <c r="CB38" s="107">
        <f ca="1">IF(IFERROR(MATCH(_xlfn.CONCAT($B38,",",CB$4),'22 SpcFunc &amp; VentSpcFunc combos'!$Q$8:$Q$343,0),0)&gt;0,1,0)</f>
        <v>0</v>
      </c>
      <c r="CC38" s="107">
        <f ca="1">IF(IFERROR(MATCH(_xlfn.CONCAT($B38,",",CC$4),'22 SpcFunc &amp; VentSpcFunc combos'!$Q$8:$Q$343,0),0)&gt;0,1,0)</f>
        <v>0</v>
      </c>
      <c r="CD38" s="107">
        <f ca="1">IF(IFERROR(MATCH(_xlfn.CONCAT($B38,",",CD$4),'22 SpcFunc &amp; VentSpcFunc combos'!$Q$8:$Q$343,0),0)&gt;0,1,0)</f>
        <v>0</v>
      </c>
      <c r="CE38" s="107">
        <f ca="1">IF(IFERROR(MATCH(_xlfn.CONCAT($B38,",",CE$4),'22 SpcFunc &amp; VentSpcFunc combos'!$Q$8:$Q$343,0),0)&gt;0,1,0)</f>
        <v>0</v>
      </c>
      <c r="CF38" s="107">
        <f ca="1">IF(IFERROR(MATCH(_xlfn.CONCAT($B38,",",CF$4),'22 SpcFunc &amp; VentSpcFunc combos'!$Q$8:$Q$343,0),0)&gt;0,1,0)</f>
        <v>0</v>
      </c>
      <c r="CG38" s="107">
        <f ca="1">IF(IFERROR(MATCH(_xlfn.CONCAT($B38,",",CG$4),'22 SpcFunc &amp; VentSpcFunc combos'!$Q$8:$Q$343,0),0)&gt;0,1,0)</f>
        <v>0</v>
      </c>
      <c r="CH38" s="107">
        <f ca="1">IF(IFERROR(MATCH(_xlfn.CONCAT($B38,",",CH$4),'22 SpcFunc &amp; VentSpcFunc combos'!$Q$8:$Q$343,0),0)&gt;0,1,0)</f>
        <v>0</v>
      </c>
      <c r="CI38" s="107">
        <f ca="1">IF(IFERROR(MATCH(_xlfn.CONCAT($B38,",",CI$4),'22 SpcFunc &amp; VentSpcFunc combos'!$Q$8:$Q$343,0),0)&gt;0,1,0)</f>
        <v>0</v>
      </c>
      <c r="CJ38" s="107">
        <f ca="1">IF(IFERROR(MATCH(_xlfn.CONCAT($B38,",",CJ$4),'22 SpcFunc &amp; VentSpcFunc combos'!$Q$8:$Q$343,0),0)&gt;0,1,0)</f>
        <v>0</v>
      </c>
      <c r="CK38" s="107">
        <f ca="1">IF(IFERROR(MATCH(_xlfn.CONCAT($B38,",",CK$4),'22 SpcFunc &amp; VentSpcFunc combos'!$Q$8:$Q$343,0),0)&gt;0,1,0)</f>
        <v>0</v>
      </c>
      <c r="CL38" s="107">
        <f ca="1">IF(IFERROR(MATCH(_xlfn.CONCAT($B38,",",CL$4),'22 SpcFunc &amp; VentSpcFunc combos'!$Q$8:$Q$343,0),0)&gt;0,1,0)</f>
        <v>0</v>
      </c>
      <c r="CM38" s="107">
        <f ca="1">IF(IFERROR(MATCH(_xlfn.CONCAT($B38,",",CM$4),'22 SpcFunc &amp; VentSpcFunc combos'!$Q$8:$Q$343,0),0)&gt;0,1,0)</f>
        <v>0</v>
      </c>
      <c r="CN38" s="107">
        <f ca="1">IF(IFERROR(MATCH(_xlfn.CONCAT($B38,",",CN$4),'22 SpcFunc &amp; VentSpcFunc combos'!$Q$8:$Q$343,0),0)&gt;0,1,0)</f>
        <v>0</v>
      </c>
      <c r="CO38" s="107">
        <f ca="1">IF(IFERROR(MATCH(_xlfn.CONCAT($B38,",",CO$4),'22 SpcFunc &amp; VentSpcFunc combos'!$Q$8:$Q$343,0),0)&gt;0,1,0)</f>
        <v>0</v>
      </c>
      <c r="CP38" s="107">
        <f ca="1">IF(IFERROR(MATCH(_xlfn.CONCAT($B38,",",CP$4),'22 SpcFunc &amp; VentSpcFunc combos'!$Q$8:$Q$343,0),0)&gt;0,1,0)</f>
        <v>0</v>
      </c>
      <c r="CQ38" s="107">
        <f ca="1">IF(IFERROR(MATCH(_xlfn.CONCAT($B38,",",CQ$4),'22 SpcFunc &amp; VentSpcFunc combos'!$Q$8:$Q$343,0),0)&gt;0,1,0)</f>
        <v>0</v>
      </c>
      <c r="CR38" s="107">
        <f ca="1">IF(IFERROR(MATCH(_xlfn.CONCAT($B38,",",CR$4),'22 SpcFunc &amp; VentSpcFunc combos'!$Q$8:$Q$343,0),0)&gt;0,1,0)</f>
        <v>0</v>
      </c>
      <c r="CS38" s="107">
        <f ca="1">IF(IFERROR(MATCH(_xlfn.CONCAT($B38,",",CS$4),'22 SpcFunc &amp; VentSpcFunc combos'!$Q$8:$Q$343,0),0)&gt;0,1,0)</f>
        <v>0</v>
      </c>
      <c r="CT38" s="107">
        <f ca="1">IF(IFERROR(MATCH(_xlfn.CONCAT($B38,",",CT$4),'22 SpcFunc &amp; VentSpcFunc combos'!$Q$8:$Q$343,0),0)&gt;0,1,0)</f>
        <v>0</v>
      </c>
      <c r="CU38" s="86" t="s">
        <v>535</v>
      </c>
      <c r="CV38">
        <f t="shared" ca="1" si="4"/>
        <v>1</v>
      </c>
    </row>
    <row r="39" spans="2:100">
      <c r="B39" t="str">
        <f>'For CSV - 2022 SpcFuncData'!B39</f>
        <v>High-Rise Residential Living Spaces</v>
      </c>
      <c r="C39" s="107">
        <f ca="1">IF(IFERROR(MATCH(_xlfn.CONCAT($B39,",",C$4),'22 SpcFunc &amp; VentSpcFunc combos'!$Q$8:$Q$343,0),0)&gt;0,1,0)</f>
        <v>0</v>
      </c>
      <c r="D39" s="107">
        <f ca="1">IF(IFERROR(MATCH(_xlfn.CONCAT($B39,",",D$4),'22 SpcFunc &amp; VentSpcFunc combos'!$Q$8:$Q$343,0),0)&gt;0,1,0)</f>
        <v>0</v>
      </c>
      <c r="E39" s="107">
        <f ca="1">IF(IFERROR(MATCH(_xlfn.CONCAT($B39,",",E$4),'22 SpcFunc &amp; VentSpcFunc combos'!$Q$8:$Q$343,0),0)&gt;0,1,0)</f>
        <v>0</v>
      </c>
      <c r="F39" s="107">
        <f ca="1">IF(IFERROR(MATCH(_xlfn.CONCAT($B39,",",F$4),'22 SpcFunc &amp; VentSpcFunc combos'!$Q$8:$Q$343,0),0)&gt;0,1,0)</f>
        <v>0</v>
      </c>
      <c r="G39" s="107">
        <f ca="1">IF(IFERROR(MATCH(_xlfn.CONCAT($B39,",",G$4),'22 SpcFunc &amp; VentSpcFunc combos'!$Q$8:$Q$343,0),0)&gt;0,1,0)</f>
        <v>0</v>
      </c>
      <c r="H39" s="107">
        <f ca="1">IF(IFERROR(MATCH(_xlfn.CONCAT($B39,",",H$4),'22 SpcFunc &amp; VentSpcFunc combos'!$Q$8:$Q$343,0),0)&gt;0,1,0)</f>
        <v>0</v>
      </c>
      <c r="I39" s="107">
        <f ca="1">IF(IFERROR(MATCH(_xlfn.CONCAT($B39,",",I$4),'22 SpcFunc &amp; VentSpcFunc combos'!$Q$8:$Q$343,0),0)&gt;0,1,0)</f>
        <v>0</v>
      </c>
      <c r="J39" s="107">
        <f ca="1">IF(IFERROR(MATCH(_xlfn.CONCAT($B39,",",J$4),'22 SpcFunc &amp; VentSpcFunc combos'!$Q$8:$Q$343,0),0)&gt;0,1,0)</f>
        <v>0</v>
      </c>
      <c r="K39" s="107">
        <f ca="1">IF(IFERROR(MATCH(_xlfn.CONCAT($B39,",",K$4),'22 SpcFunc &amp; VentSpcFunc combos'!$Q$8:$Q$343,0),0)&gt;0,1,0)</f>
        <v>0</v>
      </c>
      <c r="L39" s="107">
        <f ca="1">IF(IFERROR(MATCH(_xlfn.CONCAT($B39,",",L$4),'22 SpcFunc &amp; VentSpcFunc combos'!$Q$8:$Q$343,0),0)&gt;0,1,0)</f>
        <v>0</v>
      </c>
      <c r="M39" s="107">
        <f ca="1">IF(IFERROR(MATCH(_xlfn.CONCAT($B39,",",M$4),'22 SpcFunc &amp; VentSpcFunc combos'!$Q$8:$Q$343,0),0)&gt;0,1,0)</f>
        <v>0</v>
      </c>
      <c r="N39" s="107">
        <f ca="1">IF(IFERROR(MATCH(_xlfn.CONCAT($B39,",",N$4),'22 SpcFunc &amp; VentSpcFunc combos'!$Q$8:$Q$343,0),0)&gt;0,1,0)</f>
        <v>0</v>
      </c>
      <c r="O39" s="107">
        <f ca="1">IF(IFERROR(MATCH(_xlfn.CONCAT($B39,",",O$4),'22 SpcFunc &amp; VentSpcFunc combos'!$Q$8:$Q$343,0),0)&gt;0,1,0)</f>
        <v>0</v>
      </c>
      <c r="P39" s="107">
        <f ca="1">IF(IFERROR(MATCH(_xlfn.CONCAT($B39,",",P$4),'22 SpcFunc &amp; VentSpcFunc combos'!$Q$8:$Q$343,0),0)&gt;0,1,0)</f>
        <v>0</v>
      </c>
      <c r="Q39" s="107">
        <f ca="1">IF(IFERROR(MATCH(_xlfn.CONCAT($B39,",",Q$4),'22 SpcFunc &amp; VentSpcFunc combos'!$Q$8:$Q$343,0),0)&gt;0,1,0)</f>
        <v>0</v>
      </c>
      <c r="R39" s="107">
        <f ca="1">IF(IFERROR(MATCH(_xlfn.CONCAT($B39,",",R$4),'22 SpcFunc &amp; VentSpcFunc combos'!$Q$8:$Q$343,0),0)&gt;0,1,0)</f>
        <v>0</v>
      </c>
      <c r="S39" s="107">
        <f ca="1">IF(IFERROR(MATCH(_xlfn.CONCAT($B39,",",S$4),'22 SpcFunc &amp; VentSpcFunc combos'!$Q$8:$Q$343,0),0)&gt;0,1,0)</f>
        <v>0</v>
      </c>
      <c r="T39" s="107">
        <f ca="1">IF(IFERROR(MATCH(_xlfn.CONCAT($B39,",",T$4),'22 SpcFunc &amp; VentSpcFunc combos'!$Q$8:$Q$343,0),0)&gt;0,1,0)</f>
        <v>0</v>
      </c>
      <c r="U39" s="107">
        <f ca="1">IF(IFERROR(MATCH(_xlfn.CONCAT($B39,",",U$4),'22 SpcFunc &amp; VentSpcFunc combos'!$Q$8:$Q$343,0),0)&gt;0,1,0)</f>
        <v>0</v>
      </c>
      <c r="V39" s="107">
        <f ca="1">IF(IFERROR(MATCH(_xlfn.CONCAT($B39,",",V$4),'22 SpcFunc &amp; VentSpcFunc combos'!$Q$8:$Q$343,0),0)&gt;0,1,0)</f>
        <v>0</v>
      </c>
      <c r="W39" s="107">
        <f ca="1">IF(IFERROR(MATCH(_xlfn.CONCAT($B39,",",W$4),'22 SpcFunc &amp; VentSpcFunc combos'!$Q$8:$Q$343,0),0)&gt;0,1,0)</f>
        <v>0</v>
      </c>
      <c r="X39" s="107">
        <f ca="1">IF(IFERROR(MATCH(_xlfn.CONCAT($B39,",",X$4),'22 SpcFunc &amp; VentSpcFunc combos'!$Q$8:$Q$343,0),0)&gt;0,1,0)</f>
        <v>0</v>
      </c>
      <c r="Y39" s="107">
        <f ca="1">IF(IFERROR(MATCH(_xlfn.CONCAT($B39,",",Y$4),'22 SpcFunc &amp; VentSpcFunc combos'!$Q$8:$Q$343,0),0)&gt;0,1,0)</f>
        <v>0</v>
      </c>
      <c r="Z39" s="107">
        <f ca="1">IF(IFERROR(MATCH(_xlfn.CONCAT($B39,",",Z$4),'22 SpcFunc &amp; VentSpcFunc combos'!$Q$8:$Q$343,0),0)&gt;0,1,0)</f>
        <v>0</v>
      </c>
      <c r="AA39" s="107">
        <f ca="1">IF(IFERROR(MATCH(_xlfn.CONCAT($B39,",",AA$4),'22 SpcFunc &amp; VentSpcFunc combos'!$Q$8:$Q$343,0),0)&gt;0,1,0)</f>
        <v>0</v>
      </c>
      <c r="AB39" s="107">
        <f ca="1">IF(IFERROR(MATCH(_xlfn.CONCAT($B39,",",AB$4),'22 SpcFunc &amp; VentSpcFunc combos'!$Q$8:$Q$343,0),0)&gt;0,1,0)</f>
        <v>0</v>
      </c>
      <c r="AC39" s="107">
        <f ca="1">IF(IFERROR(MATCH(_xlfn.CONCAT($B39,",",AC$4),'22 SpcFunc &amp; VentSpcFunc combos'!$Q$8:$Q$343,0),0)&gt;0,1,0)</f>
        <v>0</v>
      </c>
      <c r="AD39" s="107">
        <f ca="1">IF(IFERROR(MATCH(_xlfn.CONCAT($B39,",",AD$4),'22 SpcFunc &amp; VentSpcFunc combos'!$Q$8:$Q$343,0),0)&gt;0,1,0)</f>
        <v>0</v>
      </c>
      <c r="AE39" s="107">
        <f ca="1">IF(IFERROR(MATCH(_xlfn.CONCAT($B39,",",AE$4),'22 SpcFunc &amp; VentSpcFunc combos'!$Q$8:$Q$343,0),0)&gt;0,1,0)</f>
        <v>0</v>
      </c>
      <c r="AF39" s="107">
        <f ca="1">IF(IFERROR(MATCH(_xlfn.CONCAT($B39,",",AF$4),'22 SpcFunc &amp; VentSpcFunc combos'!$Q$8:$Q$343,0),0)&gt;0,1,0)</f>
        <v>0</v>
      </c>
      <c r="AG39" s="107">
        <f ca="1">IF(IFERROR(MATCH(_xlfn.CONCAT($B39,",",AG$4),'22 SpcFunc &amp; VentSpcFunc combos'!$Q$8:$Q$343,0),0)&gt;0,1,0)</f>
        <v>0</v>
      </c>
      <c r="AH39" s="107">
        <f ca="1">IF(IFERROR(MATCH(_xlfn.CONCAT($B39,",",AH$4),'22 SpcFunc &amp; VentSpcFunc combos'!$Q$8:$Q$343,0),0)&gt;0,1,0)</f>
        <v>0</v>
      </c>
      <c r="AI39" s="107">
        <f ca="1">IF(IFERROR(MATCH(_xlfn.CONCAT($B39,",",AI$4),'22 SpcFunc &amp; VentSpcFunc combos'!$Q$8:$Q$343,0),0)&gt;0,1,0)</f>
        <v>0</v>
      </c>
      <c r="AJ39" s="107">
        <f ca="1">IF(IFERROR(MATCH(_xlfn.CONCAT($B39,",",AJ$4),'22 SpcFunc &amp; VentSpcFunc combos'!$Q$8:$Q$343,0),0)&gt;0,1,0)</f>
        <v>0</v>
      </c>
      <c r="AK39" s="107">
        <f ca="1">IF(IFERROR(MATCH(_xlfn.CONCAT($B39,",",AK$4),'22 SpcFunc &amp; VentSpcFunc combos'!$Q$8:$Q$343,0),0)&gt;0,1,0)</f>
        <v>0</v>
      </c>
      <c r="AL39" s="107">
        <f ca="1">IF(IFERROR(MATCH(_xlfn.CONCAT($B39,",",AL$4),'22 SpcFunc &amp; VentSpcFunc combos'!$Q$8:$Q$343,0),0)&gt;0,1,0)</f>
        <v>0</v>
      </c>
      <c r="AM39" s="107">
        <f ca="1">IF(IFERROR(MATCH(_xlfn.CONCAT($B39,",",AM$4),'22 SpcFunc &amp; VentSpcFunc combos'!$Q$8:$Q$343,0),0)&gt;0,1,0)</f>
        <v>0</v>
      </c>
      <c r="AN39" s="107">
        <f ca="1">IF(IFERROR(MATCH(_xlfn.CONCAT($B39,",",AN$4),'22 SpcFunc &amp; VentSpcFunc combos'!$Q$8:$Q$343,0),0)&gt;0,1,0)</f>
        <v>0</v>
      </c>
      <c r="AO39" s="107">
        <f ca="1">IF(IFERROR(MATCH(_xlfn.CONCAT($B39,",",AO$4),'22 SpcFunc &amp; VentSpcFunc combos'!$Q$8:$Q$343,0),0)&gt;0,1,0)</f>
        <v>0</v>
      </c>
      <c r="AP39" s="107">
        <f ca="1">IF(IFERROR(MATCH(_xlfn.CONCAT($B39,",",AP$4),'22 SpcFunc &amp; VentSpcFunc combos'!$Q$8:$Q$343,0),0)&gt;0,1,0)</f>
        <v>0</v>
      </c>
      <c r="AQ39" s="107">
        <f ca="1">IF(IFERROR(MATCH(_xlfn.CONCAT($B39,",",AQ$4),'22 SpcFunc &amp; VentSpcFunc combos'!$Q$8:$Q$343,0),0)&gt;0,1,0)</f>
        <v>0</v>
      </c>
      <c r="AR39" s="107">
        <f ca="1">IF(IFERROR(MATCH(_xlfn.CONCAT($B39,",",AR$4),'22 SpcFunc &amp; VentSpcFunc combos'!$Q$8:$Q$343,0),0)&gt;0,1,0)</f>
        <v>0</v>
      </c>
      <c r="AS39" s="107">
        <f ca="1">IF(IFERROR(MATCH(_xlfn.CONCAT($B39,",",AS$4),'22 SpcFunc &amp; VentSpcFunc combos'!$Q$8:$Q$343,0),0)&gt;0,1,0)</f>
        <v>0</v>
      </c>
      <c r="AT39" s="107">
        <f ca="1">IF(IFERROR(MATCH(_xlfn.CONCAT($B39,",",AT$4),'22 SpcFunc &amp; VentSpcFunc combos'!$Q$8:$Q$343,0),0)&gt;0,1,0)</f>
        <v>0</v>
      </c>
      <c r="AU39" s="107">
        <f ca="1">IF(IFERROR(MATCH(_xlfn.CONCAT($B39,",",AU$4),'22 SpcFunc &amp; VentSpcFunc combos'!$Q$8:$Q$343,0),0)&gt;0,1,0)</f>
        <v>0</v>
      </c>
      <c r="AV39" s="107">
        <f ca="1">IF(IFERROR(MATCH(_xlfn.CONCAT($B39,",",AV$4),'22 SpcFunc &amp; VentSpcFunc combos'!$Q$8:$Q$343,0),0)&gt;0,1,0)</f>
        <v>0</v>
      </c>
      <c r="AW39" s="107">
        <f ca="1">IF(IFERROR(MATCH(_xlfn.CONCAT($B39,",",AW$4),'22 SpcFunc &amp; VentSpcFunc combos'!$Q$8:$Q$343,0),0)&gt;0,1,0)</f>
        <v>0</v>
      </c>
      <c r="AX39" s="107">
        <f ca="1">IF(IFERROR(MATCH(_xlfn.CONCAT($B39,",",AX$4),'22 SpcFunc &amp; VentSpcFunc combos'!$Q$8:$Q$343,0),0)&gt;0,1,0)</f>
        <v>0</v>
      </c>
      <c r="AY39" s="107">
        <f ca="1">IF(IFERROR(MATCH(_xlfn.CONCAT($B39,",",AY$4),'22 SpcFunc &amp; VentSpcFunc combos'!$Q$8:$Q$343,0),0)&gt;0,1,0)</f>
        <v>0</v>
      </c>
      <c r="AZ39" s="107">
        <f ca="1">IF(IFERROR(MATCH(_xlfn.CONCAT($B39,",",AZ$4),'22 SpcFunc &amp; VentSpcFunc combos'!$Q$8:$Q$343,0),0)&gt;0,1,0)</f>
        <v>0</v>
      </c>
      <c r="BA39" s="107">
        <f ca="1">IF(IFERROR(MATCH(_xlfn.CONCAT($B39,",",BA$4),'22 SpcFunc &amp; VentSpcFunc combos'!$Q$8:$Q$343,0),0)&gt;0,1,0)</f>
        <v>0</v>
      </c>
      <c r="BB39" s="107">
        <f ca="1">IF(IFERROR(MATCH(_xlfn.CONCAT($B39,",",BB$4),'22 SpcFunc &amp; VentSpcFunc combos'!$Q$8:$Q$343,0),0)&gt;0,1,0)</f>
        <v>0</v>
      </c>
      <c r="BC39" s="107">
        <f ca="1">IF(IFERROR(MATCH(_xlfn.CONCAT($B39,",",BC$4),'22 SpcFunc &amp; VentSpcFunc combos'!$Q$8:$Q$343,0),0)&gt;0,1,0)</f>
        <v>0</v>
      </c>
      <c r="BD39" s="107">
        <f ca="1">IF(IFERROR(MATCH(_xlfn.CONCAT($B39,",",BD$4),'22 SpcFunc &amp; VentSpcFunc combos'!$Q$8:$Q$343,0),0)&gt;0,1,0)</f>
        <v>0</v>
      </c>
      <c r="BE39" s="107">
        <f ca="1">IF(IFERROR(MATCH(_xlfn.CONCAT($B39,",",BE$4),'22 SpcFunc &amp; VentSpcFunc combos'!$Q$8:$Q$343,0),0)&gt;0,1,0)</f>
        <v>0</v>
      </c>
      <c r="BF39" s="107">
        <f ca="1">IF(IFERROR(MATCH(_xlfn.CONCAT($B39,",",BF$4),'22 SpcFunc &amp; VentSpcFunc combos'!$Q$8:$Q$343,0),0)&gt;0,1,0)</f>
        <v>0</v>
      </c>
      <c r="BG39" s="107">
        <f ca="1">IF(IFERROR(MATCH(_xlfn.CONCAT($B39,",",BG$4),'22 SpcFunc &amp; VentSpcFunc combos'!$Q$8:$Q$343,0),0)&gt;0,1,0)</f>
        <v>0</v>
      </c>
      <c r="BH39" s="107">
        <f ca="1">IF(IFERROR(MATCH(_xlfn.CONCAT($B39,",",BH$4),'22 SpcFunc &amp; VentSpcFunc combos'!$Q$8:$Q$343,0),0)&gt;0,1,0)</f>
        <v>0</v>
      </c>
      <c r="BI39" s="107">
        <f ca="1">IF(IFERROR(MATCH(_xlfn.CONCAT($B39,",",BI$4),'22 SpcFunc &amp; VentSpcFunc combos'!$Q$8:$Q$343,0),0)&gt;0,1,0)</f>
        <v>0</v>
      </c>
      <c r="BJ39" s="107">
        <f ca="1">IF(IFERROR(MATCH(_xlfn.CONCAT($B39,",",BJ$4),'22 SpcFunc &amp; VentSpcFunc combos'!$Q$8:$Q$343,0),0)&gt;0,1,0)</f>
        <v>0</v>
      </c>
      <c r="BK39" s="107">
        <f ca="1">IF(IFERROR(MATCH(_xlfn.CONCAT($B39,",",BK$4),'22 SpcFunc &amp; VentSpcFunc combos'!$Q$8:$Q$343,0),0)&gt;0,1,0)</f>
        <v>0</v>
      </c>
      <c r="BL39" s="107">
        <f ca="1">IF(IFERROR(MATCH(_xlfn.CONCAT($B39,",",BL$4),'22 SpcFunc &amp; VentSpcFunc combos'!$Q$8:$Q$343,0),0)&gt;0,1,0)</f>
        <v>0</v>
      </c>
      <c r="BM39" s="107">
        <f ca="1">IF(IFERROR(MATCH(_xlfn.CONCAT($B39,",",BM$4),'22 SpcFunc &amp; VentSpcFunc combos'!$Q$8:$Q$343,0),0)&gt;0,1,0)</f>
        <v>0</v>
      </c>
      <c r="BN39" s="107">
        <f ca="1">IF(IFERROR(MATCH(_xlfn.CONCAT($B39,",",BN$4),'22 SpcFunc &amp; VentSpcFunc combos'!$Q$8:$Q$343,0),0)&gt;0,1,0)</f>
        <v>0</v>
      </c>
      <c r="BO39" s="107">
        <f ca="1">IF(IFERROR(MATCH(_xlfn.CONCAT($B39,",",BO$4),'22 SpcFunc &amp; VentSpcFunc combos'!$Q$8:$Q$343,0),0)&gt;0,1,0)</f>
        <v>0</v>
      </c>
      <c r="BP39" s="107">
        <f ca="1">IF(IFERROR(MATCH(_xlfn.CONCAT($B39,",",BP$4),'22 SpcFunc &amp; VentSpcFunc combos'!$Q$8:$Q$343,0),0)&gt;0,1,0)</f>
        <v>0</v>
      </c>
      <c r="BQ39" s="107">
        <f ca="1">IF(IFERROR(MATCH(_xlfn.CONCAT($B39,",",BQ$4),'22 SpcFunc &amp; VentSpcFunc combos'!$Q$8:$Q$343,0),0)&gt;0,1,0)</f>
        <v>0</v>
      </c>
      <c r="BR39" s="107">
        <f ca="1">IF(IFERROR(MATCH(_xlfn.CONCAT($B39,",",BR$4),'22 SpcFunc &amp; VentSpcFunc combos'!$Q$8:$Q$343,0),0)&gt;0,1,0)</f>
        <v>0</v>
      </c>
      <c r="BS39" s="107">
        <f ca="1">IF(IFERROR(MATCH(_xlfn.CONCAT($B39,",",BS$4),'22 SpcFunc &amp; VentSpcFunc combos'!$Q$8:$Q$343,0),0)&gt;0,1,0)</f>
        <v>0</v>
      </c>
      <c r="BT39" s="107">
        <f ca="1">IF(IFERROR(MATCH(_xlfn.CONCAT($B39,",",BT$4),'22 SpcFunc &amp; VentSpcFunc combos'!$Q$8:$Q$343,0),0)&gt;0,1,0)</f>
        <v>0</v>
      </c>
      <c r="BU39" s="107">
        <f ca="1">IF(IFERROR(MATCH(_xlfn.CONCAT($B39,",",BU$4),'22 SpcFunc &amp; VentSpcFunc combos'!$Q$8:$Q$343,0),0)&gt;0,1,0)</f>
        <v>0</v>
      </c>
      <c r="BV39" s="107">
        <f ca="1">IF(IFERROR(MATCH(_xlfn.CONCAT($B39,",",BV$4),'22 SpcFunc &amp; VentSpcFunc combos'!$Q$8:$Q$343,0),0)&gt;0,1,0)</f>
        <v>0</v>
      </c>
      <c r="BW39" s="107">
        <f ca="1">IF(IFERROR(MATCH(_xlfn.CONCAT($B39,",",BW$4),'22 SpcFunc &amp; VentSpcFunc combos'!$Q$8:$Q$343,0),0)&gt;0,1,0)</f>
        <v>0</v>
      </c>
      <c r="BX39" s="107">
        <f ca="1">IF(IFERROR(MATCH(_xlfn.CONCAT($B39,",",BX$4),'22 SpcFunc &amp; VentSpcFunc combos'!$Q$8:$Q$343,0),0)&gt;0,1,0)</f>
        <v>0</v>
      </c>
      <c r="BY39" s="107">
        <f ca="1">IF(IFERROR(MATCH(_xlfn.CONCAT($B39,",",BY$4),'22 SpcFunc &amp; VentSpcFunc combos'!$Q$8:$Q$343,0),0)&gt;0,1,0)</f>
        <v>0</v>
      </c>
      <c r="BZ39" s="107">
        <f ca="1">IF(IFERROR(MATCH(_xlfn.CONCAT($B39,",",BZ$4),'22 SpcFunc &amp; VentSpcFunc combos'!$Q$8:$Q$343,0),0)&gt;0,1,0)</f>
        <v>0</v>
      </c>
      <c r="CA39" s="107">
        <f ca="1">IF(IFERROR(MATCH(_xlfn.CONCAT($B39,",",CA$4),'22 SpcFunc &amp; VentSpcFunc combos'!$Q$8:$Q$343,0),0)&gt;0,1,0)</f>
        <v>0</v>
      </c>
      <c r="CB39" s="107">
        <f ca="1">IF(IFERROR(MATCH(_xlfn.CONCAT($B39,",",CB$4),'22 SpcFunc &amp; VentSpcFunc combos'!$Q$8:$Q$343,0),0)&gt;0,1,0)</f>
        <v>0</v>
      </c>
      <c r="CC39" s="107">
        <f ca="1">IF(IFERROR(MATCH(_xlfn.CONCAT($B39,",",CC$4),'22 SpcFunc &amp; VentSpcFunc combos'!$Q$8:$Q$343,0),0)&gt;0,1,0)</f>
        <v>0</v>
      </c>
      <c r="CD39" s="107">
        <f ca="1">IF(IFERROR(MATCH(_xlfn.CONCAT($B39,",",CD$4),'22 SpcFunc &amp; VentSpcFunc combos'!$Q$8:$Q$343,0),0)&gt;0,1,0)</f>
        <v>0</v>
      </c>
      <c r="CE39" s="107">
        <f ca="1">IF(IFERROR(MATCH(_xlfn.CONCAT($B39,",",CE$4),'22 SpcFunc &amp; VentSpcFunc combos'!$Q$8:$Q$343,0),0)&gt;0,1,0)</f>
        <v>0</v>
      </c>
      <c r="CF39" s="107">
        <f ca="1">IF(IFERROR(MATCH(_xlfn.CONCAT($B39,",",CF$4),'22 SpcFunc &amp; VentSpcFunc combos'!$Q$8:$Q$343,0),0)&gt;0,1,0)</f>
        <v>0</v>
      </c>
      <c r="CG39" s="107">
        <f ca="1">IF(IFERROR(MATCH(_xlfn.CONCAT($B39,",",CG$4),'22 SpcFunc &amp; VentSpcFunc combos'!$Q$8:$Q$343,0),0)&gt;0,1,0)</f>
        <v>0</v>
      </c>
      <c r="CH39" s="107">
        <f ca="1">IF(IFERROR(MATCH(_xlfn.CONCAT($B39,",",CH$4),'22 SpcFunc &amp; VentSpcFunc combos'!$Q$8:$Q$343,0),0)&gt;0,1,0)</f>
        <v>0</v>
      </c>
      <c r="CI39" s="107">
        <f ca="1">IF(IFERROR(MATCH(_xlfn.CONCAT($B39,",",CI$4),'22 SpcFunc &amp; VentSpcFunc combos'!$Q$8:$Q$343,0),0)&gt;0,1,0)</f>
        <v>0</v>
      </c>
      <c r="CJ39" s="107">
        <f ca="1">IF(IFERROR(MATCH(_xlfn.CONCAT($B39,",",CJ$4),'22 SpcFunc &amp; VentSpcFunc combos'!$Q$8:$Q$343,0),0)&gt;0,1,0)</f>
        <v>0</v>
      </c>
      <c r="CK39" s="107">
        <f ca="1">IF(IFERROR(MATCH(_xlfn.CONCAT($B39,",",CK$4),'22 SpcFunc &amp; VentSpcFunc combos'!$Q$8:$Q$343,0),0)&gt;0,1,0)</f>
        <v>0</v>
      </c>
      <c r="CL39" s="107">
        <f ca="1">IF(IFERROR(MATCH(_xlfn.CONCAT($B39,",",CL$4),'22 SpcFunc &amp; VentSpcFunc combos'!$Q$8:$Q$343,0),0)&gt;0,1,0)</f>
        <v>0</v>
      </c>
      <c r="CM39" s="107">
        <f ca="1">IF(IFERROR(MATCH(_xlfn.CONCAT($B39,",",CM$4),'22 SpcFunc &amp; VentSpcFunc combos'!$Q$8:$Q$343,0),0)&gt;0,1,0)</f>
        <v>0</v>
      </c>
      <c r="CN39" s="107">
        <f ca="1">IF(IFERROR(MATCH(_xlfn.CONCAT($B39,",",CN$4),'22 SpcFunc &amp; VentSpcFunc combos'!$Q$8:$Q$343,0),0)&gt;0,1,0)</f>
        <v>0</v>
      </c>
      <c r="CO39" s="107">
        <f ca="1">IF(IFERROR(MATCH(_xlfn.CONCAT($B39,",",CO$4),'22 SpcFunc &amp; VentSpcFunc combos'!$Q$8:$Q$343,0),0)&gt;0,1,0)</f>
        <v>0</v>
      </c>
      <c r="CP39" s="107">
        <f ca="1">IF(IFERROR(MATCH(_xlfn.CONCAT($B39,",",CP$4),'22 SpcFunc &amp; VentSpcFunc combos'!$Q$8:$Q$343,0),0)&gt;0,1,0)</f>
        <v>0</v>
      </c>
      <c r="CQ39" s="107">
        <f ca="1">IF(IFERROR(MATCH(_xlfn.CONCAT($B39,",",CQ$4),'22 SpcFunc &amp; VentSpcFunc combos'!$Q$8:$Q$343,0),0)&gt;0,1,0)</f>
        <v>0</v>
      </c>
      <c r="CR39" s="107">
        <f ca="1">IF(IFERROR(MATCH(_xlfn.CONCAT($B39,",",CR$4),'22 SpcFunc &amp; VentSpcFunc combos'!$Q$8:$Q$343,0),0)&gt;0,1,0)</f>
        <v>0</v>
      </c>
      <c r="CS39" s="107">
        <f ca="1">IF(IFERROR(MATCH(_xlfn.CONCAT($B39,",",CS$4),'22 SpcFunc &amp; VentSpcFunc combos'!$Q$8:$Q$343,0),0)&gt;0,1,0)</f>
        <v>0</v>
      </c>
      <c r="CT39" s="107">
        <f ca="1">IF(IFERROR(MATCH(_xlfn.CONCAT($B39,",",CT$4),'22 SpcFunc &amp; VentSpcFunc combos'!$Q$8:$Q$343,0),0)&gt;0,1,0)</f>
        <v>1</v>
      </c>
      <c r="CU39" s="86" t="s">
        <v>535</v>
      </c>
      <c r="CV39">
        <f t="shared" ca="1" si="4"/>
        <v>1</v>
      </c>
    </row>
    <row r="40" spans="2:100">
      <c r="B40" t="str">
        <f>'For CSV - 2022 SpcFuncData'!B40</f>
        <v>Hotel Function Area</v>
      </c>
      <c r="C40" s="107">
        <f ca="1">IF(IFERROR(MATCH(_xlfn.CONCAT($B40,",",C$4),'22 SpcFunc &amp; VentSpcFunc combos'!$Q$8:$Q$343,0),0)&gt;0,1,0)</f>
        <v>0</v>
      </c>
      <c r="D40" s="107">
        <f ca="1">IF(IFERROR(MATCH(_xlfn.CONCAT($B40,",",D$4),'22 SpcFunc &amp; VentSpcFunc combos'!$Q$8:$Q$343,0),0)&gt;0,1,0)</f>
        <v>0</v>
      </c>
      <c r="E40" s="107">
        <f ca="1">IF(IFERROR(MATCH(_xlfn.CONCAT($B40,",",E$4),'22 SpcFunc &amp; VentSpcFunc combos'!$Q$8:$Q$343,0),0)&gt;0,1,0)</f>
        <v>0</v>
      </c>
      <c r="F40" s="107">
        <f ca="1">IF(IFERROR(MATCH(_xlfn.CONCAT($B40,",",F$4),'22 SpcFunc &amp; VentSpcFunc combos'!$Q$8:$Q$343,0),0)&gt;0,1,0)</f>
        <v>0</v>
      </c>
      <c r="G40" s="107">
        <f ca="1">IF(IFERROR(MATCH(_xlfn.CONCAT($B40,",",G$4),'22 SpcFunc &amp; VentSpcFunc combos'!$Q$8:$Q$343,0),0)&gt;0,1,0)</f>
        <v>0</v>
      </c>
      <c r="H40" s="107">
        <f ca="1">IF(IFERROR(MATCH(_xlfn.CONCAT($B40,",",H$4),'22 SpcFunc &amp; VentSpcFunc combos'!$Q$8:$Q$343,0),0)&gt;0,1,0)</f>
        <v>0</v>
      </c>
      <c r="I40" s="107">
        <f ca="1">IF(IFERROR(MATCH(_xlfn.CONCAT($B40,",",I$4),'22 SpcFunc &amp; VentSpcFunc combos'!$Q$8:$Q$343,0),0)&gt;0,1,0)</f>
        <v>0</v>
      </c>
      <c r="J40" s="107">
        <f ca="1">IF(IFERROR(MATCH(_xlfn.CONCAT($B40,",",J$4),'22 SpcFunc &amp; VentSpcFunc combos'!$Q$8:$Q$343,0),0)&gt;0,1,0)</f>
        <v>0</v>
      </c>
      <c r="K40" s="107">
        <f ca="1">IF(IFERROR(MATCH(_xlfn.CONCAT($B40,",",K$4),'22 SpcFunc &amp; VentSpcFunc combos'!$Q$8:$Q$343,0),0)&gt;0,1,0)</f>
        <v>0</v>
      </c>
      <c r="L40" s="107">
        <f ca="1">IF(IFERROR(MATCH(_xlfn.CONCAT($B40,",",L$4),'22 SpcFunc &amp; VentSpcFunc combos'!$Q$8:$Q$343,0),0)&gt;0,1,0)</f>
        <v>0</v>
      </c>
      <c r="M40" s="107">
        <f ca="1">IF(IFERROR(MATCH(_xlfn.CONCAT($B40,",",M$4),'22 SpcFunc &amp; VentSpcFunc combos'!$Q$8:$Q$343,0),0)&gt;0,1,0)</f>
        <v>0</v>
      </c>
      <c r="N40" s="107">
        <f ca="1">IF(IFERROR(MATCH(_xlfn.CONCAT($B40,",",N$4),'22 SpcFunc &amp; VentSpcFunc combos'!$Q$8:$Q$343,0),0)&gt;0,1,0)</f>
        <v>0</v>
      </c>
      <c r="O40" s="107">
        <f ca="1">IF(IFERROR(MATCH(_xlfn.CONCAT($B40,",",O$4),'22 SpcFunc &amp; VentSpcFunc combos'!$Q$8:$Q$343,0),0)&gt;0,1,0)</f>
        <v>0</v>
      </c>
      <c r="P40" s="107">
        <f ca="1">IF(IFERROR(MATCH(_xlfn.CONCAT($B40,",",P$4),'22 SpcFunc &amp; VentSpcFunc combos'!$Q$8:$Q$343,0),0)&gt;0,1,0)</f>
        <v>0</v>
      </c>
      <c r="Q40" s="107">
        <f ca="1">IF(IFERROR(MATCH(_xlfn.CONCAT($B40,",",Q$4),'22 SpcFunc &amp; VentSpcFunc combos'!$Q$8:$Q$343,0),0)&gt;0,1,0)</f>
        <v>0</v>
      </c>
      <c r="R40" s="107">
        <f ca="1">IF(IFERROR(MATCH(_xlfn.CONCAT($B40,",",R$4),'22 SpcFunc &amp; VentSpcFunc combos'!$Q$8:$Q$343,0),0)&gt;0,1,0)</f>
        <v>0</v>
      </c>
      <c r="S40" s="107">
        <f ca="1">IF(IFERROR(MATCH(_xlfn.CONCAT($B40,",",S$4),'22 SpcFunc &amp; VentSpcFunc combos'!$Q$8:$Q$343,0),0)&gt;0,1,0)</f>
        <v>0</v>
      </c>
      <c r="T40" s="107">
        <f ca="1">IF(IFERROR(MATCH(_xlfn.CONCAT($B40,",",T$4),'22 SpcFunc &amp; VentSpcFunc combos'!$Q$8:$Q$343,0),0)&gt;0,1,0)</f>
        <v>0</v>
      </c>
      <c r="U40" s="107">
        <f ca="1">IF(IFERROR(MATCH(_xlfn.CONCAT($B40,",",U$4),'22 SpcFunc &amp; VentSpcFunc combos'!$Q$8:$Q$343,0),0)&gt;0,1,0)</f>
        <v>0</v>
      </c>
      <c r="V40" s="107">
        <f ca="1">IF(IFERROR(MATCH(_xlfn.CONCAT($B40,",",V$4),'22 SpcFunc &amp; VentSpcFunc combos'!$Q$8:$Q$343,0),0)&gt;0,1,0)</f>
        <v>0</v>
      </c>
      <c r="W40" s="107">
        <f ca="1">IF(IFERROR(MATCH(_xlfn.CONCAT($B40,",",W$4),'22 SpcFunc &amp; VentSpcFunc combos'!$Q$8:$Q$343,0),0)&gt;0,1,0)</f>
        <v>0</v>
      </c>
      <c r="X40" s="107">
        <f ca="1">IF(IFERROR(MATCH(_xlfn.CONCAT($B40,",",X$4),'22 SpcFunc &amp; VentSpcFunc combos'!$Q$8:$Q$343,0),0)&gt;0,1,0)</f>
        <v>0</v>
      </c>
      <c r="Y40" s="107">
        <f ca="1">IF(IFERROR(MATCH(_xlfn.CONCAT($B40,",",Y$4),'22 SpcFunc &amp; VentSpcFunc combos'!$Q$8:$Q$343,0),0)&gt;0,1,0)</f>
        <v>0</v>
      </c>
      <c r="Z40" s="107">
        <f ca="1">IF(IFERROR(MATCH(_xlfn.CONCAT($B40,",",Z$4),'22 SpcFunc &amp; VentSpcFunc combos'!$Q$8:$Q$343,0),0)&gt;0,1,0)</f>
        <v>0</v>
      </c>
      <c r="AA40" s="107">
        <f ca="1">IF(IFERROR(MATCH(_xlfn.CONCAT($B40,",",AA$4),'22 SpcFunc &amp; VentSpcFunc combos'!$Q$8:$Q$343,0),0)&gt;0,1,0)</f>
        <v>0</v>
      </c>
      <c r="AB40" s="107">
        <f ca="1">IF(IFERROR(MATCH(_xlfn.CONCAT($B40,",",AB$4),'22 SpcFunc &amp; VentSpcFunc combos'!$Q$8:$Q$343,0),0)&gt;0,1,0)</f>
        <v>0</v>
      </c>
      <c r="AC40" s="107">
        <f ca="1">IF(IFERROR(MATCH(_xlfn.CONCAT($B40,",",AC$4),'22 SpcFunc &amp; VentSpcFunc combos'!$Q$8:$Q$343,0),0)&gt;0,1,0)</f>
        <v>0</v>
      </c>
      <c r="AD40" s="107">
        <f ca="1">IF(IFERROR(MATCH(_xlfn.CONCAT($B40,",",AD$4),'22 SpcFunc &amp; VentSpcFunc combos'!$Q$8:$Q$343,0),0)&gt;0,1,0)</f>
        <v>0</v>
      </c>
      <c r="AE40" s="107">
        <f ca="1">IF(IFERROR(MATCH(_xlfn.CONCAT($B40,",",AE$4),'22 SpcFunc &amp; VentSpcFunc combos'!$Q$8:$Q$343,0),0)&gt;0,1,0)</f>
        <v>0</v>
      </c>
      <c r="AF40" s="107">
        <f ca="1">IF(IFERROR(MATCH(_xlfn.CONCAT($B40,",",AF$4),'22 SpcFunc &amp; VentSpcFunc combos'!$Q$8:$Q$343,0),0)&gt;0,1,0)</f>
        <v>0</v>
      </c>
      <c r="AG40" s="107">
        <f ca="1">IF(IFERROR(MATCH(_xlfn.CONCAT($B40,",",AG$4),'22 SpcFunc &amp; VentSpcFunc combos'!$Q$8:$Q$343,0),0)&gt;0,1,0)</f>
        <v>0</v>
      </c>
      <c r="AH40" s="107">
        <f ca="1">IF(IFERROR(MATCH(_xlfn.CONCAT($B40,",",AH$4),'22 SpcFunc &amp; VentSpcFunc combos'!$Q$8:$Q$343,0),0)&gt;0,1,0)</f>
        <v>0</v>
      </c>
      <c r="AI40" s="107">
        <f ca="1">IF(IFERROR(MATCH(_xlfn.CONCAT($B40,",",AI$4),'22 SpcFunc &amp; VentSpcFunc combos'!$Q$8:$Q$343,0),0)&gt;0,1,0)</f>
        <v>0</v>
      </c>
      <c r="AJ40" s="107">
        <f ca="1">IF(IFERROR(MATCH(_xlfn.CONCAT($B40,",",AJ$4),'22 SpcFunc &amp; VentSpcFunc combos'!$Q$8:$Q$343,0),0)&gt;0,1,0)</f>
        <v>0</v>
      </c>
      <c r="AK40" s="107">
        <f ca="1">IF(IFERROR(MATCH(_xlfn.CONCAT($B40,",",AK$4),'22 SpcFunc &amp; VentSpcFunc combos'!$Q$8:$Q$343,0),0)&gt;0,1,0)</f>
        <v>0</v>
      </c>
      <c r="AL40" s="107">
        <f ca="1">IF(IFERROR(MATCH(_xlfn.CONCAT($B40,",",AL$4),'22 SpcFunc &amp; VentSpcFunc combos'!$Q$8:$Q$343,0),0)&gt;0,1,0)</f>
        <v>0</v>
      </c>
      <c r="AM40" s="107">
        <f ca="1">IF(IFERROR(MATCH(_xlfn.CONCAT($B40,",",AM$4),'22 SpcFunc &amp; VentSpcFunc combos'!$Q$8:$Q$343,0),0)&gt;0,1,0)</f>
        <v>0</v>
      </c>
      <c r="AN40" s="107">
        <f ca="1">IF(IFERROR(MATCH(_xlfn.CONCAT($B40,",",AN$4),'22 SpcFunc &amp; VentSpcFunc combos'!$Q$8:$Q$343,0),0)&gt;0,1,0)</f>
        <v>0</v>
      </c>
      <c r="AO40" s="107">
        <f ca="1">IF(IFERROR(MATCH(_xlfn.CONCAT($B40,",",AO$4),'22 SpcFunc &amp; VentSpcFunc combos'!$Q$8:$Q$343,0),0)&gt;0,1,0)</f>
        <v>0</v>
      </c>
      <c r="AP40" s="107">
        <f ca="1">IF(IFERROR(MATCH(_xlfn.CONCAT($B40,",",AP$4),'22 SpcFunc &amp; VentSpcFunc combos'!$Q$8:$Q$343,0),0)&gt;0,1,0)</f>
        <v>0</v>
      </c>
      <c r="AQ40" s="107">
        <f ca="1">IF(IFERROR(MATCH(_xlfn.CONCAT($B40,",",AQ$4),'22 SpcFunc &amp; VentSpcFunc combos'!$Q$8:$Q$343,0),0)&gt;0,1,0)</f>
        <v>0</v>
      </c>
      <c r="AR40" s="107">
        <f ca="1">IF(IFERROR(MATCH(_xlfn.CONCAT($B40,",",AR$4),'22 SpcFunc &amp; VentSpcFunc combos'!$Q$8:$Q$343,0),0)&gt;0,1,0)</f>
        <v>0</v>
      </c>
      <c r="AS40" s="107">
        <f ca="1">IF(IFERROR(MATCH(_xlfn.CONCAT($B40,",",AS$4),'22 SpcFunc &amp; VentSpcFunc combos'!$Q$8:$Q$343,0),0)&gt;0,1,0)</f>
        <v>0</v>
      </c>
      <c r="AT40" s="107">
        <f ca="1">IF(IFERROR(MATCH(_xlfn.CONCAT($B40,",",AT$4),'22 SpcFunc &amp; VentSpcFunc combos'!$Q$8:$Q$343,0),0)&gt;0,1,0)</f>
        <v>0</v>
      </c>
      <c r="AU40" s="107">
        <f ca="1">IF(IFERROR(MATCH(_xlfn.CONCAT($B40,",",AU$4),'22 SpcFunc &amp; VentSpcFunc combos'!$Q$8:$Q$343,0),0)&gt;0,1,0)</f>
        <v>0</v>
      </c>
      <c r="AV40" s="107">
        <f ca="1">IF(IFERROR(MATCH(_xlfn.CONCAT($B40,",",AV$4),'22 SpcFunc &amp; VentSpcFunc combos'!$Q$8:$Q$343,0),0)&gt;0,1,0)</f>
        <v>0</v>
      </c>
      <c r="AW40" s="107">
        <f ca="1">IF(IFERROR(MATCH(_xlfn.CONCAT($B40,",",AW$4),'22 SpcFunc &amp; VentSpcFunc combos'!$Q$8:$Q$343,0),0)&gt;0,1,0)</f>
        <v>0</v>
      </c>
      <c r="AX40" s="107">
        <f ca="1">IF(IFERROR(MATCH(_xlfn.CONCAT($B40,",",AX$4),'22 SpcFunc &amp; VentSpcFunc combos'!$Q$8:$Q$343,0),0)&gt;0,1,0)</f>
        <v>1</v>
      </c>
      <c r="AY40" s="107">
        <f ca="1">IF(IFERROR(MATCH(_xlfn.CONCAT($B40,",",AY$4),'22 SpcFunc &amp; VentSpcFunc combos'!$Q$8:$Q$343,0),0)&gt;0,1,0)</f>
        <v>0</v>
      </c>
      <c r="AZ40" s="107">
        <f ca="1">IF(IFERROR(MATCH(_xlfn.CONCAT($B40,",",AZ$4),'22 SpcFunc &amp; VentSpcFunc combos'!$Q$8:$Q$343,0),0)&gt;0,1,0)</f>
        <v>0</v>
      </c>
      <c r="BA40" s="107">
        <f ca="1">IF(IFERROR(MATCH(_xlfn.CONCAT($B40,",",BA$4),'22 SpcFunc &amp; VentSpcFunc combos'!$Q$8:$Q$343,0),0)&gt;0,1,0)</f>
        <v>0</v>
      </c>
      <c r="BB40" s="107">
        <f ca="1">IF(IFERROR(MATCH(_xlfn.CONCAT($B40,",",BB$4),'22 SpcFunc &amp; VentSpcFunc combos'!$Q$8:$Q$343,0),0)&gt;0,1,0)</f>
        <v>0</v>
      </c>
      <c r="BC40" s="107">
        <f ca="1">IF(IFERROR(MATCH(_xlfn.CONCAT($B40,",",BC$4),'22 SpcFunc &amp; VentSpcFunc combos'!$Q$8:$Q$343,0),0)&gt;0,1,0)</f>
        <v>0</v>
      </c>
      <c r="BD40" s="107">
        <f ca="1">IF(IFERROR(MATCH(_xlfn.CONCAT($B40,",",BD$4),'22 SpcFunc &amp; VentSpcFunc combos'!$Q$8:$Q$343,0),0)&gt;0,1,0)</f>
        <v>0</v>
      </c>
      <c r="BE40" s="107">
        <f ca="1">IF(IFERROR(MATCH(_xlfn.CONCAT($B40,",",BE$4),'22 SpcFunc &amp; VentSpcFunc combos'!$Q$8:$Q$343,0),0)&gt;0,1,0)</f>
        <v>0</v>
      </c>
      <c r="BF40" s="107">
        <f ca="1">IF(IFERROR(MATCH(_xlfn.CONCAT($B40,",",BF$4),'22 SpcFunc &amp; VentSpcFunc combos'!$Q$8:$Q$343,0),0)&gt;0,1,0)</f>
        <v>1</v>
      </c>
      <c r="BG40" s="107">
        <f ca="1">IF(IFERROR(MATCH(_xlfn.CONCAT($B40,",",BG$4),'22 SpcFunc &amp; VentSpcFunc combos'!$Q$8:$Q$343,0),0)&gt;0,1,0)</f>
        <v>1</v>
      </c>
      <c r="BH40" s="107">
        <f ca="1">IF(IFERROR(MATCH(_xlfn.CONCAT($B40,",",BH$4),'22 SpcFunc &amp; VentSpcFunc combos'!$Q$8:$Q$343,0),0)&gt;0,1,0)</f>
        <v>0</v>
      </c>
      <c r="BI40" s="107">
        <f ca="1">IF(IFERROR(MATCH(_xlfn.CONCAT($B40,",",BI$4),'22 SpcFunc &amp; VentSpcFunc combos'!$Q$8:$Q$343,0),0)&gt;0,1,0)</f>
        <v>0</v>
      </c>
      <c r="BJ40" s="107">
        <f ca="1">IF(IFERROR(MATCH(_xlfn.CONCAT($B40,",",BJ$4),'22 SpcFunc &amp; VentSpcFunc combos'!$Q$8:$Q$343,0),0)&gt;0,1,0)</f>
        <v>0</v>
      </c>
      <c r="BK40" s="107">
        <f ca="1">IF(IFERROR(MATCH(_xlfn.CONCAT($B40,",",BK$4),'22 SpcFunc &amp; VentSpcFunc combos'!$Q$8:$Q$343,0),0)&gt;0,1,0)</f>
        <v>0</v>
      </c>
      <c r="BL40" s="107">
        <f ca="1">IF(IFERROR(MATCH(_xlfn.CONCAT($B40,",",BL$4),'22 SpcFunc &amp; VentSpcFunc combos'!$Q$8:$Q$343,0),0)&gt;0,1,0)</f>
        <v>0</v>
      </c>
      <c r="BM40" s="107">
        <f ca="1">IF(IFERROR(MATCH(_xlfn.CONCAT($B40,",",BM$4),'22 SpcFunc &amp; VentSpcFunc combos'!$Q$8:$Q$343,0),0)&gt;0,1,0)</f>
        <v>0</v>
      </c>
      <c r="BN40" s="107">
        <f ca="1">IF(IFERROR(MATCH(_xlfn.CONCAT($B40,",",BN$4),'22 SpcFunc &amp; VentSpcFunc combos'!$Q$8:$Q$343,0),0)&gt;0,1,0)</f>
        <v>0</v>
      </c>
      <c r="BO40" s="107">
        <f ca="1">IF(IFERROR(MATCH(_xlfn.CONCAT($B40,",",BO$4),'22 SpcFunc &amp; VentSpcFunc combos'!$Q$8:$Q$343,0),0)&gt;0,1,0)</f>
        <v>0</v>
      </c>
      <c r="BP40" s="107">
        <f ca="1">IF(IFERROR(MATCH(_xlfn.CONCAT($B40,",",BP$4),'22 SpcFunc &amp; VentSpcFunc combos'!$Q$8:$Q$343,0),0)&gt;0,1,0)</f>
        <v>0</v>
      </c>
      <c r="BQ40" s="107">
        <f ca="1">IF(IFERROR(MATCH(_xlfn.CONCAT($B40,",",BQ$4),'22 SpcFunc &amp; VentSpcFunc combos'!$Q$8:$Q$343,0),0)&gt;0,1,0)</f>
        <v>0</v>
      </c>
      <c r="BR40" s="107">
        <f ca="1">IF(IFERROR(MATCH(_xlfn.CONCAT($B40,",",BR$4),'22 SpcFunc &amp; VentSpcFunc combos'!$Q$8:$Q$343,0),0)&gt;0,1,0)</f>
        <v>0</v>
      </c>
      <c r="BS40" s="107">
        <f ca="1">IF(IFERROR(MATCH(_xlfn.CONCAT($B40,",",BS$4),'22 SpcFunc &amp; VentSpcFunc combos'!$Q$8:$Q$343,0),0)&gt;0,1,0)</f>
        <v>0</v>
      </c>
      <c r="BT40" s="107">
        <f ca="1">IF(IFERROR(MATCH(_xlfn.CONCAT($B40,",",BT$4),'22 SpcFunc &amp; VentSpcFunc combos'!$Q$8:$Q$343,0),0)&gt;0,1,0)</f>
        <v>0</v>
      </c>
      <c r="BU40" s="107">
        <f ca="1">IF(IFERROR(MATCH(_xlfn.CONCAT($B40,",",BU$4),'22 SpcFunc &amp; VentSpcFunc combos'!$Q$8:$Q$343,0),0)&gt;0,1,0)</f>
        <v>0</v>
      </c>
      <c r="BV40" s="107">
        <f ca="1">IF(IFERROR(MATCH(_xlfn.CONCAT($B40,",",BV$4),'22 SpcFunc &amp; VentSpcFunc combos'!$Q$8:$Q$343,0),0)&gt;0,1,0)</f>
        <v>0</v>
      </c>
      <c r="BW40" s="107">
        <f ca="1">IF(IFERROR(MATCH(_xlfn.CONCAT($B40,",",BW$4),'22 SpcFunc &amp; VentSpcFunc combos'!$Q$8:$Q$343,0),0)&gt;0,1,0)</f>
        <v>0</v>
      </c>
      <c r="BX40" s="107">
        <f ca="1">IF(IFERROR(MATCH(_xlfn.CONCAT($B40,",",BX$4),'22 SpcFunc &amp; VentSpcFunc combos'!$Q$8:$Q$343,0),0)&gt;0,1,0)</f>
        <v>0</v>
      </c>
      <c r="BY40" s="107">
        <f ca="1">IF(IFERROR(MATCH(_xlfn.CONCAT($B40,",",BY$4),'22 SpcFunc &amp; VentSpcFunc combos'!$Q$8:$Q$343,0),0)&gt;0,1,0)</f>
        <v>0</v>
      </c>
      <c r="BZ40" s="107">
        <f ca="1">IF(IFERROR(MATCH(_xlfn.CONCAT($B40,",",BZ$4),'22 SpcFunc &amp; VentSpcFunc combos'!$Q$8:$Q$343,0),0)&gt;0,1,0)</f>
        <v>0</v>
      </c>
      <c r="CA40" s="107">
        <f ca="1">IF(IFERROR(MATCH(_xlfn.CONCAT($B40,",",CA$4),'22 SpcFunc &amp; VentSpcFunc combos'!$Q$8:$Q$343,0),0)&gt;0,1,0)</f>
        <v>0</v>
      </c>
      <c r="CB40" s="107">
        <f ca="1">IF(IFERROR(MATCH(_xlfn.CONCAT($B40,",",CB$4),'22 SpcFunc &amp; VentSpcFunc combos'!$Q$8:$Q$343,0),0)&gt;0,1,0)</f>
        <v>0</v>
      </c>
      <c r="CC40" s="107">
        <f ca="1">IF(IFERROR(MATCH(_xlfn.CONCAT($B40,",",CC$4),'22 SpcFunc &amp; VentSpcFunc combos'!$Q$8:$Q$343,0),0)&gt;0,1,0)</f>
        <v>0</v>
      </c>
      <c r="CD40" s="107">
        <f ca="1">IF(IFERROR(MATCH(_xlfn.CONCAT($B40,",",CD$4),'22 SpcFunc &amp; VentSpcFunc combos'!$Q$8:$Q$343,0),0)&gt;0,1,0)</f>
        <v>0</v>
      </c>
      <c r="CE40" s="107">
        <f ca="1">IF(IFERROR(MATCH(_xlfn.CONCAT($B40,",",CE$4),'22 SpcFunc &amp; VentSpcFunc combos'!$Q$8:$Q$343,0),0)&gt;0,1,0)</f>
        <v>0</v>
      </c>
      <c r="CF40" s="107">
        <f ca="1">IF(IFERROR(MATCH(_xlfn.CONCAT($B40,",",CF$4),'22 SpcFunc &amp; VentSpcFunc combos'!$Q$8:$Q$343,0),0)&gt;0,1,0)</f>
        <v>0</v>
      </c>
      <c r="CG40" s="107">
        <f ca="1">IF(IFERROR(MATCH(_xlfn.CONCAT($B40,",",CG$4),'22 SpcFunc &amp; VentSpcFunc combos'!$Q$8:$Q$343,0),0)&gt;0,1,0)</f>
        <v>0</v>
      </c>
      <c r="CH40" s="107">
        <f ca="1">IF(IFERROR(MATCH(_xlfn.CONCAT($B40,",",CH$4),'22 SpcFunc &amp; VentSpcFunc combos'!$Q$8:$Q$343,0),0)&gt;0,1,0)</f>
        <v>0</v>
      </c>
      <c r="CI40" s="107">
        <f ca="1">IF(IFERROR(MATCH(_xlfn.CONCAT($B40,",",CI$4),'22 SpcFunc &amp; VentSpcFunc combos'!$Q$8:$Q$343,0),0)&gt;0,1,0)</f>
        <v>0</v>
      </c>
      <c r="CJ40" s="107">
        <f ca="1">IF(IFERROR(MATCH(_xlfn.CONCAT($B40,",",CJ$4),'22 SpcFunc &amp; VentSpcFunc combos'!$Q$8:$Q$343,0),0)&gt;0,1,0)</f>
        <v>0</v>
      </c>
      <c r="CK40" s="107">
        <f ca="1">IF(IFERROR(MATCH(_xlfn.CONCAT($B40,",",CK$4),'22 SpcFunc &amp; VentSpcFunc combos'!$Q$8:$Q$343,0),0)&gt;0,1,0)</f>
        <v>1</v>
      </c>
      <c r="CL40" s="107">
        <f ca="1">IF(IFERROR(MATCH(_xlfn.CONCAT($B40,",",CL$4),'22 SpcFunc &amp; VentSpcFunc combos'!$Q$8:$Q$343,0),0)&gt;0,1,0)</f>
        <v>0</v>
      </c>
      <c r="CM40" s="107">
        <f ca="1">IF(IFERROR(MATCH(_xlfn.CONCAT($B40,",",CM$4),'22 SpcFunc &amp; VentSpcFunc combos'!$Q$8:$Q$343,0),0)&gt;0,1,0)</f>
        <v>0</v>
      </c>
      <c r="CN40" s="107">
        <f ca="1">IF(IFERROR(MATCH(_xlfn.CONCAT($B40,",",CN$4),'22 SpcFunc &amp; VentSpcFunc combos'!$Q$8:$Q$343,0),0)&gt;0,1,0)</f>
        <v>0</v>
      </c>
      <c r="CO40" s="107">
        <f ca="1">IF(IFERROR(MATCH(_xlfn.CONCAT($B40,",",CO$4),'22 SpcFunc &amp; VentSpcFunc combos'!$Q$8:$Q$343,0),0)&gt;0,1,0)</f>
        <v>0</v>
      </c>
      <c r="CP40" s="107">
        <f ca="1">IF(IFERROR(MATCH(_xlfn.CONCAT($B40,",",CP$4),'22 SpcFunc &amp; VentSpcFunc combos'!$Q$8:$Q$343,0),0)&gt;0,1,0)</f>
        <v>0</v>
      </c>
      <c r="CQ40" s="107">
        <f ca="1">IF(IFERROR(MATCH(_xlfn.CONCAT($B40,",",CQ$4),'22 SpcFunc &amp; VentSpcFunc combos'!$Q$8:$Q$343,0),0)&gt;0,1,0)</f>
        <v>0</v>
      </c>
      <c r="CR40" s="107">
        <f ca="1">IF(IFERROR(MATCH(_xlfn.CONCAT($B40,",",CR$4),'22 SpcFunc &amp; VentSpcFunc combos'!$Q$8:$Q$343,0),0)&gt;0,1,0)</f>
        <v>0</v>
      </c>
      <c r="CS40" s="107">
        <f ca="1">IF(IFERROR(MATCH(_xlfn.CONCAT($B40,",",CS$4),'22 SpcFunc &amp; VentSpcFunc combos'!$Q$8:$Q$343,0),0)&gt;0,1,0)</f>
        <v>0</v>
      </c>
      <c r="CT40" s="107">
        <f ca="1">IF(IFERROR(MATCH(_xlfn.CONCAT($B40,",",CT$4),'22 SpcFunc &amp; VentSpcFunc combos'!$Q$8:$Q$343,0),0)&gt;0,1,0)</f>
        <v>0</v>
      </c>
      <c r="CU40" s="86" t="s">
        <v>535</v>
      </c>
      <c r="CV40">
        <f t="shared" ca="1" si="4"/>
        <v>4</v>
      </c>
    </row>
    <row r="41" spans="2:100">
      <c r="B41" t="str">
        <f>'For CSV - 2022 SpcFuncData'!B41</f>
        <v>Hotel/Motel Guest Room</v>
      </c>
      <c r="C41" s="107">
        <f ca="1">IF(IFERROR(MATCH(_xlfn.CONCAT($B41,",",C$4),'22 SpcFunc &amp; VentSpcFunc combos'!$Q$8:$Q$343,0),0)&gt;0,1,0)</f>
        <v>0</v>
      </c>
      <c r="D41" s="107">
        <f ca="1">IF(IFERROR(MATCH(_xlfn.CONCAT($B41,",",D$4),'22 SpcFunc &amp; VentSpcFunc combos'!$Q$8:$Q$343,0),0)&gt;0,1,0)</f>
        <v>0</v>
      </c>
      <c r="E41" s="107">
        <f ca="1">IF(IFERROR(MATCH(_xlfn.CONCAT($B41,",",E$4),'22 SpcFunc &amp; VentSpcFunc combos'!$Q$8:$Q$343,0),0)&gt;0,1,0)</f>
        <v>0</v>
      </c>
      <c r="F41" s="107">
        <f ca="1">IF(IFERROR(MATCH(_xlfn.CONCAT($B41,",",F$4),'22 SpcFunc &amp; VentSpcFunc combos'!$Q$8:$Q$343,0),0)&gt;0,1,0)</f>
        <v>0</v>
      </c>
      <c r="G41" s="107">
        <f ca="1">IF(IFERROR(MATCH(_xlfn.CONCAT($B41,",",G$4),'22 SpcFunc &amp; VentSpcFunc combos'!$Q$8:$Q$343,0),0)&gt;0,1,0)</f>
        <v>0</v>
      </c>
      <c r="H41" s="107">
        <f ca="1">IF(IFERROR(MATCH(_xlfn.CONCAT($B41,",",H$4),'22 SpcFunc &amp; VentSpcFunc combos'!$Q$8:$Q$343,0),0)&gt;0,1,0)</f>
        <v>0</v>
      </c>
      <c r="I41" s="107">
        <f ca="1">IF(IFERROR(MATCH(_xlfn.CONCAT($B41,",",I$4),'22 SpcFunc &amp; VentSpcFunc combos'!$Q$8:$Q$343,0),0)&gt;0,1,0)</f>
        <v>0</v>
      </c>
      <c r="J41" s="107">
        <f ca="1">IF(IFERROR(MATCH(_xlfn.CONCAT($B41,",",J$4),'22 SpcFunc &amp; VentSpcFunc combos'!$Q$8:$Q$343,0),0)&gt;0,1,0)</f>
        <v>0</v>
      </c>
      <c r="K41" s="107">
        <f ca="1">IF(IFERROR(MATCH(_xlfn.CONCAT($B41,",",K$4),'22 SpcFunc &amp; VentSpcFunc combos'!$Q$8:$Q$343,0),0)&gt;0,1,0)</f>
        <v>0</v>
      </c>
      <c r="L41" s="107">
        <f ca="1">IF(IFERROR(MATCH(_xlfn.CONCAT($B41,",",L$4),'22 SpcFunc &amp; VentSpcFunc combos'!$Q$8:$Q$343,0),0)&gt;0,1,0)</f>
        <v>0</v>
      </c>
      <c r="M41" s="107">
        <f ca="1">IF(IFERROR(MATCH(_xlfn.CONCAT($B41,",",M$4),'22 SpcFunc &amp; VentSpcFunc combos'!$Q$8:$Q$343,0),0)&gt;0,1,0)</f>
        <v>0</v>
      </c>
      <c r="N41" s="107">
        <f ca="1">IF(IFERROR(MATCH(_xlfn.CONCAT($B41,",",N$4),'22 SpcFunc &amp; VentSpcFunc combos'!$Q$8:$Q$343,0),0)&gt;0,1,0)</f>
        <v>0</v>
      </c>
      <c r="O41" s="107">
        <f ca="1">IF(IFERROR(MATCH(_xlfn.CONCAT($B41,",",O$4),'22 SpcFunc &amp; VentSpcFunc combos'!$Q$8:$Q$343,0),0)&gt;0,1,0)</f>
        <v>0</v>
      </c>
      <c r="P41" s="107">
        <f ca="1">IF(IFERROR(MATCH(_xlfn.CONCAT($B41,",",P$4),'22 SpcFunc &amp; VentSpcFunc combos'!$Q$8:$Q$343,0),0)&gt;0,1,0)</f>
        <v>0</v>
      </c>
      <c r="Q41" s="107">
        <f ca="1">IF(IFERROR(MATCH(_xlfn.CONCAT($B41,",",Q$4),'22 SpcFunc &amp; VentSpcFunc combos'!$Q$8:$Q$343,0),0)&gt;0,1,0)</f>
        <v>0</v>
      </c>
      <c r="R41" s="107">
        <f ca="1">IF(IFERROR(MATCH(_xlfn.CONCAT($B41,",",R$4),'22 SpcFunc &amp; VentSpcFunc combos'!$Q$8:$Q$343,0),0)&gt;0,1,0)</f>
        <v>0</v>
      </c>
      <c r="S41" s="107">
        <f ca="1">IF(IFERROR(MATCH(_xlfn.CONCAT($B41,",",S$4),'22 SpcFunc &amp; VentSpcFunc combos'!$Q$8:$Q$343,0),0)&gt;0,1,0)</f>
        <v>0</v>
      </c>
      <c r="T41" s="107">
        <f ca="1">IF(IFERROR(MATCH(_xlfn.CONCAT($B41,",",T$4),'22 SpcFunc &amp; VentSpcFunc combos'!$Q$8:$Q$343,0),0)&gt;0,1,0)</f>
        <v>0</v>
      </c>
      <c r="U41" s="107">
        <f ca="1">IF(IFERROR(MATCH(_xlfn.CONCAT($B41,",",U$4),'22 SpcFunc &amp; VentSpcFunc combos'!$Q$8:$Q$343,0),0)&gt;0,1,0)</f>
        <v>0</v>
      </c>
      <c r="V41" s="107">
        <f ca="1">IF(IFERROR(MATCH(_xlfn.CONCAT($B41,",",V$4),'22 SpcFunc &amp; VentSpcFunc combos'!$Q$8:$Q$343,0),0)&gt;0,1,0)</f>
        <v>0</v>
      </c>
      <c r="W41" s="107">
        <f ca="1">IF(IFERROR(MATCH(_xlfn.CONCAT($B41,",",W$4),'22 SpcFunc &amp; VentSpcFunc combos'!$Q$8:$Q$343,0),0)&gt;0,1,0)</f>
        <v>0</v>
      </c>
      <c r="X41" s="107">
        <f ca="1">IF(IFERROR(MATCH(_xlfn.CONCAT($B41,",",X$4),'22 SpcFunc &amp; VentSpcFunc combos'!$Q$8:$Q$343,0),0)&gt;0,1,0)</f>
        <v>0</v>
      </c>
      <c r="Y41" s="107">
        <f ca="1">IF(IFERROR(MATCH(_xlfn.CONCAT($B41,",",Y$4),'22 SpcFunc &amp; VentSpcFunc combos'!$Q$8:$Q$343,0),0)&gt;0,1,0)</f>
        <v>0</v>
      </c>
      <c r="Z41" s="107">
        <f ca="1">IF(IFERROR(MATCH(_xlfn.CONCAT($B41,",",Z$4),'22 SpcFunc &amp; VentSpcFunc combos'!$Q$8:$Q$343,0),0)&gt;0,1,0)</f>
        <v>0</v>
      </c>
      <c r="AA41" s="107">
        <f ca="1">IF(IFERROR(MATCH(_xlfn.CONCAT($B41,",",AA$4),'22 SpcFunc &amp; VentSpcFunc combos'!$Q$8:$Q$343,0),0)&gt;0,1,0)</f>
        <v>0</v>
      </c>
      <c r="AB41" s="107">
        <f ca="1">IF(IFERROR(MATCH(_xlfn.CONCAT($B41,",",AB$4),'22 SpcFunc &amp; VentSpcFunc combos'!$Q$8:$Q$343,0),0)&gt;0,1,0)</f>
        <v>0</v>
      </c>
      <c r="AC41" s="107">
        <f ca="1">IF(IFERROR(MATCH(_xlfn.CONCAT($B41,",",AC$4),'22 SpcFunc &amp; VentSpcFunc combos'!$Q$8:$Q$343,0),0)&gt;0,1,0)</f>
        <v>0</v>
      </c>
      <c r="AD41" s="107">
        <f ca="1">IF(IFERROR(MATCH(_xlfn.CONCAT($B41,",",AD$4),'22 SpcFunc &amp; VentSpcFunc combos'!$Q$8:$Q$343,0),0)&gt;0,1,0)</f>
        <v>0</v>
      </c>
      <c r="AE41" s="107">
        <f ca="1">IF(IFERROR(MATCH(_xlfn.CONCAT($B41,",",AE$4),'22 SpcFunc &amp; VentSpcFunc combos'!$Q$8:$Q$343,0),0)&gt;0,1,0)</f>
        <v>0</v>
      </c>
      <c r="AF41" s="107">
        <f ca="1">IF(IFERROR(MATCH(_xlfn.CONCAT($B41,",",AF$4),'22 SpcFunc &amp; VentSpcFunc combos'!$Q$8:$Q$343,0),0)&gt;0,1,0)</f>
        <v>0</v>
      </c>
      <c r="AG41" s="107">
        <f ca="1">IF(IFERROR(MATCH(_xlfn.CONCAT($B41,",",AG$4),'22 SpcFunc &amp; VentSpcFunc combos'!$Q$8:$Q$343,0),0)&gt;0,1,0)</f>
        <v>0</v>
      </c>
      <c r="AH41" s="107">
        <f ca="1">IF(IFERROR(MATCH(_xlfn.CONCAT($B41,",",AH$4),'22 SpcFunc &amp; VentSpcFunc combos'!$Q$8:$Q$343,0),0)&gt;0,1,0)</f>
        <v>0</v>
      </c>
      <c r="AI41" s="107">
        <f ca="1">IF(IFERROR(MATCH(_xlfn.CONCAT($B41,",",AI$4),'22 SpcFunc &amp; VentSpcFunc combos'!$Q$8:$Q$343,0),0)&gt;0,1,0)</f>
        <v>0</v>
      </c>
      <c r="AJ41" s="107">
        <f ca="1">IF(IFERROR(MATCH(_xlfn.CONCAT($B41,",",AJ$4),'22 SpcFunc &amp; VentSpcFunc combos'!$Q$8:$Q$343,0),0)&gt;0,1,0)</f>
        <v>0</v>
      </c>
      <c r="AK41" s="107">
        <f ca="1">IF(IFERROR(MATCH(_xlfn.CONCAT($B41,",",AK$4),'22 SpcFunc &amp; VentSpcFunc combos'!$Q$8:$Q$343,0),0)&gt;0,1,0)</f>
        <v>0</v>
      </c>
      <c r="AL41" s="107">
        <f ca="1">IF(IFERROR(MATCH(_xlfn.CONCAT($B41,",",AL$4),'22 SpcFunc &amp; VentSpcFunc combos'!$Q$8:$Q$343,0),0)&gt;0,1,0)</f>
        <v>0</v>
      </c>
      <c r="AM41" s="107">
        <f ca="1">IF(IFERROR(MATCH(_xlfn.CONCAT($B41,",",AM$4),'22 SpcFunc &amp; VentSpcFunc combos'!$Q$8:$Q$343,0),0)&gt;0,1,0)</f>
        <v>0</v>
      </c>
      <c r="AN41" s="107">
        <f ca="1">IF(IFERROR(MATCH(_xlfn.CONCAT($B41,",",AN$4),'22 SpcFunc &amp; VentSpcFunc combos'!$Q$8:$Q$343,0),0)&gt;0,1,0)</f>
        <v>0</v>
      </c>
      <c r="AO41" s="107">
        <f ca="1">IF(IFERROR(MATCH(_xlfn.CONCAT($B41,",",AO$4),'22 SpcFunc &amp; VentSpcFunc combos'!$Q$8:$Q$343,0),0)&gt;0,1,0)</f>
        <v>0</v>
      </c>
      <c r="AP41" s="107">
        <f ca="1">IF(IFERROR(MATCH(_xlfn.CONCAT($B41,",",AP$4),'22 SpcFunc &amp; VentSpcFunc combos'!$Q$8:$Q$343,0),0)&gt;0,1,0)</f>
        <v>0</v>
      </c>
      <c r="AQ41" s="107">
        <f ca="1">IF(IFERROR(MATCH(_xlfn.CONCAT($B41,",",AQ$4),'22 SpcFunc &amp; VentSpcFunc combos'!$Q$8:$Q$343,0),0)&gt;0,1,0)</f>
        <v>0</v>
      </c>
      <c r="AR41" s="107">
        <f ca="1">IF(IFERROR(MATCH(_xlfn.CONCAT($B41,",",AR$4),'22 SpcFunc &amp; VentSpcFunc combos'!$Q$8:$Q$343,0),0)&gt;0,1,0)</f>
        <v>0</v>
      </c>
      <c r="AS41" s="107">
        <f ca="1">IF(IFERROR(MATCH(_xlfn.CONCAT($B41,",",AS$4),'22 SpcFunc &amp; VentSpcFunc combos'!$Q$8:$Q$343,0),0)&gt;0,1,0)</f>
        <v>0</v>
      </c>
      <c r="AT41" s="107">
        <f ca="1">IF(IFERROR(MATCH(_xlfn.CONCAT($B41,",",AT$4),'22 SpcFunc &amp; VentSpcFunc combos'!$Q$8:$Q$343,0),0)&gt;0,1,0)</f>
        <v>0</v>
      </c>
      <c r="AU41" s="107">
        <f ca="1">IF(IFERROR(MATCH(_xlfn.CONCAT($B41,",",AU$4),'22 SpcFunc &amp; VentSpcFunc combos'!$Q$8:$Q$343,0),0)&gt;0,1,0)</f>
        <v>0</v>
      </c>
      <c r="AV41" s="107">
        <f ca="1">IF(IFERROR(MATCH(_xlfn.CONCAT($B41,",",AV$4),'22 SpcFunc &amp; VentSpcFunc combos'!$Q$8:$Q$343,0),0)&gt;0,1,0)</f>
        <v>0</v>
      </c>
      <c r="AW41" s="107">
        <f ca="1">IF(IFERROR(MATCH(_xlfn.CONCAT($B41,",",AW$4),'22 SpcFunc &amp; VentSpcFunc combos'!$Q$8:$Q$343,0),0)&gt;0,1,0)</f>
        <v>0</v>
      </c>
      <c r="AX41" s="107">
        <f ca="1">IF(IFERROR(MATCH(_xlfn.CONCAT($B41,",",AX$4),'22 SpcFunc &amp; VentSpcFunc combos'!$Q$8:$Q$343,0),0)&gt;0,1,0)</f>
        <v>0</v>
      </c>
      <c r="AY41" s="107">
        <f ca="1">IF(IFERROR(MATCH(_xlfn.CONCAT($B41,",",AY$4),'22 SpcFunc &amp; VentSpcFunc combos'!$Q$8:$Q$343,0),0)&gt;0,1,0)</f>
        <v>0</v>
      </c>
      <c r="AZ41" s="107">
        <f ca="1">IF(IFERROR(MATCH(_xlfn.CONCAT($B41,",",AZ$4),'22 SpcFunc &amp; VentSpcFunc combos'!$Q$8:$Q$343,0),0)&gt;0,1,0)</f>
        <v>0</v>
      </c>
      <c r="BA41" s="107">
        <f ca="1">IF(IFERROR(MATCH(_xlfn.CONCAT($B41,",",BA$4),'22 SpcFunc &amp; VentSpcFunc combos'!$Q$8:$Q$343,0),0)&gt;0,1,0)</f>
        <v>0</v>
      </c>
      <c r="BB41" s="107">
        <f ca="1">IF(IFERROR(MATCH(_xlfn.CONCAT($B41,",",BB$4),'22 SpcFunc &amp; VentSpcFunc combos'!$Q$8:$Q$343,0),0)&gt;0,1,0)</f>
        <v>1</v>
      </c>
      <c r="BC41" s="107">
        <f ca="1">IF(IFERROR(MATCH(_xlfn.CONCAT($B41,",",BC$4),'22 SpcFunc &amp; VentSpcFunc combos'!$Q$8:$Q$343,0),0)&gt;0,1,0)</f>
        <v>1</v>
      </c>
      <c r="BD41" s="107">
        <f ca="1">IF(IFERROR(MATCH(_xlfn.CONCAT($B41,",",BD$4),'22 SpcFunc &amp; VentSpcFunc combos'!$Q$8:$Q$343,0),0)&gt;0,1,0)</f>
        <v>0</v>
      </c>
      <c r="BE41" s="107">
        <f ca="1">IF(IFERROR(MATCH(_xlfn.CONCAT($B41,",",BE$4),'22 SpcFunc &amp; VentSpcFunc combos'!$Q$8:$Q$343,0),0)&gt;0,1,0)</f>
        <v>0</v>
      </c>
      <c r="BF41" s="107">
        <f ca="1">IF(IFERROR(MATCH(_xlfn.CONCAT($B41,",",BF$4),'22 SpcFunc &amp; VentSpcFunc combos'!$Q$8:$Q$343,0),0)&gt;0,1,0)</f>
        <v>0</v>
      </c>
      <c r="BG41" s="107">
        <f ca="1">IF(IFERROR(MATCH(_xlfn.CONCAT($B41,",",BG$4),'22 SpcFunc &amp; VentSpcFunc combos'!$Q$8:$Q$343,0),0)&gt;0,1,0)</f>
        <v>0</v>
      </c>
      <c r="BH41" s="107">
        <f ca="1">IF(IFERROR(MATCH(_xlfn.CONCAT($B41,",",BH$4),'22 SpcFunc &amp; VentSpcFunc combos'!$Q$8:$Q$343,0),0)&gt;0,1,0)</f>
        <v>0</v>
      </c>
      <c r="BI41" s="107">
        <f ca="1">IF(IFERROR(MATCH(_xlfn.CONCAT($B41,",",BI$4),'22 SpcFunc &amp; VentSpcFunc combos'!$Q$8:$Q$343,0),0)&gt;0,1,0)</f>
        <v>0</v>
      </c>
      <c r="BJ41" s="107">
        <f ca="1">IF(IFERROR(MATCH(_xlfn.CONCAT($B41,",",BJ$4),'22 SpcFunc &amp; VentSpcFunc combos'!$Q$8:$Q$343,0),0)&gt;0,1,0)</f>
        <v>0</v>
      </c>
      <c r="BK41" s="107">
        <f ca="1">IF(IFERROR(MATCH(_xlfn.CONCAT($B41,",",BK$4),'22 SpcFunc &amp; VentSpcFunc combos'!$Q$8:$Q$343,0),0)&gt;0,1,0)</f>
        <v>0</v>
      </c>
      <c r="BL41" s="107">
        <f ca="1">IF(IFERROR(MATCH(_xlfn.CONCAT($B41,",",BL$4),'22 SpcFunc &amp; VentSpcFunc combos'!$Q$8:$Q$343,0),0)&gt;0,1,0)</f>
        <v>0</v>
      </c>
      <c r="BM41" s="107">
        <f ca="1">IF(IFERROR(MATCH(_xlfn.CONCAT($B41,",",BM$4),'22 SpcFunc &amp; VentSpcFunc combos'!$Q$8:$Q$343,0),0)&gt;0,1,0)</f>
        <v>0</v>
      </c>
      <c r="BN41" s="107">
        <f ca="1">IF(IFERROR(MATCH(_xlfn.CONCAT($B41,",",BN$4),'22 SpcFunc &amp; VentSpcFunc combos'!$Q$8:$Q$343,0),0)&gt;0,1,0)</f>
        <v>0</v>
      </c>
      <c r="BO41" s="107">
        <f ca="1">IF(IFERROR(MATCH(_xlfn.CONCAT($B41,",",BO$4),'22 SpcFunc &amp; VentSpcFunc combos'!$Q$8:$Q$343,0),0)&gt;0,1,0)</f>
        <v>0</v>
      </c>
      <c r="BP41" s="107">
        <f ca="1">IF(IFERROR(MATCH(_xlfn.CONCAT($B41,",",BP$4),'22 SpcFunc &amp; VentSpcFunc combos'!$Q$8:$Q$343,0),0)&gt;0,1,0)</f>
        <v>0</v>
      </c>
      <c r="BQ41" s="107">
        <f ca="1">IF(IFERROR(MATCH(_xlfn.CONCAT($B41,",",BQ$4),'22 SpcFunc &amp; VentSpcFunc combos'!$Q$8:$Q$343,0),0)&gt;0,1,0)</f>
        <v>0</v>
      </c>
      <c r="BR41" s="107">
        <f ca="1">IF(IFERROR(MATCH(_xlfn.CONCAT($B41,",",BR$4),'22 SpcFunc &amp; VentSpcFunc combos'!$Q$8:$Q$343,0),0)&gt;0,1,0)</f>
        <v>0</v>
      </c>
      <c r="BS41" s="107">
        <f ca="1">IF(IFERROR(MATCH(_xlfn.CONCAT($B41,",",BS$4),'22 SpcFunc &amp; VentSpcFunc combos'!$Q$8:$Q$343,0),0)&gt;0,1,0)</f>
        <v>0</v>
      </c>
      <c r="BT41" s="107">
        <f ca="1">IF(IFERROR(MATCH(_xlfn.CONCAT($B41,",",BT$4),'22 SpcFunc &amp; VentSpcFunc combos'!$Q$8:$Q$343,0),0)&gt;0,1,0)</f>
        <v>0</v>
      </c>
      <c r="BU41" s="107">
        <f ca="1">IF(IFERROR(MATCH(_xlfn.CONCAT($B41,",",BU$4),'22 SpcFunc &amp; VentSpcFunc combos'!$Q$8:$Q$343,0),0)&gt;0,1,0)</f>
        <v>0</v>
      </c>
      <c r="BV41" s="107">
        <f ca="1">IF(IFERROR(MATCH(_xlfn.CONCAT($B41,",",BV$4),'22 SpcFunc &amp; VentSpcFunc combos'!$Q$8:$Q$343,0),0)&gt;0,1,0)</f>
        <v>0</v>
      </c>
      <c r="BW41" s="107">
        <f ca="1">IF(IFERROR(MATCH(_xlfn.CONCAT($B41,",",BW$4),'22 SpcFunc &amp; VentSpcFunc combos'!$Q$8:$Q$343,0),0)&gt;0,1,0)</f>
        <v>0</v>
      </c>
      <c r="BX41" s="107">
        <f ca="1">IF(IFERROR(MATCH(_xlfn.CONCAT($B41,",",BX$4),'22 SpcFunc &amp; VentSpcFunc combos'!$Q$8:$Q$343,0),0)&gt;0,1,0)</f>
        <v>0</v>
      </c>
      <c r="BY41" s="107">
        <f ca="1">IF(IFERROR(MATCH(_xlfn.CONCAT($B41,",",BY$4),'22 SpcFunc &amp; VentSpcFunc combos'!$Q$8:$Q$343,0),0)&gt;0,1,0)</f>
        <v>0</v>
      </c>
      <c r="BZ41" s="107">
        <f ca="1">IF(IFERROR(MATCH(_xlfn.CONCAT($B41,",",BZ$4),'22 SpcFunc &amp; VentSpcFunc combos'!$Q$8:$Q$343,0),0)&gt;0,1,0)</f>
        <v>0</v>
      </c>
      <c r="CA41" s="107">
        <f ca="1">IF(IFERROR(MATCH(_xlfn.CONCAT($B41,",",CA$4),'22 SpcFunc &amp; VentSpcFunc combos'!$Q$8:$Q$343,0),0)&gt;0,1,0)</f>
        <v>0</v>
      </c>
      <c r="CB41" s="107">
        <f ca="1">IF(IFERROR(MATCH(_xlfn.CONCAT($B41,",",CB$4),'22 SpcFunc &amp; VentSpcFunc combos'!$Q$8:$Q$343,0),0)&gt;0,1,0)</f>
        <v>0</v>
      </c>
      <c r="CC41" s="107">
        <f ca="1">IF(IFERROR(MATCH(_xlfn.CONCAT($B41,",",CC$4),'22 SpcFunc &amp; VentSpcFunc combos'!$Q$8:$Q$343,0),0)&gt;0,1,0)</f>
        <v>0</v>
      </c>
      <c r="CD41" s="107">
        <f ca="1">IF(IFERROR(MATCH(_xlfn.CONCAT($B41,",",CD$4),'22 SpcFunc &amp; VentSpcFunc combos'!$Q$8:$Q$343,0),0)&gt;0,1,0)</f>
        <v>0</v>
      </c>
      <c r="CE41" s="107">
        <f ca="1">IF(IFERROR(MATCH(_xlfn.CONCAT($B41,",",CE$4),'22 SpcFunc &amp; VentSpcFunc combos'!$Q$8:$Q$343,0),0)&gt;0,1,0)</f>
        <v>0</v>
      </c>
      <c r="CF41" s="107">
        <f ca="1">IF(IFERROR(MATCH(_xlfn.CONCAT($B41,",",CF$4),'22 SpcFunc &amp; VentSpcFunc combos'!$Q$8:$Q$343,0),0)&gt;0,1,0)</f>
        <v>0</v>
      </c>
      <c r="CG41" s="107">
        <f ca="1">IF(IFERROR(MATCH(_xlfn.CONCAT($B41,",",CG$4),'22 SpcFunc &amp; VentSpcFunc combos'!$Q$8:$Q$343,0),0)&gt;0,1,0)</f>
        <v>0</v>
      </c>
      <c r="CH41" s="107">
        <f ca="1">IF(IFERROR(MATCH(_xlfn.CONCAT($B41,",",CH$4),'22 SpcFunc &amp; VentSpcFunc combos'!$Q$8:$Q$343,0),0)&gt;0,1,0)</f>
        <v>0</v>
      </c>
      <c r="CI41" s="107">
        <f ca="1">IF(IFERROR(MATCH(_xlfn.CONCAT($B41,",",CI$4),'22 SpcFunc &amp; VentSpcFunc combos'!$Q$8:$Q$343,0),0)&gt;0,1,0)</f>
        <v>0</v>
      </c>
      <c r="CJ41" s="107">
        <f ca="1">IF(IFERROR(MATCH(_xlfn.CONCAT($B41,",",CJ$4),'22 SpcFunc &amp; VentSpcFunc combos'!$Q$8:$Q$343,0),0)&gt;0,1,0)</f>
        <v>0</v>
      </c>
      <c r="CK41" s="107">
        <f ca="1">IF(IFERROR(MATCH(_xlfn.CONCAT($B41,",",CK$4),'22 SpcFunc &amp; VentSpcFunc combos'!$Q$8:$Q$343,0),0)&gt;0,1,0)</f>
        <v>0</v>
      </c>
      <c r="CL41" s="107">
        <f ca="1">IF(IFERROR(MATCH(_xlfn.CONCAT($B41,",",CL$4),'22 SpcFunc &amp; VentSpcFunc combos'!$Q$8:$Q$343,0),0)&gt;0,1,0)</f>
        <v>0</v>
      </c>
      <c r="CM41" s="107">
        <f ca="1">IF(IFERROR(MATCH(_xlfn.CONCAT($B41,",",CM$4),'22 SpcFunc &amp; VentSpcFunc combos'!$Q$8:$Q$343,0),0)&gt;0,1,0)</f>
        <v>0</v>
      </c>
      <c r="CN41" s="107">
        <f ca="1">IF(IFERROR(MATCH(_xlfn.CONCAT($B41,",",CN$4),'22 SpcFunc &amp; VentSpcFunc combos'!$Q$8:$Q$343,0),0)&gt;0,1,0)</f>
        <v>0</v>
      </c>
      <c r="CO41" s="107">
        <f ca="1">IF(IFERROR(MATCH(_xlfn.CONCAT($B41,",",CO$4),'22 SpcFunc &amp; VentSpcFunc combos'!$Q$8:$Q$343,0),0)&gt;0,1,0)</f>
        <v>0</v>
      </c>
      <c r="CP41" s="107">
        <f ca="1">IF(IFERROR(MATCH(_xlfn.CONCAT($B41,",",CP$4),'22 SpcFunc &amp; VentSpcFunc combos'!$Q$8:$Q$343,0),0)&gt;0,1,0)</f>
        <v>0</v>
      </c>
      <c r="CQ41" s="107">
        <f ca="1">IF(IFERROR(MATCH(_xlfn.CONCAT($B41,",",CQ$4),'22 SpcFunc &amp; VentSpcFunc combos'!$Q$8:$Q$343,0),0)&gt;0,1,0)</f>
        <v>0</v>
      </c>
      <c r="CR41" s="107">
        <f ca="1">IF(IFERROR(MATCH(_xlfn.CONCAT($B41,",",CR$4),'22 SpcFunc &amp; VentSpcFunc combos'!$Q$8:$Q$343,0),0)&gt;0,1,0)</f>
        <v>0</v>
      </c>
      <c r="CS41" s="107">
        <f ca="1">IF(IFERROR(MATCH(_xlfn.CONCAT($B41,",",CS$4),'22 SpcFunc &amp; VentSpcFunc combos'!$Q$8:$Q$343,0),0)&gt;0,1,0)</f>
        <v>0</v>
      </c>
      <c r="CT41" s="107">
        <f ca="1">IF(IFERROR(MATCH(_xlfn.CONCAT($B41,",",CT$4),'22 SpcFunc &amp; VentSpcFunc combos'!$Q$8:$Q$343,0),0)&gt;0,1,0)</f>
        <v>0</v>
      </c>
      <c r="CU41" s="86" t="s">
        <v>535</v>
      </c>
      <c r="CV41">
        <f t="shared" ca="1" si="4"/>
        <v>2</v>
      </c>
    </row>
    <row r="42" spans="2:100">
      <c r="B42" t="str">
        <f>'For CSV - 2022 SpcFuncData'!B42</f>
        <v>Kitchen/Food Preparation Area</v>
      </c>
      <c r="C42" s="107">
        <f ca="1">IF(IFERROR(MATCH(_xlfn.CONCAT($B42,",",C$4),'22 SpcFunc &amp; VentSpcFunc combos'!$Q$8:$Q$343,0),0)&gt;0,1,0)</f>
        <v>0</v>
      </c>
      <c r="D42" s="107">
        <f ca="1">IF(IFERROR(MATCH(_xlfn.CONCAT($B42,",",D$4),'22 SpcFunc &amp; VentSpcFunc combos'!$Q$8:$Q$343,0),0)&gt;0,1,0)</f>
        <v>0</v>
      </c>
      <c r="E42" s="107">
        <f ca="1">IF(IFERROR(MATCH(_xlfn.CONCAT($B42,",",E$4),'22 SpcFunc &amp; VentSpcFunc combos'!$Q$8:$Q$343,0),0)&gt;0,1,0)</f>
        <v>0</v>
      </c>
      <c r="F42" s="107">
        <f ca="1">IF(IFERROR(MATCH(_xlfn.CONCAT($B42,",",F$4),'22 SpcFunc &amp; VentSpcFunc combos'!$Q$8:$Q$343,0),0)&gt;0,1,0)</f>
        <v>0</v>
      </c>
      <c r="G42" s="107">
        <f ca="1">IF(IFERROR(MATCH(_xlfn.CONCAT($B42,",",G$4),'22 SpcFunc &amp; VentSpcFunc combos'!$Q$8:$Q$343,0),0)&gt;0,1,0)</f>
        <v>0</v>
      </c>
      <c r="H42" s="107">
        <f ca="1">IF(IFERROR(MATCH(_xlfn.CONCAT($B42,",",H$4),'22 SpcFunc &amp; VentSpcFunc combos'!$Q$8:$Q$343,0),0)&gt;0,1,0)</f>
        <v>0</v>
      </c>
      <c r="I42" s="107">
        <f ca="1">IF(IFERROR(MATCH(_xlfn.CONCAT($B42,",",I$4),'22 SpcFunc &amp; VentSpcFunc combos'!$Q$8:$Q$343,0),0)&gt;0,1,0)</f>
        <v>0</v>
      </c>
      <c r="J42" s="107">
        <f ca="1">IF(IFERROR(MATCH(_xlfn.CONCAT($B42,",",J$4),'22 SpcFunc &amp; VentSpcFunc combos'!$Q$8:$Q$343,0),0)&gt;0,1,0)</f>
        <v>0</v>
      </c>
      <c r="K42" s="107">
        <f ca="1">IF(IFERROR(MATCH(_xlfn.CONCAT($B42,",",K$4),'22 SpcFunc &amp; VentSpcFunc combos'!$Q$8:$Q$343,0),0)&gt;0,1,0)</f>
        <v>0</v>
      </c>
      <c r="L42" s="107">
        <f ca="1">IF(IFERROR(MATCH(_xlfn.CONCAT($B42,",",L$4),'22 SpcFunc &amp; VentSpcFunc combos'!$Q$8:$Q$343,0),0)&gt;0,1,0)</f>
        <v>0</v>
      </c>
      <c r="M42" s="107">
        <f ca="1">IF(IFERROR(MATCH(_xlfn.CONCAT($B42,",",M$4),'22 SpcFunc &amp; VentSpcFunc combos'!$Q$8:$Q$343,0),0)&gt;0,1,0)</f>
        <v>0</v>
      </c>
      <c r="N42" s="107">
        <f ca="1">IF(IFERROR(MATCH(_xlfn.CONCAT($B42,",",N$4),'22 SpcFunc &amp; VentSpcFunc combos'!$Q$8:$Q$343,0),0)&gt;0,1,0)</f>
        <v>0</v>
      </c>
      <c r="O42" s="107">
        <f ca="1">IF(IFERROR(MATCH(_xlfn.CONCAT($B42,",",O$4),'22 SpcFunc &amp; VentSpcFunc combos'!$Q$8:$Q$343,0),0)&gt;0,1,0)</f>
        <v>0</v>
      </c>
      <c r="P42" s="107">
        <f ca="1">IF(IFERROR(MATCH(_xlfn.CONCAT($B42,",",P$4),'22 SpcFunc &amp; VentSpcFunc combos'!$Q$8:$Q$343,0),0)&gt;0,1,0)</f>
        <v>0</v>
      </c>
      <c r="Q42" s="107">
        <f ca="1">IF(IFERROR(MATCH(_xlfn.CONCAT($B42,",",Q$4),'22 SpcFunc &amp; VentSpcFunc combos'!$Q$8:$Q$343,0),0)&gt;0,1,0)</f>
        <v>0</v>
      </c>
      <c r="R42" s="107">
        <f ca="1">IF(IFERROR(MATCH(_xlfn.CONCAT($B42,",",R$4),'22 SpcFunc &amp; VentSpcFunc combos'!$Q$8:$Q$343,0),0)&gt;0,1,0)</f>
        <v>0</v>
      </c>
      <c r="S42" s="107">
        <f ca="1">IF(IFERROR(MATCH(_xlfn.CONCAT($B42,",",S$4),'22 SpcFunc &amp; VentSpcFunc combos'!$Q$8:$Q$343,0),0)&gt;0,1,0)</f>
        <v>0</v>
      </c>
      <c r="T42" s="107">
        <f ca="1">IF(IFERROR(MATCH(_xlfn.CONCAT($B42,",",T$4),'22 SpcFunc &amp; VentSpcFunc combos'!$Q$8:$Q$343,0),0)&gt;0,1,0)</f>
        <v>0</v>
      </c>
      <c r="U42" s="107">
        <f ca="1">IF(IFERROR(MATCH(_xlfn.CONCAT($B42,",",U$4),'22 SpcFunc &amp; VentSpcFunc combos'!$Q$8:$Q$343,0),0)&gt;0,1,0)</f>
        <v>0</v>
      </c>
      <c r="V42" s="107">
        <f ca="1">IF(IFERROR(MATCH(_xlfn.CONCAT($B42,",",V$4),'22 SpcFunc &amp; VentSpcFunc combos'!$Q$8:$Q$343,0),0)&gt;0,1,0)</f>
        <v>0</v>
      </c>
      <c r="W42" s="107">
        <f ca="1">IF(IFERROR(MATCH(_xlfn.CONCAT($B42,",",W$4),'22 SpcFunc &amp; VentSpcFunc combos'!$Q$8:$Q$343,0),0)&gt;0,1,0)</f>
        <v>0</v>
      </c>
      <c r="X42" s="107">
        <f ca="1">IF(IFERROR(MATCH(_xlfn.CONCAT($B42,",",X$4),'22 SpcFunc &amp; VentSpcFunc combos'!$Q$8:$Q$343,0),0)&gt;0,1,0)</f>
        <v>0</v>
      </c>
      <c r="Y42" s="107">
        <f ca="1">IF(IFERROR(MATCH(_xlfn.CONCAT($B42,",",Y$4),'22 SpcFunc &amp; VentSpcFunc combos'!$Q$8:$Q$343,0),0)&gt;0,1,0)</f>
        <v>0</v>
      </c>
      <c r="Z42" s="107">
        <f ca="1">IF(IFERROR(MATCH(_xlfn.CONCAT($B42,",",Z$4),'22 SpcFunc &amp; VentSpcFunc combos'!$Q$8:$Q$343,0),0)&gt;0,1,0)</f>
        <v>0</v>
      </c>
      <c r="AA42" s="107">
        <f ca="1">IF(IFERROR(MATCH(_xlfn.CONCAT($B42,",",AA$4),'22 SpcFunc &amp; VentSpcFunc combos'!$Q$8:$Q$343,0),0)&gt;0,1,0)</f>
        <v>0</v>
      </c>
      <c r="AB42" s="107">
        <f ca="1">IF(IFERROR(MATCH(_xlfn.CONCAT($B42,",",AB$4),'22 SpcFunc &amp; VentSpcFunc combos'!$Q$8:$Q$343,0),0)&gt;0,1,0)</f>
        <v>0</v>
      </c>
      <c r="AC42" s="107">
        <f ca="1">IF(IFERROR(MATCH(_xlfn.CONCAT($B42,",",AC$4),'22 SpcFunc &amp; VentSpcFunc combos'!$Q$8:$Q$343,0),0)&gt;0,1,0)</f>
        <v>0</v>
      </c>
      <c r="AD42" s="107">
        <f ca="1">IF(IFERROR(MATCH(_xlfn.CONCAT($B42,",",AD$4),'22 SpcFunc &amp; VentSpcFunc combos'!$Q$8:$Q$343,0),0)&gt;0,1,0)</f>
        <v>0</v>
      </c>
      <c r="AE42" s="107">
        <f ca="1">IF(IFERROR(MATCH(_xlfn.CONCAT($B42,",",AE$4),'22 SpcFunc &amp; VentSpcFunc combos'!$Q$8:$Q$343,0),0)&gt;0,1,0)</f>
        <v>0</v>
      </c>
      <c r="AF42" s="107">
        <f ca="1">IF(IFERROR(MATCH(_xlfn.CONCAT($B42,",",AF$4),'22 SpcFunc &amp; VentSpcFunc combos'!$Q$8:$Q$343,0),0)&gt;0,1,0)</f>
        <v>0</v>
      </c>
      <c r="AG42" s="107">
        <f ca="1">IF(IFERROR(MATCH(_xlfn.CONCAT($B42,",",AG$4),'22 SpcFunc &amp; VentSpcFunc combos'!$Q$8:$Q$343,0),0)&gt;0,1,0)</f>
        <v>0</v>
      </c>
      <c r="AH42" s="107">
        <f ca="1">IF(IFERROR(MATCH(_xlfn.CONCAT($B42,",",AH$4),'22 SpcFunc &amp; VentSpcFunc combos'!$Q$8:$Q$343,0),0)&gt;0,1,0)</f>
        <v>0</v>
      </c>
      <c r="AI42" s="107">
        <f ca="1">IF(IFERROR(MATCH(_xlfn.CONCAT($B42,",",AI$4),'22 SpcFunc &amp; VentSpcFunc combos'!$Q$8:$Q$343,0),0)&gt;0,1,0)</f>
        <v>0</v>
      </c>
      <c r="AJ42" s="107">
        <f ca="1">IF(IFERROR(MATCH(_xlfn.CONCAT($B42,",",AJ$4),'22 SpcFunc &amp; VentSpcFunc combos'!$Q$8:$Q$343,0),0)&gt;0,1,0)</f>
        <v>0</v>
      </c>
      <c r="AK42" s="107">
        <f ca="1">IF(IFERROR(MATCH(_xlfn.CONCAT($B42,",",AK$4),'22 SpcFunc &amp; VentSpcFunc combos'!$Q$8:$Q$343,0),0)&gt;0,1,0)</f>
        <v>0</v>
      </c>
      <c r="AL42" s="107">
        <f ca="1">IF(IFERROR(MATCH(_xlfn.CONCAT($B42,",",AL$4),'22 SpcFunc &amp; VentSpcFunc combos'!$Q$8:$Q$343,0),0)&gt;0,1,0)</f>
        <v>0</v>
      </c>
      <c r="AM42" s="107">
        <f ca="1">IF(IFERROR(MATCH(_xlfn.CONCAT($B42,",",AM$4),'22 SpcFunc &amp; VentSpcFunc combos'!$Q$8:$Q$343,0),0)&gt;0,1,0)</f>
        <v>0</v>
      </c>
      <c r="AN42" s="107">
        <f ca="1">IF(IFERROR(MATCH(_xlfn.CONCAT($B42,",",AN$4),'22 SpcFunc &amp; VentSpcFunc combos'!$Q$8:$Q$343,0),0)&gt;0,1,0)</f>
        <v>0</v>
      </c>
      <c r="AO42" s="107">
        <f ca="1">IF(IFERROR(MATCH(_xlfn.CONCAT($B42,",",AO$4),'22 SpcFunc &amp; VentSpcFunc combos'!$Q$8:$Q$343,0),0)&gt;0,1,0)</f>
        <v>0</v>
      </c>
      <c r="AP42" s="107">
        <f ca="1">IF(IFERROR(MATCH(_xlfn.CONCAT($B42,",",AP$4),'22 SpcFunc &amp; VentSpcFunc combos'!$Q$8:$Q$343,0),0)&gt;0,1,0)</f>
        <v>0</v>
      </c>
      <c r="AQ42" s="107">
        <f ca="1">IF(IFERROR(MATCH(_xlfn.CONCAT($B42,",",AQ$4),'22 SpcFunc &amp; VentSpcFunc combos'!$Q$8:$Q$343,0),0)&gt;0,1,0)</f>
        <v>0</v>
      </c>
      <c r="AR42" s="107">
        <f ca="1">IF(IFERROR(MATCH(_xlfn.CONCAT($B42,",",AR$4),'22 SpcFunc &amp; VentSpcFunc combos'!$Q$8:$Q$343,0),0)&gt;0,1,0)</f>
        <v>0</v>
      </c>
      <c r="AS42" s="107">
        <f ca="1">IF(IFERROR(MATCH(_xlfn.CONCAT($B42,",",AS$4),'22 SpcFunc &amp; VentSpcFunc combos'!$Q$8:$Q$343,0),0)&gt;0,1,0)</f>
        <v>0</v>
      </c>
      <c r="AT42" s="107">
        <f ca="1">IF(IFERROR(MATCH(_xlfn.CONCAT($B42,",",AT$4),'22 SpcFunc &amp; VentSpcFunc combos'!$Q$8:$Q$343,0),0)&gt;0,1,0)</f>
        <v>1</v>
      </c>
      <c r="AU42" s="107">
        <f ca="1">IF(IFERROR(MATCH(_xlfn.CONCAT($B42,",",AU$4),'22 SpcFunc &amp; VentSpcFunc combos'!$Q$8:$Q$343,0),0)&gt;0,1,0)</f>
        <v>0</v>
      </c>
      <c r="AV42" s="107">
        <f ca="1">IF(IFERROR(MATCH(_xlfn.CONCAT($B42,",",AV$4),'22 SpcFunc &amp; VentSpcFunc combos'!$Q$8:$Q$343,0),0)&gt;0,1,0)</f>
        <v>0</v>
      </c>
      <c r="AW42" s="107">
        <f ca="1">IF(IFERROR(MATCH(_xlfn.CONCAT($B42,",",AW$4),'22 SpcFunc &amp; VentSpcFunc combos'!$Q$8:$Q$343,0),0)&gt;0,1,0)</f>
        <v>0</v>
      </c>
      <c r="AX42" s="107">
        <f ca="1">IF(IFERROR(MATCH(_xlfn.CONCAT($B42,",",AX$4),'22 SpcFunc &amp; VentSpcFunc combos'!$Q$8:$Q$343,0),0)&gt;0,1,0)</f>
        <v>0</v>
      </c>
      <c r="AY42" s="107">
        <f ca="1">IF(IFERROR(MATCH(_xlfn.CONCAT($B42,",",AY$4),'22 SpcFunc &amp; VentSpcFunc combos'!$Q$8:$Q$343,0),0)&gt;0,1,0)</f>
        <v>0</v>
      </c>
      <c r="AZ42" s="107">
        <f ca="1">IF(IFERROR(MATCH(_xlfn.CONCAT($B42,",",AZ$4),'22 SpcFunc &amp; VentSpcFunc combos'!$Q$8:$Q$343,0),0)&gt;0,1,0)</f>
        <v>0</v>
      </c>
      <c r="BA42" s="107">
        <f ca="1">IF(IFERROR(MATCH(_xlfn.CONCAT($B42,",",BA$4),'22 SpcFunc &amp; VentSpcFunc combos'!$Q$8:$Q$343,0),0)&gt;0,1,0)</f>
        <v>0</v>
      </c>
      <c r="BB42" s="107">
        <f ca="1">IF(IFERROR(MATCH(_xlfn.CONCAT($B42,",",BB$4),'22 SpcFunc &amp; VentSpcFunc combos'!$Q$8:$Q$343,0),0)&gt;0,1,0)</f>
        <v>0</v>
      </c>
      <c r="BC42" s="107">
        <f ca="1">IF(IFERROR(MATCH(_xlfn.CONCAT($B42,",",BC$4),'22 SpcFunc &amp; VentSpcFunc combos'!$Q$8:$Q$343,0),0)&gt;0,1,0)</f>
        <v>0</v>
      </c>
      <c r="BD42" s="107">
        <f ca="1">IF(IFERROR(MATCH(_xlfn.CONCAT($B42,",",BD$4),'22 SpcFunc &amp; VentSpcFunc combos'!$Q$8:$Q$343,0),0)&gt;0,1,0)</f>
        <v>0</v>
      </c>
      <c r="BE42" s="107">
        <f ca="1">IF(IFERROR(MATCH(_xlfn.CONCAT($B42,",",BE$4),'22 SpcFunc &amp; VentSpcFunc combos'!$Q$8:$Q$343,0),0)&gt;0,1,0)</f>
        <v>0</v>
      </c>
      <c r="BF42" s="107">
        <f ca="1">IF(IFERROR(MATCH(_xlfn.CONCAT($B42,",",BF$4),'22 SpcFunc &amp; VentSpcFunc combos'!$Q$8:$Q$343,0),0)&gt;0,1,0)</f>
        <v>0</v>
      </c>
      <c r="BG42" s="107">
        <f ca="1">IF(IFERROR(MATCH(_xlfn.CONCAT($B42,",",BG$4),'22 SpcFunc &amp; VentSpcFunc combos'!$Q$8:$Q$343,0),0)&gt;0,1,0)</f>
        <v>0</v>
      </c>
      <c r="BH42" s="107">
        <f ca="1">IF(IFERROR(MATCH(_xlfn.CONCAT($B42,",",BH$4),'22 SpcFunc &amp; VentSpcFunc combos'!$Q$8:$Q$343,0),0)&gt;0,1,0)</f>
        <v>0</v>
      </c>
      <c r="BI42" s="107">
        <f ca="1">IF(IFERROR(MATCH(_xlfn.CONCAT($B42,",",BI$4),'22 SpcFunc &amp; VentSpcFunc combos'!$Q$8:$Q$343,0),0)&gt;0,1,0)</f>
        <v>0</v>
      </c>
      <c r="BJ42" s="107">
        <f ca="1">IF(IFERROR(MATCH(_xlfn.CONCAT($B42,",",BJ$4),'22 SpcFunc &amp; VentSpcFunc combos'!$Q$8:$Q$343,0),0)&gt;0,1,0)</f>
        <v>0</v>
      </c>
      <c r="BK42" s="107">
        <f ca="1">IF(IFERROR(MATCH(_xlfn.CONCAT($B42,",",BK$4),'22 SpcFunc &amp; VentSpcFunc combos'!$Q$8:$Q$343,0),0)&gt;0,1,0)</f>
        <v>0</v>
      </c>
      <c r="BL42" s="107">
        <f ca="1">IF(IFERROR(MATCH(_xlfn.CONCAT($B42,",",BL$4),'22 SpcFunc &amp; VentSpcFunc combos'!$Q$8:$Q$343,0),0)&gt;0,1,0)</f>
        <v>0</v>
      </c>
      <c r="BM42" s="107">
        <f ca="1">IF(IFERROR(MATCH(_xlfn.CONCAT($B42,",",BM$4),'22 SpcFunc &amp; VentSpcFunc combos'!$Q$8:$Q$343,0),0)&gt;0,1,0)</f>
        <v>0</v>
      </c>
      <c r="BN42" s="107">
        <f ca="1">IF(IFERROR(MATCH(_xlfn.CONCAT($B42,",",BN$4),'22 SpcFunc &amp; VentSpcFunc combos'!$Q$8:$Q$343,0),0)&gt;0,1,0)</f>
        <v>0</v>
      </c>
      <c r="BO42" s="107">
        <f ca="1">IF(IFERROR(MATCH(_xlfn.CONCAT($B42,",",BO$4),'22 SpcFunc &amp; VentSpcFunc combos'!$Q$8:$Q$343,0),0)&gt;0,1,0)</f>
        <v>0</v>
      </c>
      <c r="BP42" s="107">
        <f ca="1">IF(IFERROR(MATCH(_xlfn.CONCAT($B42,",",BP$4),'22 SpcFunc &amp; VentSpcFunc combos'!$Q$8:$Q$343,0),0)&gt;0,1,0)</f>
        <v>0</v>
      </c>
      <c r="BQ42" s="107">
        <f ca="1">IF(IFERROR(MATCH(_xlfn.CONCAT($B42,",",BQ$4),'22 SpcFunc &amp; VentSpcFunc combos'!$Q$8:$Q$343,0),0)&gt;0,1,0)</f>
        <v>0</v>
      </c>
      <c r="BR42" s="107">
        <f ca="1">IF(IFERROR(MATCH(_xlfn.CONCAT($B42,",",BR$4),'22 SpcFunc &amp; VentSpcFunc combos'!$Q$8:$Q$343,0),0)&gt;0,1,0)</f>
        <v>0</v>
      </c>
      <c r="BS42" s="107">
        <f ca="1">IF(IFERROR(MATCH(_xlfn.CONCAT($B42,",",BS$4),'22 SpcFunc &amp; VentSpcFunc combos'!$Q$8:$Q$343,0),0)&gt;0,1,0)</f>
        <v>0</v>
      </c>
      <c r="BT42" s="107">
        <f ca="1">IF(IFERROR(MATCH(_xlfn.CONCAT($B42,",",BT$4),'22 SpcFunc &amp; VentSpcFunc combos'!$Q$8:$Q$343,0),0)&gt;0,1,0)</f>
        <v>0</v>
      </c>
      <c r="BU42" s="107">
        <f ca="1">IF(IFERROR(MATCH(_xlfn.CONCAT($B42,",",BU$4),'22 SpcFunc &amp; VentSpcFunc combos'!$Q$8:$Q$343,0),0)&gt;0,1,0)</f>
        <v>0</v>
      </c>
      <c r="BV42" s="107">
        <f ca="1">IF(IFERROR(MATCH(_xlfn.CONCAT($B42,",",BV$4),'22 SpcFunc &amp; VentSpcFunc combos'!$Q$8:$Q$343,0),0)&gt;0,1,0)</f>
        <v>0</v>
      </c>
      <c r="BW42" s="107">
        <f ca="1">IF(IFERROR(MATCH(_xlfn.CONCAT($B42,",",BW$4),'22 SpcFunc &amp; VentSpcFunc combos'!$Q$8:$Q$343,0),0)&gt;0,1,0)</f>
        <v>0</v>
      </c>
      <c r="BX42" s="107">
        <f ca="1">IF(IFERROR(MATCH(_xlfn.CONCAT($B42,",",BX$4),'22 SpcFunc &amp; VentSpcFunc combos'!$Q$8:$Q$343,0),0)&gt;0,1,0)</f>
        <v>0</v>
      </c>
      <c r="BY42" s="107">
        <f ca="1">IF(IFERROR(MATCH(_xlfn.CONCAT($B42,",",BY$4),'22 SpcFunc &amp; VentSpcFunc combos'!$Q$8:$Q$343,0),0)&gt;0,1,0)</f>
        <v>0</v>
      </c>
      <c r="BZ42" s="107">
        <f ca="1">IF(IFERROR(MATCH(_xlfn.CONCAT($B42,",",BZ$4),'22 SpcFunc &amp; VentSpcFunc combos'!$Q$8:$Q$343,0),0)&gt;0,1,0)</f>
        <v>0</v>
      </c>
      <c r="CA42" s="107">
        <f ca="1">IF(IFERROR(MATCH(_xlfn.CONCAT($B42,",",CA$4),'22 SpcFunc &amp; VentSpcFunc combos'!$Q$8:$Q$343,0),0)&gt;0,1,0)</f>
        <v>0</v>
      </c>
      <c r="CB42" s="107">
        <f ca="1">IF(IFERROR(MATCH(_xlfn.CONCAT($B42,",",CB$4),'22 SpcFunc &amp; VentSpcFunc combos'!$Q$8:$Q$343,0),0)&gt;0,1,0)</f>
        <v>0</v>
      </c>
      <c r="CC42" s="107">
        <f ca="1">IF(IFERROR(MATCH(_xlfn.CONCAT($B42,",",CC$4),'22 SpcFunc &amp; VentSpcFunc combos'!$Q$8:$Q$343,0),0)&gt;0,1,0)</f>
        <v>0</v>
      </c>
      <c r="CD42" s="107">
        <f ca="1">IF(IFERROR(MATCH(_xlfn.CONCAT($B42,",",CD$4),'22 SpcFunc &amp; VentSpcFunc combos'!$Q$8:$Q$343,0),0)&gt;0,1,0)</f>
        <v>0</v>
      </c>
      <c r="CE42" s="107">
        <f ca="1">IF(IFERROR(MATCH(_xlfn.CONCAT($B42,",",CE$4),'22 SpcFunc &amp; VentSpcFunc combos'!$Q$8:$Q$343,0),0)&gt;0,1,0)</f>
        <v>0</v>
      </c>
      <c r="CF42" s="107">
        <f ca="1">IF(IFERROR(MATCH(_xlfn.CONCAT($B42,",",CF$4),'22 SpcFunc &amp; VentSpcFunc combos'!$Q$8:$Q$343,0),0)&gt;0,1,0)</f>
        <v>0</v>
      </c>
      <c r="CG42" s="107">
        <f ca="1">IF(IFERROR(MATCH(_xlfn.CONCAT($B42,",",CG$4),'22 SpcFunc &amp; VentSpcFunc combos'!$Q$8:$Q$343,0),0)&gt;0,1,0)</f>
        <v>0</v>
      </c>
      <c r="CH42" s="107">
        <f ca="1">IF(IFERROR(MATCH(_xlfn.CONCAT($B42,",",CH$4),'22 SpcFunc &amp; VentSpcFunc combos'!$Q$8:$Q$343,0),0)&gt;0,1,0)</f>
        <v>0</v>
      </c>
      <c r="CI42" s="107">
        <f ca="1">IF(IFERROR(MATCH(_xlfn.CONCAT($B42,",",CI$4),'22 SpcFunc &amp; VentSpcFunc combos'!$Q$8:$Q$343,0),0)&gt;0,1,0)</f>
        <v>0</v>
      </c>
      <c r="CJ42" s="107">
        <f ca="1">IF(IFERROR(MATCH(_xlfn.CONCAT($B42,",",CJ$4),'22 SpcFunc &amp; VentSpcFunc combos'!$Q$8:$Q$343,0),0)&gt;0,1,0)</f>
        <v>0</v>
      </c>
      <c r="CK42" s="107">
        <f ca="1">IF(IFERROR(MATCH(_xlfn.CONCAT($B42,",",CK$4),'22 SpcFunc &amp; VentSpcFunc combos'!$Q$8:$Q$343,0),0)&gt;0,1,0)</f>
        <v>0</v>
      </c>
      <c r="CL42" s="107">
        <f ca="1">IF(IFERROR(MATCH(_xlfn.CONCAT($B42,",",CL$4),'22 SpcFunc &amp; VentSpcFunc combos'!$Q$8:$Q$343,0),0)&gt;0,1,0)</f>
        <v>0</v>
      </c>
      <c r="CM42" s="107">
        <f ca="1">IF(IFERROR(MATCH(_xlfn.CONCAT($B42,",",CM$4),'22 SpcFunc &amp; VentSpcFunc combos'!$Q$8:$Q$343,0),0)&gt;0,1,0)</f>
        <v>0</v>
      </c>
      <c r="CN42" s="107">
        <f ca="1">IF(IFERROR(MATCH(_xlfn.CONCAT($B42,",",CN$4),'22 SpcFunc &amp; VentSpcFunc combos'!$Q$8:$Q$343,0),0)&gt;0,1,0)</f>
        <v>0</v>
      </c>
      <c r="CO42" s="107">
        <f ca="1">IF(IFERROR(MATCH(_xlfn.CONCAT($B42,",",CO$4),'22 SpcFunc &amp; VentSpcFunc combos'!$Q$8:$Q$343,0),0)&gt;0,1,0)</f>
        <v>0</v>
      </c>
      <c r="CP42" s="107">
        <f ca="1">IF(IFERROR(MATCH(_xlfn.CONCAT($B42,",",CP$4),'22 SpcFunc &amp; VentSpcFunc combos'!$Q$8:$Q$343,0),0)&gt;0,1,0)</f>
        <v>0</v>
      </c>
      <c r="CQ42" s="107">
        <f ca="1">IF(IFERROR(MATCH(_xlfn.CONCAT($B42,",",CQ$4),'22 SpcFunc &amp; VentSpcFunc combos'!$Q$8:$Q$343,0),0)&gt;0,1,0)</f>
        <v>0</v>
      </c>
      <c r="CR42" s="107">
        <f ca="1">IF(IFERROR(MATCH(_xlfn.CONCAT($B42,",",CR$4),'22 SpcFunc &amp; VentSpcFunc combos'!$Q$8:$Q$343,0),0)&gt;0,1,0)</f>
        <v>0</v>
      </c>
      <c r="CS42" s="107">
        <f ca="1">IF(IFERROR(MATCH(_xlfn.CONCAT($B42,",",CS$4),'22 SpcFunc &amp; VentSpcFunc combos'!$Q$8:$Q$343,0),0)&gt;0,1,0)</f>
        <v>0</v>
      </c>
      <c r="CT42" s="107">
        <f ca="1">IF(IFERROR(MATCH(_xlfn.CONCAT($B42,",",CT$4),'22 SpcFunc &amp; VentSpcFunc combos'!$Q$8:$Q$343,0),0)&gt;0,1,0)</f>
        <v>0</v>
      </c>
      <c r="CU42" s="86" t="s">
        <v>535</v>
      </c>
      <c r="CV42">
        <f t="shared" ca="1" si="4"/>
        <v>1</v>
      </c>
    </row>
    <row r="43" spans="2:100">
      <c r="B43" t="str">
        <f>'For CSV - 2022 SpcFuncData'!B43</f>
        <v>Kitchenette or Residential Kitchen</v>
      </c>
      <c r="C43" s="107">
        <f ca="1">IF(IFERROR(MATCH(_xlfn.CONCAT($B43,",",C$4),'22 SpcFunc &amp; VentSpcFunc combos'!$Q$8:$Q$343,0),0)&gt;0,1,0)</f>
        <v>0</v>
      </c>
      <c r="D43" s="107">
        <f ca="1">IF(IFERROR(MATCH(_xlfn.CONCAT($B43,",",D$4),'22 SpcFunc &amp; VentSpcFunc combos'!$Q$8:$Q$343,0),0)&gt;0,1,0)</f>
        <v>0</v>
      </c>
      <c r="E43" s="107">
        <f ca="1">IF(IFERROR(MATCH(_xlfn.CONCAT($B43,",",E$4),'22 SpcFunc &amp; VentSpcFunc combos'!$Q$8:$Q$343,0),0)&gt;0,1,0)</f>
        <v>0</v>
      </c>
      <c r="F43" s="107">
        <f ca="1">IF(IFERROR(MATCH(_xlfn.CONCAT($B43,",",F$4),'22 SpcFunc &amp; VentSpcFunc combos'!$Q$8:$Q$343,0),0)&gt;0,1,0)</f>
        <v>0</v>
      </c>
      <c r="G43" s="107">
        <f ca="1">IF(IFERROR(MATCH(_xlfn.CONCAT($B43,",",G$4),'22 SpcFunc &amp; VentSpcFunc combos'!$Q$8:$Q$343,0),0)&gt;0,1,0)</f>
        <v>0</v>
      </c>
      <c r="H43" s="107">
        <f ca="1">IF(IFERROR(MATCH(_xlfn.CONCAT($B43,",",H$4),'22 SpcFunc &amp; VentSpcFunc combos'!$Q$8:$Q$343,0),0)&gt;0,1,0)</f>
        <v>0</v>
      </c>
      <c r="I43" s="107">
        <f ca="1">IF(IFERROR(MATCH(_xlfn.CONCAT($B43,",",I$4),'22 SpcFunc &amp; VentSpcFunc combos'!$Q$8:$Q$343,0),0)&gt;0,1,0)</f>
        <v>0</v>
      </c>
      <c r="J43" s="107">
        <f ca="1">IF(IFERROR(MATCH(_xlfn.CONCAT($B43,",",J$4),'22 SpcFunc &amp; VentSpcFunc combos'!$Q$8:$Q$343,0),0)&gt;0,1,0)</f>
        <v>0</v>
      </c>
      <c r="K43" s="107">
        <f ca="1">IF(IFERROR(MATCH(_xlfn.CONCAT($B43,",",K$4),'22 SpcFunc &amp; VentSpcFunc combos'!$Q$8:$Q$343,0),0)&gt;0,1,0)</f>
        <v>0</v>
      </c>
      <c r="L43" s="107">
        <f ca="1">IF(IFERROR(MATCH(_xlfn.CONCAT($B43,",",L$4),'22 SpcFunc &amp; VentSpcFunc combos'!$Q$8:$Q$343,0),0)&gt;0,1,0)</f>
        <v>0</v>
      </c>
      <c r="M43" s="107">
        <f ca="1">IF(IFERROR(MATCH(_xlfn.CONCAT($B43,",",M$4),'22 SpcFunc &amp; VentSpcFunc combos'!$Q$8:$Q$343,0),0)&gt;0,1,0)</f>
        <v>0</v>
      </c>
      <c r="N43" s="107">
        <f ca="1">IF(IFERROR(MATCH(_xlfn.CONCAT($B43,",",N$4),'22 SpcFunc &amp; VentSpcFunc combos'!$Q$8:$Q$343,0),0)&gt;0,1,0)</f>
        <v>0</v>
      </c>
      <c r="O43" s="107">
        <f ca="1">IF(IFERROR(MATCH(_xlfn.CONCAT($B43,",",O$4),'22 SpcFunc &amp; VentSpcFunc combos'!$Q$8:$Q$343,0),0)&gt;0,1,0)</f>
        <v>0</v>
      </c>
      <c r="P43" s="107">
        <f ca="1">IF(IFERROR(MATCH(_xlfn.CONCAT($B43,",",P$4),'22 SpcFunc &amp; VentSpcFunc combos'!$Q$8:$Q$343,0),0)&gt;0,1,0)</f>
        <v>0</v>
      </c>
      <c r="Q43" s="107">
        <f ca="1">IF(IFERROR(MATCH(_xlfn.CONCAT($B43,",",Q$4),'22 SpcFunc &amp; VentSpcFunc combos'!$Q$8:$Q$343,0),0)&gt;0,1,0)</f>
        <v>0</v>
      </c>
      <c r="R43" s="107">
        <f ca="1">IF(IFERROR(MATCH(_xlfn.CONCAT($B43,",",R$4),'22 SpcFunc &amp; VentSpcFunc combos'!$Q$8:$Q$343,0),0)&gt;0,1,0)</f>
        <v>0</v>
      </c>
      <c r="S43" s="107">
        <f ca="1">IF(IFERROR(MATCH(_xlfn.CONCAT($B43,",",S$4),'22 SpcFunc &amp; VentSpcFunc combos'!$Q$8:$Q$343,0),0)&gt;0,1,0)</f>
        <v>0</v>
      </c>
      <c r="T43" s="107">
        <f ca="1">IF(IFERROR(MATCH(_xlfn.CONCAT($B43,",",T$4),'22 SpcFunc &amp; VentSpcFunc combos'!$Q$8:$Q$343,0),0)&gt;0,1,0)</f>
        <v>0</v>
      </c>
      <c r="U43" s="107">
        <f ca="1">IF(IFERROR(MATCH(_xlfn.CONCAT($B43,",",U$4),'22 SpcFunc &amp; VentSpcFunc combos'!$Q$8:$Q$343,0),0)&gt;0,1,0)</f>
        <v>0</v>
      </c>
      <c r="V43" s="107">
        <f ca="1">IF(IFERROR(MATCH(_xlfn.CONCAT($B43,",",V$4),'22 SpcFunc &amp; VentSpcFunc combos'!$Q$8:$Q$343,0),0)&gt;0,1,0)</f>
        <v>0</v>
      </c>
      <c r="W43" s="107">
        <f ca="1">IF(IFERROR(MATCH(_xlfn.CONCAT($B43,",",W$4),'22 SpcFunc &amp; VentSpcFunc combos'!$Q$8:$Q$343,0),0)&gt;0,1,0)</f>
        <v>0</v>
      </c>
      <c r="X43" s="107">
        <f ca="1">IF(IFERROR(MATCH(_xlfn.CONCAT($B43,",",X$4),'22 SpcFunc &amp; VentSpcFunc combos'!$Q$8:$Q$343,0),0)&gt;0,1,0)</f>
        <v>0</v>
      </c>
      <c r="Y43" s="107">
        <f ca="1">IF(IFERROR(MATCH(_xlfn.CONCAT($B43,",",Y$4),'22 SpcFunc &amp; VentSpcFunc combos'!$Q$8:$Q$343,0),0)&gt;0,1,0)</f>
        <v>0</v>
      </c>
      <c r="Z43" s="107">
        <f ca="1">IF(IFERROR(MATCH(_xlfn.CONCAT($B43,",",Z$4),'22 SpcFunc &amp; VentSpcFunc combos'!$Q$8:$Q$343,0),0)&gt;0,1,0)</f>
        <v>0</v>
      </c>
      <c r="AA43" s="107">
        <f ca="1">IF(IFERROR(MATCH(_xlfn.CONCAT($B43,",",AA$4),'22 SpcFunc &amp; VentSpcFunc combos'!$Q$8:$Q$343,0),0)&gt;0,1,0)</f>
        <v>0</v>
      </c>
      <c r="AB43" s="107">
        <f ca="1">IF(IFERROR(MATCH(_xlfn.CONCAT($B43,",",AB$4),'22 SpcFunc &amp; VentSpcFunc combos'!$Q$8:$Q$343,0),0)&gt;0,1,0)</f>
        <v>0</v>
      </c>
      <c r="AC43" s="107">
        <f ca="1">IF(IFERROR(MATCH(_xlfn.CONCAT($B43,",",AC$4),'22 SpcFunc &amp; VentSpcFunc combos'!$Q$8:$Q$343,0),0)&gt;0,1,0)</f>
        <v>0</v>
      </c>
      <c r="AD43" s="107">
        <f ca="1">IF(IFERROR(MATCH(_xlfn.CONCAT($B43,",",AD$4),'22 SpcFunc &amp; VentSpcFunc combos'!$Q$8:$Q$343,0),0)&gt;0,1,0)</f>
        <v>0</v>
      </c>
      <c r="AE43" s="107">
        <f ca="1">IF(IFERROR(MATCH(_xlfn.CONCAT($B43,",",AE$4),'22 SpcFunc &amp; VentSpcFunc combos'!$Q$8:$Q$343,0),0)&gt;0,1,0)</f>
        <v>0</v>
      </c>
      <c r="AF43" s="107">
        <f ca="1">IF(IFERROR(MATCH(_xlfn.CONCAT($B43,",",AF$4),'22 SpcFunc &amp; VentSpcFunc combos'!$Q$8:$Q$343,0),0)&gt;0,1,0)</f>
        <v>0</v>
      </c>
      <c r="AG43" s="107">
        <f ca="1">IF(IFERROR(MATCH(_xlfn.CONCAT($B43,",",AG$4),'22 SpcFunc &amp; VentSpcFunc combos'!$Q$8:$Q$343,0),0)&gt;0,1,0)</f>
        <v>1</v>
      </c>
      <c r="AH43" s="107">
        <f ca="1">IF(IFERROR(MATCH(_xlfn.CONCAT($B43,",",AH$4),'22 SpcFunc &amp; VentSpcFunc combos'!$Q$8:$Q$343,0),0)&gt;0,1,0)</f>
        <v>0</v>
      </c>
      <c r="AI43" s="107">
        <f ca="1">IF(IFERROR(MATCH(_xlfn.CONCAT($B43,",",AI$4),'22 SpcFunc &amp; VentSpcFunc combos'!$Q$8:$Q$343,0),0)&gt;0,1,0)</f>
        <v>0</v>
      </c>
      <c r="AJ43" s="107">
        <f ca="1">IF(IFERROR(MATCH(_xlfn.CONCAT($B43,",",AJ$4),'22 SpcFunc &amp; VentSpcFunc combos'!$Q$8:$Q$343,0),0)&gt;0,1,0)</f>
        <v>0</v>
      </c>
      <c r="AK43" s="107">
        <f ca="1">IF(IFERROR(MATCH(_xlfn.CONCAT($B43,",",AK$4),'22 SpcFunc &amp; VentSpcFunc combos'!$Q$8:$Q$343,0),0)&gt;0,1,0)</f>
        <v>0</v>
      </c>
      <c r="AL43" s="107">
        <f ca="1">IF(IFERROR(MATCH(_xlfn.CONCAT($B43,",",AL$4),'22 SpcFunc &amp; VentSpcFunc combos'!$Q$8:$Q$343,0),0)&gt;0,1,0)</f>
        <v>0</v>
      </c>
      <c r="AM43" s="107">
        <f ca="1">IF(IFERROR(MATCH(_xlfn.CONCAT($B43,",",AM$4),'22 SpcFunc &amp; VentSpcFunc combos'!$Q$8:$Q$343,0),0)&gt;0,1,0)</f>
        <v>0</v>
      </c>
      <c r="AN43" s="107">
        <f ca="1">IF(IFERROR(MATCH(_xlfn.CONCAT($B43,",",AN$4),'22 SpcFunc &amp; VentSpcFunc combos'!$Q$8:$Q$343,0),0)&gt;0,1,0)</f>
        <v>0</v>
      </c>
      <c r="AO43" s="107">
        <f ca="1">IF(IFERROR(MATCH(_xlfn.CONCAT($B43,",",AO$4),'22 SpcFunc &amp; VentSpcFunc combos'!$Q$8:$Q$343,0),0)&gt;0,1,0)</f>
        <v>0</v>
      </c>
      <c r="AP43" s="107">
        <f ca="1">IF(IFERROR(MATCH(_xlfn.CONCAT($B43,",",AP$4),'22 SpcFunc &amp; VentSpcFunc combos'!$Q$8:$Q$343,0),0)&gt;0,1,0)</f>
        <v>0</v>
      </c>
      <c r="AQ43" s="107">
        <f ca="1">IF(IFERROR(MATCH(_xlfn.CONCAT($B43,",",AQ$4),'22 SpcFunc &amp; VentSpcFunc combos'!$Q$8:$Q$343,0),0)&gt;0,1,0)</f>
        <v>0</v>
      </c>
      <c r="AR43" s="107">
        <f ca="1">IF(IFERROR(MATCH(_xlfn.CONCAT($B43,",",AR$4),'22 SpcFunc &amp; VentSpcFunc combos'!$Q$8:$Q$343,0),0)&gt;0,1,0)</f>
        <v>0</v>
      </c>
      <c r="AS43" s="107">
        <f ca="1">IF(IFERROR(MATCH(_xlfn.CONCAT($B43,",",AS$4),'22 SpcFunc &amp; VentSpcFunc combos'!$Q$8:$Q$343,0),0)&gt;0,1,0)</f>
        <v>0</v>
      </c>
      <c r="AT43" s="107">
        <f ca="1">IF(IFERROR(MATCH(_xlfn.CONCAT($B43,",",AT$4),'22 SpcFunc &amp; VentSpcFunc combos'!$Q$8:$Q$343,0),0)&gt;0,1,0)</f>
        <v>0</v>
      </c>
      <c r="AU43" s="107">
        <f ca="1">IF(IFERROR(MATCH(_xlfn.CONCAT($B43,",",AU$4),'22 SpcFunc &amp; VentSpcFunc combos'!$Q$8:$Q$343,0),0)&gt;0,1,0)</f>
        <v>0</v>
      </c>
      <c r="AV43" s="107">
        <f ca="1">IF(IFERROR(MATCH(_xlfn.CONCAT($B43,",",AV$4),'22 SpcFunc &amp; VentSpcFunc combos'!$Q$8:$Q$343,0),0)&gt;0,1,0)</f>
        <v>0</v>
      </c>
      <c r="AW43" s="107">
        <f ca="1">IF(IFERROR(MATCH(_xlfn.CONCAT($B43,",",AW$4),'22 SpcFunc &amp; VentSpcFunc combos'!$Q$8:$Q$343,0),0)&gt;0,1,0)</f>
        <v>0</v>
      </c>
      <c r="AX43" s="107">
        <f ca="1">IF(IFERROR(MATCH(_xlfn.CONCAT($B43,",",AX$4),'22 SpcFunc &amp; VentSpcFunc combos'!$Q$8:$Q$343,0),0)&gt;0,1,0)</f>
        <v>0</v>
      </c>
      <c r="AY43" s="107">
        <f ca="1">IF(IFERROR(MATCH(_xlfn.CONCAT($B43,",",AY$4),'22 SpcFunc &amp; VentSpcFunc combos'!$Q$8:$Q$343,0),0)&gt;0,1,0)</f>
        <v>0</v>
      </c>
      <c r="AZ43" s="107">
        <f ca="1">IF(IFERROR(MATCH(_xlfn.CONCAT($B43,",",AZ$4),'22 SpcFunc &amp; VentSpcFunc combos'!$Q$8:$Q$343,0),0)&gt;0,1,0)</f>
        <v>0</v>
      </c>
      <c r="BA43" s="107">
        <f ca="1">IF(IFERROR(MATCH(_xlfn.CONCAT($B43,",",BA$4),'22 SpcFunc &amp; VentSpcFunc combos'!$Q$8:$Q$343,0),0)&gt;0,1,0)</f>
        <v>0</v>
      </c>
      <c r="BB43" s="107">
        <f ca="1">IF(IFERROR(MATCH(_xlfn.CONCAT($B43,",",BB$4),'22 SpcFunc &amp; VentSpcFunc combos'!$Q$8:$Q$343,0),0)&gt;0,1,0)</f>
        <v>0</v>
      </c>
      <c r="BC43" s="107">
        <f ca="1">IF(IFERROR(MATCH(_xlfn.CONCAT($B43,",",BC$4),'22 SpcFunc &amp; VentSpcFunc combos'!$Q$8:$Q$343,0),0)&gt;0,1,0)</f>
        <v>0</v>
      </c>
      <c r="BD43" s="107">
        <f ca="1">IF(IFERROR(MATCH(_xlfn.CONCAT($B43,",",BD$4),'22 SpcFunc &amp; VentSpcFunc combos'!$Q$8:$Q$343,0),0)&gt;0,1,0)</f>
        <v>0</v>
      </c>
      <c r="BE43" s="107">
        <f ca="1">IF(IFERROR(MATCH(_xlfn.CONCAT($B43,",",BE$4),'22 SpcFunc &amp; VentSpcFunc combos'!$Q$8:$Q$343,0),0)&gt;0,1,0)</f>
        <v>0</v>
      </c>
      <c r="BF43" s="107">
        <f ca="1">IF(IFERROR(MATCH(_xlfn.CONCAT($B43,",",BF$4),'22 SpcFunc &amp; VentSpcFunc combos'!$Q$8:$Q$343,0),0)&gt;0,1,0)</f>
        <v>0</v>
      </c>
      <c r="BG43" s="107">
        <f ca="1">IF(IFERROR(MATCH(_xlfn.CONCAT($B43,",",BG$4),'22 SpcFunc &amp; VentSpcFunc combos'!$Q$8:$Q$343,0),0)&gt;0,1,0)</f>
        <v>0</v>
      </c>
      <c r="BH43" s="107">
        <f ca="1">IF(IFERROR(MATCH(_xlfn.CONCAT($B43,",",BH$4),'22 SpcFunc &amp; VentSpcFunc combos'!$Q$8:$Q$343,0),0)&gt;0,1,0)</f>
        <v>0</v>
      </c>
      <c r="BI43" s="107">
        <f ca="1">IF(IFERROR(MATCH(_xlfn.CONCAT($B43,",",BI$4),'22 SpcFunc &amp; VentSpcFunc combos'!$Q$8:$Q$343,0),0)&gt;0,1,0)</f>
        <v>0</v>
      </c>
      <c r="BJ43" s="107">
        <f ca="1">IF(IFERROR(MATCH(_xlfn.CONCAT($B43,",",BJ$4),'22 SpcFunc &amp; VentSpcFunc combos'!$Q$8:$Q$343,0),0)&gt;0,1,0)</f>
        <v>0</v>
      </c>
      <c r="BK43" s="107">
        <f ca="1">IF(IFERROR(MATCH(_xlfn.CONCAT($B43,",",BK$4),'22 SpcFunc &amp; VentSpcFunc combos'!$Q$8:$Q$343,0),0)&gt;0,1,0)</f>
        <v>0</v>
      </c>
      <c r="BL43" s="107">
        <f ca="1">IF(IFERROR(MATCH(_xlfn.CONCAT($B43,",",BL$4),'22 SpcFunc &amp; VentSpcFunc combos'!$Q$8:$Q$343,0),0)&gt;0,1,0)</f>
        <v>0</v>
      </c>
      <c r="BM43" s="107">
        <f ca="1">IF(IFERROR(MATCH(_xlfn.CONCAT($B43,",",BM$4),'22 SpcFunc &amp; VentSpcFunc combos'!$Q$8:$Q$343,0),0)&gt;0,1,0)</f>
        <v>0</v>
      </c>
      <c r="BN43" s="107">
        <f ca="1">IF(IFERROR(MATCH(_xlfn.CONCAT($B43,",",BN$4),'22 SpcFunc &amp; VentSpcFunc combos'!$Q$8:$Q$343,0),0)&gt;0,1,0)</f>
        <v>0</v>
      </c>
      <c r="BO43" s="107">
        <f ca="1">IF(IFERROR(MATCH(_xlfn.CONCAT($B43,",",BO$4),'22 SpcFunc &amp; VentSpcFunc combos'!$Q$8:$Q$343,0),0)&gt;0,1,0)</f>
        <v>0</v>
      </c>
      <c r="BP43" s="107">
        <f ca="1">IF(IFERROR(MATCH(_xlfn.CONCAT($B43,",",BP$4),'22 SpcFunc &amp; VentSpcFunc combos'!$Q$8:$Q$343,0),0)&gt;0,1,0)</f>
        <v>0</v>
      </c>
      <c r="BQ43" s="107">
        <f ca="1">IF(IFERROR(MATCH(_xlfn.CONCAT($B43,",",BQ$4),'22 SpcFunc &amp; VentSpcFunc combos'!$Q$8:$Q$343,0),0)&gt;0,1,0)</f>
        <v>0</v>
      </c>
      <c r="BR43" s="107">
        <f ca="1">IF(IFERROR(MATCH(_xlfn.CONCAT($B43,",",BR$4),'22 SpcFunc &amp; VentSpcFunc combos'!$Q$8:$Q$343,0),0)&gt;0,1,0)</f>
        <v>0</v>
      </c>
      <c r="BS43" s="107">
        <f ca="1">IF(IFERROR(MATCH(_xlfn.CONCAT($B43,",",BS$4),'22 SpcFunc &amp; VentSpcFunc combos'!$Q$8:$Q$343,0),0)&gt;0,1,0)</f>
        <v>0</v>
      </c>
      <c r="BT43" s="107">
        <f ca="1">IF(IFERROR(MATCH(_xlfn.CONCAT($B43,",",BT$4),'22 SpcFunc &amp; VentSpcFunc combos'!$Q$8:$Q$343,0),0)&gt;0,1,0)</f>
        <v>0</v>
      </c>
      <c r="BU43" s="107">
        <f ca="1">IF(IFERROR(MATCH(_xlfn.CONCAT($B43,",",BU$4),'22 SpcFunc &amp; VentSpcFunc combos'!$Q$8:$Q$343,0),0)&gt;0,1,0)</f>
        <v>0</v>
      </c>
      <c r="BV43" s="107">
        <f ca="1">IF(IFERROR(MATCH(_xlfn.CONCAT($B43,",",BV$4),'22 SpcFunc &amp; VentSpcFunc combos'!$Q$8:$Q$343,0),0)&gt;0,1,0)</f>
        <v>0</v>
      </c>
      <c r="BW43" s="107">
        <f ca="1">IF(IFERROR(MATCH(_xlfn.CONCAT($B43,",",BW$4),'22 SpcFunc &amp; VentSpcFunc combos'!$Q$8:$Q$343,0),0)&gt;0,1,0)</f>
        <v>0</v>
      </c>
      <c r="BX43" s="107">
        <f ca="1">IF(IFERROR(MATCH(_xlfn.CONCAT($B43,",",BX$4),'22 SpcFunc &amp; VentSpcFunc combos'!$Q$8:$Q$343,0),0)&gt;0,1,0)</f>
        <v>0</v>
      </c>
      <c r="BY43" s="107">
        <f ca="1">IF(IFERROR(MATCH(_xlfn.CONCAT($B43,",",BY$4),'22 SpcFunc &amp; VentSpcFunc combos'!$Q$8:$Q$343,0),0)&gt;0,1,0)</f>
        <v>0</v>
      </c>
      <c r="BZ43" s="107">
        <f ca="1">IF(IFERROR(MATCH(_xlfn.CONCAT($B43,",",BZ$4),'22 SpcFunc &amp; VentSpcFunc combos'!$Q$8:$Q$343,0),0)&gt;0,1,0)</f>
        <v>0</v>
      </c>
      <c r="CA43" s="107">
        <f ca="1">IF(IFERROR(MATCH(_xlfn.CONCAT($B43,",",CA$4),'22 SpcFunc &amp; VentSpcFunc combos'!$Q$8:$Q$343,0),0)&gt;0,1,0)</f>
        <v>0</v>
      </c>
      <c r="CB43" s="107">
        <f ca="1">IF(IFERROR(MATCH(_xlfn.CONCAT($B43,",",CB$4),'22 SpcFunc &amp; VentSpcFunc combos'!$Q$8:$Q$343,0),0)&gt;0,1,0)</f>
        <v>0</v>
      </c>
      <c r="CC43" s="107">
        <f ca="1">IF(IFERROR(MATCH(_xlfn.CONCAT($B43,",",CC$4),'22 SpcFunc &amp; VentSpcFunc combos'!$Q$8:$Q$343,0),0)&gt;0,1,0)</f>
        <v>0</v>
      </c>
      <c r="CD43" s="107">
        <f ca="1">IF(IFERROR(MATCH(_xlfn.CONCAT($B43,",",CD$4),'22 SpcFunc &amp; VentSpcFunc combos'!$Q$8:$Q$343,0),0)&gt;0,1,0)</f>
        <v>0</v>
      </c>
      <c r="CE43" s="107">
        <f ca="1">IF(IFERROR(MATCH(_xlfn.CONCAT($B43,",",CE$4),'22 SpcFunc &amp; VentSpcFunc combos'!$Q$8:$Q$343,0),0)&gt;0,1,0)</f>
        <v>0</v>
      </c>
      <c r="CF43" s="107">
        <f ca="1">IF(IFERROR(MATCH(_xlfn.CONCAT($B43,",",CF$4),'22 SpcFunc &amp; VentSpcFunc combos'!$Q$8:$Q$343,0),0)&gt;0,1,0)</f>
        <v>0</v>
      </c>
      <c r="CG43" s="107">
        <f ca="1">IF(IFERROR(MATCH(_xlfn.CONCAT($B43,",",CG$4),'22 SpcFunc &amp; VentSpcFunc combos'!$Q$8:$Q$343,0),0)&gt;0,1,0)</f>
        <v>0</v>
      </c>
      <c r="CH43" s="107">
        <f ca="1">IF(IFERROR(MATCH(_xlfn.CONCAT($B43,",",CH$4),'22 SpcFunc &amp; VentSpcFunc combos'!$Q$8:$Q$343,0),0)&gt;0,1,0)</f>
        <v>0</v>
      </c>
      <c r="CI43" s="107">
        <f ca="1">IF(IFERROR(MATCH(_xlfn.CONCAT($B43,",",CI$4),'22 SpcFunc &amp; VentSpcFunc combos'!$Q$8:$Q$343,0),0)&gt;0,1,0)</f>
        <v>0</v>
      </c>
      <c r="CJ43" s="107">
        <f ca="1">IF(IFERROR(MATCH(_xlfn.CONCAT($B43,",",CJ$4),'22 SpcFunc &amp; VentSpcFunc combos'!$Q$8:$Q$343,0),0)&gt;0,1,0)</f>
        <v>0</v>
      </c>
      <c r="CK43" s="107">
        <f ca="1">IF(IFERROR(MATCH(_xlfn.CONCAT($B43,",",CK$4),'22 SpcFunc &amp; VentSpcFunc combos'!$Q$8:$Q$343,0),0)&gt;0,1,0)</f>
        <v>0</v>
      </c>
      <c r="CL43" s="107">
        <f ca="1">IF(IFERROR(MATCH(_xlfn.CONCAT($B43,",",CL$4),'22 SpcFunc &amp; VentSpcFunc combos'!$Q$8:$Q$343,0),0)&gt;0,1,0)</f>
        <v>0</v>
      </c>
      <c r="CM43" s="107">
        <f ca="1">IF(IFERROR(MATCH(_xlfn.CONCAT($B43,",",CM$4),'22 SpcFunc &amp; VentSpcFunc combos'!$Q$8:$Q$343,0),0)&gt;0,1,0)</f>
        <v>0</v>
      </c>
      <c r="CN43" s="107">
        <f ca="1">IF(IFERROR(MATCH(_xlfn.CONCAT($B43,",",CN$4),'22 SpcFunc &amp; VentSpcFunc combos'!$Q$8:$Q$343,0),0)&gt;0,1,0)</f>
        <v>0</v>
      </c>
      <c r="CO43" s="107">
        <f ca="1">IF(IFERROR(MATCH(_xlfn.CONCAT($B43,",",CO$4),'22 SpcFunc &amp; VentSpcFunc combos'!$Q$8:$Q$343,0),0)&gt;0,1,0)</f>
        <v>0</v>
      </c>
      <c r="CP43" s="107">
        <f ca="1">IF(IFERROR(MATCH(_xlfn.CONCAT($B43,",",CP$4),'22 SpcFunc &amp; VentSpcFunc combos'!$Q$8:$Q$343,0),0)&gt;0,1,0)</f>
        <v>0</v>
      </c>
      <c r="CQ43" s="107">
        <f ca="1">IF(IFERROR(MATCH(_xlfn.CONCAT($B43,",",CQ$4),'22 SpcFunc &amp; VentSpcFunc combos'!$Q$8:$Q$343,0),0)&gt;0,1,0)</f>
        <v>0</v>
      </c>
      <c r="CR43" s="107">
        <f ca="1">IF(IFERROR(MATCH(_xlfn.CONCAT($B43,",",CR$4),'22 SpcFunc &amp; VentSpcFunc combos'!$Q$8:$Q$343,0),0)&gt;0,1,0)</f>
        <v>0</v>
      </c>
      <c r="CS43" s="107">
        <f ca="1">IF(IFERROR(MATCH(_xlfn.CONCAT($B43,",",CS$4),'22 SpcFunc &amp; VentSpcFunc combos'!$Q$8:$Q$343,0),0)&gt;0,1,0)</f>
        <v>0</v>
      </c>
      <c r="CT43" s="107">
        <f ca="1">IF(IFERROR(MATCH(_xlfn.CONCAT($B43,",",CT$4),'22 SpcFunc &amp; VentSpcFunc combos'!$Q$8:$Q$343,0),0)&gt;0,1,0)</f>
        <v>0</v>
      </c>
      <c r="CU43" s="86" t="s">
        <v>535</v>
      </c>
      <c r="CV43">
        <f t="shared" ca="1" si="4"/>
        <v>1</v>
      </c>
    </row>
    <row r="44" spans="2:100">
      <c r="B44" t="str">
        <f>'For CSV - 2022 SpcFuncData'!B44</f>
        <v>Laboratory, Scientific</v>
      </c>
      <c r="C44" s="107">
        <f ca="1">IF(IFERROR(MATCH(_xlfn.CONCAT($B44,",",C$4),'22 SpcFunc &amp; VentSpcFunc combos'!$Q$8:$Q$343,0),0)&gt;0,1,0)</f>
        <v>0</v>
      </c>
      <c r="D44" s="107">
        <f ca="1">IF(IFERROR(MATCH(_xlfn.CONCAT($B44,",",D$4),'22 SpcFunc &amp; VentSpcFunc combos'!$Q$8:$Q$343,0),0)&gt;0,1,0)</f>
        <v>0</v>
      </c>
      <c r="E44" s="107">
        <f ca="1">IF(IFERROR(MATCH(_xlfn.CONCAT($B44,",",E$4),'22 SpcFunc &amp; VentSpcFunc combos'!$Q$8:$Q$343,0),0)&gt;0,1,0)</f>
        <v>0</v>
      </c>
      <c r="F44" s="107">
        <f ca="1">IF(IFERROR(MATCH(_xlfn.CONCAT($B44,",",F$4),'22 SpcFunc &amp; VentSpcFunc combos'!$Q$8:$Q$343,0),0)&gt;0,1,0)</f>
        <v>0</v>
      </c>
      <c r="G44" s="107">
        <f ca="1">IF(IFERROR(MATCH(_xlfn.CONCAT($B44,",",G$4),'22 SpcFunc &amp; VentSpcFunc combos'!$Q$8:$Q$343,0),0)&gt;0,1,0)</f>
        <v>0</v>
      </c>
      <c r="H44" s="107">
        <f ca="1">IF(IFERROR(MATCH(_xlfn.CONCAT($B44,",",H$4),'22 SpcFunc &amp; VentSpcFunc combos'!$Q$8:$Q$343,0),0)&gt;0,1,0)</f>
        <v>0</v>
      </c>
      <c r="I44" s="107">
        <f ca="1">IF(IFERROR(MATCH(_xlfn.CONCAT($B44,",",I$4),'22 SpcFunc &amp; VentSpcFunc combos'!$Q$8:$Q$343,0),0)&gt;0,1,0)</f>
        <v>0</v>
      </c>
      <c r="J44" s="107">
        <f ca="1">IF(IFERROR(MATCH(_xlfn.CONCAT($B44,",",J$4),'22 SpcFunc &amp; VentSpcFunc combos'!$Q$8:$Q$343,0),0)&gt;0,1,0)</f>
        <v>0</v>
      </c>
      <c r="K44" s="107">
        <f ca="1">IF(IFERROR(MATCH(_xlfn.CONCAT($B44,",",K$4),'22 SpcFunc &amp; VentSpcFunc combos'!$Q$8:$Q$343,0),0)&gt;0,1,0)</f>
        <v>0</v>
      </c>
      <c r="L44" s="107">
        <f ca="1">IF(IFERROR(MATCH(_xlfn.CONCAT($B44,",",L$4),'22 SpcFunc &amp; VentSpcFunc combos'!$Q$8:$Q$343,0),0)&gt;0,1,0)</f>
        <v>0</v>
      </c>
      <c r="M44" s="107">
        <f ca="1">IF(IFERROR(MATCH(_xlfn.CONCAT($B44,",",M$4),'22 SpcFunc &amp; VentSpcFunc combos'!$Q$8:$Q$343,0),0)&gt;0,1,0)</f>
        <v>0</v>
      </c>
      <c r="N44" s="107">
        <f ca="1">IF(IFERROR(MATCH(_xlfn.CONCAT($B44,",",N$4),'22 SpcFunc &amp; VentSpcFunc combos'!$Q$8:$Q$343,0),0)&gt;0,1,0)</f>
        <v>0</v>
      </c>
      <c r="O44" s="107">
        <f ca="1">IF(IFERROR(MATCH(_xlfn.CONCAT($B44,",",O$4),'22 SpcFunc &amp; VentSpcFunc combos'!$Q$8:$Q$343,0),0)&gt;0,1,0)</f>
        <v>0</v>
      </c>
      <c r="P44" s="107">
        <f ca="1">IF(IFERROR(MATCH(_xlfn.CONCAT($B44,",",P$4),'22 SpcFunc &amp; VentSpcFunc combos'!$Q$8:$Q$343,0),0)&gt;0,1,0)</f>
        <v>0</v>
      </c>
      <c r="Q44" s="107">
        <f ca="1">IF(IFERROR(MATCH(_xlfn.CONCAT($B44,",",Q$4),'22 SpcFunc &amp; VentSpcFunc combos'!$Q$8:$Q$343,0),0)&gt;0,1,0)</f>
        <v>0</v>
      </c>
      <c r="R44" s="107">
        <f ca="1">IF(IFERROR(MATCH(_xlfn.CONCAT($B44,",",R$4),'22 SpcFunc &amp; VentSpcFunc combos'!$Q$8:$Q$343,0),0)&gt;0,1,0)</f>
        <v>0</v>
      </c>
      <c r="S44" s="107">
        <f ca="1">IF(IFERROR(MATCH(_xlfn.CONCAT($B44,",",S$4),'22 SpcFunc &amp; VentSpcFunc combos'!$Q$8:$Q$343,0),0)&gt;0,1,0)</f>
        <v>0</v>
      </c>
      <c r="T44" s="107">
        <f ca="1">IF(IFERROR(MATCH(_xlfn.CONCAT($B44,",",T$4),'22 SpcFunc &amp; VentSpcFunc combos'!$Q$8:$Q$343,0),0)&gt;0,1,0)</f>
        <v>0</v>
      </c>
      <c r="U44" s="107">
        <f ca="1">IF(IFERROR(MATCH(_xlfn.CONCAT($B44,",",U$4),'22 SpcFunc &amp; VentSpcFunc combos'!$Q$8:$Q$343,0),0)&gt;0,1,0)</f>
        <v>0</v>
      </c>
      <c r="V44" s="107">
        <f ca="1">IF(IFERROR(MATCH(_xlfn.CONCAT($B44,",",V$4),'22 SpcFunc &amp; VentSpcFunc combos'!$Q$8:$Q$343,0),0)&gt;0,1,0)</f>
        <v>0</v>
      </c>
      <c r="W44" s="107">
        <f ca="1">IF(IFERROR(MATCH(_xlfn.CONCAT($B44,",",W$4),'22 SpcFunc &amp; VentSpcFunc combos'!$Q$8:$Q$343,0),0)&gt;0,1,0)</f>
        <v>1</v>
      </c>
      <c r="X44" s="107">
        <f ca="1">IF(IFERROR(MATCH(_xlfn.CONCAT($B44,",",X$4),'22 SpcFunc &amp; VentSpcFunc combos'!$Q$8:$Q$343,0),0)&gt;0,1,0)</f>
        <v>1</v>
      </c>
      <c r="Y44" s="107">
        <f ca="1">IF(IFERROR(MATCH(_xlfn.CONCAT($B44,",",Y$4),'22 SpcFunc &amp; VentSpcFunc combos'!$Q$8:$Q$343,0),0)&gt;0,1,0)</f>
        <v>0</v>
      </c>
      <c r="Z44" s="107">
        <f ca="1">IF(IFERROR(MATCH(_xlfn.CONCAT($B44,",",Z$4),'22 SpcFunc &amp; VentSpcFunc combos'!$Q$8:$Q$343,0),0)&gt;0,1,0)</f>
        <v>0</v>
      </c>
      <c r="AA44" s="107">
        <f ca="1">IF(IFERROR(MATCH(_xlfn.CONCAT($B44,",",AA$4),'22 SpcFunc &amp; VentSpcFunc combos'!$Q$8:$Q$343,0),0)&gt;0,1,0)</f>
        <v>0</v>
      </c>
      <c r="AB44" s="107">
        <f ca="1">IF(IFERROR(MATCH(_xlfn.CONCAT($B44,",",AB$4),'22 SpcFunc &amp; VentSpcFunc combos'!$Q$8:$Q$343,0),0)&gt;0,1,0)</f>
        <v>0</v>
      </c>
      <c r="AC44" s="107">
        <f ca="1">IF(IFERROR(MATCH(_xlfn.CONCAT($B44,",",AC$4),'22 SpcFunc &amp; VentSpcFunc combos'!$Q$8:$Q$343,0),0)&gt;0,1,0)</f>
        <v>0</v>
      </c>
      <c r="AD44" s="107">
        <f ca="1">IF(IFERROR(MATCH(_xlfn.CONCAT($B44,",",AD$4),'22 SpcFunc &amp; VentSpcFunc combos'!$Q$8:$Q$343,0),0)&gt;0,1,0)</f>
        <v>0</v>
      </c>
      <c r="AE44" s="107">
        <f ca="1">IF(IFERROR(MATCH(_xlfn.CONCAT($B44,",",AE$4),'22 SpcFunc &amp; VentSpcFunc combos'!$Q$8:$Q$343,0),0)&gt;0,1,0)</f>
        <v>0</v>
      </c>
      <c r="AF44" s="107">
        <f ca="1">IF(IFERROR(MATCH(_xlfn.CONCAT($B44,",",AF$4),'22 SpcFunc &amp; VentSpcFunc combos'!$Q$8:$Q$343,0),0)&gt;0,1,0)</f>
        <v>0</v>
      </c>
      <c r="AG44" s="107">
        <f ca="1">IF(IFERROR(MATCH(_xlfn.CONCAT($B44,",",AG$4),'22 SpcFunc &amp; VentSpcFunc combos'!$Q$8:$Q$343,0),0)&gt;0,1,0)</f>
        <v>0</v>
      </c>
      <c r="AH44" s="107">
        <f ca="1">IF(IFERROR(MATCH(_xlfn.CONCAT($B44,",",AH$4),'22 SpcFunc &amp; VentSpcFunc combos'!$Q$8:$Q$343,0),0)&gt;0,1,0)</f>
        <v>0</v>
      </c>
      <c r="AI44" s="107">
        <f ca="1">IF(IFERROR(MATCH(_xlfn.CONCAT($B44,",",AI$4),'22 SpcFunc &amp; VentSpcFunc combos'!$Q$8:$Q$343,0),0)&gt;0,1,0)</f>
        <v>0</v>
      </c>
      <c r="AJ44" s="107">
        <f ca="1">IF(IFERROR(MATCH(_xlfn.CONCAT($B44,",",AJ$4),'22 SpcFunc &amp; VentSpcFunc combos'!$Q$8:$Q$343,0),0)&gt;0,1,0)</f>
        <v>0</v>
      </c>
      <c r="AK44" s="107">
        <f ca="1">IF(IFERROR(MATCH(_xlfn.CONCAT($B44,",",AK$4),'22 SpcFunc &amp; VentSpcFunc combos'!$Q$8:$Q$343,0),0)&gt;0,1,0)</f>
        <v>0</v>
      </c>
      <c r="AL44" s="107">
        <f ca="1">IF(IFERROR(MATCH(_xlfn.CONCAT($B44,",",AL$4),'22 SpcFunc &amp; VentSpcFunc combos'!$Q$8:$Q$343,0),0)&gt;0,1,0)</f>
        <v>0</v>
      </c>
      <c r="AM44" s="107">
        <f ca="1">IF(IFERROR(MATCH(_xlfn.CONCAT($B44,",",AM$4),'22 SpcFunc &amp; VentSpcFunc combos'!$Q$8:$Q$343,0),0)&gt;0,1,0)</f>
        <v>0</v>
      </c>
      <c r="AN44" s="107">
        <f ca="1">IF(IFERROR(MATCH(_xlfn.CONCAT($B44,",",AN$4),'22 SpcFunc &amp; VentSpcFunc combos'!$Q$8:$Q$343,0),0)&gt;0,1,0)</f>
        <v>0</v>
      </c>
      <c r="AO44" s="107">
        <f ca="1">IF(IFERROR(MATCH(_xlfn.CONCAT($B44,",",AO$4),'22 SpcFunc &amp; VentSpcFunc combos'!$Q$8:$Q$343,0),0)&gt;0,1,0)</f>
        <v>0</v>
      </c>
      <c r="AP44" s="107">
        <f ca="1">IF(IFERROR(MATCH(_xlfn.CONCAT($B44,",",AP$4),'22 SpcFunc &amp; VentSpcFunc combos'!$Q$8:$Q$343,0),0)&gt;0,1,0)</f>
        <v>0</v>
      </c>
      <c r="AQ44" s="107">
        <f ca="1">IF(IFERROR(MATCH(_xlfn.CONCAT($B44,",",AQ$4),'22 SpcFunc &amp; VentSpcFunc combos'!$Q$8:$Q$343,0),0)&gt;0,1,0)</f>
        <v>0</v>
      </c>
      <c r="AR44" s="107">
        <f ca="1">IF(IFERROR(MATCH(_xlfn.CONCAT($B44,",",AR$4),'22 SpcFunc &amp; VentSpcFunc combos'!$Q$8:$Q$343,0),0)&gt;0,1,0)</f>
        <v>0</v>
      </c>
      <c r="AS44" s="107">
        <f ca="1">IF(IFERROR(MATCH(_xlfn.CONCAT($B44,",",AS$4),'22 SpcFunc &amp; VentSpcFunc combos'!$Q$8:$Q$343,0),0)&gt;0,1,0)</f>
        <v>0</v>
      </c>
      <c r="AT44" s="107">
        <f ca="1">IF(IFERROR(MATCH(_xlfn.CONCAT($B44,",",AT$4),'22 SpcFunc &amp; VentSpcFunc combos'!$Q$8:$Q$343,0),0)&gt;0,1,0)</f>
        <v>0</v>
      </c>
      <c r="AU44" s="107">
        <f ca="1">IF(IFERROR(MATCH(_xlfn.CONCAT($B44,",",AU$4),'22 SpcFunc &amp; VentSpcFunc combos'!$Q$8:$Q$343,0),0)&gt;0,1,0)</f>
        <v>0</v>
      </c>
      <c r="AV44" s="107">
        <f ca="1">IF(IFERROR(MATCH(_xlfn.CONCAT($B44,",",AV$4),'22 SpcFunc &amp; VentSpcFunc combos'!$Q$8:$Q$343,0),0)&gt;0,1,0)</f>
        <v>0</v>
      </c>
      <c r="AW44" s="107">
        <f ca="1">IF(IFERROR(MATCH(_xlfn.CONCAT($B44,",",AW$4),'22 SpcFunc &amp; VentSpcFunc combos'!$Q$8:$Q$343,0),0)&gt;0,1,0)</f>
        <v>0</v>
      </c>
      <c r="AX44" s="107">
        <f ca="1">IF(IFERROR(MATCH(_xlfn.CONCAT($B44,",",AX$4),'22 SpcFunc &amp; VentSpcFunc combos'!$Q$8:$Q$343,0),0)&gt;0,1,0)</f>
        <v>0</v>
      </c>
      <c r="AY44" s="107">
        <f ca="1">IF(IFERROR(MATCH(_xlfn.CONCAT($B44,",",AY$4),'22 SpcFunc &amp; VentSpcFunc combos'!$Q$8:$Q$343,0),0)&gt;0,1,0)</f>
        <v>0</v>
      </c>
      <c r="AZ44" s="107">
        <f ca="1">IF(IFERROR(MATCH(_xlfn.CONCAT($B44,",",AZ$4),'22 SpcFunc &amp; VentSpcFunc combos'!$Q$8:$Q$343,0),0)&gt;0,1,0)</f>
        <v>0</v>
      </c>
      <c r="BA44" s="107">
        <f ca="1">IF(IFERROR(MATCH(_xlfn.CONCAT($B44,",",BA$4),'22 SpcFunc &amp; VentSpcFunc combos'!$Q$8:$Q$343,0),0)&gt;0,1,0)</f>
        <v>0</v>
      </c>
      <c r="BB44" s="107">
        <f ca="1">IF(IFERROR(MATCH(_xlfn.CONCAT($B44,",",BB$4),'22 SpcFunc &amp; VentSpcFunc combos'!$Q$8:$Q$343,0),0)&gt;0,1,0)</f>
        <v>0</v>
      </c>
      <c r="BC44" s="107">
        <f ca="1">IF(IFERROR(MATCH(_xlfn.CONCAT($B44,",",BC$4),'22 SpcFunc &amp; VentSpcFunc combos'!$Q$8:$Q$343,0),0)&gt;0,1,0)</f>
        <v>0</v>
      </c>
      <c r="BD44" s="107">
        <f ca="1">IF(IFERROR(MATCH(_xlfn.CONCAT($B44,",",BD$4),'22 SpcFunc &amp; VentSpcFunc combos'!$Q$8:$Q$343,0),0)&gt;0,1,0)</f>
        <v>0</v>
      </c>
      <c r="BE44" s="107">
        <f ca="1">IF(IFERROR(MATCH(_xlfn.CONCAT($B44,",",BE$4),'22 SpcFunc &amp; VentSpcFunc combos'!$Q$8:$Q$343,0),0)&gt;0,1,0)</f>
        <v>0</v>
      </c>
      <c r="BF44" s="107">
        <f ca="1">IF(IFERROR(MATCH(_xlfn.CONCAT($B44,",",BF$4),'22 SpcFunc &amp; VentSpcFunc combos'!$Q$8:$Q$343,0),0)&gt;0,1,0)</f>
        <v>0</v>
      </c>
      <c r="BG44" s="107">
        <f ca="1">IF(IFERROR(MATCH(_xlfn.CONCAT($B44,",",BG$4),'22 SpcFunc &amp; VentSpcFunc combos'!$Q$8:$Q$343,0),0)&gt;0,1,0)</f>
        <v>0</v>
      </c>
      <c r="BH44" s="107">
        <f ca="1">IF(IFERROR(MATCH(_xlfn.CONCAT($B44,",",BH$4),'22 SpcFunc &amp; VentSpcFunc combos'!$Q$8:$Q$343,0),0)&gt;0,1,0)</f>
        <v>1</v>
      </c>
      <c r="BI44" s="107">
        <f ca="1">IF(IFERROR(MATCH(_xlfn.CONCAT($B44,",",BI$4),'22 SpcFunc &amp; VentSpcFunc combos'!$Q$8:$Q$343,0),0)&gt;0,1,0)</f>
        <v>0</v>
      </c>
      <c r="BJ44" s="107">
        <f ca="1">IF(IFERROR(MATCH(_xlfn.CONCAT($B44,",",BJ$4),'22 SpcFunc &amp; VentSpcFunc combos'!$Q$8:$Q$343,0),0)&gt;0,1,0)</f>
        <v>0</v>
      </c>
      <c r="BK44" s="107">
        <f ca="1">IF(IFERROR(MATCH(_xlfn.CONCAT($B44,",",BK$4),'22 SpcFunc &amp; VentSpcFunc combos'!$Q$8:$Q$343,0),0)&gt;0,1,0)</f>
        <v>0</v>
      </c>
      <c r="BL44" s="107">
        <f ca="1">IF(IFERROR(MATCH(_xlfn.CONCAT($B44,",",BL$4),'22 SpcFunc &amp; VentSpcFunc combos'!$Q$8:$Q$343,0),0)&gt;0,1,0)</f>
        <v>0</v>
      </c>
      <c r="BM44" s="107">
        <f ca="1">IF(IFERROR(MATCH(_xlfn.CONCAT($B44,",",BM$4),'22 SpcFunc &amp; VentSpcFunc combos'!$Q$8:$Q$343,0),0)&gt;0,1,0)</f>
        <v>1</v>
      </c>
      <c r="BN44" s="107">
        <f ca="1">IF(IFERROR(MATCH(_xlfn.CONCAT($B44,",",BN$4),'22 SpcFunc &amp; VentSpcFunc combos'!$Q$8:$Q$343,0),0)&gt;0,1,0)</f>
        <v>1</v>
      </c>
      <c r="BO44" s="107">
        <f ca="1">IF(IFERROR(MATCH(_xlfn.CONCAT($B44,",",BO$4),'22 SpcFunc &amp; VentSpcFunc combos'!$Q$8:$Q$343,0),0)&gt;0,1,0)</f>
        <v>0</v>
      </c>
      <c r="BP44" s="107">
        <f ca="1">IF(IFERROR(MATCH(_xlfn.CONCAT($B44,",",BP$4),'22 SpcFunc &amp; VentSpcFunc combos'!$Q$8:$Q$343,0),0)&gt;0,1,0)</f>
        <v>0</v>
      </c>
      <c r="BQ44" s="107">
        <f ca="1">IF(IFERROR(MATCH(_xlfn.CONCAT($B44,",",BQ$4),'22 SpcFunc &amp; VentSpcFunc combos'!$Q$8:$Q$343,0),0)&gt;0,1,0)</f>
        <v>0</v>
      </c>
      <c r="BR44" s="107">
        <f ca="1">IF(IFERROR(MATCH(_xlfn.CONCAT($B44,",",BR$4),'22 SpcFunc &amp; VentSpcFunc combos'!$Q$8:$Q$343,0),0)&gt;0,1,0)</f>
        <v>0</v>
      </c>
      <c r="BS44" s="107">
        <f ca="1">IF(IFERROR(MATCH(_xlfn.CONCAT($B44,",",BS$4),'22 SpcFunc &amp; VentSpcFunc combos'!$Q$8:$Q$343,0),0)&gt;0,1,0)</f>
        <v>0</v>
      </c>
      <c r="BT44" s="107">
        <f ca="1">IF(IFERROR(MATCH(_xlfn.CONCAT($B44,",",BT$4),'22 SpcFunc &amp; VentSpcFunc combos'!$Q$8:$Q$343,0),0)&gt;0,1,0)</f>
        <v>0</v>
      </c>
      <c r="BU44" s="107">
        <f ca="1">IF(IFERROR(MATCH(_xlfn.CONCAT($B44,",",BU$4),'22 SpcFunc &amp; VentSpcFunc combos'!$Q$8:$Q$343,0),0)&gt;0,1,0)</f>
        <v>0</v>
      </c>
      <c r="BV44" s="107">
        <f ca="1">IF(IFERROR(MATCH(_xlfn.CONCAT($B44,",",BV$4),'22 SpcFunc &amp; VentSpcFunc combos'!$Q$8:$Q$343,0),0)&gt;0,1,0)</f>
        <v>0</v>
      </c>
      <c r="BW44" s="107">
        <f ca="1">IF(IFERROR(MATCH(_xlfn.CONCAT($B44,",",BW$4),'22 SpcFunc &amp; VentSpcFunc combos'!$Q$8:$Q$343,0),0)&gt;0,1,0)</f>
        <v>0</v>
      </c>
      <c r="BX44" s="107">
        <f ca="1">IF(IFERROR(MATCH(_xlfn.CONCAT($B44,",",BX$4),'22 SpcFunc &amp; VentSpcFunc combos'!$Q$8:$Q$343,0),0)&gt;0,1,0)</f>
        <v>0</v>
      </c>
      <c r="BY44" s="107">
        <f ca="1">IF(IFERROR(MATCH(_xlfn.CONCAT($B44,",",BY$4),'22 SpcFunc &amp; VentSpcFunc combos'!$Q$8:$Q$343,0),0)&gt;0,1,0)</f>
        <v>0</v>
      </c>
      <c r="BZ44" s="107">
        <f ca="1">IF(IFERROR(MATCH(_xlfn.CONCAT($B44,",",BZ$4),'22 SpcFunc &amp; VentSpcFunc combos'!$Q$8:$Q$343,0),0)&gt;0,1,0)</f>
        <v>0</v>
      </c>
      <c r="CA44" s="107">
        <f ca="1">IF(IFERROR(MATCH(_xlfn.CONCAT($B44,",",CA$4),'22 SpcFunc &amp; VentSpcFunc combos'!$Q$8:$Q$343,0),0)&gt;0,1,0)</f>
        <v>0</v>
      </c>
      <c r="CB44" s="107">
        <f ca="1">IF(IFERROR(MATCH(_xlfn.CONCAT($B44,",",CB$4),'22 SpcFunc &amp; VentSpcFunc combos'!$Q$8:$Q$343,0),0)&gt;0,1,0)</f>
        <v>0</v>
      </c>
      <c r="CC44" s="107">
        <f ca="1">IF(IFERROR(MATCH(_xlfn.CONCAT($B44,",",CC$4),'22 SpcFunc &amp; VentSpcFunc combos'!$Q$8:$Q$343,0),0)&gt;0,1,0)</f>
        <v>0</v>
      </c>
      <c r="CD44" s="107">
        <f ca="1">IF(IFERROR(MATCH(_xlfn.CONCAT($B44,",",CD$4),'22 SpcFunc &amp; VentSpcFunc combos'!$Q$8:$Q$343,0),0)&gt;0,1,0)</f>
        <v>0</v>
      </c>
      <c r="CE44" s="107">
        <f ca="1">IF(IFERROR(MATCH(_xlfn.CONCAT($B44,",",CE$4),'22 SpcFunc &amp; VentSpcFunc combos'!$Q$8:$Q$343,0),0)&gt;0,1,0)</f>
        <v>0</v>
      </c>
      <c r="CF44" s="107">
        <f ca="1">IF(IFERROR(MATCH(_xlfn.CONCAT($B44,",",CF$4),'22 SpcFunc &amp; VentSpcFunc combos'!$Q$8:$Q$343,0),0)&gt;0,1,0)</f>
        <v>0</v>
      </c>
      <c r="CG44" s="107">
        <f ca="1">IF(IFERROR(MATCH(_xlfn.CONCAT($B44,",",CG$4),'22 SpcFunc &amp; VentSpcFunc combos'!$Q$8:$Q$343,0),0)&gt;0,1,0)</f>
        <v>0</v>
      </c>
      <c r="CH44" s="107">
        <f ca="1">IF(IFERROR(MATCH(_xlfn.CONCAT($B44,",",CH$4),'22 SpcFunc &amp; VentSpcFunc combos'!$Q$8:$Q$343,0),0)&gt;0,1,0)</f>
        <v>0</v>
      </c>
      <c r="CI44" s="107">
        <f ca="1">IF(IFERROR(MATCH(_xlfn.CONCAT($B44,",",CI$4),'22 SpcFunc &amp; VentSpcFunc combos'!$Q$8:$Q$343,0),0)&gt;0,1,0)</f>
        <v>0</v>
      </c>
      <c r="CJ44" s="107">
        <f ca="1">IF(IFERROR(MATCH(_xlfn.CONCAT($B44,",",CJ$4),'22 SpcFunc &amp; VentSpcFunc combos'!$Q$8:$Q$343,0),0)&gt;0,1,0)</f>
        <v>0</v>
      </c>
      <c r="CK44" s="107">
        <f ca="1">IF(IFERROR(MATCH(_xlfn.CONCAT($B44,",",CK$4),'22 SpcFunc &amp; VentSpcFunc combos'!$Q$8:$Q$343,0),0)&gt;0,1,0)</f>
        <v>0</v>
      </c>
      <c r="CL44" s="107">
        <f ca="1">IF(IFERROR(MATCH(_xlfn.CONCAT($B44,",",CL$4),'22 SpcFunc &amp; VentSpcFunc combos'!$Q$8:$Q$343,0),0)&gt;0,1,0)</f>
        <v>0</v>
      </c>
      <c r="CM44" s="107">
        <f ca="1">IF(IFERROR(MATCH(_xlfn.CONCAT($B44,",",CM$4),'22 SpcFunc &amp; VentSpcFunc combos'!$Q$8:$Q$343,0),0)&gt;0,1,0)</f>
        <v>0</v>
      </c>
      <c r="CN44" s="107">
        <f ca="1">IF(IFERROR(MATCH(_xlfn.CONCAT($B44,",",CN$4),'22 SpcFunc &amp; VentSpcFunc combos'!$Q$8:$Q$343,0),0)&gt;0,1,0)</f>
        <v>0</v>
      </c>
      <c r="CO44" s="107">
        <f ca="1">IF(IFERROR(MATCH(_xlfn.CONCAT($B44,",",CO$4),'22 SpcFunc &amp; VentSpcFunc combos'!$Q$8:$Q$343,0),0)&gt;0,1,0)</f>
        <v>0</v>
      </c>
      <c r="CP44" s="107">
        <f ca="1">IF(IFERROR(MATCH(_xlfn.CONCAT($B44,",",CP$4),'22 SpcFunc &amp; VentSpcFunc combos'!$Q$8:$Q$343,0),0)&gt;0,1,0)</f>
        <v>0</v>
      </c>
      <c r="CQ44" s="107">
        <f ca="1">IF(IFERROR(MATCH(_xlfn.CONCAT($B44,",",CQ$4),'22 SpcFunc &amp; VentSpcFunc combos'!$Q$8:$Q$343,0),0)&gt;0,1,0)</f>
        <v>0</v>
      </c>
      <c r="CR44" s="107">
        <f ca="1">IF(IFERROR(MATCH(_xlfn.CONCAT($B44,",",CR$4),'22 SpcFunc &amp; VentSpcFunc combos'!$Q$8:$Q$343,0),0)&gt;0,1,0)</f>
        <v>0</v>
      </c>
      <c r="CS44" s="107">
        <f ca="1">IF(IFERROR(MATCH(_xlfn.CONCAT($B44,",",CS$4),'22 SpcFunc &amp; VentSpcFunc combos'!$Q$8:$Q$343,0),0)&gt;0,1,0)</f>
        <v>0</v>
      </c>
      <c r="CT44" s="107">
        <f ca="1">IF(IFERROR(MATCH(_xlfn.CONCAT($B44,",",CT$4),'22 SpcFunc &amp; VentSpcFunc combos'!$Q$8:$Q$343,0),0)&gt;0,1,0)</f>
        <v>0</v>
      </c>
      <c r="CU44" s="86" t="s">
        <v>535</v>
      </c>
      <c r="CV44">
        <f t="shared" ca="1" si="4"/>
        <v>5</v>
      </c>
    </row>
    <row r="45" spans="2:100">
      <c r="B45" t="str">
        <f>'For CSV - 2022 SpcFuncData'!B45</f>
        <v>Laundry Area</v>
      </c>
      <c r="C45" s="107">
        <f ca="1">IF(IFERROR(MATCH(_xlfn.CONCAT($B45,",",C$4),'22 SpcFunc &amp; VentSpcFunc combos'!$Q$8:$Q$343,0),0)&gt;0,1,0)</f>
        <v>0</v>
      </c>
      <c r="D45" s="107">
        <f ca="1">IF(IFERROR(MATCH(_xlfn.CONCAT($B45,",",D$4),'22 SpcFunc &amp; VentSpcFunc combos'!$Q$8:$Q$343,0),0)&gt;0,1,0)</f>
        <v>0</v>
      </c>
      <c r="E45" s="107">
        <f ca="1">IF(IFERROR(MATCH(_xlfn.CONCAT($B45,",",E$4),'22 SpcFunc &amp; VentSpcFunc combos'!$Q$8:$Q$343,0),0)&gt;0,1,0)</f>
        <v>0</v>
      </c>
      <c r="F45" s="107">
        <f ca="1">IF(IFERROR(MATCH(_xlfn.CONCAT($B45,",",F$4),'22 SpcFunc &amp; VentSpcFunc combos'!$Q$8:$Q$343,0),0)&gt;0,1,0)</f>
        <v>0</v>
      </c>
      <c r="G45" s="107">
        <f ca="1">IF(IFERROR(MATCH(_xlfn.CONCAT($B45,",",G$4),'22 SpcFunc &amp; VentSpcFunc combos'!$Q$8:$Q$343,0),0)&gt;0,1,0)</f>
        <v>0</v>
      </c>
      <c r="H45" s="107">
        <f ca="1">IF(IFERROR(MATCH(_xlfn.CONCAT($B45,",",H$4),'22 SpcFunc &amp; VentSpcFunc combos'!$Q$8:$Q$343,0),0)&gt;0,1,0)</f>
        <v>0</v>
      </c>
      <c r="I45" s="107">
        <f ca="1">IF(IFERROR(MATCH(_xlfn.CONCAT($B45,",",I$4),'22 SpcFunc &amp; VentSpcFunc combos'!$Q$8:$Q$343,0),0)&gt;0,1,0)</f>
        <v>0</v>
      </c>
      <c r="J45" s="107">
        <f ca="1">IF(IFERROR(MATCH(_xlfn.CONCAT($B45,",",J$4),'22 SpcFunc &amp; VentSpcFunc combos'!$Q$8:$Q$343,0),0)&gt;0,1,0)</f>
        <v>0</v>
      </c>
      <c r="K45" s="107">
        <f ca="1">IF(IFERROR(MATCH(_xlfn.CONCAT($B45,",",K$4),'22 SpcFunc &amp; VentSpcFunc combos'!$Q$8:$Q$343,0),0)&gt;0,1,0)</f>
        <v>0</v>
      </c>
      <c r="L45" s="107">
        <f ca="1">IF(IFERROR(MATCH(_xlfn.CONCAT($B45,",",L$4),'22 SpcFunc &amp; VentSpcFunc combos'!$Q$8:$Q$343,0),0)&gt;0,1,0)</f>
        <v>0</v>
      </c>
      <c r="M45" s="107">
        <f ca="1">IF(IFERROR(MATCH(_xlfn.CONCAT($B45,",",M$4),'22 SpcFunc &amp; VentSpcFunc combos'!$Q$8:$Q$343,0),0)&gt;0,1,0)</f>
        <v>0</v>
      </c>
      <c r="N45" s="107">
        <f ca="1">IF(IFERROR(MATCH(_xlfn.CONCAT($B45,",",N$4),'22 SpcFunc &amp; VentSpcFunc combos'!$Q$8:$Q$343,0),0)&gt;0,1,0)</f>
        <v>0</v>
      </c>
      <c r="O45" s="107">
        <f ca="1">IF(IFERROR(MATCH(_xlfn.CONCAT($B45,",",O$4),'22 SpcFunc &amp; VentSpcFunc combos'!$Q$8:$Q$343,0),0)&gt;0,1,0)</f>
        <v>0</v>
      </c>
      <c r="P45" s="107">
        <f ca="1">IF(IFERROR(MATCH(_xlfn.CONCAT($B45,",",P$4),'22 SpcFunc &amp; VentSpcFunc combos'!$Q$8:$Q$343,0),0)&gt;0,1,0)</f>
        <v>0</v>
      </c>
      <c r="Q45" s="107">
        <f ca="1">IF(IFERROR(MATCH(_xlfn.CONCAT($B45,",",Q$4),'22 SpcFunc &amp; VentSpcFunc combos'!$Q$8:$Q$343,0),0)&gt;0,1,0)</f>
        <v>0</v>
      </c>
      <c r="R45" s="107">
        <f ca="1">IF(IFERROR(MATCH(_xlfn.CONCAT($B45,",",R$4),'22 SpcFunc &amp; VentSpcFunc combos'!$Q$8:$Q$343,0),0)&gt;0,1,0)</f>
        <v>0</v>
      </c>
      <c r="S45" s="107">
        <f ca="1">IF(IFERROR(MATCH(_xlfn.CONCAT($B45,",",S$4),'22 SpcFunc &amp; VentSpcFunc combos'!$Q$8:$Q$343,0),0)&gt;0,1,0)</f>
        <v>0</v>
      </c>
      <c r="T45" s="107">
        <f ca="1">IF(IFERROR(MATCH(_xlfn.CONCAT($B45,",",T$4),'22 SpcFunc &amp; VentSpcFunc combos'!$Q$8:$Q$343,0),0)&gt;0,1,0)</f>
        <v>0</v>
      </c>
      <c r="U45" s="107">
        <f ca="1">IF(IFERROR(MATCH(_xlfn.CONCAT($B45,",",U$4),'22 SpcFunc &amp; VentSpcFunc combos'!$Q$8:$Q$343,0),0)&gt;0,1,0)</f>
        <v>0</v>
      </c>
      <c r="V45" s="107">
        <f ca="1">IF(IFERROR(MATCH(_xlfn.CONCAT($B45,",",V$4),'22 SpcFunc &amp; VentSpcFunc combos'!$Q$8:$Q$343,0),0)&gt;0,1,0)</f>
        <v>0</v>
      </c>
      <c r="W45" s="107">
        <f ca="1">IF(IFERROR(MATCH(_xlfn.CONCAT($B45,",",W$4),'22 SpcFunc &amp; VentSpcFunc combos'!$Q$8:$Q$343,0),0)&gt;0,1,0)</f>
        <v>0</v>
      </c>
      <c r="X45" s="107">
        <f ca="1">IF(IFERROR(MATCH(_xlfn.CONCAT($B45,",",X$4),'22 SpcFunc &amp; VentSpcFunc combos'!$Q$8:$Q$343,0),0)&gt;0,1,0)</f>
        <v>0</v>
      </c>
      <c r="Y45" s="107">
        <f ca="1">IF(IFERROR(MATCH(_xlfn.CONCAT($B45,",",Y$4),'22 SpcFunc &amp; VentSpcFunc combos'!$Q$8:$Q$343,0),0)&gt;0,1,0)</f>
        <v>0</v>
      </c>
      <c r="Z45" s="107">
        <f ca="1">IF(IFERROR(MATCH(_xlfn.CONCAT($B45,",",Z$4),'22 SpcFunc &amp; VentSpcFunc combos'!$Q$8:$Q$343,0),0)&gt;0,1,0)</f>
        <v>0</v>
      </c>
      <c r="AA45" s="107">
        <f ca="1">IF(IFERROR(MATCH(_xlfn.CONCAT($B45,",",AA$4),'22 SpcFunc &amp; VentSpcFunc combos'!$Q$8:$Q$343,0),0)&gt;0,1,0)</f>
        <v>0</v>
      </c>
      <c r="AB45" s="107">
        <f ca="1">IF(IFERROR(MATCH(_xlfn.CONCAT($B45,",",AB$4),'22 SpcFunc &amp; VentSpcFunc combos'!$Q$8:$Q$343,0),0)&gt;0,1,0)</f>
        <v>0</v>
      </c>
      <c r="AC45" s="107">
        <f ca="1">IF(IFERROR(MATCH(_xlfn.CONCAT($B45,",",AC$4),'22 SpcFunc &amp; VentSpcFunc combos'!$Q$8:$Q$343,0),0)&gt;0,1,0)</f>
        <v>0</v>
      </c>
      <c r="AD45" s="107">
        <f ca="1">IF(IFERROR(MATCH(_xlfn.CONCAT($B45,",",AD$4),'22 SpcFunc &amp; VentSpcFunc combos'!$Q$8:$Q$343,0),0)&gt;0,1,0)</f>
        <v>0</v>
      </c>
      <c r="AE45" s="107">
        <f ca="1">IF(IFERROR(MATCH(_xlfn.CONCAT($B45,",",AE$4),'22 SpcFunc &amp; VentSpcFunc combos'!$Q$8:$Q$343,0),0)&gt;0,1,0)</f>
        <v>0</v>
      </c>
      <c r="AF45" s="107">
        <f ca="1">IF(IFERROR(MATCH(_xlfn.CONCAT($B45,",",AF$4),'22 SpcFunc &amp; VentSpcFunc combos'!$Q$8:$Q$343,0),0)&gt;0,1,0)</f>
        <v>0</v>
      </c>
      <c r="AG45" s="107">
        <f ca="1">IF(IFERROR(MATCH(_xlfn.CONCAT($B45,",",AG$4),'22 SpcFunc &amp; VentSpcFunc combos'!$Q$8:$Q$343,0),0)&gt;0,1,0)</f>
        <v>0</v>
      </c>
      <c r="AH45" s="107">
        <f ca="1">IF(IFERROR(MATCH(_xlfn.CONCAT($B45,",",AH$4),'22 SpcFunc &amp; VentSpcFunc combos'!$Q$8:$Q$343,0),0)&gt;0,1,0)</f>
        <v>0</v>
      </c>
      <c r="AI45" s="107">
        <f ca="1">IF(IFERROR(MATCH(_xlfn.CONCAT($B45,",",AI$4),'22 SpcFunc &amp; VentSpcFunc combos'!$Q$8:$Q$343,0),0)&gt;0,1,0)</f>
        <v>0</v>
      </c>
      <c r="AJ45" s="107">
        <f ca="1">IF(IFERROR(MATCH(_xlfn.CONCAT($B45,",",AJ$4),'22 SpcFunc &amp; VentSpcFunc combos'!$Q$8:$Q$343,0),0)&gt;0,1,0)</f>
        <v>0</v>
      </c>
      <c r="AK45" s="107">
        <f ca="1">IF(IFERROR(MATCH(_xlfn.CONCAT($B45,",",AK$4),'22 SpcFunc &amp; VentSpcFunc combos'!$Q$8:$Q$343,0),0)&gt;0,1,0)</f>
        <v>0</v>
      </c>
      <c r="AL45" s="107">
        <f ca="1">IF(IFERROR(MATCH(_xlfn.CONCAT($B45,",",AL$4),'22 SpcFunc &amp; VentSpcFunc combos'!$Q$8:$Q$343,0),0)&gt;0,1,0)</f>
        <v>0</v>
      </c>
      <c r="AM45" s="107">
        <f ca="1">IF(IFERROR(MATCH(_xlfn.CONCAT($B45,",",AM$4),'22 SpcFunc &amp; VentSpcFunc combos'!$Q$8:$Q$343,0),0)&gt;0,1,0)</f>
        <v>1</v>
      </c>
      <c r="AN45" s="107">
        <f ca="1">IF(IFERROR(MATCH(_xlfn.CONCAT($B45,",",AN$4),'22 SpcFunc &amp; VentSpcFunc combos'!$Q$8:$Q$343,0),0)&gt;0,1,0)</f>
        <v>0</v>
      </c>
      <c r="AO45" s="107">
        <f ca="1">IF(IFERROR(MATCH(_xlfn.CONCAT($B45,",",AO$4),'22 SpcFunc &amp; VentSpcFunc combos'!$Q$8:$Q$343,0),0)&gt;0,1,0)</f>
        <v>0</v>
      </c>
      <c r="AP45" s="107">
        <f ca="1">IF(IFERROR(MATCH(_xlfn.CONCAT($B45,",",AP$4),'22 SpcFunc &amp; VentSpcFunc combos'!$Q$8:$Q$343,0),0)&gt;0,1,0)</f>
        <v>0</v>
      </c>
      <c r="AQ45" s="107">
        <f ca="1">IF(IFERROR(MATCH(_xlfn.CONCAT($B45,",",AQ$4),'22 SpcFunc &amp; VentSpcFunc combos'!$Q$8:$Q$343,0),0)&gt;0,1,0)</f>
        <v>0</v>
      </c>
      <c r="AR45" s="107">
        <f ca="1">IF(IFERROR(MATCH(_xlfn.CONCAT($B45,",",AR$4),'22 SpcFunc &amp; VentSpcFunc combos'!$Q$8:$Q$343,0),0)&gt;0,1,0)</f>
        <v>0</v>
      </c>
      <c r="AS45" s="107">
        <f ca="1">IF(IFERROR(MATCH(_xlfn.CONCAT($B45,",",AS$4),'22 SpcFunc &amp; VentSpcFunc combos'!$Q$8:$Q$343,0),0)&gt;0,1,0)</f>
        <v>0</v>
      </c>
      <c r="AT45" s="107">
        <f ca="1">IF(IFERROR(MATCH(_xlfn.CONCAT($B45,",",AT$4),'22 SpcFunc &amp; VentSpcFunc combos'!$Q$8:$Q$343,0),0)&gt;0,1,0)</f>
        <v>0</v>
      </c>
      <c r="AU45" s="107">
        <f ca="1">IF(IFERROR(MATCH(_xlfn.CONCAT($B45,",",AU$4),'22 SpcFunc &amp; VentSpcFunc combos'!$Q$8:$Q$343,0),0)&gt;0,1,0)</f>
        <v>0</v>
      </c>
      <c r="AV45" s="107">
        <f ca="1">IF(IFERROR(MATCH(_xlfn.CONCAT($B45,",",AV$4),'22 SpcFunc &amp; VentSpcFunc combos'!$Q$8:$Q$343,0),0)&gt;0,1,0)</f>
        <v>0</v>
      </c>
      <c r="AW45" s="107">
        <f ca="1">IF(IFERROR(MATCH(_xlfn.CONCAT($B45,",",AW$4),'22 SpcFunc &amp; VentSpcFunc combos'!$Q$8:$Q$343,0),0)&gt;0,1,0)</f>
        <v>0</v>
      </c>
      <c r="AX45" s="107">
        <f ca="1">IF(IFERROR(MATCH(_xlfn.CONCAT($B45,",",AX$4),'22 SpcFunc &amp; VentSpcFunc combos'!$Q$8:$Q$343,0),0)&gt;0,1,0)</f>
        <v>0</v>
      </c>
      <c r="AY45" s="107">
        <f ca="1">IF(IFERROR(MATCH(_xlfn.CONCAT($B45,",",AY$4),'22 SpcFunc &amp; VentSpcFunc combos'!$Q$8:$Q$343,0),0)&gt;0,1,0)</f>
        <v>0</v>
      </c>
      <c r="AZ45" s="107">
        <f ca="1">IF(IFERROR(MATCH(_xlfn.CONCAT($B45,",",AZ$4),'22 SpcFunc &amp; VentSpcFunc combos'!$Q$8:$Q$343,0),0)&gt;0,1,0)</f>
        <v>0</v>
      </c>
      <c r="BA45" s="107">
        <f ca="1">IF(IFERROR(MATCH(_xlfn.CONCAT($B45,",",BA$4),'22 SpcFunc &amp; VentSpcFunc combos'!$Q$8:$Q$343,0),0)&gt;0,1,0)</f>
        <v>0</v>
      </c>
      <c r="BB45" s="107">
        <f ca="1">IF(IFERROR(MATCH(_xlfn.CONCAT($B45,",",BB$4),'22 SpcFunc &amp; VentSpcFunc combos'!$Q$8:$Q$343,0),0)&gt;0,1,0)</f>
        <v>0</v>
      </c>
      <c r="BC45" s="107">
        <f ca="1">IF(IFERROR(MATCH(_xlfn.CONCAT($B45,",",BC$4),'22 SpcFunc &amp; VentSpcFunc combos'!$Q$8:$Q$343,0),0)&gt;0,1,0)</f>
        <v>0</v>
      </c>
      <c r="BD45" s="107">
        <f ca="1">IF(IFERROR(MATCH(_xlfn.CONCAT($B45,",",BD$4),'22 SpcFunc &amp; VentSpcFunc combos'!$Q$8:$Q$343,0),0)&gt;0,1,0)</f>
        <v>1</v>
      </c>
      <c r="BE45" s="107">
        <f ca="1">IF(IFERROR(MATCH(_xlfn.CONCAT($B45,",",BE$4),'22 SpcFunc &amp; VentSpcFunc combos'!$Q$8:$Q$343,0),0)&gt;0,1,0)</f>
        <v>1</v>
      </c>
      <c r="BF45" s="107">
        <f ca="1">IF(IFERROR(MATCH(_xlfn.CONCAT($B45,",",BF$4),'22 SpcFunc &amp; VentSpcFunc combos'!$Q$8:$Q$343,0),0)&gt;0,1,0)</f>
        <v>0</v>
      </c>
      <c r="BG45" s="107">
        <f ca="1">IF(IFERROR(MATCH(_xlfn.CONCAT($B45,",",BG$4),'22 SpcFunc &amp; VentSpcFunc combos'!$Q$8:$Q$343,0),0)&gt;0,1,0)</f>
        <v>0</v>
      </c>
      <c r="BH45" s="107">
        <f ca="1">IF(IFERROR(MATCH(_xlfn.CONCAT($B45,",",BH$4),'22 SpcFunc &amp; VentSpcFunc combos'!$Q$8:$Q$343,0),0)&gt;0,1,0)</f>
        <v>0</v>
      </c>
      <c r="BI45" s="107">
        <f ca="1">IF(IFERROR(MATCH(_xlfn.CONCAT($B45,",",BI$4),'22 SpcFunc &amp; VentSpcFunc combos'!$Q$8:$Q$343,0),0)&gt;0,1,0)</f>
        <v>0</v>
      </c>
      <c r="BJ45" s="107">
        <f ca="1">IF(IFERROR(MATCH(_xlfn.CONCAT($B45,",",BJ$4),'22 SpcFunc &amp; VentSpcFunc combos'!$Q$8:$Q$343,0),0)&gt;0,1,0)</f>
        <v>0</v>
      </c>
      <c r="BK45" s="107">
        <f ca="1">IF(IFERROR(MATCH(_xlfn.CONCAT($B45,",",BK$4),'22 SpcFunc &amp; VentSpcFunc combos'!$Q$8:$Q$343,0),0)&gt;0,1,0)</f>
        <v>0</v>
      </c>
      <c r="BL45" s="107">
        <f ca="1">IF(IFERROR(MATCH(_xlfn.CONCAT($B45,",",BL$4),'22 SpcFunc &amp; VentSpcFunc combos'!$Q$8:$Q$343,0),0)&gt;0,1,0)</f>
        <v>0</v>
      </c>
      <c r="BM45" s="107">
        <f ca="1">IF(IFERROR(MATCH(_xlfn.CONCAT($B45,",",BM$4),'22 SpcFunc &amp; VentSpcFunc combos'!$Q$8:$Q$343,0),0)&gt;0,1,0)</f>
        <v>0</v>
      </c>
      <c r="BN45" s="107">
        <f ca="1">IF(IFERROR(MATCH(_xlfn.CONCAT($B45,",",BN$4),'22 SpcFunc &amp; VentSpcFunc combos'!$Q$8:$Q$343,0),0)&gt;0,1,0)</f>
        <v>0</v>
      </c>
      <c r="BO45" s="107">
        <f ca="1">IF(IFERROR(MATCH(_xlfn.CONCAT($B45,",",BO$4),'22 SpcFunc &amp; VentSpcFunc combos'!$Q$8:$Q$343,0),0)&gt;0,1,0)</f>
        <v>0</v>
      </c>
      <c r="BP45" s="107">
        <f ca="1">IF(IFERROR(MATCH(_xlfn.CONCAT($B45,",",BP$4),'22 SpcFunc &amp; VentSpcFunc combos'!$Q$8:$Q$343,0),0)&gt;0,1,0)</f>
        <v>0</v>
      </c>
      <c r="BQ45" s="107">
        <f ca="1">IF(IFERROR(MATCH(_xlfn.CONCAT($B45,",",BQ$4),'22 SpcFunc &amp; VentSpcFunc combos'!$Q$8:$Q$343,0),0)&gt;0,1,0)</f>
        <v>0</v>
      </c>
      <c r="BR45" s="107">
        <f ca="1">IF(IFERROR(MATCH(_xlfn.CONCAT($B45,",",BR$4),'22 SpcFunc &amp; VentSpcFunc combos'!$Q$8:$Q$343,0),0)&gt;0,1,0)</f>
        <v>0</v>
      </c>
      <c r="BS45" s="107">
        <f ca="1">IF(IFERROR(MATCH(_xlfn.CONCAT($B45,",",BS$4),'22 SpcFunc &amp; VentSpcFunc combos'!$Q$8:$Q$343,0),0)&gt;0,1,0)</f>
        <v>0</v>
      </c>
      <c r="BT45" s="107">
        <f ca="1">IF(IFERROR(MATCH(_xlfn.CONCAT($B45,",",BT$4),'22 SpcFunc &amp; VentSpcFunc combos'!$Q$8:$Q$343,0),0)&gt;0,1,0)</f>
        <v>0</v>
      </c>
      <c r="BU45" s="107">
        <f ca="1">IF(IFERROR(MATCH(_xlfn.CONCAT($B45,",",BU$4),'22 SpcFunc &amp; VentSpcFunc combos'!$Q$8:$Q$343,0),0)&gt;0,1,0)</f>
        <v>0</v>
      </c>
      <c r="BV45" s="107">
        <f ca="1">IF(IFERROR(MATCH(_xlfn.CONCAT($B45,",",BV$4),'22 SpcFunc &amp; VentSpcFunc combos'!$Q$8:$Q$343,0),0)&gt;0,1,0)</f>
        <v>0</v>
      </c>
      <c r="BW45" s="107">
        <f ca="1">IF(IFERROR(MATCH(_xlfn.CONCAT($B45,",",BW$4),'22 SpcFunc &amp; VentSpcFunc combos'!$Q$8:$Q$343,0),0)&gt;0,1,0)</f>
        <v>0</v>
      </c>
      <c r="BX45" s="107">
        <f ca="1">IF(IFERROR(MATCH(_xlfn.CONCAT($B45,",",BX$4),'22 SpcFunc &amp; VentSpcFunc combos'!$Q$8:$Q$343,0),0)&gt;0,1,0)</f>
        <v>0</v>
      </c>
      <c r="BY45" s="107">
        <f ca="1">IF(IFERROR(MATCH(_xlfn.CONCAT($B45,",",BY$4),'22 SpcFunc &amp; VentSpcFunc combos'!$Q$8:$Q$343,0),0)&gt;0,1,0)</f>
        <v>0</v>
      </c>
      <c r="BZ45" s="107">
        <f ca="1">IF(IFERROR(MATCH(_xlfn.CONCAT($B45,",",BZ$4),'22 SpcFunc &amp; VentSpcFunc combos'!$Q$8:$Q$343,0),0)&gt;0,1,0)</f>
        <v>0</v>
      </c>
      <c r="CA45" s="107">
        <f ca="1">IF(IFERROR(MATCH(_xlfn.CONCAT($B45,",",CA$4),'22 SpcFunc &amp; VentSpcFunc combos'!$Q$8:$Q$343,0),0)&gt;0,1,0)</f>
        <v>0</v>
      </c>
      <c r="CB45" s="107">
        <f ca="1">IF(IFERROR(MATCH(_xlfn.CONCAT($B45,",",CB$4),'22 SpcFunc &amp; VentSpcFunc combos'!$Q$8:$Q$343,0),0)&gt;0,1,0)</f>
        <v>0</v>
      </c>
      <c r="CC45" s="107">
        <f ca="1">IF(IFERROR(MATCH(_xlfn.CONCAT($B45,",",CC$4),'22 SpcFunc &amp; VentSpcFunc combos'!$Q$8:$Q$343,0),0)&gt;0,1,0)</f>
        <v>0</v>
      </c>
      <c r="CD45" s="107">
        <f ca="1">IF(IFERROR(MATCH(_xlfn.CONCAT($B45,",",CD$4),'22 SpcFunc &amp; VentSpcFunc combos'!$Q$8:$Q$343,0),0)&gt;0,1,0)</f>
        <v>1</v>
      </c>
      <c r="CE45" s="107">
        <f ca="1">IF(IFERROR(MATCH(_xlfn.CONCAT($B45,",",CE$4),'22 SpcFunc &amp; VentSpcFunc combos'!$Q$8:$Q$343,0),0)&gt;0,1,0)</f>
        <v>0</v>
      </c>
      <c r="CF45" s="107">
        <f ca="1">IF(IFERROR(MATCH(_xlfn.CONCAT($B45,",",CF$4),'22 SpcFunc &amp; VentSpcFunc combos'!$Q$8:$Q$343,0),0)&gt;0,1,0)</f>
        <v>0</v>
      </c>
      <c r="CG45" s="107">
        <f ca="1">IF(IFERROR(MATCH(_xlfn.CONCAT($B45,",",CG$4),'22 SpcFunc &amp; VentSpcFunc combos'!$Q$8:$Q$343,0),0)&gt;0,1,0)</f>
        <v>0</v>
      </c>
      <c r="CH45" s="107">
        <f ca="1">IF(IFERROR(MATCH(_xlfn.CONCAT($B45,",",CH$4),'22 SpcFunc &amp; VentSpcFunc combos'!$Q$8:$Q$343,0),0)&gt;0,1,0)</f>
        <v>0</v>
      </c>
      <c r="CI45" s="107">
        <f ca="1">IF(IFERROR(MATCH(_xlfn.CONCAT($B45,",",CI$4),'22 SpcFunc &amp; VentSpcFunc combos'!$Q$8:$Q$343,0),0)&gt;0,1,0)</f>
        <v>0</v>
      </c>
      <c r="CJ45" s="107">
        <f ca="1">IF(IFERROR(MATCH(_xlfn.CONCAT($B45,",",CJ$4),'22 SpcFunc &amp; VentSpcFunc combos'!$Q$8:$Q$343,0),0)&gt;0,1,0)</f>
        <v>0</v>
      </c>
      <c r="CK45" s="107">
        <f ca="1">IF(IFERROR(MATCH(_xlfn.CONCAT($B45,",",CK$4),'22 SpcFunc &amp; VentSpcFunc combos'!$Q$8:$Q$343,0),0)&gt;0,1,0)</f>
        <v>0</v>
      </c>
      <c r="CL45" s="107">
        <f ca="1">IF(IFERROR(MATCH(_xlfn.CONCAT($B45,",",CL$4),'22 SpcFunc &amp; VentSpcFunc combos'!$Q$8:$Q$343,0),0)&gt;0,1,0)</f>
        <v>0</v>
      </c>
      <c r="CM45" s="107">
        <f ca="1">IF(IFERROR(MATCH(_xlfn.CONCAT($B45,",",CM$4),'22 SpcFunc &amp; VentSpcFunc combos'!$Q$8:$Q$343,0),0)&gt;0,1,0)</f>
        <v>0</v>
      </c>
      <c r="CN45" s="107">
        <f ca="1">IF(IFERROR(MATCH(_xlfn.CONCAT($B45,",",CN$4),'22 SpcFunc &amp; VentSpcFunc combos'!$Q$8:$Q$343,0),0)&gt;0,1,0)</f>
        <v>0</v>
      </c>
      <c r="CO45" s="107">
        <f ca="1">IF(IFERROR(MATCH(_xlfn.CONCAT($B45,",",CO$4),'22 SpcFunc &amp; VentSpcFunc combos'!$Q$8:$Q$343,0),0)&gt;0,1,0)</f>
        <v>0</v>
      </c>
      <c r="CP45" s="107">
        <f ca="1">IF(IFERROR(MATCH(_xlfn.CONCAT($B45,",",CP$4),'22 SpcFunc &amp; VentSpcFunc combos'!$Q$8:$Q$343,0),0)&gt;0,1,0)</f>
        <v>0</v>
      </c>
      <c r="CQ45" s="107">
        <f ca="1">IF(IFERROR(MATCH(_xlfn.CONCAT($B45,",",CQ$4),'22 SpcFunc &amp; VentSpcFunc combos'!$Q$8:$Q$343,0),0)&gt;0,1,0)</f>
        <v>0</v>
      </c>
      <c r="CR45" s="107">
        <f ca="1">IF(IFERROR(MATCH(_xlfn.CONCAT($B45,",",CR$4),'22 SpcFunc &amp; VentSpcFunc combos'!$Q$8:$Q$343,0),0)&gt;0,1,0)</f>
        <v>0</v>
      </c>
      <c r="CS45" s="107">
        <f ca="1">IF(IFERROR(MATCH(_xlfn.CONCAT($B45,",",CS$4),'22 SpcFunc &amp; VentSpcFunc combos'!$Q$8:$Q$343,0),0)&gt;0,1,0)</f>
        <v>0</v>
      </c>
      <c r="CT45" s="107">
        <f ca="1">IF(IFERROR(MATCH(_xlfn.CONCAT($B45,",",CT$4),'22 SpcFunc &amp; VentSpcFunc combos'!$Q$8:$Q$343,0),0)&gt;0,1,0)</f>
        <v>0</v>
      </c>
      <c r="CU45" s="86" t="s">
        <v>535</v>
      </c>
      <c r="CV45">
        <f t="shared" ca="1" si="4"/>
        <v>4</v>
      </c>
    </row>
    <row r="46" spans="2:100">
      <c r="B46" t="str">
        <f>'For CSV - 2022 SpcFuncData'!B46</f>
        <v>Library (Reading Area)</v>
      </c>
      <c r="C46" s="107">
        <f ca="1">IF(IFERROR(MATCH(_xlfn.CONCAT($B46,",",C$4),'22 SpcFunc &amp; VentSpcFunc combos'!$Q$8:$Q$343,0),0)&gt;0,1,0)</f>
        <v>0</v>
      </c>
      <c r="D46" s="107">
        <f ca="1">IF(IFERROR(MATCH(_xlfn.CONCAT($B46,",",D$4),'22 SpcFunc &amp; VentSpcFunc combos'!$Q$8:$Q$343,0),0)&gt;0,1,0)</f>
        <v>0</v>
      </c>
      <c r="E46" s="107">
        <f ca="1">IF(IFERROR(MATCH(_xlfn.CONCAT($B46,",",E$4),'22 SpcFunc &amp; VentSpcFunc combos'!$Q$8:$Q$343,0),0)&gt;0,1,0)</f>
        <v>0</v>
      </c>
      <c r="F46" s="107">
        <f ca="1">IF(IFERROR(MATCH(_xlfn.CONCAT($B46,",",F$4),'22 SpcFunc &amp; VentSpcFunc combos'!$Q$8:$Q$343,0),0)&gt;0,1,0)</f>
        <v>1</v>
      </c>
      <c r="G46" s="107">
        <f ca="1">IF(IFERROR(MATCH(_xlfn.CONCAT($B46,",",G$4),'22 SpcFunc &amp; VentSpcFunc combos'!$Q$8:$Q$343,0),0)&gt;0,1,0)</f>
        <v>0</v>
      </c>
      <c r="H46" s="107">
        <f ca="1">IF(IFERROR(MATCH(_xlfn.CONCAT($B46,",",H$4),'22 SpcFunc &amp; VentSpcFunc combos'!$Q$8:$Q$343,0),0)&gt;0,1,0)</f>
        <v>0</v>
      </c>
      <c r="I46" s="107">
        <f ca="1">IF(IFERROR(MATCH(_xlfn.CONCAT($B46,",",I$4),'22 SpcFunc &amp; VentSpcFunc combos'!$Q$8:$Q$343,0),0)&gt;0,1,0)</f>
        <v>0</v>
      </c>
      <c r="J46" s="107">
        <f ca="1">IF(IFERROR(MATCH(_xlfn.CONCAT($B46,",",J$4),'22 SpcFunc &amp; VentSpcFunc combos'!$Q$8:$Q$343,0),0)&gt;0,1,0)</f>
        <v>0</v>
      </c>
      <c r="K46" s="107">
        <f ca="1">IF(IFERROR(MATCH(_xlfn.CONCAT($B46,",",K$4),'22 SpcFunc &amp; VentSpcFunc combos'!$Q$8:$Q$343,0),0)&gt;0,1,0)</f>
        <v>0</v>
      </c>
      <c r="L46" s="107">
        <f ca="1">IF(IFERROR(MATCH(_xlfn.CONCAT($B46,",",L$4),'22 SpcFunc &amp; VentSpcFunc combos'!$Q$8:$Q$343,0),0)&gt;0,1,0)</f>
        <v>0</v>
      </c>
      <c r="M46" s="107">
        <f ca="1">IF(IFERROR(MATCH(_xlfn.CONCAT($B46,",",M$4),'22 SpcFunc &amp; VentSpcFunc combos'!$Q$8:$Q$343,0),0)&gt;0,1,0)</f>
        <v>0</v>
      </c>
      <c r="N46" s="107">
        <f ca="1">IF(IFERROR(MATCH(_xlfn.CONCAT($B46,",",N$4),'22 SpcFunc &amp; VentSpcFunc combos'!$Q$8:$Q$343,0),0)&gt;0,1,0)</f>
        <v>0</v>
      </c>
      <c r="O46" s="107">
        <f ca="1">IF(IFERROR(MATCH(_xlfn.CONCAT($B46,",",O$4),'22 SpcFunc &amp; VentSpcFunc combos'!$Q$8:$Q$343,0),0)&gt;0,1,0)</f>
        <v>0</v>
      </c>
      <c r="P46" s="107">
        <f ca="1">IF(IFERROR(MATCH(_xlfn.CONCAT($B46,",",P$4),'22 SpcFunc &amp; VentSpcFunc combos'!$Q$8:$Q$343,0),0)&gt;0,1,0)</f>
        <v>0</v>
      </c>
      <c r="Q46" s="107">
        <f ca="1">IF(IFERROR(MATCH(_xlfn.CONCAT($B46,",",Q$4),'22 SpcFunc &amp; VentSpcFunc combos'!$Q$8:$Q$343,0),0)&gt;0,1,0)</f>
        <v>0</v>
      </c>
      <c r="R46" s="107">
        <f ca="1">IF(IFERROR(MATCH(_xlfn.CONCAT($B46,",",R$4),'22 SpcFunc &amp; VentSpcFunc combos'!$Q$8:$Q$343,0),0)&gt;0,1,0)</f>
        <v>0</v>
      </c>
      <c r="S46" s="107">
        <f ca="1">IF(IFERROR(MATCH(_xlfn.CONCAT($B46,",",S$4),'22 SpcFunc &amp; VentSpcFunc combos'!$Q$8:$Q$343,0),0)&gt;0,1,0)</f>
        <v>0</v>
      </c>
      <c r="T46" s="107">
        <f ca="1">IF(IFERROR(MATCH(_xlfn.CONCAT($B46,",",T$4),'22 SpcFunc &amp; VentSpcFunc combos'!$Q$8:$Q$343,0),0)&gt;0,1,0)</f>
        <v>0</v>
      </c>
      <c r="U46" s="107">
        <f ca="1">IF(IFERROR(MATCH(_xlfn.CONCAT($B46,",",U$4),'22 SpcFunc &amp; VentSpcFunc combos'!$Q$8:$Q$343,0),0)&gt;0,1,0)</f>
        <v>0</v>
      </c>
      <c r="V46" s="107">
        <f ca="1">IF(IFERROR(MATCH(_xlfn.CONCAT($B46,",",V$4),'22 SpcFunc &amp; VentSpcFunc combos'!$Q$8:$Q$343,0),0)&gt;0,1,0)</f>
        <v>0</v>
      </c>
      <c r="W46" s="107">
        <f ca="1">IF(IFERROR(MATCH(_xlfn.CONCAT($B46,",",W$4),'22 SpcFunc &amp; VentSpcFunc combos'!$Q$8:$Q$343,0),0)&gt;0,1,0)</f>
        <v>0</v>
      </c>
      <c r="X46" s="107">
        <f ca="1">IF(IFERROR(MATCH(_xlfn.CONCAT($B46,",",X$4),'22 SpcFunc &amp; VentSpcFunc combos'!$Q$8:$Q$343,0),0)&gt;0,1,0)</f>
        <v>0</v>
      </c>
      <c r="Y46" s="107">
        <f ca="1">IF(IFERROR(MATCH(_xlfn.CONCAT($B46,",",Y$4),'22 SpcFunc &amp; VentSpcFunc combos'!$Q$8:$Q$343,0),0)&gt;0,1,0)</f>
        <v>0</v>
      </c>
      <c r="Z46" s="107">
        <f ca="1">IF(IFERROR(MATCH(_xlfn.CONCAT($B46,",",Z$4),'22 SpcFunc &amp; VentSpcFunc combos'!$Q$8:$Q$343,0),0)&gt;0,1,0)</f>
        <v>0</v>
      </c>
      <c r="AA46" s="107">
        <f ca="1">IF(IFERROR(MATCH(_xlfn.CONCAT($B46,",",AA$4),'22 SpcFunc &amp; VentSpcFunc combos'!$Q$8:$Q$343,0),0)&gt;0,1,0)</f>
        <v>0</v>
      </c>
      <c r="AB46" s="107">
        <f ca="1">IF(IFERROR(MATCH(_xlfn.CONCAT($B46,",",AB$4),'22 SpcFunc &amp; VentSpcFunc combos'!$Q$8:$Q$343,0),0)&gt;0,1,0)</f>
        <v>0</v>
      </c>
      <c r="AC46" s="107">
        <f ca="1">IF(IFERROR(MATCH(_xlfn.CONCAT($B46,",",AC$4),'22 SpcFunc &amp; VentSpcFunc combos'!$Q$8:$Q$343,0),0)&gt;0,1,0)</f>
        <v>0</v>
      </c>
      <c r="AD46" s="107">
        <f ca="1">IF(IFERROR(MATCH(_xlfn.CONCAT($B46,",",AD$4),'22 SpcFunc &amp; VentSpcFunc combos'!$Q$8:$Q$343,0),0)&gt;0,1,0)</f>
        <v>0</v>
      </c>
      <c r="AE46" s="107">
        <f ca="1">IF(IFERROR(MATCH(_xlfn.CONCAT($B46,",",AE$4),'22 SpcFunc &amp; VentSpcFunc combos'!$Q$8:$Q$343,0),0)&gt;0,1,0)</f>
        <v>0</v>
      </c>
      <c r="AF46" s="107">
        <f ca="1">IF(IFERROR(MATCH(_xlfn.CONCAT($B46,",",AF$4),'22 SpcFunc &amp; VentSpcFunc combos'!$Q$8:$Q$343,0),0)&gt;0,1,0)</f>
        <v>0</v>
      </c>
      <c r="AG46" s="107">
        <f ca="1">IF(IFERROR(MATCH(_xlfn.CONCAT($B46,",",AG$4),'22 SpcFunc &amp; VentSpcFunc combos'!$Q$8:$Q$343,0),0)&gt;0,1,0)</f>
        <v>0</v>
      </c>
      <c r="AH46" s="107">
        <f ca="1">IF(IFERROR(MATCH(_xlfn.CONCAT($B46,",",AH$4),'22 SpcFunc &amp; VentSpcFunc combos'!$Q$8:$Q$343,0),0)&gt;0,1,0)</f>
        <v>0</v>
      </c>
      <c r="AI46" s="107">
        <f ca="1">IF(IFERROR(MATCH(_xlfn.CONCAT($B46,",",AI$4),'22 SpcFunc &amp; VentSpcFunc combos'!$Q$8:$Q$343,0),0)&gt;0,1,0)</f>
        <v>0</v>
      </c>
      <c r="AJ46" s="107">
        <f ca="1">IF(IFERROR(MATCH(_xlfn.CONCAT($B46,",",AJ$4),'22 SpcFunc &amp; VentSpcFunc combos'!$Q$8:$Q$343,0),0)&gt;0,1,0)</f>
        <v>0</v>
      </c>
      <c r="AK46" s="107">
        <f ca="1">IF(IFERROR(MATCH(_xlfn.CONCAT($B46,",",AK$4),'22 SpcFunc &amp; VentSpcFunc combos'!$Q$8:$Q$343,0),0)&gt;0,1,0)</f>
        <v>0</v>
      </c>
      <c r="AL46" s="107">
        <f ca="1">IF(IFERROR(MATCH(_xlfn.CONCAT($B46,",",AL$4),'22 SpcFunc &amp; VentSpcFunc combos'!$Q$8:$Q$343,0),0)&gt;0,1,0)</f>
        <v>0</v>
      </c>
      <c r="AM46" s="107">
        <f ca="1">IF(IFERROR(MATCH(_xlfn.CONCAT($B46,",",AM$4),'22 SpcFunc &amp; VentSpcFunc combos'!$Q$8:$Q$343,0),0)&gt;0,1,0)</f>
        <v>0</v>
      </c>
      <c r="AN46" s="107">
        <f ca="1">IF(IFERROR(MATCH(_xlfn.CONCAT($B46,",",AN$4),'22 SpcFunc &amp; VentSpcFunc combos'!$Q$8:$Q$343,0),0)&gt;0,1,0)</f>
        <v>0</v>
      </c>
      <c r="AO46" s="107">
        <f ca="1">IF(IFERROR(MATCH(_xlfn.CONCAT($B46,",",AO$4),'22 SpcFunc &amp; VentSpcFunc combos'!$Q$8:$Q$343,0),0)&gt;0,1,0)</f>
        <v>0</v>
      </c>
      <c r="AP46" s="107">
        <f ca="1">IF(IFERROR(MATCH(_xlfn.CONCAT($B46,",",AP$4),'22 SpcFunc &amp; VentSpcFunc combos'!$Q$8:$Q$343,0),0)&gt;0,1,0)</f>
        <v>0</v>
      </c>
      <c r="AQ46" s="107">
        <f ca="1">IF(IFERROR(MATCH(_xlfn.CONCAT($B46,",",AQ$4),'22 SpcFunc &amp; VentSpcFunc combos'!$Q$8:$Q$343,0),0)&gt;0,1,0)</f>
        <v>0</v>
      </c>
      <c r="AR46" s="107">
        <f ca="1">IF(IFERROR(MATCH(_xlfn.CONCAT($B46,",",AR$4),'22 SpcFunc &amp; VentSpcFunc combos'!$Q$8:$Q$343,0),0)&gt;0,1,0)</f>
        <v>0</v>
      </c>
      <c r="AS46" s="107">
        <f ca="1">IF(IFERROR(MATCH(_xlfn.CONCAT($B46,",",AS$4),'22 SpcFunc &amp; VentSpcFunc combos'!$Q$8:$Q$343,0),0)&gt;0,1,0)</f>
        <v>0</v>
      </c>
      <c r="AT46" s="107">
        <f ca="1">IF(IFERROR(MATCH(_xlfn.CONCAT($B46,",",AT$4),'22 SpcFunc &amp; VentSpcFunc combos'!$Q$8:$Q$343,0),0)&gt;0,1,0)</f>
        <v>0</v>
      </c>
      <c r="AU46" s="107">
        <f ca="1">IF(IFERROR(MATCH(_xlfn.CONCAT($B46,",",AU$4),'22 SpcFunc &amp; VentSpcFunc combos'!$Q$8:$Q$343,0),0)&gt;0,1,0)</f>
        <v>0</v>
      </c>
      <c r="AV46" s="107">
        <f ca="1">IF(IFERROR(MATCH(_xlfn.CONCAT($B46,",",AV$4),'22 SpcFunc &amp; VentSpcFunc combos'!$Q$8:$Q$343,0),0)&gt;0,1,0)</f>
        <v>0</v>
      </c>
      <c r="AW46" s="107">
        <f ca="1">IF(IFERROR(MATCH(_xlfn.CONCAT($B46,",",AW$4),'22 SpcFunc &amp; VentSpcFunc combos'!$Q$8:$Q$343,0),0)&gt;0,1,0)</f>
        <v>0</v>
      </c>
      <c r="AX46" s="107">
        <f ca="1">IF(IFERROR(MATCH(_xlfn.CONCAT($B46,",",AX$4),'22 SpcFunc &amp; VentSpcFunc combos'!$Q$8:$Q$343,0),0)&gt;0,1,0)</f>
        <v>0</v>
      </c>
      <c r="AY46" s="107">
        <f ca="1">IF(IFERROR(MATCH(_xlfn.CONCAT($B46,",",AY$4),'22 SpcFunc &amp; VentSpcFunc combos'!$Q$8:$Q$343,0),0)&gt;0,1,0)</f>
        <v>0</v>
      </c>
      <c r="AZ46" s="107">
        <f ca="1">IF(IFERROR(MATCH(_xlfn.CONCAT($B46,",",AZ$4),'22 SpcFunc &amp; VentSpcFunc combos'!$Q$8:$Q$343,0),0)&gt;0,1,0)</f>
        <v>0</v>
      </c>
      <c r="BA46" s="107">
        <f ca="1">IF(IFERROR(MATCH(_xlfn.CONCAT($B46,",",BA$4),'22 SpcFunc &amp; VentSpcFunc combos'!$Q$8:$Q$343,0),0)&gt;0,1,0)</f>
        <v>0</v>
      </c>
      <c r="BB46" s="107">
        <f ca="1">IF(IFERROR(MATCH(_xlfn.CONCAT($B46,",",BB$4),'22 SpcFunc &amp; VentSpcFunc combos'!$Q$8:$Q$343,0),0)&gt;0,1,0)</f>
        <v>0</v>
      </c>
      <c r="BC46" s="107">
        <f ca="1">IF(IFERROR(MATCH(_xlfn.CONCAT($B46,",",BC$4),'22 SpcFunc &amp; VentSpcFunc combos'!$Q$8:$Q$343,0),0)&gt;0,1,0)</f>
        <v>0</v>
      </c>
      <c r="BD46" s="107">
        <f ca="1">IF(IFERROR(MATCH(_xlfn.CONCAT($B46,",",BD$4),'22 SpcFunc &amp; VentSpcFunc combos'!$Q$8:$Q$343,0),0)&gt;0,1,0)</f>
        <v>0</v>
      </c>
      <c r="BE46" s="107">
        <f ca="1">IF(IFERROR(MATCH(_xlfn.CONCAT($B46,",",BE$4),'22 SpcFunc &amp; VentSpcFunc combos'!$Q$8:$Q$343,0),0)&gt;0,1,0)</f>
        <v>0</v>
      </c>
      <c r="BF46" s="107">
        <f ca="1">IF(IFERROR(MATCH(_xlfn.CONCAT($B46,",",BF$4),'22 SpcFunc &amp; VentSpcFunc combos'!$Q$8:$Q$343,0),0)&gt;0,1,0)</f>
        <v>0</v>
      </c>
      <c r="BG46" s="107">
        <f ca="1">IF(IFERROR(MATCH(_xlfn.CONCAT($B46,",",BG$4),'22 SpcFunc &amp; VentSpcFunc combos'!$Q$8:$Q$343,0),0)&gt;0,1,0)</f>
        <v>0</v>
      </c>
      <c r="BH46" s="107">
        <f ca="1">IF(IFERROR(MATCH(_xlfn.CONCAT($B46,",",BH$4),'22 SpcFunc &amp; VentSpcFunc combos'!$Q$8:$Q$343,0),0)&gt;0,1,0)</f>
        <v>0</v>
      </c>
      <c r="BI46" s="107">
        <f ca="1">IF(IFERROR(MATCH(_xlfn.CONCAT($B46,",",BI$4),'22 SpcFunc &amp; VentSpcFunc combos'!$Q$8:$Q$343,0),0)&gt;0,1,0)</f>
        <v>0</v>
      </c>
      <c r="BJ46" s="107">
        <f ca="1">IF(IFERROR(MATCH(_xlfn.CONCAT($B46,",",BJ$4),'22 SpcFunc &amp; VentSpcFunc combos'!$Q$8:$Q$343,0),0)&gt;0,1,0)</f>
        <v>0</v>
      </c>
      <c r="BK46" s="107">
        <f ca="1">IF(IFERROR(MATCH(_xlfn.CONCAT($B46,",",BK$4),'22 SpcFunc &amp; VentSpcFunc combos'!$Q$8:$Q$343,0),0)&gt;0,1,0)</f>
        <v>0</v>
      </c>
      <c r="BL46" s="107">
        <f ca="1">IF(IFERROR(MATCH(_xlfn.CONCAT($B46,",",BL$4),'22 SpcFunc &amp; VentSpcFunc combos'!$Q$8:$Q$343,0),0)&gt;0,1,0)</f>
        <v>0</v>
      </c>
      <c r="BM46" s="107">
        <f ca="1">IF(IFERROR(MATCH(_xlfn.CONCAT($B46,",",BM$4),'22 SpcFunc &amp; VentSpcFunc combos'!$Q$8:$Q$343,0),0)&gt;0,1,0)</f>
        <v>0</v>
      </c>
      <c r="BN46" s="107">
        <f ca="1">IF(IFERROR(MATCH(_xlfn.CONCAT($B46,",",BN$4),'22 SpcFunc &amp; VentSpcFunc combos'!$Q$8:$Q$343,0),0)&gt;0,1,0)</f>
        <v>0</v>
      </c>
      <c r="BO46" s="107">
        <f ca="1">IF(IFERROR(MATCH(_xlfn.CONCAT($B46,",",BO$4),'22 SpcFunc &amp; VentSpcFunc combos'!$Q$8:$Q$343,0),0)&gt;0,1,0)</f>
        <v>0</v>
      </c>
      <c r="BP46" s="107">
        <f ca="1">IF(IFERROR(MATCH(_xlfn.CONCAT($B46,",",BP$4),'22 SpcFunc &amp; VentSpcFunc combos'!$Q$8:$Q$343,0),0)&gt;0,1,0)</f>
        <v>0</v>
      </c>
      <c r="BQ46" s="107">
        <f ca="1">IF(IFERROR(MATCH(_xlfn.CONCAT($B46,",",BQ$4),'22 SpcFunc &amp; VentSpcFunc combos'!$Q$8:$Q$343,0),0)&gt;0,1,0)</f>
        <v>0</v>
      </c>
      <c r="BR46" s="107">
        <f ca="1">IF(IFERROR(MATCH(_xlfn.CONCAT($B46,",",BR$4),'22 SpcFunc &amp; VentSpcFunc combos'!$Q$8:$Q$343,0),0)&gt;0,1,0)</f>
        <v>0</v>
      </c>
      <c r="BS46" s="107">
        <f ca="1">IF(IFERROR(MATCH(_xlfn.CONCAT($B46,",",BS$4),'22 SpcFunc &amp; VentSpcFunc combos'!$Q$8:$Q$343,0),0)&gt;0,1,0)</f>
        <v>0</v>
      </c>
      <c r="BT46" s="107">
        <f ca="1">IF(IFERROR(MATCH(_xlfn.CONCAT($B46,",",BT$4),'22 SpcFunc &amp; VentSpcFunc combos'!$Q$8:$Q$343,0),0)&gt;0,1,0)</f>
        <v>0</v>
      </c>
      <c r="BU46" s="107">
        <f ca="1">IF(IFERROR(MATCH(_xlfn.CONCAT($B46,",",BU$4),'22 SpcFunc &amp; VentSpcFunc combos'!$Q$8:$Q$343,0),0)&gt;0,1,0)</f>
        <v>0</v>
      </c>
      <c r="BV46" s="107">
        <f ca="1">IF(IFERROR(MATCH(_xlfn.CONCAT($B46,",",BV$4),'22 SpcFunc &amp; VentSpcFunc combos'!$Q$8:$Q$343,0),0)&gt;0,1,0)</f>
        <v>0</v>
      </c>
      <c r="BW46" s="107">
        <f ca="1">IF(IFERROR(MATCH(_xlfn.CONCAT($B46,",",BW$4),'22 SpcFunc &amp; VentSpcFunc combos'!$Q$8:$Q$343,0),0)&gt;0,1,0)</f>
        <v>0</v>
      </c>
      <c r="BX46" s="107">
        <f ca="1">IF(IFERROR(MATCH(_xlfn.CONCAT($B46,",",BX$4),'22 SpcFunc &amp; VentSpcFunc combos'!$Q$8:$Q$343,0),0)&gt;0,1,0)</f>
        <v>0</v>
      </c>
      <c r="BY46" s="107">
        <f ca="1">IF(IFERROR(MATCH(_xlfn.CONCAT($B46,",",BY$4),'22 SpcFunc &amp; VentSpcFunc combos'!$Q$8:$Q$343,0),0)&gt;0,1,0)</f>
        <v>0</v>
      </c>
      <c r="BZ46" s="107">
        <f ca="1">IF(IFERROR(MATCH(_xlfn.CONCAT($B46,",",BZ$4),'22 SpcFunc &amp; VentSpcFunc combos'!$Q$8:$Q$343,0),0)&gt;0,1,0)</f>
        <v>0</v>
      </c>
      <c r="CA46" s="107">
        <f ca="1">IF(IFERROR(MATCH(_xlfn.CONCAT($B46,",",CA$4),'22 SpcFunc &amp; VentSpcFunc combos'!$Q$8:$Q$343,0),0)&gt;0,1,0)</f>
        <v>0</v>
      </c>
      <c r="CB46" s="107">
        <f ca="1">IF(IFERROR(MATCH(_xlfn.CONCAT($B46,",",CB$4),'22 SpcFunc &amp; VentSpcFunc combos'!$Q$8:$Q$343,0),0)&gt;0,1,0)</f>
        <v>0</v>
      </c>
      <c r="CC46" s="107">
        <f ca="1">IF(IFERROR(MATCH(_xlfn.CONCAT($B46,",",CC$4),'22 SpcFunc &amp; VentSpcFunc combos'!$Q$8:$Q$343,0),0)&gt;0,1,0)</f>
        <v>0</v>
      </c>
      <c r="CD46" s="107">
        <f ca="1">IF(IFERROR(MATCH(_xlfn.CONCAT($B46,",",CD$4),'22 SpcFunc &amp; VentSpcFunc combos'!$Q$8:$Q$343,0),0)&gt;0,1,0)</f>
        <v>0</v>
      </c>
      <c r="CE46" s="107">
        <f ca="1">IF(IFERROR(MATCH(_xlfn.CONCAT($B46,",",CE$4),'22 SpcFunc &amp; VentSpcFunc combos'!$Q$8:$Q$343,0),0)&gt;0,1,0)</f>
        <v>0</v>
      </c>
      <c r="CF46" s="107">
        <f ca="1">IF(IFERROR(MATCH(_xlfn.CONCAT($B46,",",CF$4),'22 SpcFunc &amp; VentSpcFunc combos'!$Q$8:$Q$343,0),0)&gt;0,1,0)</f>
        <v>0</v>
      </c>
      <c r="CG46" s="107">
        <f ca="1">IF(IFERROR(MATCH(_xlfn.CONCAT($B46,",",CG$4),'22 SpcFunc &amp; VentSpcFunc combos'!$Q$8:$Q$343,0),0)&gt;0,1,0)</f>
        <v>0</v>
      </c>
      <c r="CH46" s="107">
        <f ca="1">IF(IFERROR(MATCH(_xlfn.CONCAT($B46,",",CH$4),'22 SpcFunc &amp; VentSpcFunc combos'!$Q$8:$Q$343,0),0)&gt;0,1,0)</f>
        <v>0</v>
      </c>
      <c r="CI46" s="107">
        <f ca="1">IF(IFERROR(MATCH(_xlfn.CONCAT($B46,",",CI$4),'22 SpcFunc &amp; VentSpcFunc combos'!$Q$8:$Q$343,0),0)&gt;0,1,0)</f>
        <v>0</v>
      </c>
      <c r="CJ46" s="107">
        <f ca="1">IF(IFERROR(MATCH(_xlfn.CONCAT($B46,",",CJ$4),'22 SpcFunc &amp; VentSpcFunc combos'!$Q$8:$Q$343,0),0)&gt;0,1,0)</f>
        <v>0</v>
      </c>
      <c r="CK46" s="107">
        <f ca="1">IF(IFERROR(MATCH(_xlfn.CONCAT($B46,",",CK$4),'22 SpcFunc &amp; VentSpcFunc combos'!$Q$8:$Q$343,0),0)&gt;0,1,0)</f>
        <v>0</v>
      </c>
      <c r="CL46" s="107">
        <f ca="1">IF(IFERROR(MATCH(_xlfn.CONCAT($B46,",",CL$4),'22 SpcFunc &amp; VentSpcFunc combos'!$Q$8:$Q$343,0),0)&gt;0,1,0)</f>
        <v>0</v>
      </c>
      <c r="CM46" s="107">
        <f ca="1">IF(IFERROR(MATCH(_xlfn.CONCAT($B46,",",CM$4),'22 SpcFunc &amp; VentSpcFunc combos'!$Q$8:$Q$343,0),0)&gt;0,1,0)</f>
        <v>0</v>
      </c>
      <c r="CN46" s="107">
        <f ca="1">IF(IFERROR(MATCH(_xlfn.CONCAT($B46,",",CN$4),'22 SpcFunc &amp; VentSpcFunc combos'!$Q$8:$Q$343,0),0)&gt;0,1,0)</f>
        <v>0</v>
      </c>
      <c r="CO46" s="107">
        <f ca="1">IF(IFERROR(MATCH(_xlfn.CONCAT($B46,",",CO$4),'22 SpcFunc &amp; VentSpcFunc combos'!$Q$8:$Q$343,0),0)&gt;0,1,0)</f>
        <v>0</v>
      </c>
      <c r="CP46" s="107">
        <f ca="1">IF(IFERROR(MATCH(_xlfn.CONCAT($B46,",",CP$4),'22 SpcFunc &amp; VentSpcFunc combos'!$Q$8:$Q$343,0),0)&gt;0,1,0)</f>
        <v>0</v>
      </c>
      <c r="CQ46" s="107">
        <f ca="1">IF(IFERROR(MATCH(_xlfn.CONCAT($B46,",",CQ$4),'22 SpcFunc &amp; VentSpcFunc combos'!$Q$8:$Q$343,0),0)&gt;0,1,0)</f>
        <v>0</v>
      </c>
      <c r="CR46" s="107">
        <f ca="1">IF(IFERROR(MATCH(_xlfn.CONCAT($B46,",",CR$4),'22 SpcFunc &amp; VentSpcFunc combos'!$Q$8:$Q$343,0),0)&gt;0,1,0)</f>
        <v>0</v>
      </c>
      <c r="CS46" s="107">
        <f ca="1">IF(IFERROR(MATCH(_xlfn.CONCAT($B46,",",CS$4),'22 SpcFunc &amp; VentSpcFunc combos'!$Q$8:$Q$343,0),0)&gt;0,1,0)</f>
        <v>0</v>
      </c>
      <c r="CT46" s="107">
        <f ca="1">IF(IFERROR(MATCH(_xlfn.CONCAT($B46,",",CT$4),'22 SpcFunc &amp; VentSpcFunc combos'!$Q$8:$Q$343,0),0)&gt;0,1,0)</f>
        <v>0</v>
      </c>
      <c r="CU46" s="86" t="s">
        <v>535</v>
      </c>
      <c r="CV46">
        <f t="shared" ca="1" si="4"/>
        <v>1</v>
      </c>
    </row>
    <row r="47" spans="2:100">
      <c r="B47" t="str">
        <f>'For CSV - 2022 SpcFuncData'!B47</f>
        <v>Library (Stacks Area)</v>
      </c>
      <c r="C47" s="107">
        <f ca="1">IF(IFERROR(MATCH(_xlfn.CONCAT($B47,",",C$4),'22 SpcFunc &amp; VentSpcFunc combos'!$Q$8:$Q$343,0),0)&gt;0,1,0)</f>
        <v>0</v>
      </c>
      <c r="D47" s="107">
        <f ca="1">IF(IFERROR(MATCH(_xlfn.CONCAT($B47,",",D$4),'22 SpcFunc &amp; VentSpcFunc combos'!$Q$8:$Q$343,0),0)&gt;0,1,0)</f>
        <v>0</v>
      </c>
      <c r="E47" s="107">
        <f ca="1">IF(IFERROR(MATCH(_xlfn.CONCAT($B47,",",E$4),'22 SpcFunc &amp; VentSpcFunc combos'!$Q$8:$Q$343,0),0)&gt;0,1,0)</f>
        <v>0</v>
      </c>
      <c r="F47" s="107">
        <f ca="1">IF(IFERROR(MATCH(_xlfn.CONCAT($B47,",",F$4),'22 SpcFunc &amp; VentSpcFunc combos'!$Q$8:$Q$343,0),0)&gt;0,1,0)</f>
        <v>1</v>
      </c>
      <c r="G47" s="107">
        <f ca="1">IF(IFERROR(MATCH(_xlfn.CONCAT($B47,",",G$4),'22 SpcFunc &amp; VentSpcFunc combos'!$Q$8:$Q$343,0),0)&gt;0,1,0)</f>
        <v>0</v>
      </c>
      <c r="H47" s="107">
        <f ca="1">IF(IFERROR(MATCH(_xlfn.CONCAT($B47,",",H$4),'22 SpcFunc &amp; VentSpcFunc combos'!$Q$8:$Q$343,0),0)&gt;0,1,0)</f>
        <v>0</v>
      </c>
      <c r="I47" s="107">
        <f ca="1">IF(IFERROR(MATCH(_xlfn.CONCAT($B47,",",I$4),'22 SpcFunc &amp; VentSpcFunc combos'!$Q$8:$Q$343,0),0)&gt;0,1,0)</f>
        <v>0</v>
      </c>
      <c r="J47" s="107">
        <f ca="1">IF(IFERROR(MATCH(_xlfn.CONCAT($B47,",",J$4),'22 SpcFunc &amp; VentSpcFunc combos'!$Q$8:$Q$343,0),0)&gt;0,1,0)</f>
        <v>0</v>
      </c>
      <c r="K47" s="107">
        <f ca="1">IF(IFERROR(MATCH(_xlfn.CONCAT($B47,",",K$4),'22 SpcFunc &amp; VentSpcFunc combos'!$Q$8:$Q$343,0),0)&gt;0,1,0)</f>
        <v>0</v>
      </c>
      <c r="L47" s="107">
        <f ca="1">IF(IFERROR(MATCH(_xlfn.CONCAT($B47,",",L$4),'22 SpcFunc &amp; VentSpcFunc combos'!$Q$8:$Q$343,0),0)&gt;0,1,0)</f>
        <v>0</v>
      </c>
      <c r="M47" s="107">
        <f ca="1">IF(IFERROR(MATCH(_xlfn.CONCAT($B47,",",M$4),'22 SpcFunc &amp; VentSpcFunc combos'!$Q$8:$Q$343,0),0)&gt;0,1,0)</f>
        <v>0</v>
      </c>
      <c r="N47" s="107">
        <f ca="1">IF(IFERROR(MATCH(_xlfn.CONCAT($B47,",",N$4),'22 SpcFunc &amp; VentSpcFunc combos'!$Q$8:$Q$343,0),0)&gt;0,1,0)</f>
        <v>0</v>
      </c>
      <c r="O47" s="107">
        <f ca="1">IF(IFERROR(MATCH(_xlfn.CONCAT($B47,",",O$4),'22 SpcFunc &amp; VentSpcFunc combos'!$Q$8:$Q$343,0),0)&gt;0,1,0)</f>
        <v>0</v>
      </c>
      <c r="P47" s="107">
        <f ca="1">IF(IFERROR(MATCH(_xlfn.CONCAT($B47,",",P$4),'22 SpcFunc &amp; VentSpcFunc combos'!$Q$8:$Q$343,0),0)&gt;0,1,0)</f>
        <v>0</v>
      </c>
      <c r="Q47" s="107">
        <f ca="1">IF(IFERROR(MATCH(_xlfn.CONCAT($B47,",",Q$4),'22 SpcFunc &amp; VentSpcFunc combos'!$Q$8:$Q$343,0),0)&gt;0,1,0)</f>
        <v>0</v>
      </c>
      <c r="R47" s="107">
        <f ca="1">IF(IFERROR(MATCH(_xlfn.CONCAT($B47,",",R$4),'22 SpcFunc &amp; VentSpcFunc combos'!$Q$8:$Q$343,0),0)&gt;0,1,0)</f>
        <v>0</v>
      </c>
      <c r="S47" s="107">
        <f ca="1">IF(IFERROR(MATCH(_xlfn.CONCAT($B47,",",S$4),'22 SpcFunc &amp; VentSpcFunc combos'!$Q$8:$Q$343,0),0)&gt;0,1,0)</f>
        <v>0</v>
      </c>
      <c r="T47" s="107">
        <f ca="1">IF(IFERROR(MATCH(_xlfn.CONCAT($B47,",",T$4),'22 SpcFunc &amp; VentSpcFunc combos'!$Q$8:$Q$343,0),0)&gt;0,1,0)</f>
        <v>0</v>
      </c>
      <c r="U47" s="107">
        <f ca="1">IF(IFERROR(MATCH(_xlfn.CONCAT($B47,",",U$4),'22 SpcFunc &amp; VentSpcFunc combos'!$Q$8:$Q$343,0),0)&gt;0,1,0)</f>
        <v>0</v>
      </c>
      <c r="V47" s="107">
        <f ca="1">IF(IFERROR(MATCH(_xlfn.CONCAT($B47,",",V$4),'22 SpcFunc &amp; VentSpcFunc combos'!$Q$8:$Q$343,0),0)&gt;0,1,0)</f>
        <v>0</v>
      </c>
      <c r="W47" s="107">
        <f ca="1">IF(IFERROR(MATCH(_xlfn.CONCAT($B47,",",W$4),'22 SpcFunc &amp; VentSpcFunc combos'!$Q$8:$Q$343,0),0)&gt;0,1,0)</f>
        <v>0</v>
      </c>
      <c r="X47" s="107">
        <f ca="1">IF(IFERROR(MATCH(_xlfn.CONCAT($B47,",",X$4),'22 SpcFunc &amp; VentSpcFunc combos'!$Q$8:$Q$343,0),0)&gt;0,1,0)</f>
        <v>0</v>
      </c>
      <c r="Y47" s="107">
        <f ca="1">IF(IFERROR(MATCH(_xlfn.CONCAT($B47,",",Y$4),'22 SpcFunc &amp; VentSpcFunc combos'!$Q$8:$Q$343,0),0)&gt;0,1,0)</f>
        <v>0</v>
      </c>
      <c r="Z47" s="107">
        <f ca="1">IF(IFERROR(MATCH(_xlfn.CONCAT($B47,",",Z$4),'22 SpcFunc &amp; VentSpcFunc combos'!$Q$8:$Q$343,0),0)&gt;0,1,0)</f>
        <v>0</v>
      </c>
      <c r="AA47" s="107">
        <f ca="1">IF(IFERROR(MATCH(_xlfn.CONCAT($B47,",",AA$4),'22 SpcFunc &amp; VentSpcFunc combos'!$Q$8:$Q$343,0),0)&gt;0,1,0)</f>
        <v>0</v>
      </c>
      <c r="AB47" s="107">
        <f ca="1">IF(IFERROR(MATCH(_xlfn.CONCAT($B47,",",AB$4),'22 SpcFunc &amp; VentSpcFunc combos'!$Q$8:$Q$343,0),0)&gt;0,1,0)</f>
        <v>0</v>
      </c>
      <c r="AC47" s="107">
        <f ca="1">IF(IFERROR(MATCH(_xlfn.CONCAT($B47,",",AC$4),'22 SpcFunc &amp; VentSpcFunc combos'!$Q$8:$Q$343,0),0)&gt;0,1,0)</f>
        <v>0</v>
      </c>
      <c r="AD47" s="107">
        <f ca="1">IF(IFERROR(MATCH(_xlfn.CONCAT($B47,",",AD$4),'22 SpcFunc &amp; VentSpcFunc combos'!$Q$8:$Q$343,0),0)&gt;0,1,0)</f>
        <v>0</v>
      </c>
      <c r="AE47" s="107">
        <f ca="1">IF(IFERROR(MATCH(_xlfn.CONCAT($B47,",",AE$4),'22 SpcFunc &amp; VentSpcFunc combos'!$Q$8:$Q$343,0),0)&gt;0,1,0)</f>
        <v>0</v>
      </c>
      <c r="AF47" s="107">
        <f ca="1">IF(IFERROR(MATCH(_xlfn.CONCAT($B47,",",AF$4),'22 SpcFunc &amp; VentSpcFunc combos'!$Q$8:$Q$343,0),0)&gt;0,1,0)</f>
        <v>0</v>
      </c>
      <c r="AG47" s="107">
        <f ca="1">IF(IFERROR(MATCH(_xlfn.CONCAT($B47,",",AG$4),'22 SpcFunc &amp; VentSpcFunc combos'!$Q$8:$Q$343,0),0)&gt;0,1,0)</f>
        <v>0</v>
      </c>
      <c r="AH47" s="107">
        <f ca="1">IF(IFERROR(MATCH(_xlfn.CONCAT($B47,",",AH$4),'22 SpcFunc &amp; VentSpcFunc combos'!$Q$8:$Q$343,0),0)&gt;0,1,0)</f>
        <v>0</v>
      </c>
      <c r="AI47" s="107">
        <f ca="1">IF(IFERROR(MATCH(_xlfn.CONCAT($B47,",",AI$4),'22 SpcFunc &amp; VentSpcFunc combos'!$Q$8:$Q$343,0),0)&gt;0,1,0)</f>
        <v>0</v>
      </c>
      <c r="AJ47" s="107">
        <f ca="1">IF(IFERROR(MATCH(_xlfn.CONCAT($B47,",",AJ$4),'22 SpcFunc &amp; VentSpcFunc combos'!$Q$8:$Q$343,0),0)&gt;0,1,0)</f>
        <v>0</v>
      </c>
      <c r="AK47" s="107">
        <f ca="1">IF(IFERROR(MATCH(_xlfn.CONCAT($B47,",",AK$4),'22 SpcFunc &amp; VentSpcFunc combos'!$Q$8:$Q$343,0),0)&gt;0,1,0)</f>
        <v>0</v>
      </c>
      <c r="AL47" s="107">
        <f ca="1">IF(IFERROR(MATCH(_xlfn.CONCAT($B47,",",AL$4),'22 SpcFunc &amp; VentSpcFunc combos'!$Q$8:$Q$343,0),0)&gt;0,1,0)</f>
        <v>0</v>
      </c>
      <c r="AM47" s="107">
        <f ca="1">IF(IFERROR(MATCH(_xlfn.CONCAT($B47,",",AM$4),'22 SpcFunc &amp; VentSpcFunc combos'!$Q$8:$Q$343,0),0)&gt;0,1,0)</f>
        <v>0</v>
      </c>
      <c r="AN47" s="107">
        <f ca="1">IF(IFERROR(MATCH(_xlfn.CONCAT($B47,",",AN$4),'22 SpcFunc &amp; VentSpcFunc combos'!$Q$8:$Q$343,0),0)&gt;0,1,0)</f>
        <v>0</v>
      </c>
      <c r="AO47" s="107">
        <f ca="1">IF(IFERROR(MATCH(_xlfn.CONCAT($B47,",",AO$4),'22 SpcFunc &amp; VentSpcFunc combos'!$Q$8:$Q$343,0),0)&gt;0,1,0)</f>
        <v>0</v>
      </c>
      <c r="AP47" s="107">
        <f ca="1">IF(IFERROR(MATCH(_xlfn.CONCAT($B47,",",AP$4),'22 SpcFunc &amp; VentSpcFunc combos'!$Q$8:$Q$343,0),0)&gt;0,1,0)</f>
        <v>0</v>
      </c>
      <c r="AQ47" s="107">
        <f ca="1">IF(IFERROR(MATCH(_xlfn.CONCAT($B47,",",AQ$4),'22 SpcFunc &amp; VentSpcFunc combos'!$Q$8:$Q$343,0),0)&gt;0,1,0)</f>
        <v>0</v>
      </c>
      <c r="AR47" s="107">
        <f ca="1">IF(IFERROR(MATCH(_xlfn.CONCAT($B47,",",AR$4),'22 SpcFunc &amp; VentSpcFunc combos'!$Q$8:$Q$343,0),0)&gt;0,1,0)</f>
        <v>0</v>
      </c>
      <c r="AS47" s="107">
        <f ca="1">IF(IFERROR(MATCH(_xlfn.CONCAT($B47,",",AS$4),'22 SpcFunc &amp; VentSpcFunc combos'!$Q$8:$Q$343,0),0)&gt;0,1,0)</f>
        <v>0</v>
      </c>
      <c r="AT47" s="107">
        <f ca="1">IF(IFERROR(MATCH(_xlfn.CONCAT($B47,",",AT$4),'22 SpcFunc &amp; VentSpcFunc combos'!$Q$8:$Q$343,0),0)&gt;0,1,0)</f>
        <v>0</v>
      </c>
      <c r="AU47" s="107">
        <f ca="1">IF(IFERROR(MATCH(_xlfn.CONCAT($B47,",",AU$4),'22 SpcFunc &amp; VentSpcFunc combos'!$Q$8:$Q$343,0),0)&gt;0,1,0)</f>
        <v>0</v>
      </c>
      <c r="AV47" s="107">
        <f ca="1">IF(IFERROR(MATCH(_xlfn.CONCAT($B47,",",AV$4),'22 SpcFunc &amp; VentSpcFunc combos'!$Q$8:$Q$343,0),0)&gt;0,1,0)</f>
        <v>0</v>
      </c>
      <c r="AW47" s="107">
        <f ca="1">IF(IFERROR(MATCH(_xlfn.CONCAT($B47,",",AW$4),'22 SpcFunc &amp; VentSpcFunc combos'!$Q$8:$Q$343,0),0)&gt;0,1,0)</f>
        <v>0</v>
      </c>
      <c r="AX47" s="107">
        <f ca="1">IF(IFERROR(MATCH(_xlfn.CONCAT($B47,",",AX$4),'22 SpcFunc &amp; VentSpcFunc combos'!$Q$8:$Q$343,0),0)&gt;0,1,0)</f>
        <v>0</v>
      </c>
      <c r="AY47" s="107">
        <f ca="1">IF(IFERROR(MATCH(_xlfn.CONCAT($B47,",",AY$4),'22 SpcFunc &amp; VentSpcFunc combos'!$Q$8:$Q$343,0),0)&gt;0,1,0)</f>
        <v>0</v>
      </c>
      <c r="AZ47" s="107">
        <f ca="1">IF(IFERROR(MATCH(_xlfn.CONCAT($B47,",",AZ$4),'22 SpcFunc &amp; VentSpcFunc combos'!$Q$8:$Q$343,0),0)&gt;0,1,0)</f>
        <v>0</v>
      </c>
      <c r="BA47" s="107">
        <f ca="1">IF(IFERROR(MATCH(_xlfn.CONCAT($B47,",",BA$4),'22 SpcFunc &amp; VentSpcFunc combos'!$Q$8:$Q$343,0),0)&gt;0,1,0)</f>
        <v>0</v>
      </c>
      <c r="BB47" s="107">
        <f ca="1">IF(IFERROR(MATCH(_xlfn.CONCAT($B47,",",BB$4),'22 SpcFunc &amp; VentSpcFunc combos'!$Q$8:$Q$343,0),0)&gt;0,1,0)</f>
        <v>0</v>
      </c>
      <c r="BC47" s="107">
        <f ca="1">IF(IFERROR(MATCH(_xlfn.CONCAT($B47,",",BC$4),'22 SpcFunc &amp; VentSpcFunc combos'!$Q$8:$Q$343,0),0)&gt;0,1,0)</f>
        <v>0</v>
      </c>
      <c r="BD47" s="107">
        <f ca="1">IF(IFERROR(MATCH(_xlfn.CONCAT($B47,",",BD$4),'22 SpcFunc &amp; VentSpcFunc combos'!$Q$8:$Q$343,0),0)&gt;0,1,0)</f>
        <v>0</v>
      </c>
      <c r="BE47" s="107">
        <f ca="1">IF(IFERROR(MATCH(_xlfn.CONCAT($B47,",",BE$4),'22 SpcFunc &amp; VentSpcFunc combos'!$Q$8:$Q$343,0),0)&gt;0,1,0)</f>
        <v>0</v>
      </c>
      <c r="BF47" s="107">
        <f ca="1">IF(IFERROR(MATCH(_xlfn.CONCAT($B47,",",BF$4),'22 SpcFunc &amp; VentSpcFunc combos'!$Q$8:$Q$343,0),0)&gt;0,1,0)</f>
        <v>0</v>
      </c>
      <c r="BG47" s="107">
        <f ca="1">IF(IFERROR(MATCH(_xlfn.CONCAT($B47,",",BG$4),'22 SpcFunc &amp; VentSpcFunc combos'!$Q$8:$Q$343,0),0)&gt;0,1,0)</f>
        <v>0</v>
      </c>
      <c r="BH47" s="107">
        <f ca="1">IF(IFERROR(MATCH(_xlfn.CONCAT($B47,",",BH$4),'22 SpcFunc &amp; VentSpcFunc combos'!$Q$8:$Q$343,0),0)&gt;0,1,0)</f>
        <v>0</v>
      </c>
      <c r="BI47" s="107">
        <f ca="1">IF(IFERROR(MATCH(_xlfn.CONCAT($B47,",",BI$4),'22 SpcFunc &amp; VentSpcFunc combos'!$Q$8:$Q$343,0),0)&gt;0,1,0)</f>
        <v>0</v>
      </c>
      <c r="BJ47" s="107">
        <f ca="1">IF(IFERROR(MATCH(_xlfn.CONCAT($B47,",",BJ$4),'22 SpcFunc &amp; VentSpcFunc combos'!$Q$8:$Q$343,0),0)&gt;0,1,0)</f>
        <v>0</v>
      </c>
      <c r="BK47" s="107">
        <f ca="1">IF(IFERROR(MATCH(_xlfn.CONCAT($B47,",",BK$4),'22 SpcFunc &amp; VentSpcFunc combos'!$Q$8:$Q$343,0),0)&gt;0,1,0)</f>
        <v>0</v>
      </c>
      <c r="BL47" s="107">
        <f ca="1">IF(IFERROR(MATCH(_xlfn.CONCAT($B47,",",BL$4),'22 SpcFunc &amp; VentSpcFunc combos'!$Q$8:$Q$343,0),0)&gt;0,1,0)</f>
        <v>0</v>
      </c>
      <c r="BM47" s="107">
        <f ca="1">IF(IFERROR(MATCH(_xlfn.CONCAT($B47,",",BM$4),'22 SpcFunc &amp; VentSpcFunc combos'!$Q$8:$Q$343,0),0)&gt;0,1,0)</f>
        <v>0</v>
      </c>
      <c r="BN47" s="107">
        <f ca="1">IF(IFERROR(MATCH(_xlfn.CONCAT($B47,",",BN$4),'22 SpcFunc &amp; VentSpcFunc combos'!$Q$8:$Q$343,0),0)&gt;0,1,0)</f>
        <v>0</v>
      </c>
      <c r="BO47" s="107">
        <f ca="1">IF(IFERROR(MATCH(_xlfn.CONCAT($B47,",",BO$4),'22 SpcFunc &amp; VentSpcFunc combos'!$Q$8:$Q$343,0),0)&gt;0,1,0)</f>
        <v>0</v>
      </c>
      <c r="BP47" s="107">
        <f ca="1">IF(IFERROR(MATCH(_xlfn.CONCAT($B47,",",BP$4),'22 SpcFunc &amp; VentSpcFunc combos'!$Q$8:$Q$343,0),0)&gt;0,1,0)</f>
        <v>0</v>
      </c>
      <c r="BQ47" s="107">
        <f ca="1">IF(IFERROR(MATCH(_xlfn.CONCAT($B47,",",BQ$4),'22 SpcFunc &amp; VentSpcFunc combos'!$Q$8:$Q$343,0),0)&gt;0,1,0)</f>
        <v>0</v>
      </c>
      <c r="BR47" s="107">
        <f ca="1">IF(IFERROR(MATCH(_xlfn.CONCAT($B47,",",BR$4),'22 SpcFunc &amp; VentSpcFunc combos'!$Q$8:$Q$343,0),0)&gt;0,1,0)</f>
        <v>0</v>
      </c>
      <c r="BS47" s="107">
        <f ca="1">IF(IFERROR(MATCH(_xlfn.CONCAT($B47,",",BS$4),'22 SpcFunc &amp; VentSpcFunc combos'!$Q$8:$Q$343,0),0)&gt;0,1,0)</f>
        <v>0</v>
      </c>
      <c r="BT47" s="107">
        <f ca="1">IF(IFERROR(MATCH(_xlfn.CONCAT($B47,",",BT$4),'22 SpcFunc &amp; VentSpcFunc combos'!$Q$8:$Q$343,0),0)&gt;0,1,0)</f>
        <v>0</v>
      </c>
      <c r="BU47" s="107">
        <f ca="1">IF(IFERROR(MATCH(_xlfn.CONCAT($B47,",",BU$4),'22 SpcFunc &amp; VentSpcFunc combos'!$Q$8:$Q$343,0),0)&gt;0,1,0)</f>
        <v>0</v>
      </c>
      <c r="BV47" s="107">
        <f ca="1">IF(IFERROR(MATCH(_xlfn.CONCAT($B47,",",BV$4),'22 SpcFunc &amp; VentSpcFunc combos'!$Q$8:$Q$343,0),0)&gt;0,1,0)</f>
        <v>0</v>
      </c>
      <c r="BW47" s="107">
        <f ca="1">IF(IFERROR(MATCH(_xlfn.CONCAT($B47,",",BW$4),'22 SpcFunc &amp; VentSpcFunc combos'!$Q$8:$Q$343,0),0)&gt;0,1,0)</f>
        <v>0</v>
      </c>
      <c r="BX47" s="107">
        <f ca="1">IF(IFERROR(MATCH(_xlfn.CONCAT($B47,",",BX$4),'22 SpcFunc &amp; VentSpcFunc combos'!$Q$8:$Q$343,0),0)&gt;0,1,0)</f>
        <v>0</v>
      </c>
      <c r="BY47" s="107">
        <f ca="1">IF(IFERROR(MATCH(_xlfn.CONCAT($B47,",",BY$4),'22 SpcFunc &amp; VentSpcFunc combos'!$Q$8:$Q$343,0),0)&gt;0,1,0)</f>
        <v>0</v>
      </c>
      <c r="BZ47" s="107">
        <f ca="1">IF(IFERROR(MATCH(_xlfn.CONCAT($B47,",",BZ$4),'22 SpcFunc &amp; VentSpcFunc combos'!$Q$8:$Q$343,0),0)&gt;0,1,0)</f>
        <v>0</v>
      </c>
      <c r="CA47" s="107">
        <f ca="1">IF(IFERROR(MATCH(_xlfn.CONCAT($B47,",",CA$4),'22 SpcFunc &amp; VentSpcFunc combos'!$Q$8:$Q$343,0),0)&gt;0,1,0)</f>
        <v>0</v>
      </c>
      <c r="CB47" s="107">
        <f ca="1">IF(IFERROR(MATCH(_xlfn.CONCAT($B47,",",CB$4),'22 SpcFunc &amp; VentSpcFunc combos'!$Q$8:$Q$343,0),0)&gt;0,1,0)</f>
        <v>0</v>
      </c>
      <c r="CC47" s="107">
        <f ca="1">IF(IFERROR(MATCH(_xlfn.CONCAT($B47,",",CC$4),'22 SpcFunc &amp; VentSpcFunc combos'!$Q$8:$Q$343,0),0)&gt;0,1,0)</f>
        <v>0</v>
      </c>
      <c r="CD47" s="107">
        <f ca="1">IF(IFERROR(MATCH(_xlfn.CONCAT($B47,",",CD$4),'22 SpcFunc &amp; VentSpcFunc combos'!$Q$8:$Q$343,0),0)&gt;0,1,0)</f>
        <v>0</v>
      </c>
      <c r="CE47" s="107">
        <f ca="1">IF(IFERROR(MATCH(_xlfn.CONCAT($B47,",",CE$4),'22 SpcFunc &amp; VentSpcFunc combos'!$Q$8:$Q$343,0),0)&gt;0,1,0)</f>
        <v>0</v>
      </c>
      <c r="CF47" s="107">
        <f ca="1">IF(IFERROR(MATCH(_xlfn.CONCAT($B47,",",CF$4),'22 SpcFunc &amp; VentSpcFunc combos'!$Q$8:$Q$343,0),0)&gt;0,1,0)</f>
        <v>0</v>
      </c>
      <c r="CG47" s="107">
        <f ca="1">IF(IFERROR(MATCH(_xlfn.CONCAT($B47,",",CG$4),'22 SpcFunc &amp; VentSpcFunc combos'!$Q$8:$Q$343,0),0)&gt;0,1,0)</f>
        <v>0</v>
      </c>
      <c r="CH47" s="107">
        <f ca="1">IF(IFERROR(MATCH(_xlfn.CONCAT($B47,",",CH$4),'22 SpcFunc &amp; VentSpcFunc combos'!$Q$8:$Q$343,0),0)&gt;0,1,0)</f>
        <v>0</v>
      </c>
      <c r="CI47" s="107">
        <f ca="1">IF(IFERROR(MATCH(_xlfn.CONCAT($B47,",",CI$4),'22 SpcFunc &amp; VentSpcFunc combos'!$Q$8:$Q$343,0),0)&gt;0,1,0)</f>
        <v>0</v>
      </c>
      <c r="CJ47" s="107">
        <f ca="1">IF(IFERROR(MATCH(_xlfn.CONCAT($B47,",",CJ$4),'22 SpcFunc &amp; VentSpcFunc combos'!$Q$8:$Q$343,0),0)&gt;0,1,0)</f>
        <v>0</v>
      </c>
      <c r="CK47" s="107">
        <f ca="1">IF(IFERROR(MATCH(_xlfn.CONCAT($B47,",",CK$4),'22 SpcFunc &amp; VentSpcFunc combos'!$Q$8:$Q$343,0),0)&gt;0,1,0)</f>
        <v>0</v>
      </c>
      <c r="CL47" s="107">
        <f ca="1">IF(IFERROR(MATCH(_xlfn.CONCAT($B47,",",CL$4),'22 SpcFunc &amp; VentSpcFunc combos'!$Q$8:$Q$343,0),0)&gt;0,1,0)</f>
        <v>0</v>
      </c>
      <c r="CM47" s="107">
        <f ca="1">IF(IFERROR(MATCH(_xlfn.CONCAT($B47,",",CM$4),'22 SpcFunc &amp; VentSpcFunc combos'!$Q$8:$Q$343,0),0)&gt;0,1,0)</f>
        <v>0</v>
      </c>
      <c r="CN47" s="107">
        <f ca="1">IF(IFERROR(MATCH(_xlfn.CONCAT($B47,",",CN$4),'22 SpcFunc &amp; VentSpcFunc combos'!$Q$8:$Q$343,0),0)&gt;0,1,0)</f>
        <v>0</v>
      </c>
      <c r="CO47" s="107">
        <f ca="1">IF(IFERROR(MATCH(_xlfn.CONCAT($B47,",",CO$4),'22 SpcFunc &amp; VentSpcFunc combos'!$Q$8:$Q$343,0),0)&gt;0,1,0)</f>
        <v>0</v>
      </c>
      <c r="CP47" s="107">
        <f ca="1">IF(IFERROR(MATCH(_xlfn.CONCAT($B47,",",CP$4),'22 SpcFunc &amp; VentSpcFunc combos'!$Q$8:$Q$343,0),0)&gt;0,1,0)</f>
        <v>0</v>
      </c>
      <c r="CQ47" s="107">
        <f ca="1">IF(IFERROR(MATCH(_xlfn.CONCAT($B47,",",CQ$4),'22 SpcFunc &amp; VentSpcFunc combos'!$Q$8:$Q$343,0),0)&gt;0,1,0)</f>
        <v>0</v>
      </c>
      <c r="CR47" s="107">
        <f ca="1">IF(IFERROR(MATCH(_xlfn.CONCAT($B47,",",CR$4),'22 SpcFunc &amp; VentSpcFunc combos'!$Q$8:$Q$343,0),0)&gt;0,1,0)</f>
        <v>0</v>
      </c>
      <c r="CS47" s="107">
        <f ca="1">IF(IFERROR(MATCH(_xlfn.CONCAT($B47,",",CS$4),'22 SpcFunc &amp; VentSpcFunc combos'!$Q$8:$Q$343,0),0)&gt;0,1,0)</f>
        <v>0</v>
      </c>
      <c r="CT47" s="107">
        <f ca="1">IF(IFERROR(MATCH(_xlfn.CONCAT($B47,",",CT$4),'22 SpcFunc &amp; VentSpcFunc combos'!$Q$8:$Q$343,0),0)&gt;0,1,0)</f>
        <v>0</v>
      </c>
      <c r="CU47" s="86" t="s">
        <v>535</v>
      </c>
      <c r="CV47">
        <f t="shared" ca="1" si="4"/>
        <v>1</v>
      </c>
    </row>
    <row r="48" spans="2:100">
      <c r="B48" t="str">
        <f>'For CSV - 2022 SpcFuncData'!B48</f>
        <v>Lobby, Main Entry</v>
      </c>
      <c r="C48" s="107">
        <f ca="1">IF(IFERROR(MATCH(_xlfn.CONCAT($B48,",",C$4),'22 SpcFunc &amp; VentSpcFunc combos'!$Q$8:$Q$343,0),0)&gt;0,1,0)</f>
        <v>0</v>
      </c>
      <c r="D48" s="107">
        <f ca="1">IF(IFERROR(MATCH(_xlfn.CONCAT($B48,",",D$4),'22 SpcFunc &amp; VentSpcFunc combos'!$Q$8:$Q$343,0),0)&gt;0,1,0)</f>
        <v>0</v>
      </c>
      <c r="E48" s="107">
        <f ca="1">IF(IFERROR(MATCH(_xlfn.CONCAT($B48,",",E$4),'22 SpcFunc &amp; VentSpcFunc combos'!$Q$8:$Q$343,0),0)&gt;0,1,0)</f>
        <v>0</v>
      </c>
      <c r="F48" s="107">
        <f ca="1">IF(IFERROR(MATCH(_xlfn.CONCAT($B48,",",F$4),'22 SpcFunc &amp; VentSpcFunc combos'!$Q$8:$Q$343,0),0)&gt;0,1,0)</f>
        <v>0</v>
      </c>
      <c r="G48" s="107">
        <f ca="1">IF(IFERROR(MATCH(_xlfn.CONCAT($B48,",",G$4),'22 SpcFunc &amp; VentSpcFunc combos'!$Q$8:$Q$343,0),0)&gt;0,1,0)</f>
        <v>1</v>
      </c>
      <c r="H48" s="107">
        <f ca="1">IF(IFERROR(MATCH(_xlfn.CONCAT($B48,",",H$4),'22 SpcFunc &amp; VentSpcFunc combos'!$Q$8:$Q$343,0),0)&gt;0,1,0)</f>
        <v>0</v>
      </c>
      <c r="I48" s="107">
        <f ca="1">IF(IFERROR(MATCH(_xlfn.CONCAT($B48,",",I$4),'22 SpcFunc &amp; VentSpcFunc combos'!$Q$8:$Q$343,0),0)&gt;0,1,0)</f>
        <v>0</v>
      </c>
      <c r="J48" s="107">
        <f ca="1">IF(IFERROR(MATCH(_xlfn.CONCAT($B48,",",J$4),'22 SpcFunc &amp; VentSpcFunc combos'!$Q$8:$Q$343,0),0)&gt;0,1,0)</f>
        <v>0</v>
      </c>
      <c r="K48" s="107">
        <f ca="1">IF(IFERROR(MATCH(_xlfn.CONCAT($B48,",",K$4),'22 SpcFunc &amp; VentSpcFunc combos'!$Q$8:$Q$343,0),0)&gt;0,1,0)</f>
        <v>0</v>
      </c>
      <c r="L48" s="107">
        <f ca="1">IF(IFERROR(MATCH(_xlfn.CONCAT($B48,",",L$4),'22 SpcFunc &amp; VentSpcFunc combos'!$Q$8:$Q$343,0),0)&gt;0,1,0)</f>
        <v>0</v>
      </c>
      <c r="M48" s="107">
        <f ca="1">IF(IFERROR(MATCH(_xlfn.CONCAT($B48,",",M$4),'22 SpcFunc &amp; VentSpcFunc combos'!$Q$8:$Q$343,0),0)&gt;0,1,0)</f>
        <v>0</v>
      </c>
      <c r="N48" s="107">
        <f ca="1">IF(IFERROR(MATCH(_xlfn.CONCAT($B48,",",N$4),'22 SpcFunc &amp; VentSpcFunc combos'!$Q$8:$Q$343,0),0)&gt;0,1,0)</f>
        <v>0</v>
      </c>
      <c r="O48" s="107">
        <f ca="1">IF(IFERROR(MATCH(_xlfn.CONCAT($B48,",",O$4),'22 SpcFunc &amp; VentSpcFunc combos'!$Q$8:$Q$343,0),0)&gt;0,1,0)</f>
        <v>0</v>
      </c>
      <c r="P48" s="107">
        <f ca="1">IF(IFERROR(MATCH(_xlfn.CONCAT($B48,",",P$4),'22 SpcFunc &amp; VentSpcFunc combos'!$Q$8:$Q$343,0),0)&gt;0,1,0)</f>
        <v>0</v>
      </c>
      <c r="Q48" s="107">
        <f ca="1">IF(IFERROR(MATCH(_xlfn.CONCAT($B48,",",Q$4),'22 SpcFunc &amp; VentSpcFunc combos'!$Q$8:$Q$343,0),0)&gt;0,1,0)</f>
        <v>0</v>
      </c>
      <c r="R48" s="107">
        <f ca="1">IF(IFERROR(MATCH(_xlfn.CONCAT($B48,",",R$4),'22 SpcFunc &amp; VentSpcFunc combos'!$Q$8:$Q$343,0),0)&gt;0,1,0)</f>
        <v>0</v>
      </c>
      <c r="S48" s="107">
        <f ca="1">IF(IFERROR(MATCH(_xlfn.CONCAT($B48,",",S$4),'22 SpcFunc &amp; VentSpcFunc combos'!$Q$8:$Q$343,0),0)&gt;0,1,0)</f>
        <v>0</v>
      </c>
      <c r="T48" s="107">
        <f ca="1">IF(IFERROR(MATCH(_xlfn.CONCAT($B48,",",T$4),'22 SpcFunc &amp; VentSpcFunc combos'!$Q$8:$Q$343,0),0)&gt;0,1,0)</f>
        <v>0</v>
      </c>
      <c r="U48" s="107">
        <f ca="1">IF(IFERROR(MATCH(_xlfn.CONCAT($B48,",",U$4),'22 SpcFunc &amp; VentSpcFunc combos'!$Q$8:$Q$343,0),0)&gt;0,1,0)</f>
        <v>0</v>
      </c>
      <c r="V48" s="107">
        <f ca="1">IF(IFERROR(MATCH(_xlfn.CONCAT($B48,",",V$4),'22 SpcFunc &amp; VentSpcFunc combos'!$Q$8:$Q$343,0),0)&gt;0,1,0)</f>
        <v>0</v>
      </c>
      <c r="W48" s="107">
        <f ca="1">IF(IFERROR(MATCH(_xlfn.CONCAT($B48,",",W$4),'22 SpcFunc &amp; VentSpcFunc combos'!$Q$8:$Q$343,0),0)&gt;0,1,0)</f>
        <v>0</v>
      </c>
      <c r="X48" s="107">
        <f ca="1">IF(IFERROR(MATCH(_xlfn.CONCAT($B48,",",X$4),'22 SpcFunc &amp; VentSpcFunc combos'!$Q$8:$Q$343,0),0)&gt;0,1,0)</f>
        <v>0</v>
      </c>
      <c r="Y48" s="107">
        <f ca="1">IF(IFERROR(MATCH(_xlfn.CONCAT($B48,",",Y$4),'22 SpcFunc &amp; VentSpcFunc combos'!$Q$8:$Q$343,0),0)&gt;0,1,0)</f>
        <v>0</v>
      </c>
      <c r="Z48" s="107">
        <f ca="1">IF(IFERROR(MATCH(_xlfn.CONCAT($B48,",",Z$4),'22 SpcFunc &amp; VentSpcFunc combos'!$Q$8:$Q$343,0),0)&gt;0,1,0)</f>
        <v>0</v>
      </c>
      <c r="AA48" s="107">
        <f ca="1">IF(IFERROR(MATCH(_xlfn.CONCAT($B48,",",AA$4),'22 SpcFunc &amp; VentSpcFunc combos'!$Q$8:$Q$343,0),0)&gt;0,1,0)</f>
        <v>0</v>
      </c>
      <c r="AB48" s="107">
        <f ca="1">IF(IFERROR(MATCH(_xlfn.CONCAT($B48,",",AB$4),'22 SpcFunc &amp; VentSpcFunc combos'!$Q$8:$Q$343,0),0)&gt;0,1,0)</f>
        <v>0</v>
      </c>
      <c r="AC48" s="107">
        <f ca="1">IF(IFERROR(MATCH(_xlfn.CONCAT($B48,",",AC$4),'22 SpcFunc &amp; VentSpcFunc combos'!$Q$8:$Q$343,0),0)&gt;0,1,0)</f>
        <v>0</v>
      </c>
      <c r="AD48" s="107">
        <f ca="1">IF(IFERROR(MATCH(_xlfn.CONCAT($B48,",",AD$4),'22 SpcFunc &amp; VentSpcFunc combos'!$Q$8:$Q$343,0),0)&gt;0,1,0)</f>
        <v>0</v>
      </c>
      <c r="AE48" s="107">
        <f ca="1">IF(IFERROR(MATCH(_xlfn.CONCAT($B48,",",AE$4),'22 SpcFunc &amp; VentSpcFunc combos'!$Q$8:$Q$343,0),0)&gt;0,1,0)</f>
        <v>0</v>
      </c>
      <c r="AF48" s="107">
        <f ca="1">IF(IFERROR(MATCH(_xlfn.CONCAT($B48,",",AF$4),'22 SpcFunc &amp; VentSpcFunc combos'!$Q$8:$Q$343,0),0)&gt;0,1,0)</f>
        <v>0</v>
      </c>
      <c r="AG48" s="107">
        <f ca="1">IF(IFERROR(MATCH(_xlfn.CONCAT($B48,",",AG$4),'22 SpcFunc &amp; VentSpcFunc combos'!$Q$8:$Q$343,0),0)&gt;0,1,0)</f>
        <v>0</v>
      </c>
      <c r="AH48" s="107">
        <f ca="1">IF(IFERROR(MATCH(_xlfn.CONCAT($B48,",",AH$4),'22 SpcFunc &amp; VentSpcFunc combos'!$Q$8:$Q$343,0),0)&gt;0,1,0)</f>
        <v>0</v>
      </c>
      <c r="AI48" s="107">
        <f ca="1">IF(IFERROR(MATCH(_xlfn.CONCAT($B48,",",AI$4),'22 SpcFunc &amp; VentSpcFunc combos'!$Q$8:$Q$343,0),0)&gt;0,1,0)</f>
        <v>0</v>
      </c>
      <c r="AJ48" s="107">
        <f ca="1">IF(IFERROR(MATCH(_xlfn.CONCAT($B48,",",AJ$4),'22 SpcFunc &amp; VentSpcFunc combos'!$Q$8:$Q$343,0),0)&gt;0,1,0)</f>
        <v>0</v>
      </c>
      <c r="AK48" s="107">
        <f ca="1">IF(IFERROR(MATCH(_xlfn.CONCAT($B48,",",AK$4),'22 SpcFunc &amp; VentSpcFunc combos'!$Q$8:$Q$343,0),0)&gt;0,1,0)</f>
        <v>0</v>
      </c>
      <c r="AL48" s="107">
        <f ca="1">IF(IFERROR(MATCH(_xlfn.CONCAT($B48,",",AL$4),'22 SpcFunc &amp; VentSpcFunc combos'!$Q$8:$Q$343,0),0)&gt;0,1,0)</f>
        <v>0</v>
      </c>
      <c r="AM48" s="107">
        <f ca="1">IF(IFERROR(MATCH(_xlfn.CONCAT($B48,",",AM$4),'22 SpcFunc &amp; VentSpcFunc combos'!$Q$8:$Q$343,0),0)&gt;0,1,0)</f>
        <v>0</v>
      </c>
      <c r="AN48" s="107">
        <f ca="1">IF(IFERROR(MATCH(_xlfn.CONCAT($B48,",",AN$4),'22 SpcFunc &amp; VentSpcFunc combos'!$Q$8:$Q$343,0),0)&gt;0,1,0)</f>
        <v>0</v>
      </c>
      <c r="AO48" s="107">
        <f ca="1">IF(IFERROR(MATCH(_xlfn.CONCAT($B48,",",AO$4),'22 SpcFunc &amp; VentSpcFunc combos'!$Q$8:$Q$343,0),0)&gt;0,1,0)</f>
        <v>0</v>
      </c>
      <c r="AP48" s="107">
        <f ca="1">IF(IFERROR(MATCH(_xlfn.CONCAT($B48,",",AP$4),'22 SpcFunc &amp; VentSpcFunc combos'!$Q$8:$Q$343,0),0)&gt;0,1,0)</f>
        <v>0</v>
      </c>
      <c r="AQ48" s="107">
        <f ca="1">IF(IFERROR(MATCH(_xlfn.CONCAT($B48,",",AQ$4),'22 SpcFunc &amp; VentSpcFunc combos'!$Q$8:$Q$343,0),0)&gt;0,1,0)</f>
        <v>0</v>
      </c>
      <c r="AR48" s="107">
        <f ca="1">IF(IFERROR(MATCH(_xlfn.CONCAT($B48,",",AR$4),'22 SpcFunc &amp; VentSpcFunc combos'!$Q$8:$Q$343,0),0)&gt;0,1,0)</f>
        <v>0</v>
      </c>
      <c r="AS48" s="107">
        <f ca="1">IF(IFERROR(MATCH(_xlfn.CONCAT($B48,",",AS$4),'22 SpcFunc &amp; VentSpcFunc combos'!$Q$8:$Q$343,0),0)&gt;0,1,0)</f>
        <v>0</v>
      </c>
      <c r="AT48" s="107">
        <f ca="1">IF(IFERROR(MATCH(_xlfn.CONCAT($B48,",",AT$4),'22 SpcFunc &amp; VentSpcFunc combos'!$Q$8:$Q$343,0),0)&gt;0,1,0)</f>
        <v>0</v>
      </c>
      <c r="AU48" s="107">
        <f ca="1">IF(IFERROR(MATCH(_xlfn.CONCAT($B48,",",AU$4),'22 SpcFunc &amp; VentSpcFunc combos'!$Q$8:$Q$343,0),0)&gt;0,1,0)</f>
        <v>0</v>
      </c>
      <c r="AV48" s="107">
        <f ca="1">IF(IFERROR(MATCH(_xlfn.CONCAT($B48,",",AV$4),'22 SpcFunc &amp; VentSpcFunc combos'!$Q$8:$Q$343,0),0)&gt;0,1,0)</f>
        <v>0</v>
      </c>
      <c r="AW48" s="107">
        <f ca="1">IF(IFERROR(MATCH(_xlfn.CONCAT($B48,",",AW$4),'22 SpcFunc &amp; VentSpcFunc combos'!$Q$8:$Q$343,0),0)&gt;0,1,0)</f>
        <v>0</v>
      </c>
      <c r="AX48" s="107">
        <f ca="1">IF(IFERROR(MATCH(_xlfn.CONCAT($B48,",",AX$4),'22 SpcFunc &amp; VentSpcFunc combos'!$Q$8:$Q$343,0),0)&gt;0,1,0)</f>
        <v>0</v>
      </c>
      <c r="AY48" s="107">
        <f ca="1">IF(IFERROR(MATCH(_xlfn.CONCAT($B48,",",AY$4),'22 SpcFunc &amp; VentSpcFunc combos'!$Q$8:$Q$343,0),0)&gt;0,1,0)</f>
        <v>0</v>
      </c>
      <c r="AZ48" s="107">
        <f ca="1">IF(IFERROR(MATCH(_xlfn.CONCAT($B48,",",AZ$4),'22 SpcFunc &amp; VentSpcFunc combos'!$Q$8:$Q$343,0),0)&gt;0,1,0)</f>
        <v>0</v>
      </c>
      <c r="BA48" s="107">
        <f ca="1">IF(IFERROR(MATCH(_xlfn.CONCAT($B48,",",BA$4),'22 SpcFunc &amp; VentSpcFunc combos'!$Q$8:$Q$343,0),0)&gt;0,1,0)</f>
        <v>0</v>
      </c>
      <c r="BB48" s="107">
        <f ca="1">IF(IFERROR(MATCH(_xlfn.CONCAT($B48,",",BB$4),'22 SpcFunc &amp; VentSpcFunc combos'!$Q$8:$Q$343,0),0)&gt;0,1,0)</f>
        <v>0</v>
      </c>
      <c r="BC48" s="107">
        <f ca="1">IF(IFERROR(MATCH(_xlfn.CONCAT($B48,",",BC$4),'22 SpcFunc &amp; VentSpcFunc combos'!$Q$8:$Q$343,0),0)&gt;0,1,0)</f>
        <v>0</v>
      </c>
      <c r="BD48" s="107">
        <f ca="1">IF(IFERROR(MATCH(_xlfn.CONCAT($B48,",",BD$4),'22 SpcFunc &amp; VentSpcFunc combos'!$Q$8:$Q$343,0),0)&gt;0,1,0)</f>
        <v>0</v>
      </c>
      <c r="BE48" s="107">
        <f ca="1">IF(IFERROR(MATCH(_xlfn.CONCAT($B48,",",BE$4),'22 SpcFunc &amp; VentSpcFunc combos'!$Q$8:$Q$343,0),0)&gt;0,1,0)</f>
        <v>0</v>
      </c>
      <c r="BF48" s="107">
        <f ca="1">IF(IFERROR(MATCH(_xlfn.CONCAT($B48,",",BF$4),'22 SpcFunc &amp; VentSpcFunc combos'!$Q$8:$Q$343,0),0)&gt;0,1,0)</f>
        <v>1</v>
      </c>
      <c r="BG48" s="107">
        <f ca="1">IF(IFERROR(MATCH(_xlfn.CONCAT($B48,",",BG$4),'22 SpcFunc &amp; VentSpcFunc combos'!$Q$8:$Q$343,0),0)&gt;0,1,0)</f>
        <v>0</v>
      </c>
      <c r="BH48" s="107">
        <f ca="1">IF(IFERROR(MATCH(_xlfn.CONCAT($B48,",",BH$4),'22 SpcFunc &amp; VentSpcFunc combos'!$Q$8:$Q$343,0),0)&gt;0,1,0)</f>
        <v>0</v>
      </c>
      <c r="BI48" s="107">
        <f ca="1">IF(IFERROR(MATCH(_xlfn.CONCAT($B48,",",BI$4),'22 SpcFunc &amp; VentSpcFunc combos'!$Q$8:$Q$343,0),0)&gt;0,1,0)</f>
        <v>0</v>
      </c>
      <c r="BJ48" s="107">
        <f ca="1">IF(IFERROR(MATCH(_xlfn.CONCAT($B48,",",BJ$4),'22 SpcFunc &amp; VentSpcFunc combos'!$Q$8:$Q$343,0),0)&gt;0,1,0)</f>
        <v>1</v>
      </c>
      <c r="BK48" s="107">
        <f ca="1">IF(IFERROR(MATCH(_xlfn.CONCAT($B48,",",BK$4),'22 SpcFunc &amp; VentSpcFunc combos'!$Q$8:$Q$343,0),0)&gt;0,1,0)</f>
        <v>0</v>
      </c>
      <c r="BL48" s="107">
        <f ca="1">IF(IFERROR(MATCH(_xlfn.CONCAT($B48,",",BL$4),'22 SpcFunc &amp; VentSpcFunc combos'!$Q$8:$Q$343,0),0)&gt;0,1,0)</f>
        <v>0</v>
      </c>
      <c r="BM48" s="107">
        <f ca="1">IF(IFERROR(MATCH(_xlfn.CONCAT($B48,",",BM$4),'22 SpcFunc &amp; VentSpcFunc combos'!$Q$8:$Q$343,0),0)&gt;0,1,0)</f>
        <v>0</v>
      </c>
      <c r="BN48" s="107">
        <f ca="1">IF(IFERROR(MATCH(_xlfn.CONCAT($B48,",",BN$4),'22 SpcFunc &amp; VentSpcFunc combos'!$Q$8:$Q$343,0),0)&gt;0,1,0)</f>
        <v>0</v>
      </c>
      <c r="BO48" s="107">
        <f ca="1">IF(IFERROR(MATCH(_xlfn.CONCAT($B48,",",BO$4),'22 SpcFunc &amp; VentSpcFunc combos'!$Q$8:$Q$343,0),0)&gt;0,1,0)</f>
        <v>0</v>
      </c>
      <c r="BP48" s="107">
        <f ca="1">IF(IFERROR(MATCH(_xlfn.CONCAT($B48,",",BP$4),'22 SpcFunc &amp; VentSpcFunc combos'!$Q$8:$Q$343,0),0)&gt;0,1,0)</f>
        <v>0</v>
      </c>
      <c r="BQ48" s="107">
        <f ca="1">IF(IFERROR(MATCH(_xlfn.CONCAT($B48,",",BQ$4),'22 SpcFunc &amp; VentSpcFunc combos'!$Q$8:$Q$343,0),0)&gt;0,1,0)</f>
        <v>0</v>
      </c>
      <c r="BR48" s="107">
        <f ca="1">IF(IFERROR(MATCH(_xlfn.CONCAT($B48,",",BR$4),'22 SpcFunc &amp; VentSpcFunc combos'!$Q$8:$Q$343,0),0)&gt;0,1,0)</f>
        <v>0</v>
      </c>
      <c r="BS48" s="107">
        <f ca="1">IF(IFERROR(MATCH(_xlfn.CONCAT($B48,",",BS$4),'22 SpcFunc &amp; VentSpcFunc combos'!$Q$8:$Q$343,0),0)&gt;0,1,0)</f>
        <v>0</v>
      </c>
      <c r="BT48" s="107">
        <f ca="1">IF(IFERROR(MATCH(_xlfn.CONCAT($B48,",",BT$4),'22 SpcFunc &amp; VentSpcFunc combos'!$Q$8:$Q$343,0),0)&gt;0,1,0)</f>
        <v>0</v>
      </c>
      <c r="BU48" s="107">
        <f ca="1">IF(IFERROR(MATCH(_xlfn.CONCAT($B48,",",BU$4),'22 SpcFunc &amp; VentSpcFunc combos'!$Q$8:$Q$343,0),0)&gt;0,1,0)</f>
        <v>0</v>
      </c>
      <c r="BV48" s="107">
        <f ca="1">IF(IFERROR(MATCH(_xlfn.CONCAT($B48,",",BV$4),'22 SpcFunc &amp; VentSpcFunc combos'!$Q$8:$Q$343,0),0)&gt;0,1,0)</f>
        <v>1</v>
      </c>
      <c r="BW48" s="107">
        <f ca="1">IF(IFERROR(MATCH(_xlfn.CONCAT($B48,",",BW$4),'22 SpcFunc &amp; VentSpcFunc combos'!$Q$8:$Q$343,0),0)&gt;0,1,0)</f>
        <v>0</v>
      </c>
      <c r="BX48" s="107">
        <f ca="1">IF(IFERROR(MATCH(_xlfn.CONCAT($B48,",",BX$4),'22 SpcFunc &amp; VentSpcFunc combos'!$Q$8:$Q$343,0),0)&gt;0,1,0)</f>
        <v>0</v>
      </c>
      <c r="BY48" s="107">
        <f ca="1">IF(IFERROR(MATCH(_xlfn.CONCAT($B48,",",BY$4),'22 SpcFunc &amp; VentSpcFunc combos'!$Q$8:$Q$343,0),0)&gt;0,1,0)</f>
        <v>0</v>
      </c>
      <c r="BZ48" s="107">
        <f ca="1">IF(IFERROR(MATCH(_xlfn.CONCAT($B48,",",BZ$4),'22 SpcFunc &amp; VentSpcFunc combos'!$Q$8:$Q$343,0),0)&gt;0,1,0)</f>
        <v>0</v>
      </c>
      <c r="CA48" s="107">
        <f ca="1">IF(IFERROR(MATCH(_xlfn.CONCAT($B48,",",CA$4),'22 SpcFunc &amp; VentSpcFunc combos'!$Q$8:$Q$343,0),0)&gt;0,1,0)</f>
        <v>0</v>
      </c>
      <c r="CB48" s="107">
        <f ca="1">IF(IFERROR(MATCH(_xlfn.CONCAT($B48,",",CB$4),'22 SpcFunc &amp; VentSpcFunc combos'!$Q$8:$Q$343,0),0)&gt;0,1,0)</f>
        <v>0</v>
      </c>
      <c r="CC48" s="107">
        <f ca="1">IF(IFERROR(MATCH(_xlfn.CONCAT($B48,",",CC$4),'22 SpcFunc &amp; VentSpcFunc combos'!$Q$8:$Q$343,0),0)&gt;0,1,0)</f>
        <v>0</v>
      </c>
      <c r="CD48" s="107">
        <f ca="1">IF(IFERROR(MATCH(_xlfn.CONCAT($B48,",",CD$4),'22 SpcFunc &amp; VentSpcFunc combos'!$Q$8:$Q$343,0),0)&gt;0,1,0)</f>
        <v>0</v>
      </c>
      <c r="CE48" s="107">
        <f ca="1">IF(IFERROR(MATCH(_xlfn.CONCAT($B48,",",CE$4),'22 SpcFunc &amp; VentSpcFunc combos'!$Q$8:$Q$343,0),0)&gt;0,1,0)</f>
        <v>0</v>
      </c>
      <c r="CF48" s="107">
        <f ca="1">IF(IFERROR(MATCH(_xlfn.CONCAT($B48,",",CF$4),'22 SpcFunc &amp; VentSpcFunc combos'!$Q$8:$Q$343,0),0)&gt;0,1,0)</f>
        <v>0</v>
      </c>
      <c r="CG48" s="107">
        <f ca="1">IF(IFERROR(MATCH(_xlfn.CONCAT($B48,",",CG$4),'22 SpcFunc &amp; VentSpcFunc combos'!$Q$8:$Q$343,0),0)&gt;0,1,0)</f>
        <v>0</v>
      </c>
      <c r="CH48" s="107">
        <f ca="1">IF(IFERROR(MATCH(_xlfn.CONCAT($B48,",",CH$4),'22 SpcFunc &amp; VentSpcFunc combos'!$Q$8:$Q$343,0),0)&gt;0,1,0)</f>
        <v>0</v>
      </c>
      <c r="CI48" s="107">
        <f ca="1">IF(IFERROR(MATCH(_xlfn.CONCAT($B48,",",CI$4),'22 SpcFunc &amp; VentSpcFunc combos'!$Q$8:$Q$343,0),0)&gt;0,1,0)</f>
        <v>0</v>
      </c>
      <c r="CJ48" s="107">
        <f ca="1">IF(IFERROR(MATCH(_xlfn.CONCAT($B48,",",CJ$4),'22 SpcFunc &amp; VentSpcFunc combos'!$Q$8:$Q$343,0),0)&gt;0,1,0)</f>
        <v>0</v>
      </c>
      <c r="CK48" s="107">
        <f ca="1">IF(IFERROR(MATCH(_xlfn.CONCAT($B48,",",CK$4),'22 SpcFunc &amp; VentSpcFunc combos'!$Q$8:$Q$343,0),0)&gt;0,1,0)</f>
        <v>0</v>
      </c>
      <c r="CL48" s="107">
        <f ca="1">IF(IFERROR(MATCH(_xlfn.CONCAT($B48,",",CL$4),'22 SpcFunc &amp; VentSpcFunc combos'!$Q$8:$Q$343,0),0)&gt;0,1,0)</f>
        <v>0</v>
      </c>
      <c r="CM48" s="107">
        <f ca="1">IF(IFERROR(MATCH(_xlfn.CONCAT($B48,",",CM$4),'22 SpcFunc &amp; VentSpcFunc combos'!$Q$8:$Q$343,0),0)&gt;0,1,0)</f>
        <v>0</v>
      </c>
      <c r="CN48" s="107">
        <f ca="1">IF(IFERROR(MATCH(_xlfn.CONCAT($B48,",",CN$4),'22 SpcFunc &amp; VentSpcFunc combos'!$Q$8:$Q$343,0),0)&gt;0,1,0)</f>
        <v>0</v>
      </c>
      <c r="CO48" s="107">
        <f ca="1">IF(IFERROR(MATCH(_xlfn.CONCAT($B48,",",CO$4),'22 SpcFunc &amp; VentSpcFunc combos'!$Q$8:$Q$343,0),0)&gt;0,1,0)</f>
        <v>0</v>
      </c>
      <c r="CP48" s="107">
        <f ca="1">IF(IFERROR(MATCH(_xlfn.CONCAT($B48,",",CP$4),'22 SpcFunc &amp; VentSpcFunc combos'!$Q$8:$Q$343,0),0)&gt;0,1,0)</f>
        <v>0</v>
      </c>
      <c r="CQ48" s="107">
        <f ca="1">IF(IFERROR(MATCH(_xlfn.CONCAT($B48,",",CQ$4),'22 SpcFunc &amp; VentSpcFunc combos'!$Q$8:$Q$343,0),0)&gt;0,1,0)</f>
        <v>0</v>
      </c>
      <c r="CR48" s="107">
        <f ca="1">IF(IFERROR(MATCH(_xlfn.CONCAT($B48,",",CR$4),'22 SpcFunc &amp; VentSpcFunc combos'!$Q$8:$Q$343,0),0)&gt;0,1,0)</f>
        <v>0</v>
      </c>
      <c r="CS48" s="107">
        <f ca="1">IF(IFERROR(MATCH(_xlfn.CONCAT($B48,",",CS$4),'22 SpcFunc &amp; VentSpcFunc combos'!$Q$8:$Q$343,0),0)&gt;0,1,0)</f>
        <v>0</v>
      </c>
      <c r="CT48" s="107">
        <f ca="1">IF(IFERROR(MATCH(_xlfn.CONCAT($B48,",",CT$4),'22 SpcFunc &amp; VentSpcFunc combos'!$Q$8:$Q$343,0),0)&gt;0,1,0)</f>
        <v>0</v>
      </c>
      <c r="CU48" s="86" t="s">
        <v>535</v>
      </c>
      <c r="CV48">
        <f t="shared" ca="1" si="4"/>
        <v>4</v>
      </c>
    </row>
    <row r="49" spans="2:100">
      <c r="B49" t="str">
        <f>'For CSV - 2022 SpcFuncData'!B49</f>
        <v>Locker Room</v>
      </c>
      <c r="C49" s="107">
        <f ca="1">IF(IFERROR(MATCH(_xlfn.CONCAT($B49,",",C$4),'22 SpcFunc &amp; VentSpcFunc combos'!$Q$8:$Q$343,0),0)&gt;0,1,0)</f>
        <v>0</v>
      </c>
      <c r="D49" s="107">
        <f ca="1">IF(IFERROR(MATCH(_xlfn.CONCAT($B49,",",D$4),'22 SpcFunc &amp; VentSpcFunc combos'!$Q$8:$Q$343,0),0)&gt;0,1,0)</f>
        <v>0</v>
      </c>
      <c r="E49" s="107">
        <f ca="1">IF(IFERROR(MATCH(_xlfn.CONCAT($B49,",",E$4),'22 SpcFunc &amp; VentSpcFunc combos'!$Q$8:$Q$343,0),0)&gt;0,1,0)</f>
        <v>0</v>
      </c>
      <c r="F49" s="107">
        <f ca="1">IF(IFERROR(MATCH(_xlfn.CONCAT($B49,",",F$4),'22 SpcFunc &amp; VentSpcFunc combos'!$Q$8:$Q$343,0),0)&gt;0,1,0)</f>
        <v>0</v>
      </c>
      <c r="G49" s="107">
        <f ca="1">IF(IFERROR(MATCH(_xlfn.CONCAT($B49,",",G$4),'22 SpcFunc &amp; VentSpcFunc combos'!$Q$8:$Q$343,0),0)&gt;0,1,0)</f>
        <v>0</v>
      </c>
      <c r="H49" s="107">
        <f ca="1">IF(IFERROR(MATCH(_xlfn.CONCAT($B49,",",H$4),'22 SpcFunc &amp; VentSpcFunc combos'!$Q$8:$Q$343,0),0)&gt;0,1,0)</f>
        <v>0</v>
      </c>
      <c r="I49" s="107">
        <f ca="1">IF(IFERROR(MATCH(_xlfn.CONCAT($B49,",",I$4),'22 SpcFunc &amp; VentSpcFunc combos'!$Q$8:$Q$343,0),0)&gt;0,1,0)</f>
        <v>0</v>
      </c>
      <c r="J49" s="107">
        <f ca="1">IF(IFERROR(MATCH(_xlfn.CONCAT($B49,",",J$4),'22 SpcFunc &amp; VentSpcFunc combos'!$Q$8:$Q$343,0),0)&gt;0,1,0)</f>
        <v>0</v>
      </c>
      <c r="K49" s="107">
        <f ca="1">IF(IFERROR(MATCH(_xlfn.CONCAT($B49,",",K$4),'22 SpcFunc &amp; VentSpcFunc combos'!$Q$8:$Q$343,0),0)&gt;0,1,0)</f>
        <v>0</v>
      </c>
      <c r="L49" s="107">
        <f ca="1">IF(IFERROR(MATCH(_xlfn.CONCAT($B49,",",L$4),'22 SpcFunc &amp; VentSpcFunc combos'!$Q$8:$Q$343,0),0)&gt;0,1,0)</f>
        <v>0</v>
      </c>
      <c r="M49" s="107">
        <f ca="1">IF(IFERROR(MATCH(_xlfn.CONCAT($B49,",",M$4),'22 SpcFunc &amp; VentSpcFunc combos'!$Q$8:$Q$343,0),0)&gt;0,1,0)</f>
        <v>0</v>
      </c>
      <c r="N49" s="107">
        <f ca="1">IF(IFERROR(MATCH(_xlfn.CONCAT($B49,",",N$4),'22 SpcFunc &amp; VentSpcFunc combos'!$Q$8:$Q$343,0),0)&gt;0,1,0)</f>
        <v>0</v>
      </c>
      <c r="O49" s="107">
        <f ca="1">IF(IFERROR(MATCH(_xlfn.CONCAT($B49,",",O$4),'22 SpcFunc &amp; VentSpcFunc combos'!$Q$8:$Q$343,0),0)&gt;0,1,0)</f>
        <v>0</v>
      </c>
      <c r="P49" s="107">
        <f ca="1">IF(IFERROR(MATCH(_xlfn.CONCAT($B49,",",P$4),'22 SpcFunc &amp; VentSpcFunc combos'!$Q$8:$Q$343,0),0)&gt;0,1,0)</f>
        <v>0</v>
      </c>
      <c r="Q49" s="107">
        <f ca="1">IF(IFERROR(MATCH(_xlfn.CONCAT($B49,",",Q$4),'22 SpcFunc &amp; VentSpcFunc combos'!$Q$8:$Q$343,0),0)&gt;0,1,0)</f>
        <v>0</v>
      </c>
      <c r="R49" s="107">
        <f ca="1">IF(IFERROR(MATCH(_xlfn.CONCAT($B49,",",R$4),'22 SpcFunc &amp; VentSpcFunc combos'!$Q$8:$Q$343,0),0)&gt;0,1,0)</f>
        <v>0</v>
      </c>
      <c r="S49" s="107">
        <f ca="1">IF(IFERROR(MATCH(_xlfn.CONCAT($B49,",",S$4),'22 SpcFunc &amp; VentSpcFunc combos'!$Q$8:$Q$343,0),0)&gt;0,1,0)</f>
        <v>0</v>
      </c>
      <c r="T49" s="107">
        <f ca="1">IF(IFERROR(MATCH(_xlfn.CONCAT($B49,",",T$4),'22 SpcFunc &amp; VentSpcFunc combos'!$Q$8:$Q$343,0),0)&gt;0,1,0)</f>
        <v>0</v>
      </c>
      <c r="U49" s="107">
        <f ca="1">IF(IFERROR(MATCH(_xlfn.CONCAT($B49,",",U$4),'22 SpcFunc &amp; VentSpcFunc combos'!$Q$8:$Q$343,0),0)&gt;0,1,0)</f>
        <v>0</v>
      </c>
      <c r="V49" s="107">
        <f ca="1">IF(IFERROR(MATCH(_xlfn.CONCAT($B49,",",V$4),'22 SpcFunc &amp; VentSpcFunc combos'!$Q$8:$Q$343,0),0)&gt;0,1,0)</f>
        <v>0</v>
      </c>
      <c r="W49" s="107">
        <f ca="1">IF(IFERROR(MATCH(_xlfn.CONCAT($B49,",",W$4),'22 SpcFunc &amp; VentSpcFunc combos'!$Q$8:$Q$343,0),0)&gt;0,1,0)</f>
        <v>0</v>
      </c>
      <c r="X49" s="107">
        <f ca="1">IF(IFERROR(MATCH(_xlfn.CONCAT($B49,",",X$4),'22 SpcFunc &amp; VentSpcFunc combos'!$Q$8:$Q$343,0),0)&gt;0,1,0)</f>
        <v>0</v>
      </c>
      <c r="Y49" s="107">
        <f ca="1">IF(IFERROR(MATCH(_xlfn.CONCAT($B49,",",Y$4),'22 SpcFunc &amp; VentSpcFunc combos'!$Q$8:$Q$343,0),0)&gt;0,1,0)</f>
        <v>0</v>
      </c>
      <c r="Z49" s="107">
        <f ca="1">IF(IFERROR(MATCH(_xlfn.CONCAT($B49,",",Z$4),'22 SpcFunc &amp; VentSpcFunc combos'!$Q$8:$Q$343,0),0)&gt;0,1,0)</f>
        <v>1</v>
      </c>
      <c r="AA49" s="107">
        <f ca="1">IF(IFERROR(MATCH(_xlfn.CONCAT($B49,",",AA$4),'22 SpcFunc &amp; VentSpcFunc combos'!$Q$8:$Q$343,0),0)&gt;0,1,0)</f>
        <v>0</v>
      </c>
      <c r="AB49" s="107">
        <f ca="1">IF(IFERROR(MATCH(_xlfn.CONCAT($B49,",",AB$4),'22 SpcFunc &amp; VentSpcFunc combos'!$Q$8:$Q$343,0),0)&gt;0,1,0)</f>
        <v>0</v>
      </c>
      <c r="AC49" s="107">
        <f ca="1">IF(IFERROR(MATCH(_xlfn.CONCAT($B49,",",AC$4),'22 SpcFunc &amp; VentSpcFunc combos'!$Q$8:$Q$343,0),0)&gt;0,1,0)</f>
        <v>0</v>
      </c>
      <c r="AD49" s="107">
        <f ca="1">IF(IFERROR(MATCH(_xlfn.CONCAT($B49,",",AD$4),'22 SpcFunc &amp; VentSpcFunc combos'!$Q$8:$Q$343,0),0)&gt;0,1,0)</f>
        <v>0</v>
      </c>
      <c r="AE49" s="107">
        <f ca="1">IF(IFERROR(MATCH(_xlfn.CONCAT($B49,",",AE$4),'22 SpcFunc &amp; VentSpcFunc combos'!$Q$8:$Q$343,0),0)&gt;0,1,0)</f>
        <v>0</v>
      </c>
      <c r="AF49" s="107">
        <f ca="1">IF(IFERROR(MATCH(_xlfn.CONCAT($B49,",",AF$4),'22 SpcFunc &amp; VentSpcFunc combos'!$Q$8:$Q$343,0),0)&gt;0,1,0)</f>
        <v>0</v>
      </c>
      <c r="AG49" s="107">
        <f ca="1">IF(IFERROR(MATCH(_xlfn.CONCAT($B49,",",AG$4),'22 SpcFunc &amp; VentSpcFunc combos'!$Q$8:$Q$343,0),0)&gt;0,1,0)</f>
        <v>0</v>
      </c>
      <c r="AH49" s="107">
        <f ca="1">IF(IFERROR(MATCH(_xlfn.CONCAT($B49,",",AH$4),'22 SpcFunc &amp; VentSpcFunc combos'!$Q$8:$Q$343,0),0)&gt;0,1,0)</f>
        <v>1</v>
      </c>
      <c r="AI49" s="107">
        <f ca="1">IF(IFERROR(MATCH(_xlfn.CONCAT($B49,",",AI$4),'22 SpcFunc &amp; VentSpcFunc combos'!$Q$8:$Q$343,0),0)&gt;0,1,0)</f>
        <v>0</v>
      </c>
      <c r="AJ49" s="107">
        <f ca="1">IF(IFERROR(MATCH(_xlfn.CONCAT($B49,",",AJ$4),'22 SpcFunc &amp; VentSpcFunc combos'!$Q$8:$Q$343,0),0)&gt;0,1,0)</f>
        <v>0</v>
      </c>
      <c r="AK49" s="107">
        <f ca="1">IF(IFERROR(MATCH(_xlfn.CONCAT($B49,",",AK$4),'22 SpcFunc &amp; VentSpcFunc combos'!$Q$8:$Q$343,0),0)&gt;0,1,0)</f>
        <v>0</v>
      </c>
      <c r="AL49" s="107">
        <f ca="1">IF(IFERROR(MATCH(_xlfn.CONCAT($B49,",",AL$4),'22 SpcFunc &amp; VentSpcFunc combos'!$Q$8:$Q$343,0),0)&gt;0,1,0)</f>
        <v>1</v>
      </c>
      <c r="AM49" s="107">
        <f ca="1">IF(IFERROR(MATCH(_xlfn.CONCAT($B49,",",AM$4),'22 SpcFunc &amp; VentSpcFunc combos'!$Q$8:$Q$343,0),0)&gt;0,1,0)</f>
        <v>0</v>
      </c>
      <c r="AN49" s="107">
        <f ca="1">IF(IFERROR(MATCH(_xlfn.CONCAT($B49,",",AN$4),'22 SpcFunc &amp; VentSpcFunc combos'!$Q$8:$Q$343,0),0)&gt;0,1,0)</f>
        <v>0</v>
      </c>
      <c r="AO49" s="107">
        <f ca="1">IF(IFERROR(MATCH(_xlfn.CONCAT($B49,",",AO$4),'22 SpcFunc &amp; VentSpcFunc combos'!$Q$8:$Q$343,0),0)&gt;0,1,0)</f>
        <v>0</v>
      </c>
      <c r="AP49" s="107">
        <f ca="1">IF(IFERROR(MATCH(_xlfn.CONCAT($B49,",",AP$4),'22 SpcFunc &amp; VentSpcFunc combos'!$Q$8:$Q$343,0),0)&gt;0,1,0)</f>
        <v>0</v>
      </c>
      <c r="AQ49" s="107">
        <f ca="1">IF(IFERROR(MATCH(_xlfn.CONCAT($B49,",",AQ$4),'22 SpcFunc &amp; VentSpcFunc combos'!$Q$8:$Q$343,0),0)&gt;0,1,0)</f>
        <v>0</v>
      </c>
      <c r="AR49" s="107">
        <f ca="1">IF(IFERROR(MATCH(_xlfn.CONCAT($B49,",",AR$4),'22 SpcFunc &amp; VentSpcFunc combos'!$Q$8:$Q$343,0),0)&gt;0,1,0)</f>
        <v>0</v>
      </c>
      <c r="AS49" s="107">
        <f ca="1">IF(IFERROR(MATCH(_xlfn.CONCAT($B49,",",AS$4),'22 SpcFunc &amp; VentSpcFunc combos'!$Q$8:$Q$343,0),0)&gt;0,1,0)</f>
        <v>0</v>
      </c>
      <c r="AT49" s="107">
        <f ca="1">IF(IFERROR(MATCH(_xlfn.CONCAT($B49,",",AT$4),'22 SpcFunc &amp; VentSpcFunc combos'!$Q$8:$Q$343,0),0)&gt;0,1,0)</f>
        <v>0</v>
      </c>
      <c r="AU49" s="107">
        <f ca="1">IF(IFERROR(MATCH(_xlfn.CONCAT($B49,",",AU$4),'22 SpcFunc &amp; VentSpcFunc combos'!$Q$8:$Q$343,0),0)&gt;0,1,0)</f>
        <v>0</v>
      </c>
      <c r="AV49" s="107">
        <f ca="1">IF(IFERROR(MATCH(_xlfn.CONCAT($B49,",",AV$4),'22 SpcFunc &amp; VentSpcFunc combos'!$Q$8:$Q$343,0),0)&gt;0,1,0)</f>
        <v>0</v>
      </c>
      <c r="AW49" s="107">
        <f ca="1">IF(IFERROR(MATCH(_xlfn.CONCAT($B49,",",AW$4),'22 SpcFunc &amp; VentSpcFunc combos'!$Q$8:$Q$343,0),0)&gt;0,1,0)</f>
        <v>0</v>
      </c>
      <c r="AX49" s="107">
        <f ca="1">IF(IFERROR(MATCH(_xlfn.CONCAT($B49,",",AX$4),'22 SpcFunc &amp; VentSpcFunc combos'!$Q$8:$Q$343,0),0)&gt;0,1,0)</f>
        <v>0</v>
      </c>
      <c r="AY49" s="107">
        <f ca="1">IF(IFERROR(MATCH(_xlfn.CONCAT($B49,",",AY$4),'22 SpcFunc &amp; VentSpcFunc combos'!$Q$8:$Q$343,0),0)&gt;0,1,0)</f>
        <v>0</v>
      </c>
      <c r="AZ49" s="107">
        <f ca="1">IF(IFERROR(MATCH(_xlfn.CONCAT($B49,",",AZ$4),'22 SpcFunc &amp; VentSpcFunc combos'!$Q$8:$Q$343,0),0)&gt;0,1,0)</f>
        <v>0</v>
      </c>
      <c r="BA49" s="107">
        <f ca="1">IF(IFERROR(MATCH(_xlfn.CONCAT($B49,",",BA$4),'22 SpcFunc &amp; VentSpcFunc combos'!$Q$8:$Q$343,0),0)&gt;0,1,0)</f>
        <v>0</v>
      </c>
      <c r="BB49" s="107">
        <f ca="1">IF(IFERROR(MATCH(_xlfn.CONCAT($B49,",",BB$4),'22 SpcFunc &amp; VentSpcFunc combos'!$Q$8:$Q$343,0),0)&gt;0,1,0)</f>
        <v>0</v>
      </c>
      <c r="BC49" s="107">
        <f ca="1">IF(IFERROR(MATCH(_xlfn.CONCAT($B49,",",BC$4),'22 SpcFunc &amp; VentSpcFunc combos'!$Q$8:$Q$343,0),0)&gt;0,1,0)</f>
        <v>0</v>
      </c>
      <c r="BD49" s="107">
        <f ca="1">IF(IFERROR(MATCH(_xlfn.CONCAT($B49,",",BD$4),'22 SpcFunc &amp; VentSpcFunc combos'!$Q$8:$Q$343,0),0)&gt;0,1,0)</f>
        <v>0</v>
      </c>
      <c r="BE49" s="107">
        <f ca="1">IF(IFERROR(MATCH(_xlfn.CONCAT($B49,",",BE$4),'22 SpcFunc &amp; VentSpcFunc combos'!$Q$8:$Q$343,0),0)&gt;0,1,0)</f>
        <v>0</v>
      </c>
      <c r="BF49" s="107">
        <f ca="1">IF(IFERROR(MATCH(_xlfn.CONCAT($B49,",",BF$4),'22 SpcFunc &amp; VentSpcFunc combos'!$Q$8:$Q$343,0),0)&gt;0,1,0)</f>
        <v>0</v>
      </c>
      <c r="BG49" s="107">
        <f ca="1">IF(IFERROR(MATCH(_xlfn.CONCAT($B49,",",BG$4),'22 SpcFunc &amp; VentSpcFunc combos'!$Q$8:$Q$343,0),0)&gt;0,1,0)</f>
        <v>0</v>
      </c>
      <c r="BH49" s="107">
        <f ca="1">IF(IFERROR(MATCH(_xlfn.CONCAT($B49,",",BH$4),'22 SpcFunc &amp; VentSpcFunc combos'!$Q$8:$Q$343,0),0)&gt;0,1,0)</f>
        <v>0</v>
      </c>
      <c r="BI49" s="107">
        <f ca="1">IF(IFERROR(MATCH(_xlfn.CONCAT($B49,",",BI$4),'22 SpcFunc &amp; VentSpcFunc combos'!$Q$8:$Q$343,0),0)&gt;0,1,0)</f>
        <v>0</v>
      </c>
      <c r="BJ49" s="107">
        <f ca="1">IF(IFERROR(MATCH(_xlfn.CONCAT($B49,",",BJ$4),'22 SpcFunc &amp; VentSpcFunc combos'!$Q$8:$Q$343,0),0)&gt;0,1,0)</f>
        <v>0</v>
      </c>
      <c r="BK49" s="107">
        <f ca="1">IF(IFERROR(MATCH(_xlfn.CONCAT($B49,",",BK$4),'22 SpcFunc &amp; VentSpcFunc combos'!$Q$8:$Q$343,0),0)&gt;0,1,0)</f>
        <v>0</v>
      </c>
      <c r="BL49" s="107">
        <f ca="1">IF(IFERROR(MATCH(_xlfn.CONCAT($B49,",",BL$4),'22 SpcFunc &amp; VentSpcFunc combos'!$Q$8:$Q$343,0),0)&gt;0,1,0)</f>
        <v>0</v>
      </c>
      <c r="BM49" s="107">
        <f ca="1">IF(IFERROR(MATCH(_xlfn.CONCAT($B49,",",BM$4),'22 SpcFunc &amp; VentSpcFunc combos'!$Q$8:$Q$343,0),0)&gt;0,1,0)</f>
        <v>0</v>
      </c>
      <c r="BN49" s="107">
        <f ca="1">IF(IFERROR(MATCH(_xlfn.CONCAT($B49,",",BN$4),'22 SpcFunc &amp; VentSpcFunc combos'!$Q$8:$Q$343,0),0)&gt;0,1,0)</f>
        <v>0</v>
      </c>
      <c r="BO49" s="107">
        <f ca="1">IF(IFERROR(MATCH(_xlfn.CONCAT($B49,",",BO$4),'22 SpcFunc &amp; VentSpcFunc combos'!$Q$8:$Q$343,0),0)&gt;0,1,0)</f>
        <v>0</v>
      </c>
      <c r="BP49" s="107">
        <f ca="1">IF(IFERROR(MATCH(_xlfn.CONCAT($B49,",",BP$4),'22 SpcFunc &amp; VentSpcFunc combos'!$Q$8:$Q$343,0),0)&gt;0,1,0)</f>
        <v>0</v>
      </c>
      <c r="BQ49" s="107">
        <f ca="1">IF(IFERROR(MATCH(_xlfn.CONCAT($B49,",",BQ$4),'22 SpcFunc &amp; VentSpcFunc combos'!$Q$8:$Q$343,0),0)&gt;0,1,0)</f>
        <v>0</v>
      </c>
      <c r="BR49" s="107">
        <f ca="1">IF(IFERROR(MATCH(_xlfn.CONCAT($B49,",",BR$4),'22 SpcFunc &amp; VentSpcFunc combos'!$Q$8:$Q$343,0),0)&gt;0,1,0)</f>
        <v>0</v>
      </c>
      <c r="BS49" s="107">
        <f ca="1">IF(IFERROR(MATCH(_xlfn.CONCAT($B49,",",BS$4),'22 SpcFunc &amp; VentSpcFunc combos'!$Q$8:$Q$343,0),0)&gt;0,1,0)</f>
        <v>0</v>
      </c>
      <c r="BT49" s="107">
        <f ca="1">IF(IFERROR(MATCH(_xlfn.CONCAT($B49,",",BT$4),'22 SpcFunc &amp; VentSpcFunc combos'!$Q$8:$Q$343,0),0)&gt;0,1,0)</f>
        <v>0</v>
      </c>
      <c r="BU49" s="107">
        <f ca="1">IF(IFERROR(MATCH(_xlfn.CONCAT($B49,",",BU$4),'22 SpcFunc &amp; VentSpcFunc combos'!$Q$8:$Q$343,0),0)&gt;0,1,0)</f>
        <v>0</v>
      </c>
      <c r="BV49" s="107">
        <f ca="1">IF(IFERROR(MATCH(_xlfn.CONCAT($B49,",",BV$4),'22 SpcFunc &amp; VentSpcFunc combos'!$Q$8:$Q$343,0),0)&gt;0,1,0)</f>
        <v>0</v>
      </c>
      <c r="BW49" s="107">
        <f ca="1">IF(IFERROR(MATCH(_xlfn.CONCAT($B49,",",BW$4),'22 SpcFunc &amp; VentSpcFunc combos'!$Q$8:$Q$343,0),0)&gt;0,1,0)</f>
        <v>0</v>
      </c>
      <c r="BX49" s="107">
        <f ca="1">IF(IFERROR(MATCH(_xlfn.CONCAT($B49,",",BX$4),'22 SpcFunc &amp; VentSpcFunc combos'!$Q$8:$Q$343,0),0)&gt;0,1,0)</f>
        <v>0</v>
      </c>
      <c r="BY49" s="107">
        <f ca="1">IF(IFERROR(MATCH(_xlfn.CONCAT($B49,",",BY$4),'22 SpcFunc &amp; VentSpcFunc combos'!$Q$8:$Q$343,0),0)&gt;0,1,0)</f>
        <v>0</v>
      </c>
      <c r="BZ49" s="107">
        <f ca="1">IF(IFERROR(MATCH(_xlfn.CONCAT($B49,",",BZ$4),'22 SpcFunc &amp; VentSpcFunc combos'!$Q$8:$Q$343,0),0)&gt;0,1,0)</f>
        <v>0</v>
      </c>
      <c r="CA49" s="107">
        <f ca="1">IF(IFERROR(MATCH(_xlfn.CONCAT($B49,",",CA$4),'22 SpcFunc &amp; VentSpcFunc combos'!$Q$8:$Q$343,0),0)&gt;0,1,0)</f>
        <v>0</v>
      </c>
      <c r="CB49" s="107">
        <f ca="1">IF(IFERROR(MATCH(_xlfn.CONCAT($B49,",",CB$4),'22 SpcFunc &amp; VentSpcFunc combos'!$Q$8:$Q$343,0),0)&gt;0,1,0)</f>
        <v>0</v>
      </c>
      <c r="CC49" s="107">
        <f ca="1">IF(IFERROR(MATCH(_xlfn.CONCAT($B49,",",CC$4),'22 SpcFunc &amp; VentSpcFunc combos'!$Q$8:$Q$343,0),0)&gt;0,1,0)</f>
        <v>0</v>
      </c>
      <c r="CD49" s="107">
        <f ca="1">IF(IFERROR(MATCH(_xlfn.CONCAT($B49,",",CD$4),'22 SpcFunc &amp; VentSpcFunc combos'!$Q$8:$Q$343,0),0)&gt;0,1,0)</f>
        <v>0</v>
      </c>
      <c r="CE49" s="107">
        <f ca="1">IF(IFERROR(MATCH(_xlfn.CONCAT($B49,",",CE$4),'22 SpcFunc &amp; VentSpcFunc combos'!$Q$8:$Q$343,0),0)&gt;0,1,0)</f>
        <v>0</v>
      </c>
      <c r="CF49" s="107">
        <f ca="1">IF(IFERROR(MATCH(_xlfn.CONCAT($B49,",",CF$4),'22 SpcFunc &amp; VentSpcFunc combos'!$Q$8:$Q$343,0),0)&gt;0,1,0)</f>
        <v>0</v>
      </c>
      <c r="CG49" s="107">
        <f ca="1">IF(IFERROR(MATCH(_xlfn.CONCAT($B49,",",CG$4),'22 SpcFunc &amp; VentSpcFunc combos'!$Q$8:$Q$343,0),0)&gt;0,1,0)</f>
        <v>0</v>
      </c>
      <c r="CH49" s="107">
        <f ca="1">IF(IFERROR(MATCH(_xlfn.CONCAT($B49,",",CH$4),'22 SpcFunc &amp; VentSpcFunc combos'!$Q$8:$Q$343,0),0)&gt;0,1,0)</f>
        <v>0</v>
      </c>
      <c r="CI49" s="107">
        <f ca="1">IF(IFERROR(MATCH(_xlfn.CONCAT($B49,",",CI$4),'22 SpcFunc &amp; VentSpcFunc combos'!$Q$8:$Q$343,0),0)&gt;0,1,0)</f>
        <v>0</v>
      </c>
      <c r="CJ49" s="107">
        <f ca="1">IF(IFERROR(MATCH(_xlfn.CONCAT($B49,",",CJ$4),'22 SpcFunc &amp; VentSpcFunc combos'!$Q$8:$Q$343,0),0)&gt;0,1,0)</f>
        <v>0</v>
      </c>
      <c r="CK49" s="107">
        <f ca="1">IF(IFERROR(MATCH(_xlfn.CONCAT($B49,",",CK$4),'22 SpcFunc &amp; VentSpcFunc combos'!$Q$8:$Q$343,0),0)&gt;0,1,0)</f>
        <v>0</v>
      </c>
      <c r="CL49" s="107">
        <f ca="1">IF(IFERROR(MATCH(_xlfn.CONCAT($B49,",",CL$4),'22 SpcFunc &amp; VentSpcFunc combos'!$Q$8:$Q$343,0),0)&gt;0,1,0)</f>
        <v>0</v>
      </c>
      <c r="CM49" s="107">
        <f ca="1">IF(IFERROR(MATCH(_xlfn.CONCAT($B49,",",CM$4),'22 SpcFunc &amp; VentSpcFunc combos'!$Q$8:$Q$343,0),0)&gt;0,1,0)</f>
        <v>0</v>
      </c>
      <c r="CN49" s="107">
        <f ca="1">IF(IFERROR(MATCH(_xlfn.CONCAT($B49,",",CN$4),'22 SpcFunc &amp; VentSpcFunc combos'!$Q$8:$Q$343,0),0)&gt;0,1,0)</f>
        <v>0</v>
      </c>
      <c r="CO49" s="107">
        <f ca="1">IF(IFERROR(MATCH(_xlfn.CONCAT($B49,",",CO$4),'22 SpcFunc &amp; VentSpcFunc combos'!$Q$8:$Q$343,0),0)&gt;0,1,0)</f>
        <v>0</v>
      </c>
      <c r="CP49" s="107">
        <f ca="1">IF(IFERROR(MATCH(_xlfn.CONCAT($B49,",",CP$4),'22 SpcFunc &amp; VentSpcFunc combos'!$Q$8:$Q$343,0),0)&gt;0,1,0)</f>
        <v>0</v>
      </c>
      <c r="CQ49" s="107">
        <f ca="1">IF(IFERROR(MATCH(_xlfn.CONCAT($B49,",",CQ$4),'22 SpcFunc &amp; VentSpcFunc combos'!$Q$8:$Q$343,0),0)&gt;0,1,0)</f>
        <v>0</v>
      </c>
      <c r="CR49" s="107">
        <f ca="1">IF(IFERROR(MATCH(_xlfn.CONCAT($B49,",",CR$4),'22 SpcFunc &amp; VentSpcFunc combos'!$Q$8:$Q$343,0),0)&gt;0,1,0)</f>
        <v>0</v>
      </c>
      <c r="CS49" s="107">
        <f ca="1">IF(IFERROR(MATCH(_xlfn.CONCAT($B49,",",CS$4),'22 SpcFunc &amp; VentSpcFunc combos'!$Q$8:$Q$343,0),0)&gt;0,1,0)</f>
        <v>0</v>
      </c>
      <c r="CT49" s="107">
        <f ca="1">IF(IFERROR(MATCH(_xlfn.CONCAT($B49,",",CT$4),'22 SpcFunc &amp; VentSpcFunc combos'!$Q$8:$Q$343,0),0)&gt;0,1,0)</f>
        <v>0</v>
      </c>
      <c r="CU49" s="86" t="s">
        <v>535</v>
      </c>
      <c r="CV49">
        <f t="shared" ca="1" si="4"/>
        <v>3</v>
      </c>
    </row>
    <row r="50" spans="2:100">
      <c r="B50" t="str">
        <f>'For CSV - 2022 SpcFuncData'!B50</f>
        <v>Lounge, Breakroom, or Waiting Area</v>
      </c>
      <c r="C50" s="107">
        <f ca="1">IF(IFERROR(MATCH(_xlfn.CONCAT($B50,",",C$4),'22 SpcFunc &amp; VentSpcFunc combos'!$Q$8:$Q$343,0),0)&gt;0,1,0)</f>
        <v>0</v>
      </c>
      <c r="D50" s="107">
        <f ca="1">IF(IFERROR(MATCH(_xlfn.CONCAT($B50,",",D$4),'22 SpcFunc &amp; VentSpcFunc combos'!$Q$8:$Q$343,0),0)&gt;0,1,0)</f>
        <v>0</v>
      </c>
      <c r="E50" s="107">
        <f ca="1">IF(IFERROR(MATCH(_xlfn.CONCAT($B50,",",E$4),'22 SpcFunc &amp; VentSpcFunc combos'!$Q$8:$Q$343,0),0)&gt;0,1,0)</f>
        <v>0</v>
      </c>
      <c r="F50" s="107">
        <f ca="1">IF(IFERROR(MATCH(_xlfn.CONCAT($B50,",",F$4),'22 SpcFunc &amp; VentSpcFunc combos'!$Q$8:$Q$343,0),0)&gt;0,1,0)</f>
        <v>0</v>
      </c>
      <c r="G50" s="107">
        <f ca="1">IF(IFERROR(MATCH(_xlfn.CONCAT($B50,",",G$4),'22 SpcFunc &amp; VentSpcFunc combos'!$Q$8:$Q$343,0),0)&gt;0,1,0)</f>
        <v>0</v>
      </c>
      <c r="H50" s="107">
        <f ca="1">IF(IFERROR(MATCH(_xlfn.CONCAT($B50,",",H$4),'22 SpcFunc &amp; VentSpcFunc combos'!$Q$8:$Q$343,0),0)&gt;0,1,0)</f>
        <v>0</v>
      </c>
      <c r="I50" s="107">
        <f ca="1">IF(IFERROR(MATCH(_xlfn.CONCAT($B50,",",I$4),'22 SpcFunc &amp; VentSpcFunc combos'!$Q$8:$Q$343,0),0)&gt;0,1,0)</f>
        <v>0</v>
      </c>
      <c r="J50" s="107">
        <f ca="1">IF(IFERROR(MATCH(_xlfn.CONCAT($B50,",",J$4),'22 SpcFunc &amp; VentSpcFunc combos'!$Q$8:$Q$343,0),0)&gt;0,1,0)</f>
        <v>0</v>
      </c>
      <c r="K50" s="107">
        <f ca="1">IF(IFERROR(MATCH(_xlfn.CONCAT($B50,",",K$4),'22 SpcFunc &amp; VentSpcFunc combos'!$Q$8:$Q$343,0),0)&gt;0,1,0)</f>
        <v>0</v>
      </c>
      <c r="L50" s="107">
        <f ca="1">IF(IFERROR(MATCH(_xlfn.CONCAT($B50,",",L$4),'22 SpcFunc &amp; VentSpcFunc combos'!$Q$8:$Q$343,0),0)&gt;0,1,0)</f>
        <v>0</v>
      </c>
      <c r="M50" s="107">
        <f ca="1">IF(IFERROR(MATCH(_xlfn.CONCAT($B50,",",M$4),'22 SpcFunc &amp; VentSpcFunc combos'!$Q$8:$Q$343,0),0)&gt;0,1,0)</f>
        <v>0</v>
      </c>
      <c r="N50" s="107">
        <f ca="1">IF(IFERROR(MATCH(_xlfn.CONCAT($B50,",",N$4),'22 SpcFunc &amp; VentSpcFunc combos'!$Q$8:$Q$343,0),0)&gt;0,1,0)</f>
        <v>0</v>
      </c>
      <c r="O50" s="107">
        <f ca="1">IF(IFERROR(MATCH(_xlfn.CONCAT($B50,",",O$4),'22 SpcFunc &amp; VentSpcFunc combos'!$Q$8:$Q$343,0),0)&gt;0,1,0)</f>
        <v>0</v>
      </c>
      <c r="P50" s="107">
        <f ca="1">IF(IFERROR(MATCH(_xlfn.CONCAT($B50,",",P$4),'22 SpcFunc &amp; VentSpcFunc combos'!$Q$8:$Q$343,0),0)&gt;0,1,0)</f>
        <v>0</v>
      </c>
      <c r="Q50" s="107">
        <f ca="1">IF(IFERROR(MATCH(_xlfn.CONCAT($B50,",",Q$4),'22 SpcFunc &amp; VentSpcFunc combos'!$Q$8:$Q$343,0),0)&gt;0,1,0)</f>
        <v>0</v>
      </c>
      <c r="R50" s="107">
        <f ca="1">IF(IFERROR(MATCH(_xlfn.CONCAT($B50,",",R$4),'22 SpcFunc &amp; VentSpcFunc combos'!$Q$8:$Q$343,0),0)&gt;0,1,0)</f>
        <v>0</v>
      </c>
      <c r="S50" s="107">
        <f ca="1">IF(IFERROR(MATCH(_xlfn.CONCAT($B50,",",S$4),'22 SpcFunc &amp; VentSpcFunc combos'!$Q$8:$Q$343,0),0)&gt;0,1,0)</f>
        <v>0</v>
      </c>
      <c r="T50" s="107">
        <f ca="1">IF(IFERROR(MATCH(_xlfn.CONCAT($B50,",",T$4),'22 SpcFunc &amp; VentSpcFunc combos'!$Q$8:$Q$343,0),0)&gt;0,1,0)</f>
        <v>0</v>
      </c>
      <c r="U50" s="107">
        <f ca="1">IF(IFERROR(MATCH(_xlfn.CONCAT($B50,",",U$4),'22 SpcFunc &amp; VentSpcFunc combos'!$Q$8:$Q$343,0),0)&gt;0,1,0)</f>
        <v>0</v>
      </c>
      <c r="V50" s="107">
        <f ca="1">IF(IFERROR(MATCH(_xlfn.CONCAT($B50,",",V$4),'22 SpcFunc &amp; VentSpcFunc combos'!$Q$8:$Q$343,0),0)&gt;0,1,0)</f>
        <v>0</v>
      </c>
      <c r="W50" s="107">
        <f ca="1">IF(IFERROR(MATCH(_xlfn.CONCAT($B50,",",W$4),'22 SpcFunc &amp; VentSpcFunc combos'!$Q$8:$Q$343,0),0)&gt;0,1,0)</f>
        <v>0</v>
      </c>
      <c r="X50" s="107">
        <f ca="1">IF(IFERROR(MATCH(_xlfn.CONCAT($B50,",",X$4),'22 SpcFunc &amp; VentSpcFunc combos'!$Q$8:$Q$343,0),0)&gt;0,1,0)</f>
        <v>0</v>
      </c>
      <c r="Y50" s="107">
        <f ca="1">IF(IFERROR(MATCH(_xlfn.CONCAT($B50,",",Y$4),'22 SpcFunc &amp; VentSpcFunc combos'!$Q$8:$Q$343,0),0)&gt;0,1,0)</f>
        <v>0</v>
      </c>
      <c r="Z50" s="107">
        <f ca="1">IF(IFERROR(MATCH(_xlfn.CONCAT($B50,",",Z$4),'22 SpcFunc &amp; VentSpcFunc combos'!$Q$8:$Q$343,0),0)&gt;0,1,0)</f>
        <v>0</v>
      </c>
      <c r="AA50" s="107">
        <f ca="1">IF(IFERROR(MATCH(_xlfn.CONCAT($B50,",",AA$4),'22 SpcFunc &amp; VentSpcFunc combos'!$Q$8:$Q$343,0),0)&gt;0,1,0)</f>
        <v>0</v>
      </c>
      <c r="AB50" s="107">
        <f ca="1">IF(IFERROR(MATCH(_xlfn.CONCAT($B50,",",AB$4),'22 SpcFunc &amp; VentSpcFunc combos'!$Q$8:$Q$343,0),0)&gt;0,1,0)</f>
        <v>0</v>
      </c>
      <c r="AC50" s="107">
        <f ca="1">IF(IFERROR(MATCH(_xlfn.CONCAT($B50,",",AC$4),'22 SpcFunc &amp; VentSpcFunc combos'!$Q$8:$Q$343,0),0)&gt;0,1,0)</f>
        <v>0</v>
      </c>
      <c r="AD50" s="107">
        <f ca="1">IF(IFERROR(MATCH(_xlfn.CONCAT($B50,",",AD$4),'22 SpcFunc &amp; VentSpcFunc combos'!$Q$8:$Q$343,0),0)&gt;0,1,0)</f>
        <v>0</v>
      </c>
      <c r="AE50" s="107">
        <f ca="1">IF(IFERROR(MATCH(_xlfn.CONCAT($B50,",",AE$4),'22 SpcFunc &amp; VentSpcFunc combos'!$Q$8:$Q$343,0),0)&gt;0,1,0)</f>
        <v>0</v>
      </c>
      <c r="AF50" s="107">
        <f ca="1">IF(IFERROR(MATCH(_xlfn.CONCAT($B50,",",AF$4),'22 SpcFunc &amp; VentSpcFunc combos'!$Q$8:$Q$343,0),0)&gt;0,1,0)</f>
        <v>0</v>
      </c>
      <c r="AG50" s="107">
        <f ca="1">IF(IFERROR(MATCH(_xlfn.CONCAT($B50,",",AG$4),'22 SpcFunc &amp; VentSpcFunc combos'!$Q$8:$Q$343,0),0)&gt;0,1,0)</f>
        <v>0</v>
      </c>
      <c r="AH50" s="107">
        <f ca="1">IF(IFERROR(MATCH(_xlfn.CONCAT($B50,",",AH$4),'22 SpcFunc &amp; VentSpcFunc combos'!$Q$8:$Q$343,0),0)&gt;0,1,0)</f>
        <v>0</v>
      </c>
      <c r="AI50" s="107">
        <f ca="1">IF(IFERROR(MATCH(_xlfn.CONCAT($B50,",",AI$4),'22 SpcFunc &amp; VentSpcFunc combos'!$Q$8:$Q$343,0),0)&gt;0,1,0)</f>
        <v>0</v>
      </c>
      <c r="AJ50" s="107">
        <f ca="1">IF(IFERROR(MATCH(_xlfn.CONCAT($B50,",",AJ$4),'22 SpcFunc &amp; VentSpcFunc combos'!$Q$8:$Q$343,0),0)&gt;0,1,0)</f>
        <v>0</v>
      </c>
      <c r="AK50" s="107">
        <f ca="1">IF(IFERROR(MATCH(_xlfn.CONCAT($B50,",",AK$4),'22 SpcFunc &amp; VentSpcFunc combos'!$Q$8:$Q$343,0),0)&gt;0,1,0)</f>
        <v>0</v>
      </c>
      <c r="AL50" s="107">
        <f ca="1">IF(IFERROR(MATCH(_xlfn.CONCAT($B50,",",AL$4),'22 SpcFunc &amp; VentSpcFunc combos'!$Q$8:$Q$343,0),0)&gt;0,1,0)</f>
        <v>0</v>
      </c>
      <c r="AM50" s="107">
        <f ca="1">IF(IFERROR(MATCH(_xlfn.CONCAT($B50,",",AM$4),'22 SpcFunc &amp; VentSpcFunc combos'!$Q$8:$Q$343,0),0)&gt;0,1,0)</f>
        <v>0</v>
      </c>
      <c r="AN50" s="107">
        <f ca="1">IF(IFERROR(MATCH(_xlfn.CONCAT($B50,",",AN$4),'22 SpcFunc &amp; VentSpcFunc combos'!$Q$8:$Q$343,0),0)&gt;0,1,0)</f>
        <v>0</v>
      </c>
      <c r="AO50" s="107">
        <f ca="1">IF(IFERROR(MATCH(_xlfn.CONCAT($B50,",",AO$4),'22 SpcFunc &amp; VentSpcFunc combos'!$Q$8:$Q$343,0),0)&gt;0,1,0)</f>
        <v>0</v>
      </c>
      <c r="AP50" s="107">
        <f ca="1">IF(IFERROR(MATCH(_xlfn.CONCAT($B50,",",AP$4),'22 SpcFunc &amp; VentSpcFunc combos'!$Q$8:$Q$343,0),0)&gt;0,1,0)</f>
        <v>0</v>
      </c>
      <c r="AQ50" s="107">
        <f ca="1">IF(IFERROR(MATCH(_xlfn.CONCAT($B50,",",AQ$4),'22 SpcFunc &amp; VentSpcFunc combos'!$Q$8:$Q$343,0),0)&gt;0,1,0)</f>
        <v>0</v>
      </c>
      <c r="AR50" s="107">
        <f ca="1">IF(IFERROR(MATCH(_xlfn.CONCAT($B50,",",AR$4),'22 SpcFunc &amp; VentSpcFunc combos'!$Q$8:$Q$343,0),0)&gt;0,1,0)</f>
        <v>0</v>
      </c>
      <c r="AS50" s="107">
        <f ca="1">IF(IFERROR(MATCH(_xlfn.CONCAT($B50,",",AS$4),'22 SpcFunc &amp; VentSpcFunc combos'!$Q$8:$Q$343,0),0)&gt;0,1,0)</f>
        <v>0</v>
      </c>
      <c r="AT50" s="107">
        <f ca="1">IF(IFERROR(MATCH(_xlfn.CONCAT($B50,",",AT$4),'22 SpcFunc &amp; VentSpcFunc combos'!$Q$8:$Q$343,0),0)&gt;0,1,0)</f>
        <v>0</v>
      </c>
      <c r="AU50" s="107">
        <f ca="1">IF(IFERROR(MATCH(_xlfn.CONCAT($B50,",",AU$4),'22 SpcFunc &amp; VentSpcFunc combos'!$Q$8:$Q$343,0),0)&gt;0,1,0)</f>
        <v>0</v>
      </c>
      <c r="AV50" s="107">
        <f ca="1">IF(IFERROR(MATCH(_xlfn.CONCAT($B50,",",AV$4),'22 SpcFunc &amp; VentSpcFunc combos'!$Q$8:$Q$343,0),0)&gt;0,1,0)</f>
        <v>1</v>
      </c>
      <c r="AW50" s="107">
        <f ca="1">IF(IFERROR(MATCH(_xlfn.CONCAT($B50,",",AW$4),'22 SpcFunc &amp; VentSpcFunc combos'!$Q$8:$Q$343,0),0)&gt;0,1,0)</f>
        <v>1</v>
      </c>
      <c r="AX50" s="107">
        <f ca="1">IF(IFERROR(MATCH(_xlfn.CONCAT($B50,",",AX$4),'22 SpcFunc &amp; VentSpcFunc combos'!$Q$8:$Q$343,0),0)&gt;0,1,0)</f>
        <v>0</v>
      </c>
      <c r="AY50" s="107">
        <f ca="1">IF(IFERROR(MATCH(_xlfn.CONCAT($B50,",",AY$4),'22 SpcFunc &amp; VentSpcFunc combos'!$Q$8:$Q$343,0),0)&gt;0,1,0)</f>
        <v>0</v>
      </c>
      <c r="AZ50" s="107">
        <f ca="1">IF(IFERROR(MATCH(_xlfn.CONCAT($B50,",",AZ$4),'22 SpcFunc &amp; VentSpcFunc combos'!$Q$8:$Q$343,0),0)&gt;0,1,0)</f>
        <v>0</v>
      </c>
      <c r="BA50" s="107">
        <f ca="1">IF(IFERROR(MATCH(_xlfn.CONCAT($B50,",",BA$4),'22 SpcFunc &amp; VentSpcFunc combos'!$Q$8:$Q$343,0),0)&gt;0,1,0)</f>
        <v>0</v>
      </c>
      <c r="BB50" s="107">
        <f ca="1">IF(IFERROR(MATCH(_xlfn.CONCAT($B50,",",BB$4),'22 SpcFunc &amp; VentSpcFunc combos'!$Q$8:$Q$343,0),0)&gt;0,1,0)</f>
        <v>0</v>
      </c>
      <c r="BC50" s="107">
        <f ca="1">IF(IFERROR(MATCH(_xlfn.CONCAT($B50,",",BC$4),'22 SpcFunc &amp; VentSpcFunc combos'!$Q$8:$Q$343,0),0)&gt;0,1,0)</f>
        <v>0</v>
      </c>
      <c r="BD50" s="107">
        <f ca="1">IF(IFERROR(MATCH(_xlfn.CONCAT($B50,",",BD$4),'22 SpcFunc &amp; VentSpcFunc combos'!$Q$8:$Q$343,0),0)&gt;0,1,0)</f>
        <v>0</v>
      </c>
      <c r="BE50" s="107">
        <f ca="1">IF(IFERROR(MATCH(_xlfn.CONCAT($B50,",",BE$4),'22 SpcFunc &amp; VentSpcFunc combos'!$Q$8:$Q$343,0),0)&gt;0,1,0)</f>
        <v>0</v>
      </c>
      <c r="BF50" s="107">
        <f ca="1">IF(IFERROR(MATCH(_xlfn.CONCAT($B50,",",BF$4),'22 SpcFunc &amp; VentSpcFunc combos'!$Q$8:$Q$343,0),0)&gt;0,1,0)</f>
        <v>0</v>
      </c>
      <c r="BG50" s="107">
        <f ca="1">IF(IFERROR(MATCH(_xlfn.CONCAT($B50,",",BG$4),'22 SpcFunc &amp; VentSpcFunc combos'!$Q$8:$Q$343,0),0)&gt;0,1,0)</f>
        <v>0</v>
      </c>
      <c r="BH50" s="107">
        <f ca="1">IF(IFERROR(MATCH(_xlfn.CONCAT($B50,",",BH$4),'22 SpcFunc &amp; VentSpcFunc combos'!$Q$8:$Q$343,0),0)&gt;0,1,0)</f>
        <v>1</v>
      </c>
      <c r="BI50" s="107">
        <f ca="1">IF(IFERROR(MATCH(_xlfn.CONCAT($B50,",",BI$4),'22 SpcFunc &amp; VentSpcFunc combos'!$Q$8:$Q$343,0),0)&gt;0,1,0)</f>
        <v>0</v>
      </c>
      <c r="BJ50" s="107">
        <f ca="1">IF(IFERROR(MATCH(_xlfn.CONCAT($B50,",",BJ$4),'22 SpcFunc &amp; VentSpcFunc combos'!$Q$8:$Q$343,0),0)&gt;0,1,0)</f>
        <v>0</v>
      </c>
      <c r="BK50" s="107">
        <f ca="1">IF(IFERROR(MATCH(_xlfn.CONCAT($B50,",",BK$4),'22 SpcFunc &amp; VentSpcFunc combos'!$Q$8:$Q$343,0),0)&gt;0,1,0)</f>
        <v>0</v>
      </c>
      <c r="BL50" s="107">
        <f ca="1">IF(IFERROR(MATCH(_xlfn.CONCAT($B50,",",BL$4),'22 SpcFunc &amp; VentSpcFunc combos'!$Q$8:$Q$343,0),0)&gt;0,1,0)</f>
        <v>0</v>
      </c>
      <c r="BM50" s="107">
        <f ca="1">IF(IFERROR(MATCH(_xlfn.CONCAT($B50,",",BM$4),'22 SpcFunc &amp; VentSpcFunc combos'!$Q$8:$Q$343,0),0)&gt;0,1,0)</f>
        <v>0</v>
      </c>
      <c r="BN50" s="107">
        <f ca="1">IF(IFERROR(MATCH(_xlfn.CONCAT($B50,",",BN$4),'22 SpcFunc &amp; VentSpcFunc combos'!$Q$8:$Q$343,0),0)&gt;0,1,0)</f>
        <v>0</v>
      </c>
      <c r="BO50" s="107">
        <f ca="1">IF(IFERROR(MATCH(_xlfn.CONCAT($B50,",",BO$4),'22 SpcFunc &amp; VentSpcFunc combos'!$Q$8:$Q$343,0),0)&gt;0,1,0)</f>
        <v>0</v>
      </c>
      <c r="BP50" s="107">
        <f ca="1">IF(IFERROR(MATCH(_xlfn.CONCAT($B50,",",BP$4),'22 SpcFunc &amp; VentSpcFunc combos'!$Q$8:$Q$343,0),0)&gt;0,1,0)</f>
        <v>0</v>
      </c>
      <c r="BQ50" s="107">
        <f ca="1">IF(IFERROR(MATCH(_xlfn.CONCAT($B50,",",BQ$4),'22 SpcFunc &amp; VentSpcFunc combos'!$Q$8:$Q$343,0),0)&gt;0,1,0)</f>
        <v>0</v>
      </c>
      <c r="BR50" s="107">
        <f ca="1">IF(IFERROR(MATCH(_xlfn.CONCAT($B50,",",BR$4),'22 SpcFunc &amp; VentSpcFunc combos'!$Q$8:$Q$343,0),0)&gt;0,1,0)</f>
        <v>0</v>
      </c>
      <c r="BS50" s="107">
        <f ca="1">IF(IFERROR(MATCH(_xlfn.CONCAT($B50,",",BS$4),'22 SpcFunc &amp; VentSpcFunc combos'!$Q$8:$Q$343,0),0)&gt;0,1,0)</f>
        <v>1</v>
      </c>
      <c r="BT50" s="107">
        <f ca="1">IF(IFERROR(MATCH(_xlfn.CONCAT($B50,",",BT$4),'22 SpcFunc &amp; VentSpcFunc combos'!$Q$8:$Q$343,0),0)&gt;0,1,0)</f>
        <v>0</v>
      </c>
      <c r="BU50" s="107">
        <f ca="1">IF(IFERROR(MATCH(_xlfn.CONCAT($B50,",",BU$4),'22 SpcFunc &amp; VentSpcFunc combos'!$Q$8:$Q$343,0),0)&gt;0,1,0)</f>
        <v>1</v>
      </c>
      <c r="BV50" s="107">
        <f ca="1">IF(IFERROR(MATCH(_xlfn.CONCAT($B50,",",BV$4),'22 SpcFunc &amp; VentSpcFunc combos'!$Q$8:$Q$343,0),0)&gt;0,1,0)</f>
        <v>0</v>
      </c>
      <c r="BW50" s="107">
        <f ca="1">IF(IFERROR(MATCH(_xlfn.CONCAT($B50,",",BW$4),'22 SpcFunc &amp; VentSpcFunc combos'!$Q$8:$Q$343,0),0)&gt;0,1,0)</f>
        <v>0</v>
      </c>
      <c r="BX50" s="107">
        <f ca="1">IF(IFERROR(MATCH(_xlfn.CONCAT($B50,",",BX$4),'22 SpcFunc &amp; VentSpcFunc combos'!$Q$8:$Q$343,0),0)&gt;0,1,0)</f>
        <v>0</v>
      </c>
      <c r="BY50" s="107">
        <f ca="1">IF(IFERROR(MATCH(_xlfn.CONCAT($B50,",",BY$4),'22 SpcFunc &amp; VentSpcFunc combos'!$Q$8:$Q$343,0),0)&gt;0,1,0)</f>
        <v>1</v>
      </c>
      <c r="BZ50" s="107">
        <f ca="1">IF(IFERROR(MATCH(_xlfn.CONCAT($B50,",",BZ$4),'22 SpcFunc &amp; VentSpcFunc combos'!$Q$8:$Q$343,0),0)&gt;0,1,0)</f>
        <v>0</v>
      </c>
      <c r="CA50" s="107">
        <f ca="1">IF(IFERROR(MATCH(_xlfn.CONCAT($B50,",",CA$4),'22 SpcFunc &amp; VentSpcFunc combos'!$Q$8:$Q$343,0),0)&gt;0,1,0)</f>
        <v>0</v>
      </c>
      <c r="CB50" s="107">
        <f ca="1">IF(IFERROR(MATCH(_xlfn.CONCAT($B50,",",CB$4),'22 SpcFunc &amp; VentSpcFunc combos'!$Q$8:$Q$343,0),0)&gt;0,1,0)</f>
        <v>0</v>
      </c>
      <c r="CC50" s="107">
        <f ca="1">IF(IFERROR(MATCH(_xlfn.CONCAT($B50,",",CC$4),'22 SpcFunc &amp; VentSpcFunc combos'!$Q$8:$Q$343,0),0)&gt;0,1,0)</f>
        <v>0</v>
      </c>
      <c r="CD50" s="107">
        <f ca="1">IF(IFERROR(MATCH(_xlfn.CONCAT($B50,",",CD$4),'22 SpcFunc &amp; VentSpcFunc combos'!$Q$8:$Q$343,0),0)&gt;0,1,0)</f>
        <v>0</v>
      </c>
      <c r="CE50" s="107">
        <f ca="1">IF(IFERROR(MATCH(_xlfn.CONCAT($B50,",",CE$4),'22 SpcFunc &amp; VentSpcFunc combos'!$Q$8:$Q$343,0),0)&gt;0,1,0)</f>
        <v>0</v>
      </c>
      <c r="CF50" s="107">
        <f ca="1">IF(IFERROR(MATCH(_xlfn.CONCAT($B50,",",CF$4),'22 SpcFunc &amp; VentSpcFunc combos'!$Q$8:$Q$343,0),0)&gt;0,1,0)</f>
        <v>0</v>
      </c>
      <c r="CG50" s="107">
        <f ca="1">IF(IFERROR(MATCH(_xlfn.CONCAT($B50,",",CG$4),'22 SpcFunc &amp; VentSpcFunc combos'!$Q$8:$Q$343,0),0)&gt;0,1,0)</f>
        <v>0</v>
      </c>
      <c r="CH50" s="107">
        <f ca="1">IF(IFERROR(MATCH(_xlfn.CONCAT($B50,",",CH$4),'22 SpcFunc &amp; VentSpcFunc combos'!$Q$8:$Q$343,0),0)&gt;0,1,0)</f>
        <v>0</v>
      </c>
      <c r="CI50" s="107">
        <f ca="1">IF(IFERROR(MATCH(_xlfn.CONCAT($B50,",",CI$4),'22 SpcFunc &amp; VentSpcFunc combos'!$Q$8:$Q$343,0),0)&gt;0,1,0)</f>
        <v>0</v>
      </c>
      <c r="CJ50" s="107">
        <f ca="1">IF(IFERROR(MATCH(_xlfn.CONCAT($B50,",",CJ$4),'22 SpcFunc &amp; VentSpcFunc combos'!$Q$8:$Q$343,0),0)&gt;0,1,0)</f>
        <v>0</v>
      </c>
      <c r="CK50" s="107">
        <f ca="1">IF(IFERROR(MATCH(_xlfn.CONCAT($B50,",",CK$4),'22 SpcFunc &amp; VentSpcFunc combos'!$Q$8:$Q$343,0),0)&gt;0,1,0)</f>
        <v>0</v>
      </c>
      <c r="CL50" s="107">
        <f ca="1">IF(IFERROR(MATCH(_xlfn.CONCAT($B50,",",CL$4),'22 SpcFunc &amp; VentSpcFunc combos'!$Q$8:$Q$343,0),0)&gt;0,1,0)</f>
        <v>0</v>
      </c>
      <c r="CM50" s="107">
        <f ca="1">IF(IFERROR(MATCH(_xlfn.CONCAT($B50,",",CM$4),'22 SpcFunc &amp; VentSpcFunc combos'!$Q$8:$Q$343,0),0)&gt;0,1,0)</f>
        <v>0</v>
      </c>
      <c r="CN50" s="107">
        <f ca="1">IF(IFERROR(MATCH(_xlfn.CONCAT($B50,",",CN$4),'22 SpcFunc &amp; VentSpcFunc combos'!$Q$8:$Q$343,0),0)&gt;0,1,0)</f>
        <v>0</v>
      </c>
      <c r="CO50" s="107">
        <f ca="1">IF(IFERROR(MATCH(_xlfn.CONCAT($B50,",",CO$4),'22 SpcFunc &amp; VentSpcFunc combos'!$Q$8:$Q$343,0),0)&gt;0,1,0)</f>
        <v>0</v>
      </c>
      <c r="CP50" s="107">
        <f ca="1">IF(IFERROR(MATCH(_xlfn.CONCAT($B50,",",CP$4),'22 SpcFunc &amp; VentSpcFunc combos'!$Q$8:$Q$343,0),0)&gt;0,1,0)</f>
        <v>0</v>
      </c>
      <c r="CQ50" s="107">
        <f ca="1">IF(IFERROR(MATCH(_xlfn.CONCAT($B50,",",CQ$4),'22 SpcFunc &amp; VentSpcFunc combos'!$Q$8:$Q$343,0),0)&gt;0,1,0)</f>
        <v>0</v>
      </c>
      <c r="CR50" s="107">
        <f ca="1">IF(IFERROR(MATCH(_xlfn.CONCAT($B50,",",CR$4),'22 SpcFunc &amp; VentSpcFunc combos'!$Q$8:$Q$343,0),0)&gt;0,1,0)</f>
        <v>0</v>
      </c>
      <c r="CS50" s="107">
        <f ca="1">IF(IFERROR(MATCH(_xlfn.CONCAT($B50,",",CS$4),'22 SpcFunc &amp; VentSpcFunc combos'!$Q$8:$Q$343,0),0)&gt;0,1,0)</f>
        <v>0</v>
      </c>
      <c r="CT50" s="107">
        <f ca="1">IF(IFERROR(MATCH(_xlfn.CONCAT($B50,",",CT$4),'22 SpcFunc &amp; VentSpcFunc combos'!$Q$8:$Q$343,0),0)&gt;0,1,0)</f>
        <v>0</v>
      </c>
      <c r="CU50" s="86" t="s">
        <v>535</v>
      </c>
      <c r="CV50">
        <f t="shared" ca="1" si="4"/>
        <v>6</v>
      </c>
    </row>
    <row r="51" spans="2:100">
      <c r="B51" t="str">
        <f>'For CSV - 2022 SpcFuncData'!B51</f>
        <v>Manufacturing, Commercial &amp; Industrial Work Area (Low Bay)</v>
      </c>
      <c r="C51" s="107">
        <f ca="1">IF(IFERROR(MATCH(_xlfn.CONCAT($B51,",",C$4),'22 SpcFunc &amp; VentSpcFunc combos'!$Q$8:$Q$343,0),0)&gt;0,1,0)</f>
        <v>0</v>
      </c>
      <c r="D51" s="107">
        <f ca="1">IF(IFERROR(MATCH(_xlfn.CONCAT($B51,",",D$4),'22 SpcFunc &amp; VentSpcFunc combos'!$Q$8:$Q$343,0),0)&gt;0,1,0)</f>
        <v>0</v>
      </c>
      <c r="E51" s="107">
        <f ca="1">IF(IFERROR(MATCH(_xlfn.CONCAT($B51,",",E$4),'22 SpcFunc &amp; VentSpcFunc combos'!$Q$8:$Q$343,0),0)&gt;0,1,0)</f>
        <v>0</v>
      </c>
      <c r="F51" s="107">
        <f ca="1">IF(IFERROR(MATCH(_xlfn.CONCAT($B51,",",F$4),'22 SpcFunc &amp; VentSpcFunc combos'!$Q$8:$Q$343,0),0)&gt;0,1,0)</f>
        <v>0</v>
      </c>
      <c r="G51" s="107">
        <f ca="1">IF(IFERROR(MATCH(_xlfn.CONCAT($B51,",",G$4),'22 SpcFunc &amp; VentSpcFunc combos'!$Q$8:$Q$343,0),0)&gt;0,1,0)</f>
        <v>0</v>
      </c>
      <c r="H51" s="107">
        <f ca="1">IF(IFERROR(MATCH(_xlfn.CONCAT($B51,",",H$4),'22 SpcFunc &amp; VentSpcFunc combos'!$Q$8:$Q$343,0),0)&gt;0,1,0)</f>
        <v>0</v>
      </c>
      <c r="I51" s="107">
        <f ca="1">IF(IFERROR(MATCH(_xlfn.CONCAT($B51,",",I$4),'22 SpcFunc &amp; VentSpcFunc combos'!$Q$8:$Q$343,0),0)&gt;0,1,0)</f>
        <v>0</v>
      </c>
      <c r="J51" s="107">
        <f ca="1">IF(IFERROR(MATCH(_xlfn.CONCAT($B51,",",J$4),'22 SpcFunc &amp; VentSpcFunc combos'!$Q$8:$Q$343,0),0)&gt;0,1,0)</f>
        <v>0</v>
      </c>
      <c r="K51" s="107">
        <f ca="1">IF(IFERROR(MATCH(_xlfn.CONCAT($B51,",",K$4),'22 SpcFunc &amp; VentSpcFunc combos'!$Q$8:$Q$343,0),0)&gt;0,1,0)</f>
        <v>0</v>
      </c>
      <c r="L51" s="107">
        <f ca="1">IF(IFERROR(MATCH(_xlfn.CONCAT($B51,",",L$4),'22 SpcFunc &amp; VentSpcFunc combos'!$Q$8:$Q$343,0),0)&gt;0,1,0)</f>
        <v>0</v>
      </c>
      <c r="M51" s="107">
        <f ca="1">IF(IFERROR(MATCH(_xlfn.CONCAT($B51,",",M$4),'22 SpcFunc &amp; VentSpcFunc combos'!$Q$8:$Q$343,0),0)&gt;0,1,0)</f>
        <v>0</v>
      </c>
      <c r="N51" s="107">
        <f ca="1">IF(IFERROR(MATCH(_xlfn.CONCAT($B51,",",N$4),'22 SpcFunc &amp; VentSpcFunc combos'!$Q$8:$Q$343,0),0)&gt;0,1,0)</f>
        <v>0</v>
      </c>
      <c r="O51" s="107">
        <f ca="1">IF(IFERROR(MATCH(_xlfn.CONCAT($B51,",",O$4),'22 SpcFunc &amp; VentSpcFunc combos'!$Q$8:$Q$343,0),0)&gt;0,1,0)</f>
        <v>0</v>
      </c>
      <c r="P51" s="107">
        <f ca="1">IF(IFERROR(MATCH(_xlfn.CONCAT($B51,",",P$4),'22 SpcFunc &amp; VentSpcFunc combos'!$Q$8:$Q$343,0),0)&gt;0,1,0)</f>
        <v>0</v>
      </c>
      <c r="Q51" s="107">
        <f ca="1">IF(IFERROR(MATCH(_xlfn.CONCAT($B51,",",Q$4),'22 SpcFunc &amp; VentSpcFunc combos'!$Q$8:$Q$343,0),0)&gt;0,1,0)</f>
        <v>0</v>
      </c>
      <c r="R51" s="107">
        <f ca="1">IF(IFERROR(MATCH(_xlfn.CONCAT($B51,",",R$4),'22 SpcFunc &amp; VentSpcFunc combos'!$Q$8:$Q$343,0),0)&gt;0,1,0)</f>
        <v>0</v>
      </c>
      <c r="S51" s="107">
        <f ca="1">IF(IFERROR(MATCH(_xlfn.CONCAT($B51,",",S$4),'22 SpcFunc &amp; VentSpcFunc combos'!$Q$8:$Q$343,0),0)&gt;0,1,0)</f>
        <v>0</v>
      </c>
      <c r="T51" s="107">
        <f ca="1">IF(IFERROR(MATCH(_xlfn.CONCAT($B51,",",T$4),'22 SpcFunc &amp; VentSpcFunc combos'!$Q$8:$Q$343,0),0)&gt;0,1,0)</f>
        <v>0</v>
      </c>
      <c r="U51" s="107">
        <f ca="1">IF(IFERROR(MATCH(_xlfn.CONCAT($B51,",",U$4),'22 SpcFunc &amp; VentSpcFunc combos'!$Q$8:$Q$343,0),0)&gt;0,1,0)</f>
        <v>0</v>
      </c>
      <c r="V51" s="107">
        <f ca="1">IF(IFERROR(MATCH(_xlfn.CONCAT($B51,",",V$4),'22 SpcFunc &amp; VentSpcFunc combos'!$Q$8:$Q$343,0),0)&gt;0,1,0)</f>
        <v>0</v>
      </c>
      <c r="W51" s="107">
        <f ca="1">IF(IFERROR(MATCH(_xlfn.CONCAT($B51,",",W$4),'22 SpcFunc &amp; VentSpcFunc combos'!$Q$8:$Q$343,0),0)&gt;0,1,0)</f>
        <v>0</v>
      </c>
      <c r="X51" s="107">
        <f ca="1">IF(IFERROR(MATCH(_xlfn.CONCAT($B51,",",X$4),'22 SpcFunc &amp; VentSpcFunc combos'!$Q$8:$Q$343,0),0)&gt;0,1,0)</f>
        <v>0</v>
      </c>
      <c r="Y51" s="107">
        <f ca="1">IF(IFERROR(MATCH(_xlfn.CONCAT($B51,",",Y$4),'22 SpcFunc &amp; VentSpcFunc combos'!$Q$8:$Q$343,0),0)&gt;0,1,0)</f>
        <v>0</v>
      </c>
      <c r="Z51" s="107">
        <f ca="1">IF(IFERROR(MATCH(_xlfn.CONCAT($B51,",",Z$4),'22 SpcFunc &amp; VentSpcFunc combos'!$Q$8:$Q$343,0),0)&gt;0,1,0)</f>
        <v>0</v>
      </c>
      <c r="AA51" s="107">
        <f ca="1">IF(IFERROR(MATCH(_xlfn.CONCAT($B51,",",AA$4),'22 SpcFunc &amp; VentSpcFunc combos'!$Q$8:$Q$343,0),0)&gt;0,1,0)</f>
        <v>0</v>
      </c>
      <c r="AB51" s="107">
        <f ca="1">IF(IFERROR(MATCH(_xlfn.CONCAT($B51,",",AB$4),'22 SpcFunc &amp; VentSpcFunc combos'!$Q$8:$Q$343,0),0)&gt;0,1,0)</f>
        <v>0</v>
      </c>
      <c r="AC51" s="107">
        <f ca="1">IF(IFERROR(MATCH(_xlfn.CONCAT($B51,",",AC$4),'22 SpcFunc &amp; VentSpcFunc combos'!$Q$8:$Q$343,0),0)&gt;0,1,0)</f>
        <v>0</v>
      </c>
      <c r="AD51" s="107">
        <f ca="1">IF(IFERROR(MATCH(_xlfn.CONCAT($B51,",",AD$4),'22 SpcFunc &amp; VentSpcFunc combos'!$Q$8:$Q$343,0),0)&gt;0,1,0)</f>
        <v>1</v>
      </c>
      <c r="AE51" s="107">
        <f ca="1">IF(IFERROR(MATCH(_xlfn.CONCAT($B51,",",AE$4),'22 SpcFunc &amp; VentSpcFunc combos'!$Q$8:$Q$343,0),0)&gt;0,1,0)</f>
        <v>1</v>
      </c>
      <c r="AF51" s="107">
        <f ca="1">IF(IFERROR(MATCH(_xlfn.CONCAT($B51,",",AF$4),'22 SpcFunc &amp; VentSpcFunc combos'!$Q$8:$Q$343,0),0)&gt;0,1,0)</f>
        <v>1</v>
      </c>
      <c r="AG51" s="107">
        <f ca="1">IF(IFERROR(MATCH(_xlfn.CONCAT($B51,",",AG$4),'22 SpcFunc &amp; VentSpcFunc combos'!$Q$8:$Q$343,0),0)&gt;0,1,0)</f>
        <v>0</v>
      </c>
      <c r="AH51" s="107">
        <f ca="1">IF(IFERROR(MATCH(_xlfn.CONCAT($B51,",",AH$4),'22 SpcFunc &amp; VentSpcFunc combos'!$Q$8:$Q$343,0),0)&gt;0,1,0)</f>
        <v>0</v>
      </c>
      <c r="AI51" s="107">
        <f ca="1">IF(IFERROR(MATCH(_xlfn.CONCAT($B51,",",AI$4),'22 SpcFunc &amp; VentSpcFunc combos'!$Q$8:$Q$343,0),0)&gt;0,1,0)</f>
        <v>1</v>
      </c>
      <c r="AJ51" s="107">
        <f ca="1">IF(IFERROR(MATCH(_xlfn.CONCAT($B51,",",AJ$4),'22 SpcFunc &amp; VentSpcFunc combos'!$Q$8:$Q$343,0),0)&gt;0,1,0)</f>
        <v>0</v>
      </c>
      <c r="AK51" s="107">
        <f ca="1">IF(IFERROR(MATCH(_xlfn.CONCAT($B51,",",AK$4),'22 SpcFunc &amp; VentSpcFunc combos'!$Q$8:$Q$343,0),0)&gt;0,1,0)</f>
        <v>0</v>
      </c>
      <c r="AL51" s="107">
        <f ca="1">IF(IFERROR(MATCH(_xlfn.CONCAT($B51,",",AL$4),'22 SpcFunc &amp; VentSpcFunc combos'!$Q$8:$Q$343,0),0)&gt;0,1,0)</f>
        <v>0</v>
      </c>
      <c r="AM51" s="107">
        <f ca="1">IF(IFERROR(MATCH(_xlfn.CONCAT($B51,",",AM$4),'22 SpcFunc &amp; VentSpcFunc combos'!$Q$8:$Q$343,0),0)&gt;0,1,0)</f>
        <v>0</v>
      </c>
      <c r="AN51" s="107">
        <f ca="1">IF(IFERROR(MATCH(_xlfn.CONCAT($B51,",",AN$4),'22 SpcFunc &amp; VentSpcFunc combos'!$Q$8:$Q$343,0),0)&gt;0,1,0)</f>
        <v>0</v>
      </c>
      <c r="AO51" s="107">
        <f ca="1">IF(IFERROR(MATCH(_xlfn.CONCAT($B51,",",AO$4),'22 SpcFunc &amp; VentSpcFunc combos'!$Q$8:$Q$343,0),0)&gt;0,1,0)</f>
        <v>0</v>
      </c>
      <c r="AP51" s="107">
        <f ca="1">IF(IFERROR(MATCH(_xlfn.CONCAT($B51,",",AP$4),'22 SpcFunc &amp; VentSpcFunc combos'!$Q$8:$Q$343,0),0)&gt;0,1,0)</f>
        <v>0</v>
      </c>
      <c r="AQ51" s="107">
        <f ca="1">IF(IFERROR(MATCH(_xlfn.CONCAT($B51,",",AQ$4),'22 SpcFunc &amp; VentSpcFunc combos'!$Q$8:$Q$343,0),0)&gt;0,1,0)</f>
        <v>1</v>
      </c>
      <c r="AR51" s="107">
        <f ca="1">IF(IFERROR(MATCH(_xlfn.CONCAT($B51,",",AR$4),'22 SpcFunc &amp; VentSpcFunc combos'!$Q$8:$Q$343,0),0)&gt;0,1,0)</f>
        <v>0</v>
      </c>
      <c r="AS51" s="107">
        <f ca="1">IF(IFERROR(MATCH(_xlfn.CONCAT($B51,",",AS$4),'22 SpcFunc &amp; VentSpcFunc combos'!$Q$8:$Q$343,0),0)&gt;0,1,0)</f>
        <v>0</v>
      </c>
      <c r="AT51" s="107">
        <f ca="1">IF(IFERROR(MATCH(_xlfn.CONCAT($B51,",",AT$4),'22 SpcFunc &amp; VentSpcFunc combos'!$Q$8:$Q$343,0),0)&gt;0,1,0)</f>
        <v>0</v>
      </c>
      <c r="AU51" s="107">
        <f ca="1">IF(IFERROR(MATCH(_xlfn.CONCAT($B51,",",AU$4),'22 SpcFunc &amp; VentSpcFunc combos'!$Q$8:$Q$343,0),0)&gt;0,1,0)</f>
        <v>0</v>
      </c>
      <c r="AV51" s="107">
        <f ca="1">IF(IFERROR(MATCH(_xlfn.CONCAT($B51,",",AV$4),'22 SpcFunc &amp; VentSpcFunc combos'!$Q$8:$Q$343,0),0)&gt;0,1,0)</f>
        <v>0</v>
      </c>
      <c r="AW51" s="107">
        <f ca="1">IF(IFERROR(MATCH(_xlfn.CONCAT($B51,",",AW$4),'22 SpcFunc &amp; VentSpcFunc combos'!$Q$8:$Q$343,0),0)&gt;0,1,0)</f>
        <v>0</v>
      </c>
      <c r="AX51" s="107">
        <f ca="1">IF(IFERROR(MATCH(_xlfn.CONCAT($B51,",",AX$4),'22 SpcFunc &amp; VentSpcFunc combos'!$Q$8:$Q$343,0),0)&gt;0,1,0)</f>
        <v>0</v>
      </c>
      <c r="AY51" s="107">
        <f ca="1">IF(IFERROR(MATCH(_xlfn.CONCAT($B51,",",AY$4),'22 SpcFunc &amp; VentSpcFunc combos'!$Q$8:$Q$343,0),0)&gt;0,1,0)</f>
        <v>0</v>
      </c>
      <c r="AZ51" s="107">
        <f ca="1">IF(IFERROR(MATCH(_xlfn.CONCAT($B51,",",AZ$4),'22 SpcFunc &amp; VentSpcFunc combos'!$Q$8:$Q$343,0),0)&gt;0,1,0)</f>
        <v>0</v>
      </c>
      <c r="BA51" s="107">
        <f ca="1">IF(IFERROR(MATCH(_xlfn.CONCAT($B51,",",BA$4),'22 SpcFunc &amp; VentSpcFunc combos'!$Q$8:$Q$343,0),0)&gt;0,1,0)</f>
        <v>0</v>
      </c>
      <c r="BB51" s="107">
        <f ca="1">IF(IFERROR(MATCH(_xlfn.CONCAT($B51,",",BB$4),'22 SpcFunc &amp; VentSpcFunc combos'!$Q$8:$Q$343,0),0)&gt;0,1,0)</f>
        <v>0</v>
      </c>
      <c r="BC51" s="107">
        <f ca="1">IF(IFERROR(MATCH(_xlfn.CONCAT($B51,",",BC$4),'22 SpcFunc &amp; VentSpcFunc combos'!$Q$8:$Q$343,0),0)&gt;0,1,0)</f>
        <v>0</v>
      </c>
      <c r="BD51" s="107">
        <f ca="1">IF(IFERROR(MATCH(_xlfn.CONCAT($B51,",",BD$4),'22 SpcFunc &amp; VentSpcFunc combos'!$Q$8:$Q$343,0),0)&gt;0,1,0)</f>
        <v>0</v>
      </c>
      <c r="BE51" s="107">
        <f ca="1">IF(IFERROR(MATCH(_xlfn.CONCAT($B51,",",BE$4),'22 SpcFunc &amp; VentSpcFunc combos'!$Q$8:$Q$343,0),0)&gt;0,1,0)</f>
        <v>1</v>
      </c>
      <c r="BF51" s="107">
        <f ca="1">IF(IFERROR(MATCH(_xlfn.CONCAT($B51,",",BF$4),'22 SpcFunc &amp; VentSpcFunc combos'!$Q$8:$Q$343,0),0)&gt;0,1,0)</f>
        <v>0</v>
      </c>
      <c r="BG51" s="107">
        <f ca="1">IF(IFERROR(MATCH(_xlfn.CONCAT($B51,",",BG$4),'22 SpcFunc &amp; VentSpcFunc combos'!$Q$8:$Q$343,0),0)&gt;0,1,0)</f>
        <v>0</v>
      </c>
      <c r="BH51" s="107">
        <f ca="1">IF(IFERROR(MATCH(_xlfn.CONCAT($B51,",",BH$4),'22 SpcFunc &amp; VentSpcFunc combos'!$Q$8:$Q$343,0),0)&gt;0,1,0)</f>
        <v>1</v>
      </c>
      <c r="BI51" s="107">
        <f ca="1">IF(IFERROR(MATCH(_xlfn.CONCAT($B51,",",BI$4),'22 SpcFunc &amp; VentSpcFunc combos'!$Q$8:$Q$343,0),0)&gt;0,1,0)</f>
        <v>0</v>
      </c>
      <c r="BJ51" s="107">
        <f ca="1">IF(IFERROR(MATCH(_xlfn.CONCAT($B51,",",BJ$4),'22 SpcFunc &amp; VentSpcFunc combos'!$Q$8:$Q$343,0),0)&gt;0,1,0)</f>
        <v>0</v>
      </c>
      <c r="BK51" s="107">
        <f ca="1">IF(IFERROR(MATCH(_xlfn.CONCAT($B51,",",BK$4),'22 SpcFunc &amp; VentSpcFunc combos'!$Q$8:$Q$343,0),0)&gt;0,1,0)</f>
        <v>0</v>
      </c>
      <c r="BL51" s="107">
        <f ca="1">IF(IFERROR(MATCH(_xlfn.CONCAT($B51,",",BL$4),'22 SpcFunc &amp; VentSpcFunc combos'!$Q$8:$Q$343,0),0)&gt;0,1,0)</f>
        <v>0</v>
      </c>
      <c r="BM51" s="107">
        <f ca="1">IF(IFERROR(MATCH(_xlfn.CONCAT($B51,",",BM$4),'22 SpcFunc &amp; VentSpcFunc combos'!$Q$8:$Q$343,0),0)&gt;0,1,0)</f>
        <v>1</v>
      </c>
      <c r="BN51" s="107">
        <f ca="1">IF(IFERROR(MATCH(_xlfn.CONCAT($B51,",",BN$4),'22 SpcFunc &amp; VentSpcFunc combos'!$Q$8:$Q$343,0),0)&gt;0,1,0)</f>
        <v>0</v>
      </c>
      <c r="BO51" s="107">
        <f ca="1">IF(IFERROR(MATCH(_xlfn.CONCAT($B51,",",BO$4),'22 SpcFunc &amp; VentSpcFunc combos'!$Q$8:$Q$343,0),0)&gt;0,1,0)</f>
        <v>0</v>
      </c>
      <c r="BP51" s="107">
        <f ca="1">IF(IFERROR(MATCH(_xlfn.CONCAT($B51,",",BP$4),'22 SpcFunc &amp; VentSpcFunc combos'!$Q$8:$Q$343,0),0)&gt;0,1,0)</f>
        <v>0</v>
      </c>
      <c r="BQ51" s="107">
        <f ca="1">IF(IFERROR(MATCH(_xlfn.CONCAT($B51,",",BQ$4),'22 SpcFunc &amp; VentSpcFunc combos'!$Q$8:$Q$343,0),0)&gt;0,1,0)</f>
        <v>1</v>
      </c>
      <c r="BR51" s="107">
        <f ca="1">IF(IFERROR(MATCH(_xlfn.CONCAT($B51,",",BR$4),'22 SpcFunc &amp; VentSpcFunc combos'!$Q$8:$Q$343,0),0)&gt;0,1,0)</f>
        <v>0</v>
      </c>
      <c r="BS51" s="107">
        <f ca="1">IF(IFERROR(MATCH(_xlfn.CONCAT($B51,",",BS$4),'22 SpcFunc &amp; VentSpcFunc combos'!$Q$8:$Q$343,0),0)&gt;0,1,0)</f>
        <v>0</v>
      </c>
      <c r="BT51" s="107">
        <f ca="1">IF(IFERROR(MATCH(_xlfn.CONCAT($B51,",",BT$4),'22 SpcFunc &amp; VentSpcFunc combos'!$Q$8:$Q$343,0),0)&gt;0,1,0)</f>
        <v>0</v>
      </c>
      <c r="BU51" s="107">
        <f ca="1">IF(IFERROR(MATCH(_xlfn.CONCAT($B51,",",BU$4),'22 SpcFunc &amp; VentSpcFunc combos'!$Q$8:$Q$343,0),0)&gt;0,1,0)</f>
        <v>0</v>
      </c>
      <c r="BV51" s="107">
        <f ca="1">IF(IFERROR(MATCH(_xlfn.CONCAT($B51,",",BV$4),'22 SpcFunc &amp; VentSpcFunc combos'!$Q$8:$Q$343,0),0)&gt;0,1,0)</f>
        <v>0</v>
      </c>
      <c r="BW51" s="107">
        <f ca="1">IF(IFERROR(MATCH(_xlfn.CONCAT($B51,",",BW$4),'22 SpcFunc &amp; VentSpcFunc combos'!$Q$8:$Q$343,0),0)&gt;0,1,0)</f>
        <v>0</v>
      </c>
      <c r="BX51" s="107">
        <f ca="1">IF(IFERROR(MATCH(_xlfn.CONCAT($B51,",",BX$4),'22 SpcFunc &amp; VentSpcFunc combos'!$Q$8:$Q$343,0),0)&gt;0,1,0)</f>
        <v>0</v>
      </c>
      <c r="BY51" s="107">
        <f ca="1">IF(IFERROR(MATCH(_xlfn.CONCAT($B51,",",BY$4),'22 SpcFunc &amp; VentSpcFunc combos'!$Q$8:$Q$343,0),0)&gt;0,1,0)</f>
        <v>0</v>
      </c>
      <c r="BZ51" s="107">
        <f ca="1">IF(IFERROR(MATCH(_xlfn.CONCAT($B51,",",BZ$4),'22 SpcFunc &amp; VentSpcFunc combos'!$Q$8:$Q$343,0),0)&gt;0,1,0)</f>
        <v>0</v>
      </c>
      <c r="CA51" s="107">
        <f ca="1">IF(IFERROR(MATCH(_xlfn.CONCAT($B51,",",CA$4),'22 SpcFunc &amp; VentSpcFunc combos'!$Q$8:$Q$343,0),0)&gt;0,1,0)</f>
        <v>0</v>
      </c>
      <c r="CB51" s="107">
        <f ca="1">IF(IFERROR(MATCH(_xlfn.CONCAT($B51,",",CB$4),'22 SpcFunc &amp; VentSpcFunc combos'!$Q$8:$Q$343,0),0)&gt;0,1,0)</f>
        <v>0</v>
      </c>
      <c r="CC51" s="107">
        <f ca="1">IF(IFERROR(MATCH(_xlfn.CONCAT($B51,",",CC$4),'22 SpcFunc &amp; VentSpcFunc combos'!$Q$8:$Q$343,0),0)&gt;0,1,0)</f>
        <v>0</v>
      </c>
      <c r="CD51" s="107">
        <f ca="1">IF(IFERROR(MATCH(_xlfn.CONCAT($B51,",",CD$4),'22 SpcFunc &amp; VentSpcFunc combos'!$Q$8:$Q$343,0),0)&gt;0,1,0)</f>
        <v>0</v>
      </c>
      <c r="CE51" s="107">
        <f ca="1">IF(IFERROR(MATCH(_xlfn.CONCAT($B51,",",CE$4),'22 SpcFunc &amp; VentSpcFunc combos'!$Q$8:$Q$343,0),0)&gt;0,1,0)</f>
        <v>0</v>
      </c>
      <c r="CF51" s="107">
        <f ca="1">IF(IFERROR(MATCH(_xlfn.CONCAT($B51,",",CF$4),'22 SpcFunc &amp; VentSpcFunc combos'!$Q$8:$Q$343,0),0)&gt;0,1,0)</f>
        <v>0</v>
      </c>
      <c r="CG51" s="107">
        <f ca="1">IF(IFERROR(MATCH(_xlfn.CONCAT($B51,",",CG$4),'22 SpcFunc &amp; VentSpcFunc combos'!$Q$8:$Q$343,0),0)&gt;0,1,0)</f>
        <v>0</v>
      </c>
      <c r="CH51" s="107">
        <f ca="1">IF(IFERROR(MATCH(_xlfn.CONCAT($B51,",",CH$4),'22 SpcFunc &amp; VentSpcFunc combos'!$Q$8:$Q$343,0),0)&gt;0,1,0)</f>
        <v>0</v>
      </c>
      <c r="CI51" s="107">
        <f ca="1">IF(IFERROR(MATCH(_xlfn.CONCAT($B51,",",CI$4),'22 SpcFunc &amp; VentSpcFunc combos'!$Q$8:$Q$343,0),0)&gt;0,1,0)</f>
        <v>0</v>
      </c>
      <c r="CJ51" s="107">
        <f ca="1">IF(IFERROR(MATCH(_xlfn.CONCAT($B51,",",CJ$4),'22 SpcFunc &amp; VentSpcFunc combos'!$Q$8:$Q$343,0),0)&gt;0,1,0)</f>
        <v>0</v>
      </c>
      <c r="CK51" s="107">
        <f ca="1">IF(IFERROR(MATCH(_xlfn.CONCAT($B51,",",CK$4),'22 SpcFunc &amp; VentSpcFunc combos'!$Q$8:$Q$343,0),0)&gt;0,1,0)</f>
        <v>0</v>
      </c>
      <c r="CL51" s="107">
        <f ca="1">IF(IFERROR(MATCH(_xlfn.CONCAT($B51,",",CL$4),'22 SpcFunc &amp; VentSpcFunc combos'!$Q$8:$Q$343,0),0)&gt;0,1,0)</f>
        <v>0</v>
      </c>
      <c r="CM51" s="107">
        <f ca="1">IF(IFERROR(MATCH(_xlfn.CONCAT($B51,",",CM$4),'22 SpcFunc &amp; VentSpcFunc combos'!$Q$8:$Q$343,0),0)&gt;0,1,0)</f>
        <v>0</v>
      </c>
      <c r="CN51" s="107">
        <f ca="1">IF(IFERROR(MATCH(_xlfn.CONCAT($B51,",",CN$4),'22 SpcFunc &amp; VentSpcFunc combos'!$Q$8:$Q$343,0),0)&gt;0,1,0)</f>
        <v>0</v>
      </c>
      <c r="CO51" s="107">
        <f ca="1">IF(IFERROR(MATCH(_xlfn.CONCAT($B51,",",CO$4),'22 SpcFunc &amp; VentSpcFunc combos'!$Q$8:$Q$343,0),0)&gt;0,1,0)</f>
        <v>0</v>
      </c>
      <c r="CP51" s="107">
        <f ca="1">IF(IFERROR(MATCH(_xlfn.CONCAT($B51,",",CP$4),'22 SpcFunc &amp; VentSpcFunc combos'!$Q$8:$Q$343,0),0)&gt;0,1,0)</f>
        <v>0</v>
      </c>
      <c r="CQ51" s="107">
        <f ca="1">IF(IFERROR(MATCH(_xlfn.CONCAT($B51,",",CQ$4),'22 SpcFunc &amp; VentSpcFunc combos'!$Q$8:$Q$343,0),0)&gt;0,1,0)</f>
        <v>0</v>
      </c>
      <c r="CR51" s="107">
        <f ca="1">IF(IFERROR(MATCH(_xlfn.CONCAT($B51,",",CR$4),'22 SpcFunc &amp; VentSpcFunc combos'!$Q$8:$Q$343,0),0)&gt;0,1,0)</f>
        <v>0</v>
      </c>
      <c r="CS51" s="107">
        <f ca="1">IF(IFERROR(MATCH(_xlfn.CONCAT($B51,",",CS$4),'22 SpcFunc &amp; VentSpcFunc combos'!$Q$8:$Q$343,0),0)&gt;0,1,0)</f>
        <v>0</v>
      </c>
      <c r="CT51" s="107">
        <f ca="1">IF(IFERROR(MATCH(_xlfn.CONCAT($B51,",",CT$4),'22 SpcFunc &amp; VentSpcFunc combos'!$Q$8:$Q$343,0),0)&gt;0,1,0)</f>
        <v>0</v>
      </c>
      <c r="CU51" s="86" t="s">
        <v>535</v>
      </c>
      <c r="CV51">
        <f t="shared" ca="1" si="4"/>
        <v>9</v>
      </c>
    </row>
    <row r="52" spans="2:100">
      <c r="B52" t="str">
        <f>'For CSV - 2022 SpcFuncData'!B52</f>
        <v>Manufacturing, Commercial &amp; Industrial Work Area (High Bay)</v>
      </c>
      <c r="C52" s="107">
        <f ca="1">IF(IFERROR(MATCH(_xlfn.CONCAT($B52,",",C$4),'22 SpcFunc &amp; VentSpcFunc combos'!$Q$8:$Q$343,0),0)&gt;0,1,0)</f>
        <v>0</v>
      </c>
      <c r="D52" s="107">
        <f ca="1">IF(IFERROR(MATCH(_xlfn.CONCAT($B52,",",D$4),'22 SpcFunc &amp; VentSpcFunc combos'!$Q$8:$Q$343,0),0)&gt;0,1,0)</f>
        <v>0</v>
      </c>
      <c r="E52" s="107">
        <f ca="1">IF(IFERROR(MATCH(_xlfn.CONCAT($B52,",",E$4),'22 SpcFunc &amp; VentSpcFunc combos'!$Q$8:$Q$343,0),0)&gt;0,1,0)</f>
        <v>0</v>
      </c>
      <c r="F52" s="107">
        <f ca="1">IF(IFERROR(MATCH(_xlfn.CONCAT($B52,",",F$4),'22 SpcFunc &amp; VentSpcFunc combos'!$Q$8:$Q$343,0),0)&gt;0,1,0)</f>
        <v>0</v>
      </c>
      <c r="G52" s="107">
        <f ca="1">IF(IFERROR(MATCH(_xlfn.CONCAT($B52,",",G$4),'22 SpcFunc &amp; VentSpcFunc combos'!$Q$8:$Q$343,0),0)&gt;0,1,0)</f>
        <v>0</v>
      </c>
      <c r="H52" s="107">
        <f ca="1">IF(IFERROR(MATCH(_xlfn.CONCAT($B52,",",H$4),'22 SpcFunc &amp; VentSpcFunc combos'!$Q$8:$Q$343,0),0)&gt;0,1,0)</f>
        <v>0</v>
      </c>
      <c r="I52" s="107">
        <f ca="1">IF(IFERROR(MATCH(_xlfn.CONCAT($B52,",",I$4),'22 SpcFunc &amp; VentSpcFunc combos'!$Q$8:$Q$343,0),0)&gt;0,1,0)</f>
        <v>0</v>
      </c>
      <c r="J52" s="107">
        <f ca="1">IF(IFERROR(MATCH(_xlfn.CONCAT($B52,",",J$4),'22 SpcFunc &amp; VentSpcFunc combos'!$Q$8:$Q$343,0),0)&gt;0,1,0)</f>
        <v>0</v>
      </c>
      <c r="K52" s="107">
        <f ca="1">IF(IFERROR(MATCH(_xlfn.CONCAT($B52,",",K$4),'22 SpcFunc &amp; VentSpcFunc combos'!$Q$8:$Q$343,0),0)&gt;0,1,0)</f>
        <v>0</v>
      </c>
      <c r="L52" s="107">
        <f ca="1">IF(IFERROR(MATCH(_xlfn.CONCAT($B52,",",L$4),'22 SpcFunc &amp; VentSpcFunc combos'!$Q$8:$Q$343,0),0)&gt;0,1,0)</f>
        <v>0</v>
      </c>
      <c r="M52" s="107">
        <f ca="1">IF(IFERROR(MATCH(_xlfn.CONCAT($B52,",",M$4),'22 SpcFunc &amp; VentSpcFunc combos'!$Q$8:$Q$343,0),0)&gt;0,1,0)</f>
        <v>0</v>
      </c>
      <c r="N52" s="107">
        <f ca="1">IF(IFERROR(MATCH(_xlfn.CONCAT($B52,",",N$4),'22 SpcFunc &amp; VentSpcFunc combos'!$Q$8:$Q$343,0),0)&gt;0,1,0)</f>
        <v>0</v>
      </c>
      <c r="O52" s="107">
        <f ca="1">IF(IFERROR(MATCH(_xlfn.CONCAT($B52,",",O$4),'22 SpcFunc &amp; VentSpcFunc combos'!$Q$8:$Q$343,0),0)&gt;0,1,0)</f>
        <v>0</v>
      </c>
      <c r="P52" s="107">
        <f ca="1">IF(IFERROR(MATCH(_xlfn.CONCAT($B52,",",P$4),'22 SpcFunc &amp; VentSpcFunc combos'!$Q$8:$Q$343,0),0)&gt;0,1,0)</f>
        <v>0</v>
      </c>
      <c r="Q52" s="107">
        <f ca="1">IF(IFERROR(MATCH(_xlfn.CONCAT($B52,",",Q$4),'22 SpcFunc &amp; VentSpcFunc combos'!$Q$8:$Q$343,0),0)&gt;0,1,0)</f>
        <v>0</v>
      </c>
      <c r="R52" s="107">
        <f ca="1">IF(IFERROR(MATCH(_xlfn.CONCAT($B52,",",R$4),'22 SpcFunc &amp; VentSpcFunc combos'!$Q$8:$Q$343,0),0)&gt;0,1,0)</f>
        <v>0</v>
      </c>
      <c r="S52" s="107">
        <f ca="1">IF(IFERROR(MATCH(_xlfn.CONCAT($B52,",",S$4),'22 SpcFunc &amp; VentSpcFunc combos'!$Q$8:$Q$343,0),0)&gt;0,1,0)</f>
        <v>0</v>
      </c>
      <c r="T52" s="107">
        <f ca="1">IF(IFERROR(MATCH(_xlfn.CONCAT($B52,",",T$4),'22 SpcFunc &amp; VentSpcFunc combos'!$Q$8:$Q$343,0),0)&gt;0,1,0)</f>
        <v>0</v>
      </c>
      <c r="U52" s="107">
        <f ca="1">IF(IFERROR(MATCH(_xlfn.CONCAT($B52,",",U$4),'22 SpcFunc &amp; VentSpcFunc combos'!$Q$8:$Q$343,0),0)&gt;0,1,0)</f>
        <v>0</v>
      </c>
      <c r="V52" s="107">
        <f ca="1">IF(IFERROR(MATCH(_xlfn.CONCAT($B52,",",V$4),'22 SpcFunc &amp; VentSpcFunc combos'!$Q$8:$Q$343,0),0)&gt;0,1,0)</f>
        <v>0</v>
      </c>
      <c r="W52" s="107">
        <f ca="1">IF(IFERROR(MATCH(_xlfn.CONCAT($B52,",",W$4),'22 SpcFunc &amp; VentSpcFunc combos'!$Q$8:$Q$343,0),0)&gt;0,1,0)</f>
        <v>0</v>
      </c>
      <c r="X52" s="107">
        <f ca="1">IF(IFERROR(MATCH(_xlfn.CONCAT($B52,",",X$4),'22 SpcFunc &amp; VentSpcFunc combos'!$Q$8:$Q$343,0),0)&gt;0,1,0)</f>
        <v>0</v>
      </c>
      <c r="Y52" s="107">
        <f ca="1">IF(IFERROR(MATCH(_xlfn.CONCAT($B52,",",Y$4),'22 SpcFunc &amp; VentSpcFunc combos'!$Q$8:$Q$343,0),0)&gt;0,1,0)</f>
        <v>0</v>
      </c>
      <c r="Z52" s="107">
        <f ca="1">IF(IFERROR(MATCH(_xlfn.CONCAT($B52,",",Z$4),'22 SpcFunc &amp; VentSpcFunc combos'!$Q$8:$Q$343,0),0)&gt;0,1,0)</f>
        <v>0</v>
      </c>
      <c r="AA52" s="107">
        <f ca="1">IF(IFERROR(MATCH(_xlfn.CONCAT($B52,",",AA$4),'22 SpcFunc &amp; VentSpcFunc combos'!$Q$8:$Q$343,0),0)&gt;0,1,0)</f>
        <v>0</v>
      </c>
      <c r="AB52" s="107">
        <f ca="1">IF(IFERROR(MATCH(_xlfn.CONCAT($B52,",",AB$4),'22 SpcFunc &amp; VentSpcFunc combos'!$Q$8:$Q$343,0),0)&gt;0,1,0)</f>
        <v>0</v>
      </c>
      <c r="AC52" s="107">
        <f ca="1">IF(IFERROR(MATCH(_xlfn.CONCAT($B52,",",AC$4),'22 SpcFunc &amp; VentSpcFunc combos'!$Q$8:$Q$343,0),0)&gt;0,1,0)</f>
        <v>0</v>
      </c>
      <c r="AD52" s="107">
        <f ca="1">IF(IFERROR(MATCH(_xlfn.CONCAT($B52,",",AD$4),'22 SpcFunc &amp; VentSpcFunc combos'!$Q$8:$Q$343,0),0)&gt;0,1,0)</f>
        <v>1</v>
      </c>
      <c r="AE52" s="107">
        <f ca="1">IF(IFERROR(MATCH(_xlfn.CONCAT($B52,",",AE$4),'22 SpcFunc &amp; VentSpcFunc combos'!$Q$8:$Q$343,0),0)&gt;0,1,0)</f>
        <v>1</v>
      </c>
      <c r="AF52" s="107">
        <f ca="1">IF(IFERROR(MATCH(_xlfn.CONCAT($B52,",",AF$4),'22 SpcFunc &amp; VentSpcFunc combos'!$Q$8:$Q$343,0),0)&gt;0,1,0)</f>
        <v>0</v>
      </c>
      <c r="AG52" s="107">
        <f ca="1">IF(IFERROR(MATCH(_xlfn.CONCAT($B52,",",AG$4),'22 SpcFunc &amp; VentSpcFunc combos'!$Q$8:$Q$343,0),0)&gt;0,1,0)</f>
        <v>0</v>
      </c>
      <c r="AH52" s="107">
        <f ca="1">IF(IFERROR(MATCH(_xlfn.CONCAT($B52,",",AH$4),'22 SpcFunc &amp; VentSpcFunc combos'!$Q$8:$Q$343,0),0)&gt;0,1,0)</f>
        <v>0</v>
      </c>
      <c r="AI52" s="107">
        <f ca="1">IF(IFERROR(MATCH(_xlfn.CONCAT($B52,",",AI$4),'22 SpcFunc &amp; VentSpcFunc combos'!$Q$8:$Q$343,0),0)&gt;0,1,0)</f>
        <v>1</v>
      </c>
      <c r="AJ52" s="107">
        <f ca="1">IF(IFERROR(MATCH(_xlfn.CONCAT($B52,",",AJ$4),'22 SpcFunc &amp; VentSpcFunc combos'!$Q$8:$Q$343,0),0)&gt;0,1,0)</f>
        <v>0</v>
      </c>
      <c r="AK52" s="107">
        <f ca="1">IF(IFERROR(MATCH(_xlfn.CONCAT($B52,",",AK$4),'22 SpcFunc &amp; VentSpcFunc combos'!$Q$8:$Q$343,0),0)&gt;0,1,0)</f>
        <v>0</v>
      </c>
      <c r="AL52" s="107">
        <f ca="1">IF(IFERROR(MATCH(_xlfn.CONCAT($B52,",",AL$4),'22 SpcFunc &amp; VentSpcFunc combos'!$Q$8:$Q$343,0),0)&gt;0,1,0)</f>
        <v>0</v>
      </c>
      <c r="AM52" s="107">
        <f ca="1">IF(IFERROR(MATCH(_xlfn.CONCAT($B52,",",AM$4),'22 SpcFunc &amp; VentSpcFunc combos'!$Q$8:$Q$343,0),0)&gt;0,1,0)</f>
        <v>0</v>
      </c>
      <c r="AN52" s="107">
        <f ca="1">IF(IFERROR(MATCH(_xlfn.CONCAT($B52,",",AN$4),'22 SpcFunc &amp; VentSpcFunc combos'!$Q$8:$Q$343,0),0)&gt;0,1,0)</f>
        <v>0</v>
      </c>
      <c r="AO52" s="107">
        <f ca="1">IF(IFERROR(MATCH(_xlfn.CONCAT($B52,",",AO$4),'22 SpcFunc &amp; VentSpcFunc combos'!$Q$8:$Q$343,0),0)&gt;0,1,0)</f>
        <v>0</v>
      </c>
      <c r="AP52" s="107">
        <f ca="1">IF(IFERROR(MATCH(_xlfn.CONCAT($B52,",",AP$4),'22 SpcFunc &amp; VentSpcFunc combos'!$Q$8:$Q$343,0),0)&gt;0,1,0)</f>
        <v>0</v>
      </c>
      <c r="AQ52" s="107">
        <f ca="1">IF(IFERROR(MATCH(_xlfn.CONCAT($B52,",",AQ$4),'22 SpcFunc &amp; VentSpcFunc combos'!$Q$8:$Q$343,0),0)&gt;0,1,0)</f>
        <v>1</v>
      </c>
      <c r="AR52" s="107">
        <f ca="1">IF(IFERROR(MATCH(_xlfn.CONCAT($B52,",",AR$4),'22 SpcFunc &amp; VentSpcFunc combos'!$Q$8:$Q$343,0),0)&gt;0,1,0)</f>
        <v>0</v>
      </c>
      <c r="AS52" s="107">
        <f ca="1">IF(IFERROR(MATCH(_xlfn.CONCAT($B52,",",AS$4),'22 SpcFunc &amp; VentSpcFunc combos'!$Q$8:$Q$343,0),0)&gt;0,1,0)</f>
        <v>0</v>
      </c>
      <c r="AT52" s="107">
        <f ca="1">IF(IFERROR(MATCH(_xlfn.CONCAT($B52,",",AT$4),'22 SpcFunc &amp; VentSpcFunc combos'!$Q$8:$Q$343,0),0)&gt;0,1,0)</f>
        <v>0</v>
      </c>
      <c r="AU52" s="107">
        <f ca="1">IF(IFERROR(MATCH(_xlfn.CONCAT($B52,",",AU$4),'22 SpcFunc &amp; VentSpcFunc combos'!$Q$8:$Q$343,0),0)&gt;0,1,0)</f>
        <v>0</v>
      </c>
      <c r="AV52" s="107">
        <f ca="1">IF(IFERROR(MATCH(_xlfn.CONCAT($B52,",",AV$4),'22 SpcFunc &amp; VentSpcFunc combos'!$Q$8:$Q$343,0),0)&gt;0,1,0)</f>
        <v>0</v>
      </c>
      <c r="AW52" s="107">
        <f ca="1">IF(IFERROR(MATCH(_xlfn.CONCAT($B52,",",AW$4),'22 SpcFunc &amp; VentSpcFunc combos'!$Q$8:$Q$343,0),0)&gt;0,1,0)</f>
        <v>0</v>
      </c>
      <c r="AX52" s="107">
        <f ca="1">IF(IFERROR(MATCH(_xlfn.CONCAT($B52,",",AX$4),'22 SpcFunc &amp; VentSpcFunc combos'!$Q$8:$Q$343,0),0)&gt;0,1,0)</f>
        <v>0</v>
      </c>
      <c r="AY52" s="107">
        <f ca="1">IF(IFERROR(MATCH(_xlfn.CONCAT($B52,",",AY$4),'22 SpcFunc &amp; VentSpcFunc combos'!$Q$8:$Q$343,0),0)&gt;0,1,0)</f>
        <v>0</v>
      </c>
      <c r="AZ52" s="107">
        <f ca="1">IF(IFERROR(MATCH(_xlfn.CONCAT($B52,",",AZ$4),'22 SpcFunc &amp; VentSpcFunc combos'!$Q$8:$Q$343,0),0)&gt;0,1,0)</f>
        <v>0</v>
      </c>
      <c r="BA52" s="107">
        <f ca="1">IF(IFERROR(MATCH(_xlfn.CONCAT($B52,",",BA$4),'22 SpcFunc &amp; VentSpcFunc combos'!$Q$8:$Q$343,0),0)&gt;0,1,0)</f>
        <v>0</v>
      </c>
      <c r="BB52" s="107">
        <f ca="1">IF(IFERROR(MATCH(_xlfn.CONCAT($B52,",",BB$4),'22 SpcFunc &amp; VentSpcFunc combos'!$Q$8:$Q$343,0),0)&gt;0,1,0)</f>
        <v>0</v>
      </c>
      <c r="BC52" s="107">
        <f ca="1">IF(IFERROR(MATCH(_xlfn.CONCAT($B52,",",BC$4),'22 SpcFunc &amp; VentSpcFunc combos'!$Q$8:$Q$343,0),0)&gt;0,1,0)</f>
        <v>0</v>
      </c>
      <c r="BD52" s="107">
        <f ca="1">IF(IFERROR(MATCH(_xlfn.CONCAT($B52,",",BD$4),'22 SpcFunc &amp; VentSpcFunc combos'!$Q$8:$Q$343,0),0)&gt;0,1,0)</f>
        <v>0</v>
      </c>
      <c r="BE52" s="107">
        <f ca="1">IF(IFERROR(MATCH(_xlfn.CONCAT($B52,",",BE$4),'22 SpcFunc &amp; VentSpcFunc combos'!$Q$8:$Q$343,0),0)&gt;0,1,0)</f>
        <v>0</v>
      </c>
      <c r="BF52" s="107">
        <f ca="1">IF(IFERROR(MATCH(_xlfn.CONCAT($B52,",",BF$4),'22 SpcFunc &amp; VentSpcFunc combos'!$Q$8:$Q$343,0),0)&gt;0,1,0)</f>
        <v>0</v>
      </c>
      <c r="BG52" s="107">
        <f ca="1">IF(IFERROR(MATCH(_xlfn.CONCAT($B52,",",BG$4),'22 SpcFunc &amp; VentSpcFunc combos'!$Q$8:$Q$343,0),0)&gt;0,1,0)</f>
        <v>0</v>
      </c>
      <c r="BH52" s="107">
        <f ca="1">IF(IFERROR(MATCH(_xlfn.CONCAT($B52,",",BH$4),'22 SpcFunc &amp; VentSpcFunc combos'!$Q$8:$Q$343,0),0)&gt;0,1,0)</f>
        <v>1</v>
      </c>
      <c r="BI52" s="107">
        <f ca="1">IF(IFERROR(MATCH(_xlfn.CONCAT($B52,",",BI$4),'22 SpcFunc &amp; VentSpcFunc combos'!$Q$8:$Q$343,0),0)&gt;0,1,0)</f>
        <v>0</v>
      </c>
      <c r="BJ52" s="107">
        <f ca="1">IF(IFERROR(MATCH(_xlfn.CONCAT($B52,",",BJ$4),'22 SpcFunc &amp; VentSpcFunc combos'!$Q$8:$Q$343,0),0)&gt;0,1,0)</f>
        <v>0</v>
      </c>
      <c r="BK52" s="107">
        <f ca="1">IF(IFERROR(MATCH(_xlfn.CONCAT($B52,",",BK$4),'22 SpcFunc &amp; VentSpcFunc combos'!$Q$8:$Q$343,0),0)&gt;0,1,0)</f>
        <v>0</v>
      </c>
      <c r="BL52" s="107">
        <f ca="1">IF(IFERROR(MATCH(_xlfn.CONCAT($B52,",",BL$4),'22 SpcFunc &amp; VentSpcFunc combos'!$Q$8:$Q$343,0),0)&gt;0,1,0)</f>
        <v>0</v>
      </c>
      <c r="BM52" s="107">
        <f ca="1">IF(IFERROR(MATCH(_xlfn.CONCAT($B52,",",BM$4),'22 SpcFunc &amp; VentSpcFunc combos'!$Q$8:$Q$343,0),0)&gt;0,1,0)</f>
        <v>1</v>
      </c>
      <c r="BN52" s="107">
        <f ca="1">IF(IFERROR(MATCH(_xlfn.CONCAT($B52,",",BN$4),'22 SpcFunc &amp; VentSpcFunc combos'!$Q$8:$Q$343,0),0)&gt;0,1,0)</f>
        <v>0</v>
      </c>
      <c r="BO52" s="107">
        <f ca="1">IF(IFERROR(MATCH(_xlfn.CONCAT($B52,",",BO$4),'22 SpcFunc &amp; VentSpcFunc combos'!$Q$8:$Q$343,0),0)&gt;0,1,0)</f>
        <v>0</v>
      </c>
      <c r="BP52" s="107">
        <f ca="1">IF(IFERROR(MATCH(_xlfn.CONCAT($B52,",",BP$4),'22 SpcFunc &amp; VentSpcFunc combos'!$Q$8:$Q$343,0),0)&gt;0,1,0)</f>
        <v>0</v>
      </c>
      <c r="BQ52" s="107">
        <f ca="1">IF(IFERROR(MATCH(_xlfn.CONCAT($B52,",",BQ$4),'22 SpcFunc &amp; VentSpcFunc combos'!$Q$8:$Q$343,0),0)&gt;0,1,0)</f>
        <v>1</v>
      </c>
      <c r="BR52" s="107">
        <f ca="1">IF(IFERROR(MATCH(_xlfn.CONCAT($B52,",",BR$4),'22 SpcFunc &amp; VentSpcFunc combos'!$Q$8:$Q$343,0),0)&gt;0,1,0)</f>
        <v>0</v>
      </c>
      <c r="BS52" s="107">
        <f ca="1">IF(IFERROR(MATCH(_xlfn.CONCAT($B52,",",BS$4),'22 SpcFunc &amp; VentSpcFunc combos'!$Q$8:$Q$343,0),0)&gt;0,1,0)</f>
        <v>0</v>
      </c>
      <c r="BT52" s="107">
        <f ca="1">IF(IFERROR(MATCH(_xlfn.CONCAT($B52,",",BT$4),'22 SpcFunc &amp; VentSpcFunc combos'!$Q$8:$Q$343,0),0)&gt;0,1,0)</f>
        <v>0</v>
      </c>
      <c r="BU52" s="107">
        <f ca="1">IF(IFERROR(MATCH(_xlfn.CONCAT($B52,",",BU$4),'22 SpcFunc &amp; VentSpcFunc combos'!$Q$8:$Q$343,0),0)&gt;0,1,0)</f>
        <v>0</v>
      </c>
      <c r="BV52" s="107">
        <f ca="1">IF(IFERROR(MATCH(_xlfn.CONCAT($B52,",",BV$4),'22 SpcFunc &amp; VentSpcFunc combos'!$Q$8:$Q$343,0),0)&gt;0,1,0)</f>
        <v>0</v>
      </c>
      <c r="BW52" s="107">
        <f ca="1">IF(IFERROR(MATCH(_xlfn.CONCAT($B52,",",BW$4),'22 SpcFunc &amp; VentSpcFunc combos'!$Q$8:$Q$343,0),0)&gt;0,1,0)</f>
        <v>0</v>
      </c>
      <c r="BX52" s="107">
        <f ca="1">IF(IFERROR(MATCH(_xlfn.CONCAT($B52,",",BX$4),'22 SpcFunc &amp; VentSpcFunc combos'!$Q$8:$Q$343,0),0)&gt;0,1,0)</f>
        <v>0</v>
      </c>
      <c r="BY52" s="107">
        <f ca="1">IF(IFERROR(MATCH(_xlfn.CONCAT($B52,",",BY$4),'22 SpcFunc &amp; VentSpcFunc combos'!$Q$8:$Q$343,0),0)&gt;0,1,0)</f>
        <v>0</v>
      </c>
      <c r="BZ52" s="107">
        <f ca="1">IF(IFERROR(MATCH(_xlfn.CONCAT($B52,",",BZ$4),'22 SpcFunc &amp; VentSpcFunc combos'!$Q$8:$Q$343,0),0)&gt;0,1,0)</f>
        <v>0</v>
      </c>
      <c r="CA52" s="107">
        <f ca="1">IF(IFERROR(MATCH(_xlfn.CONCAT($B52,",",CA$4),'22 SpcFunc &amp; VentSpcFunc combos'!$Q$8:$Q$343,0),0)&gt;0,1,0)</f>
        <v>0</v>
      </c>
      <c r="CB52" s="107">
        <f ca="1">IF(IFERROR(MATCH(_xlfn.CONCAT($B52,",",CB$4),'22 SpcFunc &amp; VentSpcFunc combos'!$Q$8:$Q$343,0),0)&gt;0,1,0)</f>
        <v>0</v>
      </c>
      <c r="CC52" s="107">
        <f ca="1">IF(IFERROR(MATCH(_xlfn.CONCAT($B52,",",CC$4),'22 SpcFunc &amp; VentSpcFunc combos'!$Q$8:$Q$343,0),0)&gt;0,1,0)</f>
        <v>0</v>
      </c>
      <c r="CD52" s="107">
        <f ca="1">IF(IFERROR(MATCH(_xlfn.CONCAT($B52,",",CD$4),'22 SpcFunc &amp; VentSpcFunc combos'!$Q$8:$Q$343,0),0)&gt;0,1,0)</f>
        <v>0</v>
      </c>
      <c r="CE52" s="107">
        <f ca="1">IF(IFERROR(MATCH(_xlfn.CONCAT($B52,",",CE$4),'22 SpcFunc &amp; VentSpcFunc combos'!$Q$8:$Q$343,0),0)&gt;0,1,0)</f>
        <v>0</v>
      </c>
      <c r="CF52" s="107">
        <f ca="1">IF(IFERROR(MATCH(_xlfn.CONCAT($B52,",",CF$4),'22 SpcFunc &amp; VentSpcFunc combos'!$Q$8:$Q$343,0),0)&gt;0,1,0)</f>
        <v>0</v>
      </c>
      <c r="CG52" s="107">
        <f ca="1">IF(IFERROR(MATCH(_xlfn.CONCAT($B52,",",CG$4),'22 SpcFunc &amp; VentSpcFunc combos'!$Q$8:$Q$343,0),0)&gt;0,1,0)</f>
        <v>0</v>
      </c>
      <c r="CH52" s="107">
        <f ca="1">IF(IFERROR(MATCH(_xlfn.CONCAT($B52,",",CH$4),'22 SpcFunc &amp; VentSpcFunc combos'!$Q$8:$Q$343,0),0)&gt;0,1,0)</f>
        <v>0</v>
      </c>
      <c r="CI52" s="107">
        <f ca="1">IF(IFERROR(MATCH(_xlfn.CONCAT($B52,",",CI$4),'22 SpcFunc &amp; VentSpcFunc combos'!$Q$8:$Q$343,0),0)&gt;0,1,0)</f>
        <v>0</v>
      </c>
      <c r="CJ52" s="107">
        <f ca="1">IF(IFERROR(MATCH(_xlfn.CONCAT($B52,",",CJ$4),'22 SpcFunc &amp; VentSpcFunc combos'!$Q$8:$Q$343,0),0)&gt;0,1,0)</f>
        <v>0</v>
      </c>
      <c r="CK52" s="107">
        <f ca="1">IF(IFERROR(MATCH(_xlfn.CONCAT($B52,",",CK$4),'22 SpcFunc &amp; VentSpcFunc combos'!$Q$8:$Q$343,0),0)&gt;0,1,0)</f>
        <v>0</v>
      </c>
      <c r="CL52" s="107">
        <f ca="1">IF(IFERROR(MATCH(_xlfn.CONCAT($B52,",",CL$4),'22 SpcFunc &amp; VentSpcFunc combos'!$Q$8:$Q$343,0),0)&gt;0,1,0)</f>
        <v>0</v>
      </c>
      <c r="CM52" s="107">
        <f ca="1">IF(IFERROR(MATCH(_xlfn.CONCAT($B52,",",CM$4),'22 SpcFunc &amp; VentSpcFunc combos'!$Q$8:$Q$343,0),0)&gt;0,1,0)</f>
        <v>0</v>
      </c>
      <c r="CN52" s="107">
        <f ca="1">IF(IFERROR(MATCH(_xlfn.CONCAT($B52,",",CN$4),'22 SpcFunc &amp; VentSpcFunc combos'!$Q$8:$Q$343,0),0)&gt;0,1,0)</f>
        <v>0</v>
      </c>
      <c r="CO52" s="107">
        <f ca="1">IF(IFERROR(MATCH(_xlfn.CONCAT($B52,",",CO$4),'22 SpcFunc &amp; VentSpcFunc combos'!$Q$8:$Q$343,0),0)&gt;0,1,0)</f>
        <v>0</v>
      </c>
      <c r="CP52" s="107">
        <f ca="1">IF(IFERROR(MATCH(_xlfn.CONCAT($B52,",",CP$4),'22 SpcFunc &amp; VentSpcFunc combos'!$Q$8:$Q$343,0),0)&gt;0,1,0)</f>
        <v>0</v>
      </c>
      <c r="CQ52" s="107">
        <f ca="1">IF(IFERROR(MATCH(_xlfn.CONCAT($B52,",",CQ$4),'22 SpcFunc &amp; VentSpcFunc combos'!$Q$8:$Q$343,0),0)&gt;0,1,0)</f>
        <v>0</v>
      </c>
      <c r="CR52" s="107">
        <f ca="1">IF(IFERROR(MATCH(_xlfn.CONCAT($B52,",",CR$4),'22 SpcFunc &amp; VentSpcFunc combos'!$Q$8:$Q$343,0),0)&gt;0,1,0)</f>
        <v>0</v>
      </c>
      <c r="CS52" s="107">
        <f ca="1">IF(IFERROR(MATCH(_xlfn.CONCAT($B52,",",CS$4),'22 SpcFunc &amp; VentSpcFunc combos'!$Q$8:$Q$343,0),0)&gt;0,1,0)</f>
        <v>0</v>
      </c>
      <c r="CT52" s="107">
        <f ca="1">IF(IFERROR(MATCH(_xlfn.CONCAT($B52,",",CT$4),'22 SpcFunc &amp; VentSpcFunc combos'!$Q$8:$Q$343,0),0)&gt;0,1,0)</f>
        <v>0</v>
      </c>
      <c r="CU52" s="86" t="s">
        <v>535</v>
      </c>
      <c r="CV52">
        <f t="shared" ca="1" si="4"/>
        <v>7</v>
      </c>
    </row>
    <row r="53" spans="2:100">
      <c r="B53" t="str">
        <f>'For CSV - 2022 SpcFuncData'!B53</f>
        <v>Manufacturing, Commercial &amp; Industrial Work Area (Precision)</v>
      </c>
      <c r="C53" s="107">
        <f ca="1">IF(IFERROR(MATCH(_xlfn.CONCAT($B53,",",C$4),'22 SpcFunc &amp; VentSpcFunc combos'!$Q$8:$Q$343,0),0)&gt;0,1,0)</f>
        <v>0</v>
      </c>
      <c r="D53" s="107">
        <f ca="1">IF(IFERROR(MATCH(_xlfn.CONCAT($B53,",",D$4),'22 SpcFunc &amp; VentSpcFunc combos'!$Q$8:$Q$343,0),0)&gt;0,1,0)</f>
        <v>0</v>
      </c>
      <c r="E53" s="107">
        <f ca="1">IF(IFERROR(MATCH(_xlfn.CONCAT($B53,",",E$4),'22 SpcFunc &amp; VentSpcFunc combos'!$Q$8:$Q$343,0),0)&gt;0,1,0)</f>
        <v>0</v>
      </c>
      <c r="F53" s="107">
        <f ca="1">IF(IFERROR(MATCH(_xlfn.CONCAT($B53,",",F$4),'22 SpcFunc &amp; VentSpcFunc combos'!$Q$8:$Q$343,0),0)&gt;0,1,0)</f>
        <v>0</v>
      </c>
      <c r="G53" s="107">
        <f ca="1">IF(IFERROR(MATCH(_xlfn.CONCAT($B53,",",G$4),'22 SpcFunc &amp; VentSpcFunc combos'!$Q$8:$Q$343,0),0)&gt;0,1,0)</f>
        <v>0</v>
      </c>
      <c r="H53" s="107">
        <f ca="1">IF(IFERROR(MATCH(_xlfn.CONCAT($B53,",",H$4),'22 SpcFunc &amp; VentSpcFunc combos'!$Q$8:$Q$343,0),0)&gt;0,1,0)</f>
        <v>0</v>
      </c>
      <c r="I53" s="107">
        <f ca="1">IF(IFERROR(MATCH(_xlfn.CONCAT($B53,",",I$4),'22 SpcFunc &amp; VentSpcFunc combos'!$Q$8:$Q$343,0),0)&gt;0,1,0)</f>
        <v>0</v>
      </c>
      <c r="J53" s="107">
        <f ca="1">IF(IFERROR(MATCH(_xlfn.CONCAT($B53,",",J$4),'22 SpcFunc &amp; VentSpcFunc combos'!$Q$8:$Q$343,0),0)&gt;0,1,0)</f>
        <v>0</v>
      </c>
      <c r="K53" s="107">
        <f ca="1">IF(IFERROR(MATCH(_xlfn.CONCAT($B53,",",K$4),'22 SpcFunc &amp; VentSpcFunc combos'!$Q$8:$Q$343,0),0)&gt;0,1,0)</f>
        <v>0</v>
      </c>
      <c r="L53" s="107">
        <f ca="1">IF(IFERROR(MATCH(_xlfn.CONCAT($B53,",",L$4),'22 SpcFunc &amp; VentSpcFunc combos'!$Q$8:$Q$343,0),0)&gt;0,1,0)</f>
        <v>0</v>
      </c>
      <c r="M53" s="107">
        <f ca="1">IF(IFERROR(MATCH(_xlfn.CONCAT($B53,",",M$4),'22 SpcFunc &amp; VentSpcFunc combos'!$Q$8:$Q$343,0),0)&gt;0,1,0)</f>
        <v>0</v>
      </c>
      <c r="N53" s="107">
        <f ca="1">IF(IFERROR(MATCH(_xlfn.CONCAT($B53,",",N$4),'22 SpcFunc &amp; VentSpcFunc combos'!$Q$8:$Q$343,0),0)&gt;0,1,0)</f>
        <v>0</v>
      </c>
      <c r="O53" s="107">
        <f ca="1">IF(IFERROR(MATCH(_xlfn.CONCAT($B53,",",O$4),'22 SpcFunc &amp; VentSpcFunc combos'!$Q$8:$Q$343,0),0)&gt;0,1,0)</f>
        <v>0</v>
      </c>
      <c r="P53" s="107">
        <f ca="1">IF(IFERROR(MATCH(_xlfn.CONCAT($B53,",",P$4),'22 SpcFunc &amp; VentSpcFunc combos'!$Q$8:$Q$343,0),0)&gt;0,1,0)</f>
        <v>0</v>
      </c>
      <c r="Q53" s="107">
        <f ca="1">IF(IFERROR(MATCH(_xlfn.CONCAT($B53,",",Q$4),'22 SpcFunc &amp; VentSpcFunc combos'!$Q$8:$Q$343,0),0)&gt;0,1,0)</f>
        <v>0</v>
      </c>
      <c r="R53" s="107">
        <f ca="1">IF(IFERROR(MATCH(_xlfn.CONCAT($B53,",",R$4),'22 SpcFunc &amp; VentSpcFunc combos'!$Q$8:$Q$343,0),0)&gt;0,1,0)</f>
        <v>0</v>
      </c>
      <c r="S53" s="107">
        <f ca="1">IF(IFERROR(MATCH(_xlfn.CONCAT($B53,",",S$4),'22 SpcFunc &amp; VentSpcFunc combos'!$Q$8:$Q$343,0),0)&gt;0,1,0)</f>
        <v>0</v>
      </c>
      <c r="T53" s="107">
        <f ca="1">IF(IFERROR(MATCH(_xlfn.CONCAT($B53,",",T$4),'22 SpcFunc &amp; VentSpcFunc combos'!$Q$8:$Q$343,0),0)&gt;0,1,0)</f>
        <v>0</v>
      </c>
      <c r="U53" s="107">
        <f ca="1">IF(IFERROR(MATCH(_xlfn.CONCAT($B53,",",U$4),'22 SpcFunc &amp; VentSpcFunc combos'!$Q$8:$Q$343,0),0)&gt;0,1,0)</f>
        <v>0</v>
      </c>
      <c r="V53" s="107">
        <f ca="1">IF(IFERROR(MATCH(_xlfn.CONCAT($B53,",",V$4),'22 SpcFunc &amp; VentSpcFunc combos'!$Q$8:$Q$343,0),0)&gt;0,1,0)</f>
        <v>0</v>
      </c>
      <c r="W53" s="107">
        <f ca="1">IF(IFERROR(MATCH(_xlfn.CONCAT($B53,",",W$4),'22 SpcFunc &amp; VentSpcFunc combos'!$Q$8:$Q$343,0),0)&gt;0,1,0)</f>
        <v>0</v>
      </c>
      <c r="X53" s="107">
        <f ca="1">IF(IFERROR(MATCH(_xlfn.CONCAT($B53,",",X$4),'22 SpcFunc &amp; VentSpcFunc combos'!$Q$8:$Q$343,0),0)&gt;0,1,0)</f>
        <v>0</v>
      </c>
      <c r="Y53" s="107">
        <f ca="1">IF(IFERROR(MATCH(_xlfn.CONCAT($B53,",",Y$4),'22 SpcFunc &amp; VentSpcFunc combos'!$Q$8:$Q$343,0),0)&gt;0,1,0)</f>
        <v>0</v>
      </c>
      <c r="Z53" s="107">
        <f ca="1">IF(IFERROR(MATCH(_xlfn.CONCAT($B53,",",Z$4),'22 SpcFunc &amp; VentSpcFunc combos'!$Q$8:$Q$343,0),0)&gt;0,1,0)</f>
        <v>0</v>
      </c>
      <c r="AA53" s="107">
        <f ca="1">IF(IFERROR(MATCH(_xlfn.CONCAT($B53,",",AA$4),'22 SpcFunc &amp; VentSpcFunc combos'!$Q$8:$Q$343,0),0)&gt;0,1,0)</f>
        <v>0</v>
      </c>
      <c r="AB53" s="107">
        <f ca="1">IF(IFERROR(MATCH(_xlfn.CONCAT($B53,",",AB$4),'22 SpcFunc &amp; VentSpcFunc combos'!$Q$8:$Q$343,0),0)&gt;0,1,0)</f>
        <v>0</v>
      </c>
      <c r="AC53" s="107">
        <f ca="1">IF(IFERROR(MATCH(_xlfn.CONCAT($B53,",",AC$4),'22 SpcFunc &amp; VentSpcFunc combos'!$Q$8:$Q$343,0),0)&gt;0,1,0)</f>
        <v>0</v>
      </c>
      <c r="AD53" s="107">
        <f ca="1">IF(IFERROR(MATCH(_xlfn.CONCAT($B53,",",AD$4),'22 SpcFunc &amp; VentSpcFunc combos'!$Q$8:$Q$343,0),0)&gt;0,1,0)</f>
        <v>1</v>
      </c>
      <c r="AE53" s="107">
        <f ca="1">IF(IFERROR(MATCH(_xlfn.CONCAT($B53,",",AE$4),'22 SpcFunc &amp; VentSpcFunc combos'!$Q$8:$Q$343,0),0)&gt;0,1,0)</f>
        <v>1</v>
      </c>
      <c r="AF53" s="107">
        <f ca="1">IF(IFERROR(MATCH(_xlfn.CONCAT($B53,",",AF$4),'22 SpcFunc &amp; VentSpcFunc combos'!$Q$8:$Q$343,0),0)&gt;0,1,0)</f>
        <v>0</v>
      </c>
      <c r="AG53" s="107">
        <f ca="1">IF(IFERROR(MATCH(_xlfn.CONCAT($B53,",",AG$4),'22 SpcFunc &amp; VentSpcFunc combos'!$Q$8:$Q$343,0),0)&gt;0,1,0)</f>
        <v>0</v>
      </c>
      <c r="AH53" s="107">
        <f ca="1">IF(IFERROR(MATCH(_xlfn.CONCAT($B53,",",AH$4),'22 SpcFunc &amp; VentSpcFunc combos'!$Q$8:$Q$343,0),0)&gt;0,1,0)</f>
        <v>0</v>
      </c>
      <c r="AI53" s="107">
        <f ca="1">IF(IFERROR(MATCH(_xlfn.CONCAT($B53,",",AI$4),'22 SpcFunc &amp; VentSpcFunc combos'!$Q$8:$Q$343,0),0)&gt;0,1,0)</f>
        <v>1</v>
      </c>
      <c r="AJ53" s="107">
        <f ca="1">IF(IFERROR(MATCH(_xlfn.CONCAT($B53,",",AJ$4),'22 SpcFunc &amp; VentSpcFunc combos'!$Q$8:$Q$343,0),0)&gt;0,1,0)</f>
        <v>0</v>
      </c>
      <c r="AK53" s="107">
        <f ca="1">IF(IFERROR(MATCH(_xlfn.CONCAT($B53,",",AK$4),'22 SpcFunc &amp; VentSpcFunc combos'!$Q$8:$Q$343,0),0)&gt;0,1,0)</f>
        <v>0</v>
      </c>
      <c r="AL53" s="107">
        <f ca="1">IF(IFERROR(MATCH(_xlfn.CONCAT($B53,",",AL$4),'22 SpcFunc &amp; VentSpcFunc combos'!$Q$8:$Q$343,0),0)&gt;0,1,0)</f>
        <v>0</v>
      </c>
      <c r="AM53" s="107">
        <f ca="1">IF(IFERROR(MATCH(_xlfn.CONCAT($B53,",",AM$4),'22 SpcFunc &amp; VentSpcFunc combos'!$Q$8:$Q$343,0),0)&gt;0,1,0)</f>
        <v>0</v>
      </c>
      <c r="AN53" s="107">
        <f ca="1">IF(IFERROR(MATCH(_xlfn.CONCAT($B53,",",AN$4),'22 SpcFunc &amp; VentSpcFunc combos'!$Q$8:$Q$343,0),0)&gt;0,1,0)</f>
        <v>0</v>
      </c>
      <c r="AO53" s="107">
        <f ca="1">IF(IFERROR(MATCH(_xlfn.CONCAT($B53,",",AO$4),'22 SpcFunc &amp; VentSpcFunc combos'!$Q$8:$Q$343,0),0)&gt;0,1,0)</f>
        <v>0</v>
      </c>
      <c r="AP53" s="107">
        <f ca="1">IF(IFERROR(MATCH(_xlfn.CONCAT($B53,",",AP$4),'22 SpcFunc &amp; VentSpcFunc combos'!$Q$8:$Q$343,0),0)&gt;0,1,0)</f>
        <v>0</v>
      </c>
      <c r="AQ53" s="107">
        <f ca="1">IF(IFERROR(MATCH(_xlfn.CONCAT($B53,",",AQ$4),'22 SpcFunc &amp; VentSpcFunc combos'!$Q$8:$Q$343,0),0)&gt;0,1,0)</f>
        <v>1</v>
      </c>
      <c r="AR53" s="107">
        <f ca="1">IF(IFERROR(MATCH(_xlfn.CONCAT($B53,",",AR$4),'22 SpcFunc &amp; VentSpcFunc combos'!$Q$8:$Q$343,0),0)&gt;0,1,0)</f>
        <v>0</v>
      </c>
      <c r="AS53" s="107">
        <f ca="1">IF(IFERROR(MATCH(_xlfn.CONCAT($B53,",",AS$4),'22 SpcFunc &amp; VentSpcFunc combos'!$Q$8:$Q$343,0),0)&gt;0,1,0)</f>
        <v>0</v>
      </c>
      <c r="AT53" s="107">
        <f ca="1">IF(IFERROR(MATCH(_xlfn.CONCAT($B53,",",AT$4),'22 SpcFunc &amp; VentSpcFunc combos'!$Q$8:$Q$343,0),0)&gt;0,1,0)</f>
        <v>0</v>
      </c>
      <c r="AU53" s="107">
        <f ca="1">IF(IFERROR(MATCH(_xlfn.CONCAT($B53,",",AU$4),'22 SpcFunc &amp; VentSpcFunc combos'!$Q$8:$Q$343,0),0)&gt;0,1,0)</f>
        <v>0</v>
      </c>
      <c r="AV53" s="107">
        <f ca="1">IF(IFERROR(MATCH(_xlfn.CONCAT($B53,",",AV$4),'22 SpcFunc &amp; VentSpcFunc combos'!$Q$8:$Q$343,0),0)&gt;0,1,0)</f>
        <v>0</v>
      </c>
      <c r="AW53" s="107">
        <f ca="1">IF(IFERROR(MATCH(_xlfn.CONCAT($B53,",",AW$4),'22 SpcFunc &amp; VentSpcFunc combos'!$Q$8:$Q$343,0),0)&gt;0,1,0)</f>
        <v>0</v>
      </c>
      <c r="AX53" s="107">
        <f ca="1">IF(IFERROR(MATCH(_xlfn.CONCAT($B53,",",AX$4),'22 SpcFunc &amp; VentSpcFunc combos'!$Q$8:$Q$343,0),0)&gt;0,1,0)</f>
        <v>0</v>
      </c>
      <c r="AY53" s="107">
        <f ca="1">IF(IFERROR(MATCH(_xlfn.CONCAT($B53,",",AY$4),'22 SpcFunc &amp; VentSpcFunc combos'!$Q$8:$Q$343,0),0)&gt;0,1,0)</f>
        <v>0</v>
      </c>
      <c r="AZ53" s="107">
        <f ca="1">IF(IFERROR(MATCH(_xlfn.CONCAT($B53,",",AZ$4),'22 SpcFunc &amp; VentSpcFunc combos'!$Q$8:$Q$343,0),0)&gt;0,1,0)</f>
        <v>0</v>
      </c>
      <c r="BA53" s="107">
        <f ca="1">IF(IFERROR(MATCH(_xlfn.CONCAT($B53,",",BA$4),'22 SpcFunc &amp; VentSpcFunc combos'!$Q$8:$Q$343,0),0)&gt;0,1,0)</f>
        <v>0</v>
      </c>
      <c r="BB53" s="107">
        <f ca="1">IF(IFERROR(MATCH(_xlfn.CONCAT($B53,",",BB$4),'22 SpcFunc &amp; VentSpcFunc combos'!$Q$8:$Q$343,0),0)&gt;0,1,0)</f>
        <v>0</v>
      </c>
      <c r="BC53" s="107">
        <f ca="1">IF(IFERROR(MATCH(_xlfn.CONCAT($B53,",",BC$4),'22 SpcFunc &amp; VentSpcFunc combos'!$Q$8:$Q$343,0),0)&gt;0,1,0)</f>
        <v>0</v>
      </c>
      <c r="BD53" s="107">
        <f ca="1">IF(IFERROR(MATCH(_xlfn.CONCAT($B53,",",BD$4),'22 SpcFunc &amp; VentSpcFunc combos'!$Q$8:$Q$343,0),0)&gt;0,1,0)</f>
        <v>0</v>
      </c>
      <c r="BE53" s="107">
        <f ca="1">IF(IFERROR(MATCH(_xlfn.CONCAT($B53,",",BE$4),'22 SpcFunc &amp; VentSpcFunc combos'!$Q$8:$Q$343,0),0)&gt;0,1,0)</f>
        <v>0</v>
      </c>
      <c r="BF53" s="107">
        <f ca="1">IF(IFERROR(MATCH(_xlfn.CONCAT($B53,",",BF$4),'22 SpcFunc &amp; VentSpcFunc combos'!$Q$8:$Q$343,0),0)&gt;0,1,0)</f>
        <v>0</v>
      </c>
      <c r="BG53" s="107">
        <f ca="1">IF(IFERROR(MATCH(_xlfn.CONCAT($B53,",",BG$4),'22 SpcFunc &amp; VentSpcFunc combos'!$Q$8:$Q$343,0),0)&gt;0,1,0)</f>
        <v>0</v>
      </c>
      <c r="BH53" s="107">
        <f ca="1">IF(IFERROR(MATCH(_xlfn.CONCAT($B53,",",BH$4),'22 SpcFunc &amp; VentSpcFunc combos'!$Q$8:$Q$343,0),0)&gt;0,1,0)</f>
        <v>1</v>
      </c>
      <c r="BI53" s="107">
        <f ca="1">IF(IFERROR(MATCH(_xlfn.CONCAT($B53,",",BI$4),'22 SpcFunc &amp; VentSpcFunc combos'!$Q$8:$Q$343,0),0)&gt;0,1,0)</f>
        <v>0</v>
      </c>
      <c r="BJ53" s="107">
        <f ca="1">IF(IFERROR(MATCH(_xlfn.CONCAT($B53,",",BJ$4),'22 SpcFunc &amp; VentSpcFunc combos'!$Q$8:$Q$343,0),0)&gt;0,1,0)</f>
        <v>0</v>
      </c>
      <c r="BK53" s="107">
        <f ca="1">IF(IFERROR(MATCH(_xlfn.CONCAT($B53,",",BK$4),'22 SpcFunc &amp; VentSpcFunc combos'!$Q$8:$Q$343,0),0)&gt;0,1,0)</f>
        <v>0</v>
      </c>
      <c r="BL53" s="107">
        <f ca="1">IF(IFERROR(MATCH(_xlfn.CONCAT($B53,",",BL$4),'22 SpcFunc &amp; VentSpcFunc combos'!$Q$8:$Q$343,0),0)&gt;0,1,0)</f>
        <v>0</v>
      </c>
      <c r="BM53" s="107">
        <f ca="1">IF(IFERROR(MATCH(_xlfn.CONCAT($B53,",",BM$4),'22 SpcFunc &amp; VentSpcFunc combos'!$Q$8:$Q$343,0),0)&gt;0,1,0)</f>
        <v>1</v>
      </c>
      <c r="BN53" s="107">
        <f ca="1">IF(IFERROR(MATCH(_xlfn.CONCAT($B53,",",BN$4),'22 SpcFunc &amp; VentSpcFunc combos'!$Q$8:$Q$343,0),0)&gt;0,1,0)</f>
        <v>0</v>
      </c>
      <c r="BO53" s="107">
        <f ca="1">IF(IFERROR(MATCH(_xlfn.CONCAT($B53,",",BO$4),'22 SpcFunc &amp; VentSpcFunc combos'!$Q$8:$Q$343,0),0)&gt;0,1,0)</f>
        <v>0</v>
      </c>
      <c r="BP53" s="107">
        <f ca="1">IF(IFERROR(MATCH(_xlfn.CONCAT($B53,",",BP$4),'22 SpcFunc &amp; VentSpcFunc combos'!$Q$8:$Q$343,0),0)&gt;0,1,0)</f>
        <v>0</v>
      </c>
      <c r="BQ53" s="107">
        <f ca="1">IF(IFERROR(MATCH(_xlfn.CONCAT($B53,",",BQ$4),'22 SpcFunc &amp; VentSpcFunc combos'!$Q$8:$Q$343,0),0)&gt;0,1,0)</f>
        <v>1</v>
      </c>
      <c r="BR53" s="107">
        <f ca="1">IF(IFERROR(MATCH(_xlfn.CONCAT($B53,",",BR$4),'22 SpcFunc &amp; VentSpcFunc combos'!$Q$8:$Q$343,0),0)&gt;0,1,0)</f>
        <v>0</v>
      </c>
      <c r="BS53" s="107">
        <f ca="1">IF(IFERROR(MATCH(_xlfn.CONCAT($B53,",",BS$4),'22 SpcFunc &amp; VentSpcFunc combos'!$Q$8:$Q$343,0),0)&gt;0,1,0)</f>
        <v>0</v>
      </c>
      <c r="BT53" s="107">
        <f ca="1">IF(IFERROR(MATCH(_xlfn.CONCAT($B53,",",BT$4),'22 SpcFunc &amp; VentSpcFunc combos'!$Q$8:$Q$343,0),0)&gt;0,1,0)</f>
        <v>0</v>
      </c>
      <c r="BU53" s="107">
        <f ca="1">IF(IFERROR(MATCH(_xlfn.CONCAT($B53,",",BU$4),'22 SpcFunc &amp; VentSpcFunc combos'!$Q$8:$Q$343,0),0)&gt;0,1,0)</f>
        <v>0</v>
      </c>
      <c r="BV53" s="107">
        <f ca="1">IF(IFERROR(MATCH(_xlfn.CONCAT($B53,",",BV$4),'22 SpcFunc &amp; VentSpcFunc combos'!$Q$8:$Q$343,0),0)&gt;0,1,0)</f>
        <v>0</v>
      </c>
      <c r="BW53" s="107">
        <f ca="1">IF(IFERROR(MATCH(_xlfn.CONCAT($B53,",",BW$4),'22 SpcFunc &amp; VentSpcFunc combos'!$Q$8:$Q$343,0),0)&gt;0,1,0)</f>
        <v>0</v>
      </c>
      <c r="BX53" s="107">
        <f ca="1">IF(IFERROR(MATCH(_xlfn.CONCAT($B53,",",BX$4),'22 SpcFunc &amp; VentSpcFunc combos'!$Q$8:$Q$343,0),0)&gt;0,1,0)</f>
        <v>0</v>
      </c>
      <c r="BY53" s="107">
        <f ca="1">IF(IFERROR(MATCH(_xlfn.CONCAT($B53,",",BY$4),'22 SpcFunc &amp; VentSpcFunc combos'!$Q$8:$Q$343,0),0)&gt;0,1,0)</f>
        <v>0</v>
      </c>
      <c r="BZ53" s="107">
        <f ca="1">IF(IFERROR(MATCH(_xlfn.CONCAT($B53,",",BZ$4),'22 SpcFunc &amp; VentSpcFunc combos'!$Q$8:$Q$343,0),0)&gt;0,1,0)</f>
        <v>0</v>
      </c>
      <c r="CA53" s="107">
        <f ca="1">IF(IFERROR(MATCH(_xlfn.CONCAT($B53,",",CA$4),'22 SpcFunc &amp; VentSpcFunc combos'!$Q$8:$Q$343,0),0)&gt;0,1,0)</f>
        <v>0</v>
      </c>
      <c r="CB53" s="107">
        <f ca="1">IF(IFERROR(MATCH(_xlfn.CONCAT($B53,",",CB$4),'22 SpcFunc &amp; VentSpcFunc combos'!$Q$8:$Q$343,0),0)&gt;0,1,0)</f>
        <v>0</v>
      </c>
      <c r="CC53" s="107">
        <f ca="1">IF(IFERROR(MATCH(_xlfn.CONCAT($B53,",",CC$4),'22 SpcFunc &amp; VentSpcFunc combos'!$Q$8:$Q$343,0),0)&gt;0,1,0)</f>
        <v>0</v>
      </c>
      <c r="CD53" s="107">
        <f ca="1">IF(IFERROR(MATCH(_xlfn.CONCAT($B53,",",CD$4),'22 SpcFunc &amp; VentSpcFunc combos'!$Q$8:$Q$343,0),0)&gt;0,1,0)</f>
        <v>0</v>
      </c>
      <c r="CE53" s="107">
        <f ca="1">IF(IFERROR(MATCH(_xlfn.CONCAT($B53,",",CE$4),'22 SpcFunc &amp; VentSpcFunc combos'!$Q$8:$Q$343,0),0)&gt;0,1,0)</f>
        <v>0</v>
      </c>
      <c r="CF53" s="107">
        <f ca="1">IF(IFERROR(MATCH(_xlfn.CONCAT($B53,",",CF$4),'22 SpcFunc &amp; VentSpcFunc combos'!$Q$8:$Q$343,0),0)&gt;0,1,0)</f>
        <v>0</v>
      </c>
      <c r="CG53" s="107">
        <f ca="1">IF(IFERROR(MATCH(_xlfn.CONCAT($B53,",",CG$4),'22 SpcFunc &amp; VentSpcFunc combos'!$Q$8:$Q$343,0),0)&gt;0,1,0)</f>
        <v>0</v>
      </c>
      <c r="CH53" s="107">
        <f ca="1">IF(IFERROR(MATCH(_xlfn.CONCAT($B53,",",CH$4),'22 SpcFunc &amp; VentSpcFunc combos'!$Q$8:$Q$343,0),0)&gt;0,1,0)</f>
        <v>0</v>
      </c>
      <c r="CI53" s="107">
        <f ca="1">IF(IFERROR(MATCH(_xlfn.CONCAT($B53,",",CI$4),'22 SpcFunc &amp; VentSpcFunc combos'!$Q$8:$Q$343,0),0)&gt;0,1,0)</f>
        <v>0</v>
      </c>
      <c r="CJ53" s="107">
        <f ca="1">IF(IFERROR(MATCH(_xlfn.CONCAT($B53,",",CJ$4),'22 SpcFunc &amp; VentSpcFunc combos'!$Q$8:$Q$343,0),0)&gt;0,1,0)</f>
        <v>0</v>
      </c>
      <c r="CK53" s="107">
        <f ca="1">IF(IFERROR(MATCH(_xlfn.CONCAT($B53,",",CK$4),'22 SpcFunc &amp; VentSpcFunc combos'!$Q$8:$Q$343,0),0)&gt;0,1,0)</f>
        <v>0</v>
      </c>
      <c r="CL53" s="107">
        <f ca="1">IF(IFERROR(MATCH(_xlfn.CONCAT($B53,",",CL$4),'22 SpcFunc &amp; VentSpcFunc combos'!$Q$8:$Q$343,0),0)&gt;0,1,0)</f>
        <v>0</v>
      </c>
      <c r="CM53" s="107">
        <f ca="1">IF(IFERROR(MATCH(_xlfn.CONCAT($B53,",",CM$4),'22 SpcFunc &amp; VentSpcFunc combos'!$Q$8:$Q$343,0),0)&gt;0,1,0)</f>
        <v>0</v>
      </c>
      <c r="CN53" s="107">
        <f ca="1">IF(IFERROR(MATCH(_xlfn.CONCAT($B53,",",CN$4),'22 SpcFunc &amp; VentSpcFunc combos'!$Q$8:$Q$343,0),0)&gt;0,1,0)</f>
        <v>0</v>
      </c>
      <c r="CO53" s="107">
        <f ca="1">IF(IFERROR(MATCH(_xlfn.CONCAT($B53,",",CO$4),'22 SpcFunc &amp; VentSpcFunc combos'!$Q$8:$Q$343,0),0)&gt;0,1,0)</f>
        <v>0</v>
      </c>
      <c r="CP53" s="107">
        <f ca="1">IF(IFERROR(MATCH(_xlfn.CONCAT($B53,",",CP$4),'22 SpcFunc &amp; VentSpcFunc combos'!$Q$8:$Q$343,0),0)&gt;0,1,0)</f>
        <v>0</v>
      </c>
      <c r="CQ53" s="107">
        <f ca="1">IF(IFERROR(MATCH(_xlfn.CONCAT($B53,",",CQ$4),'22 SpcFunc &amp; VentSpcFunc combos'!$Q$8:$Q$343,0),0)&gt;0,1,0)</f>
        <v>0</v>
      </c>
      <c r="CR53" s="107">
        <f ca="1">IF(IFERROR(MATCH(_xlfn.CONCAT($B53,",",CR$4),'22 SpcFunc &amp; VentSpcFunc combos'!$Q$8:$Q$343,0),0)&gt;0,1,0)</f>
        <v>0</v>
      </c>
      <c r="CS53" s="107">
        <f ca="1">IF(IFERROR(MATCH(_xlfn.CONCAT($B53,",",CS$4),'22 SpcFunc &amp; VentSpcFunc combos'!$Q$8:$Q$343,0),0)&gt;0,1,0)</f>
        <v>0</v>
      </c>
      <c r="CT53" s="107">
        <f ca="1">IF(IFERROR(MATCH(_xlfn.CONCAT($B53,",",CT$4),'22 SpcFunc &amp; VentSpcFunc combos'!$Q$8:$Q$343,0),0)&gt;0,1,0)</f>
        <v>0</v>
      </c>
      <c r="CU53" s="86" t="s">
        <v>535</v>
      </c>
      <c r="CV53">
        <f t="shared" ca="1" si="4"/>
        <v>7</v>
      </c>
    </row>
    <row r="54" spans="2:100">
      <c r="B54" t="str">
        <f>'For CSV - 2022 SpcFuncData'!B54</f>
        <v>Museum Area (Exhibition/Display)</v>
      </c>
      <c r="C54" s="107">
        <f ca="1">IF(IFERROR(MATCH(_xlfn.CONCAT($B54,",",C$4),'22 SpcFunc &amp; VentSpcFunc combos'!$Q$8:$Q$343,0),0)&gt;0,1,0)</f>
        <v>0</v>
      </c>
      <c r="D54" s="107">
        <f ca="1">IF(IFERROR(MATCH(_xlfn.CONCAT($B54,",",D$4),'22 SpcFunc &amp; VentSpcFunc combos'!$Q$8:$Q$343,0),0)&gt;0,1,0)</f>
        <v>0</v>
      </c>
      <c r="E54" s="107">
        <f ca="1">IF(IFERROR(MATCH(_xlfn.CONCAT($B54,",",E$4),'22 SpcFunc &amp; VentSpcFunc combos'!$Q$8:$Q$343,0),0)&gt;0,1,0)</f>
        <v>0</v>
      </c>
      <c r="F54" s="107">
        <f ca="1">IF(IFERROR(MATCH(_xlfn.CONCAT($B54,",",F$4),'22 SpcFunc &amp; VentSpcFunc combos'!$Q$8:$Q$343,0),0)&gt;0,1,0)</f>
        <v>0</v>
      </c>
      <c r="G54" s="107">
        <f ca="1">IF(IFERROR(MATCH(_xlfn.CONCAT($B54,",",G$4),'22 SpcFunc &amp; VentSpcFunc combos'!$Q$8:$Q$343,0),0)&gt;0,1,0)</f>
        <v>0</v>
      </c>
      <c r="H54" s="107">
        <f ca="1">IF(IFERROR(MATCH(_xlfn.CONCAT($B54,",",H$4),'22 SpcFunc &amp; VentSpcFunc combos'!$Q$8:$Q$343,0),0)&gt;0,1,0)</f>
        <v>1</v>
      </c>
      <c r="I54" s="107">
        <f ca="1">IF(IFERROR(MATCH(_xlfn.CONCAT($B54,",",I$4),'22 SpcFunc &amp; VentSpcFunc combos'!$Q$8:$Q$343,0),0)&gt;0,1,0)</f>
        <v>1</v>
      </c>
      <c r="J54" s="107">
        <f ca="1">IF(IFERROR(MATCH(_xlfn.CONCAT($B54,",",J$4),'22 SpcFunc &amp; VentSpcFunc combos'!$Q$8:$Q$343,0),0)&gt;0,1,0)</f>
        <v>0</v>
      </c>
      <c r="K54" s="107">
        <f ca="1">IF(IFERROR(MATCH(_xlfn.CONCAT($B54,",",K$4),'22 SpcFunc &amp; VentSpcFunc combos'!$Q$8:$Q$343,0),0)&gt;0,1,0)</f>
        <v>0</v>
      </c>
      <c r="L54" s="107">
        <f ca="1">IF(IFERROR(MATCH(_xlfn.CONCAT($B54,",",L$4),'22 SpcFunc &amp; VentSpcFunc combos'!$Q$8:$Q$343,0),0)&gt;0,1,0)</f>
        <v>0</v>
      </c>
      <c r="M54" s="107">
        <f ca="1">IF(IFERROR(MATCH(_xlfn.CONCAT($B54,",",M$4),'22 SpcFunc &amp; VentSpcFunc combos'!$Q$8:$Q$343,0),0)&gt;0,1,0)</f>
        <v>0</v>
      </c>
      <c r="N54" s="107">
        <f ca="1">IF(IFERROR(MATCH(_xlfn.CONCAT($B54,",",N$4),'22 SpcFunc &amp; VentSpcFunc combos'!$Q$8:$Q$343,0),0)&gt;0,1,0)</f>
        <v>0</v>
      </c>
      <c r="O54" s="107">
        <f ca="1">IF(IFERROR(MATCH(_xlfn.CONCAT($B54,",",O$4),'22 SpcFunc &amp; VentSpcFunc combos'!$Q$8:$Q$343,0),0)&gt;0,1,0)</f>
        <v>0</v>
      </c>
      <c r="P54" s="107">
        <f ca="1">IF(IFERROR(MATCH(_xlfn.CONCAT($B54,",",P$4),'22 SpcFunc &amp; VentSpcFunc combos'!$Q$8:$Q$343,0),0)&gt;0,1,0)</f>
        <v>0</v>
      </c>
      <c r="Q54" s="107">
        <f ca="1">IF(IFERROR(MATCH(_xlfn.CONCAT($B54,",",Q$4),'22 SpcFunc &amp; VentSpcFunc combos'!$Q$8:$Q$343,0),0)&gt;0,1,0)</f>
        <v>0</v>
      </c>
      <c r="R54" s="107">
        <f ca="1">IF(IFERROR(MATCH(_xlfn.CONCAT($B54,",",R$4),'22 SpcFunc &amp; VentSpcFunc combos'!$Q$8:$Q$343,0),0)&gt;0,1,0)</f>
        <v>0</v>
      </c>
      <c r="S54" s="107">
        <f ca="1">IF(IFERROR(MATCH(_xlfn.CONCAT($B54,",",S$4),'22 SpcFunc &amp; VentSpcFunc combos'!$Q$8:$Q$343,0),0)&gt;0,1,0)</f>
        <v>0</v>
      </c>
      <c r="T54" s="107">
        <f ca="1">IF(IFERROR(MATCH(_xlfn.CONCAT($B54,",",T$4),'22 SpcFunc &amp; VentSpcFunc combos'!$Q$8:$Q$343,0),0)&gt;0,1,0)</f>
        <v>0</v>
      </c>
      <c r="U54" s="107">
        <f ca="1">IF(IFERROR(MATCH(_xlfn.CONCAT($B54,",",U$4),'22 SpcFunc &amp; VentSpcFunc combos'!$Q$8:$Q$343,0),0)&gt;0,1,0)</f>
        <v>0</v>
      </c>
      <c r="V54" s="107">
        <f ca="1">IF(IFERROR(MATCH(_xlfn.CONCAT($B54,",",V$4),'22 SpcFunc &amp; VentSpcFunc combos'!$Q$8:$Q$343,0),0)&gt;0,1,0)</f>
        <v>0</v>
      </c>
      <c r="W54" s="107">
        <f ca="1">IF(IFERROR(MATCH(_xlfn.CONCAT($B54,",",W$4),'22 SpcFunc &amp; VentSpcFunc combos'!$Q$8:$Q$343,0),0)&gt;0,1,0)</f>
        <v>0</v>
      </c>
      <c r="X54" s="107">
        <f ca="1">IF(IFERROR(MATCH(_xlfn.CONCAT($B54,",",X$4),'22 SpcFunc &amp; VentSpcFunc combos'!$Q$8:$Q$343,0),0)&gt;0,1,0)</f>
        <v>0</v>
      </c>
      <c r="Y54" s="107">
        <f ca="1">IF(IFERROR(MATCH(_xlfn.CONCAT($B54,",",Y$4),'22 SpcFunc &amp; VentSpcFunc combos'!$Q$8:$Q$343,0),0)&gt;0,1,0)</f>
        <v>0</v>
      </c>
      <c r="Z54" s="107">
        <f ca="1">IF(IFERROR(MATCH(_xlfn.CONCAT($B54,",",Z$4),'22 SpcFunc &amp; VentSpcFunc combos'!$Q$8:$Q$343,0),0)&gt;0,1,0)</f>
        <v>0</v>
      </c>
      <c r="AA54" s="107">
        <f ca="1">IF(IFERROR(MATCH(_xlfn.CONCAT($B54,",",AA$4),'22 SpcFunc &amp; VentSpcFunc combos'!$Q$8:$Q$343,0),0)&gt;0,1,0)</f>
        <v>0</v>
      </c>
      <c r="AB54" s="107">
        <f ca="1">IF(IFERROR(MATCH(_xlfn.CONCAT($B54,",",AB$4),'22 SpcFunc &amp; VentSpcFunc combos'!$Q$8:$Q$343,0),0)&gt;0,1,0)</f>
        <v>0</v>
      </c>
      <c r="AC54" s="107">
        <f ca="1">IF(IFERROR(MATCH(_xlfn.CONCAT($B54,",",AC$4),'22 SpcFunc &amp; VentSpcFunc combos'!$Q$8:$Q$343,0),0)&gt;0,1,0)</f>
        <v>0</v>
      </c>
      <c r="AD54" s="107">
        <f ca="1">IF(IFERROR(MATCH(_xlfn.CONCAT($B54,",",AD$4),'22 SpcFunc &amp; VentSpcFunc combos'!$Q$8:$Q$343,0),0)&gt;0,1,0)</f>
        <v>0</v>
      </c>
      <c r="AE54" s="107">
        <f ca="1">IF(IFERROR(MATCH(_xlfn.CONCAT($B54,",",AE$4),'22 SpcFunc &amp; VentSpcFunc combos'!$Q$8:$Q$343,0),0)&gt;0,1,0)</f>
        <v>0</v>
      </c>
      <c r="AF54" s="107">
        <f ca="1">IF(IFERROR(MATCH(_xlfn.CONCAT($B54,",",AF$4),'22 SpcFunc &amp; VentSpcFunc combos'!$Q$8:$Q$343,0),0)&gt;0,1,0)</f>
        <v>0</v>
      </c>
      <c r="AG54" s="107">
        <f ca="1">IF(IFERROR(MATCH(_xlfn.CONCAT($B54,",",AG$4),'22 SpcFunc &amp; VentSpcFunc combos'!$Q$8:$Q$343,0),0)&gt;0,1,0)</f>
        <v>0</v>
      </c>
      <c r="AH54" s="107">
        <f ca="1">IF(IFERROR(MATCH(_xlfn.CONCAT($B54,",",AH$4),'22 SpcFunc &amp; VentSpcFunc combos'!$Q$8:$Q$343,0),0)&gt;0,1,0)</f>
        <v>0</v>
      </c>
      <c r="AI54" s="107">
        <f ca="1">IF(IFERROR(MATCH(_xlfn.CONCAT($B54,",",AI$4),'22 SpcFunc &amp; VentSpcFunc combos'!$Q$8:$Q$343,0),0)&gt;0,1,0)</f>
        <v>0</v>
      </c>
      <c r="AJ54" s="107">
        <f ca="1">IF(IFERROR(MATCH(_xlfn.CONCAT($B54,",",AJ$4),'22 SpcFunc &amp; VentSpcFunc combos'!$Q$8:$Q$343,0),0)&gt;0,1,0)</f>
        <v>0</v>
      </c>
      <c r="AK54" s="107">
        <f ca="1">IF(IFERROR(MATCH(_xlfn.CONCAT($B54,",",AK$4),'22 SpcFunc &amp; VentSpcFunc combos'!$Q$8:$Q$343,0),0)&gt;0,1,0)</f>
        <v>0</v>
      </c>
      <c r="AL54" s="107">
        <f ca="1">IF(IFERROR(MATCH(_xlfn.CONCAT($B54,",",AL$4),'22 SpcFunc &amp; VentSpcFunc combos'!$Q$8:$Q$343,0),0)&gt;0,1,0)</f>
        <v>0</v>
      </c>
      <c r="AM54" s="107">
        <f ca="1">IF(IFERROR(MATCH(_xlfn.CONCAT($B54,",",AM$4),'22 SpcFunc &amp; VentSpcFunc combos'!$Q$8:$Q$343,0),0)&gt;0,1,0)</f>
        <v>0</v>
      </c>
      <c r="AN54" s="107">
        <f ca="1">IF(IFERROR(MATCH(_xlfn.CONCAT($B54,",",AN$4),'22 SpcFunc &amp; VentSpcFunc combos'!$Q$8:$Q$343,0),0)&gt;0,1,0)</f>
        <v>0</v>
      </c>
      <c r="AO54" s="107">
        <f ca="1">IF(IFERROR(MATCH(_xlfn.CONCAT($B54,",",AO$4),'22 SpcFunc &amp; VentSpcFunc combos'!$Q$8:$Q$343,0),0)&gt;0,1,0)</f>
        <v>0</v>
      </c>
      <c r="AP54" s="107">
        <f ca="1">IF(IFERROR(MATCH(_xlfn.CONCAT($B54,",",AP$4),'22 SpcFunc &amp; VentSpcFunc combos'!$Q$8:$Q$343,0),0)&gt;0,1,0)</f>
        <v>0</v>
      </c>
      <c r="AQ54" s="107">
        <f ca="1">IF(IFERROR(MATCH(_xlfn.CONCAT($B54,",",AQ$4),'22 SpcFunc &amp; VentSpcFunc combos'!$Q$8:$Q$343,0),0)&gt;0,1,0)</f>
        <v>0</v>
      </c>
      <c r="AR54" s="107">
        <f ca="1">IF(IFERROR(MATCH(_xlfn.CONCAT($B54,",",AR$4),'22 SpcFunc &amp; VentSpcFunc combos'!$Q$8:$Q$343,0),0)&gt;0,1,0)</f>
        <v>0</v>
      </c>
      <c r="AS54" s="107">
        <f ca="1">IF(IFERROR(MATCH(_xlfn.CONCAT($B54,",",AS$4),'22 SpcFunc &amp; VentSpcFunc combos'!$Q$8:$Q$343,0),0)&gt;0,1,0)</f>
        <v>0</v>
      </c>
      <c r="AT54" s="107">
        <f ca="1">IF(IFERROR(MATCH(_xlfn.CONCAT($B54,",",AT$4),'22 SpcFunc &amp; VentSpcFunc combos'!$Q$8:$Q$343,0),0)&gt;0,1,0)</f>
        <v>0</v>
      </c>
      <c r="AU54" s="107">
        <f ca="1">IF(IFERROR(MATCH(_xlfn.CONCAT($B54,",",AU$4),'22 SpcFunc &amp; VentSpcFunc combos'!$Q$8:$Q$343,0),0)&gt;0,1,0)</f>
        <v>0</v>
      </c>
      <c r="AV54" s="107">
        <f ca="1">IF(IFERROR(MATCH(_xlfn.CONCAT($B54,",",AV$4),'22 SpcFunc &amp; VentSpcFunc combos'!$Q$8:$Q$343,0),0)&gt;0,1,0)</f>
        <v>0</v>
      </c>
      <c r="AW54" s="107">
        <f ca="1">IF(IFERROR(MATCH(_xlfn.CONCAT($B54,",",AW$4),'22 SpcFunc &amp; VentSpcFunc combos'!$Q$8:$Q$343,0),0)&gt;0,1,0)</f>
        <v>0</v>
      </c>
      <c r="AX54" s="107">
        <f ca="1">IF(IFERROR(MATCH(_xlfn.CONCAT($B54,",",AX$4),'22 SpcFunc &amp; VentSpcFunc combos'!$Q$8:$Q$343,0),0)&gt;0,1,0)</f>
        <v>0</v>
      </c>
      <c r="AY54" s="107">
        <f ca="1">IF(IFERROR(MATCH(_xlfn.CONCAT($B54,",",AY$4),'22 SpcFunc &amp; VentSpcFunc combos'!$Q$8:$Q$343,0),0)&gt;0,1,0)</f>
        <v>0</v>
      </c>
      <c r="AZ54" s="107">
        <f ca="1">IF(IFERROR(MATCH(_xlfn.CONCAT($B54,",",AZ$4),'22 SpcFunc &amp; VentSpcFunc combos'!$Q$8:$Q$343,0),0)&gt;0,1,0)</f>
        <v>0</v>
      </c>
      <c r="BA54" s="107">
        <f ca="1">IF(IFERROR(MATCH(_xlfn.CONCAT($B54,",",BA$4),'22 SpcFunc &amp; VentSpcFunc combos'!$Q$8:$Q$343,0),0)&gt;0,1,0)</f>
        <v>0</v>
      </c>
      <c r="BB54" s="107">
        <f ca="1">IF(IFERROR(MATCH(_xlfn.CONCAT($B54,",",BB$4),'22 SpcFunc &amp; VentSpcFunc combos'!$Q$8:$Q$343,0),0)&gt;0,1,0)</f>
        <v>0</v>
      </c>
      <c r="BC54" s="107">
        <f ca="1">IF(IFERROR(MATCH(_xlfn.CONCAT($B54,",",BC$4),'22 SpcFunc &amp; VentSpcFunc combos'!$Q$8:$Q$343,0),0)&gt;0,1,0)</f>
        <v>0</v>
      </c>
      <c r="BD54" s="107">
        <f ca="1">IF(IFERROR(MATCH(_xlfn.CONCAT($B54,",",BD$4),'22 SpcFunc &amp; VentSpcFunc combos'!$Q$8:$Q$343,0),0)&gt;0,1,0)</f>
        <v>0</v>
      </c>
      <c r="BE54" s="107">
        <f ca="1">IF(IFERROR(MATCH(_xlfn.CONCAT($B54,",",BE$4),'22 SpcFunc &amp; VentSpcFunc combos'!$Q$8:$Q$343,0),0)&gt;0,1,0)</f>
        <v>0</v>
      </c>
      <c r="BF54" s="107">
        <f ca="1">IF(IFERROR(MATCH(_xlfn.CONCAT($B54,",",BF$4),'22 SpcFunc &amp; VentSpcFunc combos'!$Q$8:$Q$343,0),0)&gt;0,1,0)</f>
        <v>0</v>
      </c>
      <c r="BG54" s="107">
        <f ca="1">IF(IFERROR(MATCH(_xlfn.CONCAT($B54,",",BG$4),'22 SpcFunc &amp; VentSpcFunc combos'!$Q$8:$Q$343,0),0)&gt;0,1,0)</f>
        <v>0</v>
      </c>
      <c r="BH54" s="107">
        <f ca="1">IF(IFERROR(MATCH(_xlfn.CONCAT($B54,",",BH$4),'22 SpcFunc &amp; VentSpcFunc combos'!$Q$8:$Q$343,0),0)&gt;0,1,0)</f>
        <v>0</v>
      </c>
      <c r="BI54" s="107">
        <f ca="1">IF(IFERROR(MATCH(_xlfn.CONCAT($B54,",",BI$4),'22 SpcFunc &amp; VentSpcFunc combos'!$Q$8:$Q$343,0),0)&gt;0,1,0)</f>
        <v>0</v>
      </c>
      <c r="BJ54" s="107">
        <f ca="1">IF(IFERROR(MATCH(_xlfn.CONCAT($B54,",",BJ$4),'22 SpcFunc &amp; VentSpcFunc combos'!$Q$8:$Q$343,0),0)&gt;0,1,0)</f>
        <v>0</v>
      </c>
      <c r="BK54" s="107">
        <f ca="1">IF(IFERROR(MATCH(_xlfn.CONCAT($B54,",",BK$4),'22 SpcFunc &amp; VentSpcFunc combos'!$Q$8:$Q$343,0),0)&gt;0,1,0)</f>
        <v>0</v>
      </c>
      <c r="BL54" s="107">
        <f ca="1">IF(IFERROR(MATCH(_xlfn.CONCAT($B54,",",BL$4),'22 SpcFunc &amp; VentSpcFunc combos'!$Q$8:$Q$343,0),0)&gt;0,1,0)</f>
        <v>0</v>
      </c>
      <c r="BM54" s="107">
        <f ca="1">IF(IFERROR(MATCH(_xlfn.CONCAT($B54,",",BM$4),'22 SpcFunc &amp; VentSpcFunc combos'!$Q$8:$Q$343,0),0)&gt;0,1,0)</f>
        <v>0</v>
      </c>
      <c r="BN54" s="107">
        <f ca="1">IF(IFERROR(MATCH(_xlfn.CONCAT($B54,",",BN$4),'22 SpcFunc &amp; VentSpcFunc combos'!$Q$8:$Q$343,0),0)&gt;0,1,0)</f>
        <v>0</v>
      </c>
      <c r="BO54" s="107">
        <f ca="1">IF(IFERROR(MATCH(_xlfn.CONCAT($B54,",",BO$4),'22 SpcFunc &amp; VentSpcFunc combos'!$Q$8:$Q$343,0),0)&gt;0,1,0)</f>
        <v>0</v>
      </c>
      <c r="BP54" s="107">
        <f ca="1">IF(IFERROR(MATCH(_xlfn.CONCAT($B54,",",BP$4),'22 SpcFunc &amp; VentSpcFunc combos'!$Q$8:$Q$343,0),0)&gt;0,1,0)</f>
        <v>0</v>
      </c>
      <c r="BQ54" s="107">
        <f ca="1">IF(IFERROR(MATCH(_xlfn.CONCAT($B54,",",BQ$4),'22 SpcFunc &amp; VentSpcFunc combos'!$Q$8:$Q$343,0),0)&gt;0,1,0)</f>
        <v>0</v>
      </c>
      <c r="BR54" s="107">
        <f ca="1">IF(IFERROR(MATCH(_xlfn.CONCAT($B54,",",BR$4),'22 SpcFunc &amp; VentSpcFunc combos'!$Q$8:$Q$343,0),0)&gt;0,1,0)</f>
        <v>0</v>
      </c>
      <c r="BS54" s="107">
        <f ca="1">IF(IFERROR(MATCH(_xlfn.CONCAT($B54,",",BS$4),'22 SpcFunc &amp; VentSpcFunc combos'!$Q$8:$Q$343,0),0)&gt;0,1,0)</f>
        <v>0</v>
      </c>
      <c r="BT54" s="107">
        <f ca="1">IF(IFERROR(MATCH(_xlfn.CONCAT($B54,",",BT$4),'22 SpcFunc &amp; VentSpcFunc combos'!$Q$8:$Q$343,0),0)&gt;0,1,0)</f>
        <v>0</v>
      </c>
      <c r="BU54" s="107">
        <f ca="1">IF(IFERROR(MATCH(_xlfn.CONCAT($B54,",",BU$4),'22 SpcFunc &amp; VentSpcFunc combos'!$Q$8:$Q$343,0),0)&gt;0,1,0)</f>
        <v>0</v>
      </c>
      <c r="BV54" s="107">
        <f ca="1">IF(IFERROR(MATCH(_xlfn.CONCAT($B54,",",BV$4),'22 SpcFunc &amp; VentSpcFunc combos'!$Q$8:$Q$343,0),0)&gt;0,1,0)</f>
        <v>0</v>
      </c>
      <c r="BW54" s="107">
        <f ca="1">IF(IFERROR(MATCH(_xlfn.CONCAT($B54,",",BW$4),'22 SpcFunc &amp; VentSpcFunc combos'!$Q$8:$Q$343,0),0)&gt;0,1,0)</f>
        <v>0</v>
      </c>
      <c r="BX54" s="107">
        <f ca="1">IF(IFERROR(MATCH(_xlfn.CONCAT($B54,",",BX$4),'22 SpcFunc &amp; VentSpcFunc combos'!$Q$8:$Q$343,0),0)&gt;0,1,0)</f>
        <v>0</v>
      </c>
      <c r="BY54" s="107">
        <f ca="1">IF(IFERROR(MATCH(_xlfn.CONCAT($B54,",",BY$4),'22 SpcFunc &amp; VentSpcFunc combos'!$Q$8:$Q$343,0),0)&gt;0,1,0)</f>
        <v>0</v>
      </c>
      <c r="BZ54" s="107">
        <f ca="1">IF(IFERROR(MATCH(_xlfn.CONCAT($B54,",",BZ$4),'22 SpcFunc &amp; VentSpcFunc combos'!$Q$8:$Q$343,0),0)&gt;0,1,0)</f>
        <v>0</v>
      </c>
      <c r="CA54" s="107">
        <f ca="1">IF(IFERROR(MATCH(_xlfn.CONCAT($B54,",",CA$4),'22 SpcFunc &amp; VentSpcFunc combos'!$Q$8:$Q$343,0),0)&gt;0,1,0)</f>
        <v>0</v>
      </c>
      <c r="CB54" s="107">
        <f ca="1">IF(IFERROR(MATCH(_xlfn.CONCAT($B54,",",CB$4),'22 SpcFunc &amp; VentSpcFunc combos'!$Q$8:$Q$343,0),0)&gt;0,1,0)</f>
        <v>0</v>
      </c>
      <c r="CC54" s="107">
        <f ca="1">IF(IFERROR(MATCH(_xlfn.CONCAT($B54,",",CC$4),'22 SpcFunc &amp; VentSpcFunc combos'!$Q$8:$Q$343,0),0)&gt;0,1,0)</f>
        <v>0</v>
      </c>
      <c r="CD54" s="107">
        <f ca="1">IF(IFERROR(MATCH(_xlfn.CONCAT($B54,",",CD$4),'22 SpcFunc &amp; VentSpcFunc combos'!$Q$8:$Q$343,0),0)&gt;0,1,0)</f>
        <v>0</v>
      </c>
      <c r="CE54" s="107">
        <f ca="1">IF(IFERROR(MATCH(_xlfn.CONCAT($B54,",",CE$4),'22 SpcFunc &amp; VentSpcFunc combos'!$Q$8:$Q$343,0),0)&gt;0,1,0)</f>
        <v>0</v>
      </c>
      <c r="CF54" s="107">
        <f ca="1">IF(IFERROR(MATCH(_xlfn.CONCAT($B54,",",CF$4),'22 SpcFunc &amp; VentSpcFunc combos'!$Q$8:$Q$343,0),0)&gt;0,1,0)</f>
        <v>0</v>
      </c>
      <c r="CG54" s="107">
        <f ca="1">IF(IFERROR(MATCH(_xlfn.CONCAT($B54,",",CG$4),'22 SpcFunc &amp; VentSpcFunc combos'!$Q$8:$Q$343,0),0)&gt;0,1,0)</f>
        <v>0</v>
      </c>
      <c r="CH54" s="107">
        <f ca="1">IF(IFERROR(MATCH(_xlfn.CONCAT($B54,",",CH$4),'22 SpcFunc &amp; VentSpcFunc combos'!$Q$8:$Q$343,0),0)&gt;0,1,0)</f>
        <v>0</v>
      </c>
      <c r="CI54" s="107">
        <f ca="1">IF(IFERROR(MATCH(_xlfn.CONCAT($B54,",",CI$4),'22 SpcFunc &amp; VentSpcFunc combos'!$Q$8:$Q$343,0),0)&gt;0,1,0)</f>
        <v>0</v>
      </c>
      <c r="CJ54" s="107">
        <f ca="1">IF(IFERROR(MATCH(_xlfn.CONCAT($B54,",",CJ$4),'22 SpcFunc &amp; VentSpcFunc combos'!$Q$8:$Q$343,0),0)&gt;0,1,0)</f>
        <v>0</v>
      </c>
      <c r="CK54" s="107">
        <f ca="1">IF(IFERROR(MATCH(_xlfn.CONCAT($B54,",",CK$4),'22 SpcFunc &amp; VentSpcFunc combos'!$Q$8:$Q$343,0),0)&gt;0,1,0)</f>
        <v>0</v>
      </c>
      <c r="CL54" s="107">
        <f ca="1">IF(IFERROR(MATCH(_xlfn.CONCAT($B54,",",CL$4),'22 SpcFunc &amp; VentSpcFunc combos'!$Q$8:$Q$343,0),0)&gt;0,1,0)</f>
        <v>0</v>
      </c>
      <c r="CM54" s="107">
        <f ca="1">IF(IFERROR(MATCH(_xlfn.CONCAT($B54,",",CM$4),'22 SpcFunc &amp; VentSpcFunc combos'!$Q$8:$Q$343,0),0)&gt;0,1,0)</f>
        <v>0</v>
      </c>
      <c r="CN54" s="107">
        <f ca="1">IF(IFERROR(MATCH(_xlfn.CONCAT($B54,",",CN$4),'22 SpcFunc &amp; VentSpcFunc combos'!$Q$8:$Q$343,0),0)&gt;0,1,0)</f>
        <v>0</v>
      </c>
      <c r="CO54" s="107">
        <f ca="1">IF(IFERROR(MATCH(_xlfn.CONCAT($B54,",",CO$4),'22 SpcFunc &amp; VentSpcFunc combos'!$Q$8:$Q$343,0),0)&gt;0,1,0)</f>
        <v>0</v>
      </c>
      <c r="CP54" s="107">
        <f ca="1">IF(IFERROR(MATCH(_xlfn.CONCAT($B54,",",CP$4),'22 SpcFunc &amp; VentSpcFunc combos'!$Q$8:$Q$343,0),0)&gt;0,1,0)</f>
        <v>0</v>
      </c>
      <c r="CQ54" s="107">
        <f ca="1">IF(IFERROR(MATCH(_xlfn.CONCAT($B54,",",CQ$4),'22 SpcFunc &amp; VentSpcFunc combos'!$Q$8:$Q$343,0),0)&gt;0,1,0)</f>
        <v>0</v>
      </c>
      <c r="CR54" s="107">
        <f ca="1">IF(IFERROR(MATCH(_xlfn.CONCAT($B54,",",CR$4),'22 SpcFunc &amp; VentSpcFunc combos'!$Q$8:$Q$343,0),0)&gt;0,1,0)</f>
        <v>0</v>
      </c>
      <c r="CS54" s="107">
        <f ca="1">IF(IFERROR(MATCH(_xlfn.CONCAT($B54,",",CS$4),'22 SpcFunc &amp; VentSpcFunc combos'!$Q$8:$Q$343,0),0)&gt;0,1,0)</f>
        <v>0</v>
      </c>
      <c r="CT54" s="107">
        <f ca="1">IF(IFERROR(MATCH(_xlfn.CONCAT($B54,",",CT$4),'22 SpcFunc &amp; VentSpcFunc combos'!$Q$8:$Q$343,0),0)&gt;0,1,0)</f>
        <v>0</v>
      </c>
      <c r="CU54" s="86" t="s">
        <v>535</v>
      </c>
      <c r="CV54">
        <f t="shared" ca="1" si="4"/>
        <v>2</v>
      </c>
    </row>
    <row r="55" spans="2:100">
      <c r="B55" t="str">
        <f>'For CSV - 2022 SpcFuncData'!B55</f>
        <v>Museum Area (Restoration Room)</v>
      </c>
      <c r="C55" s="107">
        <f ca="1">IF(IFERROR(MATCH(_xlfn.CONCAT($B55,",",C$4),'22 SpcFunc &amp; VentSpcFunc combos'!$Q$8:$Q$343,0),0)&gt;0,1,0)</f>
        <v>0</v>
      </c>
      <c r="D55" s="107">
        <f ca="1">IF(IFERROR(MATCH(_xlfn.CONCAT($B55,",",D$4),'22 SpcFunc &amp; VentSpcFunc combos'!$Q$8:$Q$343,0),0)&gt;0,1,0)</f>
        <v>0</v>
      </c>
      <c r="E55" s="107">
        <f ca="1">IF(IFERROR(MATCH(_xlfn.CONCAT($B55,",",E$4),'22 SpcFunc &amp; VentSpcFunc combos'!$Q$8:$Q$343,0),0)&gt;0,1,0)</f>
        <v>0</v>
      </c>
      <c r="F55" s="107">
        <f ca="1">IF(IFERROR(MATCH(_xlfn.CONCAT($B55,",",F$4),'22 SpcFunc &amp; VentSpcFunc combos'!$Q$8:$Q$343,0),0)&gt;0,1,0)</f>
        <v>0</v>
      </c>
      <c r="G55" s="107">
        <f ca="1">IF(IFERROR(MATCH(_xlfn.CONCAT($B55,",",G$4),'22 SpcFunc &amp; VentSpcFunc combos'!$Q$8:$Q$343,0),0)&gt;0,1,0)</f>
        <v>0</v>
      </c>
      <c r="H55" s="107">
        <f ca="1">IF(IFERROR(MATCH(_xlfn.CONCAT($B55,",",H$4),'22 SpcFunc &amp; VentSpcFunc combos'!$Q$8:$Q$343,0),0)&gt;0,1,0)</f>
        <v>0</v>
      </c>
      <c r="I55" s="107">
        <f ca="1">IF(IFERROR(MATCH(_xlfn.CONCAT($B55,",",I$4),'22 SpcFunc &amp; VentSpcFunc combos'!$Q$8:$Q$343,0),0)&gt;0,1,0)</f>
        <v>0</v>
      </c>
      <c r="J55" s="107">
        <f ca="1">IF(IFERROR(MATCH(_xlfn.CONCAT($B55,",",J$4),'22 SpcFunc &amp; VentSpcFunc combos'!$Q$8:$Q$343,0),0)&gt;0,1,0)</f>
        <v>0</v>
      </c>
      <c r="K55" s="107">
        <f ca="1">IF(IFERROR(MATCH(_xlfn.CONCAT($B55,",",K$4),'22 SpcFunc &amp; VentSpcFunc combos'!$Q$8:$Q$343,0),0)&gt;0,1,0)</f>
        <v>1</v>
      </c>
      <c r="L55" s="107">
        <f ca="1">IF(IFERROR(MATCH(_xlfn.CONCAT($B55,",",L$4),'22 SpcFunc &amp; VentSpcFunc combos'!$Q$8:$Q$343,0),0)&gt;0,1,0)</f>
        <v>0</v>
      </c>
      <c r="M55" s="107">
        <f ca="1">IF(IFERROR(MATCH(_xlfn.CONCAT($B55,",",M$4),'22 SpcFunc &amp; VentSpcFunc combos'!$Q$8:$Q$343,0),0)&gt;0,1,0)</f>
        <v>0</v>
      </c>
      <c r="N55" s="107">
        <f ca="1">IF(IFERROR(MATCH(_xlfn.CONCAT($B55,",",N$4),'22 SpcFunc &amp; VentSpcFunc combos'!$Q$8:$Q$343,0),0)&gt;0,1,0)</f>
        <v>0</v>
      </c>
      <c r="O55" s="107">
        <f ca="1">IF(IFERROR(MATCH(_xlfn.CONCAT($B55,",",O$4),'22 SpcFunc &amp; VentSpcFunc combos'!$Q$8:$Q$343,0),0)&gt;0,1,0)</f>
        <v>0</v>
      </c>
      <c r="P55" s="107">
        <f ca="1">IF(IFERROR(MATCH(_xlfn.CONCAT($B55,",",P$4),'22 SpcFunc &amp; VentSpcFunc combos'!$Q$8:$Q$343,0),0)&gt;0,1,0)</f>
        <v>0</v>
      </c>
      <c r="Q55" s="107">
        <f ca="1">IF(IFERROR(MATCH(_xlfn.CONCAT($B55,",",Q$4),'22 SpcFunc &amp; VentSpcFunc combos'!$Q$8:$Q$343,0),0)&gt;0,1,0)</f>
        <v>0</v>
      </c>
      <c r="R55" s="107">
        <f ca="1">IF(IFERROR(MATCH(_xlfn.CONCAT($B55,",",R$4),'22 SpcFunc &amp; VentSpcFunc combos'!$Q$8:$Q$343,0),0)&gt;0,1,0)</f>
        <v>0</v>
      </c>
      <c r="S55" s="107">
        <f ca="1">IF(IFERROR(MATCH(_xlfn.CONCAT($B55,",",S$4),'22 SpcFunc &amp; VentSpcFunc combos'!$Q$8:$Q$343,0),0)&gt;0,1,0)</f>
        <v>0</v>
      </c>
      <c r="T55" s="107">
        <f ca="1">IF(IFERROR(MATCH(_xlfn.CONCAT($B55,",",T$4),'22 SpcFunc &amp; VentSpcFunc combos'!$Q$8:$Q$343,0),0)&gt;0,1,0)</f>
        <v>0</v>
      </c>
      <c r="U55" s="107">
        <f ca="1">IF(IFERROR(MATCH(_xlfn.CONCAT($B55,",",U$4),'22 SpcFunc &amp; VentSpcFunc combos'!$Q$8:$Q$343,0),0)&gt;0,1,0)</f>
        <v>0</v>
      </c>
      <c r="V55" s="107">
        <f ca="1">IF(IFERROR(MATCH(_xlfn.CONCAT($B55,",",V$4),'22 SpcFunc &amp; VentSpcFunc combos'!$Q$8:$Q$343,0),0)&gt;0,1,0)</f>
        <v>0</v>
      </c>
      <c r="W55" s="107">
        <f ca="1">IF(IFERROR(MATCH(_xlfn.CONCAT($B55,",",W$4),'22 SpcFunc &amp; VentSpcFunc combos'!$Q$8:$Q$343,0),0)&gt;0,1,0)</f>
        <v>1</v>
      </c>
      <c r="X55" s="107">
        <f ca="1">IF(IFERROR(MATCH(_xlfn.CONCAT($B55,",",X$4),'22 SpcFunc &amp; VentSpcFunc combos'!$Q$8:$Q$343,0),0)&gt;0,1,0)</f>
        <v>1</v>
      </c>
      <c r="Y55" s="107">
        <f ca="1">IF(IFERROR(MATCH(_xlfn.CONCAT($B55,",",Y$4),'22 SpcFunc &amp; VentSpcFunc combos'!$Q$8:$Q$343,0),0)&gt;0,1,0)</f>
        <v>1</v>
      </c>
      <c r="Z55" s="107">
        <f ca="1">IF(IFERROR(MATCH(_xlfn.CONCAT($B55,",",Z$4),'22 SpcFunc &amp; VentSpcFunc combos'!$Q$8:$Q$343,0),0)&gt;0,1,0)</f>
        <v>0</v>
      </c>
      <c r="AA55" s="107">
        <f ca="1">IF(IFERROR(MATCH(_xlfn.CONCAT($B55,",",AA$4),'22 SpcFunc &amp; VentSpcFunc combos'!$Q$8:$Q$343,0),0)&gt;0,1,0)</f>
        <v>0</v>
      </c>
      <c r="AB55" s="107">
        <f ca="1">IF(IFERROR(MATCH(_xlfn.CONCAT($B55,",",AB$4),'22 SpcFunc &amp; VentSpcFunc combos'!$Q$8:$Q$343,0),0)&gt;0,1,0)</f>
        <v>0</v>
      </c>
      <c r="AC55" s="107">
        <f ca="1">IF(IFERROR(MATCH(_xlfn.CONCAT($B55,",",AC$4),'22 SpcFunc &amp; VentSpcFunc combos'!$Q$8:$Q$343,0),0)&gt;0,1,0)</f>
        <v>0</v>
      </c>
      <c r="AD55" s="107">
        <f ca="1">IF(IFERROR(MATCH(_xlfn.CONCAT($B55,",",AD$4),'22 SpcFunc &amp; VentSpcFunc combos'!$Q$8:$Q$343,0),0)&gt;0,1,0)</f>
        <v>1</v>
      </c>
      <c r="AE55" s="107">
        <f ca="1">IF(IFERROR(MATCH(_xlfn.CONCAT($B55,",",AE$4),'22 SpcFunc &amp; VentSpcFunc combos'!$Q$8:$Q$343,0),0)&gt;0,1,0)</f>
        <v>1</v>
      </c>
      <c r="AF55" s="107">
        <f ca="1">IF(IFERROR(MATCH(_xlfn.CONCAT($B55,",",AF$4),'22 SpcFunc &amp; VentSpcFunc combos'!$Q$8:$Q$343,0),0)&gt;0,1,0)</f>
        <v>0</v>
      </c>
      <c r="AG55" s="107">
        <f ca="1">IF(IFERROR(MATCH(_xlfn.CONCAT($B55,",",AG$4),'22 SpcFunc &amp; VentSpcFunc combos'!$Q$8:$Q$343,0),0)&gt;0,1,0)</f>
        <v>0</v>
      </c>
      <c r="AH55" s="107">
        <f ca="1">IF(IFERROR(MATCH(_xlfn.CONCAT($B55,",",AH$4),'22 SpcFunc &amp; VentSpcFunc combos'!$Q$8:$Q$343,0),0)&gt;0,1,0)</f>
        <v>0</v>
      </c>
      <c r="AI55" s="107">
        <f ca="1">IF(IFERROR(MATCH(_xlfn.CONCAT($B55,",",AI$4),'22 SpcFunc &amp; VentSpcFunc combos'!$Q$8:$Q$343,0),0)&gt;0,1,0)</f>
        <v>0</v>
      </c>
      <c r="AJ55" s="107">
        <f ca="1">IF(IFERROR(MATCH(_xlfn.CONCAT($B55,",",AJ$4),'22 SpcFunc &amp; VentSpcFunc combos'!$Q$8:$Q$343,0),0)&gt;0,1,0)</f>
        <v>0</v>
      </c>
      <c r="AK55" s="107">
        <f ca="1">IF(IFERROR(MATCH(_xlfn.CONCAT($B55,",",AK$4),'22 SpcFunc &amp; VentSpcFunc combos'!$Q$8:$Q$343,0),0)&gt;0,1,0)</f>
        <v>0</v>
      </c>
      <c r="AL55" s="107">
        <f ca="1">IF(IFERROR(MATCH(_xlfn.CONCAT($B55,",",AL$4),'22 SpcFunc &amp; VentSpcFunc combos'!$Q$8:$Q$343,0),0)&gt;0,1,0)</f>
        <v>0</v>
      </c>
      <c r="AM55" s="107">
        <f ca="1">IF(IFERROR(MATCH(_xlfn.CONCAT($B55,",",AM$4),'22 SpcFunc &amp; VentSpcFunc combos'!$Q$8:$Q$343,0),0)&gt;0,1,0)</f>
        <v>0</v>
      </c>
      <c r="AN55" s="107">
        <f ca="1">IF(IFERROR(MATCH(_xlfn.CONCAT($B55,",",AN$4),'22 SpcFunc &amp; VentSpcFunc combos'!$Q$8:$Q$343,0),0)&gt;0,1,0)</f>
        <v>0</v>
      </c>
      <c r="AO55" s="107">
        <f ca="1">IF(IFERROR(MATCH(_xlfn.CONCAT($B55,",",AO$4),'22 SpcFunc &amp; VentSpcFunc combos'!$Q$8:$Q$343,0),0)&gt;0,1,0)</f>
        <v>0</v>
      </c>
      <c r="AP55" s="107">
        <f ca="1">IF(IFERROR(MATCH(_xlfn.CONCAT($B55,",",AP$4),'22 SpcFunc &amp; VentSpcFunc combos'!$Q$8:$Q$343,0),0)&gt;0,1,0)</f>
        <v>0</v>
      </c>
      <c r="AQ55" s="107">
        <f ca="1">IF(IFERROR(MATCH(_xlfn.CONCAT($B55,",",AQ$4),'22 SpcFunc &amp; VentSpcFunc combos'!$Q$8:$Q$343,0),0)&gt;0,1,0)</f>
        <v>1</v>
      </c>
      <c r="AR55" s="107">
        <f ca="1">IF(IFERROR(MATCH(_xlfn.CONCAT($B55,",",AR$4),'22 SpcFunc &amp; VentSpcFunc combos'!$Q$8:$Q$343,0),0)&gt;0,1,0)</f>
        <v>0</v>
      </c>
      <c r="AS55" s="107">
        <f ca="1">IF(IFERROR(MATCH(_xlfn.CONCAT($B55,",",AS$4),'22 SpcFunc &amp; VentSpcFunc combos'!$Q$8:$Q$343,0),0)&gt;0,1,0)</f>
        <v>0</v>
      </c>
      <c r="AT55" s="107">
        <f ca="1">IF(IFERROR(MATCH(_xlfn.CONCAT($B55,",",AT$4),'22 SpcFunc &amp; VentSpcFunc combos'!$Q$8:$Q$343,0),0)&gt;0,1,0)</f>
        <v>0</v>
      </c>
      <c r="AU55" s="107">
        <f ca="1">IF(IFERROR(MATCH(_xlfn.CONCAT($B55,",",AU$4),'22 SpcFunc &amp; VentSpcFunc combos'!$Q$8:$Q$343,0),0)&gt;0,1,0)</f>
        <v>0</v>
      </c>
      <c r="AV55" s="107">
        <f ca="1">IF(IFERROR(MATCH(_xlfn.CONCAT($B55,",",AV$4),'22 SpcFunc &amp; VentSpcFunc combos'!$Q$8:$Q$343,0),0)&gt;0,1,0)</f>
        <v>0</v>
      </c>
      <c r="AW55" s="107">
        <f ca="1">IF(IFERROR(MATCH(_xlfn.CONCAT($B55,",",AW$4),'22 SpcFunc &amp; VentSpcFunc combos'!$Q$8:$Q$343,0),0)&gt;0,1,0)</f>
        <v>0</v>
      </c>
      <c r="AX55" s="107">
        <f ca="1">IF(IFERROR(MATCH(_xlfn.CONCAT($B55,",",AX$4),'22 SpcFunc &amp; VentSpcFunc combos'!$Q$8:$Q$343,0),0)&gt;0,1,0)</f>
        <v>0</v>
      </c>
      <c r="AY55" s="107">
        <f ca="1">IF(IFERROR(MATCH(_xlfn.CONCAT($B55,",",AY$4),'22 SpcFunc &amp; VentSpcFunc combos'!$Q$8:$Q$343,0),0)&gt;0,1,0)</f>
        <v>0</v>
      </c>
      <c r="AZ55" s="107">
        <f ca="1">IF(IFERROR(MATCH(_xlfn.CONCAT($B55,",",AZ$4),'22 SpcFunc &amp; VentSpcFunc combos'!$Q$8:$Q$343,0),0)&gt;0,1,0)</f>
        <v>1</v>
      </c>
      <c r="BA55" s="107">
        <f ca="1">IF(IFERROR(MATCH(_xlfn.CONCAT($B55,",",BA$4),'22 SpcFunc &amp; VentSpcFunc combos'!$Q$8:$Q$343,0),0)&gt;0,1,0)</f>
        <v>0</v>
      </c>
      <c r="BB55" s="107">
        <f ca="1">IF(IFERROR(MATCH(_xlfn.CONCAT($B55,",",BB$4),'22 SpcFunc &amp; VentSpcFunc combos'!$Q$8:$Q$343,0),0)&gt;0,1,0)</f>
        <v>0</v>
      </c>
      <c r="BC55" s="107">
        <f ca="1">IF(IFERROR(MATCH(_xlfn.CONCAT($B55,",",BC$4),'22 SpcFunc &amp; VentSpcFunc combos'!$Q$8:$Q$343,0),0)&gt;0,1,0)</f>
        <v>0</v>
      </c>
      <c r="BD55" s="107">
        <f ca="1">IF(IFERROR(MATCH(_xlfn.CONCAT($B55,",",BD$4),'22 SpcFunc &amp; VentSpcFunc combos'!$Q$8:$Q$343,0),0)&gt;0,1,0)</f>
        <v>0</v>
      </c>
      <c r="BE55" s="107">
        <f ca="1">IF(IFERROR(MATCH(_xlfn.CONCAT($B55,",",BE$4),'22 SpcFunc &amp; VentSpcFunc combos'!$Q$8:$Q$343,0),0)&gt;0,1,0)</f>
        <v>0</v>
      </c>
      <c r="BF55" s="107">
        <f ca="1">IF(IFERROR(MATCH(_xlfn.CONCAT($B55,",",BF$4),'22 SpcFunc &amp; VentSpcFunc combos'!$Q$8:$Q$343,0),0)&gt;0,1,0)</f>
        <v>0</v>
      </c>
      <c r="BG55" s="107">
        <f ca="1">IF(IFERROR(MATCH(_xlfn.CONCAT($B55,",",BG$4),'22 SpcFunc &amp; VentSpcFunc combos'!$Q$8:$Q$343,0),0)&gt;0,1,0)</f>
        <v>0</v>
      </c>
      <c r="BH55" s="107">
        <f ca="1">IF(IFERROR(MATCH(_xlfn.CONCAT($B55,",",BH$4),'22 SpcFunc &amp; VentSpcFunc combos'!$Q$8:$Q$343,0),0)&gt;0,1,0)</f>
        <v>1</v>
      </c>
      <c r="BI55" s="107">
        <f ca="1">IF(IFERROR(MATCH(_xlfn.CONCAT($B55,",",BI$4),'22 SpcFunc &amp; VentSpcFunc combos'!$Q$8:$Q$343,0),0)&gt;0,1,0)</f>
        <v>0</v>
      </c>
      <c r="BJ55" s="107">
        <f ca="1">IF(IFERROR(MATCH(_xlfn.CONCAT($B55,",",BJ$4),'22 SpcFunc &amp; VentSpcFunc combos'!$Q$8:$Q$343,0),0)&gt;0,1,0)</f>
        <v>0</v>
      </c>
      <c r="BK55" s="107">
        <f ca="1">IF(IFERROR(MATCH(_xlfn.CONCAT($B55,",",BK$4),'22 SpcFunc &amp; VentSpcFunc combos'!$Q$8:$Q$343,0),0)&gt;0,1,0)</f>
        <v>0</v>
      </c>
      <c r="BL55" s="107">
        <f ca="1">IF(IFERROR(MATCH(_xlfn.CONCAT($B55,",",BL$4),'22 SpcFunc &amp; VentSpcFunc combos'!$Q$8:$Q$343,0),0)&gt;0,1,0)</f>
        <v>0</v>
      </c>
      <c r="BM55" s="107">
        <f ca="1">IF(IFERROR(MATCH(_xlfn.CONCAT($B55,",",BM$4),'22 SpcFunc &amp; VentSpcFunc combos'!$Q$8:$Q$343,0),0)&gt;0,1,0)</f>
        <v>1</v>
      </c>
      <c r="BN55" s="107">
        <f ca="1">IF(IFERROR(MATCH(_xlfn.CONCAT($B55,",",BN$4),'22 SpcFunc &amp; VentSpcFunc combos'!$Q$8:$Q$343,0),0)&gt;0,1,0)</f>
        <v>0</v>
      </c>
      <c r="BO55" s="107">
        <f ca="1">IF(IFERROR(MATCH(_xlfn.CONCAT($B55,",",BO$4),'22 SpcFunc &amp; VentSpcFunc combos'!$Q$8:$Q$343,0),0)&gt;0,1,0)</f>
        <v>1</v>
      </c>
      <c r="BP55" s="107">
        <f ca="1">IF(IFERROR(MATCH(_xlfn.CONCAT($B55,",",BP$4),'22 SpcFunc &amp; VentSpcFunc combos'!$Q$8:$Q$343,0),0)&gt;0,1,0)</f>
        <v>0</v>
      </c>
      <c r="BQ55" s="107">
        <f ca="1">IF(IFERROR(MATCH(_xlfn.CONCAT($B55,",",BQ$4),'22 SpcFunc &amp; VentSpcFunc combos'!$Q$8:$Q$343,0),0)&gt;0,1,0)</f>
        <v>1</v>
      </c>
      <c r="BR55" s="107">
        <f ca="1">IF(IFERROR(MATCH(_xlfn.CONCAT($B55,",",BR$4),'22 SpcFunc &amp; VentSpcFunc combos'!$Q$8:$Q$343,0),0)&gt;0,1,0)</f>
        <v>0</v>
      </c>
      <c r="BS55" s="107">
        <f ca="1">IF(IFERROR(MATCH(_xlfn.CONCAT($B55,",",BS$4),'22 SpcFunc &amp; VentSpcFunc combos'!$Q$8:$Q$343,0),0)&gt;0,1,0)</f>
        <v>0</v>
      </c>
      <c r="BT55" s="107">
        <f ca="1">IF(IFERROR(MATCH(_xlfn.CONCAT($B55,",",BT$4),'22 SpcFunc &amp; VentSpcFunc combos'!$Q$8:$Q$343,0),0)&gt;0,1,0)</f>
        <v>0</v>
      </c>
      <c r="BU55" s="107">
        <f ca="1">IF(IFERROR(MATCH(_xlfn.CONCAT($B55,",",BU$4),'22 SpcFunc &amp; VentSpcFunc combos'!$Q$8:$Q$343,0),0)&gt;0,1,0)</f>
        <v>0</v>
      </c>
      <c r="BV55" s="107">
        <f ca="1">IF(IFERROR(MATCH(_xlfn.CONCAT($B55,",",BV$4),'22 SpcFunc &amp; VentSpcFunc combos'!$Q$8:$Q$343,0),0)&gt;0,1,0)</f>
        <v>0</v>
      </c>
      <c r="BW55" s="107">
        <f ca="1">IF(IFERROR(MATCH(_xlfn.CONCAT($B55,",",BW$4),'22 SpcFunc &amp; VentSpcFunc combos'!$Q$8:$Q$343,0),0)&gt;0,1,0)</f>
        <v>0</v>
      </c>
      <c r="BX55" s="107">
        <f ca="1">IF(IFERROR(MATCH(_xlfn.CONCAT($B55,",",BX$4),'22 SpcFunc &amp; VentSpcFunc combos'!$Q$8:$Q$343,0),0)&gt;0,1,0)</f>
        <v>0</v>
      </c>
      <c r="BY55" s="107">
        <f ca="1">IF(IFERROR(MATCH(_xlfn.CONCAT($B55,",",BY$4),'22 SpcFunc &amp; VentSpcFunc combos'!$Q$8:$Q$343,0),0)&gt;0,1,0)</f>
        <v>0</v>
      </c>
      <c r="BZ55" s="107">
        <f ca="1">IF(IFERROR(MATCH(_xlfn.CONCAT($B55,",",BZ$4),'22 SpcFunc &amp; VentSpcFunc combos'!$Q$8:$Q$343,0),0)&gt;0,1,0)</f>
        <v>0</v>
      </c>
      <c r="CA55" s="107">
        <f ca="1">IF(IFERROR(MATCH(_xlfn.CONCAT($B55,",",CA$4),'22 SpcFunc &amp; VentSpcFunc combos'!$Q$8:$Q$343,0),0)&gt;0,1,0)</f>
        <v>0</v>
      </c>
      <c r="CB55" s="107">
        <f ca="1">IF(IFERROR(MATCH(_xlfn.CONCAT($B55,",",CB$4),'22 SpcFunc &amp; VentSpcFunc combos'!$Q$8:$Q$343,0),0)&gt;0,1,0)</f>
        <v>0</v>
      </c>
      <c r="CC55" s="107">
        <f ca="1">IF(IFERROR(MATCH(_xlfn.CONCAT($B55,",",CC$4),'22 SpcFunc &amp; VentSpcFunc combos'!$Q$8:$Q$343,0),0)&gt;0,1,0)</f>
        <v>0</v>
      </c>
      <c r="CD55" s="107">
        <f ca="1">IF(IFERROR(MATCH(_xlfn.CONCAT($B55,",",CD$4),'22 SpcFunc &amp; VentSpcFunc combos'!$Q$8:$Q$343,0),0)&gt;0,1,0)</f>
        <v>0</v>
      </c>
      <c r="CE55" s="107">
        <f ca="1">IF(IFERROR(MATCH(_xlfn.CONCAT($B55,",",CE$4),'22 SpcFunc &amp; VentSpcFunc combos'!$Q$8:$Q$343,0),0)&gt;0,1,0)</f>
        <v>0</v>
      </c>
      <c r="CF55" s="107">
        <f ca="1">IF(IFERROR(MATCH(_xlfn.CONCAT($B55,",",CF$4),'22 SpcFunc &amp; VentSpcFunc combos'!$Q$8:$Q$343,0),0)&gt;0,1,0)</f>
        <v>0</v>
      </c>
      <c r="CG55" s="107">
        <f ca="1">IF(IFERROR(MATCH(_xlfn.CONCAT($B55,",",CG$4),'22 SpcFunc &amp; VentSpcFunc combos'!$Q$8:$Q$343,0),0)&gt;0,1,0)</f>
        <v>0</v>
      </c>
      <c r="CH55" s="107">
        <f ca="1">IF(IFERROR(MATCH(_xlfn.CONCAT($B55,",",CH$4),'22 SpcFunc &amp; VentSpcFunc combos'!$Q$8:$Q$343,0),0)&gt;0,1,0)</f>
        <v>0</v>
      </c>
      <c r="CI55" s="107">
        <f ca="1">IF(IFERROR(MATCH(_xlfn.CONCAT($B55,",",CI$4),'22 SpcFunc &amp; VentSpcFunc combos'!$Q$8:$Q$343,0),0)&gt;0,1,0)</f>
        <v>0</v>
      </c>
      <c r="CJ55" s="107">
        <f ca="1">IF(IFERROR(MATCH(_xlfn.CONCAT($B55,",",CJ$4),'22 SpcFunc &amp; VentSpcFunc combos'!$Q$8:$Q$343,0),0)&gt;0,1,0)</f>
        <v>0</v>
      </c>
      <c r="CK55" s="107">
        <f ca="1">IF(IFERROR(MATCH(_xlfn.CONCAT($B55,",",CK$4),'22 SpcFunc &amp; VentSpcFunc combos'!$Q$8:$Q$343,0),0)&gt;0,1,0)</f>
        <v>0</v>
      </c>
      <c r="CL55" s="107">
        <f ca="1">IF(IFERROR(MATCH(_xlfn.CONCAT($B55,",",CL$4),'22 SpcFunc &amp; VentSpcFunc combos'!$Q$8:$Q$343,0),0)&gt;0,1,0)</f>
        <v>0</v>
      </c>
      <c r="CM55" s="107">
        <f ca="1">IF(IFERROR(MATCH(_xlfn.CONCAT($B55,",",CM$4),'22 SpcFunc &amp; VentSpcFunc combos'!$Q$8:$Q$343,0),0)&gt;0,1,0)</f>
        <v>0</v>
      </c>
      <c r="CN55" s="107">
        <f ca="1">IF(IFERROR(MATCH(_xlfn.CONCAT($B55,",",CN$4),'22 SpcFunc &amp; VentSpcFunc combos'!$Q$8:$Q$343,0),0)&gt;0,1,0)</f>
        <v>0</v>
      </c>
      <c r="CO55" s="107">
        <f ca="1">IF(IFERROR(MATCH(_xlfn.CONCAT($B55,",",CO$4),'22 SpcFunc &amp; VentSpcFunc combos'!$Q$8:$Q$343,0),0)&gt;0,1,0)</f>
        <v>0</v>
      </c>
      <c r="CP55" s="107">
        <f ca="1">IF(IFERROR(MATCH(_xlfn.CONCAT($B55,",",CP$4),'22 SpcFunc &amp; VentSpcFunc combos'!$Q$8:$Q$343,0),0)&gt;0,1,0)</f>
        <v>0</v>
      </c>
      <c r="CQ55" s="107">
        <f ca="1">IF(IFERROR(MATCH(_xlfn.CONCAT($B55,",",CQ$4),'22 SpcFunc &amp; VentSpcFunc combos'!$Q$8:$Q$343,0),0)&gt;0,1,0)</f>
        <v>0</v>
      </c>
      <c r="CR55" s="107">
        <f ca="1">IF(IFERROR(MATCH(_xlfn.CONCAT($B55,",",CR$4),'22 SpcFunc &amp; VentSpcFunc combos'!$Q$8:$Q$343,0),0)&gt;0,1,0)</f>
        <v>0</v>
      </c>
      <c r="CS55" s="107">
        <f ca="1">IF(IFERROR(MATCH(_xlfn.CONCAT($B55,",",CS$4),'22 SpcFunc &amp; VentSpcFunc combos'!$Q$8:$Q$343,0),0)&gt;0,1,0)</f>
        <v>0</v>
      </c>
      <c r="CT55" s="107">
        <f ca="1">IF(IFERROR(MATCH(_xlfn.CONCAT($B55,",",CT$4),'22 SpcFunc &amp; VentSpcFunc combos'!$Q$8:$Q$343,0),0)&gt;0,1,0)</f>
        <v>0</v>
      </c>
      <c r="CU55" s="86" t="s">
        <v>535</v>
      </c>
      <c r="CV55">
        <f t="shared" ca="1" si="4"/>
        <v>12</v>
      </c>
    </row>
    <row r="56" spans="2:100">
      <c r="B56" t="str">
        <f>'For CSV - 2022 SpcFuncData'!B56</f>
        <v>Office Area (&gt;250 square feet)</v>
      </c>
      <c r="C56" s="107">
        <f ca="1">IF(IFERROR(MATCH(_xlfn.CONCAT($B56,",",C$4),'22 SpcFunc &amp; VentSpcFunc combos'!$Q$8:$Q$343,0),0)&gt;0,1,0)</f>
        <v>0</v>
      </c>
      <c r="D56" s="107">
        <f ca="1">IF(IFERROR(MATCH(_xlfn.CONCAT($B56,",",D$4),'22 SpcFunc &amp; VentSpcFunc combos'!$Q$8:$Q$343,0),0)&gt;0,1,0)</f>
        <v>0</v>
      </c>
      <c r="E56" s="107">
        <f ca="1">IF(IFERROR(MATCH(_xlfn.CONCAT($B56,",",E$4),'22 SpcFunc &amp; VentSpcFunc combos'!$Q$8:$Q$343,0),0)&gt;0,1,0)</f>
        <v>0</v>
      </c>
      <c r="F56" s="107">
        <f ca="1">IF(IFERROR(MATCH(_xlfn.CONCAT($B56,",",F$4),'22 SpcFunc &amp; VentSpcFunc combos'!$Q$8:$Q$343,0),0)&gt;0,1,0)</f>
        <v>0</v>
      </c>
      <c r="G56" s="107">
        <f ca="1">IF(IFERROR(MATCH(_xlfn.CONCAT($B56,",",G$4),'22 SpcFunc &amp; VentSpcFunc combos'!$Q$8:$Q$343,0),0)&gt;0,1,0)</f>
        <v>0</v>
      </c>
      <c r="H56" s="107">
        <f ca="1">IF(IFERROR(MATCH(_xlfn.CONCAT($B56,",",H$4),'22 SpcFunc &amp; VentSpcFunc combos'!$Q$8:$Q$343,0),0)&gt;0,1,0)</f>
        <v>0</v>
      </c>
      <c r="I56" s="107">
        <f ca="1">IF(IFERROR(MATCH(_xlfn.CONCAT($B56,",",I$4),'22 SpcFunc &amp; VentSpcFunc combos'!$Q$8:$Q$343,0),0)&gt;0,1,0)</f>
        <v>0</v>
      </c>
      <c r="J56" s="107">
        <f ca="1">IF(IFERROR(MATCH(_xlfn.CONCAT($B56,",",J$4),'22 SpcFunc &amp; VentSpcFunc combos'!$Q$8:$Q$343,0),0)&gt;0,1,0)</f>
        <v>0</v>
      </c>
      <c r="K56" s="107">
        <f ca="1">IF(IFERROR(MATCH(_xlfn.CONCAT($B56,",",K$4),'22 SpcFunc &amp; VentSpcFunc combos'!$Q$8:$Q$343,0),0)&gt;0,1,0)</f>
        <v>0</v>
      </c>
      <c r="L56" s="107">
        <f ca="1">IF(IFERROR(MATCH(_xlfn.CONCAT($B56,",",L$4),'22 SpcFunc &amp; VentSpcFunc combos'!$Q$8:$Q$343,0),0)&gt;0,1,0)</f>
        <v>0</v>
      </c>
      <c r="M56" s="107">
        <f ca="1">IF(IFERROR(MATCH(_xlfn.CONCAT($B56,",",M$4),'22 SpcFunc &amp; VentSpcFunc combos'!$Q$8:$Q$343,0),0)&gt;0,1,0)</f>
        <v>0</v>
      </c>
      <c r="N56" s="107">
        <f ca="1">IF(IFERROR(MATCH(_xlfn.CONCAT($B56,",",N$4),'22 SpcFunc &amp; VentSpcFunc combos'!$Q$8:$Q$343,0),0)&gt;0,1,0)</f>
        <v>0</v>
      </c>
      <c r="O56" s="107">
        <f ca="1">IF(IFERROR(MATCH(_xlfn.CONCAT($B56,",",O$4),'22 SpcFunc &amp; VentSpcFunc combos'!$Q$8:$Q$343,0),0)&gt;0,1,0)</f>
        <v>0</v>
      </c>
      <c r="P56" s="107">
        <f ca="1">IF(IFERROR(MATCH(_xlfn.CONCAT($B56,",",P$4),'22 SpcFunc &amp; VentSpcFunc combos'!$Q$8:$Q$343,0),0)&gt;0,1,0)</f>
        <v>0</v>
      </c>
      <c r="Q56" s="107">
        <f ca="1">IF(IFERROR(MATCH(_xlfn.CONCAT($B56,",",Q$4),'22 SpcFunc &amp; VentSpcFunc combos'!$Q$8:$Q$343,0),0)&gt;0,1,0)</f>
        <v>0</v>
      </c>
      <c r="R56" s="107">
        <f ca="1">IF(IFERROR(MATCH(_xlfn.CONCAT($B56,",",R$4),'22 SpcFunc &amp; VentSpcFunc combos'!$Q$8:$Q$343,0),0)&gt;0,1,0)</f>
        <v>0</v>
      </c>
      <c r="S56" s="107">
        <f ca="1">IF(IFERROR(MATCH(_xlfn.CONCAT($B56,",",S$4),'22 SpcFunc &amp; VentSpcFunc combos'!$Q$8:$Q$343,0),0)&gt;0,1,0)</f>
        <v>0</v>
      </c>
      <c r="T56" s="107">
        <f ca="1">IF(IFERROR(MATCH(_xlfn.CONCAT($B56,",",T$4),'22 SpcFunc &amp; VentSpcFunc combos'!$Q$8:$Q$343,0),0)&gt;0,1,0)</f>
        <v>0</v>
      </c>
      <c r="U56" s="107">
        <f ca="1">IF(IFERROR(MATCH(_xlfn.CONCAT($B56,",",U$4),'22 SpcFunc &amp; VentSpcFunc combos'!$Q$8:$Q$343,0),0)&gt;0,1,0)</f>
        <v>0</v>
      </c>
      <c r="V56" s="107">
        <f ca="1">IF(IFERROR(MATCH(_xlfn.CONCAT($B56,",",V$4),'22 SpcFunc &amp; VentSpcFunc combos'!$Q$8:$Q$343,0),0)&gt;0,1,0)</f>
        <v>0</v>
      </c>
      <c r="W56" s="107">
        <f ca="1">IF(IFERROR(MATCH(_xlfn.CONCAT($B56,",",W$4),'22 SpcFunc &amp; VentSpcFunc combos'!$Q$8:$Q$343,0),0)&gt;0,1,0)</f>
        <v>0</v>
      </c>
      <c r="X56" s="107">
        <f ca="1">IF(IFERROR(MATCH(_xlfn.CONCAT($B56,",",X$4),'22 SpcFunc &amp; VentSpcFunc combos'!$Q$8:$Q$343,0),0)&gt;0,1,0)</f>
        <v>0</v>
      </c>
      <c r="Y56" s="107">
        <f ca="1">IF(IFERROR(MATCH(_xlfn.CONCAT($B56,",",Y$4),'22 SpcFunc &amp; VentSpcFunc combos'!$Q$8:$Q$343,0),0)&gt;0,1,0)</f>
        <v>0</v>
      </c>
      <c r="Z56" s="107">
        <f ca="1">IF(IFERROR(MATCH(_xlfn.CONCAT($B56,",",Z$4),'22 SpcFunc &amp; VentSpcFunc combos'!$Q$8:$Q$343,0),0)&gt;0,1,0)</f>
        <v>0</v>
      </c>
      <c r="AA56" s="107">
        <f ca="1">IF(IFERROR(MATCH(_xlfn.CONCAT($B56,",",AA$4),'22 SpcFunc &amp; VentSpcFunc combos'!$Q$8:$Q$343,0),0)&gt;0,1,0)</f>
        <v>0</v>
      </c>
      <c r="AB56" s="107">
        <f ca="1">IF(IFERROR(MATCH(_xlfn.CONCAT($B56,",",AB$4),'22 SpcFunc &amp; VentSpcFunc combos'!$Q$8:$Q$343,0),0)&gt;0,1,0)</f>
        <v>0</v>
      </c>
      <c r="AC56" s="107">
        <f ca="1">IF(IFERROR(MATCH(_xlfn.CONCAT($B56,",",AC$4),'22 SpcFunc &amp; VentSpcFunc combos'!$Q$8:$Q$343,0),0)&gt;0,1,0)</f>
        <v>0</v>
      </c>
      <c r="AD56" s="107">
        <f ca="1">IF(IFERROR(MATCH(_xlfn.CONCAT($B56,",",AD$4),'22 SpcFunc &amp; VentSpcFunc combos'!$Q$8:$Q$343,0),0)&gt;0,1,0)</f>
        <v>0</v>
      </c>
      <c r="AE56" s="107">
        <f ca="1">IF(IFERROR(MATCH(_xlfn.CONCAT($B56,",",AE$4),'22 SpcFunc &amp; VentSpcFunc combos'!$Q$8:$Q$343,0),0)&gt;0,1,0)</f>
        <v>0</v>
      </c>
      <c r="AF56" s="107">
        <f ca="1">IF(IFERROR(MATCH(_xlfn.CONCAT($B56,",",AF$4),'22 SpcFunc &amp; VentSpcFunc combos'!$Q$8:$Q$343,0),0)&gt;0,1,0)</f>
        <v>0</v>
      </c>
      <c r="AG56" s="107">
        <f ca="1">IF(IFERROR(MATCH(_xlfn.CONCAT($B56,",",AG$4),'22 SpcFunc &amp; VentSpcFunc combos'!$Q$8:$Q$343,0),0)&gt;0,1,0)</f>
        <v>0</v>
      </c>
      <c r="AH56" s="107">
        <f ca="1">IF(IFERROR(MATCH(_xlfn.CONCAT($B56,",",AH$4),'22 SpcFunc &amp; VentSpcFunc combos'!$Q$8:$Q$343,0),0)&gt;0,1,0)</f>
        <v>0</v>
      </c>
      <c r="AI56" s="107">
        <f ca="1">IF(IFERROR(MATCH(_xlfn.CONCAT($B56,",",AI$4),'22 SpcFunc &amp; VentSpcFunc combos'!$Q$8:$Q$343,0),0)&gt;0,1,0)</f>
        <v>0</v>
      </c>
      <c r="AJ56" s="107">
        <f ca="1">IF(IFERROR(MATCH(_xlfn.CONCAT($B56,",",AJ$4),'22 SpcFunc &amp; VentSpcFunc combos'!$Q$8:$Q$343,0),0)&gt;0,1,0)</f>
        <v>0</v>
      </c>
      <c r="AK56" s="107">
        <f ca="1">IF(IFERROR(MATCH(_xlfn.CONCAT($B56,",",AK$4),'22 SpcFunc &amp; VentSpcFunc combos'!$Q$8:$Q$343,0),0)&gt;0,1,0)</f>
        <v>0</v>
      </c>
      <c r="AL56" s="107">
        <f ca="1">IF(IFERROR(MATCH(_xlfn.CONCAT($B56,",",AL$4),'22 SpcFunc &amp; VentSpcFunc combos'!$Q$8:$Q$343,0),0)&gt;0,1,0)</f>
        <v>0</v>
      </c>
      <c r="AM56" s="107">
        <f ca="1">IF(IFERROR(MATCH(_xlfn.CONCAT($B56,",",AM$4),'22 SpcFunc &amp; VentSpcFunc combos'!$Q$8:$Q$343,0),0)&gt;0,1,0)</f>
        <v>0</v>
      </c>
      <c r="AN56" s="107">
        <f ca="1">IF(IFERROR(MATCH(_xlfn.CONCAT($B56,",",AN$4),'22 SpcFunc &amp; VentSpcFunc combos'!$Q$8:$Q$343,0),0)&gt;0,1,0)</f>
        <v>0</v>
      </c>
      <c r="AO56" s="107">
        <f ca="1">IF(IFERROR(MATCH(_xlfn.CONCAT($B56,",",AO$4),'22 SpcFunc &amp; VentSpcFunc combos'!$Q$8:$Q$343,0),0)&gt;0,1,0)</f>
        <v>0</v>
      </c>
      <c r="AP56" s="107">
        <f ca="1">IF(IFERROR(MATCH(_xlfn.CONCAT($B56,",",AP$4),'22 SpcFunc &amp; VentSpcFunc combos'!$Q$8:$Q$343,0),0)&gt;0,1,0)</f>
        <v>0</v>
      </c>
      <c r="AQ56" s="107">
        <f ca="1">IF(IFERROR(MATCH(_xlfn.CONCAT($B56,",",AQ$4),'22 SpcFunc &amp; VentSpcFunc combos'!$Q$8:$Q$343,0),0)&gt;0,1,0)</f>
        <v>0</v>
      </c>
      <c r="AR56" s="107">
        <f ca="1">IF(IFERROR(MATCH(_xlfn.CONCAT($B56,",",AR$4),'22 SpcFunc &amp; VentSpcFunc combos'!$Q$8:$Q$343,0),0)&gt;0,1,0)</f>
        <v>0</v>
      </c>
      <c r="AS56" s="107">
        <f ca="1">IF(IFERROR(MATCH(_xlfn.CONCAT($B56,",",AS$4),'22 SpcFunc &amp; VentSpcFunc combos'!$Q$8:$Q$343,0),0)&gt;0,1,0)</f>
        <v>0</v>
      </c>
      <c r="AT56" s="107">
        <f ca="1">IF(IFERROR(MATCH(_xlfn.CONCAT($B56,",",AT$4),'22 SpcFunc &amp; VentSpcFunc combos'!$Q$8:$Q$343,0),0)&gt;0,1,0)</f>
        <v>0</v>
      </c>
      <c r="AU56" s="107">
        <f ca="1">IF(IFERROR(MATCH(_xlfn.CONCAT($B56,",",AU$4),'22 SpcFunc &amp; VentSpcFunc combos'!$Q$8:$Q$343,0),0)&gt;0,1,0)</f>
        <v>0</v>
      </c>
      <c r="AV56" s="107">
        <f ca="1">IF(IFERROR(MATCH(_xlfn.CONCAT($B56,",",AV$4),'22 SpcFunc &amp; VentSpcFunc combos'!$Q$8:$Q$343,0),0)&gt;0,1,0)</f>
        <v>0</v>
      </c>
      <c r="AW56" s="107">
        <f ca="1">IF(IFERROR(MATCH(_xlfn.CONCAT($B56,",",AW$4),'22 SpcFunc &amp; VentSpcFunc combos'!$Q$8:$Q$343,0),0)&gt;0,1,0)</f>
        <v>0</v>
      </c>
      <c r="AX56" s="107">
        <f ca="1">IF(IFERROR(MATCH(_xlfn.CONCAT($B56,",",AX$4),'22 SpcFunc &amp; VentSpcFunc combos'!$Q$8:$Q$343,0),0)&gt;0,1,0)</f>
        <v>0</v>
      </c>
      <c r="AY56" s="107">
        <f ca="1">IF(IFERROR(MATCH(_xlfn.CONCAT($B56,",",AY$4),'22 SpcFunc &amp; VentSpcFunc combos'!$Q$8:$Q$343,0),0)&gt;0,1,0)</f>
        <v>0</v>
      </c>
      <c r="AZ56" s="107">
        <f ca="1">IF(IFERROR(MATCH(_xlfn.CONCAT($B56,",",AZ$4),'22 SpcFunc &amp; VentSpcFunc combos'!$Q$8:$Q$343,0),0)&gt;0,1,0)</f>
        <v>0</v>
      </c>
      <c r="BA56" s="107">
        <f ca="1">IF(IFERROR(MATCH(_xlfn.CONCAT($B56,",",BA$4),'22 SpcFunc &amp; VentSpcFunc combos'!$Q$8:$Q$343,0),0)&gt;0,1,0)</f>
        <v>0</v>
      </c>
      <c r="BB56" s="107">
        <f ca="1">IF(IFERROR(MATCH(_xlfn.CONCAT($B56,",",BB$4),'22 SpcFunc &amp; VentSpcFunc combos'!$Q$8:$Q$343,0),0)&gt;0,1,0)</f>
        <v>0</v>
      </c>
      <c r="BC56" s="107">
        <f ca="1">IF(IFERROR(MATCH(_xlfn.CONCAT($B56,",",BC$4),'22 SpcFunc &amp; VentSpcFunc combos'!$Q$8:$Q$343,0),0)&gt;0,1,0)</f>
        <v>0</v>
      </c>
      <c r="BD56" s="107">
        <f ca="1">IF(IFERROR(MATCH(_xlfn.CONCAT($B56,",",BD$4),'22 SpcFunc &amp; VentSpcFunc combos'!$Q$8:$Q$343,0),0)&gt;0,1,0)</f>
        <v>0</v>
      </c>
      <c r="BE56" s="107">
        <f ca="1">IF(IFERROR(MATCH(_xlfn.CONCAT($B56,",",BE$4),'22 SpcFunc &amp; VentSpcFunc combos'!$Q$8:$Q$343,0),0)&gt;0,1,0)</f>
        <v>0</v>
      </c>
      <c r="BF56" s="107">
        <f ca="1">IF(IFERROR(MATCH(_xlfn.CONCAT($B56,",",BF$4),'22 SpcFunc &amp; VentSpcFunc combos'!$Q$8:$Q$343,0),0)&gt;0,1,0)</f>
        <v>0</v>
      </c>
      <c r="BG56" s="107">
        <f ca="1">IF(IFERROR(MATCH(_xlfn.CONCAT($B56,",",BG$4),'22 SpcFunc &amp; VentSpcFunc combos'!$Q$8:$Q$343,0),0)&gt;0,1,0)</f>
        <v>0</v>
      </c>
      <c r="BH56" s="107">
        <f ca="1">IF(IFERROR(MATCH(_xlfn.CONCAT($B56,",",BH$4),'22 SpcFunc &amp; VentSpcFunc combos'!$Q$8:$Q$343,0),0)&gt;0,1,0)</f>
        <v>0</v>
      </c>
      <c r="BI56" s="107">
        <f ca="1">IF(IFERROR(MATCH(_xlfn.CONCAT($B56,",",BI$4),'22 SpcFunc &amp; VentSpcFunc combos'!$Q$8:$Q$343,0),0)&gt;0,1,0)</f>
        <v>0</v>
      </c>
      <c r="BJ56" s="107">
        <f ca="1">IF(IFERROR(MATCH(_xlfn.CONCAT($B56,",",BJ$4),'22 SpcFunc &amp; VentSpcFunc combos'!$Q$8:$Q$343,0),0)&gt;0,1,0)</f>
        <v>0</v>
      </c>
      <c r="BK56" s="107">
        <f ca="1">IF(IFERROR(MATCH(_xlfn.CONCAT($B56,",",BK$4),'22 SpcFunc &amp; VentSpcFunc combos'!$Q$8:$Q$343,0),0)&gt;0,1,0)</f>
        <v>0</v>
      </c>
      <c r="BL56" s="107">
        <f ca="1">IF(IFERROR(MATCH(_xlfn.CONCAT($B56,",",BL$4),'22 SpcFunc &amp; VentSpcFunc combos'!$Q$8:$Q$343,0),0)&gt;0,1,0)</f>
        <v>0</v>
      </c>
      <c r="BM56" s="107">
        <f ca="1">IF(IFERROR(MATCH(_xlfn.CONCAT($B56,",",BM$4),'22 SpcFunc &amp; VentSpcFunc combos'!$Q$8:$Q$343,0),0)&gt;0,1,0)</f>
        <v>0</v>
      </c>
      <c r="BN56" s="107">
        <f ca="1">IF(IFERROR(MATCH(_xlfn.CONCAT($B56,",",BN$4),'22 SpcFunc &amp; VentSpcFunc combos'!$Q$8:$Q$343,0),0)&gt;0,1,0)</f>
        <v>0</v>
      </c>
      <c r="BO56" s="107">
        <f ca="1">IF(IFERROR(MATCH(_xlfn.CONCAT($B56,",",BO$4),'22 SpcFunc &amp; VentSpcFunc combos'!$Q$8:$Q$343,0),0)&gt;0,1,0)</f>
        <v>0</v>
      </c>
      <c r="BP56" s="107">
        <f ca="1">IF(IFERROR(MATCH(_xlfn.CONCAT($B56,",",BP$4),'22 SpcFunc &amp; VentSpcFunc combos'!$Q$8:$Q$343,0),0)&gt;0,1,0)</f>
        <v>0</v>
      </c>
      <c r="BQ56" s="107">
        <f ca="1">IF(IFERROR(MATCH(_xlfn.CONCAT($B56,",",BQ$4),'22 SpcFunc &amp; VentSpcFunc combos'!$Q$8:$Q$343,0),0)&gt;0,1,0)</f>
        <v>0</v>
      </c>
      <c r="BR56" s="107">
        <f ca="1">IF(IFERROR(MATCH(_xlfn.CONCAT($B56,",",BR$4),'22 SpcFunc &amp; VentSpcFunc combos'!$Q$8:$Q$343,0),0)&gt;0,1,0)</f>
        <v>0</v>
      </c>
      <c r="BS56" s="107">
        <f ca="1">IF(IFERROR(MATCH(_xlfn.CONCAT($B56,",",BS$4),'22 SpcFunc &amp; VentSpcFunc combos'!$Q$8:$Q$343,0),0)&gt;0,1,0)</f>
        <v>0</v>
      </c>
      <c r="BT56" s="107">
        <f ca="1">IF(IFERROR(MATCH(_xlfn.CONCAT($B56,",",BT$4),'22 SpcFunc &amp; VentSpcFunc combos'!$Q$8:$Q$343,0),0)&gt;0,1,0)</f>
        <v>0</v>
      </c>
      <c r="BU56" s="107">
        <f ca="1">IF(IFERROR(MATCH(_xlfn.CONCAT($B56,",",BU$4),'22 SpcFunc &amp; VentSpcFunc combos'!$Q$8:$Q$343,0),0)&gt;0,1,0)</f>
        <v>0</v>
      </c>
      <c r="BV56" s="107">
        <f ca="1">IF(IFERROR(MATCH(_xlfn.CONCAT($B56,",",BV$4),'22 SpcFunc &amp; VentSpcFunc combos'!$Q$8:$Q$343,0),0)&gt;0,1,0)</f>
        <v>0</v>
      </c>
      <c r="BW56" s="107">
        <f ca="1">IF(IFERROR(MATCH(_xlfn.CONCAT($B56,",",BW$4),'22 SpcFunc &amp; VentSpcFunc combos'!$Q$8:$Q$343,0),0)&gt;0,1,0)</f>
        <v>0</v>
      </c>
      <c r="BX56" s="107">
        <f ca="1">IF(IFERROR(MATCH(_xlfn.CONCAT($B56,",",BX$4),'22 SpcFunc &amp; VentSpcFunc combos'!$Q$8:$Q$343,0),0)&gt;0,1,0)</f>
        <v>1</v>
      </c>
      <c r="BY56" s="107">
        <f ca="1">IF(IFERROR(MATCH(_xlfn.CONCAT($B56,",",BY$4),'22 SpcFunc &amp; VentSpcFunc combos'!$Q$8:$Q$343,0),0)&gt;0,1,0)</f>
        <v>0</v>
      </c>
      <c r="BZ56" s="107">
        <f ca="1">IF(IFERROR(MATCH(_xlfn.CONCAT($B56,",",BZ$4),'22 SpcFunc &amp; VentSpcFunc combos'!$Q$8:$Q$343,0),0)&gt;0,1,0)</f>
        <v>0</v>
      </c>
      <c r="CA56" s="107">
        <f ca="1">IF(IFERROR(MATCH(_xlfn.CONCAT($B56,",",CA$4),'22 SpcFunc &amp; VentSpcFunc combos'!$Q$8:$Q$343,0),0)&gt;0,1,0)</f>
        <v>0</v>
      </c>
      <c r="CB56" s="107">
        <f ca="1">IF(IFERROR(MATCH(_xlfn.CONCAT($B56,",",CB$4),'22 SpcFunc &amp; VentSpcFunc combos'!$Q$8:$Q$343,0),0)&gt;0,1,0)</f>
        <v>0</v>
      </c>
      <c r="CC56" s="107">
        <f ca="1">IF(IFERROR(MATCH(_xlfn.CONCAT($B56,",",CC$4),'22 SpcFunc &amp; VentSpcFunc combos'!$Q$8:$Q$343,0),0)&gt;0,1,0)</f>
        <v>0</v>
      </c>
      <c r="CD56" s="107">
        <f ca="1">IF(IFERROR(MATCH(_xlfn.CONCAT($B56,",",CD$4),'22 SpcFunc &amp; VentSpcFunc combos'!$Q$8:$Q$343,0),0)&gt;0,1,0)</f>
        <v>0</v>
      </c>
      <c r="CE56" s="107">
        <f ca="1">IF(IFERROR(MATCH(_xlfn.CONCAT($B56,",",CE$4),'22 SpcFunc &amp; VentSpcFunc combos'!$Q$8:$Q$343,0),0)&gt;0,1,0)</f>
        <v>0</v>
      </c>
      <c r="CF56" s="107">
        <f ca="1">IF(IFERROR(MATCH(_xlfn.CONCAT($B56,",",CF$4),'22 SpcFunc &amp; VentSpcFunc combos'!$Q$8:$Q$343,0),0)&gt;0,1,0)</f>
        <v>0</v>
      </c>
      <c r="CG56" s="107">
        <f ca="1">IF(IFERROR(MATCH(_xlfn.CONCAT($B56,",",CG$4),'22 SpcFunc &amp; VentSpcFunc combos'!$Q$8:$Q$343,0),0)&gt;0,1,0)</f>
        <v>0</v>
      </c>
      <c r="CH56" s="107">
        <f ca="1">IF(IFERROR(MATCH(_xlfn.CONCAT($B56,",",CH$4),'22 SpcFunc &amp; VentSpcFunc combos'!$Q$8:$Q$343,0),0)&gt;0,1,0)</f>
        <v>0</v>
      </c>
      <c r="CI56" s="107">
        <f ca="1">IF(IFERROR(MATCH(_xlfn.CONCAT($B56,",",CI$4),'22 SpcFunc &amp; VentSpcFunc combos'!$Q$8:$Q$343,0),0)&gt;0,1,0)</f>
        <v>0</v>
      </c>
      <c r="CJ56" s="107">
        <f ca="1">IF(IFERROR(MATCH(_xlfn.CONCAT($B56,",",CJ$4),'22 SpcFunc &amp; VentSpcFunc combos'!$Q$8:$Q$343,0),0)&gt;0,1,0)</f>
        <v>0</v>
      </c>
      <c r="CK56" s="107">
        <f ca="1">IF(IFERROR(MATCH(_xlfn.CONCAT($B56,",",CK$4),'22 SpcFunc &amp; VentSpcFunc combos'!$Q$8:$Q$343,0),0)&gt;0,1,0)</f>
        <v>0</v>
      </c>
      <c r="CL56" s="107">
        <f ca="1">IF(IFERROR(MATCH(_xlfn.CONCAT($B56,",",CL$4),'22 SpcFunc &amp; VentSpcFunc combos'!$Q$8:$Q$343,0),0)&gt;0,1,0)</f>
        <v>0</v>
      </c>
      <c r="CM56" s="107">
        <f ca="1">IF(IFERROR(MATCH(_xlfn.CONCAT($B56,",",CM$4),'22 SpcFunc &amp; VentSpcFunc combos'!$Q$8:$Q$343,0),0)&gt;0,1,0)</f>
        <v>0</v>
      </c>
      <c r="CN56" s="107">
        <f ca="1">IF(IFERROR(MATCH(_xlfn.CONCAT($B56,",",CN$4),'22 SpcFunc &amp; VentSpcFunc combos'!$Q$8:$Q$343,0),0)&gt;0,1,0)</f>
        <v>0</v>
      </c>
      <c r="CO56" s="107">
        <f ca="1">IF(IFERROR(MATCH(_xlfn.CONCAT($B56,",",CO$4),'22 SpcFunc &amp; VentSpcFunc combos'!$Q$8:$Q$343,0),0)&gt;0,1,0)</f>
        <v>0</v>
      </c>
      <c r="CP56" s="107">
        <f ca="1">IF(IFERROR(MATCH(_xlfn.CONCAT($B56,",",CP$4),'22 SpcFunc &amp; VentSpcFunc combos'!$Q$8:$Q$343,0),0)&gt;0,1,0)</f>
        <v>0</v>
      </c>
      <c r="CQ56" s="107">
        <f ca="1">IF(IFERROR(MATCH(_xlfn.CONCAT($B56,",",CQ$4),'22 SpcFunc &amp; VentSpcFunc combos'!$Q$8:$Q$343,0),0)&gt;0,1,0)</f>
        <v>0</v>
      </c>
      <c r="CR56" s="107">
        <f ca="1">IF(IFERROR(MATCH(_xlfn.CONCAT($B56,",",CR$4),'22 SpcFunc &amp; VentSpcFunc combos'!$Q$8:$Q$343,0),0)&gt;0,1,0)</f>
        <v>0</v>
      </c>
      <c r="CS56" s="107">
        <f ca="1">IF(IFERROR(MATCH(_xlfn.CONCAT($B56,",",CS$4),'22 SpcFunc &amp; VentSpcFunc combos'!$Q$8:$Q$343,0),0)&gt;0,1,0)</f>
        <v>0</v>
      </c>
      <c r="CT56" s="107">
        <f ca="1">IF(IFERROR(MATCH(_xlfn.CONCAT($B56,",",CT$4),'22 SpcFunc &amp; VentSpcFunc combos'!$Q$8:$Q$343,0),0)&gt;0,1,0)</f>
        <v>0</v>
      </c>
      <c r="CU56" s="86" t="s">
        <v>535</v>
      </c>
      <c r="CV56">
        <f t="shared" ca="1" si="4"/>
        <v>1</v>
      </c>
    </row>
    <row r="57" spans="2:100">
      <c r="B57" t="str">
        <f>'For CSV - 2022 SpcFuncData'!B57</f>
        <v>Office Area (&lt;250 square feet)</v>
      </c>
      <c r="C57" s="107">
        <f ca="1">IF(IFERROR(MATCH(_xlfn.CONCAT($B57,",",C$4),'22 SpcFunc &amp; VentSpcFunc combos'!$Q$8:$Q$343,0),0)&gt;0,1,0)</f>
        <v>0</v>
      </c>
      <c r="D57" s="107">
        <f ca="1">IF(IFERROR(MATCH(_xlfn.CONCAT($B57,",",D$4),'22 SpcFunc &amp; VentSpcFunc combos'!$Q$8:$Q$343,0),0)&gt;0,1,0)</f>
        <v>0</v>
      </c>
      <c r="E57" s="107">
        <f ca="1">IF(IFERROR(MATCH(_xlfn.CONCAT($B57,",",E$4),'22 SpcFunc &amp; VentSpcFunc combos'!$Q$8:$Q$343,0),0)&gt;0,1,0)</f>
        <v>0</v>
      </c>
      <c r="F57" s="107">
        <f ca="1">IF(IFERROR(MATCH(_xlfn.CONCAT($B57,",",F$4),'22 SpcFunc &amp; VentSpcFunc combos'!$Q$8:$Q$343,0),0)&gt;0,1,0)</f>
        <v>0</v>
      </c>
      <c r="G57" s="107">
        <f ca="1">IF(IFERROR(MATCH(_xlfn.CONCAT($B57,",",G$4),'22 SpcFunc &amp; VentSpcFunc combos'!$Q$8:$Q$343,0),0)&gt;0,1,0)</f>
        <v>0</v>
      </c>
      <c r="H57" s="107">
        <f ca="1">IF(IFERROR(MATCH(_xlfn.CONCAT($B57,",",H$4),'22 SpcFunc &amp; VentSpcFunc combos'!$Q$8:$Q$343,0),0)&gt;0,1,0)</f>
        <v>0</v>
      </c>
      <c r="I57" s="107">
        <f ca="1">IF(IFERROR(MATCH(_xlfn.CONCAT($B57,",",I$4),'22 SpcFunc &amp; VentSpcFunc combos'!$Q$8:$Q$343,0),0)&gt;0,1,0)</f>
        <v>0</v>
      </c>
      <c r="J57" s="107">
        <f ca="1">IF(IFERROR(MATCH(_xlfn.CONCAT($B57,",",J$4),'22 SpcFunc &amp; VentSpcFunc combos'!$Q$8:$Q$343,0),0)&gt;0,1,0)</f>
        <v>0</v>
      </c>
      <c r="K57" s="107">
        <f ca="1">IF(IFERROR(MATCH(_xlfn.CONCAT($B57,",",K$4),'22 SpcFunc &amp; VentSpcFunc combos'!$Q$8:$Q$343,0),0)&gt;0,1,0)</f>
        <v>0</v>
      </c>
      <c r="L57" s="107">
        <f ca="1">IF(IFERROR(MATCH(_xlfn.CONCAT($B57,",",L$4),'22 SpcFunc &amp; VentSpcFunc combos'!$Q$8:$Q$343,0),0)&gt;0,1,0)</f>
        <v>0</v>
      </c>
      <c r="M57" s="107">
        <f ca="1">IF(IFERROR(MATCH(_xlfn.CONCAT($B57,",",M$4),'22 SpcFunc &amp; VentSpcFunc combos'!$Q$8:$Q$343,0),0)&gt;0,1,0)</f>
        <v>0</v>
      </c>
      <c r="N57" s="107">
        <f ca="1">IF(IFERROR(MATCH(_xlfn.CONCAT($B57,",",N$4),'22 SpcFunc &amp; VentSpcFunc combos'!$Q$8:$Q$343,0),0)&gt;0,1,0)</f>
        <v>0</v>
      </c>
      <c r="O57" s="107">
        <f ca="1">IF(IFERROR(MATCH(_xlfn.CONCAT($B57,",",O$4),'22 SpcFunc &amp; VentSpcFunc combos'!$Q$8:$Q$343,0),0)&gt;0,1,0)</f>
        <v>0</v>
      </c>
      <c r="P57" s="107">
        <f ca="1">IF(IFERROR(MATCH(_xlfn.CONCAT($B57,",",P$4),'22 SpcFunc &amp; VentSpcFunc combos'!$Q$8:$Q$343,0),0)&gt;0,1,0)</f>
        <v>0</v>
      </c>
      <c r="Q57" s="107">
        <f ca="1">IF(IFERROR(MATCH(_xlfn.CONCAT($B57,",",Q$4),'22 SpcFunc &amp; VentSpcFunc combos'!$Q$8:$Q$343,0),0)&gt;0,1,0)</f>
        <v>0</v>
      </c>
      <c r="R57" s="107">
        <f ca="1">IF(IFERROR(MATCH(_xlfn.CONCAT($B57,",",R$4),'22 SpcFunc &amp; VentSpcFunc combos'!$Q$8:$Q$343,0),0)&gt;0,1,0)</f>
        <v>0</v>
      </c>
      <c r="S57" s="107">
        <f ca="1">IF(IFERROR(MATCH(_xlfn.CONCAT($B57,",",S$4),'22 SpcFunc &amp; VentSpcFunc combos'!$Q$8:$Q$343,0),0)&gt;0,1,0)</f>
        <v>0</v>
      </c>
      <c r="T57" s="107">
        <f ca="1">IF(IFERROR(MATCH(_xlfn.CONCAT($B57,",",T$4),'22 SpcFunc &amp; VentSpcFunc combos'!$Q$8:$Q$343,0),0)&gt;0,1,0)</f>
        <v>0</v>
      </c>
      <c r="U57" s="107">
        <f ca="1">IF(IFERROR(MATCH(_xlfn.CONCAT($B57,",",U$4),'22 SpcFunc &amp; VentSpcFunc combos'!$Q$8:$Q$343,0),0)&gt;0,1,0)</f>
        <v>0</v>
      </c>
      <c r="V57" s="107">
        <f ca="1">IF(IFERROR(MATCH(_xlfn.CONCAT($B57,",",V$4),'22 SpcFunc &amp; VentSpcFunc combos'!$Q$8:$Q$343,0),0)&gt;0,1,0)</f>
        <v>0</v>
      </c>
      <c r="W57" s="107">
        <f ca="1">IF(IFERROR(MATCH(_xlfn.CONCAT($B57,",",W$4),'22 SpcFunc &amp; VentSpcFunc combos'!$Q$8:$Q$343,0),0)&gt;0,1,0)</f>
        <v>0</v>
      </c>
      <c r="X57" s="107">
        <f ca="1">IF(IFERROR(MATCH(_xlfn.CONCAT($B57,",",X$4),'22 SpcFunc &amp; VentSpcFunc combos'!$Q$8:$Q$343,0),0)&gt;0,1,0)</f>
        <v>0</v>
      </c>
      <c r="Y57" s="107">
        <f ca="1">IF(IFERROR(MATCH(_xlfn.CONCAT($B57,",",Y$4),'22 SpcFunc &amp; VentSpcFunc combos'!$Q$8:$Q$343,0),0)&gt;0,1,0)</f>
        <v>0</v>
      </c>
      <c r="Z57" s="107">
        <f ca="1">IF(IFERROR(MATCH(_xlfn.CONCAT($B57,",",Z$4),'22 SpcFunc &amp; VentSpcFunc combos'!$Q$8:$Q$343,0),0)&gt;0,1,0)</f>
        <v>0</v>
      </c>
      <c r="AA57" s="107">
        <f ca="1">IF(IFERROR(MATCH(_xlfn.CONCAT($B57,",",AA$4),'22 SpcFunc &amp; VentSpcFunc combos'!$Q$8:$Q$343,0),0)&gt;0,1,0)</f>
        <v>0</v>
      </c>
      <c r="AB57" s="107">
        <f ca="1">IF(IFERROR(MATCH(_xlfn.CONCAT($B57,",",AB$4),'22 SpcFunc &amp; VentSpcFunc combos'!$Q$8:$Q$343,0),0)&gt;0,1,0)</f>
        <v>0</v>
      </c>
      <c r="AC57" s="107">
        <f ca="1">IF(IFERROR(MATCH(_xlfn.CONCAT($B57,",",AC$4),'22 SpcFunc &amp; VentSpcFunc combos'!$Q$8:$Q$343,0),0)&gt;0,1,0)</f>
        <v>0</v>
      </c>
      <c r="AD57" s="107">
        <f ca="1">IF(IFERROR(MATCH(_xlfn.CONCAT($B57,",",AD$4),'22 SpcFunc &amp; VentSpcFunc combos'!$Q$8:$Q$343,0),0)&gt;0,1,0)</f>
        <v>0</v>
      </c>
      <c r="AE57" s="107">
        <f ca="1">IF(IFERROR(MATCH(_xlfn.CONCAT($B57,",",AE$4),'22 SpcFunc &amp; VentSpcFunc combos'!$Q$8:$Q$343,0),0)&gt;0,1,0)</f>
        <v>0</v>
      </c>
      <c r="AF57" s="107">
        <f ca="1">IF(IFERROR(MATCH(_xlfn.CONCAT($B57,",",AF$4),'22 SpcFunc &amp; VentSpcFunc combos'!$Q$8:$Q$343,0),0)&gt;0,1,0)</f>
        <v>0</v>
      </c>
      <c r="AG57" s="107">
        <f ca="1">IF(IFERROR(MATCH(_xlfn.CONCAT($B57,",",AG$4),'22 SpcFunc &amp; VentSpcFunc combos'!$Q$8:$Q$343,0),0)&gt;0,1,0)</f>
        <v>0</v>
      </c>
      <c r="AH57" s="107">
        <f ca="1">IF(IFERROR(MATCH(_xlfn.CONCAT($B57,",",AH$4),'22 SpcFunc &amp; VentSpcFunc combos'!$Q$8:$Q$343,0),0)&gt;0,1,0)</f>
        <v>0</v>
      </c>
      <c r="AI57" s="107">
        <f ca="1">IF(IFERROR(MATCH(_xlfn.CONCAT($B57,",",AI$4),'22 SpcFunc &amp; VentSpcFunc combos'!$Q$8:$Q$343,0),0)&gt;0,1,0)</f>
        <v>0</v>
      </c>
      <c r="AJ57" s="107">
        <f ca="1">IF(IFERROR(MATCH(_xlfn.CONCAT($B57,",",AJ$4),'22 SpcFunc &amp; VentSpcFunc combos'!$Q$8:$Q$343,0),0)&gt;0,1,0)</f>
        <v>0</v>
      </c>
      <c r="AK57" s="107">
        <f ca="1">IF(IFERROR(MATCH(_xlfn.CONCAT($B57,",",AK$4),'22 SpcFunc &amp; VentSpcFunc combos'!$Q$8:$Q$343,0),0)&gt;0,1,0)</f>
        <v>0</v>
      </c>
      <c r="AL57" s="107">
        <f ca="1">IF(IFERROR(MATCH(_xlfn.CONCAT($B57,",",AL$4),'22 SpcFunc &amp; VentSpcFunc combos'!$Q$8:$Q$343,0),0)&gt;0,1,0)</f>
        <v>0</v>
      </c>
      <c r="AM57" s="107">
        <f ca="1">IF(IFERROR(MATCH(_xlfn.CONCAT($B57,",",AM$4),'22 SpcFunc &amp; VentSpcFunc combos'!$Q$8:$Q$343,0),0)&gt;0,1,0)</f>
        <v>0</v>
      </c>
      <c r="AN57" s="107">
        <f ca="1">IF(IFERROR(MATCH(_xlfn.CONCAT($B57,",",AN$4),'22 SpcFunc &amp; VentSpcFunc combos'!$Q$8:$Q$343,0),0)&gt;0,1,0)</f>
        <v>0</v>
      </c>
      <c r="AO57" s="107">
        <f ca="1">IF(IFERROR(MATCH(_xlfn.CONCAT($B57,",",AO$4),'22 SpcFunc &amp; VentSpcFunc combos'!$Q$8:$Q$343,0),0)&gt;0,1,0)</f>
        <v>0</v>
      </c>
      <c r="AP57" s="107">
        <f ca="1">IF(IFERROR(MATCH(_xlfn.CONCAT($B57,",",AP$4),'22 SpcFunc &amp; VentSpcFunc combos'!$Q$8:$Q$343,0),0)&gt;0,1,0)</f>
        <v>0</v>
      </c>
      <c r="AQ57" s="107">
        <f ca="1">IF(IFERROR(MATCH(_xlfn.CONCAT($B57,",",AQ$4),'22 SpcFunc &amp; VentSpcFunc combos'!$Q$8:$Q$343,0),0)&gt;0,1,0)</f>
        <v>0</v>
      </c>
      <c r="AR57" s="107">
        <f ca="1">IF(IFERROR(MATCH(_xlfn.CONCAT($B57,",",AR$4),'22 SpcFunc &amp; VentSpcFunc combos'!$Q$8:$Q$343,0),0)&gt;0,1,0)</f>
        <v>0</v>
      </c>
      <c r="AS57" s="107">
        <f ca="1">IF(IFERROR(MATCH(_xlfn.CONCAT($B57,",",AS$4),'22 SpcFunc &amp; VentSpcFunc combos'!$Q$8:$Q$343,0),0)&gt;0,1,0)</f>
        <v>0</v>
      </c>
      <c r="AT57" s="107">
        <f ca="1">IF(IFERROR(MATCH(_xlfn.CONCAT($B57,",",AT$4),'22 SpcFunc &amp; VentSpcFunc combos'!$Q$8:$Q$343,0),0)&gt;0,1,0)</f>
        <v>0</v>
      </c>
      <c r="AU57" s="107">
        <f ca="1">IF(IFERROR(MATCH(_xlfn.CONCAT($B57,",",AU$4),'22 SpcFunc &amp; VentSpcFunc combos'!$Q$8:$Q$343,0),0)&gt;0,1,0)</f>
        <v>0</v>
      </c>
      <c r="AV57" s="107">
        <f ca="1">IF(IFERROR(MATCH(_xlfn.CONCAT($B57,",",AV$4),'22 SpcFunc &amp; VentSpcFunc combos'!$Q$8:$Q$343,0),0)&gt;0,1,0)</f>
        <v>0</v>
      </c>
      <c r="AW57" s="107">
        <f ca="1">IF(IFERROR(MATCH(_xlfn.CONCAT($B57,",",AW$4),'22 SpcFunc &amp; VentSpcFunc combos'!$Q$8:$Q$343,0),0)&gt;0,1,0)</f>
        <v>0</v>
      </c>
      <c r="AX57" s="107">
        <f ca="1">IF(IFERROR(MATCH(_xlfn.CONCAT($B57,",",AX$4),'22 SpcFunc &amp; VentSpcFunc combos'!$Q$8:$Q$343,0),0)&gt;0,1,0)</f>
        <v>0</v>
      </c>
      <c r="AY57" s="107">
        <f ca="1">IF(IFERROR(MATCH(_xlfn.CONCAT($B57,",",AY$4),'22 SpcFunc &amp; VentSpcFunc combos'!$Q$8:$Q$343,0),0)&gt;0,1,0)</f>
        <v>0</v>
      </c>
      <c r="AZ57" s="107">
        <f ca="1">IF(IFERROR(MATCH(_xlfn.CONCAT($B57,",",AZ$4),'22 SpcFunc &amp; VentSpcFunc combos'!$Q$8:$Q$343,0),0)&gt;0,1,0)</f>
        <v>0</v>
      </c>
      <c r="BA57" s="107">
        <f ca="1">IF(IFERROR(MATCH(_xlfn.CONCAT($B57,",",BA$4),'22 SpcFunc &amp; VentSpcFunc combos'!$Q$8:$Q$343,0),0)&gt;0,1,0)</f>
        <v>0</v>
      </c>
      <c r="BB57" s="107">
        <f ca="1">IF(IFERROR(MATCH(_xlfn.CONCAT($B57,",",BB$4),'22 SpcFunc &amp; VentSpcFunc combos'!$Q$8:$Q$343,0),0)&gt;0,1,0)</f>
        <v>0</v>
      </c>
      <c r="BC57" s="107">
        <f ca="1">IF(IFERROR(MATCH(_xlfn.CONCAT($B57,",",BC$4),'22 SpcFunc &amp; VentSpcFunc combos'!$Q$8:$Q$343,0),0)&gt;0,1,0)</f>
        <v>0</v>
      </c>
      <c r="BD57" s="107">
        <f ca="1">IF(IFERROR(MATCH(_xlfn.CONCAT($B57,",",BD$4),'22 SpcFunc &amp; VentSpcFunc combos'!$Q$8:$Q$343,0),0)&gt;0,1,0)</f>
        <v>0</v>
      </c>
      <c r="BE57" s="107">
        <f ca="1">IF(IFERROR(MATCH(_xlfn.CONCAT($B57,",",BE$4),'22 SpcFunc &amp; VentSpcFunc combos'!$Q$8:$Q$343,0),0)&gt;0,1,0)</f>
        <v>0</v>
      </c>
      <c r="BF57" s="107">
        <f ca="1">IF(IFERROR(MATCH(_xlfn.CONCAT($B57,",",BF$4),'22 SpcFunc &amp; VentSpcFunc combos'!$Q$8:$Q$343,0),0)&gt;0,1,0)</f>
        <v>0</v>
      </c>
      <c r="BG57" s="107">
        <f ca="1">IF(IFERROR(MATCH(_xlfn.CONCAT($B57,",",BG$4),'22 SpcFunc &amp; VentSpcFunc combos'!$Q$8:$Q$343,0),0)&gt;0,1,0)</f>
        <v>0</v>
      </c>
      <c r="BH57" s="107">
        <f ca="1">IF(IFERROR(MATCH(_xlfn.CONCAT($B57,",",BH$4),'22 SpcFunc &amp; VentSpcFunc combos'!$Q$8:$Q$343,0),0)&gt;0,1,0)</f>
        <v>0</v>
      </c>
      <c r="BI57" s="107">
        <f ca="1">IF(IFERROR(MATCH(_xlfn.CONCAT($B57,",",BI$4),'22 SpcFunc &amp; VentSpcFunc combos'!$Q$8:$Q$343,0),0)&gt;0,1,0)</f>
        <v>0</v>
      </c>
      <c r="BJ57" s="107">
        <f ca="1">IF(IFERROR(MATCH(_xlfn.CONCAT($B57,",",BJ$4),'22 SpcFunc &amp; VentSpcFunc combos'!$Q$8:$Q$343,0),0)&gt;0,1,0)</f>
        <v>0</v>
      </c>
      <c r="BK57" s="107">
        <f ca="1">IF(IFERROR(MATCH(_xlfn.CONCAT($B57,",",BK$4),'22 SpcFunc &amp; VentSpcFunc combos'!$Q$8:$Q$343,0),0)&gt;0,1,0)</f>
        <v>0</v>
      </c>
      <c r="BL57" s="107">
        <f ca="1">IF(IFERROR(MATCH(_xlfn.CONCAT($B57,",",BL$4),'22 SpcFunc &amp; VentSpcFunc combos'!$Q$8:$Q$343,0),0)&gt;0,1,0)</f>
        <v>0</v>
      </c>
      <c r="BM57" s="107">
        <f ca="1">IF(IFERROR(MATCH(_xlfn.CONCAT($B57,",",BM$4),'22 SpcFunc &amp; VentSpcFunc combos'!$Q$8:$Q$343,0),0)&gt;0,1,0)</f>
        <v>0</v>
      </c>
      <c r="BN57" s="107">
        <f ca="1">IF(IFERROR(MATCH(_xlfn.CONCAT($B57,",",BN$4),'22 SpcFunc &amp; VentSpcFunc combos'!$Q$8:$Q$343,0),0)&gt;0,1,0)</f>
        <v>0</v>
      </c>
      <c r="BO57" s="107">
        <f ca="1">IF(IFERROR(MATCH(_xlfn.CONCAT($B57,",",BO$4),'22 SpcFunc &amp; VentSpcFunc combos'!$Q$8:$Q$343,0),0)&gt;0,1,0)</f>
        <v>0</v>
      </c>
      <c r="BP57" s="107">
        <f ca="1">IF(IFERROR(MATCH(_xlfn.CONCAT($B57,",",BP$4),'22 SpcFunc &amp; VentSpcFunc combos'!$Q$8:$Q$343,0),0)&gt;0,1,0)</f>
        <v>0</v>
      </c>
      <c r="BQ57" s="107">
        <f ca="1">IF(IFERROR(MATCH(_xlfn.CONCAT($B57,",",BQ$4),'22 SpcFunc &amp; VentSpcFunc combos'!$Q$8:$Q$343,0),0)&gt;0,1,0)</f>
        <v>0</v>
      </c>
      <c r="BR57" s="107">
        <f ca="1">IF(IFERROR(MATCH(_xlfn.CONCAT($B57,",",BR$4),'22 SpcFunc &amp; VentSpcFunc combos'!$Q$8:$Q$343,0),0)&gt;0,1,0)</f>
        <v>0</v>
      </c>
      <c r="BS57" s="107">
        <f ca="1">IF(IFERROR(MATCH(_xlfn.CONCAT($B57,",",BS$4),'22 SpcFunc &amp; VentSpcFunc combos'!$Q$8:$Q$343,0),0)&gt;0,1,0)</f>
        <v>0</v>
      </c>
      <c r="BT57" s="107">
        <f ca="1">IF(IFERROR(MATCH(_xlfn.CONCAT($B57,",",BT$4),'22 SpcFunc &amp; VentSpcFunc combos'!$Q$8:$Q$343,0),0)&gt;0,1,0)</f>
        <v>0</v>
      </c>
      <c r="BU57" s="107">
        <f ca="1">IF(IFERROR(MATCH(_xlfn.CONCAT($B57,",",BU$4),'22 SpcFunc &amp; VentSpcFunc combos'!$Q$8:$Q$343,0),0)&gt;0,1,0)</f>
        <v>0</v>
      </c>
      <c r="BV57" s="107">
        <f ca="1">IF(IFERROR(MATCH(_xlfn.CONCAT($B57,",",BV$4),'22 SpcFunc &amp; VentSpcFunc combos'!$Q$8:$Q$343,0),0)&gt;0,1,0)</f>
        <v>0</v>
      </c>
      <c r="BW57" s="107">
        <f ca="1">IF(IFERROR(MATCH(_xlfn.CONCAT($B57,",",BW$4),'22 SpcFunc &amp; VentSpcFunc combos'!$Q$8:$Q$343,0),0)&gt;0,1,0)</f>
        <v>0</v>
      </c>
      <c r="BX57" s="107">
        <f ca="1">IF(IFERROR(MATCH(_xlfn.CONCAT($B57,",",BX$4),'22 SpcFunc &amp; VentSpcFunc combos'!$Q$8:$Q$343,0),0)&gt;0,1,0)</f>
        <v>1</v>
      </c>
      <c r="BY57" s="107">
        <f ca="1">IF(IFERROR(MATCH(_xlfn.CONCAT($B57,",",BY$4),'22 SpcFunc &amp; VentSpcFunc combos'!$Q$8:$Q$343,0),0)&gt;0,1,0)</f>
        <v>0</v>
      </c>
      <c r="BZ57" s="107">
        <f ca="1">IF(IFERROR(MATCH(_xlfn.CONCAT($B57,",",BZ$4),'22 SpcFunc &amp; VentSpcFunc combos'!$Q$8:$Q$343,0),0)&gt;0,1,0)</f>
        <v>0</v>
      </c>
      <c r="CA57" s="107">
        <f ca="1">IF(IFERROR(MATCH(_xlfn.CONCAT($B57,",",CA$4),'22 SpcFunc &amp; VentSpcFunc combos'!$Q$8:$Q$343,0),0)&gt;0,1,0)</f>
        <v>0</v>
      </c>
      <c r="CB57" s="107">
        <f ca="1">IF(IFERROR(MATCH(_xlfn.CONCAT($B57,",",CB$4),'22 SpcFunc &amp; VentSpcFunc combos'!$Q$8:$Q$343,0),0)&gt;0,1,0)</f>
        <v>0</v>
      </c>
      <c r="CC57" s="107">
        <f ca="1">IF(IFERROR(MATCH(_xlfn.CONCAT($B57,",",CC$4),'22 SpcFunc &amp; VentSpcFunc combos'!$Q$8:$Q$343,0),0)&gt;0,1,0)</f>
        <v>0</v>
      </c>
      <c r="CD57" s="107">
        <f ca="1">IF(IFERROR(MATCH(_xlfn.CONCAT($B57,",",CD$4),'22 SpcFunc &amp; VentSpcFunc combos'!$Q$8:$Q$343,0),0)&gt;0,1,0)</f>
        <v>0</v>
      </c>
      <c r="CE57" s="107">
        <f ca="1">IF(IFERROR(MATCH(_xlfn.CONCAT($B57,",",CE$4),'22 SpcFunc &amp; VentSpcFunc combos'!$Q$8:$Q$343,0),0)&gt;0,1,0)</f>
        <v>0</v>
      </c>
      <c r="CF57" s="107">
        <f ca="1">IF(IFERROR(MATCH(_xlfn.CONCAT($B57,",",CF$4),'22 SpcFunc &amp; VentSpcFunc combos'!$Q$8:$Q$343,0),0)&gt;0,1,0)</f>
        <v>0</v>
      </c>
      <c r="CG57" s="107">
        <f ca="1">IF(IFERROR(MATCH(_xlfn.CONCAT($B57,",",CG$4),'22 SpcFunc &amp; VentSpcFunc combos'!$Q$8:$Q$343,0),0)&gt;0,1,0)</f>
        <v>0</v>
      </c>
      <c r="CH57" s="107">
        <f ca="1">IF(IFERROR(MATCH(_xlfn.CONCAT($B57,",",CH$4),'22 SpcFunc &amp; VentSpcFunc combos'!$Q$8:$Q$343,0),0)&gt;0,1,0)</f>
        <v>0</v>
      </c>
      <c r="CI57" s="107">
        <f ca="1">IF(IFERROR(MATCH(_xlfn.CONCAT($B57,",",CI$4),'22 SpcFunc &amp; VentSpcFunc combos'!$Q$8:$Q$343,0),0)&gt;0,1,0)</f>
        <v>0</v>
      </c>
      <c r="CJ57" s="107">
        <f ca="1">IF(IFERROR(MATCH(_xlfn.CONCAT($B57,",",CJ$4),'22 SpcFunc &amp; VentSpcFunc combos'!$Q$8:$Q$343,0),0)&gt;0,1,0)</f>
        <v>0</v>
      </c>
      <c r="CK57" s="107">
        <f ca="1">IF(IFERROR(MATCH(_xlfn.CONCAT($B57,",",CK$4),'22 SpcFunc &amp; VentSpcFunc combos'!$Q$8:$Q$343,0),0)&gt;0,1,0)</f>
        <v>0</v>
      </c>
      <c r="CL57" s="107">
        <f ca="1">IF(IFERROR(MATCH(_xlfn.CONCAT($B57,",",CL$4),'22 SpcFunc &amp; VentSpcFunc combos'!$Q$8:$Q$343,0),0)&gt;0,1,0)</f>
        <v>0</v>
      </c>
      <c r="CM57" s="107">
        <f ca="1">IF(IFERROR(MATCH(_xlfn.CONCAT($B57,",",CM$4),'22 SpcFunc &amp; VentSpcFunc combos'!$Q$8:$Q$343,0),0)&gt;0,1,0)</f>
        <v>0</v>
      </c>
      <c r="CN57" s="107">
        <f ca="1">IF(IFERROR(MATCH(_xlfn.CONCAT($B57,",",CN$4),'22 SpcFunc &amp; VentSpcFunc combos'!$Q$8:$Q$343,0),0)&gt;0,1,0)</f>
        <v>0</v>
      </c>
      <c r="CO57" s="107">
        <f ca="1">IF(IFERROR(MATCH(_xlfn.CONCAT($B57,",",CO$4),'22 SpcFunc &amp; VentSpcFunc combos'!$Q$8:$Q$343,0),0)&gt;0,1,0)</f>
        <v>0</v>
      </c>
      <c r="CP57" s="107">
        <f ca="1">IF(IFERROR(MATCH(_xlfn.CONCAT($B57,",",CP$4),'22 SpcFunc &amp; VentSpcFunc combos'!$Q$8:$Q$343,0),0)&gt;0,1,0)</f>
        <v>0</v>
      </c>
      <c r="CQ57" s="107">
        <f ca="1">IF(IFERROR(MATCH(_xlfn.CONCAT($B57,",",CQ$4),'22 SpcFunc &amp; VentSpcFunc combos'!$Q$8:$Q$343,0),0)&gt;0,1,0)</f>
        <v>0</v>
      </c>
      <c r="CR57" s="107">
        <f ca="1">IF(IFERROR(MATCH(_xlfn.CONCAT($B57,",",CR$4),'22 SpcFunc &amp; VentSpcFunc combos'!$Q$8:$Q$343,0),0)&gt;0,1,0)</f>
        <v>0</v>
      </c>
      <c r="CS57" s="107">
        <f ca="1">IF(IFERROR(MATCH(_xlfn.CONCAT($B57,",",CS$4),'22 SpcFunc &amp; VentSpcFunc combos'!$Q$8:$Q$343,0),0)&gt;0,1,0)</f>
        <v>0</v>
      </c>
      <c r="CT57" s="107">
        <f ca="1">IF(IFERROR(MATCH(_xlfn.CONCAT($B57,",",CT$4),'22 SpcFunc &amp; VentSpcFunc combos'!$Q$8:$Q$343,0),0)&gt;0,1,0)</f>
        <v>0</v>
      </c>
      <c r="CU57" s="86" t="s">
        <v>535</v>
      </c>
      <c r="CV57">
        <f t="shared" ca="1" si="4"/>
        <v>1</v>
      </c>
    </row>
    <row r="58" spans="2:100">
      <c r="B58" t="str">
        <f>'For CSV - 2022 SpcFuncData'!B58</f>
        <v>Parking Garage Area (Parking Zone and Ramps)</v>
      </c>
      <c r="C58" s="107">
        <f ca="1">IF(IFERROR(MATCH(_xlfn.CONCAT($B58,",",C$4),'22 SpcFunc &amp; VentSpcFunc combos'!$Q$8:$Q$343,0),0)&gt;0,1,0)</f>
        <v>0</v>
      </c>
      <c r="D58" s="107">
        <f ca="1">IF(IFERROR(MATCH(_xlfn.CONCAT($B58,",",D$4),'22 SpcFunc &amp; VentSpcFunc combos'!$Q$8:$Q$343,0),0)&gt;0,1,0)</f>
        <v>0</v>
      </c>
      <c r="E58" s="107">
        <f ca="1">IF(IFERROR(MATCH(_xlfn.CONCAT($B58,",",E$4),'22 SpcFunc &amp; VentSpcFunc combos'!$Q$8:$Q$343,0),0)&gt;0,1,0)</f>
        <v>0</v>
      </c>
      <c r="F58" s="107">
        <f ca="1">IF(IFERROR(MATCH(_xlfn.CONCAT($B58,",",F$4),'22 SpcFunc &amp; VentSpcFunc combos'!$Q$8:$Q$343,0),0)&gt;0,1,0)</f>
        <v>0</v>
      </c>
      <c r="G58" s="107">
        <f ca="1">IF(IFERROR(MATCH(_xlfn.CONCAT($B58,",",G$4),'22 SpcFunc &amp; VentSpcFunc combos'!$Q$8:$Q$343,0),0)&gt;0,1,0)</f>
        <v>0</v>
      </c>
      <c r="H58" s="107">
        <f ca="1">IF(IFERROR(MATCH(_xlfn.CONCAT($B58,",",H$4),'22 SpcFunc &amp; VentSpcFunc combos'!$Q$8:$Q$343,0),0)&gt;0,1,0)</f>
        <v>0</v>
      </c>
      <c r="I58" s="107">
        <f ca="1">IF(IFERROR(MATCH(_xlfn.CONCAT($B58,",",I$4),'22 SpcFunc &amp; VentSpcFunc combos'!$Q$8:$Q$343,0),0)&gt;0,1,0)</f>
        <v>0</v>
      </c>
      <c r="J58" s="107">
        <f ca="1">IF(IFERROR(MATCH(_xlfn.CONCAT($B58,",",J$4),'22 SpcFunc &amp; VentSpcFunc combos'!$Q$8:$Q$343,0),0)&gt;0,1,0)</f>
        <v>0</v>
      </c>
      <c r="K58" s="107">
        <f ca="1">IF(IFERROR(MATCH(_xlfn.CONCAT($B58,",",K$4),'22 SpcFunc &amp; VentSpcFunc combos'!$Q$8:$Q$343,0),0)&gt;0,1,0)</f>
        <v>0</v>
      </c>
      <c r="L58" s="107">
        <f ca="1">IF(IFERROR(MATCH(_xlfn.CONCAT($B58,",",L$4),'22 SpcFunc &amp; VentSpcFunc combos'!$Q$8:$Q$343,0),0)&gt;0,1,0)</f>
        <v>0</v>
      </c>
      <c r="M58" s="107">
        <f ca="1">IF(IFERROR(MATCH(_xlfn.CONCAT($B58,",",M$4),'22 SpcFunc &amp; VentSpcFunc combos'!$Q$8:$Q$343,0),0)&gt;0,1,0)</f>
        <v>0</v>
      </c>
      <c r="N58" s="107">
        <f ca="1">IF(IFERROR(MATCH(_xlfn.CONCAT($B58,",",N$4),'22 SpcFunc &amp; VentSpcFunc combos'!$Q$8:$Q$343,0),0)&gt;0,1,0)</f>
        <v>0</v>
      </c>
      <c r="O58" s="107">
        <f ca="1">IF(IFERROR(MATCH(_xlfn.CONCAT($B58,",",O$4),'22 SpcFunc &amp; VentSpcFunc combos'!$Q$8:$Q$343,0),0)&gt;0,1,0)</f>
        <v>0</v>
      </c>
      <c r="P58" s="107">
        <f ca="1">IF(IFERROR(MATCH(_xlfn.CONCAT($B58,",",P$4),'22 SpcFunc &amp; VentSpcFunc combos'!$Q$8:$Q$343,0),0)&gt;0,1,0)</f>
        <v>0</v>
      </c>
      <c r="Q58" s="107">
        <f ca="1">IF(IFERROR(MATCH(_xlfn.CONCAT($B58,",",Q$4),'22 SpcFunc &amp; VentSpcFunc combos'!$Q$8:$Q$343,0),0)&gt;0,1,0)</f>
        <v>0</v>
      </c>
      <c r="R58" s="107">
        <f ca="1">IF(IFERROR(MATCH(_xlfn.CONCAT($B58,",",R$4),'22 SpcFunc &amp; VentSpcFunc combos'!$Q$8:$Q$343,0),0)&gt;0,1,0)</f>
        <v>0</v>
      </c>
      <c r="S58" s="107">
        <f ca="1">IF(IFERROR(MATCH(_xlfn.CONCAT($B58,",",S$4),'22 SpcFunc &amp; VentSpcFunc combos'!$Q$8:$Q$343,0),0)&gt;0,1,0)</f>
        <v>0</v>
      </c>
      <c r="T58" s="107">
        <f ca="1">IF(IFERROR(MATCH(_xlfn.CONCAT($B58,",",T$4),'22 SpcFunc &amp; VentSpcFunc combos'!$Q$8:$Q$343,0),0)&gt;0,1,0)</f>
        <v>0</v>
      </c>
      <c r="U58" s="107">
        <f ca="1">IF(IFERROR(MATCH(_xlfn.CONCAT($B58,",",U$4),'22 SpcFunc &amp; VentSpcFunc combos'!$Q$8:$Q$343,0),0)&gt;0,1,0)</f>
        <v>0</v>
      </c>
      <c r="V58" s="107">
        <f ca="1">IF(IFERROR(MATCH(_xlfn.CONCAT($B58,",",V$4),'22 SpcFunc &amp; VentSpcFunc combos'!$Q$8:$Q$343,0),0)&gt;0,1,0)</f>
        <v>0</v>
      </c>
      <c r="W58" s="107">
        <f ca="1">IF(IFERROR(MATCH(_xlfn.CONCAT($B58,",",W$4),'22 SpcFunc &amp; VentSpcFunc combos'!$Q$8:$Q$343,0),0)&gt;0,1,0)</f>
        <v>0</v>
      </c>
      <c r="X58" s="107">
        <f ca="1">IF(IFERROR(MATCH(_xlfn.CONCAT($B58,",",X$4),'22 SpcFunc &amp; VentSpcFunc combos'!$Q$8:$Q$343,0),0)&gt;0,1,0)</f>
        <v>0</v>
      </c>
      <c r="Y58" s="107">
        <f ca="1">IF(IFERROR(MATCH(_xlfn.CONCAT($B58,",",Y$4),'22 SpcFunc &amp; VentSpcFunc combos'!$Q$8:$Q$343,0),0)&gt;0,1,0)</f>
        <v>0</v>
      </c>
      <c r="Z58" s="107">
        <f ca="1">IF(IFERROR(MATCH(_xlfn.CONCAT($B58,",",Z$4),'22 SpcFunc &amp; VentSpcFunc combos'!$Q$8:$Q$343,0),0)&gt;0,1,0)</f>
        <v>0</v>
      </c>
      <c r="AA58" s="107">
        <f ca="1">IF(IFERROR(MATCH(_xlfn.CONCAT($B58,",",AA$4),'22 SpcFunc &amp; VentSpcFunc combos'!$Q$8:$Q$343,0),0)&gt;0,1,0)</f>
        <v>0</v>
      </c>
      <c r="AB58" s="107">
        <f ca="1">IF(IFERROR(MATCH(_xlfn.CONCAT($B58,",",AB$4),'22 SpcFunc &amp; VentSpcFunc combos'!$Q$8:$Q$343,0),0)&gt;0,1,0)</f>
        <v>0</v>
      </c>
      <c r="AC58" s="107">
        <f ca="1">IF(IFERROR(MATCH(_xlfn.CONCAT($B58,",",AC$4),'22 SpcFunc &amp; VentSpcFunc combos'!$Q$8:$Q$343,0),0)&gt;0,1,0)</f>
        <v>0</v>
      </c>
      <c r="AD58" s="107">
        <f ca="1">IF(IFERROR(MATCH(_xlfn.CONCAT($B58,",",AD$4),'22 SpcFunc &amp; VentSpcFunc combos'!$Q$8:$Q$343,0),0)&gt;0,1,0)</f>
        <v>0</v>
      </c>
      <c r="AE58" s="107">
        <f ca="1">IF(IFERROR(MATCH(_xlfn.CONCAT($B58,",",AE$4),'22 SpcFunc &amp; VentSpcFunc combos'!$Q$8:$Q$343,0),0)&gt;0,1,0)</f>
        <v>0</v>
      </c>
      <c r="AF58" s="107">
        <f ca="1">IF(IFERROR(MATCH(_xlfn.CONCAT($B58,",",AF$4),'22 SpcFunc &amp; VentSpcFunc combos'!$Q$8:$Q$343,0),0)&gt;0,1,0)</f>
        <v>0</v>
      </c>
      <c r="AG58" s="107">
        <f ca="1">IF(IFERROR(MATCH(_xlfn.CONCAT($B58,",",AG$4),'22 SpcFunc &amp; VentSpcFunc combos'!$Q$8:$Q$343,0),0)&gt;0,1,0)</f>
        <v>0</v>
      </c>
      <c r="AH58" s="107">
        <f ca="1">IF(IFERROR(MATCH(_xlfn.CONCAT($B58,",",AH$4),'22 SpcFunc &amp; VentSpcFunc combos'!$Q$8:$Q$343,0),0)&gt;0,1,0)</f>
        <v>0</v>
      </c>
      <c r="AI58" s="107">
        <f ca="1">IF(IFERROR(MATCH(_xlfn.CONCAT($B58,",",AI$4),'22 SpcFunc &amp; VentSpcFunc combos'!$Q$8:$Q$343,0),0)&gt;0,1,0)</f>
        <v>0</v>
      </c>
      <c r="AJ58" s="107">
        <f ca="1">IF(IFERROR(MATCH(_xlfn.CONCAT($B58,",",AJ$4),'22 SpcFunc &amp; VentSpcFunc combos'!$Q$8:$Q$343,0),0)&gt;0,1,0)</f>
        <v>1</v>
      </c>
      <c r="AK58" s="107">
        <f ca="1">IF(IFERROR(MATCH(_xlfn.CONCAT($B58,",",AK$4),'22 SpcFunc &amp; VentSpcFunc combos'!$Q$8:$Q$343,0),0)&gt;0,1,0)</f>
        <v>0</v>
      </c>
      <c r="AL58" s="107">
        <f ca="1">IF(IFERROR(MATCH(_xlfn.CONCAT($B58,",",AL$4),'22 SpcFunc &amp; VentSpcFunc combos'!$Q$8:$Q$343,0),0)&gt;0,1,0)</f>
        <v>0</v>
      </c>
      <c r="AM58" s="107">
        <f ca="1">IF(IFERROR(MATCH(_xlfn.CONCAT($B58,",",AM$4),'22 SpcFunc &amp; VentSpcFunc combos'!$Q$8:$Q$343,0),0)&gt;0,1,0)</f>
        <v>0</v>
      </c>
      <c r="AN58" s="107">
        <f ca="1">IF(IFERROR(MATCH(_xlfn.CONCAT($B58,",",AN$4),'22 SpcFunc &amp; VentSpcFunc combos'!$Q$8:$Q$343,0),0)&gt;0,1,0)</f>
        <v>0</v>
      </c>
      <c r="AO58" s="107">
        <f ca="1">IF(IFERROR(MATCH(_xlfn.CONCAT($B58,",",AO$4),'22 SpcFunc &amp; VentSpcFunc combos'!$Q$8:$Q$343,0),0)&gt;0,1,0)</f>
        <v>0</v>
      </c>
      <c r="AP58" s="107">
        <f ca="1">IF(IFERROR(MATCH(_xlfn.CONCAT($B58,",",AP$4),'22 SpcFunc &amp; VentSpcFunc combos'!$Q$8:$Q$343,0),0)&gt;0,1,0)</f>
        <v>0</v>
      </c>
      <c r="AQ58" s="107">
        <f ca="1">IF(IFERROR(MATCH(_xlfn.CONCAT($B58,",",AQ$4),'22 SpcFunc &amp; VentSpcFunc combos'!$Q$8:$Q$343,0),0)&gt;0,1,0)</f>
        <v>0</v>
      </c>
      <c r="AR58" s="107">
        <f ca="1">IF(IFERROR(MATCH(_xlfn.CONCAT($B58,",",AR$4),'22 SpcFunc &amp; VentSpcFunc combos'!$Q$8:$Q$343,0),0)&gt;0,1,0)</f>
        <v>0</v>
      </c>
      <c r="AS58" s="107">
        <f ca="1">IF(IFERROR(MATCH(_xlfn.CONCAT($B58,",",AS$4),'22 SpcFunc &amp; VentSpcFunc combos'!$Q$8:$Q$343,0),0)&gt;0,1,0)</f>
        <v>0</v>
      </c>
      <c r="AT58" s="107">
        <f ca="1">IF(IFERROR(MATCH(_xlfn.CONCAT($B58,",",AT$4),'22 SpcFunc &amp; VentSpcFunc combos'!$Q$8:$Q$343,0),0)&gt;0,1,0)</f>
        <v>0</v>
      </c>
      <c r="AU58" s="107">
        <f ca="1">IF(IFERROR(MATCH(_xlfn.CONCAT($B58,",",AU$4),'22 SpcFunc &amp; VentSpcFunc combos'!$Q$8:$Q$343,0),0)&gt;0,1,0)</f>
        <v>0</v>
      </c>
      <c r="AV58" s="107">
        <f ca="1">IF(IFERROR(MATCH(_xlfn.CONCAT($B58,",",AV$4),'22 SpcFunc &amp; VentSpcFunc combos'!$Q$8:$Q$343,0),0)&gt;0,1,0)</f>
        <v>0</v>
      </c>
      <c r="AW58" s="107">
        <f ca="1">IF(IFERROR(MATCH(_xlfn.CONCAT($B58,",",AW$4),'22 SpcFunc &amp; VentSpcFunc combos'!$Q$8:$Q$343,0),0)&gt;0,1,0)</f>
        <v>0</v>
      </c>
      <c r="AX58" s="107">
        <f ca="1">IF(IFERROR(MATCH(_xlfn.CONCAT($B58,",",AX$4),'22 SpcFunc &amp; VentSpcFunc combos'!$Q$8:$Q$343,0),0)&gt;0,1,0)</f>
        <v>0</v>
      </c>
      <c r="AY58" s="107">
        <f ca="1">IF(IFERROR(MATCH(_xlfn.CONCAT($B58,",",AY$4),'22 SpcFunc &amp; VentSpcFunc combos'!$Q$8:$Q$343,0),0)&gt;0,1,0)</f>
        <v>0</v>
      </c>
      <c r="AZ58" s="107">
        <f ca="1">IF(IFERROR(MATCH(_xlfn.CONCAT($B58,",",AZ$4),'22 SpcFunc &amp; VentSpcFunc combos'!$Q$8:$Q$343,0),0)&gt;0,1,0)</f>
        <v>0</v>
      </c>
      <c r="BA58" s="107">
        <f ca="1">IF(IFERROR(MATCH(_xlfn.CONCAT($B58,",",BA$4),'22 SpcFunc &amp; VentSpcFunc combos'!$Q$8:$Q$343,0),0)&gt;0,1,0)</f>
        <v>0</v>
      </c>
      <c r="BB58" s="107">
        <f ca="1">IF(IFERROR(MATCH(_xlfn.CONCAT($B58,",",BB$4),'22 SpcFunc &amp; VentSpcFunc combos'!$Q$8:$Q$343,0),0)&gt;0,1,0)</f>
        <v>0</v>
      </c>
      <c r="BC58" s="107">
        <f ca="1">IF(IFERROR(MATCH(_xlfn.CONCAT($B58,",",BC$4),'22 SpcFunc &amp; VentSpcFunc combos'!$Q$8:$Q$343,0),0)&gt;0,1,0)</f>
        <v>0</v>
      </c>
      <c r="BD58" s="107">
        <f ca="1">IF(IFERROR(MATCH(_xlfn.CONCAT($B58,",",BD$4),'22 SpcFunc &amp; VentSpcFunc combos'!$Q$8:$Q$343,0),0)&gt;0,1,0)</f>
        <v>0</v>
      </c>
      <c r="BE58" s="107">
        <f ca="1">IF(IFERROR(MATCH(_xlfn.CONCAT($B58,",",BE$4),'22 SpcFunc &amp; VentSpcFunc combos'!$Q$8:$Q$343,0),0)&gt;0,1,0)</f>
        <v>0</v>
      </c>
      <c r="BF58" s="107">
        <f ca="1">IF(IFERROR(MATCH(_xlfn.CONCAT($B58,",",BF$4),'22 SpcFunc &amp; VentSpcFunc combos'!$Q$8:$Q$343,0),0)&gt;0,1,0)</f>
        <v>0</v>
      </c>
      <c r="BG58" s="107">
        <f ca="1">IF(IFERROR(MATCH(_xlfn.CONCAT($B58,",",BG$4),'22 SpcFunc &amp; VentSpcFunc combos'!$Q$8:$Q$343,0),0)&gt;0,1,0)</f>
        <v>0</v>
      </c>
      <c r="BH58" s="107">
        <f ca="1">IF(IFERROR(MATCH(_xlfn.CONCAT($B58,",",BH$4),'22 SpcFunc &amp; VentSpcFunc combos'!$Q$8:$Q$343,0),0)&gt;0,1,0)</f>
        <v>0</v>
      </c>
      <c r="BI58" s="107">
        <f ca="1">IF(IFERROR(MATCH(_xlfn.CONCAT($B58,",",BI$4),'22 SpcFunc &amp; VentSpcFunc combos'!$Q$8:$Q$343,0),0)&gt;0,1,0)</f>
        <v>0</v>
      </c>
      <c r="BJ58" s="107">
        <f ca="1">IF(IFERROR(MATCH(_xlfn.CONCAT($B58,",",BJ$4),'22 SpcFunc &amp; VentSpcFunc combos'!$Q$8:$Q$343,0),0)&gt;0,1,0)</f>
        <v>0</v>
      </c>
      <c r="BK58" s="107">
        <f ca="1">IF(IFERROR(MATCH(_xlfn.CONCAT($B58,",",BK$4),'22 SpcFunc &amp; VentSpcFunc combos'!$Q$8:$Q$343,0),0)&gt;0,1,0)</f>
        <v>0</v>
      </c>
      <c r="BL58" s="107">
        <f ca="1">IF(IFERROR(MATCH(_xlfn.CONCAT($B58,",",BL$4),'22 SpcFunc &amp; VentSpcFunc combos'!$Q$8:$Q$343,0),0)&gt;0,1,0)</f>
        <v>0</v>
      </c>
      <c r="BM58" s="107">
        <f ca="1">IF(IFERROR(MATCH(_xlfn.CONCAT($B58,",",BM$4),'22 SpcFunc &amp; VentSpcFunc combos'!$Q$8:$Q$343,0),0)&gt;0,1,0)</f>
        <v>0</v>
      </c>
      <c r="BN58" s="107">
        <f ca="1">IF(IFERROR(MATCH(_xlfn.CONCAT($B58,",",BN$4),'22 SpcFunc &amp; VentSpcFunc combos'!$Q$8:$Q$343,0),0)&gt;0,1,0)</f>
        <v>0</v>
      </c>
      <c r="BO58" s="107">
        <f ca="1">IF(IFERROR(MATCH(_xlfn.CONCAT($B58,",",BO$4),'22 SpcFunc &amp; VentSpcFunc combos'!$Q$8:$Q$343,0),0)&gt;0,1,0)</f>
        <v>0</v>
      </c>
      <c r="BP58" s="107">
        <f ca="1">IF(IFERROR(MATCH(_xlfn.CONCAT($B58,",",BP$4),'22 SpcFunc &amp; VentSpcFunc combos'!$Q$8:$Q$343,0),0)&gt;0,1,0)</f>
        <v>0</v>
      </c>
      <c r="BQ58" s="107">
        <f ca="1">IF(IFERROR(MATCH(_xlfn.CONCAT($B58,",",BQ$4),'22 SpcFunc &amp; VentSpcFunc combos'!$Q$8:$Q$343,0),0)&gt;0,1,0)</f>
        <v>0</v>
      </c>
      <c r="BR58" s="107">
        <f ca="1">IF(IFERROR(MATCH(_xlfn.CONCAT($B58,",",BR$4),'22 SpcFunc &amp; VentSpcFunc combos'!$Q$8:$Q$343,0),0)&gt;0,1,0)</f>
        <v>0</v>
      </c>
      <c r="BS58" s="107">
        <f ca="1">IF(IFERROR(MATCH(_xlfn.CONCAT($B58,",",BS$4),'22 SpcFunc &amp; VentSpcFunc combos'!$Q$8:$Q$343,0),0)&gt;0,1,0)</f>
        <v>0</v>
      </c>
      <c r="BT58" s="107">
        <f ca="1">IF(IFERROR(MATCH(_xlfn.CONCAT($B58,",",BT$4),'22 SpcFunc &amp; VentSpcFunc combos'!$Q$8:$Q$343,0),0)&gt;0,1,0)</f>
        <v>0</v>
      </c>
      <c r="BU58" s="107">
        <f ca="1">IF(IFERROR(MATCH(_xlfn.CONCAT($B58,",",BU$4),'22 SpcFunc &amp; VentSpcFunc combos'!$Q$8:$Q$343,0),0)&gt;0,1,0)</f>
        <v>0</v>
      </c>
      <c r="BV58" s="107">
        <f ca="1">IF(IFERROR(MATCH(_xlfn.CONCAT($B58,",",BV$4),'22 SpcFunc &amp; VentSpcFunc combos'!$Q$8:$Q$343,0),0)&gt;0,1,0)</f>
        <v>0</v>
      </c>
      <c r="BW58" s="107">
        <f ca="1">IF(IFERROR(MATCH(_xlfn.CONCAT($B58,",",BW$4),'22 SpcFunc &amp; VentSpcFunc combos'!$Q$8:$Q$343,0),0)&gt;0,1,0)</f>
        <v>0</v>
      </c>
      <c r="BX58" s="107">
        <f ca="1">IF(IFERROR(MATCH(_xlfn.CONCAT($B58,",",BX$4),'22 SpcFunc &amp; VentSpcFunc combos'!$Q$8:$Q$343,0),0)&gt;0,1,0)</f>
        <v>0</v>
      </c>
      <c r="BY58" s="107">
        <f ca="1">IF(IFERROR(MATCH(_xlfn.CONCAT($B58,",",BY$4),'22 SpcFunc &amp; VentSpcFunc combos'!$Q$8:$Q$343,0),0)&gt;0,1,0)</f>
        <v>0</v>
      </c>
      <c r="BZ58" s="107">
        <f ca="1">IF(IFERROR(MATCH(_xlfn.CONCAT($B58,",",BZ$4),'22 SpcFunc &amp; VentSpcFunc combos'!$Q$8:$Q$343,0),0)&gt;0,1,0)</f>
        <v>0</v>
      </c>
      <c r="CA58" s="107">
        <f ca="1">IF(IFERROR(MATCH(_xlfn.CONCAT($B58,",",CA$4),'22 SpcFunc &amp; VentSpcFunc combos'!$Q$8:$Q$343,0),0)&gt;0,1,0)</f>
        <v>0</v>
      </c>
      <c r="CB58" s="107">
        <f ca="1">IF(IFERROR(MATCH(_xlfn.CONCAT($B58,",",CB$4),'22 SpcFunc &amp; VentSpcFunc combos'!$Q$8:$Q$343,0),0)&gt;0,1,0)</f>
        <v>0</v>
      </c>
      <c r="CC58" s="107">
        <f ca="1">IF(IFERROR(MATCH(_xlfn.CONCAT($B58,",",CC$4),'22 SpcFunc &amp; VentSpcFunc combos'!$Q$8:$Q$343,0),0)&gt;0,1,0)</f>
        <v>0</v>
      </c>
      <c r="CD58" s="107">
        <f ca="1">IF(IFERROR(MATCH(_xlfn.CONCAT($B58,",",CD$4),'22 SpcFunc &amp; VentSpcFunc combos'!$Q$8:$Q$343,0),0)&gt;0,1,0)</f>
        <v>0</v>
      </c>
      <c r="CE58" s="107">
        <f ca="1">IF(IFERROR(MATCH(_xlfn.CONCAT($B58,",",CE$4),'22 SpcFunc &amp; VentSpcFunc combos'!$Q$8:$Q$343,0),0)&gt;0,1,0)</f>
        <v>0</v>
      </c>
      <c r="CF58" s="107">
        <f ca="1">IF(IFERROR(MATCH(_xlfn.CONCAT($B58,",",CF$4),'22 SpcFunc &amp; VentSpcFunc combos'!$Q$8:$Q$343,0),0)&gt;0,1,0)</f>
        <v>0</v>
      </c>
      <c r="CG58" s="107">
        <f ca="1">IF(IFERROR(MATCH(_xlfn.CONCAT($B58,",",CG$4),'22 SpcFunc &amp; VentSpcFunc combos'!$Q$8:$Q$343,0),0)&gt;0,1,0)</f>
        <v>0</v>
      </c>
      <c r="CH58" s="107">
        <f ca="1">IF(IFERROR(MATCH(_xlfn.CONCAT($B58,",",CH$4),'22 SpcFunc &amp; VentSpcFunc combos'!$Q$8:$Q$343,0),0)&gt;0,1,0)</f>
        <v>0</v>
      </c>
      <c r="CI58" s="107">
        <f ca="1">IF(IFERROR(MATCH(_xlfn.CONCAT($B58,",",CI$4),'22 SpcFunc &amp; VentSpcFunc combos'!$Q$8:$Q$343,0),0)&gt;0,1,0)</f>
        <v>0</v>
      </c>
      <c r="CJ58" s="107">
        <f ca="1">IF(IFERROR(MATCH(_xlfn.CONCAT($B58,",",CJ$4),'22 SpcFunc &amp; VentSpcFunc combos'!$Q$8:$Q$343,0),0)&gt;0,1,0)</f>
        <v>0</v>
      </c>
      <c r="CK58" s="107">
        <f ca="1">IF(IFERROR(MATCH(_xlfn.CONCAT($B58,",",CK$4),'22 SpcFunc &amp; VentSpcFunc combos'!$Q$8:$Q$343,0),0)&gt;0,1,0)</f>
        <v>0</v>
      </c>
      <c r="CL58" s="107">
        <f ca="1">IF(IFERROR(MATCH(_xlfn.CONCAT($B58,",",CL$4),'22 SpcFunc &amp; VentSpcFunc combos'!$Q$8:$Q$343,0),0)&gt;0,1,0)</f>
        <v>0</v>
      </c>
      <c r="CM58" s="107">
        <f ca="1">IF(IFERROR(MATCH(_xlfn.CONCAT($B58,",",CM$4),'22 SpcFunc &amp; VentSpcFunc combos'!$Q$8:$Q$343,0),0)&gt;0,1,0)</f>
        <v>0</v>
      </c>
      <c r="CN58" s="107">
        <f ca="1">IF(IFERROR(MATCH(_xlfn.CONCAT($B58,",",CN$4),'22 SpcFunc &amp; VentSpcFunc combos'!$Q$8:$Q$343,0),0)&gt;0,1,0)</f>
        <v>0</v>
      </c>
      <c r="CO58" s="107">
        <f ca="1">IF(IFERROR(MATCH(_xlfn.CONCAT($B58,",",CO$4),'22 SpcFunc &amp; VentSpcFunc combos'!$Q$8:$Q$343,0),0)&gt;0,1,0)</f>
        <v>0</v>
      </c>
      <c r="CP58" s="107">
        <f ca="1">IF(IFERROR(MATCH(_xlfn.CONCAT($B58,",",CP$4),'22 SpcFunc &amp; VentSpcFunc combos'!$Q$8:$Q$343,0),0)&gt;0,1,0)</f>
        <v>0</v>
      </c>
      <c r="CQ58" s="107">
        <f ca="1">IF(IFERROR(MATCH(_xlfn.CONCAT($B58,",",CQ$4),'22 SpcFunc &amp; VentSpcFunc combos'!$Q$8:$Q$343,0),0)&gt;0,1,0)</f>
        <v>0</v>
      </c>
      <c r="CR58" s="107">
        <f ca="1">IF(IFERROR(MATCH(_xlfn.CONCAT($B58,",",CR$4),'22 SpcFunc &amp; VentSpcFunc combos'!$Q$8:$Q$343,0),0)&gt;0,1,0)</f>
        <v>0</v>
      </c>
      <c r="CS58" s="107">
        <f ca="1">IF(IFERROR(MATCH(_xlfn.CONCAT($B58,",",CS$4),'22 SpcFunc &amp; VentSpcFunc combos'!$Q$8:$Q$343,0),0)&gt;0,1,0)</f>
        <v>0</v>
      </c>
      <c r="CT58" s="107">
        <f ca="1">IF(IFERROR(MATCH(_xlfn.CONCAT($B58,",",CT$4),'22 SpcFunc &amp; VentSpcFunc combos'!$Q$8:$Q$343,0),0)&gt;0,1,0)</f>
        <v>0</v>
      </c>
      <c r="CU58" s="86" t="s">
        <v>535</v>
      </c>
      <c r="CV58">
        <f t="shared" ca="1" si="4"/>
        <v>1</v>
      </c>
    </row>
    <row r="59" spans="2:100">
      <c r="B59" t="str">
        <f>'For CSV - 2022 SpcFuncData'!B59</f>
        <v>Parking Garage Area (Daylight Adaptation Zones)</v>
      </c>
      <c r="C59" s="107">
        <f ca="1">IF(IFERROR(MATCH(_xlfn.CONCAT($B59,",",C$4),'22 SpcFunc &amp; VentSpcFunc combos'!$Q$8:$Q$343,0),0)&gt;0,1,0)</f>
        <v>0</v>
      </c>
      <c r="D59" s="107">
        <f ca="1">IF(IFERROR(MATCH(_xlfn.CONCAT($B59,",",D$4),'22 SpcFunc &amp; VentSpcFunc combos'!$Q$8:$Q$343,0),0)&gt;0,1,0)</f>
        <v>0</v>
      </c>
      <c r="E59" s="107">
        <f ca="1">IF(IFERROR(MATCH(_xlfn.CONCAT($B59,",",E$4),'22 SpcFunc &amp; VentSpcFunc combos'!$Q$8:$Q$343,0),0)&gt;0,1,0)</f>
        <v>0</v>
      </c>
      <c r="F59" s="107">
        <f ca="1">IF(IFERROR(MATCH(_xlfn.CONCAT($B59,",",F$4),'22 SpcFunc &amp; VentSpcFunc combos'!$Q$8:$Q$343,0),0)&gt;0,1,0)</f>
        <v>0</v>
      </c>
      <c r="G59" s="107">
        <f ca="1">IF(IFERROR(MATCH(_xlfn.CONCAT($B59,",",G$4),'22 SpcFunc &amp; VentSpcFunc combos'!$Q$8:$Q$343,0),0)&gt;0,1,0)</f>
        <v>0</v>
      </c>
      <c r="H59" s="107">
        <f ca="1">IF(IFERROR(MATCH(_xlfn.CONCAT($B59,",",H$4),'22 SpcFunc &amp; VentSpcFunc combos'!$Q$8:$Q$343,0),0)&gt;0,1,0)</f>
        <v>0</v>
      </c>
      <c r="I59" s="107">
        <f ca="1">IF(IFERROR(MATCH(_xlfn.CONCAT($B59,",",I$4),'22 SpcFunc &amp; VentSpcFunc combos'!$Q$8:$Q$343,0),0)&gt;0,1,0)</f>
        <v>0</v>
      </c>
      <c r="J59" s="107">
        <f ca="1">IF(IFERROR(MATCH(_xlfn.CONCAT($B59,",",J$4),'22 SpcFunc &amp; VentSpcFunc combos'!$Q$8:$Q$343,0),0)&gt;0,1,0)</f>
        <v>0</v>
      </c>
      <c r="K59" s="107">
        <f ca="1">IF(IFERROR(MATCH(_xlfn.CONCAT($B59,",",K$4),'22 SpcFunc &amp; VentSpcFunc combos'!$Q$8:$Q$343,0),0)&gt;0,1,0)</f>
        <v>0</v>
      </c>
      <c r="L59" s="107">
        <f ca="1">IF(IFERROR(MATCH(_xlfn.CONCAT($B59,",",L$4),'22 SpcFunc &amp; VentSpcFunc combos'!$Q$8:$Q$343,0),0)&gt;0,1,0)</f>
        <v>0</v>
      </c>
      <c r="M59" s="107">
        <f ca="1">IF(IFERROR(MATCH(_xlfn.CONCAT($B59,",",M$4),'22 SpcFunc &amp; VentSpcFunc combos'!$Q$8:$Q$343,0),0)&gt;0,1,0)</f>
        <v>0</v>
      </c>
      <c r="N59" s="107">
        <f ca="1">IF(IFERROR(MATCH(_xlfn.CONCAT($B59,",",N$4),'22 SpcFunc &amp; VentSpcFunc combos'!$Q$8:$Q$343,0),0)&gt;0,1,0)</f>
        <v>0</v>
      </c>
      <c r="O59" s="107">
        <f ca="1">IF(IFERROR(MATCH(_xlfn.CONCAT($B59,",",O$4),'22 SpcFunc &amp; VentSpcFunc combos'!$Q$8:$Q$343,0),0)&gt;0,1,0)</f>
        <v>0</v>
      </c>
      <c r="P59" s="107">
        <f ca="1">IF(IFERROR(MATCH(_xlfn.CONCAT($B59,",",P$4),'22 SpcFunc &amp; VentSpcFunc combos'!$Q$8:$Q$343,0),0)&gt;0,1,0)</f>
        <v>0</v>
      </c>
      <c r="Q59" s="107">
        <f ca="1">IF(IFERROR(MATCH(_xlfn.CONCAT($B59,",",Q$4),'22 SpcFunc &amp; VentSpcFunc combos'!$Q$8:$Q$343,0),0)&gt;0,1,0)</f>
        <v>0</v>
      </c>
      <c r="R59" s="107">
        <f ca="1">IF(IFERROR(MATCH(_xlfn.CONCAT($B59,",",R$4),'22 SpcFunc &amp; VentSpcFunc combos'!$Q$8:$Q$343,0),0)&gt;0,1,0)</f>
        <v>0</v>
      </c>
      <c r="S59" s="107">
        <f ca="1">IF(IFERROR(MATCH(_xlfn.CONCAT($B59,",",S$4),'22 SpcFunc &amp; VentSpcFunc combos'!$Q$8:$Q$343,0),0)&gt;0,1,0)</f>
        <v>0</v>
      </c>
      <c r="T59" s="107">
        <f ca="1">IF(IFERROR(MATCH(_xlfn.CONCAT($B59,",",T$4),'22 SpcFunc &amp; VentSpcFunc combos'!$Q$8:$Q$343,0),0)&gt;0,1,0)</f>
        <v>0</v>
      </c>
      <c r="U59" s="107">
        <f ca="1">IF(IFERROR(MATCH(_xlfn.CONCAT($B59,",",U$4),'22 SpcFunc &amp; VentSpcFunc combos'!$Q$8:$Q$343,0),0)&gt;0,1,0)</f>
        <v>0</v>
      </c>
      <c r="V59" s="107">
        <f ca="1">IF(IFERROR(MATCH(_xlfn.CONCAT($B59,",",V$4),'22 SpcFunc &amp; VentSpcFunc combos'!$Q$8:$Q$343,0),0)&gt;0,1,0)</f>
        <v>0</v>
      </c>
      <c r="W59" s="107">
        <f ca="1">IF(IFERROR(MATCH(_xlfn.CONCAT($B59,",",W$4),'22 SpcFunc &amp; VentSpcFunc combos'!$Q$8:$Q$343,0),0)&gt;0,1,0)</f>
        <v>0</v>
      </c>
      <c r="X59" s="107">
        <f ca="1">IF(IFERROR(MATCH(_xlfn.CONCAT($B59,",",X$4),'22 SpcFunc &amp; VentSpcFunc combos'!$Q$8:$Q$343,0),0)&gt;0,1,0)</f>
        <v>0</v>
      </c>
      <c r="Y59" s="107">
        <f ca="1">IF(IFERROR(MATCH(_xlfn.CONCAT($B59,",",Y$4),'22 SpcFunc &amp; VentSpcFunc combos'!$Q$8:$Q$343,0),0)&gt;0,1,0)</f>
        <v>0</v>
      </c>
      <c r="Z59" s="107">
        <f ca="1">IF(IFERROR(MATCH(_xlfn.CONCAT($B59,",",Z$4),'22 SpcFunc &amp; VentSpcFunc combos'!$Q$8:$Q$343,0),0)&gt;0,1,0)</f>
        <v>0</v>
      </c>
      <c r="AA59" s="107">
        <f ca="1">IF(IFERROR(MATCH(_xlfn.CONCAT($B59,",",AA$4),'22 SpcFunc &amp; VentSpcFunc combos'!$Q$8:$Q$343,0),0)&gt;0,1,0)</f>
        <v>0</v>
      </c>
      <c r="AB59" s="107">
        <f ca="1">IF(IFERROR(MATCH(_xlfn.CONCAT($B59,",",AB$4),'22 SpcFunc &amp; VentSpcFunc combos'!$Q$8:$Q$343,0),0)&gt;0,1,0)</f>
        <v>0</v>
      </c>
      <c r="AC59" s="107">
        <f ca="1">IF(IFERROR(MATCH(_xlfn.CONCAT($B59,",",AC$4),'22 SpcFunc &amp; VentSpcFunc combos'!$Q$8:$Q$343,0),0)&gt;0,1,0)</f>
        <v>0</v>
      </c>
      <c r="AD59" s="107">
        <f ca="1">IF(IFERROR(MATCH(_xlfn.CONCAT($B59,",",AD$4),'22 SpcFunc &amp; VentSpcFunc combos'!$Q$8:$Q$343,0),0)&gt;0,1,0)</f>
        <v>0</v>
      </c>
      <c r="AE59" s="107">
        <f ca="1">IF(IFERROR(MATCH(_xlfn.CONCAT($B59,",",AE$4),'22 SpcFunc &amp; VentSpcFunc combos'!$Q$8:$Q$343,0),0)&gt;0,1,0)</f>
        <v>0</v>
      </c>
      <c r="AF59" s="107">
        <f ca="1">IF(IFERROR(MATCH(_xlfn.CONCAT($B59,",",AF$4),'22 SpcFunc &amp; VentSpcFunc combos'!$Q$8:$Q$343,0),0)&gt;0,1,0)</f>
        <v>0</v>
      </c>
      <c r="AG59" s="107">
        <f ca="1">IF(IFERROR(MATCH(_xlfn.CONCAT($B59,",",AG$4),'22 SpcFunc &amp; VentSpcFunc combos'!$Q$8:$Q$343,0),0)&gt;0,1,0)</f>
        <v>0</v>
      </c>
      <c r="AH59" s="107">
        <f ca="1">IF(IFERROR(MATCH(_xlfn.CONCAT($B59,",",AH$4),'22 SpcFunc &amp; VentSpcFunc combos'!$Q$8:$Q$343,0),0)&gt;0,1,0)</f>
        <v>0</v>
      </c>
      <c r="AI59" s="107">
        <f ca="1">IF(IFERROR(MATCH(_xlfn.CONCAT($B59,",",AI$4),'22 SpcFunc &amp; VentSpcFunc combos'!$Q$8:$Q$343,0),0)&gt;0,1,0)</f>
        <v>0</v>
      </c>
      <c r="AJ59" s="107">
        <f ca="1">IF(IFERROR(MATCH(_xlfn.CONCAT($B59,",",AJ$4),'22 SpcFunc &amp; VentSpcFunc combos'!$Q$8:$Q$343,0),0)&gt;0,1,0)</f>
        <v>1</v>
      </c>
      <c r="AK59" s="107">
        <f ca="1">IF(IFERROR(MATCH(_xlfn.CONCAT($B59,",",AK$4),'22 SpcFunc &amp; VentSpcFunc combos'!$Q$8:$Q$343,0),0)&gt;0,1,0)</f>
        <v>0</v>
      </c>
      <c r="AL59" s="107">
        <f ca="1">IF(IFERROR(MATCH(_xlfn.CONCAT($B59,",",AL$4),'22 SpcFunc &amp; VentSpcFunc combos'!$Q$8:$Q$343,0),0)&gt;0,1,0)</f>
        <v>0</v>
      </c>
      <c r="AM59" s="107">
        <f ca="1">IF(IFERROR(MATCH(_xlfn.CONCAT($B59,",",AM$4),'22 SpcFunc &amp; VentSpcFunc combos'!$Q$8:$Q$343,0),0)&gt;0,1,0)</f>
        <v>0</v>
      </c>
      <c r="AN59" s="107">
        <f ca="1">IF(IFERROR(MATCH(_xlfn.CONCAT($B59,",",AN$4),'22 SpcFunc &amp; VentSpcFunc combos'!$Q$8:$Q$343,0),0)&gt;0,1,0)</f>
        <v>0</v>
      </c>
      <c r="AO59" s="107">
        <f ca="1">IF(IFERROR(MATCH(_xlfn.CONCAT($B59,",",AO$4),'22 SpcFunc &amp; VentSpcFunc combos'!$Q$8:$Q$343,0),0)&gt;0,1,0)</f>
        <v>0</v>
      </c>
      <c r="AP59" s="107">
        <f ca="1">IF(IFERROR(MATCH(_xlfn.CONCAT($B59,",",AP$4),'22 SpcFunc &amp; VentSpcFunc combos'!$Q$8:$Q$343,0),0)&gt;0,1,0)</f>
        <v>0</v>
      </c>
      <c r="AQ59" s="107">
        <f ca="1">IF(IFERROR(MATCH(_xlfn.CONCAT($B59,",",AQ$4),'22 SpcFunc &amp; VentSpcFunc combos'!$Q$8:$Q$343,0),0)&gt;0,1,0)</f>
        <v>0</v>
      </c>
      <c r="AR59" s="107">
        <f ca="1">IF(IFERROR(MATCH(_xlfn.CONCAT($B59,",",AR$4),'22 SpcFunc &amp; VentSpcFunc combos'!$Q$8:$Q$343,0),0)&gt;0,1,0)</f>
        <v>0</v>
      </c>
      <c r="AS59" s="107">
        <f ca="1">IF(IFERROR(MATCH(_xlfn.CONCAT($B59,",",AS$4),'22 SpcFunc &amp; VentSpcFunc combos'!$Q$8:$Q$343,0),0)&gt;0,1,0)</f>
        <v>0</v>
      </c>
      <c r="AT59" s="107">
        <f ca="1">IF(IFERROR(MATCH(_xlfn.CONCAT($B59,",",AT$4),'22 SpcFunc &amp; VentSpcFunc combos'!$Q$8:$Q$343,0),0)&gt;0,1,0)</f>
        <v>0</v>
      </c>
      <c r="AU59" s="107">
        <f ca="1">IF(IFERROR(MATCH(_xlfn.CONCAT($B59,",",AU$4),'22 SpcFunc &amp; VentSpcFunc combos'!$Q$8:$Q$343,0),0)&gt;0,1,0)</f>
        <v>0</v>
      </c>
      <c r="AV59" s="107">
        <f ca="1">IF(IFERROR(MATCH(_xlfn.CONCAT($B59,",",AV$4),'22 SpcFunc &amp; VentSpcFunc combos'!$Q$8:$Q$343,0),0)&gt;0,1,0)</f>
        <v>0</v>
      </c>
      <c r="AW59" s="107">
        <f ca="1">IF(IFERROR(MATCH(_xlfn.CONCAT($B59,",",AW$4),'22 SpcFunc &amp; VentSpcFunc combos'!$Q$8:$Q$343,0),0)&gt;0,1,0)</f>
        <v>0</v>
      </c>
      <c r="AX59" s="107">
        <f ca="1">IF(IFERROR(MATCH(_xlfn.CONCAT($B59,",",AX$4),'22 SpcFunc &amp; VentSpcFunc combos'!$Q$8:$Q$343,0),0)&gt;0,1,0)</f>
        <v>0</v>
      </c>
      <c r="AY59" s="107">
        <f ca="1">IF(IFERROR(MATCH(_xlfn.CONCAT($B59,",",AY$4),'22 SpcFunc &amp; VentSpcFunc combos'!$Q$8:$Q$343,0),0)&gt;0,1,0)</f>
        <v>0</v>
      </c>
      <c r="AZ59" s="107">
        <f ca="1">IF(IFERROR(MATCH(_xlfn.CONCAT($B59,",",AZ$4),'22 SpcFunc &amp; VentSpcFunc combos'!$Q$8:$Q$343,0),0)&gt;0,1,0)</f>
        <v>0</v>
      </c>
      <c r="BA59" s="107">
        <f ca="1">IF(IFERROR(MATCH(_xlfn.CONCAT($B59,",",BA$4),'22 SpcFunc &amp; VentSpcFunc combos'!$Q$8:$Q$343,0),0)&gt;0,1,0)</f>
        <v>0</v>
      </c>
      <c r="BB59" s="107">
        <f ca="1">IF(IFERROR(MATCH(_xlfn.CONCAT($B59,",",BB$4),'22 SpcFunc &amp; VentSpcFunc combos'!$Q$8:$Q$343,0),0)&gt;0,1,0)</f>
        <v>0</v>
      </c>
      <c r="BC59" s="107">
        <f ca="1">IF(IFERROR(MATCH(_xlfn.CONCAT($B59,",",BC$4),'22 SpcFunc &amp; VentSpcFunc combos'!$Q$8:$Q$343,0),0)&gt;0,1,0)</f>
        <v>0</v>
      </c>
      <c r="BD59" s="107">
        <f ca="1">IF(IFERROR(MATCH(_xlfn.CONCAT($B59,",",BD$4),'22 SpcFunc &amp; VentSpcFunc combos'!$Q$8:$Q$343,0),0)&gt;0,1,0)</f>
        <v>0</v>
      </c>
      <c r="BE59" s="107">
        <f ca="1">IF(IFERROR(MATCH(_xlfn.CONCAT($B59,",",BE$4),'22 SpcFunc &amp; VentSpcFunc combos'!$Q$8:$Q$343,0),0)&gt;0,1,0)</f>
        <v>0</v>
      </c>
      <c r="BF59" s="107">
        <f ca="1">IF(IFERROR(MATCH(_xlfn.CONCAT($B59,",",BF$4),'22 SpcFunc &amp; VentSpcFunc combos'!$Q$8:$Q$343,0),0)&gt;0,1,0)</f>
        <v>0</v>
      </c>
      <c r="BG59" s="107">
        <f ca="1">IF(IFERROR(MATCH(_xlfn.CONCAT($B59,",",BG$4),'22 SpcFunc &amp; VentSpcFunc combos'!$Q$8:$Q$343,0),0)&gt;0,1,0)</f>
        <v>0</v>
      </c>
      <c r="BH59" s="107">
        <f ca="1">IF(IFERROR(MATCH(_xlfn.CONCAT($B59,",",BH$4),'22 SpcFunc &amp; VentSpcFunc combos'!$Q$8:$Q$343,0),0)&gt;0,1,0)</f>
        <v>0</v>
      </c>
      <c r="BI59" s="107">
        <f ca="1">IF(IFERROR(MATCH(_xlfn.CONCAT($B59,",",BI$4),'22 SpcFunc &amp; VentSpcFunc combos'!$Q$8:$Q$343,0),0)&gt;0,1,0)</f>
        <v>0</v>
      </c>
      <c r="BJ59" s="107">
        <f ca="1">IF(IFERROR(MATCH(_xlfn.CONCAT($B59,",",BJ$4),'22 SpcFunc &amp; VentSpcFunc combos'!$Q$8:$Q$343,0),0)&gt;0,1,0)</f>
        <v>0</v>
      </c>
      <c r="BK59" s="107">
        <f ca="1">IF(IFERROR(MATCH(_xlfn.CONCAT($B59,",",BK$4),'22 SpcFunc &amp; VentSpcFunc combos'!$Q$8:$Q$343,0),0)&gt;0,1,0)</f>
        <v>0</v>
      </c>
      <c r="BL59" s="107">
        <f ca="1">IF(IFERROR(MATCH(_xlfn.CONCAT($B59,",",BL$4),'22 SpcFunc &amp; VentSpcFunc combos'!$Q$8:$Q$343,0),0)&gt;0,1,0)</f>
        <v>0</v>
      </c>
      <c r="BM59" s="107">
        <f ca="1">IF(IFERROR(MATCH(_xlfn.CONCAT($B59,",",BM$4),'22 SpcFunc &amp; VentSpcFunc combos'!$Q$8:$Q$343,0),0)&gt;0,1,0)</f>
        <v>0</v>
      </c>
      <c r="BN59" s="107">
        <f ca="1">IF(IFERROR(MATCH(_xlfn.CONCAT($B59,",",BN$4),'22 SpcFunc &amp; VentSpcFunc combos'!$Q$8:$Q$343,0),0)&gt;0,1,0)</f>
        <v>0</v>
      </c>
      <c r="BO59" s="107">
        <f ca="1">IF(IFERROR(MATCH(_xlfn.CONCAT($B59,",",BO$4),'22 SpcFunc &amp; VentSpcFunc combos'!$Q$8:$Q$343,0),0)&gt;0,1,0)</f>
        <v>0</v>
      </c>
      <c r="BP59" s="107">
        <f ca="1">IF(IFERROR(MATCH(_xlfn.CONCAT($B59,",",BP$4),'22 SpcFunc &amp; VentSpcFunc combos'!$Q$8:$Q$343,0),0)&gt;0,1,0)</f>
        <v>0</v>
      </c>
      <c r="BQ59" s="107">
        <f ca="1">IF(IFERROR(MATCH(_xlfn.CONCAT($B59,",",BQ$4),'22 SpcFunc &amp; VentSpcFunc combos'!$Q$8:$Q$343,0),0)&gt;0,1,0)</f>
        <v>0</v>
      </c>
      <c r="BR59" s="107">
        <f ca="1">IF(IFERROR(MATCH(_xlfn.CONCAT($B59,",",BR$4),'22 SpcFunc &amp; VentSpcFunc combos'!$Q$8:$Q$343,0),0)&gt;0,1,0)</f>
        <v>0</v>
      </c>
      <c r="BS59" s="107">
        <f ca="1">IF(IFERROR(MATCH(_xlfn.CONCAT($B59,",",BS$4),'22 SpcFunc &amp; VentSpcFunc combos'!$Q$8:$Q$343,0),0)&gt;0,1,0)</f>
        <v>0</v>
      </c>
      <c r="BT59" s="107">
        <f ca="1">IF(IFERROR(MATCH(_xlfn.CONCAT($B59,",",BT$4),'22 SpcFunc &amp; VentSpcFunc combos'!$Q$8:$Q$343,0),0)&gt;0,1,0)</f>
        <v>0</v>
      </c>
      <c r="BU59" s="107">
        <f ca="1">IF(IFERROR(MATCH(_xlfn.CONCAT($B59,",",BU$4),'22 SpcFunc &amp; VentSpcFunc combos'!$Q$8:$Q$343,0),0)&gt;0,1,0)</f>
        <v>0</v>
      </c>
      <c r="BV59" s="107">
        <f ca="1">IF(IFERROR(MATCH(_xlfn.CONCAT($B59,",",BV$4),'22 SpcFunc &amp; VentSpcFunc combos'!$Q$8:$Q$343,0),0)&gt;0,1,0)</f>
        <v>0</v>
      </c>
      <c r="BW59" s="107">
        <f ca="1">IF(IFERROR(MATCH(_xlfn.CONCAT($B59,",",BW$4),'22 SpcFunc &amp; VentSpcFunc combos'!$Q$8:$Q$343,0),0)&gt;0,1,0)</f>
        <v>0</v>
      </c>
      <c r="BX59" s="107">
        <f ca="1">IF(IFERROR(MATCH(_xlfn.CONCAT($B59,",",BX$4),'22 SpcFunc &amp; VentSpcFunc combos'!$Q$8:$Q$343,0),0)&gt;0,1,0)</f>
        <v>0</v>
      </c>
      <c r="BY59" s="107">
        <f ca="1">IF(IFERROR(MATCH(_xlfn.CONCAT($B59,",",BY$4),'22 SpcFunc &amp; VentSpcFunc combos'!$Q$8:$Q$343,0),0)&gt;0,1,0)</f>
        <v>0</v>
      </c>
      <c r="BZ59" s="107">
        <f ca="1">IF(IFERROR(MATCH(_xlfn.CONCAT($B59,",",BZ$4),'22 SpcFunc &amp; VentSpcFunc combos'!$Q$8:$Q$343,0),0)&gt;0,1,0)</f>
        <v>0</v>
      </c>
      <c r="CA59" s="107">
        <f ca="1">IF(IFERROR(MATCH(_xlfn.CONCAT($B59,",",CA$4),'22 SpcFunc &amp; VentSpcFunc combos'!$Q$8:$Q$343,0),0)&gt;0,1,0)</f>
        <v>0</v>
      </c>
      <c r="CB59" s="107">
        <f ca="1">IF(IFERROR(MATCH(_xlfn.CONCAT($B59,",",CB$4),'22 SpcFunc &amp; VentSpcFunc combos'!$Q$8:$Q$343,0),0)&gt;0,1,0)</f>
        <v>0</v>
      </c>
      <c r="CC59" s="107">
        <f ca="1">IF(IFERROR(MATCH(_xlfn.CONCAT($B59,",",CC$4),'22 SpcFunc &amp; VentSpcFunc combos'!$Q$8:$Q$343,0),0)&gt;0,1,0)</f>
        <v>0</v>
      </c>
      <c r="CD59" s="107">
        <f ca="1">IF(IFERROR(MATCH(_xlfn.CONCAT($B59,",",CD$4),'22 SpcFunc &amp; VentSpcFunc combos'!$Q$8:$Q$343,0),0)&gt;0,1,0)</f>
        <v>0</v>
      </c>
      <c r="CE59" s="107">
        <f ca="1">IF(IFERROR(MATCH(_xlfn.CONCAT($B59,",",CE$4),'22 SpcFunc &amp; VentSpcFunc combos'!$Q$8:$Q$343,0),0)&gt;0,1,0)</f>
        <v>0</v>
      </c>
      <c r="CF59" s="107">
        <f ca="1">IF(IFERROR(MATCH(_xlfn.CONCAT($B59,",",CF$4),'22 SpcFunc &amp; VentSpcFunc combos'!$Q$8:$Q$343,0),0)&gt;0,1,0)</f>
        <v>0</v>
      </c>
      <c r="CG59" s="107">
        <f ca="1">IF(IFERROR(MATCH(_xlfn.CONCAT($B59,",",CG$4),'22 SpcFunc &amp; VentSpcFunc combos'!$Q$8:$Q$343,0),0)&gt;0,1,0)</f>
        <v>0</v>
      </c>
      <c r="CH59" s="107">
        <f ca="1">IF(IFERROR(MATCH(_xlfn.CONCAT($B59,",",CH$4),'22 SpcFunc &amp; VentSpcFunc combos'!$Q$8:$Q$343,0),0)&gt;0,1,0)</f>
        <v>0</v>
      </c>
      <c r="CI59" s="107">
        <f ca="1">IF(IFERROR(MATCH(_xlfn.CONCAT($B59,",",CI$4),'22 SpcFunc &amp; VentSpcFunc combos'!$Q$8:$Q$343,0),0)&gt;0,1,0)</f>
        <v>0</v>
      </c>
      <c r="CJ59" s="107">
        <f ca="1">IF(IFERROR(MATCH(_xlfn.CONCAT($B59,",",CJ$4),'22 SpcFunc &amp; VentSpcFunc combos'!$Q$8:$Q$343,0),0)&gt;0,1,0)</f>
        <v>0</v>
      </c>
      <c r="CK59" s="107">
        <f ca="1">IF(IFERROR(MATCH(_xlfn.CONCAT($B59,",",CK$4),'22 SpcFunc &amp; VentSpcFunc combos'!$Q$8:$Q$343,0),0)&gt;0,1,0)</f>
        <v>0</v>
      </c>
      <c r="CL59" s="107">
        <f ca="1">IF(IFERROR(MATCH(_xlfn.CONCAT($B59,",",CL$4),'22 SpcFunc &amp; VentSpcFunc combos'!$Q$8:$Q$343,0),0)&gt;0,1,0)</f>
        <v>0</v>
      </c>
      <c r="CM59" s="107">
        <f ca="1">IF(IFERROR(MATCH(_xlfn.CONCAT($B59,",",CM$4),'22 SpcFunc &amp; VentSpcFunc combos'!$Q$8:$Q$343,0),0)&gt;0,1,0)</f>
        <v>0</v>
      </c>
      <c r="CN59" s="107">
        <f ca="1">IF(IFERROR(MATCH(_xlfn.CONCAT($B59,",",CN$4),'22 SpcFunc &amp; VentSpcFunc combos'!$Q$8:$Q$343,0),0)&gt;0,1,0)</f>
        <v>0</v>
      </c>
      <c r="CO59" s="107">
        <f ca="1">IF(IFERROR(MATCH(_xlfn.CONCAT($B59,",",CO$4),'22 SpcFunc &amp; VentSpcFunc combos'!$Q$8:$Q$343,0),0)&gt;0,1,0)</f>
        <v>0</v>
      </c>
      <c r="CP59" s="107">
        <f ca="1">IF(IFERROR(MATCH(_xlfn.CONCAT($B59,",",CP$4),'22 SpcFunc &amp; VentSpcFunc combos'!$Q$8:$Q$343,0),0)&gt;0,1,0)</f>
        <v>0</v>
      </c>
      <c r="CQ59" s="107">
        <f ca="1">IF(IFERROR(MATCH(_xlfn.CONCAT($B59,",",CQ$4),'22 SpcFunc &amp; VentSpcFunc combos'!$Q$8:$Q$343,0),0)&gt;0,1,0)</f>
        <v>0</v>
      </c>
      <c r="CR59" s="107">
        <f ca="1">IF(IFERROR(MATCH(_xlfn.CONCAT($B59,",",CR$4),'22 SpcFunc &amp; VentSpcFunc combos'!$Q$8:$Q$343,0),0)&gt;0,1,0)</f>
        <v>0</v>
      </c>
      <c r="CS59" s="107">
        <f ca="1">IF(IFERROR(MATCH(_xlfn.CONCAT($B59,",",CS$4),'22 SpcFunc &amp; VentSpcFunc combos'!$Q$8:$Q$343,0),0)&gt;0,1,0)</f>
        <v>0</v>
      </c>
      <c r="CT59" s="107">
        <f ca="1">IF(IFERROR(MATCH(_xlfn.CONCAT($B59,",",CT$4),'22 SpcFunc &amp; VentSpcFunc combos'!$Q$8:$Q$343,0),0)&gt;0,1,0)</f>
        <v>0</v>
      </c>
      <c r="CU59" s="86" t="s">
        <v>535</v>
      </c>
      <c r="CV59">
        <f t="shared" ca="1" si="4"/>
        <v>1</v>
      </c>
    </row>
    <row r="60" spans="2:100">
      <c r="B60" t="str">
        <f>'For CSV - 2022 SpcFuncData'!B60</f>
        <v>Pharmacy Area</v>
      </c>
      <c r="C60" s="107">
        <f ca="1">IF(IFERROR(MATCH(_xlfn.CONCAT($B60,",",C$4),'22 SpcFunc &amp; VentSpcFunc combos'!$Q$8:$Q$343,0),0)&gt;0,1,0)</f>
        <v>0</v>
      </c>
      <c r="D60" s="107">
        <f ca="1">IF(IFERROR(MATCH(_xlfn.CONCAT($B60,",",D$4),'22 SpcFunc &amp; VentSpcFunc combos'!$Q$8:$Q$343,0),0)&gt;0,1,0)</f>
        <v>0</v>
      </c>
      <c r="E60" s="107">
        <f ca="1">IF(IFERROR(MATCH(_xlfn.CONCAT($B60,",",E$4),'22 SpcFunc &amp; VentSpcFunc combos'!$Q$8:$Q$343,0),0)&gt;0,1,0)</f>
        <v>0</v>
      </c>
      <c r="F60" s="107">
        <f ca="1">IF(IFERROR(MATCH(_xlfn.CONCAT($B60,",",F$4),'22 SpcFunc &amp; VentSpcFunc combos'!$Q$8:$Q$343,0),0)&gt;0,1,0)</f>
        <v>0</v>
      </c>
      <c r="G60" s="107">
        <f ca="1">IF(IFERROR(MATCH(_xlfn.CONCAT($B60,",",G$4),'22 SpcFunc &amp; VentSpcFunc combos'!$Q$8:$Q$343,0),0)&gt;0,1,0)</f>
        <v>0</v>
      </c>
      <c r="H60" s="107">
        <f ca="1">IF(IFERROR(MATCH(_xlfn.CONCAT($B60,",",H$4),'22 SpcFunc &amp; VentSpcFunc combos'!$Q$8:$Q$343,0),0)&gt;0,1,0)</f>
        <v>0</v>
      </c>
      <c r="I60" s="107">
        <f ca="1">IF(IFERROR(MATCH(_xlfn.CONCAT($B60,",",I$4),'22 SpcFunc &amp; VentSpcFunc combos'!$Q$8:$Q$343,0),0)&gt;0,1,0)</f>
        <v>0</v>
      </c>
      <c r="J60" s="107">
        <f ca="1">IF(IFERROR(MATCH(_xlfn.CONCAT($B60,",",J$4),'22 SpcFunc &amp; VentSpcFunc combos'!$Q$8:$Q$343,0),0)&gt;0,1,0)</f>
        <v>0</v>
      </c>
      <c r="K60" s="107">
        <f ca="1">IF(IFERROR(MATCH(_xlfn.CONCAT($B60,",",K$4),'22 SpcFunc &amp; VentSpcFunc combos'!$Q$8:$Q$343,0),0)&gt;0,1,0)</f>
        <v>0</v>
      </c>
      <c r="L60" s="107">
        <f ca="1">IF(IFERROR(MATCH(_xlfn.CONCAT($B60,",",L$4),'22 SpcFunc &amp; VentSpcFunc combos'!$Q$8:$Q$343,0),0)&gt;0,1,0)</f>
        <v>0</v>
      </c>
      <c r="M60" s="107">
        <f ca="1">IF(IFERROR(MATCH(_xlfn.CONCAT($B60,",",M$4),'22 SpcFunc &amp; VentSpcFunc combos'!$Q$8:$Q$343,0),0)&gt;0,1,0)</f>
        <v>0</v>
      </c>
      <c r="N60" s="107">
        <f ca="1">IF(IFERROR(MATCH(_xlfn.CONCAT($B60,",",N$4),'22 SpcFunc &amp; VentSpcFunc combos'!$Q$8:$Q$343,0),0)&gt;0,1,0)</f>
        <v>0</v>
      </c>
      <c r="O60" s="107">
        <f ca="1">IF(IFERROR(MATCH(_xlfn.CONCAT($B60,",",O$4),'22 SpcFunc &amp; VentSpcFunc combos'!$Q$8:$Q$343,0),0)&gt;0,1,0)</f>
        <v>0</v>
      </c>
      <c r="P60" s="107">
        <f ca="1">IF(IFERROR(MATCH(_xlfn.CONCAT($B60,",",P$4),'22 SpcFunc &amp; VentSpcFunc combos'!$Q$8:$Q$343,0),0)&gt;0,1,0)</f>
        <v>0</v>
      </c>
      <c r="Q60" s="107">
        <f ca="1">IF(IFERROR(MATCH(_xlfn.CONCAT($B60,",",Q$4),'22 SpcFunc &amp; VentSpcFunc combos'!$Q$8:$Q$343,0),0)&gt;0,1,0)</f>
        <v>0</v>
      </c>
      <c r="R60" s="107">
        <f ca="1">IF(IFERROR(MATCH(_xlfn.CONCAT($B60,",",R$4),'22 SpcFunc &amp; VentSpcFunc combos'!$Q$8:$Q$343,0),0)&gt;0,1,0)</f>
        <v>0</v>
      </c>
      <c r="S60" s="107">
        <f ca="1">IF(IFERROR(MATCH(_xlfn.CONCAT($B60,",",S$4),'22 SpcFunc &amp; VentSpcFunc combos'!$Q$8:$Q$343,0),0)&gt;0,1,0)</f>
        <v>0</v>
      </c>
      <c r="T60" s="107">
        <f ca="1">IF(IFERROR(MATCH(_xlfn.CONCAT($B60,",",T$4),'22 SpcFunc &amp; VentSpcFunc combos'!$Q$8:$Q$343,0),0)&gt;0,1,0)</f>
        <v>0</v>
      </c>
      <c r="U60" s="107">
        <f ca="1">IF(IFERROR(MATCH(_xlfn.CONCAT($B60,",",U$4),'22 SpcFunc &amp; VentSpcFunc combos'!$Q$8:$Q$343,0),0)&gt;0,1,0)</f>
        <v>0</v>
      </c>
      <c r="V60" s="107">
        <f ca="1">IF(IFERROR(MATCH(_xlfn.CONCAT($B60,",",V$4),'22 SpcFunc &amp; VentSpcFunc combos'!$Q$8:$Q$343,0),0)&gt;0,1,0)</f>
        <v>0</v>
      </c>
      <c r="W60" s="107">
        <f ca="1">IF(IFERROR(MATCH(_xlfn.CONCAT($B60,",",W$4),'22 SpcFunc &amp; VentSpcFunc combos'!$Q$8:$Q$343,0),0)&gt;0,1,0)</f>
        <v>0</v>
      </c>
      <c r="X60" s="107">
        <f ca="1">IF(IFERROR(MATCH(_xlfn.CONCAT($B60,",",X$4),'22 SpcFunc &amp; VentSpcFunc combos'!$Q$8:$Q$343,0),0)&gt;0,1,0)</f>
        <v>0</v>
      </c>
      <c r="Y60" s="107">
        <f ca="1">IF(IFERROR(MATCH(_xlfn.CONCAT($B60,",",Y$4),'22 SpcFunc &amp; VentSpcFunc combos'!$Q$8:$Q$343,0),0)&gt;0,1,0)</f>
        <v>0</v>
      </c>
      <c r="Z60" s="107">
        <f ca="1">IF(IFERROR(MATCH(_xlfn.CONCAT($B60,",",Z$4),'22 SpcFunc &amp; VentSpcFunc combos'!$Q$8:$Q$343,0),0)&gt;0,1,0)</f>
        <v>0</v>
      </c>
      <c r="AA60" s="107">
        <f ca="1">IF(IFERROR(MATCH(_xlfn.CONCAT($B60,",",AA$4),'22 SpcFunc &amp; VentSpcFunc combos'!$Q$8:$Q$343,0),0)&gt;0,1,0)</f>
        <v>0</v>
      </c>
      <c r="AB60" s="107">
        <f ca="1">IF(IFERROR(MATCH(_xlfn.CONCAT($B60,",",AB$4),'22 SpcFunc &amp; VentSpcFunc combos'!$Q$8:$Q$343,0),0)&gt;0,1,0)</f>
        <v>0</v>
      </c>
      <c r="AC60" s="107">
        <f ca="1">IF(IFERROR(MATCH(_xlfn.CONCAT($B60,",",AC$4),'22 SpcFunc &amp; VentSpcFunc combos'!$Q$8:$Q$343,0),0)&gt;0,1,0)</f>
        <v>0</v>
      </c>
      <c r="AD60" s="107">
        <f ca="1">IF(IFERROR(MATCH(_xlfn.CONCAT($B60,",",AD$4),'22 SpcFunc &amp; VentSpcFunc combos'!$Q$8:$Q$343,0),0)&gt;0,1,0)</f>
        <v>0</v>
      </c>
      <c r="AE60" s="107">
        <f ca="1">IF(IFERROR(MATCH(_xlfn.CONCAT($B60,",",AE$4),'22 SpcFunc &amp; VentSpcFunc combos'!$Q$8:$Q$343,0),0)&gt;0,1,0)</f>
        <v>0</v>
      </c>
      <c r="AF60" s="107">
        <f ca="1">IF(IFERROR(MATCH(_xlfn.CONCAT($B60,",",AF$4),'22 SpcFunc &amp; VentSpcFunc combos'!$Q$8:$Q$343,0),0)&gt;0,1,0)</f>
        <v>0</v>
      </c>
      <c r="AG60" s="107">
        <f ca="1">IF(IFERROR(MATCH(_xlfn.CONCAT($B60,",",AG$4),'22 SpcFunc &amp; VentSpcFunc combos'!$Q$8:$Q$343,0),0)&gt;0,1,0)</f>
        <v>0</v>
      </c>
      <c r="AH60" s="107">
        <f ca="1">IF(IFERROR(MATCH(_xlfn.CONCAT($B60,",",AH$4),'22 SpcFunc &amp; VentSpcFunc combos'!$Q$8:$Q$343,0),0)&gt;0,1,0)</f>
        <v>0</v>
      </c>
      <c r="AI60" s="107">
        <f ca="1">IF(IFERROR(MATCH(_xlfn.CONCAT($B60,",",AI$4),'22 SpcFunc &amp; VentSpcFunc combos'!$Q$8:$Q$343,0),0)&gt;0,1,0)</f>
        <v>0</v>
      </c>
      <c r="AJ60" s="107">
        <f ca="1">IF(IFERROR(MATCH(_xlfn.CONCAT($B60,",",AJ$4),'22 SpcFunc &amp; VentSpcFunc combos'!$Q$8:$Q$343,0),0)&gt;0,1,0)</f>
        <v>0</v>
      </c>
      <c r="AK60" s="107">
        <f ca="1">IF(IFERROR(MATCH(_xlfn.CONCAT($B60,",",AK$4),'22 SpcFunc &amp; VentSpcFunc combos'!$Q$8:$Q$343,0),0)&gt;0,1,0)</f>
        <v>0</v>
      </c>
      <c r="AL60" s="107">
        <f ca="1">IF(IFERROR(MATCH(_xlfn.CONCAT($B60,",",AL$4),'22 SpcFunc &amp; VentSpcFunc combos'!$Q$8:$Q$343,0),0)&gt;0,1,0)</f>
        <v>0</v>
      </c>
      <c r="AM60" s="107">
        <f ca="1">IF(IFERROR(MATCH(_xlfn.CONCAT($B60,",",AM$4),'22 SpcFunc &amp; VentSpcFunc combos'!$Q$8:$Q$343,0),0)&gt;0,1,0)</f>
        <v>0</v>
      </c>
      <c r="AN60" s="107">
        <f ca="1">IF(IFERROR(MATCH(_xlfn.CONCAT($B60,",",AN$4),'22 SpcFunc &amp; VentSpcFunc combos'!$Q$8:$Q$343,0),0)&gt;0,1,0)</f>
        <v>0</v>
      </c>
      <c r="AO60" s="107">
        <f ca="1">IF(IFERROR(MATCH(_xlfn.CONCAT($B60,",",AO$4),'22 SpcFunc &amp; VentSpcFunc combos'!$Q$8:$Q$343,0),0)&gt;0,1,0)</f>
        <v>0</v>
      </c>
      <c r="AP60" s="107">
        <f ca="1">IF(IFERROR(MATCH(_xlfn.CONCAT($B60,",",AP$4),'22 SpcFunc &amp; VentSpcFunc combos'!$Q$8:$Q$343,0),0)&gt;0,1,0)</f>
        <v>0</v>
      </c>
      <c r="AQ60" s="107">
        <f ca="1">IF(IFERROR(MATCH(_xlfn.CONCAT($B60,",",AQ$4),'22 SpcFunc &amp; VentSpcFunc combos'!$Q$8:$Q$343,0),0)&gt;0,1,0)</f>
        <v>0</v>
      </c>
      <c r="AR60" s="107">
        <f ca="1">IF(IFERROR(MATCH(_xlfn.CONCAT($B60,",",AR$4),'22 SpcFunc &amp; VentSpcFunc combos'!$Q$8:$Q$343,0),0)&gt;0,1,0)</f>
        <v>0</v>
      </c>
      <c r="AS60" s="107">
        <f ca="1">IF(IFERROR(MATCH(_xlfn.CONCAT($B60,",",AS$4),'22 SpcFunc &amp; VentSpcFunc combos'!$Q$8:$Q$343,0),0)&gt;0,1,0)</f>
        <v>0</v>
      </c>
      <c r="AT60" s="107">
        <f ca="1">IF(IFERROR(MATCH(_xlfn.CONCAT($B60,",",AT$4),'22 SpcFunc &amp; VentSpcFunc combos'!$Q$8:$Q$343,0),0)&gt;0,1,0)</f>
        <v>0</v>
      </c>
      <c r="AU60" s="107">
        <f ca="1">IF(IFERROR(MATCH(_xlfn.CONCAT($B60,",",AU$4),'22 SpcFunc &amp; VentSpcFunc combos'!$Q$8:$Q$343,0),0)&gt;0,1,0)</f>
        <v>0</v>
      </c>
      <c r="AV60" s="107">
        <f ca="1">IF(IFERROR(MATCH(_xlfn.CONCAT($B60,",",AV$4),'22 SpcFunc &amp; VentSpcFunc combos'!$Q$8:$Q$343,0),0)&gt;0,1,0)</f>
        <v>0</v>
      </c>
      <c r="AW60" s="107">
        <f ca="1">IF(IFERROR(MATCH(_xlfn.CONCAT($B60,",",AW$4),'22 SpcFunc &amp; VentSpcFunc combos'!$Q$8:$Q$343,0),0)&gt;0,1,0)</f>
        <v>0</v>
      </c>
      <c r="AX60" s="107">
        <f ca="1">IF(IFERROR(MATCH(_xlfn.CONCAT($B60,",",AX$4),'22 SpcFunc &amp; VentSpcFunc combos'!$Q$8:$Q$343,0),0)&gt;0,1,0)</f>
        <v>0</v>
      </c>
      <c r="AY60" s="107">
        <f ca="1">IF(IFERROR(MATCH(_xlfn.CONCAT($B60,",",AY$4),'22 SpcFunc &amp; VentSpcFunc combos'!$Q$8:$Q$343,0),0)&gt;0,1,0)</f>
        <v>0</v>
      </c>
      <c r="AZ60" s="107">
        <f ca="1">IF(IFERROR(MATCH(_xlfn.CONCAT($B60,",",AZ$4),'22 SpcFunc &amp; VentSpcFunc combos'!$Q$8:$Q$343,0),0)&gt;0,1,0)</f>
        <v>0</v>
      </c>
      <c r="BA60" s="107">
        <f ca="1">IF(IFERROR(MATCH(_xlfn.CONCAT($B60,",",BA$4),'22 SpcFunc &amp; VentSpcFunc combos'!$Q$8:$Q$343,0),0)&gt;0,1,0)</f>
        <v>0</v>
      </c>
      <c r="BB60" s="107">
        <f ca="1">IF(IFERROR(MATCH(_xlfn.CONCAT($B60,",",BB$4),'22 SpcFunc &amp; VentSpcFunc combos'!$Q$8:$Q$343,0),0)&gt;0,1,0)</f>
        <v>0</v>
      </c>
      <c r="BC60" s="107">
        <f ca="1">IF(IFERROR(MATCH(_xlfn.CONCAT($B60,",",BC$4),'22 SpcFunc &amp; VentSpcFunc combos'!$Q$8:$Q$343,0),0)&gt;0,1,0)</f>
        <v>0</v>
      </c>
      <c r="BD60" s="107">
        <f ca="1">IF(IFERROR(MATCH(_xlfn.CONCAT($B60,",",BD$4),'22 SpcFunc &amp; VentSpcFunc combos'!$Q$8:$Q$343,0),0)&gt;0,1,0)</f>
        <v>0</v>
      </c>
      <c r="BE60" s="107">
        <f ca="1">IF(IFERROR(MATCH(_xlfn.CONCAT($B60,",",BE$4),'22 SpcFunc &amp; VentSpcFunc combos'!$Q$8:$Q$343,0),0)&gt;0,1,0)</f>
        <v>0</v>
      </c>
      <c r="BF60" s="107">
        <f ca="1">IF(IFERROR(MATCH(_xlfn.CONCAT($B60,",",BF$4),'22 SpcFunc &amp; VentSpcFunc combos'!$Q$8:$Q$343,0),0)&gt;0,1,0)</f>
        <v>0</v>
      </c>
      <c r="BG60" s="107">
        <f ca="1">IF(IFERROR(MATCH(_xlfn.CONCAT($B60,",",BG$4),'22 SpcFunc &amp; VentSpcFunc combos'!$Q$8:$Q$343,0),0)&gt;0,1,0)</f>
        <v>0</v>
      </c>
      <c r="BH60" s="107">
        <f ca="1">IF(IFERROR(MATCH(_xlfn.CONCAT($B60,",",BH$4),'22 SpcFunc &amp; VentSpcFunc combos'!$Q$8:$Q$343,0),0)&gt;0,1,0)</f>
        <v>0</v>
      </c>
      <c r="BI60" s="107">
        <f ca="1">IF(IFERROR(MATCH(_xlfn.CONCAT($B60,",",BI$4),'22 SpcFunc &amp; VentSpcFunc combos'!$Q$8:$Q$343,0),0)&gt;0,1,0)</f>
        <v>0</v>
      </c>
      <c r="BJ60" s="107">
        <f ca="1">IF(IFERROR(MATCH(_xlfn.CONCAT($B60,",",BJ$4),'22 SpcFunc &amp; VentSpcFunc combos'!$Q$8:$Q$343,0),0)&gt;0,1,0)</f>
        <v>0</v>
      </c>
      <c r="BK60" s="107">
        <f ca="1">IF(IFERROR(MATCH(_xlfn.CONCAT($B60,",",BK$4),'22 SpcFunc &amp; VentSpcFunc combos'!$Q$8:$Q$343,0),0)&gt;0,1,0)</f>
        <v>0</v>
      </c>
      <c r="BL60" s="107">
        <f ca="1">IF(IFERROR(MATCH(_xlfn.CONCAT($B60,",",BL$4),'22 SpcFunc &amp; VentSpcFunc combos'!$Q$8:$Q$343,0),0)&gt;0,1,0)</f>
        <v>0</v>
      </c>
      <c r="BM60" s="107">
        <f ca="1">IF(IFERROR(MATCH(_xlfn.CONCAT($B60,",",BM$4),'22 SpcFunc &amp; VentSpcFunc combos'!$Q$8:$Q$343,0),0)&gt;0,1,0)</f>
        <v>0</v>
      </c>
      <c r="BN60" s="107">
        <f ca="1">IF(IFERROR(MATCH(_xlfn.CONCAT($B60,",",BN$4),'22 SpcFunc &amp; VentSpcFunc combos'!$Q$8:$Q$343,0),0)&gt;0,1,0)</f>
        <v>1</v>
      </c>
      <c r="BO60" s="107">
        <f ca="1">IF(IFERROR(MATCH(_xlfn.CONCAT($B60,",",BO$4),'22 SpcFunc &amp; VentSpcFunc combos'!$Q$8:$Q$343,0),0)&gt;0,1,0)</f>
        <v>0</v>
      </c>
      <c r="BP60" s="107">
        <f ca="1">IF(IFERROR(MATCH(_xlfn.CONCAT($B60,",",BP$4),'22 SpcFunc &amp; VentSpcFunc combos'!$Q$8:$Q$343,0),0)&gt;0,1,0)</f>
        <v>0</v>
      </c>
      <c r="BQ60" s="107">
        <f ca="1">IF(IFERROR(MATCH(_xlfn.CONCAT($B60,",",BQ$4),'22 SpcFunc &amp; VentSpcFunc combos'!$Q$8:$Q$343,0),0)&gt;0,1,0)</f>
        <v>0</v>
      </c>
      <c r="BR60" s="107">
        <f ca="1">IF(IFERROR(MATCH(_xlfn.CONCAT($B60,",",BR$4),'22 SpcFunc &amp; VentSpcFunc combos'!$Q$8:$Q$343,0),0)&gt;0,1,0)</f>
        <v>0</v>
      </c>
      <c r="BS60" s="107">
        <f ca="1">IF(IFERROR(MATCH(_xlfn.CONCAT($B60,",",BS$4),'22 SpcFunc &amp; VentSpcFunc combos'!$Q$8:$Q$343,0),0)&gt;0,1,0)</f>
        <v>0</v>
      </c>
      <c r="BT60" s="107">
        <f ca="1">IF(IFERROR(MATCH(_xlfn.CONCAT($B60,",",BT$4),'22 SpcFunc &amp; VentSpcFunc combos'!$Q$8:$Q$343,0),0)&gt;0,1,0)</f>
        <v>0</v>
      </c>
      <c r="BU60" s="107">
        <f ca="1">IF(IFERROR(MATCH(_xlfn.CONCAT($B60,",",BU$4),'22 SpcFunc &amp; VentSpcFunc combos'!$Q$8:$Q$343,0),0)&gt;0,1,0)</f>
        <v>0</v>
      </c>
      <c r="BV60" s="107">
        <f ca="1">IF(IFERROR(MATCH(_xlfn.CONCAT($B60,",",BV$4),'22 SpcFunc &amp; VentSpcFunc combos'!$Q$8:$Q$343,0),0)&gt;0,1,0)</f>
        <v>0</v>
      </c>
      <c r="BW60" s="107">
        <f ca="1">IF(IFERROR(MATCH(_xlfn.CONCAT($B60,",",BW$4),'22 SpcFunc &amp; VentSpcFunc combos'!$Q$8:$Q$343,0),0)&gt;0,1,0)</f>
        <v>0</v>
      </c>
      <c r="BX60" s="107">
        <f ca="1">IF(IFERROR(MATCH(_xlfn.CONCAT($B60,",",BX$4),'22 SpcFunc &amp; VentSpcFunc combos'!$Q$8:$Q$343,0),0)&gt;0,1,0)</f>
        <v>0</v>
      </c>
      <c r="BY60" s="107">
        <f ca="1">IF(IFERROR(MATCH(_xlfn.CONCAT($B60,",",BY$4),'22 SpcFunc &amp; VentSpcFunc combos'!$Q$8:$Q$343,0),0)&gt;0,1,0)</f>
        <v>0</v>
      </c>
      <c r="BZ60" s="107">
        <f ca="1">IF(IFERROR(MATCH(_xlfn.CONCAT($B60,",",BZ$4),'22 SpcFunc &amp; VentSpcFunc combos'!$Q$8:$Q$343,0),0)&gt;0,1,0)</f>
        <v>0</v>
      </c>
      <c r="CA60" s="107">
        <f ca="1">IF(IFERROR(MATCH(_xlfn.CONCAT($B60,",",CA$4),'22 SpcFunc &amp; VentSpcFunc combos'!$Q$8:$Q$343,0),0)&gt;0,1,0)</f>
        <v>0</v>
      </c>
      <c r="CB60" s="107">
        <f ca="1">IF(IFERROR(MATCH(_xlfn.CONCAT($B60,",",CB$4),'22 SpcFunc &amp; VentSpcFunc combos'!$Q$8:$Q$343,0),0)&gt;0,1,0)</f>
        <v>0</v>
      </c>
      <c r="CC60" s="107">
        <f ca="1">IF(IFERROR(MATCH(_xlfn.CONCAT($B60,",",CC$4),'22 SpcFunc &amp; VentSpcFunc combos'!$Q$8:$Q$343,0),0)&gt;0,1,0)</f>
        <v>0</v>
      </c>
      <c r="CD60" s="107">
        <f ca="1">IF(IFERROR(MATCH(_xlfn.CONCAT($B60,",",CD$4),'22 SpcFunc &amp; VentSpcFunc combos'!$Q$8:$Q$343,0),0)&gt;0,1,0)</f>
        <v>0</v>
      </c>
      <c r="CE60" s="107">
        <f ca="1">IF(IFERROR(MATCH(_xlfn.CONCAT($B60,",",CE$4),'22 SpcFunc &amp; VentSpcFunc combos'!$Q$8:$Q$343,0),0)&gt;0,1,0)</f>
        <v>0</v>
      </c>
      <c r="CF60" s="107">
        <f ca="1">IF(IFERROR(MATCH(_xlfn.CONCAT($B60,",",CF$4),'22 SpcFunc &amp; VentSpcFunc combos'!$Q$8:$Q$343,0),0)&gt;0,1,0)</f>
        <v>0</v>
      </c>
      <c r="CG60" s="107">
        <f ca="1">IF(IFERROR(MATCH(_xlfn.CONCAT($B60,",",CG$4),'22 SpcFunc &amp; VentSpcFunc combos'!$Q$8:$Q$343,0),0)&gt;0,1,0)</f>
        <v>0</v>
      </c>
      <c r="CH60" s="107">
        <f ca="1">IF(IFERROR(MATCH(_xlfn.CONCAT($B60,",",CH$4),'22 SpcFunc &amp; VentSpcFunc combos'!$Q$8:$Q$343,0),0)&gt;0,1,0)</f>
        <v>0</v>
      </c>
      <c r="CI60" s="107">
        <f ca="1">IF(IFERROR(MATCH(_xlfn.CONCAT($B60,",",CI$4),'22 SpcFunc &amp; VentSpcFunc combos'!$Q$8:$Q$343,0),0)&gt;0,1,0)</f>
        <v>0</v>
      </c>
      <c r="CJ60" s="107">
        <f ca="1">IF(IFERROR(MATCH(_xlfn.CONCAT($B60,",",CJ$4),'22 SpcFunc &amp; VentSpcFunc combos'!$Q$8:$Q$343,0),0)&gt;0,1,0)</f>
        <v>0</v>
      </c>
      <c r="CK60" s="107">
        <f ca="1">IF(IFERROR(MATCH(_xlfn.CONCAT($B60,",",CK$4),'22 SpcFunc &amp; VentSpcFunc combos'!$Q$8:$Q$343,0),0)&gt;0,1,0)</f>
        <v>0</v>
      </c>
      <c r="CL60" s="107">
        <f ca="1">IF(IFERROR(MATCH(_xlfn.CONCAT($B60,",",CL$4),'22 SpcFunc &amp; VentSpcFunc combos'!$Q$8:$Q$343,0),0)&gt;0,1,0)</f>
        <v>0</v>
      </c>
      <c r="CM60" s="107">
        <f ca="1">IF(IFERROR(MATCH(_xlfn.CONCAT($B60,",",CM$4),'22 SpcFunc &amp; VentSpcFunc combos'!$Q$8:$Q$343,0),0)&gt;0,1,0)</f>
        <v>0</v>
      </c>
      <c r="CN60" s="107">
        <f ca="1">IF(IFERROR(MATCH(_xlfn.CONCAT($B60,",",CN$4),'22 SpcFunc &amp; VentSpcFunc combos'!$Q$8:$Q$343,0),0)&gt;0,1,0)</f>
        <v>0</v>
      </c>
      <c r="CO60" s="107">
        <f ca="1">IF(IFERROR(MATCH(_xlfn.CONCAT($B60,",",CO$4),'22 SpcFunc &amp; VentSpcFunc combos'!$Q$8:$Q$343,0),0)&gt;0,1,0)</f>
        <v>0</v>
      </c>
      <c r="CP60" s="107">
        <f ca="1">IF(IFERROR(MATCH(_xlfn.CONCAT($B60,",",CP$4),'22 SpcFunc &amp; VentSpcFunc combos'!$Q$8:$Q$343,0),0)&gt;0,1,0)</f>
        <v>0</v>
      </c>
      <c r="CQ60" s="107">
        <f ca="1">IF(IFERROR(MATCH(_xlfn.CONCAT($B60,",",CQ$4),'22 SpcFunc &amp; VentSpcFunc combos'!$Q$8:$Q$343,0),0)&gt;0,1,0)</f>
        <v>0</v>
      </c>
      <c r="CR60" s="107">
        <f ca="1">IF(IFERROR(MATCH(_xlfn.CONCAT($B60,",",CR$4),'22 SpcFunc &amp; VentSpcFunc combos'!$Q$8:$Q$343,0),0)&gt;0,1,0)</f>
        <v>0</v>
      </c>
      <c r="CS60" s="107">
        <f ca="1">IF(IFERROR(MATCH(_xlfn.CONCAT($B60,",",CS$4),'22 SpcFunc &amp; VentSpcFunc combos'!$Q$8:$Q$343,0),0)&gt;0,1,0)</f>
        <v>0</v>
      </c>
      <c r="CT60" s="107">
        <f ca="1">IF(IFERROR(MATCH(_xlfn.CONCAT($B60,",",CT$4),'22 SpcFunc &amp; VentSpcFunc combos'!$Q$8:$Q$343,0),0)&gt;0,1,0)</f>
        <v>0</v>
      </c>
      <c r="CU60" s="86" t="s">
        <v>535</v>
      </c>
      <c r="CV60">
        <f t="shared" ca="1" si="4"/>
        <v>1</v>
      </c>
    </row>
    <row r="61" spans="2:100">
      <c r="B61" t="str">
        <f>'For CSV - 2022 SpcFuncData'!B61</f>
        <v>Retail Sales Area (Grocery Sales)</v>
      </c>
      <c r="C61" s="107">
        <f ca="1">IF(IFERROR(MATCH(_xlfn.CONCAT($B61,",",C$4),'22 SpcFunc &amp; VentSpcFunc combos'!$Q$8:$Q$343,0),0)&gt;0,1,0)</f>
        <v>0</v>
      </c>
      <c r="D61" s="107">
        <f ca="1">IF(IFERROR(MATCH(_xlfn.CONCAT($B61,",",D$4),'22 SpcFunc &amp; VentSpcFunc combos'!$Q$8:$Q$343,0),0)&gt;0,1,0)</f>
        <v>0</v>
      </c>
      <c r="E61" s="107">
        <f ca="1">IF(IFERROR(MATCH(_xlfn.CONCAT($B61,",",E$4),'22 SpcFunc &amp; VentSpcFunc combos'!$Q$8:$Q$343,0),0)&gt;0,1,0)</f>
        <v>0</v>
      </c>
      <c r="F61" s="107">
        <f ca="1">IF(IFERROR(MATCH(_xlfn.CONCAT($B61,",",F$4),'22 SpcFunc &amp; VentSpcFunc combos'!$Q$8:$Q$343,0),0)&gt;0,1,0)</f>
        <v>0</v>
      </c>
      <c r="G61" s="107">
        <f ca="1">IF(IFERROR(MATCH(_xlfn.CONCAT($B61,",",G$4),'22 SpcFunc &amp; VentSpcFunc combos'!$Q$8:$Q$343,0),0)&gt;0,1,0)</f>
        <v>0</v>
      </c>
      <c r="H61" s="107">
        <f ca="1">IF(IFERROR(MATCH(_xlfn.CONCAT($B61,",",H$4),'22 SpcFunc &amp; VentSpcFunc combos'!$Q$8:$Q$343,0),0)&gt;0,1,0)</f>
        <v>0</v>
      </c>
      <c r="I61" s="107">
        <f ca="1">IF(IFERROR(MATCH(_xlfn.CONCAT($B61,",",I$4),'22 SpcFunc &amp; VentSpcFunc combos'!$Q$8:$Q$343,0),0)&gt;0,1,0)</f>
        <v>0</v>
      </c>
      <c r="J61" s="107">
        <f ca="1">IF(IFERROR(MATCH(_xlfn.CONCAT($B61,",",J$4),'22 SpcFunc &amp; VentSpcFunc combos'!$Q$8:$Q$343,0),0)&gt;0,1,0)</f>
        <v>0</v>
      </c>
      <c r="K61" s="107">
        <f ca="1">IF(IFERROR(MATCH(_xlfn.CONCAT($B61,",",K$4),'22 SpcFunc &amp; VentSpcFunc combos'!$Q$8:$Q$343,0),0)&gt;0,1,0)</f>
        <v>0</v>
      </c>
      <c r="L61" s="107">
        <f ca="1">IF(IFERROR(MATCH(_xlfn.CONCAT($B61,",",L$4),'22 SpcFunc &amp; VentSpcFunc combos'!$Q$8:$Q$343,0),0)&gt;0,1,0)</f>
        <v>0</v>
      </c>
      <c r="M61" s="107">
        <f ca="1">IF(IFERROR(MATCH(_xlfn.CONCAT($B61,",",M$4),'22 SpcFunc &amp; VentSpcFunc combos'!$Q$8:$Q$343,0),0)&gt;0,1,0)</f>
        <v>0</v>
      </c>
      <c r="N61" s="107">
        <f ca="1">IF(IFERROR(MATCH(_xlfn.CONCAT($B61,",",N$4),'22 SpcFunc &amp; VentSpcFunc combos'!$Q$8:$Q$343,0),0)&gt;0,1,0)</f>
        <v>0</v>
      </c>
      <c r="O61" s="107">
        <f ca="1">IF(IFERROR(MATCH(_xlfn.CONCAT($B61,",",O$4),'22 SpcFunc &amp; VentSpcFunc combos'!$Q$8:$Q$343,0),0)&gt;0,1,0)</f>
        <v>0</v>
      </c>
      <c r="P61" s="107">
        <f ca="1">IF(IFERROR(MATCH(_xlfn.CONCAT($B61,",",P$4),'22 SpcFunc &amp; VentSpcFunc combos'!$Q$8:$Q$343,0),0)&gt;0,1,0)</f>
        <v>0</v>
      </c>
      <c r="Q61" s="107">
        <f ca="1">IF(IFERROR(MATCH(_xlfn.CONCAT($B61,",",Q$4),'22 SpcFunc &amp; VentSpcFunc combos'!$Q$8:$Q$343,0),0)&gt;0,1,0)</f>
        <v>0</v>
      </c>
      <c r="R61" s="107">
        <f ca="1">IF(IFERROR(MATCH(_xlfn.CONCAT($B61,",",R$4),'22 SpcFunc &amp; VentSpcFunc combos'!$Q$8:$Q$343,0),0)&gt;0,1,0)</f>
        <v>0</v>
      </c>
      <c r="S61" s="107">
        <f ca="1">IF(IFERROR(MATCH(_xlfn.CONCAT($B61,",",S$4),'22 SpcFunc &amp; VentSpcFunc combos'!$Q$8:$Q$343,0),0)&gt;0,1,0)</f>
        <v>0</v>
      </c>
      <c r="T61" s="107">
        <f ca="1">IF(IFERROR(MATCH(_xlfn.CONCAT($B61,",",T$4),'22 SpcFunc &amp; VentSpcFunc combos'!$Q$8:$Q$343,0),0)&gt;0,1,0)</f>
        <v>0</v>
      </c>
      <c r="U61" s="107">
        <f ca="1">IF(IFERROR(MATCH(_xlfn.CONCAT($B61,",",U$4),'22 SpcFunc &amp; VentSpcFunc combos'!$Q$8:$Q$343,0),0)&gt;0,1,0)</f>
        <v>0</v>
      </c>
      <c r="V61" s="107">
        <f ca="1">IF(IFERROR(MATCH(_xlfn.CONCAT($B61,",",V$4),'22 SpcFunc &amp; VentSpcFunc combos'!$Q$8:$Q$343,0),0)&gt;0,1,0)</f>
        <v>0</v>
      </c>
      <c r="W61" s="107">
        <f ca="1">IF(IFERROR(MATCH(_xlfn.CONCAT($B61,",",W$4),'22 SpcFunc &amp; VentSpcFunc combos'!$Q$8:$Q$343,0),0)&gt;0,1,0)</f>
        <v>0</v>
      </c>
      <c r="X61" s="107">
        <f ca="1">IF(IFERROR(MATCH(_xlfn.CONCAT($B61,",",X$4),'22 SpcFunc &amp; VentSpcFunc combos'!$Q$8:$Q$343,0),0)&gt;0,1,0)</f>
        <v>0</v>
      </c>
      <c r="Y61" s="107">
        <f ca="1">IF(IFERROR(MATCH(_xlfn.CONCAT($B61,",",Y$4),'22 SpcFunc &amp; VentSpcFunc combos'!$Q$8:$Q$343,0),0)&gt;0,1,0)</f>
        <v>0</v>
      </c>
      <c r="Z61" s="107">
        <f ca="1">IF(IFERROR(MATCH(_xlfn.CONCAT($B61,",",Z$4),'22 SpcFunc &amp; VentSpcFunc combos'!$Q$8:$Q$343,0),0)&gt;0,1,0)</f>
        <v>0</v>
      </c>
      <c r="AA61" s="107">
        <f ca="1">IF(IFERROR(MATCH(_xlfn.CONCAT($B61,",",AA$4),'22 SpcFunc &amp; VentSpcFunc combos'!$Q$8:$Q$343,0),0)&gt;0,1,0)</f>
        <v>0</v>
      </c>
      <c r="AB61" s="107">
        <f ca="1">IF(IFERROR(MATCH(_xlfn.CONCAT($B61,",",AB$4),'22 SpcFunc &amp; VentSpcFunc combos'!$Q$8:$Q$343,0),0)&gt;0,1,0)</f>
        <v>0</v>
      </c>
      <c r="AC61" s="107">
        <f ca="1">IF(IFERROR(MATCH(_xlfn.CONCAT($B61,",",AC$4),'22 SpcFunc &amp; VentSpcFunc combos'!$Q$8:$Q$343,0),0)&gt;0,1,0)</f>
        <v>0</v>
      </c>
      <c r="AD61" s="107">
        <f ca="1">IF(IFERROR(MATCH(_xlfn.CONCAT($B61,",",AD$4),'22 SpcFunc &amp; VentSpcFunc combos'!$Q$8:$Q$343,0),0)&gt;0,1,0)</f>
        <v>0</v>
      </c>
      <c r="AE61" s="107">
        <f ca="1">IF(IFERROR(MATCH(_xlfn.CONCAT($B61,",",AE$4),'22 SpcFunc &amp; VentSpcFunc combos'!$Q$8:$Q$343,0),0)&gt;0,1,0)</f>
        <v>0</v>
      </c>
      <c r="AF61" s="107">
        <f ca="1">IF(IFERROR(MATCH(_xlfn.CONCAT($B61,",",AF$4),'22 SpcFunc &amp; VentSpcFunc combos'!$Q$8:$Q$343,0),0)&gt;0,1,0)</f>
        <v>0</v>
      </c>
      <c r="AG61" s="107">
        <f ca="1">IF(IFERROR(MATCH(_xlfn.CONCAT($B61,",",AG$4),'22 SpcFunc &amp; VentSpcFunc combos'!$Q$8:$Q$343,0),0)&gt;0,1,0)</f>
        <v>0</v>
      </c>
      <c r="AH61" s="107">
        <f ca="1">IF(IFERROR(MATCH(_xlfn.CONCAT($B61,",",AH$4),'22 SpcFunc &amp; VentSpcFunc combos'!$Q$8:$Q$343,0),0)&gt;0,1,0)</f>
        <v>0</v>
      </c>
      <c r="AI61" s="107">
        <f ca="1">IF(IFERROR(MATCH(_xlfn.CONCAT($B61,",",AI$4),'22 SpcFunc &amp; VentSpcFunc combos'!$Q$8:$Q$343,0),0)&gt;0,1,0)</f>
        <v>0</v>
      </c>
      <c r="AJ61" s="107">
        <f ca="1">IF(IFERROR(MATCH(_xlfn.CONCAT($B61,",",AJ$4),'22 SpcFunc &amp; VentSpcFunc combos'!$Q$8:$Q$343,0),0)&gt;0,1,0)</f>
        <v>0</v>
      </c>
      <c r="AK61" s="107">
        <f ca="1">IF(IFERROR(MATCH(_xlfn.CONCAT($B61,",",AK$4),'22 SpcFunc &amp; VentSpcFunc combos'!$Q$8:$Q$343,0),0)&gt;0,1,0)</f>
        <v>0</v>
      </c>
      <c r="AL61" s="107">
        <f ca="1">IF(IFERROR(MATCH(_xlfn.CONCAT($B61,",",AL$4),'22 SpcFunc &amp; VentSpcFunc combos'!$Q$8:$Q$343,0),0)&gt;0,1,0)</f>
        <v>0</v>
      </c>
      <c r="AM61" s="107">
        <f ca="1">IF(IFERROR(MATCH(_xlfn.CONCAT($B61,",",AM$4),'22 SpcFunc &amp; VentSpcFunc combos'!$Q$8:$Q$343,0),0)&gt;0,1,0)</f>
        <v>0</v>
      </c>
      <c r="AN61" s="107">
        <f ca="1">IF(IFERROR(MATCH(_xlfn.CONCAT($B61,",",AN$4),'22 SpcFunc &amp; VentSpcFunc combos'!$Q$8:$Q$343,0),0)&gt;0,1,0)</f>
        <v>0</v>
      </c>
      <c r="AO61" s="107">
        <f ca="1">IF(IFERROR(MATCH(_xlfn.CONCAT($B61,",",AO$4),'22 SpcFunc &amp; VentSpcFunc combos'!$Q$8:$Q$343,0),0)&gt;0,1,0)</f>
        <v>0</v>
      </c>
      <c r="AP61" s="107">
        <f ca="1">IF(IFERROR(MATCH(_xlfn.CONCAT($B61,",",AP$4),'22 SpcFunc &amp; VentSpcFunc combos'!$Q$8:$Q$343,0),0)&gt;0,1,0)</f>
        <v>0</v>
      </c>
      <c r="AQ61" s="107">
        <f ca="1">IF(IFERROR(MATCH(_xlfn.CONCAT($B61,",",AQ$4),'22 SpcFunc &amp; VentSpcFunc combos'!$Q$8:$Q$343,0),0)&gt;0,1,0)</f>
        <v>0</v>
      </c>
      <c r="AR61" s="107">
        <f ca="1">IF(IFERROR(MATCH(_xlfn.CONCAT($B61,",",AR$4),'22 SpcFunc &amp; VentSpcFunc combos'!$Q$8:$Q$343,0),0)&gt;0,1,0)</f>
        <v>0</v>
      </c>
      <c r="AS61" s="107">
        <f ca="1">IF(IFERROR(MATCH(_xlfn.CONCAT($B61,",",AS$4),'22 SpcFunc &amp; VentSpcFunc combos'!$Q$8:$Q$343,0),0)&gt;0,1,0)</f>
        <v>0</v>
      </c>
      <c r="AT61" s="107">
        <f ca="1">IF(IFERROR(MATCH(_xlfn.CONCAT($B61,",",AT$4),'22 SpcFunc &amp; VentSpcFunc combos'!$Q$8:$Q$343,0),0)&gt;0,1,0)</f>
        <v>0</v>
      </c>
      <c r="AU61" s="107">
        <f ca="1">IF(IFERROR(MATCH(_xlfn.CONCAT($B61,",",AU$4),'22 SpcFunc &amp; VentSpcFunc combos'!$Q$8:$Q$343,0),0)&gt;0,1,0)</f>
        <v>0</v>
      </c>
      <c r="AV61" s="107">
        <f ca="1">IF(IFERROR(MATCH(_xlfn.CONCAT($B61,",",AV$4),'22 SpcFunc &amp; VentSpcFunc combos'!$Q$8:$Q$343,0),0)&gt;0,1,0)</f>
        <v>0</v>
      </c>
      <c r="AW61" s="107">
        <f ca="1">IF(IFERROR(MATCH(_xlfn.CONCAT($B61,",",AW$4),'22 SpcFunc &amp; VentSpcFunc combos'!$Q$8:$Q$343,0),0)&gt;0,1,0)</f>
        <v>0</v>
      </c>
      <c r="AX61" s="107">
        <f ca="1">IF(IFERROR(MATCH(_xlfn.CONCAT($B61,",",AX$4),'22 SpcFunc &amp; VentSpcFunc combos'!$Q$8:$Q$343,0),0)&gt;0,1,0)</f>
        <v>0</v>
      </c>
      <c r="AY61" s="107">
        <f ca="1">IF(IFERROR(MATCH(_xlfn.CONCAT($B61,",",AY$4),'22 SpcFunc &amp; VentSpcFunc combos'!$Q$8:$Q$343,0),0)&gt;0,1,0)</f>
        <v>0</v>
      </c>
      <c r="AZ61" s="107">
        <f ca="1">IF(IFERROR(MATCH(_xlfn.CONCAT($B61,",",AZ$4),'22 SpcFunc &amp; VentSpcFunc combos'!$Q$8:$Q$343,0),0)&gt;0,1,0)</f>
        <v>0</v>
      </c>
      <c r="BA61" s="107">
        <f ca="1">IF(IFERROR(MATCH(_xlfn.CONCAT($B61,",",BA$4),'22 SpcFunc &amp; VentSpcFunc combos'!$Q$8:$Q$343,0),0)&gt;0,1,0)</f>
        <v>0</v>
      </c>
      <c r="BB61" s="107">
        <f ca="1">IF(IFERROR(MATCH(_xlfn.CONCAT($B61,",",BB$4),'22 SpcFunc &amp; VentSpcFunc combos'!$Q$8:$Q$343,0),0)&gt;0,1,0)</f>
        <v>0</v>
      </c>
      <c r="BC61" s="107">
        <f ca="1">IF(IFERROR(MATCH(_xlfn.CONCAT($B61,",",BC$4),'22 SpcFunc &amp; VentSpcFunc combos'!$Q$8:$Q$343,0),0)&gt;0,1,0)</f>
        <v>0</v>
      </c>
      <c r="BD61" s="107">
        <f ca="1">IF(IFERROR(MATCH(_xlfn.CONCAT($B61,",",BD$4),'22 SpcFunc &amp; VentSpcFunc combos'!$Q$8:$Q$343,0),0)&gt;0,1,0)</f>
        <v>0</v>
      </c>
      <c r="BE61" s="107">
        <f ca="1">IF(IFERROR(MATCH(_xlfn.CONCAT($B61,",",BE$4),'22 SpcFunc &amp; VentSpcFunc combos'!$Q$8:$Q$343,0),0)&gt;0,1,0)</f>
        <v>0</v>
      </c>
      <c r="BF61" s="107">
        <f ca="1">IF(IFERROR(MATCH(_xlfn.CONCAT($B61,",",BF$4),'22 SpcFunc &amp; VentSpcFunc combos'!$Q$8:$Q$343,0),0)&gt;0,1,0)</f>
        <v>0</v>
      </c>
      <c r="BG61" s="107">
        <f ca="1">IF(IFERROR(MATCH(_xlfn.CONCAT($B61,",",BG$4),'22 SpcFunc &amp; VentSpcFunc combos'!$Q$8:$Q$343,0),0)&gt;0,1,0)</f>
        <v>0</v>
      </c>
      <c r="BH61" s="107">
        <f ca="1">IF(IFERROR(MATCH(_xlfn.CONCAT($B61,",",BH$4),'22 SpcFunc &amp; VentSpcFunc combos'!$Q$8:$Q$343,0),0)&gt;0,1,0)</f>
        <v>0</v>
      </c>
      <c r="BI61" s="107">
        <f ca="1">IF(IFERROR(MATCH(_xlfn.CONCAT($B61,",",BI$4),'22 SpcFunc &amp; VentSpcFunc combos'!$Q$8:$Q$343,0),0)&gt;0,1,0)</f>
        <v>0</v>
      </c>
      <c r="BJ61" s="107">
        <f ca="1">IF(IFERROR(MATCH(_xlfn.CONCAT($B61,",",BJ$4),'22 SpcFunc &amp; VentSpcFunc combos'!$Q$8:$Q$343,0),0)&gt;0,1,0)</f>
        <v>0</v>
      </c>
      <c r="BK61" s="107">
        <f ca="1">IF(IFERROR(MATCH(_xlfn.CONCAT($B61,",",BK$4),'22 SpcFunc &amp; VentSpcFunc combos'!$Q$8:$Q$343,0),0)&gt;0,1,0)</f>
        <v>0</v>
      </c>
      <c r="BL61" s="107">
        <f ca="1">IF(IFERROR(MATCH(_xlfn.CONCAT($B61,",",BL$4),'22 SpcFunc &amp; VentSpcFunc combos'!$Q$8:$Q$343,0),0)&gt;0,1,0)</f>
        <v>0</v>
      </c>
      <c r="BM61" s="107">
        <f ca="1">IF(IFERROR(MATCH(_xlfn.CONCAT($B61,",",BM$4),'22 SpcFunc &amp; VentSpcFunc combos'!$Q$8:$Q$343,0),0)&gt;0,1,0)</f>
        <v>0</v>
      </c>
      <c r="BN61" s="107">
        <f ca="1">IF(IFERROR(MATCH(_xlfn.CONCAT($B61,",",BN$4),'22 SpcFunc &amp; VentSpcFunc combos'!$Q$8:$Q$343,0),0)&gt;0,1,0)</f>
        <v>0</v>
      </c>
      <c r="BO61" s="107">
        <f ca="1">IF(IFERROR(MATCH(_xlfn.CONCAT($B61,",",BO$4),'22 SpcFunc &amp; VentSpcFunc combos'!$Q$8:$Q$343,0),0)&gt;0,1,0)</f>
        <v>0</v>
      </c>
      <c r="BP61" s="107">
        <f ca="1">IF(IFERROR(MATCH(_xlfn.CONCAT($B61,",",BP$4),'22 SpcFunc &amp; VentSpcFunc combos'!$Q$8:$Q$343,0),0)&gt;0,1,0)</f>
        <v>0</v>
      </c>
      <c r="BQ61" s="107">
        <f ca="1">IF(IFERROR(MATCH(_xlfn.CONCAT($B61,",",BQ$4),'22 SpcFunc &amp; VentSpcFunc combos'!$Q$8:$Q$343,0),0)&gt;0,1,0)</f>
        <v>0</v>
      </c>
      <c r="BR61" s="107">
        <f ca="1">IF(IFERROR(MATCH(_xlfn.CONCAT($B61,",",BR$4),'22 SpcFunc &amp; VentSpcFunc combos'!$Q$8:$Q$343,0),0)&gt;0,1,0)</f>
        <v>0</v>
      </c>
      <c r="BS61" s="107">
        <f ca="1">IF(IFERROR(MATCH(_xlfn.CONCAT($B61,",",BS$4),'22 SpcFunc &amp; VentSpcFunc combos'!$Q$8:$Q$343,0),0)&gt;0,1,0)</f>
        <v>0</v>
      </c>
      <c r="BT61" s="107">
        <f ca="1">IF(IFERROR(MATCH(_xlfn.CONCAT($B61,",",BT$4),'22 SpcFunc &amp; VentSpcFunc combos'!$Q$8:$Q$343,0),0)&gt;0,1,0)</f>
        <v>0</v>
      </c>
      <c r="BU61" s="107">
        <f ca="1">IF(IFERROR(MATCH(_xlfn.CONCAT($B61,",",BU$4),'22 SpcFunc &amp; VentSpcFunc combos'!$Q$8:$Q$343,0),0)&gt;0,1,0)</f>
        <v>0</v>
      </c>
      <c r="BV61" s="107">
        <f ca="1">IF(IFERROR(MATCH(_xlfn.CONCAT($B61,",",BV$4),'22 SpcFunc &amp; VentSpcFunc combos'!$Q$8:$Q$343,0),0)&gt;0,1,0)</f>
        <v>0</v>
      </c>
      <c r="BW61" s="107">
        <f ca="1">IF(IFERROR(MATCH(_xlfn.CONCAT($B61,",",BW$4),'22 SpcFunc &amp; VentSpcFunc combos'!$Q$8:$Q$343,0),0)&gt;0,1,0)</f>
        <v>0</v>
      </c>
      <c r="BX61" s="107">
        <f ca="1">IF(IFERROR(MATCH(_xlfn.CONCAT($B61,",",BX$4),'22 SpcFunc &amp; VentSpcFunc combos'!$Q$8:$Q$343,0),0)&gt;0,1,0)</f>
        <v>0</v>
      </c>
      <c r="BY61" s="107">
        <f ca="1">IF(IFERROR(MATCH(_xlfn.CONCAT($B61,",",BY$4),'22 SpcFunc &amp; VentSpcFunc combos'!$Q$8:$Q$343,0),0)&gt;0,1,0)</f>
        <v>0</v>
      </c>
      <c r="BZ61" s="107">
        <f ca="1">IF(IFERROR(MATCH(_xlfn.CONCAT($B61,",",BZ$4),'22 SpcFunc &amp; VentSpcFunc combos'!$Q$8:$Q$343,0),0)&gt;0,1,0)</f>
        <v>0</v>
      </c>
      <c r="CA61" s="107">
        <f ca="1">IF(IFERROR(MATCH(_xlfn.CONCAT($B61,",",CA$4),'22 SpcFunc &amp; VentSpcFunc combos'!$Q$8:$Q$343,0),0)&gt;0,1,0)</f>
        <v>0</v>
      </c>
      <c r="CB61" s="107">
        <f ca="1">IF(IFERROR(MATCH(_xlfn.CONCAT($B61,",",CB$4),'22 SpcFunc &amp; VentSpcFunc combos'!$Q$8:$Q$343,0),0)&gt;0,1,0)</f>
        <v>0</v>
      </c>
      <c r="CC61" s="107">
        <f ca="1">IF(IFERROR(MATCH(_xlfn.CONCAT($B61,",",CC$4),'22 SpcFunc &amp; VentSpcFunc combos'!$Q$8:$Q$343,0),0)&gt;0,1,0)</f>
        <v>0</v>
      </c>
      <c r="CD61" s="107">
        <f ca="1">IF(IFERROR(MATCH(_xlfn.CONCAT($B61,",",CD$4),'22 SpcFunc &amp; VentSpcFunc combos'!$Q$8:$Q$343,0),0)&gt;0,1,0)</f>
        <v>0</v>
      </c>
      <c r="CE61" s="107">
        <f ca="1">IF(IFERROR(MATCH(_xlfn.CONCAT($B61,",",CE$4),'22 SpcFunc &amp; VentSpcFunc combos'!$Q$8:$Q$343,0),0)&gt;0,1,0)</f>
        <v>0</v>
      </c>
      <c r="CF61" s="107">
        <f ca="1">IF(IFERROR(MATCH(_xlfn.CONCAT($B61,",",CF$4),'22 SpcFunc &amp; VentSpcFunc combos'!$Q$8:$Q$343,0),0)&gt;0,1,0)</f>
        <v>0</v>
      </c>
      <c r="CG61" s="107">
        <f ca="1">IF(IFERROR(MATCH(_xlfn.CONCAT($B61,",",CG$4),'22 SpcFunc &amp; VentSpcFunc combos'!$Q$8:$Q$343,0),0)&gt;0,1,0)</f>
        <v>0</v>
      </c>
      <c r="CH61" s="107">
        <f ca="1">IF(IFERROR(MATCH(_xlfn.CONCAT($B61,",",CH$4),'22 SpcFunc &amp; VentSpcFunc combos'!$Q$8:$Q$343,0),0)&gt;0,1,0)</f>
        <v>1</v>
      </c>
      <c r="CI61" s="107">
        <f ca="1">IF(IFERROR(MATCH(_xlfn.CONCAT($B61,",",CI$4),'22 SpcFunc &amp; VentSpcFunc combos'!$Q$8:$Q$343,0),0)&gt;0,1,0)</f>
        <v>0</v>
      </c>
      <c r="CJ61" s="107">
        <f ca="1">IF(IFERROR(MATCH(_xlfn.CONCAT($B61,",",CJ$4),'22 SpcFunc &amp; VentSpcFunc combos'!$Q$8:$Q$343,0),0)&gt;0,1,0)</f>
        <v>0</v>
      </c>
      <c r="CK61" s="107">
        <f ca="1">IF(IFERROR(MATCH(_xlfn.CONCAT($B61,",",CK$4),'22 SpcFunc &amp; VentSpcFunc combos'!$Q$8:$Q$343,0),0)&gt;0,1,0)</f>
        <v>0</v>
      </c>
      <c r="CL61" s="107">
        <f ca="1">IF(IFERROR(MATCH(_xlfn.CONCAT($B61,",",CL$4),'22 SpcFunc &amp; VentSpcFunc combos'!$Q$8:$Q$343,0),0)&gt;0,1,0)</f>
        <v>0</v>
      </c>
      <c r="CM61" s="107">
        <f ca="1">IF(IFERROR(MATCH(_xlfn.CONCAT($B61,",",CM$4),'22 SpcFunc &amp; VentSpcFunc combos'!$Q$8:$Q$343,0),0)&gt;0,1,0)</f>
        <v>0</v>
      </c>
      <c r="CN61" s="107">
        <f ca="1">IF(IFERROR(MATCH(_xlfn.CONCAT($B61,",",CN$4),'22 SpcFunc &amp; VentSpcFunc combos'!$Q$8:$Q$343,0),0)&gt;0,1,0)</f>
        <v>0</v>
      </c>
      <c r="CO61" s="107">
        <f ca="1">IF(IFERROR(MATCH(_xlfn.CONCAT($B61,",",CO$4),'22 SpcFunc &amp; VentSpcFunc combos'!$Q$8:$Q$343,0),0)&gt;0,1,0)</f>
        <v>0</v>
      </c>
      <c r="CP61" s="107">
        <f ca="1">IF(IFERROR(MATCH(_xlfn.CONCAT($B61,",",CP$4),'22 SpcFunc &amp; VentSpcFunc combos'!$Q$8:$Q$343,0),0)&gt;0,1,0)</f>
        <v>0</v>
      </c>
      <c r="CQ61" s="107">
        <f ca="1">IF(IFERROR(MATCH(_xlfn.CONCAT($B61,",",CQ$4),'22 SpcFunc &amp; VentSpcFunc combos'!$Q$8:$Q$343,0),0)&gt;0,1,0)</f>
        <v>0</v>
      </c>
      <c r="CR61" s="107">
        <f ca="1">IF(IFERROR(MATCH(_xlfn.CONCAT($B61,",",CR$4),'22 SpcFunc &amp; VentSpcFunc combos'!$Q$8:$Q$343,0),0)&gt;0,1,0)</f>
        <v>0</v>
      </c>
      <c r="CS61" s="107">
        <f ca="1">IF(IFERROR(MATCH(_xlfn.CONCAT($B61,",",CS$4),'22 SpcFunc &amp; VentSpcFunc combos'!$Q$8:$Q$343,0),0)&gt;0,1,0)</f>
        <v>0</v>
      </c>
      <c r="CT61" s="107">
        <f ca="1">IF(IFERROR(MATCH(_xlfn.CONCAT($B61,",",CT$4),'22 SpcFunc &amp; VentSpcFunc combos'!$Q$8:$Q$343,0),0)&gt;0,1,0)</f>
        <v>0</v>
      </c>
      <c r="CU61" s="86" t="s">
        <v>535</v>
      </c>
      <c r="CV61">
        <f t="shared" ca="1" si="4"/>
        <v>1</v>
      </c>
    </row>
    <row r="62" spans="2:100">
      <c r="B62" t="str">
        <f>'For CSV - 2022 SpcFuncData'!B62</f>
        <v>Retail Sales Area (Retail Merchandise Sales)</v>
      </c>
      <c r="C62" s="107">
        <f ca="1">IF(IFERROR(MATCH(_xlfn.CONCAT($B62,",",C$4),'22 SpcFunc &amp; VentSpcFunc combos'!$Q$8:$Q$343,0),0)&gt;0,1,0)</f>
        <v>0</v>
      </c>
      <c r="D62" s="107">
        <f ca="1">IF(IFERROR(MATCH(_xlfn.CONCAT($B62,",",D$4),'22 SpcFunc &amp; VentSpcFunc combos'!$Q$8:$Q$343,0),0)&gt;0,1,0)</f>
        <v>0</v>
      </c>
      <c r="E62" s="107">
        <f ca="1">IF(IFERROR(MATCH(_xlfn.CONCAT($B62,",",E$4),'22 SpcFunc &amp; VentSpcFunc combos'!$Q$8:$Q$343,0),0)&gt;0,1,0)</f>
        <v>0</v>
      </c>
      <c r="F62" s="107">
        <f ca="1">IF(IFERROR(MATCH(_xlfn.CONCAT($B62,",",F$4),'22 SpcFunc &amp; VentSpcFunc combos'!$Q$8:$Q$343,0),0)&gt;0,1,0)</f>
        <v>0</v>
      </c>
      <c r="G62" s="107">
        <f ca="1">IF(IFERROR(MATCH(_xlfn.CONCAT($B62,",",G$4),'22 SpcFunc &amp; VentSpcFunc combos'!$Q$8:$Q$343,0),0)&gt;0,1,0)</f>
        <v>0</v>
      </c>
      <c r="H62" s="107">
        <f ca="1">IF(IFERROR(MATCH(_xlfn.CONCAT($B62,",",H$4),'22 SpcFunc &amp; VentSpcFunc combos'!$Q$8:$Q$343,0),0)&gt;0,1,0)</f>
        <v>0</v>
      </c>
      <c r="I62" s="107">
        <f ca="1">IF(IFERROR(MATCH(_xlfn.CONCAT($B62,",",I$4),'22 SpcFunc &amp; VentSpcFunc combos'!$Q$8:$Q$343,0),0)&gt;0,1,0)</f>
        <v>0</v>
      </c>
      <c r="J62" s="107">
        <f ca="1">IF(IFERROR(MATCH(_xlfn.CONCAT($B62,",",J$4),'22 SpcFunc &amp; VentSpcFunc combos'!$Q$8:$Q$343,0),0)&gt;0,1,0)</f>
        <v>0</v>
      </c>
      <c r="K62" s="107">
        <f ca="1">IF(IFERROR(MATCH(_xlfn.CONCAT($B62,",",K$4),'22 SpcFunc &amp; VentSpcFunc combos'!$Q$8:$Q$343,0),0)&gt;0,1,0)</f>
        <v>0</v>
      </c>
      <c r="L62" s="107">
        <f ca="1">IF(IFERROR(MATCH(_xlfn.CONCAT($B62,",",L$4),'22 SpcFunc &amp; VentSpcFunc combos'!$Q$8:$Q$343,0),0)&gt;0,1,0)</f>
        <v>0</v>
      </c>
      <c r="M62" s="107">
        <f ca="1">IF(IFERROR(MATCH(_xlfn.CONCAT($B62,",",M$4),'22 SpcFunc &amp; VentSpcFunc combos'!$Q$8:$Q$343,0),0)&gt;0,1,0)</f>
        <v>0</v>
      </c>
      <c r="N62" s="107">
        <f ca="1">IF(IFERROR(MATCH(_xlfn.CONCAT($B62,",",N$4),'22 SpcFunc &amp; VentSpcFunc combos'!$Q$8:$Q$343,0),0)&gt;0,1,0)</f>
        <v>0</v>
      </c>
      <c r="O62" s="107">
        <f ca="1">IF(IFERROR(MATCH(_xlfn.CONCAT($B62,",",O$4),'22 SpcFunc &amp; VentSpcFunc combos'!$Q$8:$Q$343,0),0)&gt;0,1,0)</f>
        <v>0</v>
      </c>
      <c r="P62" s="107">
        <f ca="1">IF(IFERROR(MATCH(_xlfn.CONCAT($B62,",",P$4),'22 SpcFunc &amp; VentSpcFunc combos'!$Q$8:$Q$343,0),0)&gt;0,1,0)</f>
        <v>0</v>
      </c>
      <c r="Q62" s="107">
        <f ca="1">IF(IFERROR(MATCH(_xlfn.CONCAT($B62,",",Q$4),'22 SpcFunc &amp; VentSpcFunc combos'!$Q$8:$Q$343,0),0)&gt;0,1,0)</f>
        <v>0</v>
      </c>
      <c r="R62" s="107">
        <f ca="1">IF(IFERROR(MATCH(_xlfn.CONCAT($B62,",",R$4),'22 SpcFunc &amp; VentSpcFunc combos'!$Q$8:$Q$343,0),0)&gt;0,1,0)</f>
        <v>0</v>
      </c>
      <c r="S62" s="107">
        <f ca="1">IF(IFERROR(MATCH(_xlfn.CONCAT($B62,",",S$4),'22 SpcFunc &amp; VentSpcFunc combos'!$Q$8:$Q$343,0),0)&gt;0,1,0)</f>
        <v>0</v>
      </c>
      <c r="T62" s="107">
        <f ca="1">IF(IFERROR(MATCH(_xlfn.CONCAT($B62,",",T$4),'22 SpcFunc &amp; VentSpcFunc combos'!$Q$8:$Q$343,0),0)&gt;0,1,0)</f>
        <v>0</v>
      </c>
      <c r="U62" s="107">
        <f ca="1">IF(IFERROR(MATCH(_xlfn.CONCAT($B62,",",U$4),'22 SpcFunc &amp; VentSpcFunc combos'!$Q$8:$Q$343,0),0)&gt;0,1,0)</f>
        <v>0</v>
      </c>
      <c r="V62" s="107">
        <f ca="1">IF(IFERROR(MATCH(_xlfn.CONCAT($B62,",",V$4),'22 SpcFunc &amp; VentSpcFunc combos'!$Q$8:$Q$343,0),0)&gt;0,1,0)</f>
        <v>0</v>
      </c>
      <c r="W62" s="107">
        <f ca="1">IF(IFERROR(MATCH(_xlfn.CONCAT($B62,",",W$4),'22 SpcFunc &amp; VentSpcFunc combos'!$Q$8:$Q$343,0),0)&gt;0,1,0)</f>
        <v>0</v>
      </c>
      <c r="X62" s="107">
        <f ca="1">IF(IFERROR(MATCH(_xlfn.CONCAT($B62,",",X$4),'22 SpcFunc &amp; VentSpcFunc combos'!$Q$8:$Q$343,0),0)&gt;0,1,0)</f>
        <v>0</v>
      </c>
      <c r="Y62" s="107">
        <f ca="1">IF(IFERROR(MATCH(_xlfn.CONCAT($B62,",",Y$4),'22 SpcFunc &amp; VentSpcFunc combos'!$Q$8:$Q$343,0),0)&gt;0,1,0)</f>
        <v>0</v>
      </c>
      <c r="Z62" s="107">
        <f ca="1">IF(IFERROR(MATCH(_xlfn.CONCAT($B62,",",Z$4),'22 SpcFunc &amp; VentSpcFunc combos'!$Q$8:$Q$343,0),0)&gt;0,1,0)</f>
        <v>0</v>
      </c>
      <c r="AA62" s="107">
        <f ca="1">IF(IFERROR(MATCH(_xlfn.CONCAT($B62,",",AA$4),'22 SpcFunc &amp; VentSpcFunc combos'!$Q$8:$Q$343,0),0)&gt;0,1,0)</f>
        <v>0</v>
      </c>
      <c r="AB62" s="107">
        <f ca="1">IF(IFERROR(MATCH(_xlfn.CONCAT($B62,",",AB$4),'22 SpcFunc &amp; VentSpcFunc combos'!$Q$8:$Q$343,0),0)&gt;0,1,0)</f>
        <v>0</v>
      </c>
      <c r="AC62" s="107">
        <f ca="1">IF(IFERROR(MATCH(_xlfn.CONCAT($B62,",",AC$4),'22 SpcFunc &amp; VentSpcFunc combos'!$Q$8:$Q$343,0),0)&gt;0,1,0)</f>
        <v>0</v>
      </c>
      <c r="AD62" s="107">
        <f ca="1">IF(IFERROR(MATCH(_xlfn.CONCAT($B62,",",AD$4),'22 SpcFunc &amp; VentSpcFunc combos'!$Q$8:$Q$343,0),0)&gt;0,1,0)</f>
        <v>0</v>
      </c>
      <c r="AE62" s="107">
        <f ca="1">IF(IFERROR(MATCH(_xlfn.CONCAT($B62,",",AE$4),'22 SpcFunc &amp; VentSpcFunc combos'!$Q$8:$Q$343,0),0)&gt;0,1,0)</f>
        <v>0</v>
      </c>
      <c r="AF62" s="107">
        <f ca="1">IF(IFERROR(MATCH(_xlfn.CONCAT($B62,",",AF$4),'22 SpcFunc &amp; VentSpcFunc combos'!$Q$8:$Q$343,0),0)&gt;0,1,0)</f>
        <v>0</v>
      </c>
      <c r="AG62" s="107">
        <f ca="1">IF(IFERROR(MATCH(_xlfn.CONCAT($B62,",",AG$4),'22 SpcFunc &amp; VentSpcFunc combos'!$Q$8:$Q$343,0),0)&gt;0,1,0)</f>
        <v>0</v>
      </c>
      <c r="AH62" s="107">
        <f ca="1">IF(IFERROR(MATCH(_xlfn.CONCAT($B62,",",AH$4),'22 SpcFunc &amp; VentSpcFunc combos'!$Q$8:$Q$343,0),0)&gt;0,1,0)</f>
        <v>0</v>
      </c>
      <c r="AI62" s="107">
        <f ca="1">IF(IFERROR(MATCH(_xlfn.CONCAT($B62,",",AI$4),'22 SpcFunc &amp; VentSpcFunc combos'!$Q$8:$Q$343,0),0)&gt;0,1,0)</f>
        <v>0</v>
      </c>
      <c r="AJ62" s="107">
        <f ca="1">IF(IFERROR(MATCH(_xlfn.CONCAT($B62,",",AJ$4),'22 SpcFunc &amp; VentSpcFunc combos'!$Q$8:$Q$343,0),0)&gt;0,1,0)</f>
        <v>0</v>
      </c>
      <c r="AK62" s="107">
        <f ca="1">IF(IFERROR(MATCH(_xlfn.CONCAT($B62,",",AK$4),'22 SpcFunc &amp; VentSpcFunc combos'!$Q$8:$Q$343,0),0)&gt;0,1,0)</f>
        <v>0</v>
      </c>
      <c r="AL62" s="107">
        <f ca="1">IF(IFERROR(MATCH(_xlfn.CONCAT($B62,",",AL$4),'22 SpcFunc &amp; VentSpcFunc combos'!$Q$8:$Q$343,0),0)&gt;0,1,0)</f>
        <v>0</v>
      </c>
      <c r="AM62" s="107">
        <f ca="1">IF(IFERROR(MATCH(_xlfn.CONCAT($B62,",",AM$4),'22 SpcFunc &amp; VentSpcFunc combos'!$Q$8:$Q$343,0),0)&gt;0,1,0)</f>
        <v>0</v>
      </c>
      <c r="AN62" s="107">
        <f ca="1">IF(IFERROR(MATCH(_xlfn.CONCAT($B62,",",AN$4),'22 SpcFunc &amp; VentSpcFunc combos'!$Q$8:$Q$343,0),0)&gt;0,1,0)</f>
        <v>0</v>
      </c>
      <c r="AO62" s="107">
        <f ca="1">IF(IFERROR(MATCH(_xlfn.CONCAT($B62,",",AO$4),'22 SpcFunc &amp; VentSpcFunc combos'!$Q$8:$Q$343,0),0)&gt;0,1,0)</f>
        <v>0</v>
      </c>
      <c r="AP62" s="107">
        <f ca="1">IF(IFERROR(MATCH(_xlfn.CONCAT($B62,",",AP$4),'22 SpcFunc &amp; VentSpcFunc combos'!$Q$8:$Q$343,0),0)&gt;0,1,0)</f>
        <v>0</v>
      </c>
      <c r="AQ62" s="107">
        <f ca="1">IF(IFERROR(MATCH(_xlfn.CONCAT($B62,",",AQ$4),'22 SpcFunc &amp; VentSpcFunc combos'!$Q$8:$Q$343,0),0)&gt;0,1,0)</f>
        <v>0</v>
      </c>
      <c r="AR62" s="107">
        <f ca="1">IF(IFERROR(MATCH(_xlfn.CONCAT($B62,",",AR$4),'22 SpcFunc &amp; VentSpcFunc combos'!$Q$8:$Q$343,0),0)&gt;0,1,0)</f>
        <v>0</v>
      </c>
      <c r="AS62" s="107">
        <f ca="1">IF(IFERROR(MATCH(_xlfn.CONCAT($B62,",",AS$4),'22 SpcFunc &amp; VentSpcFunc combos'!$Q$8:$Q$343,0),0)&gt;0,1,0)</f>
        <v>0</v>
      </c>
      <c r="AT62" s="107">
        <f ca="1">IF(IFERROR(MATCH(_xlfn.CONCAT($B62,",",AT$4),'22 SpcFunc &amp; VentSpcFunc combos'!$Q$8:$Q$343,0),0)&gt;0,1,0)</f>
        <v>0</v>
      </c>
      <c r="AU62" s="107">
        <f ca="1">IF(IFERROR(MATCH(_xlfn.CONCAT($B62,",",AU$4),'22 SpcFunc &amp; VentSpcFunc combos'!$Q$8:$Q$343,0),0)&gt;0,1,0)</f>
        <v>0</v>
      </c>
      <c r="AV62" s="107">
        <f ca="1">IF(IFERROR(MATCH(_xlfn.CONCAT($B62,",",AV$4),'22 SpcFunc &amp; VentSpcFunc combos'!$Q$8:$Q$343,0),0)&gt;0,1,0)</f>
        <v>0</v>
      </c>
      <c r="AW62" s="107">
        <f ca="1">IF(IFERROR(MATCH(_xlfn.CONCAT($B62,",",AW$4),'22 SpcFunc &amp; VentSpcFunc combos'!$Q$8:$Q$343,0),0)&gt;0,1,0)</f>
        <v>0</v>
      </c>
      <c r="AX62" s="107">
        <f ca="1">IF(IFERROR(MATCH(_xlfn.CONCAT($B62,",",AX$4),'22 SpcFunc &amp; VentSpcFunc combos'!$Q$8:$Q$343,0),0)&gt;0,1,0)</f>
        <v>0</v>
      </c>
      <c r="AY62" s="107">
        <f ca="1">IF(IFERROR(MATCH(_xlfn.CONCAT($B62,",",AY$4),'22 SpcFunc &amp; VentSpcFunc combos'!$Q$8:$Q$343,0),0)&gt;0,1,0)</f>
        <v>0</v>
      </c>
      <c r="AZ62" s="107">
        <f ca="1">IF(IFERROR(MATCH(_xlfn.CONCAT($B62,",",AZ$4),'22 SpcFunc &amp; VentSpcFunc combos'!$Q$8:$Q$343,0),0)&gt;0,1,0)</f>
        <v>0</v>
      </c>
      <c r="BA62" s="107">
        <f ca="1">IF(IFERROR(MATCH(_xlfn.CONCAT($B62,",",BA$4),'22 SpcFunc &amp; VentSpcFunc combos'!$Q$8:$Q$343,0),0)&gt;0,1,0)</f>
        <v>0</v>
      </c>
      <c r="BB62" s="107">
        <f ca="1">IF(IFERROR(MATCH(_xlfn.CONCAT($B62,",",BB$4),'22 SpcFunc &amp; VentSpcFunc combos'!$Q$8:$Q$343,0),0)&gt;0,1,0)</f>
        <v>0</v>
      </c>
      <c r="BC62" s="107">
        <f ca="1">IF(IFERROR(MATCH(_xlfn.CONCAT($B62,",",BC$4),'22 SpcFunc &amp; VentSpcFunc combos'!$Q$8:$Q$343,0),0)&gt;0,1,0)</f>
        <v>0</v>
      </c>
      <c r="BD62" s="107">
        <f ca="1">IF(IFERROR(MATCH(_xlfn.CONCAT($B62,",",BD$4),'22 SpcFunc &amp; VentSpcFunc combos'!$Q$8:$Q$343,0),0)&gt;0,1,0)</f>
        <v>0</v>
      </c>
      <c r="BE62" s="107">
        <f ca="1">IF(IFERROR(MATCH(_xlfn.CONCAT($B62,",",BE$4),'22 SpcFunc &amp; VentSpcFunc combos'!$Q$8:$Q$343,0),0)&gt;0,1,0)</f>
        <v>0</v>
      </c>
      <c r="BF62" s="107">
        <f ca="1">IF(IFERROR(MATCH(_xlfn.CONCAT($B62,",",BF$4),'22 SpcFunc &amp; VentSpcFunc combos'!$Q$8:$Q$343,0),0)&gt;0,1,0)</f>
        <v>0</v>
      </c>
      <c r="BG62" s="107">
        <f ca="1">IF(IFERROR(MATCH(_xlfn.CONCAT($B62,",",BG$4),'22 SpcFunc &amp; VentSpcFunc combos'!$Q$8:$Q$343,0),0)&gt;0,1,0)</f>
        <v>0</v>
      </c>
      <c r="BH62" s="107">
        <f ca="1">IF(IFERROR(MATCH(_xlfn.CONCAT($B62,",",BH$4),'22 SpcFunc &amp; VentSpcFunc combos'!$Q$8:$Q$343,0),0)&gt;0,1,0)</f>
        <v>0</v>
      </c>
      <c r="BI62" s="107">
        <f ca="1">IF(IFERROR(MATCH(_xlfn.CONCAT($B62,",",BI$4),'22 SpcFunc &amp; VentSpcFunc combos'!$Q$8:$Q$343,0),0)&gt;0,1,0)</f>
        <v>0</v>
      </c>
      <c r="BJ62" s="107">
        <f ca="1">IF(IFERROR(MATCH(_xlfn.CONCAT($B62,",",BJ$4),'22 SpcFunc &amp; VentSpcFunc combos'!$Q$8:$Q$343,0),0)&gt;0,1,0)</f>
        <v>0</v>
      </c>
      <c r="BK62" s="107">
        <f ca="1">IF(IFERROR(MATCH(_xlfn.CONCAT($B62,",",BK$4),'22 SpcFunc &amp; VentSpcFunc combos'!$Q$8:$Q$343,0),0)&gt;0,1,0)</f>
        <v>0</v>
      </c>
      <c r="BL62" s="107">
        <f ca="1">IF(IFERROR(MATCH(_xlfn.CONCAT($B62,",",BL$4),'22 SpcFunc &amp; VentSpcFunc combos'!$Q$8:$Q$343,0),0)&gt;0,1,0)</f>
        <v>0</v>
      </c>
      <c r="BM62" s="107">
        <f ca="1">IF(IFERROR(MATCH(_xlfn.CONCAT($B62,",",BM$4),'22 SpcFunc &amp; VentSpcFunc combos'!$Q$8:$Q$343,0),0)&gt;0,1,0)</f>
        <v>0</v>
      </c>
      <c r="BN62" s="107">
        <f ca="1">IF(IFERROR(MATCH(_xlfn.CONCAT($B62,",",BN$4),'22 SpcFunc &amp; VentSpcFunc combos'!$Q$8:$Q$343,0),0)&gt;0,1,0)</f>
        <v>0</v>
      </c>
      <c r="BO62" s="107">
        <f ca="1">IF(IFERROR(MATCH(_xlfn.CONCAT($B62,",",BO$4),'22 SpcFunc &amp; VentSpcFunc combos'!$Q$8:$Q$343,0),0)&gt;0,1,0)</f>
        <v>0</v>
      </c>
      <c r="BP62" s="107">
        <f ca="1">IF(IFERROR(MATCH(_xlfn.CONCAT($B62,",",BP$4),'22 SpcFunc &amp; VentSpcFunc combos'!$Q$8:$Q$343,0),0)&gt;0,1,0)</f>
        <v>0</v>
      </c>
      <c r="BQ62" s="107">
        <f ca="1">IF(IFERROR(MATCH(_xlfn.CONCAT($B62,",",BQ$4),'22 SpcFunc &amp; VentSpcFunc combos'!$Q$8:$Q$343,0),0)&gt;0,1,0)</f>
        <v>0</v>
      </c>
      <c r="BR62" s="107">
        <f ca="1">IF(IFERROR(MATCH(_xlfn.CONCAT($B62,",",BR$4),'22 SpcFunc &amp; VentSpcFunc combos'!$Q$8:$Q$343,0),0)&gt;0,1,0)</f>
        <v>0</v>
      </c>
      <c r="BS62" s="107">
        <f ca="1">IF(IFERROR(MATCH(_xlfn.CONCAT($B62,",",BS$4),'22 SpcFunc &amp; VentSpcFunc combos'!$Q$8:$Q$343,0),0)&gt;0,1,0)</f>
        <v>0</v>
      </c>
      <c r="BT62" s="107">
        <f ca="1">IF(IFERROR(MATCH(_xlfn.CONCAT($B62,",",BT$4),'22 SpcFunc &amp; VentSpcFunc combos'!$Q$8:$Q$343,0),0)&gt;0,1,0)</f>
        <v>0</v>
      </c>
      <c r="BU62" s="107">
        <f ca="1">IF(IFERROR(MATCH(_xlfn.CONCAT($B62,",",BU$4),'22 SpcFunc &amp; VentSpcFunc combos'!$Q$8:$Q$343,0),0)&gt;0,1,0)</f>
        <v>0</v>
      </c>
      <c r="BV62" s="107">
        <f ca="1">IF(IFERROR(MATCH(_xlfn.CONCAT($B62,",",BV$4),'22 SpcFunc &amp; VentSpcFunc combos'!$Q$8:$Q$343,0),0)&gt;0,1,0)</f>
        <v>0</v>
      </c>
      <c r="BW62" s="107">
        <f ca="1">IF(IFERROR(MATCH(_xlfn.CONCAT($B62,",",BW$4),'22 SpcFunc &amp; VentSpcFunc combos'!$Q$8:$Q$343,0),0)&gt;0,1,0)</f>
        <v>0</v>
      </c>
      <c r="BX62" s="107">
        <f ca="1">IF(IFERROR(MATCH(_xlfn.CONCAT($B62,",",BX$4),'22 SpcFunc &amp; VentSpcFunc combos'!$Q$8:$Q$343,0),0)&gt;0,1,0)</f>
        <v>0</v>
      </c>
      <c r="BY62" s="107">
        <f ca="1">IF(IFERROR(MATCH(_xlfn.CONCAT($B62,",",BY$4),'22 SpcFunc &amp; VentSpcFunc combos'!$Q$8:$Q$343,0),0)&gt;0,1,0)</f>
        <v>0</v>
      </c>
      <c r="BZ62" s="107">
        <f ca="1">IF(IFERROR(MATCH(_xlfn.CONCAT($B62,",",BZ$4),'22 SpcFunc &amp; VentSpcFunc combos'!$Q$8:$Q$343,0),0)&gt;0,1,0)</f>
        <v>0</v>
      </c>
      <c r="CA62" s="107">
        <f ca="1">IF(IFERROR(MATCH(_xlfn.CONCAT($B62,",",CA$4),'22 SpcFunc &amp; VentSpcFunc combos'!$Q$8:$Q$343,0),0)&gt;0,1,0)</f>
        <v>0</v>
      </c>
      <c r="CB62" s="107">
        <f ca="1">IF(IFERROR(MATCH(_xlfn.CONCAT($B62,",",CB$4),'22 SpcFunc &amp; VentSpcFunc combos'!$Q$8:$Q$343,0),0)&gt;0,1,0)</f>
        <v>0</v>
      </c>
      <c r="CC62" s="107">
        <f ca="1">IF(IFERROR(MATCH(_xlfn.CONCAT($B62,",",CC$4),'22 SpcFunc &amp; VentSpcFunc combos'!$Q$8:$Q$343,0),0)&gt;0,1,0)</f>
        <v>0</v>
      </c>
      <c r="CD62" s="107">
        <f ca="1">IF(IFERROR(MATCH(_xlfn.CONCAT($B62,",",CD$4),'22 SpcFunc &amp; VentSpcFunc combos'!$Q$8:$Q$343,0),0)&gt;0,1,0)</f>
        <v>0</v>
      </c>
      <c r="CE62" s="107">
        <f ca="1">IF(IFERROR(MATCH(_xlfn.CONCAT($B62,",",CE$4),'22 SpcFunc &amp; VentSpcFunc combos'!$Q$8:$Q$343,0),0)&gt;0,1,0)</f>
        <v>0</v>
      </c>
      <c r="CF62" s="107">
        <f ca="1">IF(IFERROR(MATCH(_xlfn.CONCAT($B62,",",CF$4),'22 SpcFunc &amp; VentSpcFunc combos'!$Q$8:$Q$343,0),0)&gt;0,1,0)</f>
        <v>1</v>
      </c>
      <c r="CG62" s="107">
        <f ca="1">IF(IFERROR(MATCH(_xlfn.CONCAT($B62,",",CG$4),'22 SpcFunc &amp; VentSpcFunc combos'!$Q$8:$Q$343,0),0)&gt;0,1,0)</f>
        <v>1</v>
      </c>
      <c r="CH62" s="107">
        <f ca="1">IF(IFERROR(MATCH(_xlfn.CONCAT($B62,",",CH$4),'22 SpcFunc &amp; VentSpcFunc combos'!$Q$8:$Q$343,0),0)&gt;0,1,0)</f>
        <v>0</v>
      </c>
      <c r="CI62" s="107">
        <f ca="1">IF(IFERROR(MATCH(_xlfn.CONCAT($B62,",",CI$4),'22 SpcFunc &amp; VentSpcFunc combos'!$Q$8:$Q$343,0),0)&gt;0,1,0)</f>
        <v>0</v>
      </c>
      <c r="CJ62" s="107">
        <f ca="1">IF(IFERROR(MATCH(_xlfn.CONCAT($B62,",",CJ$4),'22 SpcFunc &amp; VentSpcFunc combos'!$Q$8:$Q$343,0),0)&gt;0,1,0)</f>
        <v>0</v>
      </c>
      <c r="CK62" s="107">
        <f ca="1">IF(IFERROR(MATCH(_xlfn.CONCAT($B62,",",CK$4),'22 SpcFunc &amp; VentSpcFunc combos'!$Q$8:$Q$343,0),0)&gt;0,1,0)</f>
        <v>0</v>
      </c>
      <c r="CL62" s="107">
        <f ca="1">IF(IFERROR(MATCH(_xlfn.CONCAT($B62,",",CL$4),'22 SpcFunc &amp; VentSpcFunc combos'!$Q$8:$Q$343,0),0)&gt;0,1,0)</f>
        <v>0</v>
      </c>
      <c r="CM62" s="107">
        <f ca="1">IF(IFERROR(MATCH(_xlfn.CONCAT($B62,",",CM$4),'22 SpcFunc &amp; VentSpcFunc combos'!$Q$8:$Q$343,0),0)&gt;0,1,0)</f>
        <v>0</v>
      </c>
      <c r="CN62" s="107">
        <f ca="1">IF(IFERROR(MATCH(_xlfn.CONCAT($B62,",",CN$4),'22 SpcFunc &amp; VentSpcFunc combos'!$Q$8:$Q$343,0),0)&gt;0,1,0)</f>
        <v>0</v>
      </c>
      <c r="CO62" s="107">
        <f ca="1">IF(IFERROR(MATCH(_xlfn.CONCAT($B62,",",CO$4),'22 SpcFunc &amp; VentSpcFunc combos'!$Q$8:$Q$343,0),0)&gt;0,1,0)</f>
        <v>0</v>
      </c>
      <c r="CP62" s="107">
        <f ca="1">IF(IFERROR(MATCH(_xlfn.CONCAT($B62,",",CP$4),'22 SpcFunc &amp; VentSpcFunc combos'!$Q$8:$Q$343,0),0)&gt;0,1,0)</f>
        <v>0</v>
      </c>
      <c r="CQ62" s="107">
        <f ca="1">IF(IFERROR(MATCH(_xlfn.CONCAT($B62,",",CQ$4),'22 SpcFunc &amp; VentSpcFunc combos'!$Q$8:$Q$343,0),0)&gt;0,1,0)</f>
        <v>0</v>
      </c>
      <c r="CR62" s="107">
        <f ca="1">IF(IFERROR(MATCH(_xlfn.CONCAT($B62,",",CR$4),'22 SpcFunc &amp; VentSpcFunc combos'!$Q$8:$Q$343,0),0)&gt;0,1,0)</f>
        <v>0</v>
      </c>
      <c r="CS62" s="107">
        <f ca="1">IF(IFERROR(MATCH(_xlfn.CONCAT($B62,",",CS$4),'22 SpcFunc &amp; VentSpcFunc combos'!$Q$8:$Q$343,0),0)&gt;0,1,0)</f>
        <v>0</v>
      </c>
      <c r="CT62" s="107">
        <f ca="1">IF(IFERROR(MATCH(_xlfn.CONCAT($B62,",",CT$4),'22 SpcFunc &amp; VentSpcFunc combos'!$Q$8:$Q$343,0),0)&gt;0,1,0)</f>
        <v>0</v>
      </c>
      <c r="CU62" s="86" t="s">
        <v>535</v>
      </c>
      <c r="CV62">
        <f t="shared" ca="1" si="4"/>
        <v>2</v>
      </c>
    </row>
    <row r="63" spans="2:100">
      <c r="B63" t="str">
        <f>'For CSV - 2022 SpcFuncData'!B63</f>
        <v>Retail Sales Area (Fitting Room)</v>
      </c>
      <c r="C63" s="107">
        <f ca="1">IF(IFERROR(MATCH(_xlfn.CONCAT($B63,",",C$4),'22 SpcFunc &amp; VentSpcFunc combos'!$Q$8:$Q$343,0),0)&gt;0,1,0)</f>
        <v>0</v>
      </c>
      <c r="D63" s="107">
        <f ca="1">IF(IFERROR(MATCH(_xlfn.CONCAT($B63,",",D$4),'22 SpcFunc &amp; VentSpcFunc combos'!$Q$8:$Q$343,0),0)&gt;0,1,0)</f>
        <v>0</v>
      </c>
      <c r="E63" s="107">
        <f ca="1">IF(IFERROR(MATCH(_xlfn.CONCAT($B63,",",E$4),'22 SpcFunc &amp; VentSpcFunc combos'!$Q$8:$Q$343,0),0)&gt;0,1,0)</f>
        <v>0</v>
      </c>
      <c r="F63" s="107">
        <f ca="1">IF(IFERROR(MATCH(_xlfn.CONCAT($B63,",",F$4),'22 SpcFunc &amp; VentSpcFunc combos'!$Q$8:$Q$343,0),0)&gt;0,1,0)</f>
        <v>0</v>
      </c>
      <c r="G63" s="107">
        <f ca="1">IF(IFERROR(MATCH(_xlfn.CONCAT($B63,",",G$4),'22 SpcFunc &amp; VentSpcFunc combos'!$Q$8:$Q$343,0),0)&gt;0,1,0)</f>
        <v>0</v>
      </c>
      <c r="H63" s="107">
        <f ca="1">IF(IFERROR(MATCH(_xlfn.CONCAT($B63,",",H$4),'22 SpcFunc &amp; VentSpcFunc combos'!$Q$8:$Q$343,0),0)&gt;0,1,0)</f>
        <v>0</v>
      </c>
      <c r="I63" s="107">
        <f ca="1">IF(IFERROR(MATCH(_xlfn.CONCAT($B63,",",I$4),'22 SpcFunc &amp; VentSpcFunc combos'!$Q$8:$Q$343,0),0)&gt;0,1,0)</f>
        <v>0</v>
      </c>
      <c r="J63" s="107">
        <f ca="1">IF(IFERROR(MATCH(_xlfn.CONCAT($B63,",",J$4),'22 SpcFunc &amp; VentSpcFunc combos'!$Q$8:$Q$343,0),0)&gt;0,1,0)</f>
        <v>0</v>
      </c>
      <c r="K63" s="107">
        <f ca="1">IF(IFERROR(MATCH(_xlfn.CONCAT($B63,",",K$4),'22 SpcFunc &amp; VentSpcFunc combos'!$Q$8:$Q$343,0),0)&gt;0,1,0)</f>
        <v>0</v>
      </c>
      <c r="L63" s="107">
        <f ca="1">IF(IFERROR(MATCH(_xlfn.CONCAT($B63,",",L$4),'22 SpcFunc &amp; VentSpcFunc combos'!$Q$8:$Q$343,0),0)&gt;0,1,0)</f>
        <v>0</v>
      </c>
      <c r="M63" s="107">
        <f ca="1">IF(IFERROR(MATCH(_xlfn.CONCAT($B63,",",M$4),'22 SpcFunc &amp; VentSpcFunc combos'!$Q$8:$Q$343,0),0)&gt;0,1,0)</f>
        <v>0</v>
      </c>
      <c r="N63" s="107">
        <f ca="1">IF(IFERROR(MATCH(_xlfn.CONCAT($B63,",",N$4),'22 SpcFunc &amp; VentSpcFunc combos'!$Q$8:$Q$343,0),0)&gt;0,1,0)</f>
        <v>0</v>
      </c>
      <c r="O63" s="107">
        <f ca="1">IF(IFERROR(MATCH(_xlfn.CONCAT($B63,",",O$4),'22 SpcFunc &amp; VentSpcFunc combos'!$Q$8:$Q$343,0),0)&gt;0,1,0)</f>
        <v>0</v>
      </c>
      <c r="P63" s="107">
        <f ca="1">IF(IFERROR(MATCH(_xlfn.CONCAT($B63,",",P$4),'22 SpcFunc &amp; VentSpcFunc combos'!$Q$8:$Q$343,0),0)&gt;0,1,0)</f>
        <v>0</v>
      </c>
      <c r="Q63" s="107">
        <f ca="1">IF(IFERROR(MATCH(_xlfn.CONCAT($B63,",",Q$4),'22 SpcFunc &amp; VentSpcFunc combos'!$Q$8:$Q$343,0),0)&gt;0,1,0)</f>
        <v>0</v>
      </c>
      <c r="R63" s="107">
        <f ca="1">IF(IFERROR(MATCH(_xlfn.CONCAT($B63,",",R$4),'22 SpcFunc &amp; VentSpcFunc combos'!$Q$8:$Q$343,0),0)&gt;0,1,0)</f>
        <v>0</v>
      </c>
      <c r="S63" s="107">
        <f ca="1">IF(IFERROR(MATCH(_xlfn.CONCAT($B63,",",S$4),'22 SpcFunc &amp; VentSpcFunc combos'!$Q$8:$Q$343,0),0)&gt;0,1,0)</f>
        <v>0</v>
      </c>
      <c r="T63" s="107">
        <f ca="1">IF(IFERROR(MATCH(_xlfn.CONCAT($B63,",",T$4),'22 SpcFunc &amp; VentSpcFunc combos'!$Q$8:$Q$343,0),0)&gt;0,1,0)</f>
        <v>0</v>
      </c>
      <c r="U63" s="107">
        <f ca="1">IF(IFERROR(MATCH(_xlfn.CONCAT($B63,",",U$4),'22 SpcFunc &amp; VentSpcFunc combos'!$Q$8:$Q$343,0),0)&gt;0,1,0)</f>
        <v>0</v>
      </c>
      <c r="V63" s="107">
        <f ca="1">IF(IFERROR(MATCH(_xlfn.CONCAT($B63,",",V$4),'22 SpcFunc &amp; VentSpcFunc combos'!$Q$8:$Q$343,0),0)&gt;0,1,0)</f>
        <v>0</v>
      </c>
      <c r="W63" s="107">
        <f ca="1">IF(IFERROR(MATCH(_xlfn.CONCAT($B63,",",W$4),'22 SpcFunc &amp; VentSpcFunc combos'!$Q$8:$Q$343,0),0)&gt;0,1,0)</f>
        <v>0</v>
      </c>
      <c r="X63" s="107">
        <f ca="1">IF(IFERROR(MATCH(_xlfn.CONCAT($B63,",",X$4),'22 SpcFunc &amp; VentSpcFunc combos'!$Q$8:$Q$343,0),0)&gt;0,1,0)</f>
        <v>0</v>
      </c>
      <c r="Y63" s="107">
        <f ca="1">IF(IFERROR(MATCH(_xlfn.CONCAT($B63,",",Y$4),'22 SpcFunc &amp; VentSpcFunc combos'!$Q$8:$Q$343,0),0)&gt;0,1,0)</f>
        <v>0</v>
      </c>
      <c r="Z63" s="107">
        <f ca="1">IF(IFERROR(MATCH(_xlfn.CONCAT($B63,",",Z$4),'22 SpcFunc &amp; VentSpcFunc combos'!$Q$8:$Q$343,0),0)&gt;0,1,0)</f>
        <v>0</v>
      </c>
      <c r="AA63" s="107">
        <f ca="1">IF(IFERROR(MATCH(_xlfn.CONCAT($B63,",",AA$4),'22 SpcFunc &amp; VentSpcFunc combos'!$Q$8:$Q$343,0),0)&gt;0,1,0)</f>
        <v>0</v>
      </c>
      <c r="AB63" s="107">
        <f ca="1">IF(IFERROR(MATCH(_xlfn.CONCAT($B63,",",AB$4),'22 SpcFunc &amp; VentSpcFunc combos'!$Q$8:$Q$343,0),0)&gt;0,1,0)</f>
        <v>0</v>
      </c>
      <c r="AC63" s="107">
        <f ca="1">IF(IFERROR(MATCH(_xlfn.CONCAT($B63,",",AC$4),'22 SpcFunc &amp; VentSpcFunc combos'!$Q$8:$Q$343,0),0)&gt;0,1,0)</f>
        <v>0</v>
      </c>
      <c r="AD63" s="107">
        <f ca="1">IF(IFERROR(MATCH(_xlfn.CONCAT($B63,",",AD$4),'22 SpcFunc &amp; VentSpcFunc combos'!$Q$8:$Q$343,0),0)&gt;0,1,0)</f>
        <v>0</v>
      </c>
      <c r="AE63" s="107">
        <f ca="1">IF(IFERROR(MATCH(_xlfn.CONCAT($B63,",",AE$4),'22 SpcFunc &amp; VentSpcFunc combos'!$Q$8:$Q$343,0),0)&gt;0,1,0)</f>
        <v>0</v>
      </c>
      <c r="AF63" s="107">
        <f ca="1">IF(IFERROR(MATCH(_xlfn.CONCAT($B63,",",AF$4),'22 SpcFunc &amp; VentSpcFunc combos'!$Q$8:$Q$343,0),0)&gt;0,1,0)</f>
        <v>0</v>
      </c>
      <c r="AG63" s="107">
        <f ca="1">IF(IFERROR(MATCH(_xlfn.CONCAT($B63,",",AG$4),'22 SpcFunc &amp; VentSpcFunc combos'!$Q$8:$Q$343,0),0)&gt;0,1,0)</f>
        <v>0</v>
      </c>
      <c r="AH63" s="107">
        <f ca="1">IF(IFERROR(MATCH(_xlfn.CONCAT($B63,",",AH$4),'22 SpcFunc &amp; VentSpcFunc combos'!$Q$8:$Q$343,0),0)&gt;0,1,0)</f>
        <v>0</v>
      </c>
      <c r="AI63" s="107">
        <f ca="1">IF(IFERROR(MATCH(_xlfn.CONCAT($B63,",",AI$4),'22 SpcFunc &amp; VentSpcFunc combos'!$Q$8:$Q$343,0),0)&gt;0,1,0)</f>
        <v>0</v>
      </c>
      <c r="AJ63" s="107">
        <f ca="1">IF(IFERROR(MATCH(_xlfn.CONCAT($B63,",",AJ$4),'22 SpcFunc &amp; VentSpcFunc combos'!$Q$8:$Q$343,0),0)&gt;0,1,0)</f>
        <v>0</v>
      </c>
      <c r="AK63" s="107">
        <f ca="1">IF(IFERROR(MATCH(_xlfn.CONCAT($B63,",",AK$4),'22 SpcFunc &amp; VentSpcFunc combos'!$Q$8:$Q$343,0),0)&gt;0,1,0)</f>
        <v>0</v>
      </c>
      <c r="AL63" s="107">
        <f ca="1">IF(IFERROR(MATCH(_xlfn.CONCAT($B63,",",AL$4),'22 SpcFunc &amp; VentSpcFunc combos'!$Q$8:$Q$343,0),0)&gt;0,1,0)</f>
        <v>0</v>
      </c>
      <c r="AM63" s="107">
        <f ca="1">IF(IFERROR(MATCH(_xlfn.CONCAT($B63,",",AM$4),'22 SpcFunc &amp; VentSpcFunc combos'!$Q$8:$Q$343,0),0)&gt;0,1,0)</f>
        <v>0</v>
      </c>
      <c r="AN63" s="107">
        <f ca="1">IF(IFERROR(MATCH(_xlfn.CONCAT($B63,",",AN$4),'22 SpcFunc &amp; VentSpcFunc combos'!$Q$8:$Q$343,0),0)&gt;0,1,0)</f>
        <v>0</v>
      </c>
      <c r="AO63" s="107">
        <f ca="1">IF(IFERROR(MATCH(_xlfn.CONCAT($B63,",",AO$4),'22 SpcFunc &amp; VentSpcFunc combos'!$Q$8:$Q$343,0),0)&gt;0,1,0)</f>
        <v>0</v>
      </c>
      <c r="AP63" s="107">
        <f ca="1">IF(IFERROR(MATCH(_xlfn.CONCAT($B63,",",AP$4),'22 SpcFunc &amp; VentSpcFunc combos'!$Q$8:$Q$343,0),0)&gt;0,1,0)</f>
        <v>0</v>
      </c>
      <c r="AQ63" s="107">
        <f ca="1">IF(IFERROR(MATCH(_xlfn.CONCAT($B63,",",AQ$4),'22 SpcFunc &amp; VentSpcFunc combos'!$Q$8:$Q$343,0),0)&gt;0,1,0)</f>
        <v>0</v>
      </c>
      <c r="AR63" s="107">
        <f ca="1">IF(IFERROR(MATCH(_xlfn.CONCAT($B63,",",AR$4),'22 SpcFunc &amp; VentSpcFunc combos'!$Q$8:$Q$343,0),0)&gt;0,1,0)</f>
        <v>0</v>
      </c>
      <c r="AS63" s="107">
        <f ca="1">IF(IFERROR(MATCH(_xlfn.CONCAT($B63,",",AS$4),'22 SpcFunc &amp; VentSpcFunc combos'!$Q$8:$Q$343,0),0)&gt;0,1,0)</f>
        <v>0</v>
      </c>
      <c r="AT63" s="107">
        <f ca="1">IF(IFERROR(MATCH(_xlfn.CONCAT($B63,",",AT$4),'22 SpcFunc &amp; VentSpcFunc combos'!$Q$8:$Q$343,0),0)&gt;0,1,0)</f>
        <v>0</v>
      </c>
      <c r="AU63" s="107">
        <f ca="1">IF(IFERROR(MATCH(_xlfn.CONCAT($B63,",",AU$4),'22 SpcFunc &amp; VentSpcFunc combos'!$Q$8:$Q$343,0),0)&gt;0,1,0)</f>
        <v>0</v>
      </c>
      <c r="AV63" s="107">
        <f ca="1">IF(IFERROR(MATCH(_xlfn.CONCAT($B63,",",AV$4),'22 SpcFunc &amp; VentSpcFunc combos'!$Q$8:$Q$343,0),0)&gt;0,1,0)</f>
        <v>0</v>
      </c>
      <c r="AW63" s="107">
        <f ca="1">IF(IFERROR(MATCH(_xlfn.CONCAT($B63,",",AW$4),'22 SpcFunc &amp; VentSpcFunc combos'!$Q$8:$Q$343,0),0)&gt;0,1,0)</f>
        <v>0</v>
      </c>
      <c r="AX63" s="107">
        <f ca="1">IF(IFERROR(MATCH(_xlfn.CONCAT($B63,",",AX$4),'22 SpcFunc &amp; VentSpcFunc combos'!$Q$8:$Q$343,0),0)&gt;0,1,0)</f>
        <v>0</v>
      </c>
      <c r="AY63" s="107">
        <f ca="1">IF(IFERROR(MATCH(_xlfn.CONCAT($B63,",",AY$4),'22 SpcFunc &amp; VentSpcFunc combos'!$Q$8:$Q$343,0),0)&gt;0,1,0)</f>
        <v>0</v>
      </c>
      <c r="AZ63" s="107">
        <f ca="1">IF(IFERROR(MATCH(_xlfn.CONCAT($B63,",",AZ$4),'22 SpcFunc &amp; VentSpcFunc combos'!$Q$8:$Q$343,0),0)&gt;0,1,0)</f>
        <v>0</v>
      </c>
      <c r="BA63" s="107">
        <f ca="1">IF(IFERROR(MATCH(_xlfn.CONCAT($B63,",",BA$4),'22 SpcFunc &amp; VentSpcFunc combos'!$Q$8:$Q$343,0),0)&gt;0,1,0)</f>
        <v>0</v>
      </c>
      <c r="BB63" s="107">
        <f ca="1">IF(IFERROR(MATCH(_xlfn.CONCAT($B63,",",BB$4),'22 SpcFunc &amp; VentSpcFunc combos'!$Q$8:$Q$343,0),0)&gt;0,1,0)</f>
        <v>0</v>
      </c>
      <c r="BC63" s="107">
        <f ca="1">IF(IFERROR(MATCH(_xlfn.CONCAT($B63,",",BC$4),'22 SpcFunc &amp; VentSpcFunc combos'!$Q$8:$Q$343,0),0)&gt;0,1,0)</f>
        <v>0</v>
      </c>
      <c r="BD63" s="107">
        <f ca="1">IF(IFERROR(MATCH(_xlfn.CONCAT($B63,",",BD$4),'22 SpcFunc &amp; VentSpcFunc combos'!$Q$8:$Q$343,0),0)&gt;0,1,0)</f>
        <v>0</v>
      </c>
      <c r="BE63" s="107">
        <f ca="1">IF(IFERROR(MATCH(_xlfn.CONCAT($B63,",",BE$4),'22 SpcFunc &amp; VentSpcFunc combos'!$Q$8:$Q$343,0),0)&gt;0,1,0)</f>
        <v>0</v>
      </c>
      <c r="BF63" s="107">
        <f ca="1">IF(IFERROR(MATCH(_xlfn.CONCAT($B63,",",BF$4),'22 SpcFunc &amp; VentSpcFunc combos'!$Q$8:$Q$343,0),0)&gt;0,1,0)</f>
        <v>0</v>
      </c>
      <c r="BG63" s="107">
        <f ca="1">IF(IFERROR(MATCH(_xlfn.CONCAT($B63,",",BG$4),'22 SpcFunc &amp; VentSpcFunc combos'!$Q$8:$Q$343,0),0)&gt;0,1,0)</f>
        <v>0</v>
      </c>
      <c r="BH63" s="107">
        <f ca="1">IF(IFERROR(MATCH(_xlfn.CONCAT($B63,",",BH$4),'22 SpcFunc &amp; VentSpcFunc combos'!$Q$8:$Q$343,0),0)&gt;0,1,0)</f>
        <v>1</v>
      </c>
      <c r="BI63" s="107">
        <f ca="1">IF(IFERROR(MATCH(_xlfn.CONCAT($B63,",",BI$4),'22 SpcFunc &amp; VentSpcFunc combos'!$Q$8:$Q$343,0),0)&gt;0,1,0)</f>
        <v>0</v>
      </c>
      <c r="BJ63" s="107">
        <f ca="1">IF(IFERROR(MATCH(_xlfn.CONCAT($B63,",",BJ$4),'22 SpcFunc &amp; VentSpcFunc combos'!$Q$8:$Q$343,0),0)&gt;0,1,0)</f>
        <v>0</v>
      </c>
      <c r="BK63" s="107">
        <f ca="1">IF(IFERROR(MATCH(_xlfn.CONCAT($B63,",",BK$4),'22 SpcFunc &amp; VentSpcFunc combos'!$Q$8:$Q$343,0),0)&gt;0,1,0)</f>
        <v>0</v>
      </c>
      <c r="BL63" s="107">
        <f ca="1">IF(IFERROR(MATCH(_xlfn.CONCAT($B63,",",BL$4),'22 SpcFunc &amp; VentSpcFunc combos'!$Q$8:$Q$343,0),0)&gt;0,1,0)</f>
        <v>0</v>
      </c>
      <c r="BM63" s="107">
        <f ca="1">IF(IFERROR(MATCH(_xlfn.CONCAT($B63,",",BM$4),'22 SpcFunc &amp; VentSpcFunc combos'!$Q$8:$Q$343,0),0)&gt;0,1,0)</f>
        <v>0</v>
      </c>
      <c r="BN63" s="107">
        <f ca="1">IF(IFERROR(MATCH(_xlfn.CONCAT($B63,",",BN$4),'22 SpcFunc &amp; VentSpcFunc combos'!$Q$8:$Q$343,0),0)&gt;0,1,0)</f>
        <v>0</v>
      </c>
      <c r="BO63" s="107">
        <f ca="1">IF(IFERROR(MATCH(_xlfn.CONCAT($B63,",",BO$4),'22 SpcFunc &amp; VentSpcFunc combos'!$Q$8:$Q$343,0),0)&gt;0,1,0)</f>
        <v>0</v>
      </c>
      <c r="BP63" s="107">
        <f ca="1">IF(IFERROR(MATCH(_xlfn.CONCAT($B63,",",BP$4),'22 SpcFunc &amp; VentSpcFunc combos'!$Q$8:$Q$343,0),0)&gt;0,1,0)</f>
        <v>0</v>
      </c>
      <c r="BQ63" s="107">
        <f ca="1">IF(IFERROR(MATCH(_xlfn.CONCAT($B63,",",BQ$4),'22 SpcFunc &amp; VentSpcFunc combos'!$Q$8:$Q$343,0),0)&gt;0,1,0)</f>
        <v>0</v>
      </c>
      <c r="BR63" s="107">
        <f ca="1">IF(IFERROR(MATCH(_xlfn.CONCAT($B63,",",BR$4),'22 SpcFunc &amp; VentSpcFunc combos'!$Q$8:$Q$343,0),0)&gt;0,1,0)</f>
        <v>0</v>
      </c>
      <c r="BS63" s="107">
        <f ca="1">IF(IFERROR(MATCH(_xlfn.CONCAT($B63,",",BS$4),'22 SpcFunc &amp; VentSpcFunc combos'!$Q$8:$Q$343,0),0)&gt;0,1,0)</f>
        <v>0</v>
      </c>
      <c r="BT63" s="107">
        <f ca="1">IF(IFERROR(MATCH(_xlfn.CONCAT($B63,",",BT$4),'22 SpcFunc &amp; VentSpcFunc combos'!$Q$8:$Q$343,0),0)&gt;0,1,0)</f>
        <v>0</v>
      </c>
      <c r="BU63" s="107">
        <f ca="1">IF(IFERROR(MATCH(_xlfn.CONCAT($B63,",",BU$4),'22 SpcFunc &amp; VentSpcFunc combos'!$Q$8:$Q$343,0),0)&gt;0,1,0)</f>
        <v>0</v>
      </c>
      <c r="BV63" s="107">
        <f ca="1">IF(IFERROR(MATCH(_xlfn.CONCAT($B63,",",BV$4),'22 SpcFunc &amp; VentSpcFunc combos'!$Q$8:$Q$343,0),0)&gt;0,1,0)</f>
        <v>0</v>
      </c>
      <c r="BW63" s="107">
        <f ca="1">IF(IFERROR(MATCH(_xlfn.CONCAT($B63,",",BW$4),'22 SpcFunc &amp; VentSpcFunc combos'!$Q$8:$Q$343,0),0)&gt;0,1,0)</f>
        <v>0</v>
      </c>
      <c r="BX63" s="107">
        <f ca="1">IF(IFERROR(MATCH(_xlfn.CONCAT($B63,",",BX$4),'22 SpcFunc &amp; VentSpcFunc combos'!$Q$8:$Q$343,0),0)&gt;0,1,0)</f>
        <v>0</v>
      </c>
      <c r="BY63" s="107">
        <f ca="1">IF(IFERROR(MATCH(_xlfn.CONCAT($B63,",",BY$4),'22 SpcFunc &amp; VentSpcFunc combos'!$Q$8:$Q$343,0),0)&gt;0,1,0)</f>
        <v>0</v>
      </c>
      <c r="BZ63" s="107">
        <f ca="1">IF(IFERROR(MATCH(_xlfn.CONCAT($B63,",",BZ$4),'22 SpcFunc &amp; VentSpcFunc combos'!$Q$8:$Q$343,0),0)&gt;0,1,0)</f>
        <v>0</v>
      </c>
      <c r="CA63" s="107">
        <f ca="1">IF(IFERROR(MATCH(_xlfn.CONCAT($B63,",",CA$4),'22 SpcFunc &amp; VentSpcFunc combos'!$Q$8:$Q$343,0),0)&gt;0,1,0)</f>
        <v>0</v>
      </c>
      <c r="CB63" s="107">
        <f ca="1">IF(IFERROR(MATCH(_xlfn.CONCAT($B63,",",CB$4),'22 SpcFunc &amp; VentSpcFunc combos'!$Q$8:$Q$343,0),0)&gt;0,1,0)</f>
        <v>0</v>
      </c>
      <c r="CC63" s="107">
        <f ca="1">IF(IFERROR(MATCH(_xlfn.CONCAT($B63,",",CC$4),'22 SpcFunc &amp; VentSpcFunc combos'!$Q$8:$Q$343,0),0)&gt;0,1,0)</f>
        <v>0</v>
      </c>
      <c r="CD63" s="107">
        <f ca="1">IF(IFERROR(MATCH(_xlfn.CONCAT($B63,",",CD$4),'22 SpcFunc &amp; VentSpcFunc combos'!$Q$8:$Q$343,0),0)&gt;0,1,0)</f>
        <v>0</v>
      </c>
      <c r="CE63" s="107">
        <f ca="1">IF(IFERROR(MATCH(_xlfn.CONCAT($B63,",",CE$4),'22 SpcFunc &amp; VentSpcFunc combos'!$Q$8:$Q$343,0),0)&gt;0,1,0)</f>
        <v>0</v>
      </c>
      <c r="CF63" s="107">
        <f ca="1">IF(IFERROR(MATCH(_xlfn.CONCAT($B63,",",CF$4),'22 SpcFunc &amp; VentSpcFunc combos'!$Q$8:$Q$343,0),0)&gt;0,1,0)</f>
        <v>0</v>
      </c>
      <c r="CG63" s="107">
        <f ca="1">IF(IFERROR(MATCH(_xlfn.CONCAT($B63,",",CG$4),'22 SpcFunc &amp; VentSpcFunc combos'!$Q$8:$Q$343,0),0)&gt;0,1,0)</f>
        <v>1</v>
      </c>
      <c r="CH63" s="107">
        <f ca="1">IF(IFERROR(MATCH(_xlfn.CONCAT($B63,",",CH$4),'22 SpcFunc &amp; VentSpcFunc combos'!$Q$8:$Q$343,0),0)&gt;0,1,0)</f>
        <v>0</v>
      </c>
      <c r="CI63" s="107">
        <f ca="1">IF(IFERROR(MATCH(_xlfn.CONCAT($B63,",",CI$4),'22 SpcFunc &amp; VentSpcFunc combos'!$Q$8:$Q$343,0),0)&gt;0,1,0)</f>
        <v>0</v>
      </c>
      <c r="CJ63" s="107">
        <f ca="1">IF(IFERROR(MATCH(_xlfn.CONCAT($B63,",",CJ$4),'22 SpcFunc &amp; VentSpcFunc combos'!$Q$8:$Q$343,0),0)&gt;0,1,0)</f>
        <v>0</v>
      </c>
      <c r="CK63" s="107">
        <f ca="1">IF(IFERROR(MATCH(_xlfn.CONCAT($B63,",",CK$4),'22 SpcFunc &amp; VentSpcFunc combos'!$Q$8:$Q$343,0),0)&gt;0,1,0)</f>
        <v>0</v>
      </c>
      <c r="CL63" s="107">
        <f ca="1">IF(IFERROR(MATCH(_xlfn.CONCAT($B63,",",CL$4),'22 SpcFunc &amp; VentSpcFunc combos'!$Q$8:$Q$343,0),0)&gt;0,1,0)</f>
        <v>0</v>
      </c>
      <c r="CM63" s="107">
        <f ca="1">IF(IFERROR(MATCH(_xlfn.CONCAT($B63,",",CM$4),'22 SpcFunc &amp; VentSpcFunc combos'!$Q$8:$Q$343,0),0)&gt;0,1,0)</f>
        <v>0</v>
      </c>
      <c r="CN63" s="107">
        <f ca="1">IF(IFERROR(MATCH(_xlfn.CONCAT($B63,",",CN$4),'22 SpcFunc &amp; VentSpcFunc combos'!$Q$8:$Q$343,0),0)&gt;0,1,0)</f>
        <v>0</v>
      </c>
      <c r="CO63" s="107">
        <f ca="1">IF(IFERROR(MATCH(_xlfn.CONCAT($B63,",",CO$4),'22 SpcFunc &amp; VentSpcFunc combos'!$Q$8:$Q$343,0),0)&gt;0,1,0)</f>
        <v>0</v>
      </c>
      <c r="CP63" s="107">
        <f ca="1">IF(IFERROR(MATCH(_xlfn.CONCAT($B63,",",CP$4),'22 SpcFunc &amp; VentSpcFunc combos'!$Q$8:$Q$343,0),0)&gt;0,1,0)</f>
        <v>0</v>
      </c>
      <c r="CQ63" s="107">
        <f ca="1">IF(IFERROR(MATCH(_xlfn.CONCAT($B63,",",CQ$4),'22 SpcFunc &amp; VentSpcFunc combos'!$Q$8:$Q$343,0),0)&gt;0,1,0)</f>
        <v>0</v>
      </c>
      <c r="CR63" s="107">
        <f ca="1">IF(IFERROR(MATCH(_xlfn.CONCAT($B63,",",CR$4),'22 SpcFunc &amp; VentSpcFunc combos'!$Q$8:$Q$343,0),0)&gt;0,1,0)</f>
        <v>0</v>
      </c>
      <c r="CS63" s="107">
        <f ca="1">IF(IFERROR(MATCH(_xlfn.CONCAT($B63,",",CS$4),'22 SpcFunc &amp; VentSpcFunc combos'!$Q$8:$Q$343,0),0)&gt;0,1,0)</f>
        <v>0</v>
      </c>
      <c r="CT63" s="107">
        <f ca="1">IF(IFERROR(MATCH(_xlfn.CONCAT($B63,",",CT$4),'22 SpcFunc &amp; VentSpcFunc combos'!$Q$8:$Q$343,0),0)&gt;0,1,0)</f>
        <v>0</v>
      </c>
      <c r="CU63" s="86" t="s">
        <v>535</v>
      </c>
      <c r="CV63">
        <f t="shared" ca="1" si="4"/>
        <v>2</v>
      </c>
    </row>
    <row r="64" spans="2:100">
      <c r="B64" t="str">
        <f>'For CSV - 2022 SpcFuncData'!B64</f>
        <v>Religious Worship Area</v>
      </c>
      <c r="C64" s="107">
        <f ca="1">IF(IFERROR(MATCH(_xlfn.CONCAT($B64,",",C$4),'22 SpcFunc &amp; VentSpcFunc combos'!$Q$8:$Q$343,0),0)&gt;0,1,0)</f>
        <v>0</v>
      </c>
      <c r="D64" s="107">
        <f ca="1">IF(IFERROR(MATCH(_xlfn.CONCAT($B64,",",D$4),'22 SpcFunc &amp; VentSpcFunc combos'!$Q$8:$Q$343,0),0)&gt;0,1,0)</f>
        <v>0</v>
      </c>
      <c r="E64" s="107">
        <f ca="1">IF(IFERROR(MATCH(_xlfn.CONCAT($B64,",",E$4),'22 SpcFunc &amp; VentSpcFunc combos'!$Q$8:$Q$343,0),0)&gt;0,1,0)</f>
        <v>0</v>
      </c>
      <c r="F64" s="107">
        <f ca="1">IF(IFERROR(MATCH(_xlfn.CONCAT($B64,",",F$4),'22 SpcFunc &amp; VentSpcFunc combos'!$Q$8:$Q$343,0),0)&gt;0,1,0)</f>
        <v>0</v>
      </c>
      <c r="G64" s="107">
        <f ca="1">IF(IFERROR(MATCH(_xlfn.CONCAT($B64,",",G$4),'22 SpcFunc &amp; VentSpcFunc combos'!$Q$8:$Q$343,0),0)&gt;0,1,0)</f>
        <v>0</v>
      </c>
      <c r="H64" s="107">
        <f ca="1">IF(IFERROR(MATCH(_xlfn.CONCAT($B64,",",H$4),'22 SpcFunc &amp; VentSpcFunc combos'!$Q$8:$Q$343,0),0)&gt;0,1,0)</f>
        <v>0</v>
      </c>
      <c r="I64" s="107">
        <f ca="1">IF(IFERROR(MATCH(_xlfn.CONCAT($B64,",",I$4),'22 SpcFunc &amp; VentSpcFunc combos'!$Q$8:$Q$343,0),0)&gt;0,1,0)</f>
        <v>0</v>
      </c>
      <c r="J64" s="107">
        <f ca="1">IF(IFERROR(MATCH(_xlfn.CONCAT($B64,",",J$4),'22 SpcFunc &amp; VentSpcFunc combos'!$Q$8:$Q$343,0),0)&gt;0,1,0)</f>
        <v>1</v>
      </c>
      <c r="K64" s="107">
        <f ca="1">IF(IFERROR(MATCH(_xlfn.CONCAT($B64,",",K$4),'22 SpcFunc &amp; VentSpcFunc combos'!$Q$8:$Q$343,0),0)&gt;0,1,0)</f>
        <v>0</v>
      </c>
      <c r="L64" s="107">
        <f ca="1">IF(IFERROR(MATCH(_xlfn.CONCAT($B64,",",L$4),'22 SpcFunc &amp; VentSpcFunc combos'!$Q$8:$Q$343,0),0)&gt;0,1,0)</f>
        <v>0</v>
      </c>
      <c r="M64" s="107">
        <f ca="1">IF(IFERROR(MATCH(_xlfn.CONCAT($B64,",",M$4),'22 SpcFunc &amp; VentSpcFunc combos'!$Q$8:$Q$343,0),0)&gt;0,1,0)</f>
        <v>0</v>
      </c>
      <c r="N64" s="107">
        <f ca="1">IF(IFERROR(MATCH(_xlfn.CONCAT($B64,",",N$4),'22 SpcFunc &amp; VentSpcFunc combos'!$Q$8:$Q$343,0),0)&gt;0,1,0)</f>
        <v>0</v>
      </c>
      <c r="O64" s="107">
        <f ca="1">IF(IFERROR(MATCH(_xlfn.CONCAT($B64,",",O$4),'22 SpcFunc &amp; VentSpcFunc combos'!$Q$8:$Q$343,0),0)&gt;0,1,0)</f>
        <v>0</v>
      </c>
      <c r="P64" s="107">
        <f ca="1">IF(IFERROR(MATCH(_xlfn.CONCAT($B64,",",P$4),'22 SpcFunc &amp; VentSpcFunc combos'!$Q$8:$Q$343,0),0)&gt;0,1,0)</f>
        <v>0</v>
      </c>
      <c r="Q64" s="107">
        <f ca="1">IF(IFERROR(MATCH(_xlfn.CONCAT($B64,",",Q$4),'22 SpcFunc &amp; VentSpcFunc combos'!$Q$8:$Q$343,0),0)&gt;0,1,0)</f>
        <v>0</v>
      </c>
      <c r="R64" s="107">
        <f ca="1">IF(IFERROR(MATCH(_xlfn.CONCAT($B64,",",R$4),'22 SpcFunc &amp; VentSpcFunc combos'!$Q$8:$Q$343,0),0)&gt;0,1,0)</f>
        <v>0</v>
      </c>
      <c r="S64" s="107">
        <f ca="1">IF(IFERROR(MATCH(_xlfn.CONCAT($B64,",",S$4),'22 SpcFunc &amp; VentSpcFunc combos'!$Q$8:$Q$343,0),0)&gt;0,1,0)</f>
        <v>0</v>
      </c>
      <c r="T64" s="107">
        <f ca="1">IF(IFERROR(MATCH(_xlfn.CONCAT($B64,",",T$4),'22 SpcFunc &amp; VentSpcFunc combos'!$Q$8:$Q$343,0),0)&gt;0,1,0)</f>
        <v>0</v>
      </c>
      <c r="U64" s="107">
        <f ca="1">IF(IFERROR(MATCH(_xlfn.CONCAT($B64,",",U$4),'22 SpcFunc &amp; VentSpcFunc combos'!$Q$8:$Q$343,0),0)&gt;0,1,0)</f>
        <v>0</v>
      </c>
      <c r="V64" s="107">
        <f ca="1">IF(IFERROR(MATCH(_xlfn.CONCAT($B64,",",V$4),'22 SpcFunc &amp; VentSpcFunc combos'!$Q$8:$Q$343,0),0)&gt;0,1,0)</f>
        <v>0</v>
      </c>
      <c r="W64" s="107">
        <f ca="1">IF(IFERROR(MATCH(_xlfn.CONCAT($B64,",",W$4),'22 SpcFunc &amp; VentSpcFunc combos'!$Q$8:$Q$343,0),0)&gt;0,1,0)</f>
        <v>0</v>
      </c>
      <c r="X64" s="107">
        <f ca="1">IF(IFERROR(MATCH(_xlfn.CONCAT($B64,",",X$4),'22 SpcFunc &amp; VentSpcFunc combos'!$Q$8:$Q$343,0),0)&gt;0,1,0)</f>
        <v>0</v>
      </c>
      <c r="Y64" s="107">
        <f ca="1">IF(IFERROR(MATCH(_xlfn.CONCAT($B64,",",Y$4),'22 SpcFunc &amp; VentSpcFunc combos'!$Q$8:$Q$343,0),0)&gt;0,1,0)</f>
        <v>0</v>
      </c>
      <c r="Z64" s="107">
        <f ca="1">IF(IFERROR(MATCH(_xlfn.CONCAT($B64,",",Z$4),'22 SpcFunc &amp; VentSpcFunc combos'!$Q$8:$Q$343,0),0)&gt;0,1,0)</f>
        <v>0</v>
      </c>
      <c r="AA64" s="107">
        <f ca="1">IF(IFERROR(MATCH(_xlfn.CONCAT($B64,",",AA$4),'22 SpcFunc &amp; VentSpcFunc combos'!$Q$8:$Q$343,0),0)&gt;0,1,0)</f>
        <v>0</v>
      </c>
      <c r="AB64" s="107">
        <f ca="1">IF(IFERROR(MATCH(_xlfn.CONCAT($B64,",",AB$4),'22 SpcFunc &amp; VentSpcFunc combos'!$Q$8:$Q$343,0),0)&gt;0,1,0)</f>
        <v>0</v>
      </c>
      <c r="AC64" s="107">
        <f ca="1">IF(IFERROR(MATCH(_xlfn.CONCAT($B64,",",AC$4),'22 SpcFunc &amp; VentSpcFunc combos'!$Q$8:$Q$343,0),0)&gt;0,1,0)</f>
        <v>0</v>
      </c>
      <c r="AD64" s="107">
        <f ca="1">IF(IFERROR(MATCH(_xlfn.CONCAT($B64,",",AD$4),'22 SpcFunc &amp; VentSpcFunc combos'!$Q$8:$Q$343,0),0)&gt;0,1,0)</f>
        <v>0</v>
      </c>
      <c r="AE64" s="107">
        <f ca="1">IF(IFERROR(MATCH(_xlfn.CONCAT($B64,",",AE$4),'22 SpcFunc &amp; VentSpcFunc combos'!$Q$8:$Q$343,0),0)&gt;0,1,0)</f>
        <v>0</v>
      </c>
      <c r="AF64" s="107">
        <f ca="1">IF(IFERROR(MATCH(_xlfn.CONCAT($B64,",",AF$4),'22 SpcFunc &amp; VentSpcFunc combos'!$Q$8:$Q$343,0),0)&gt;0,1,0)</f>
        <v>0</v>
      </c>
      <c r="AG64" s="107">
        <f ca="1">IF(IFERROR(MATCH(_xlfn.CONCAT($B64,",",AG$4),'22 SpcFunc &amp; VentSpcFunc combos'!$Q$8:$Q$343,0),0)&gt;0,1,0)</f>
        <v>0</v>
      </c>
      <c r="AH64" s="107">
        <f ca="1">IF(IFERROR(MATCH(_xlfn.CONCAT($B64,",",AH$4),'22 SpcFunc &amp; VentSpcFunc combos'!$Q$8:$Q$343,0),0)&gt;0,1,0)</f>
        <v>0</v>
      </c>
      <c r="AI64" s="107">
        <f ca="1">IF(IFERROR(MATCH(_xlfn.CONCAT($B64,",",AI$4),'22 SpcFunc &amp; VentSpcFunc combos'!$Q$8:$Q$343,0),0)&gt;0,1,0)</f>
        <v>0</v>
      </c>
      <c r="AJ64" s="107">
        <f ca="1">IF(IFERROR(MATCH(_xlfn.CONCAT($B64,",",AJ$4),'22 SpcFunc &amp; VentSpcFunc combos'!$Q$8:$Q$343,0),0)&gt;0,1,0)</f>
        <v>0</v>
      </c>
      <c r="AK64" s="107">
        <f ca="1">IF(IFERROR(MATCH(_xlfn.CONCAT($B64,",",AK$4),'22 SpcFunc &amp; VentSpcFunc combos'!$Q$8:$Q$343,0),0)&gt;0,1,0)</f>
        <v>0</v>
      </c>
      <c r="AL64" s="107">
        <f ca="1">IF(IFERROR(MATCH(_xlfn.CONCAT($B64,",",AL$4),'22 SpcFunc &amp; VentSpcFunc combos'!$Q$8:$Q$343,0),0)&gt;0,1,0)</f>
        <v>0</v>
      </c>
      <c r="AM64" s="107">
        <f ca="1">IF(IFERROR(MATCH(_xlfn.CONCAT($B64,",",AM$4),'22 SpcFunc &amp; VentSpcFunc combos'!$Q$8:$Q$343,0),0)&gt;0,1,0)</f>
        <v>0</v>
      </c>
      <c r="AN64" s="107">
        <f ca="1">IF(IFERROR(MATCH(_xlfn.CONCAT($B64,",",AN$4),'22 SpcFunc &amp; VentSpcFunc combos'!$Q$8:$Q$343,0),0)&gt;0,1,0)</f>
        <v>0</v>
      </c>
      <c r="AO64" s="107">
        <f ca="1">IF(IFERROR(MATCH(_xlfn.CONCAT($B64,",",AO$4),'22 SpcFunc &amp; VentSpcFunc combos'!$Q$8:$Q$343,0),0)&gt;0,1,0)</f>
        <v>0</v>
      </c>
      <c r="AP64" s="107">
        <f ca="1">IF(IFERROR(MATCH(_xlfn.CONCAT($B64,",",AP$4),'22 SpcFunc &amp; VentSpcFunc combos'!$Q$8:$Q$343,0),0)&gt;0,1,0)</f>
        <v>0</v>
      </c>
      <c r="AQ64" s="107">
        <f ca="1">IF(IFERROR(MATCH(_xlfn.CONCAT($B64,",",AQ$4),'22 SpcFunc &amp; VentSpcFunc combos'!$Q$8:$Q$343,0),0)&gt;0,1,0)</f>
        <v>0</v>
      </c>
      <c r="AR64" s="107">
        <f ca="1">IF(IFERROR(MATCH(_xlfn.CONCAT($B64,",",AR$4),'22 SpcFunc &amp; VentSpcFunc combos'!$Q$8:$Q$343,0),0)&gt;0,1,0)</f>
        <v>0</v>
      </c>
      <c r="AS64" s="107">
        <f ca="1">IF(IFERROR(MATCH(_xlfn.CONCAT($B64,",",AS$4),'22 SpcFunc &amp; VentSpcFunc combos'!$Q$8:$Q$343,0),0)&gt;0,1,0)</f>
        <v>0</v>
      </c>
      <c r="AT64" s="107">
        <f ca="1">IF(IFERROR(MATCH(_xlfn.CONCAT($B64,",",AT$4),'22 SpcFunc &amp; VentSpcFunc combos'!$Q$8:$Q$343,0),0)&gt;0,1,0)</f>
        <v>0</v>
      </c>
      <c r="AU64" s="107">
        <f ca="1">IF(IFERROR(MATCH(_xlfn.CONCAT($B64,",",AU$4),'22 SpcFunc &amp; VentSpcFunc combos'!$Q$8:$Q$343,0),0)&gt;0,1,0)</f>
        <v>0</v>
      </c>
      <c r="AV64" s="107">
        <f ca="1">IF(IFERROR(MATCH(_xlfn.CONCAT($B64,",",AV$4),'22 SpcFunc &amp; VentSpcFunc combos'!$Q$8:$Q$343,0),0)&gt;0,1,0)</f>
        <v>0</v>
      </c>
      <c r="AW64" s="107">
        <f ca="1">IF(IFERROR(MATCH(_xlfn.CONCAT($B64,",",AW$4),'22 SpcFunc &amp; VentSpcFunc combos'!$Q$8:$Q$343,0),0)&gt;0,1,0)</f>
        <v>0</v>
      </c>
      <c r="AX64" s="107">
        <f ca="1">IF(IFERROR(MATCH(_xlfn.CONCAT($B64,",",AX$4),'22 SpcFunc &amp; VentSpcFunc combos'!$Q$8:$Q$343,0),0)&gt;0,1,0)</f>
        <v>0</v>
      </c>
      <c r="AY64" s="107">
        <f ca="1">IF(IFERROR(MATCH(_xlfn.CONCAT($B64,",",AY$4),'22 SpcFunc &amp; VentSpcFunc combos'!$Q$8:$Q$343,0),0)&gt;0,1,0)</f>
        <v>0</v>
      </c>
      <c r="AZ64" s="107">
        <f ca="1">IF(IFERROR(MATCH(_xlfn.CONCAT($B64,",",AZ$4),'22 SpcFunc &amp; VentSpcFunc combos'!$Q$8:$Q$343,0),0)&gt;0,1,0)</f>
        <v>0</v>
      </c>
      <c r="BA64" s="107">
        <f ca="1">IF(IFERROR(MATCH(_xlfn.CONCAT($B64,",",BA$4),'22 SpcFunc &amp; VentSpcFunc combos'!$Q$8:$Q$343,0),0)&gt;0,1,0)</f>
        <v>0</v>
      </c>
      <c r="BB64" s="107">
        <f ca="1">IF(IFERROR(MATCH(_xlfn.CONCAT($B64,",",BB$4),'22 SpcFunc &amp; VentSpcFunc combos'!$Q$8:$Q$343,0),0)&gt;0,1,0)</f>
        <v>0</v>
      </c>
      <c r="BC64" s="107">
        <f ca="1">IF(IFERROR(MATCH(_xlfn.CONCAT($B64,",",BC$4),'22 SpcFunc &amp; VentSpcFunc combos'!$Q$8:$Q$343,0),0)&gt;0,1,0)</f>
        <v>0</v>
      </c>
      <c r="BD64" s="107">
        <f ca="1">IF(IFERROR(MATCH(_xlfn.CONCAT($B64,",",BD$4),'22 SpcFunc &amp; VentSpcFunc combos'!$Q$8:$Q$343,0),0)&gt;0,1,0)</f>
        <v>0</v>
      </c>
      <c r="BE64" s="107">
        <f ca="1">IF(IFERROR(MATCH(_xlfn.CONCAT($B64,",",BE$4),'22 SpcFunc &amp; VentSpcFunc combos'!$Q$8:$Q$343,0),0)&gt;0,1,0)</f>
        <v>0</v>
      </c>
      <c r="BF64" s="107">
        <f ca="1">IF(IFERROR(MATCH(_xlfn.CONCAT($B64,",",BF$4),'22 SpcFunc &amp; VentSpcFunc combos'!$Q$8:$Q$343,0),0)&gt;0,1,0)</f>
        <v>0</v>
      </c>
      <c r="BG64" s="107">
        <f ca="1">IF(IFERROR(MATCH(_xlfn.CONCAT($B64,",",BG$4),'22 SpcFunc &amp; VentSpcFunc combos'!$Q$8:$Q$343,0),0)&gt;0,1,0)</f>
        <v>0</v>
      </c>
      <c r="BH64" s="107">
        <f ca="1">IF(IFERROR(MATCH(_xlfn.CONCAT($B64,",",BH$4),'22 SpcFunc &amp; VentSpcFunc combos'!$Q$8:$Q$343,0),0)&gt;0,1,0)</f>
        <v>0</v>
      </c>
      <c r="BI64" s="107">
        <f ca="1">IF(IFERROR(MATCH(_xlfn.CONCAT($B64,",",BI$4),'22 SpcFunc &amp; VentSpcFunc combos'!$Q$8:$Q$343,0),0)&gt;0,1,0)</f>
        <v>0</v>
      </c>
      <c r="BJ64" s="107">
        <f ca="1">IF(IFERROR(MATCH(_xlfn.CONCAT($B64,",",BJ$4),'22 SpcFunc &amp; VentSpcFunc combos'!$Q$8:$Q$343,0),0)&gt;0,1,0)</f>
        <v>0</v>
      </c>
      <c r="BK64" s="107">
        <f ca="1">IF(IFERROR(MATCH(_xlfn.CONCAT($B64,",",BK$4),'22 SpcFunc &amp; VentSpcFunc combos'!$Q$8:$Q$343,0),0)&gt;0,1,0)</f>
        <v>0</v>
      </c>
      <c r="BL64" s="107">
        <f ca="1">IF(IFERROR(MATCH(_xlfn.CONCAT($B64,",",BL$4),'22 SpcFunc &amp; VentSpcFunc combos'!$Q$8:$Q$343,0),0)&gt;0,1,0)</f>
        <v>0</v>
      </c>
      <c r="BM64" s="107">
        <f ca="1">IF(IFERROR(MATCH(_xlfn.CONCAT($B64,",",BM$4),'22 SpcFunc &amp; VentSpcFunc combos'!$Q$8:$Q$343,0),0)&gt;0,1,0)</f>
        <v>0</v>
      </c>
      <c r="BN64" s="107">
        <f ca="1">IF(IFERROR(MATCH(_xlfn.CONCAT($B64,",",BN$4),'22 SpcFunc &amp; VentSpcFunc combos'!$Q$8:$Q$343,0),0)&gt;0,1,0)</f>
        <v>0</v>
      </c>
      <c r="BO64" s="107">
        <f ca="1">IF(IFERROR(MATCH(_xlfn.CONCAT($B64,",",BO$4),'22 SpcFunc &amp; VentSpcFunc combos'!$Q$8:$Q$343,0),0)&gt;0,1,0)</f>
        <v>0</v>
      </c>
      <c r="BP64" s="107">
        <f ca="1">IF(IFERROR(MATCH(_xlfn.CONCAT($B64,",",BP$4),'22 SpcFunc &amp; VentSpcFunc combos'!$Q$8:$Q$343,0),0)&gt;0,1,0)</f>
        <v>0</v>
      </c>
      <c r="BQ64" s="107">
        <f ca="1">IF(IFERROR(MATCH(_xlfn.CONCAT($B64,",",BQ$4),'22 SpcFunc &amp; VentSpcFunc combos'!$Q$8:$Q$343,0),0)&gt;0,1,0)</f>
        <v>0</v>
      </c>
      <c r="BR64" s="107">
        <f ca="1">IF(IFERROR(MATCH(_xlfn.CONCAT($B64,",",BR$4),'22 SpcFunc &amp; VentSpcFunc combos'!$Q$8:$Q$343,0),0)&gt;0,1,0)</f>
        <v>0</v>
      </c>
      <c r="BS64" s="107">
        <f ca="1">IF(IFERROR(MATCH(_xlfn.CONCAT($B64,",",BS$4),'22 SpcFunc &amp; VentSpcFunc combos'!$Q$8:$Q$343,0),0)&gt;0,1,0)</f>
        <v>0</v>
      </c>
      <c r="BT64" s="107">
        <f ca="1">IF(IFERROR(MATCH(_xlfn.CONCAT($B64,",",BT$4),'22 SpcFunc &amp; VentSpcFunc combos'!$Q$8:$Q$343,0),0)&gt;0,1,0)</f>
        <v>0</v>
      </c>
      <c r="BU64" s="107">
        <f ca="1">IF(IFERROR(MATCH(_xlfn.CONCAT($B64,",",BU$4),'22 SpcFunc &amp; VentSpcFunc combos'!$Q$8:$Q$343,0),0)&gt;0,1,0)</f>
        <v>0</v>
      </c>
      <c r="BV64" s="107">
        <f ca="1">IF(IFERROR(MATCH(_xlfn.CONCAT($B64,",",BV$4),'22 SpcFunc &amp; VentSpcFunc combos'!$Q$8:$Q$343,0),0)&gt;0,1,0)</f>
        <v>0</v>
      </c>
      <c r="BW64" s="107">
        <f ca="1">IF(IFERROR(MATCH(_xlfn.CONCAT($B64,",",BW$4),'22 SpcFunc &amp; VentSpcFunc combos'!$Q$8:$Q$343,0),0)&gt;0,1,0)</f>
        <v>0</v>
      </c>
      <c r="BX64" s="107">
        <f ca="1">IF(IFERROR(MATCH(_xlfn.CONCAT($B64,",",BX$4),'22 SpcFunc &amp; VentSpcFunc combos'!$Q$8:$Q$343,0),0)&gt;0,1,0)</f>
        <v>0</v>
      </c>
      <c r="BY64" s="107">
        <f ca="1">IF(IFERROR(MATCH(_xlfn.CONCAT($B64,",",BY$4),'22 SpcFunc &amp; VentSpcFunc combos'!$Q$8:$Q$343,0),0)&gt;0,1,0)</f>
        <v>0</v>
      </c>
      <c r="BZ64" s="107">
        <f ca="1">IF(IFERROR(MATCH(_xlfn.CONCAT($B64,",",BZ$4),'22 SpcFunc &amp; VentSpcFunc combos'!$Q$8:$Q$343,0),0)&gt;0,1,0)</f>
        <v>0</v>
      </c>
      <c r="CA64" s="107">
        <f ca="1">IF(IFERROR(MATCH(_xlfn.CONCAT($B64,",",CA$4),'22 SpcFunc &amp; VentSpcFunc combos'!$Q$8:$Q$343,0),0)&gt;0,1,0)</f>
        <v>0</v>
      </c>
      <c r="CB64" s="107">
        <f ca="1">IF(IFERROR(MATCH(_xlfn.CONCAT($B64,",",CB$4),'22 SpcFunc &amp; VentSpcFunc combos'!$Q$8:$Q$343,0),0)&gt;0,1,0)</f>
        <v>0</v>
      </c>
      <c r="CC64" s="107">
        <f ca="1">IF(IFERROR(MATCH(_xlfn.CONCAT($B64,",",CC$4),'22 SpcFunc &amp; VentSpcFunc combos'!$Q$8:$Q$343,0),0)&gt;0,1,0)</f>
        <v>0</v>
      </c>
      <c r="CD64" s="107">
        <f ca="1">IF(IFERROR(MATCH(_xlfn.CONCAT($B64,",",CD$4),'22 SpcFunc &amp; VentSpcFunc combos'!$Q$8:$Q$343,0),0)&gt;0,1,0)</f>
        <v>0</v>
      </c>
      <c r="CE64" s="107">
        <f ca="1">IF(IFERROR(MATCH(_xlfn.CONCAT($B64,",",CE$4),'22 SpcFunc &amp; VentSpcFunc combos'!$Q$8:$Q$343,0),0)&gt;0,1,0)</f>
        <v>0</v>
      </c>
      <c r="CF64" s="107">
        <f ca="1">IF(IFERROR(MATCH(_xlfn.CONCAT($B64,",",CF$4),'22 SpcFunc &amp; VentSpcFunc combos'!$Q$8:$Q$343,0),0)&gt;0,1,0)</f>
        <v>0</v>
      </c>
      <c r="CG64" s="107">
        <f ca="1">IF(IFERROR(MATCH(_xlfn.CONCAT($B64,",",CG$4),'22 SpcFunc &amp; VentSpcFunc combos'!$Q$8:$Q$343,0),0)&gt;0,1,0)</f>
        <v>0</v>
      </c>
      <c r="CH64" s="107">
        <f ca="1">IF(IFERROR(MATCH(_xlfn.CONCAT($B64,",",CH$4),'22 SpcFunc &amp; VentSpcFunc combos'!$Q$8:$Q$343,0),0)&gt;0,1,0)</f>
        <v>0</v>
      </c>
      <c r="CI64" s="107">
        <f ca="1">IF(IFERROR(MATCH(_xlfn.CONCAT($B64,",",CI$4),'22 SpcFunc &amp; VentSpcFunc combos'!$Q$8:$Q$343,0),0)&gt;0,1,0)</f>
        <v>0</v>
      </c>
      <c r="CJ64" s="107">
        <f ca="1">IF(IFERROR(MATCH(_xlfn.CONCAT($B64,",",CJ$4),'22 SpcFunc &amp; VentSpcFunc combos'!$Q$8:$Q$343,0),0)&gt;0,1,0)</f>
        <v>0</v>
      </c>
      <c r="CK64" s="107">
        <f ca="1">IF(IFERROR(MATCH(_xlfn.CONCAT($B64,",",CK$4),'22 SpcFunc &amp; VentSpcFunc combos'!$Q$8:$Q$343,0),0)&gt;0,1,0)</f>
        <v>0</v>
      </c>
      <c r="CL64" s="107">
        <f ca="1">IF(IFERROR(MATCH(_xlfn.CONCAT($B64,",",CL$4),'22 SpcFunc &amp; VentSpcFunc combos'!$Q$8:$Q$343,0),0)&gt;0,1,0)</f>
        <v>0</v>
      </c>
      <c r="CM64" s="107">
        <f ca="1">IF(IFERROR(MATCH(_xlfn.CONCAT($B64,",",CM$4),'22 SpcFunc &amp; VentSpcFunc combos'!$Q$8:$Q$343,0),0)&gt;0,1,0)</f>
        <v>0</v>
      </c>
      <c r="CN64" s="107">
        <f ca="1">IF(IFERROR(MATCH(_xlfn.CONCAT($B64,",",CN$4),'22 SpcFunc &amp; VentSpcFunc combos'!$Q$8:$Q$343,0),0)&gt;0,1,0)</f>
        <v>0</v>
      </c>
      <c r="CO64" s="107">
        <f ca="1">IF(IFERROR(MATCH(_xlfn.CONCAT($B64,",",CO$4),'22 SpcFunc &amp; VentSpcFunc combos'!$Q$8:$Q$343,0),0)&gt;0,1,0)</f>
        <v>0</v>
      </c>
      <c r="CP64" s="107">
        <f ca="1">IF(IFERROR(MATCH(_xlfn.CONCAT($B64,",",CP$4),'22 SpcFunc &amp; VentSpcFunc combos'!$Q$8:$Q$343,0),0)&gt;0,1,0)</f>
        <v>0</v>
      </c>
      <c r="CQ64" s="107">
        <f ca="1">IF(IFERROR(MATCH(_xlfn.CONCAT($B64,",",CQ$4),'22 SpcFunc &amp; VentSpcFunc combos'!$Q$8:$Q$343,0),0)&gt;0,1,0)</f>
        <v>0</v>
      </c>
      <c r="CR64" s="107">
        <f ca="1">IF(IFERROR(MATCH(_xlfn.CONCAT($B64,",",CR$4),'22 SpcFunc &amp; VentSpcFunc combos'!$Q$8:$Q$343,0),0)&gt;0,1,0)</f>
        <v>0</v>
      </c>
      <c r="CS64" s="107">
        <f ca="1">IF(IFERROR(MATCH(_xlfn.CONCAT($B64,",",CS$4),'22 SpcFunc &amp; VentSpcFunc combos'!$Q$8:$Q$343,0),0)&gt;0,1,0)</f>
        <v>0</v>
      </c>
      <c r="CT64" s="107">
        <f ca="1">IF(IFERROR(MATCH(_xlfn.CONCAT($B64,",",CT$4),'22 SpcFunc &amp; VentSpcFunc combos'!$Q$8:$Q$343,0),0)&gt;0,1,0)</f>
        <v>0</v>
      </c>
      <c r="CU64" s="86" t="s">
        <v>535</v>
      </c>
      <c r="CV64">
        <f t="shared" ca="1" si="4"/>
        <v>1</v>
      </c>
    </row>
    <row r="65" spans="2:100">
      <c r="B65" t="str">
        <f>'For CSV - 2022 SpcFuncData'!B65</f>
        <v>Restrooms</v>
      </c>
      <c r="C65" s="107">
        <f ca="1">IF(IFERROR(MATCH(_xlfn.CONCAT($B65,",",C$4),'22 SpcFunc &amp; VentSpcFunc combos'!$Q$8:$Q$343,0),0)&gt;0,1,0)</f>
        <v>0</v>
      </c>
      <c r="D65" s="107">
        <f ca="1">IF(IFERROR(MATCH(_xlfn.CONCAT($B65,",",D$4),'22 SpcFunc &amp; VentSpcFunc combos'!$Q$8:$Q$343,0),0)&gt;0,1,0)</f>
        <v>0</v>
      </c>
      <c r="E65" s="107">
        <f ca="1">IF(IFERROR(MATCH(_xlfn.CONCAT($B65,",",E$4),'22 SpcFunc &amp; VentSpcFunc combos'!$Q$8:$Q$343,0),0)&gt;0,1,0)</f>
        <v>0</v>
      </c>
      <c r="F65" s="107">
        <f ca="1">IF(IFERROR(MATCH(_xlfn.CONCAT($B65,",",F$4),'22 SpcFunc &amp; VentSpcFunc combos'!$Q$8:$Q$343,0),0)&gt;0,1,0)</f>
        <v>0</v>
      </c>
      <c r="G65" s="107">
        <f ca="1">IF(IFERROR(MATCH(_xlfn.CONCAT($B65,",",G$4),'22 SpcFunc &amp; VentSpcFunc combos'!$Q$8:$Q$343,0),0)&gt;0,1,0)</f>
        <v>0</v>
      </c>
      <c r="H65" s="107">
        <f ca="1">IF(IFERROR(MATCH(_xlfn.CONCAT($B65,",",H$4),'22 SpcFunc &amp; VentSpcFunc combos'!$Q$8:$Q$343,0),0)&gt;0,1,0)</f>
        <v>0</v>
      </c>
      <c r="I65" s="107">
        <f ca="1">IF(IFERROR(MATCH(_xlfn.CONCAT($B65,",",I$4),'22 SpcFunc &amp; VentSpcFunc combos'!$Q$8:$Q$343,0),0)&gt;0,1,0)</f>
        <v>0</v>
      </c>
      <c r="J65" s="107">
        <f ca="1">IF(IFERROR(MATCH(_xlfn.CONCAT($B65,",",J$4),'22 SpcFunc &amp; VentSpcFunc combos'!$Q$8:$Q$343,0),0)&gt;0,1,0)</f>
        <v>0</v>
      </c>
      <c r="K65" s="107">
        <f ca="1">IF(IFERROR(MATCH(_xlfn.CONCAT($B65,",",K$4),'22 SpcFunc &amp; VentSpcFunc combos'!$Q$8:$Q$343,0),0)&gt;0,1,0)</f>
        <v>0</v>
      </c>
      <c r="L65" s="107">
        <f ca="1">IF(IFERROR(MATCH(_xlfn.CONCAT($B65,",",L$4),'22 SpcFunc &amp; VentSpcFunc combos'!$Q$8:$Q$343,0),0)&gt;0,1,0)</f>
        <v>0</v>
      </c>
      <c r="M65" s="107">
        <f ca="1">IF(IFERROR(MATCH(_xlfn.CONCAT($B65,",",M$4),'22 SpcFunc &amp; VentSpcFunc combos'!$Q$8:$Q$343,0),0)&gt;0,1,0)</f>
        <v>0</v>
      </c>
      <c r="N65" s="107">
        <f ca="1">IF(IFERROR(MATCH(_xlfn.CONCAT($B65,",",N$4),'22 SpcFunc &amp; VentSpcFunc combos'!$Q$8:$Q$343,0),0)&gt;0,1,0)</f>
        <v>0</v>
      </c>
      <c r="O65" s="107">
        <f ca="1">IF(IFERROR(MATCH(_xlfn.CONCAT($B65,",",O$4),'22 SpcFunc &amp; VentSpcFunc combos'!$Q$8:$Q$343,0),0)&gt;0,1,0)</f>
        <v>0</v>
      </c>
      <c r="P65" s="107">
        <f ca="1">IF(IFERROR(MATCH(_xlfn.CONCAT($B65,",",P$4),'22 SpcFunc &amp; VentSpcFunc combos'!$Q$8:$Q$343,0),0)&gt;0,1,0)</f>
        <v>0</v>
      </c>
      <c r="Q65" s="107">
        <f ca="1">IF(IFERROR(MATCH(_xlfn.CONCAT($B65,",",Q$4),'22 SpcFunc &amp; VentSpcFunc combos'!$Q$8:$Q$343,0),0)&gt;0,1,0)</f>
        <v>0</v>
      </c>
      <c r="R65" s="107">
        <f ca="1">IF(IFERROR(MATCH(_xlfn.CONCAT($B65,",",R$4),'22 SpcFunc &amp; VentSpcFunc combos'!$Q$8:$Q$343,0),0)&gt;0,1,0)</f>
        <v>0</v>
      </c>
      <c r="S65" s="107">
        <f ca="1">IF(IFERROR(MATCH(_xlfn.CONCAT($B65,",",S$4),'22 SpcFunc &amp; VentSpcFunc combos'!$Q$8:$Q$343,0),0)&gt;0,1,0)</f>
        <v>0</v>
      </c>
      <c r="T65" s="107">
        <f ca="1">IF(IFERROR(MATCH(_xlfn.CONCAT($B65,",",T$4),'22 SpcFunc &amp; VentSpcFunc combos'!$Q$8:$Q$343,0),0)&gt;0,1,0)</f>
        <v>0</v>
      </c>
      <c r="U65" s="107">
        <f ca="1">IF(IFERROR(MATCH(_xlfn.CONCAT($B65,",",U$4),'22 SpcFunc &amp; VentSpcFunc combos'!$Q$8:$Q$343,0),0)&gt;0,1,0)</f>
        <v>0</v>
      </c>
      <c r="V65" s="107">
        <f ca="1">IF(IFERROR(MATCH(_xlfn.CONCAT($B65,",",V$4),'22 SpcFunc &amp; VentSpcFunc combos'!$Q$8:$Q$343,0),0)&gt;0,1,0)</f>
        <v>0</v>
      </c>
      <c r="W65" s="107">
        <f ca="1">IF(IFERROR(MATCH(_xlfn.CONCAT($B65,",",W$4),'22 SpcFunc &amp; VentSpcFunc combos'!$Q$8:$Q$343,0),0)&gt;0,1,0)</f>
        <v>0</v>
      </c>
      <c r="X65" s="107">
        <f ca="1">IF(IFERROR(MATCH(_xlfn.CONCAT($B65,",",X$4),'22 SpcFunc &amp; VentSpcFunc combos'!$Q$8:$Q$343,0),0)&gt;0,1,0)</f>
        <v>0</v>
      </c>
      <c r="Y65" s="107">
        <f ca="1">IF(IFERROR(MATCH(_xlfn.CONCAT($B65,",",Y$4),'22 SpcFunc &amp; VentSpcFunc combos'!$Q$8:$Q$343,0),0)&gt;0,1,0)</f>
        <v>0</v>
      </c>
      <c r="Z65" s="107">
        <f ca="1">IF(IFERROR(MATCH(_xlfn.CONCAT($B65,",",Z$4),'22 SpcFunc &amp; VentSpcFunc combos'!$Q$8:$Q$343,0),0)&gt;0,1,0)</f>
        <v>0</v>
      </c>
      <c r="AA65" s="107">
        <f ca="1">IF(IFERROR(MATCH(_xlfn.CONCAT($B65,",",AA$4),'22 SpcFunc &amp; VentSpcFunc combos'!$Q$8:$Q$343,0),0)&gt;0,1,0)</f>
        <v>0</v>
      </c>
      <c r="AB65" s="107">
        <f ca="1">IF(IFERROR(MATCH(_xlfn.CONCAT($B65,",",AB$4),'22 SpcFunc &amp; VentSpcFunc combos'!$Q$8:$Q$343,0),0)&gt;0,1,0)</f>
        <v>0</v>
      </c>
      <c r="AC65" s="107">
        <f ca="1">IF(IFERROR(MATCH(_xlfn.CONCAT($B65,",",AC$4),'22 SpcFunc &amp; VentSpcFunc combos'!$Q$8:$Q$343,0),0)&gt;0,1,0)</f>
        <v>0</v>
      </c>
      <c r="AD65" s="107">
        <f ca="1">IF(IFERROR(MATCH(_xlfn.CONCAT($B65,",",AD$4),'22 SpcFunc &amp; VentSpcFunc combos'!$Q$8:$Q$343,0),0)&gt;0,1,0)</f>
        <v>0</v>
      </c>
      <c r="AE65" s="107">
        <f ca="1">IF(IFERROR(MATCH(_xlfn.CONCAT($B65,",",AE$4),'22 SpcFunc &amp; VentSpcFunc combos'!$Q$8:$Q$343,0),0)&gt;0,1,0)</f>
        <v>0</v>
      </c>
      <c r="AF65" s="107">
        <f ca="1">IF(IFERROR(MATCH(_xlfn.CONCAT($B65,",",AF$4),'22 SpcFunc &amp; VentSpcFunc combos'!$Q$8:$Q$343,0),0)&gt;0,1,0)</f>
        <v>0</v>
      </c>
      <c r="AG65" s="107">
        <f ca="1">IF(IFERROR(MATCH(_xlfn.CONCAT($B65,",",AG$4),'22 SpcFunc &amp; VentSpcFunc combos'!$Q$8:$Q$343,0),0)&gt;0,1,0)</f>
        <v>0</v>
      </c>
      <c r="AH65" s="107">
        <f ca="1">IF(IFERROR(MATCH(_xlfn.CONCAT($B65,",",AH$4),'22 SpcFunc &amp; VentSpcFunc combos'!$Q$8:$Q$343,0),0)&gt;0,1,0)</f>
        <v>0</v>
      </c>
      <c r="AI65" s="107">
        <f ca="1">IF(IFERROR(MATCH(_xlfn.CONCAT($B65,",",AI$4),'22 SpcFunc &amp; VentSpcFunc combos'!$Q$8:$Q$343,0),0)&gt;0,1,0)</f>
        <v>0</v>
      </c>
      <c r="AJ65" s="107">
        <f ca="1">IF(IFERROR(MATCH(_xlfn.CONCAT($B65,",",AJ$4),'22 SpcFunc &amp; VentSpcFunc combos'!$Q$8:$Q$343,0),0)&gt;0,1,0)</f>
        <v>0</v>
      </c>
      <c r="AK65" s="107">
        <f ca="1">IF(IFERROR(MATCH(_xlfn.CONCAT($B65,",",AK$4),'22 SpcFunc &amp; VentSpcFunc combos'!$Q$8:$Q$343,0),0)&gt;0,1,0)</f>
        <v>0</v>
      </c>
      <c r="AL65" s="107">
        <f ca="1">IF(IFERROR(MATCH(_xlfn.CONCAT($B65,",",AL$4),'22 SpcFunc &amp; VentSpcFunc combos'!$Q$8:$Q$343,0),0)&gt;0,1,0)</f>
        <v>1</v>
      </c>
      <c r="AM65" s="107">
        <f ca="1">IF(IFERROR(MATCH(_xlfn.CONCAT($B65,",",AM$4),'22 SpcFunc &amp; VentSpcFunc combos'!$Q$8:$Q$343,0),0)&gt;0,1,0)</f>
        <v>0</v>
      </c>
      <c r="AN65" s="107">
        <f ca="1">IF(IFERROR(MATCH(_xlfn.CONCAT($B65,",",AN$4),'22 SpcFunc &amp; VentSpcFunc combos'!$Q$8:$Q$343,0),0)&gt;0,1,0)</f>
        <v>0</v>
      </c>
      <c r="AO65" s="107">
        <f ca="1">IF(IFERROR(MATCH(_xlfn.CONCAT($B65,",",AO$4),'22 SpcFunc &amp; VentSpcFunc combos'!$Q$8:$Q$343,0),0)&gt;0,1,0)</f>
        <v>1</v>
      </c>
      <c r="AP65" s="107">
        <f ca="1">IF(IFERROR(MATCH(_xlfn.CONCAT($B65,",",AP$4),'22 SpcFunc &amp; VentSpcFunc combos'!$Q$8:$Q$343,0),0)&gt;0,1,0)</f>
        <v>1</v>
      </c>
      <c r="AQ65" s="107">
        <f ca="1">IF(IFERROR(MATCH(_xlfn.CONCAT($B65,",",AQ$4),'22 SpcFunc &amp; VentSpcFunc combos'!$Q$8:$Q$343,0),0)&gt;0,1,0)</f>
        <v>0</v>
      </c>
      <c r="AR65" s="107">
        <f ca="1">IF(IFERROR(MATCH(_xlfn.CONCAT($B65,",",AR$4),'22 SpcFunc &amp; VentSpcFunc combos'!$Q$8:$Q$343,0),0)&gt;0,1,0)</f>
        <v>0</v>
      </c>
      <c r="AS65" s="107">
        <f ca="1">IF(IFERROR(MATCH(_xlfn.CONCAT($B65,",",AS$4),'22 SpcFunc &amp; VentSpcFunc combos'!$Q$8:$Q$343,0),0)&gt;0,1,0)</f>
        <v>0</v>
      </c>
      <c r="AT65" s="107">
        <f ca="1">IF(IFERROR(MATCH(_xlfn.CONCAT($B65,",",AT$4),'22 SpcFunc &amp; VentSpcFunc combos'!$Q$8:$Q$343,0),0)&gt;0,1,0)</f>
        <v>0</v>
      </c>
      <c r="AU65" s="107">
        <f ca="1">IF(IFERROR(MATCH(_xlfn.CONCAT($B65,",",AU$4),'22 SpcFunc &amp; VentSpcFunc combos'!$Q$8:$Q$343,0),0)&gt;0,1,0)</f>
        <v>0</v>
      </c>
      <c r="AV65" s="107">
        <f ca="1">IF(IFERROR(MATCH(_xlfn.CONCAT($B65,",",AV$4),'22 SpcFunc &amp; VentSpcFunc combos'!$Q$8:$Q$343,0),0)&gt;0,1,0)</f>
        <v>0</v>
      </c>
      <c r="AW65" s="107">
        <f ca="1">IF(IFERROR(MATCH(_xlfn.CONCAT($B65,",",AW$4),'22 SpcFunc &amp; VentSpcFunc combos'!$Q$8:$Q$343,0),0)&gt;0,1,0)</f>
        <v>0</v>
      </c>
      <c r="AX65" s="107">
        <f ca="1">IF(IFERROR(MATCH(_xlfn.CONCAT($B65,",",AX$4),'22 SpcFunc &amp; VentSpcFunc combos'!$Q$8:$Q$343,0),0)&gt;0,1,0)</f>
        <v>0</v>
      </c>
      <c r="AY65" s="107">
        <f ca="1">IF(IFERROR(MATCH(_xlfn.CONCAT($B65,",",AY$4),'22 SpcFunc &amp; VentSpcFunc combos'!$Q$8:$Q$343,0),0)&gt;0,1,0)</f>
        <v>0</v>
      </c>
      <c r="AZ65" s="107">
        <f ca="1">IF(IFERROR(MATCH(_xlfn.CONCAT($B65,",",AZ$4),'22 SpcFunc &amp; VentSpcFunc combos'!$Q$8:$Q$343,0),0)&gt;0,1,0)</f>
        <v>0</v>
      </c>
      <c r="BA65" s="107">
        <f ca="1">IF(IFERROR(MATCH(_xlfn.CONCAT($B65,",",BA$4),'22 SpcFunc &amp; VentSpcFunc combos'!$Q$8:$Q$343,0),0)&gt;0,1,0)</f>
        <v>0</v>
      </c>
      <c r="BB65" s="107">
        <f ca="1">IF(IFERROR(MATCH(_xlfn.CONCAT($B65,",",BB$4),'22 SpcFunc &amp; VentSpcFunc combos'!$Q$8:$Q$343,0),0)&gt;0,1,0)</f>
        <v>0</v>
      </c>
      <c r="BC65" s="107">
        <f ca="1">IF(IFERROR(MATCH(_xlfn.CONCAT($B65,",",BC$4),'22 SpcFunc &amp; VentSpcFunc combos'!$Q$8:$Q$343,0),0)&gt;0,1,0)</f>
        <v>0</v>
      </c>
      <c r="BD65" s="107">
        <f ca="1">IF(IFERROR(MATCH(_xlfn.CONCAT($B65,",",BD$4),'22 SpcFunc &amp; VentSpcFunc combos'!$Q$8:$Q$343,0),0)&gt;0,1,0)</f>
        <v>0</v>
      </c>
      <c r="BE65" s="107">
        <f ca="1">IF(IFERROR(MATCH(_xlfn.CONCAT($B65,",",BE$4),'22 SpcFunc &amp; VentSpcFunc combos'!$Q$8:$Q$343,0),0)&gt;0,1,0)</f>
        <v>0</v>
      </c>
      <c r="BF65" s="107">
        <f ca="1">IF(IFERROR(MATCH(_xlfn.CONCAT($B65,",",BF$4),'22 SpcFunc &amp; VentSpcFunc combos'!$Q$8:$Q$343,0),0)&gt;0,1,0)</f>
        <v>0</v>
      </c>
      <c r="BG65" s="107">
        <f ca="1">IF(IFERROR(MATCH(_xlfn.CONCAT($B65,",",BG$4),'22 SpcFunc &amp; VentSpcFunc combos'!$Q$8:$Q$343,0),0)&gt;0,1,0)</f>
        <v>0</v>
      </c>
      <c r="BH65" s="107">
        <f ca="1">IF(IFERROR(MATCH(_xlfn.CONCAT($B65,",",BH$4),'22 SpcFunc &amp; VentSpcFunc combos'!$Q$8:$Q$343,0),0)&gt;0,1,0)</f>
        <v>0</v>
      </c>
      <c r="BI65" s="107">
        <f ca="1">IF(IFERROR(MATCH(_xlfn.CONCAT($B65,",",BI$4),'22 SpcFunc &amp; VentSpcFunc combos'!$Q$8:$Q$343,0),0)&gt;0,1,0)</f>
        <v>0</v>
      </c>
      <c r="BJ65" s="107">
        <f ca="1">IF(IFERROR(MATCH(_xlfn.CONCAT($B65,",",BJ$4),'22 SpcFunc &amp; VentSpcFunc combos'!$Q$8:$Q$343,0),0)&gt;0,1,0)</f>
        <v>0</v>
      </c>
      <c r="BK65" s="107">
        <f ca="1">IF(IFERROR(MATCH(_xlfn.CONCAT($B65,",",BK$4),'22 SpcFunc &amp; VentSpcFunc combos'!$Q$8:$Q$343,0),0)&gt;0,1,0)</f>
        <v>0</v>
      </c>
      <c r="BL65" s="107">
        <f ca="1">IF(IFERROR(MATCH(_xlfn.CONCAT($B65,",",BL$4),'22 SpcFunc &amp; VentSpcFunc combos'!$Q$8:$Q$343,0),0)&gt;0,1,0)</f>
        <v>0</v>
      </c>
      <c r="BM65" s="107">
        <f ca="1">IF(IFERROR(MATCH(_xlfn.CONCAT($B65,",",BM$4),'22 SpcFunc &amp; VentSpcFunc combos'!$Q$8:$Q$343,0),0)&gt;0,1,0)</f>
        <v>0</v>
      </c>
      <c r="BN65" s="107">
        <f ca="1">IF(IFERROR(MATCH(_xlfn.CONCAT($B65,",",BN$4),'22 SpcFunc &amp; VentSpcFunc combos'!$Q$8:$Q$343,0),0)&gt;0,1,0)</f>
        <v>0</v>
      </c>
      <c r="BO65" s="107">
        <f ca="1">IF(IFERROR(MATCH(_xlfn.CONCAT($B65,",",BO$4),'22 SpcFunc &amp; VentSpcFunc combos'!$Q$8:$Q$343,0),0)&gt;0,1,0)</f>
        <v>0</v>
      </c>
      <c r="BP65" s="107">
        <f ca="1">IF(IFERROR(MATCH(_xlfn.CONCAT($B65,",",BP$4),'22 SpcFunc &amp; VentSpcFunc combos'!$Q$8:$Q$343,0),0)&gt;0,1,0)</f>
        <v>0</v>
      </c>
      <c r="BQ65" s="107">
        <f ca="1">IF(IFERROR(MATCH(_xlfn.CONCAT($B65,",",BQ$4),'22 SpcFunc &amp; VentSpcFunc combos'!$Q$8:$Q$343,0),0)&gt;0,1,0)</f>
        <v>0</v>
      </c>
      <c r="BR65" s="107">
        <f ca="1">IF(IFERROR(MATCH(_xlfn.CONCAT($B65,",",BR$4),'22 SpcFunc &amp; VentSpcFunc combos'!$Q$8:$Q$343,0),0)&gt;0,1,0)</f>
        <v>0</v>
      </c>
      <c r="BS65" s="107">
        <f ca="1">IF(IFERROR(MATCH(_xlfn.CONCAT($B65,",",BS$4),'22 SpcFunc &amp; VentSpcFunc combos'!$Q$8:$Q$343,0),0)&gt;0,1,0)</f>
        <v>0</v>
      </c>
      <c r="BT65" s="107">
        <f ca="1">IF(IFERROR(MATCH(_xlfn.CONCAT($B65,",",BT$4),'22 SpcFunc &amp; VentSpcFunc combos'!$Q$8:$Q$343,0),0)&gt;0,1,0)</f>
        <v>0</v>
      </c>
      <c r="BU65" s="107">
        <f ca="1">IF(IFERROR(MATCH(_xlfn.CONCAT($B65,",",BU$4),'22 SpcFunc &amp; VentSpcFunc combos'!$Q$8:$Q$343,0),0)&gt;0,1,0)</f>
        <v>0</v>
      </c>
      <c r="BV65" s="107">
        <f ca="1">IF(IFERROR(MATCH(_xlfn.CONCAT($B65,",",BV$4),'22 SpcFunc &amp; VentSpcFunc combos'!$Q$8:$Q$343,0),0)&gt;0,1,0)</f>
        <v>0</v>
      </c>
      <c r="BW65" s="107">
        <f ca="1">IF(IFERROR(MATCH(_xlfn.CONCAT($B65,",",BW$4),'22 SpcFunc &amp; VentSpcFunc combos'!$Q$8:$Q$343,0),0)&gt;0,1,0)</f>
        <v>0</v>
      </c>
      <c r="BX65" s="107">
        <f ca="1">IF(IFERROR(MATCH(_xlfn.CONCAT($B65,",",BX$4),'22 SpcFunc &amp; VentSpcFunc combos'!$Q$8:$Q$343,0),0)&gt;0,1,0)</f>
        <v>0</v>
      </c>
      <c r="BY65" s="107">
        <f ca="1">IF(IFERROR(MATCH(_xlfn.CONCAT($B65,",",BY$4),'22 SpcFunc &amp; VentSpcFunc combos'!$Q$8:$Q$343,0),0)&gt;0,1,0)</f>
        <v>0</v>
      </c>
      <c r="BZ65" s="107">
        <f ca="1">IF(IFERROR(MATCH(_xlfn.CONCAT($B65,",",BZ$4),'22 SpcFunc &amp; VentSpcFunc combos'!$Q$8:$Q$343,0),0)&gt;0,1,0)</f>
        <v>0</v>
      </c>
      <c r="CA65" s="107">
        <f ca="1">IF(IFERROR(MATCH(_xlfn.CONCAT($B65,",",CA$4),'22 SpcFunc &amp; VentSpcFunc combos'!$Q$8:$Q$343,0),0)&gt;0,1,0)</f>
        <v>0</v>
      </c>
      <c r="CB65" s="107">
        <f ca="1">IF(IFERROR(MATCH(_xlfn.CONCAT($B65,",",CB$4),'22 SpcFunc &amp; VentSpcFunc combos'!$Q$8:$Q$343,0),0)&gt;0,1,0)</f>
        <v>0</v>
      </c>
      <c r="CC65" s="107">
        <f ca="1">IF(IFERROR(MATCH(_xlfn.CONCAT($B65,",",CC$4),'22 SpcFunc &amp; VentSpcFunc combos'!$Q$8:$Q$343,0),0)&gt;0,1,0)</f>
        <v>0</v>
      </c>
      <c r="CD65" s="107">
        <f ca="1">IF(IFERROR(MATCH(_xlfn.CONCAT($B65,",",CD$4),'22 SpcFunc &amp; VentSpcFunc combos'!$Q$8:$Q$343,0),0)&gt;0,1,0)</f>
        <v>0</v>
      </c>
      <c r="CE65" s="107">
        <f ca="1">IF(IFERROR(MATCH(_xlfn.CONCAT($B65,",",CE$4),'22 SpcFunc &amp; VentSpcFunc combos'!$Q$8:$Q$343,0),0)&gt;0,1,0)</f>
        <v>0</v>
      </c>
      <c r="CF65" s="107">
        <f ca="1">IF(IFERROR(MATCH(_xlfn.CONCAT($B65,",",CF$4),'22 SpcFunc &amp; VentSpcFunc combos'!$Q$8:$Q$343,0),0)&gt;0,1,0)</f>
        <v>0</v>
      </c>
      <c r="CG65" s="107">
        <f ca="1">IF(IFERROR(MATCH(_xlfn.CONCAT($B65,",",CG$4),'22 SpcFunc &amp; VentSpcFunc combos'!$Q$8:$Q$343,0),0)&gt;0,1,0)</f>
        <v>0</v>
      </c>
      <c r="CH65" s="107">
        <f ca="1">IF(IFERROR(MATCH(_xlfn.CONCAT($B65,",",CH$4),'22 SpcFunc &amp; VentSpcFunc combos'!$Q$8:$Q$343,0),0)&gt;0,1,0)</f>
        <v>0</v>
      </c>
      <c r="CI65" s="107">
        <f ca="1">IF(IFERROR(MATCH(_xlfn.CONCAT($B65,",",CI$4),'22 SpcFunc &amp; VentSpcFunc combos'!$Q$8:$Q$343,0),0)&gt;0,1,0)</f>
        <v>0</v>
      </c>
      <c r="CJ65" s="107">
        <f ca="1">IF(IFERROR(MATCH(_xlfn.CONCAT($B65,",",CJ$4),'22 SpcFunc &amp; VentSpcFunc combos'!$Q$8:$Q$343,0),0)&gt;0,1,0)</f>
        <v>0</v>
      </c>
      <c r="CK65" s="107">
        <f ca="1">IF(IFERROR(MATCH(_xlfn.CONCAT($B65,",",CK$4),'22 SpcFunc &amp; VentSpcFunc combos'!$Q$8:$Q$343,0),0)&gt;0,1,0)</f>
        <v>0</v>
      </c>
      <c r="CL65" s="107">
        <f ca="1">IF(IFERROR(MATCH(_xlfn.CONCAT($B65,",",CL$4),'22 SpcFunc &amp; VentSpcFunc combos'!$Q$8:$Q$343,0),0)&gt;0,1,0)</f>
        <v>0</v>
      </c>
      <c r="CM65" s="107">
        <f ca="1">IF(IFERROR(MATCH(_xlfn.CONCAT($B65,",",CM$4),'22 SpcFunc &amp; VentSpcFunc combos'!$Q$8:$Q$343,0),0)&gt;0,1,0)</f>
        <v>0</v>
      </c>
      <c r="CN65" s="107">
        <f ca="1">IF(IFERROR(MATCH(_xlfn.CONCAT($B65,",",CN$4),'22 SpcFunc &amp; VentSpcFunc combos'!$Q$8:$Q$343,0),0)&gt;0,1,0)</f>
        <v>0</v>
      </c>
      <c r="CO65" s="107">
        <f ca="1">IF(IFERROR(MATCH(_xlfn.CONCAT($B65,",",CO$4),'22 SpcFunc &amp; VentSpcFunc combos'!$Q$8:$Q$343,0),0)&gt;0,1,0)</f>
        <v>0</v>
      </c>
      <c r="CP65" s="107">
        <f ca="1">IF(IFERROR(MATCH(_xlfn.CONCAT($B65,",",CP$4),'22 SpcFunc &amp; VentSpcFunc combos'!$Q$8:$Q$343,0),0)&gt;0,1,0)</f>
        <v>0</v>
      </c>
      <c r="CQ65" s="107">
        <f ca="1">IF(IFERROR(MATCH(_xlfn.CONCAT($B65,",",CQ$4),'22 SpcFunc &amp; VentSpcFunc combos'!$Q$8:$Q$343,0),0)&gt;0,1,0)</f>
        <v>0</v>
      </c>
      <c r="CR65" s="107">
        <f ca="1">IF(IFERROR(MATCH(_xlfn.CONCAT($B65,",",CR$4),'22 SpcFunc &amp; VentSpcFunc combos'!$Q$8:$Q$343,0),0)&gt;0,1,0)</f>
        <v>0</v>
      </c>
      <c r="CS65" s="107">
        <f ca="1">IF(IFERROR(MATCH(_xlfn.CONCAT($B65,",",CS$4),'22 SpcFunc &amp; VentSpcFunc combos'!$Q$8:$Q$343,0),0)&gt;0,1,0)</f>
        <v>0</v>
      </c>
      <c r="CT65" s="107">
        <f ca="1">IF(IFERROR(MATCH(_xlfn.CONCAT($B65,",",CT$4),'22 SpcFunc &amp; VentSpcFunc combos'!$Q$8:$Q$343,0),0)&gt;0,1,0)</f>
        <v>0</v>
      </c>
      <c r="CU65" s="86" t="s">
        <v>535</v>
      </c>
      <c r="CV65">
        <f t="shared" ca="1" si="4"/>
        <v>3</v>
      </c>
    </row>
    <row r="66" spans="2:100">
      <c r="B66" t="str">
        <f>'For CSV - 2022 SpcFuncData'!B66</f>
        <v>Stairwell</v>
      </c>
      <c r="C66" s="107">
        <f ca="1">IF(IFERROR(MATCH(_xlfn.CONCAT($B66,",",C$4),'22 SpcFunc &amp; VentSpcFunc combos'!$Q$8:$Q$343,0),0)&gt;0,1,0)</f>
        <v>0</v>
      </c>
      <c r="D66" s="107">
        <f ca="1">IF(IFERROR(MATCH(_xlfn.CONCAT($B66,",",D$4),'22 SpcFunc &amp; VentSpcFunc combos'!$Q$8:$Q$343,0),0)&gt;0,1,0)</f>
        <v>0</v>
      </c>
      <c r="E66" s="107">
        <f ca="1">IF(IFERROR(MATCH(_xlfn.CONCAT($B66,",",E$4),'22 SpcFunc &amp; VentSpcFunc combos'!$Q$8:$Q$343,0),0)&gt;0,1,0)</f>
        <v>0</v>
      </c>
      <c r="F66" s="107">
        <f ca="1">IF(IFERROR(MATCH(_xlfn.CONCAT($B66,",",F$4),'22 SpcFunc &amp; VentSpcFunc combos'!$Q$8:$Q$343,0),0)&gt;0,1,0)</f>
        <v>0</v>
      </c>
      <c r="G66" s="107">
        <f ca="1">IF(IFERROR(MATCH(_xlfn.CONCAT($B66,",",G$4),'22 SpcFunc &amp; VentSpcFunc combos'!$Q$8:$Q$343,0),0)&gt;0,1,0)</f>
        <v>0</v>
      </c>
      <c r="H66" s="107">
        <f ca="1">IF(IFERROR(MATCH(_xlfn.CONCAT($B66,",",H$4),'22 SpcFunc &amp; VentSpcFunc combos'!$Q$8:$Q$343,0),0)&gt;0,1,0)</f>
        <v>0</v>
      </c>
      <c r="I66" s="107">
        <f ca="1">IF(IFERROR(MATCH(_xlfn.CONCAT($B66,",",I$4),'22 SpcFunc &amp; VentSpcFunc combos'!$Q$8:$Q$343,0),0)&gt;0,1,0)</f>
        <v>0</v>
      </c>
      <c r="J66" s="107">
        <f ca="1">IF(IFERROR(MATCH(_xlfn.CONCAT($B66,",",J$4),'22 SpcFunc &amp; VentSpcFunc combos'!$Q$8:$Q$343,0),0)&gt;0,1,0)</f>
        <v>0</v>
      </c>
      <c r="K66" s="107">
        <f ca="1">IF(IFERROR(MATCH(_xlfn.CONCAT($B66,",",K$4),'22 SpcFunc &amp; VentSpcFunc combos'!$Q$8:$Q$343,0),0)&gt;0,1,0)</f>
        <v>0</v>
      </c>
      <c r="L66" s="107">
        <f ca="1">IF(IFERROR(MATCH(_xlfn.CONCAT($B66,",",L$4),'22 SpcFunc &amp; VentSpcFunc combos'!$Q$8:$Q$343,0),0)&gt;0,1,0)</f>
        <v>0</v>
      </c>
      <c r="M66" s="107">
        <f ca="1">IF(IFERROR(MATCH(_xlfn.CONCAT($B66,",",M$4),'22 SpcFunc &amp; VentSpcFunc combos'!$Q$8:$Q$343,0),0)&gt;0,1,0)</f>
        <v>0</v>
      </c>
      <c r="N66" s="107">
        <f ca="1">IF(IFERROR(MATCH(_xlfn.CONCAT($B66,",",N$4),'22 SpcFunc &amp; VentSpcFunc combos'!$Q$8:$Q$343,0),0)&gt;0,1,0)</f>
        <v>0</v>
      </c>
      <c r="O66" s="107">
        <f ca="1">IF(IFERROR(MATCH(_xlfn.CONCAT($B66,",",O$4),'22 SpcFunc &amp; VentSpcFunc combos'!$Q$8:$Q$343,0),0)&gt;0,1,0)</f>
        <v>0</v>
      </c>
      <c r="P66" s="107">
        <f ca="1">IF(IFERROR(MATCH(_xlfn.CONCAT($B66,",",P$4),'22 SpcFunc &amp; VentSpcFunc combos'!$Q$8:$Q$343,0),0)&gt;0,1,0)</f>
        <v>0</v>
      </c>
      <c r="Q66" s="107">
        <f ca="1">IF(IFERROR(MATCH(_xlfn.CONCAT($B66,",",Q$4),'22 SpcFunc &amp; VentSpcFunc combos'!$Q$8:$Q$343,0),0)&gt;0,1,0)</f>
        <v>0</v>
      </c>
      <c r="R66" s="107">
        <f ca="1">IF(IFERROR(MATCH(_xlfn.CONCAT($B66,",",R$4),'22 SpcFunc &amp; VentSpcFunc combos'!$Q$8:$Q$343,0),0)&gt;0,1,0)</f>
        <v>0</v>
      </c>
      <c r="S66" s="107">
        <f ca="1">IF(IFERROR(MATCH(_xlfn.CONCAT($B66,",",S$4),'22 SpcFunc &amp; VentSpcFunc combos'!$Q$8:$Q$343,0),0)&gt;0,1,0)</f>
        <v>0</v>
      </c>
      <c r="T66" s="107">
        <f ca="1">IF(IFERROR(MATCH(_xlfn.CONCAT($B66,",",T$4),'22 SpcFunc &amp; VentSpcFunc combos'!$Q$8:$Q$343,0),0)&gt;0,1,0)</f>
        <v>0</v>
      </c>
      <c r="U66" s="107">
        <f ca="1">IF(IFERROR(MATCH(_xlfn.CONCAT($B66,",",U$4),'22 SpcFunc &amp; VentSpcFunc combos'!$Q$8:$Q$343,0),0)&gt;0,1,0)</f>
        <v>0</v>
      </c>
      <c r="V66" s="107">
        <f ca="1">IF(IFERROR(MATCH(_xlfn.CONCAT($B66,",",V$4),'22 SpcFunc &amp; VentSpcFunc combos'!$Q$8:$Q$343,0),0)&gt;0,1,0)</f>
        <v>0</v>
      </c>
      <c r="W66" s="107">
        <f ca="1">IF(IFERROR(MATCH(_xlfn.CONCAT($B66,",",W$4),'22 SpcFunc &amp; VentSpcFunc combos'!$Q$8:$Q$343,0),0)&gt;0,1,0)</f>
        <v>0</v>
      </c>
      <c r="X66" s="107">
        <f ca="1">IF(IFERROR(MATCH(_xlfn.CONCAT($B66,",",X$4),'22 SpcFunc &amp; VentSpcFunc combos'!$Q$8:$Q$343,0),0)&gt;0,1,0)</f>
        <v>0</v>
      </c>
      <c r="Y66" s="107">
        <f ca="1">IF(IFERROR(MATCH(_xlfn.CONCAT($B66,",",Y$4),'22 SpcFunc &amp; VentSpcFunc combos'!$Q$8:$Q$343,0),0)&gt;0,1,0)</f>
        <v>0</v>
      </c>
      <c r="Z66" s="107">
        <f ca="1">IF(IFERROR(MATCH(_xlfn.CONCAT($B66,",",Z$4),'22 SpcFunc &amp; VentSpcFunc combos'!$Q$8:$Q$343,0),0)&gt;0,1,0)</f>
        <v>0</v>
      </c>
      <c r="AA66" s="107">
        <f ca="1">IF(IFERROR(MATCH(_xlfn.CONCAT($B66,",",AA$4),'22 SpcFunc &amp; VentSpcFunc combos'!$Q$8:$Q$343,0),0)&gt;0,1,0)</f>
        <v>0</v>
      </c>
      <c r="AB66" s="107">
        <f ca="1">IF(IFERROR(MATCH(_xlfn.CONCAT($B66,",",AB$4),'22 SpcFunc &amp; VentSpcFunc combos'!$Q$8:$Q$343,0),0)&gt;0,1,0)</f>
        <v>0</v>
      </c>
      <c r="AC66" s="107">
        <f ca="1">IF(IFERROR(MATCH(_xlfn.CONCAT($B66,",",AC$4),'22 SpcFunc &amp; VentSpcFunc combos'!$Q$8:$Q$343,0),0)&gt;0,1,0)</f>
        <v>0</v>
      </c>
      <c r="AD66" s="107">
        <f ca="1">IF(IFERROR(MATCH(_xlfn.CONCAT($B66,",",AD$4),'22 SpcFunc &amp; VentSpcFunc combos'!$Q$8:$Q$343,0),0)&gt;0,1,0)</f>
        <v>0</v>
      </c>
      <c r="AE66" s="107">
        <f ca="1">IF(IFERROR(MATCH(_xlfn.CONCAT($B66,",",AE$4),'22 SpcFunc &amp; VentSpcFunc combos'!$Q$8:$Q$343,0),0)&gt;0,1,0)</f>
        <v>0</v>
      </c>
      <c r="AF66" s="107">
        <f ca="1">IF(IFERROR(MATCH(_xlfn.CONCAT($B66,",",AF$4),'22 SpcFunc &amp; VentSpcFunc combos'!$Q$8:$Q$343,0),0)&gt;0,1,0)</f>
        <v>0</v>
      </c>
      <c r="AG66" s="107">
        <f ca="1">IF(IFERROR(MATCH(_xlfn.CONCAT($B66,",",AG$4),'22 SpcFunc &amp; VentSpcFunc combos'!$Q$8:$Q$343,0),0)&gt;0,1,0)</f>
        <v>0</v>
      </c>
      <c r="AH66" s="107">
        <f ca="1">IF(IFERROR(MATCH(_xlfn.CONCAT($B66,",",AH$4),'22 SpcFunc &amp; VentSpcFunc combos'!$Q$8:$Q$343,0),0)&gt;0,1,0)</f>
        <v>0</v>
      </c>
      <c r="AI66" s="107">
        <f ca="1">IF(IFERROR(MATCH(_xlfn.CONCAT($B66,",",AI$4),'22 SpcFunc &amp; VentSpcFunc combos'!$Q$8:$Q$343,0),0)&gt;0,1,0)</f>
        <v>0</v>
      </c>
      <c r="AJ66" s="107">
        <f ca="1">IF(IFERROR(MATCH(_xlfn.CONCAT($B66,",",AJ$4),'22 SpcFunc &amp; VentSpcFunc combos'!$Q$8:$Q$343,0),0)&gt;0,1,0)</f>
        <v>0</v>
      </c>
      <c r="AK66" s="107">
        <f ca="1">IF(IFERROR(MATCH(_xlfn.CONCAT($B66,",",AK$4),'22 SpcFunc &amp; VentSpcFunc combos'!$Q$8:$Q$343,0),0)&gt;0,1,0)</f>
        <v>0</v>
      </c>
      <c r="AL66" s="107">
        <f ca="1">IF(IFERROR(MATCH(_xlfn.CONCAT($B66,",",AL$4),'22 SpcFunc &amp; VentSpcFunc combos'!$Q$8:$Q$343,0),0)&gt;0,1,0)</f>
        <v>0</v>
      </c>
      <c r="AM66" s="107">
        <f ca="1">IF(IFERROR(MATCH(_xlfn.CONCAT($B66,",",AM$4),'22 SpcFunc &amp; VentSpcFunc combos'!$Q$8:$Q$343,0),0)&gt;0,1,0)</f>
        <v>0</v>
      </c>
      <c r="AN66" s="107">
        <f ca="1">IF(IFERROR(MATCH(_xlfn.CONCAT($B66,",",AN$4),'22 SpcFunc &amp; VentSpcFunc combos'!$Q$8:$Q$343,0),0)&gt;0,1,0)</f>
        <v>0</v>
      </c>
      <c r="AO66" s="107">
        <f ca="1">IF(IFERROR(MATCH(_xlfn.CONCAT($B66,",",AO$4),'22 SpcFunc &amp; VentSpcFunc combos'!$Q$8:$Q$343,0),0)&gt;0,1,0)</f>
        <v>0</v>
      </c>
      <c r="AP66" s="107">
        <f ca="1">IF(IFERROR(MATCH(_xlfn.CONCAT($B66,",",AP$4),'22 SpcFunc &amp; VentSpcFunc combos'!$Q$8:$Q$343,0),0)&gt;0,1,0)</f>
        <v>0</v>
      </c>
      <c r="AQ66" s="107">
        <f ca="1">IF(IFERROR(MATCH(_xlfn.CONCAT($B66,",",AQ$4),'22 SpcFunc &amp; VentSpcFunc combos'!$Q$8:$Q$343,0),0)&gt;0,1,0)</f>
        <v>0</v>
      </c>
      <c r="AR66" s="107">
        <f ca="1">IF(IFERROR(MATCH(_xlfn.CONCAT($B66,",",AR$4),'22 SpcFunc &amp; VentSpcFunc combos'!$Q$8:$Q$343,0),0)&gt;0,1,0)</f>
        <v>0</v>
      </c>
      <c r="AS66" s="107">
        <f ca="1">IF(IFERROR(MATCH(_xlfn.CONCAT($B66,",",AS$4),'22 SpcFunc &amp; VentSpcFunc combos'!$Q$8:$Q$343,0),0)&gt;0,1,0)</f>
        <v>0</v>
      </c>
      <c r="AT66" s="107">
        <f ca="1">IF(IFERROR(MATCH(_xlfn.CONCAT($B66,",",AT$4),'22 SpcFunc &amp; VentSpcFunc combos'!$Q$8:$Q$343,0),0)&gt;0,1,0)</f>
        <v>0</v>
      </c>
      <c r="AU66" s="107">
        <f ca="1">IF(IFERROR(MATCH(_xlfn.CONCAT($B66,",",AU$4),'22 SpcFunc &amp; VentSpcFunc combos'!$Q$8:$Q$343,0),0)&gt;0,1,0)</f>
        <v>0</v>
      </c>
      <c r="AV66" s="107">
        <f ca="1">IF(IFERROR(MATCH(_xlfn.CONCAT($B66,",",AV$4),'22 SpcFunc &amp; VentSpcFunc combos'!$Q$8:$Q$343,0),0)&gt;0,1,0)</f>
        <v>0</v>
      </c>
      <c r="AW66" s="107">
        <f ca="1">IF(IFERROR(MATCH(_xlfn.CONCAT($B66,",",AW$4),'22 SpcFunc &amp; VentSpcFunc combos'!$Q$8:$Q$343,0),0)&gt;0,1,0)</f>
        <v>0</v>
      </c>
      <c r="AX66" s="107">
        <f ca="1">IF(IFERROR(MATCH(_xlfn.CONCAT($B66,",",AX$4),'22 SpcFunc &amp; VentSpcFunc combos'!$Q$8:$Q$343,0),0)&gt;0,1,0)</f>
        <v>0</v>
      </c>
      <c r="AY66" s="107">
        <f ca="1">IF(IFERROR(MATCH(_xlfn.CONCAT($B66,",",AY$4),'22 SpcFunc &amp; VentSpcFunc combos'!$Q$8:$Q$343,0),0)&gt;0,1,0)</f>
        <v>1</v>
      </c>
      <c r="AZ66" s="107">
        <f ca="1">IF(IFERROR(MATCH(_xlfn.CONCAT($B66,",",AZ$4),'22 SpcFunc &amp; VentSpcFunc combos'!$Q$8:$Q$343,0),0)&gt;0,1,0)</f>
        <v>0</v>
      </c>
      <c r="BA66" s="107">
        <f ca="1">IF(IFERROR(MATCH(_xlfn.CONCAT($B66,",",BA$4),'22 SpcFunc &amp; VentSpcFunc combos'!$Q$8:$Q$343,0),0)&gt;0,1,0)</f>
        <v>1</v>
      </c>
      <c r="BB66" s="107">
        <f ca="1">IF(IFERROR(MATCH(_xlfn.CONCAT($B66,",",BB$4),'22 SpcFunc &amp; VentSpcFunc combos'!$Q$8:$Q$343,0),0)&gt;0,1,0)</f>
        <v>0</v>
      </c>
      <c r="BC66" s="107">
        <f ca="1">IF(IFERROR(MATCH(_xlfn.CONCAT($B66,",",BC$4),'22 SpcFunc &amp; VentSpcFunc combos'!$Q$8:$Q$343,0),0)&gt;0,1,0)</f>
        <v>0</v>
      </c>
      <c r="BD66" s="107">
        <f ca="1">IF(IFERROR(MATCH(_xlfn.CONCAT($B66,",",BD$4),'22 SpcFunc &amp; VentSpcFunc combos'!$Q$8:$Q$343,0),0)&gt;0,1,0)</f>
        <v>0</v>
      </c>
      <c r="BE66" s="107">
        <f ca="1">IF(IFERROR(MATCH(_xlfn.CONCAT($B66,",",BE$4),'22 SpcFunc &amp; VentSpcFunc combos'!$Q$8:$Q$343,0),0)&gt;0,1,0)</f>
        <v>0</v>
      </c>
      <c r="BF66" s="107">
        <f ca="1">IF(IFERROR(MATCH(_xlfn.CONCAT($B66,",",BF$4),'22 SpcFunc &amp; VentSpcFunc combos'!$Q$8:$Q$343,0),0)&gt;0,1,0)</f>
        <v>0</v>
      </c>
      <c r="BG66" s="107">
        <f ca="1">IF(IFERROR(MATCH(_xlfn.CONCAT($B66,",",BG$4),'22 SpcFunc &amp; VentSpcFunc combos'!$Q$8:$Q$343,0),0)&gt;0,1,0)</f>
        <v>0</v>
      </c>
      <c r="BH66" s="107">
        <f ca="1">IF(IFERROR(MATCH(_xlfn.CONCAT($B66,",",BH$4),'22 SpcFunc &amp; VentSpcFunc combos'!$Q$8:$Q$343,0),0)&gt;0,1,0)</f>
        <v>0</v>
      </c>
      <c r="BI66" s="107">
        <f ca="1">IF(IFERROR(MATCH(_xlfn.CONCAT($B66,",",BI$4),'22 SpcFunc &amp; VentSpcFunc combos'!$Q$8:$Q$343,0),0)&gt;0,1,0)</f>
        <v>0</v>
      </c>
      <c r="BJ66" s="107">
        <f ca="1">IF(IFERROR(MATCH(_xlfn.CONCAT($B66,",",BJ$4),'22 SpcFunc &amp; VentSpcFunc combos'!$Q$8:$Q$343,0),0)&gt;0,1,0)</f>
        <v>0</v>
      </c>
      <c r="BK66" s="107">
        <f ca="1">IF(IFERROR(MATCH(_xlfn.CONCAT($B66,",",BK$4),'22 SpcFunc &amp; VentSpcFunc combos'!$Q$8:$Q$343,0),0)&gt;0,1,0)</f>
        <v>0</v>
      </c>
      <c r="BL66" s="107">
        <f ca="1">IF(IFERROR(MATCH(_xlfn.CONCAT($B66,",",BL$4),'22 SpcFunc &amp; VentSpcFunc combos'!$Q$8:$Q$343,0),0)&gt;0,1,0)</f>
        <v>0</v>
      </c>
      <c r="BM66" s="107">
        <f ca="1">IF(IFERROR(MATCH(_xlfn.CONCAT($B66,",",BM$4),'22 SpcFunc &amp; VentSpcFunc combos'!$Q$8:$Q$343,0),0)&gt;0,1,0)</f>
        <v>0</v>
      </c>
      <c r="BN66" s="107">
        <f ca="1">IF(IFERROR(MATCH(_xlfn.CONCAT($B66,",",BN$4),'22 SpcFunc &amp; VentSpcFunc combos'!$Q$8:$Q$343,0),0)&gt;0,1,0)</f>
        <v>0</v>
      </c>
      <c r="BO66" s="107">
        <f ca="1">IF(IFERROR(MATCH(_xlfn.CONCAT($B66,",",BO$4),'22 SpcFunc &amp; VentSpcFunc combos'!$Q$8:$Q$343,0),0)&gt;0,1,0)</f>
        <v>0</v>
      </c>
      <c r="BP66" s="107">
        <f ca="1">IF(IFERROR(MATCH(_xlfn.CONCAT($B66,",",BP$4),'22 SpcFunc &amp; VentSpcFunc combos'!$Q$8:$Q$343,0),0)&gt;0,1,0)</f>
        <v>0</v>
      </c>
      <c r="BQ66" s="107">
        <f ca="1">IF(IFERROR(MATCH(_xlfn.CONCAT($B66,",",BQ$4),'22 SpcFunc &amp; VentSpcFunc combos'!$Q$8:$Q$343,0),0)&gt;0,1,0)</f>
        <v>0</v>
      </c>
      <c r="BR66" s="107">
        <f ca="1">IF(IFERROR(MATCH(_xlfn.CONCAT($B66,",",BR$4),'22 SpcFunc &amp; VentSpcFunc combos'!$Q$8:$Q$343,0),0)&gt;0,1,0)</f>
        <v>0</v>
      </c>
      <c r="BS66" s="107">
        <f ca="1">IF(IFERROR(MATCH(_xlfn.CONCAT($B66,",",BS$4),'22 SpcFunc &amp; VentSpcFunc combos'!$Q$8:$Q$343,0),0)&gt;0,1,0)</f>
        <v>0</v>
      </c>
      <c r="BT66" s="107">
        <f ca="1">IF(IFERROR(MATCH(_xlfn.CONCAT($B66,",",BT$4),'22 SpcFunc &amp; VentSpcFunc combos'!$Q$8:$Q$343,0),0)&gt;0,1,0)</f>
        <v>0</v>
      </c>
      <c r="BU66" s="107">
        <f ca="1">IF(IFERROR(MATCH(_xlfn.CONCAT($B66,",",BU$4),'22 SpcFunc &amp; VentSpcFunc combos'!$Q$8:$Q$343,0),0)&gt;0,1,0)</f>
        <v>0</v>
      </c>
      <c r="BV66" s="107">
        <f ca="1">IF(IFERROR(MATCH(_xlfn.CONCAT($B66,",",BV$4),'22 SpcFunc &amp; VentSpcFunc combos'!$Q$8:$Q$343,0),0)&gt;0,1,0)</f>
        <v>0</v>
      </c>
      <c r="BW66" s="107">
        <f ca="1">IF(IFERROR(MATCH(_xlfn.CONCAT($B66,",",BW$4),'22 SpcFunc &amp; VentSpcFunc combos'!$Q$8:$Q$343,0),0)&gt;0,1,0)</f>
        <v>0</v>
      </c>
      <c r="BX66" s="107">
        <f ca="1">IF(IFERROR(MATCH(_xlfn.CONCAT($B66,",",BX$4),'22 SpcFunc &amp; VentSpcFunc combos'!$Q$8:$Q$343,0),0)&gt;0,1,0)</f>
        <v>0</v>
      </c>
      <c r="BY66" s="107">
        <f ca="1">IF(IFERROR(MATCH(_xlfn.CONCAT($B66,",",BY$4),'22 SpcFunc &amp; VentSpcFunc combos'!$Q$8:$Q$343,0),0)&gt;0,1,0)</f>
        <v>0</v>
      </c>
      <c r="BZ66" s="107">
        <f ca="1">IF(IFERROR(MATCH(_xlfn.CONCAT($B66,",",BZ$4),'22 SpcFunc &amp; VentSpcFunc combos'!$Q$8:$Q$343,0),0)&gt;0,1,0)</f>
        <v>0</v>
      </c>
      <c r="CA66" s="107">
        <f ca="1">IF(IFERROR(MATCH(_xlfn.CONCAT($B66,",",CA$4),'22 SpcFunc &amp; VentSpcFunc combos'!$Q$8:$Q$343,0),0)&gt;0,1,0)</f>
        <v>1</v>
      </c>
      <c r="CB66" s="107">
        <f ca="1">IF(IFERROR(MATCH(_xlfn.CONCAT($B66,",",CB$4),'22 SpcFunc &amp; VentSpcFunc combos'!$Q$8:$Q$343,0),0)&gt;0,1,0)</f>
        <v>0</v>
      </c>
      <c r="CC66" s="107">
        <f ca="1">IF(IFERROR(MATCH(_xlfn.CONCAT($B66,",",CC$4),'22 SpcFunc &amp; VentSpcFunc combos'!$Q$8:$Q$343,0),0)&gt;0,1,0)</f>
        <v>0</v>
      </c>
      <c r="CD66" s="107">
        <f ca="1">IF(IFERROR(MATCH(_xlfn.CONCAT($B66,",",CD$4),'22 SpcFunc &amp; VentSpcFunc combos'!$Q$8:$Q$343,0),0)&gt;0,1,0)</f>
        <v>0</v>
      </c>
      <c r="CE66" s="107">
        <f ca="1">IF(IFERROR(MATCH(_xlfn.CONCAT($B66,",",CE$4),'22 SpcFunc &amp; VentSpcFunc combos'!$Q$8:$Q$343,0),0)&gt;0,1,0)</f>
        <v>0</v>
      </c>
      <c r="CF66" s="107">
        <f ca="1">IF(IFERROR(MATCH(_xlfn.CONCAT($B66,",",CF$4),'22 SpcFunc &amp; VentSpcFunc combos'!$Q$8:$Q$343,0),0)&gt;0,1,0)</f>
        <v>0</v>
      </c>
      <c r="CG66" s="107">
        <f ca="1">IF(IFERROR(MATCH(_xlfn.CONCAT($B66,",",CG$4),'22 SpcFunc &amp; VentSpcFunc combos'!$Q$8:$Q$343,0),0)&gt;0,1,0)</f>
        <v>0</v>
      </c>
      <c r="CH66" s="107">
        <f ca="1">IF(IFERROR(MATCH(_xlfn.CONCAT($B66,",",CH$4),'22 SpcFunc &amp; VentSpcFunc combos'!$Q$8:$Q$343,0),0)&gt;0,1,0)</f>
        <v>0</v>
      </c>
      <c r="CI66" s="107">
        <f ca="1">IF(IFERROR(MATCH(_xlfn.CONCAT($B66,",",CI$4),'22 SpcFunc &amp; VentSpcFunc combos'!$Q$8:$Q$343,0),0)&gt;0,1,0)</f>
        <v>0</v>
      </c>
      <c r="CJ66" s="107">
        <f ca="1">IF(IFERROR(MATCH(_xlfn.CONCAT($B66,",",CJ$4),'22 SpcFunc &amp; VentSpcFunc combos'!$Q$8:$Q$343,0),0)&gt;0,1,0)</f>
        <v>0</v>
      </c>
      <c r="CK66" s="107">
        <f ca="1">IF(IFERROR(MATCH(_xlfn.CONCAT($B66,",",CK$4),'22 SpcFunc &amp; VentSpcFunc combos'!$Q$8:$Q$343,0),0)&gt;0,1,0)</f>
        <v>0</v>
      </c>
      <c r="CL66" s="107">
        <f ca="1">IF(IFERROR(MATCH(_xlfn.CONCAT($B66,",",CL$4),'22 SpcFunc &amp; VentSpcFunc combos'!$Q$8:$Q$343,0),0)&gt;0,1,0)</f>
        <v>0</v>
      </c>
      <c r="CM66" s="107">
        <f ca="1">IF(IFERROR(MATCH(_xlfn.CONCAT($B66,",",CM$4),'22 SpcFunc &amp; VentSpcFunc combos'!$Q$8:$Q$343,0),0)&gt;0,1,0)</f>
        <v>0</v>
      </c>
      <c r="CN66" s="107">
        <f ca="1">IF(IFERROR(MATCH(_xlfn.CONCAT($B66,",",CN$4),'22 SpcFunc &amp; VentSpcFunc combos'!$Q$8:$Q$343,0),0)&gt;0,1,0)</f>
        <v>0</v>
      </c>
      <c r="CO66" s="107">
        <f ca="1">IF(IFERROR(MATCH(_xlfn.CONCAT($B66,",",CO$4),'22 SpcFunc &amp; VentSpcFunc combos'!$Q$8:$Q$343,0),0)&gt;0,1,0)</f>
        <v>0</v>
      </c>
      <c r="CP66" s="107">
        <f ca="1">IF(IFERROR(MATCH(_xlfn.CONCAT($B66,",",CP$4),'22 SpcFunc &amp; VentSpcFunc combos'!$Q$8:$Q$343,0),0)&gt;0,1,0)</f>
        <v>0</v>
      </c>
      <c r="CQ66" s="107">
        <f ca="1">IF(IFERROR(MATCH(_xlfn.CONCAT($B66,",",CQ$4),'22 SpcFunc &amp; VentSpcFunc combos'!$Q$8:$Q$343,0),0)&gt;0,1,0)</f>
        <v>0</v>
      </c>
      <c r="CR66" s="107">
        <f ca="1">IF(IFERROR(MATCH(_xlfn.CONCAT($B66,",",CR$4),'22 SpcFunc &amp; VentSpcFunc combos'!$Q$8:$Q$343,0),0)&gt;0,1,0)</f>
        <v>0</v>
      </c>
      <c r="CS66" s="107">
        <f ca="1">IF(IFERROR(MATCH(_xlfn.CONCAT($B66,",",CS$4),'22 SpcFunc &amp; VentSpcFunc combos'!$Q$8:$Q$343,0),0)&gt;0,1,0)</f>
        <v>0</v>
      </c>
      <c r="CT66" s="107">
        <f ca="1">IF(IFERROR(MATCH(_xlfn.CONCAT($B66,",",CT$4),'22 SpcFunc &amp; VentSpcFunc combos'!$Q$8:$Q$343,0),0)&gt;0,1,0)</f>
        <v>0</v>
      </c>
      <c r="CU66" s="86" t="s">
        <v>535</v>
      </c>
      <c r="CV66">
        <f t="shared" ca="1" si="4"/>
        <v>3</v>
      </c>
    </row>
    <row r="67" spans="2:100">
      <c r="B67" t="str">
        <f>'For CSV - 2022 SpcFuncData'!B67</f>
        <v>Storage, Commercial/Industrial (Warehouse)</v>
      </c>
      <c r="C67" s="107">
        <f ca="1">IF(IFERROR(MATCH(_xlfn.CONCAT($B67,",",C$4),'22 SpcFunc &amp; VentSpcFunc combos'!$Q$8:$Q$343,0),0)&gt;0,1,0)</f>
        <v>0</v>
      </c>
      <c r="D67" s="107">
        <f ca="1">IF(IFERROR(MATCH(_xlfn.CONCAT($B67,",",D$4),'22 SpcFunc &amp; VentSpcFunc combos'!$Q$8:$Q$343,0),0)&gt;0,1,0)</f>
        <v>0</v>
      </c>
      <c r="E67" s="107">
        <f ca="1">IF(IFERROR(MATCH(_xlfn.CONCAT($B67,",",E$4),'22 SpcFunc &amp; VentSpcFunc combos'!$Q$8:$Q$343,0),0)&gt;0,1,0)</f>
        <v>0</v>
      </c>
      <c r="F67" s="107">
        <f ca="1">IF(IFERROR(MATCH(_xlfn.CONCAT($B67,",",F$4),'22 SpcFunc &amp; VentSpcFunc combos'!$Q$8:$Q$343,0),0)&gt;0,1,0)</f>
        <v>0</v>
      </c>
      <c r="G67" s="107">
        <f ca="1">IF(IFERROR(MATCH(_xlfn.CONCAT($B67,",",G$4),'22 SpcFunc &amp; VentSpcFunc combos'!$Q$8:$Q$343,0),0)&gt;0,1,0)</f>
        <v>0</v>
      </c>
      <c r="H67" s="107">
        <f ca="1">IF(IFERROR(MATCH(_xlfn.CONCAT($B67,",",H$4),'22 SpcFunc &amp; VentSpcFunc combos'!$Q$8:$Q$343,0),0)&gt;0,1,0)</f>
        <v>0</v>
      </c>
      <c r="I67" s="107">
        <f ca="1">IF(IFERROR(MATCH(_xlfn.CONCAT($B67,",",I$4),'22 SpcFunc &amp; VentSpcFunc combos'!$Q$8:$Q$343,0),0)&gt;0,1,0)</f>
        <v>0</v>
      </c>
      <c r="J67" s="107">
        <f ca="1">IF(IFERROR(MATCH(_xlfn.CONCAT($B67,",",J$4),'22 SpcFunc &amp; VentSpcFunc combos'!$Q$8:$Q$343,0),0)&gt;0,1,0)</f>
        <v>0</v>
      </c>
      <c r="K67" s="107">
        <f ca="1">IF(IFERROR(MATCH(_xlfn.CONCAT($B67,",",K$4),'22 SpcFunc &amp; VentSpcFunc combos'!$Q$8:$Q$343,0),0)&gt;0,1,0)</f>
        <v>0</v>
      </c>
      <c r="L67" s="107">
        <f ca="1">IF(IFERROR(MATCH(_xlfn.CONCAT($B67,",",L$4),'22 SpcFunc &amp; VentSpcFunc combos'!$Q$8:$Q$343,0),0)&gt;0,1,0)</f>
        <v>0</v>
      </c>
      <c r="M67" s="107">
        <f ca="1">IF(IFERROR(MATCH(_xlfn.CONCAT($B67,",",M$4),'22 SpcFunc &amp; VentSpcFunc combos'!$Q$8:$Q$343,0),0)&gt;0,1,0)</f>
        <v>0</v>
      </c>
      <c r="N67" s="107">
        <f ca="1">IF(IFERROR(MATCH(_xlfn.CONCAT($B67,",",N$4),'22 SpcFunc &amp; VentSpcFunc combos'!$Q$8:$Q$343,0),0)&gt;0,1,0)</f>
        <v>0</v>
      </c>
      <c r="O67" s="107">
        <f ca="1">IF(IFERROR(MATCH(_xlfn.CONCAT($B67,",",O$4),'22 SpcFunc &amp; VentSpcFunc combos'!$Q$8:$Q$343,0),0)&gt;0,1,0)</f>
        <v>0</v>
      </c>
      <c r="P67" s="107">
        <f ca="1">IF(IFERROR(MATCH(_xlfn.CONCAT($B67,",",P$4),'22 SpcFunc &amp; VentSpcFunc combos'!$Q$8:$Q$343,0),0)&gt;0,1,0)</f>
        <v>0</v>
      </c>
      <c r="Q67" s="107">
        <f ca="1">IF(IFERROR(MATCH(_xlfn.CONCAT($B67,",",Q$4),'22 SpcFunc &amp; VentSpcFunc combos'!$Q$8:$Q$343,0),0)&gt;0,1,0)</f>
        <v>0</v>
      </c>
      <c r="R67" s="107">
        <f ca="1">IF(IFERROR(MATCH(_xlfn.CONCAT($B67,",",R$4),'22 SpcFunc &amp; VentSpcFunc combos'!$Q$8:$Q$343,0),0)&gt;0,1,0)</f>
        <v>0</v>
      </c>
      <c r="S67" s="107">
        <f ca="1">IF(IFERROR(MATCH(_xlfn.CONCAT($B67,",",S$4),'22 SpcFunc &amp; VentSpcFunc combos'!$Q$8:$Q$343,0),0)&gt;0,1,0)</f>
        <v>0</v>
      </c>
      <c r="T67" s="107">
        <f ca="1">IF(IFERROR(MATCH(_xlfn.CONCAT($B67,",",T$4),'22 SpcFunc &amp; VentSpcFunc combos'!$Q$8:$Q$343,0),0)&gt;0,1,0)</f>
        <v>0</v>
      </c>
      <c r="U67" s="107">
        <f ca="1">IF(IFERROR(MATCH(_xlfn.CONCAT($B67,",",U$4),'22 SpcFunc &amp; VentSpcFunc combos'!$Q$8:$Q$343,0),0)&gt;0,1,0)</f>
        <v>0</v>
      </c>
      <c r="V67" s="107">
        <f ca="1">IF(IFERROR(MATCH(_xlfn.CONCAT($B67,",",V$4),'22 SpcFunc &amp; VentSpcFunc combos'!$Q$8:$Q$343,0),0)&gt;0,1,0)</f>
        <v>0</v>
      </c>
      <c r="W67" s="107">
        <f ca="1">IF(IFERROR(MATCH(_xlfn.CONCAT($B67,",",W$4),'22 SpcFunc &amp; VentSpcFunc combos'!$Q$8:$Q$343,0),0)&gt;0,1,0)</f>
        <v>0</v>
      </c>
      <c r="X67" s="107">
        <f ca="1">IF(IFERROR(MATCH(_xlfn.CONCAT($B67,",",X$4),'22 SpcFunc &amp; VentSpcFunc combos'!$Q$8:$Q$343,0),0)&gt;0,1,0)</f>
        <v>0</v>
      </c>
      <c r="Y67" s="107">
        <f ca="1">IF(IFERROR(MATCH(_xlfn.CONCAT($B67,",",Y$4),'22 SpcFunc &amp; VentSpcFunc combos'!$Q$8:$Q$343,0),0)&gt;0,1,0)</f>
        <v>0</v>
      </c>
      <c r="Z67" s="107">
        <f ca="1">IF(IFERROR(MATCH(_xlfn.CONCAT($B67,",",Z$4),'22 SpcFunc &amp; VentSpcFunc combos'!$Q$8:$Q$343,0),0)&gt;0,1,0)</f>
        <v>0</v>
      </c>
      <c r="AA67" s="107">
        <f ca="1">IF(IFERROR(MATCH(_xlfn.CONCAT($B67,",",AA$4),'22 SpcFunc &amp; VentSpcFunc combos'!$Q$8:$Q$343,0),0)&gt;0,1,0)</f>
        <v>0</v>
      </c>
      <c r="AB67" s="107">
        <f ca="1">IF(IFERROR(MATCH(_xlfn.CONCAT($B67,",",AB$4),'22 SpcFunc &amp; VentSpcFunc combos'!$Q$8:$Q$343,0),0)&gt;0,1,0)</f>
        <v>0</v>
      </c>
      <c r="AC67" s="107">
        <f ca="1">IF(IFERROR(MATCH(_xlfn.CONCAT($B67,",",AC$4),'22 SpcFunc &amp; VentSpcFunc combos'!$Q$8:$Q$343,0),0)&gt;0,1,0)</f>
        <v>0</v>
      </c>
      <c r="AD67" s="107">
        <f ca="1">IF(IFERROR(MATCH(_xlfn.CONCAT($B67,",",AD$4),'22 SpcFunc &amp; VentSpcFunc combos'!$Q$8:$Q$343,0),0)&gt;0,1,0)</f>
        <v>0</v>
      </c>
      <c r="AE67" s="107">
        <f ca="1">IF(IFERROR(MATCH(_xlfn.CONCAT($B67,",",AE$4),'22 SpcFunc &amp; VentSpcFunc combos'!$Q$8:$Q$343,0),0)&gt;0,1,0)</f>
        <v>0</v>
      </c>
      <c r="AF67" s="107">
        <f ca="1">IF(IFERROR(MATCH(_xlfn.CONCAT($B67,",",AF$4),'22 SpcFunc &amp; VentSpcFunc combos'!$Q$8:$Q$343,0),0)&gt;0,1,0)</f>
        <v>0</v>
      </c>
      <c r="AG67" s="107">
        <f ca="1">IF(IFERROR(MATCH(_xlfn.CONCAT($B67,",",AG$4),'22 SpcFunc &amp; VentSpcFunc combos'!$Q$8:$Q$343,0),0)&gt;0,1,0)</f>
        <v>0</v>
      </c>
      <c r="AH67" s="107">
        <f ca="1">IF(IFERROR(MATCH(_xlfn.CONCAT($B67,",",AH$4),'22 SpcFunc &amp; VentSpcFunc combos'!$Q$8:$Q$343,0),0)&gt;0,1,0)</f>
        <v>0</v>
      </c>
      <c r="AI67" s="107">
        <f ca="1">IF(IFERROR(MATCH(_xlfn.CONCAT($B67,",",AI$4),'22 SpcFunc &amp; VentSpcFunc combos'!$Q$8:$Q$343,0),0)&gt;0,1,0)</f>
        <v>0</v>
      </c>
      <c r="AJ67" s="107">
        <f ca="1">IF(IFERROR(MATCH(_xlfn.CONCAT($B67,",",AJ$4),'22 SpcFunc &amp; VentSpcFunc combos'!$Q$8:$Q$343,0),0)&gt;0,1,0)</f>
        <v>0</v>
      </c>
      <c r="AK67" s="107">
        <f ca="1">IF(IFERROR(MATCH(_xlfn.CONCAT($B67,",",AK$4),'22 SpcFunc &amp; VentSpcFunc combos'!$Q$8:$Q$343,0),0)&gt;0,1,0)</f>
        <v>0</v>
      </c>
      <c r="AL67" s="107">
        <f ca="1">IF(IFERROR(MATCH(_xlfn.CONCAT($B67,",",AL$4),'22 SpcFunc &amp; VentSpcFunc combos'!$Q$8:$Q$343,0),0)&gt;0,1,0)</f>
        <v>0</v>
      </c>
      <c r="AM67" s="107">
        <f ca="1">IF(IFERROR(MATCH(_xlfn.CONCAT($B67,",",AM$4),'22 SpcFunc &amp; VentSpcFunc combos'!$Q$8:$Q$343,0),0)&gt;0,1,0)</f>
        <v>0</v>
      </c>
      <c r="AN67" s="107">
        <f ca="1">IF(IFERROR(MATCH(_xlfn.CONCAT($B67,",",AN$4),'22 SpcFunc &amp; VentSpcFunc combos'!$Q$8:$Q$343,0),0)&gt;0,1,0)</f>
        <v>1</v>
      </c>
      <c r="AO67" s="107">
        <f ca="1">IF(IFERROR(MATCH(_xlfn.CONCAT($B67,",",AO$4),'22 SpcFunc &amp; VentSpcFunc combos'!$Q$8:$Q$343,0),0)&gt;0,1,0)</f>
        <v>0</v>
      </c>
      <c r="AP67" s="107">
        <f ca="1">IF(IFERROR(MATCH(_xlfn.CONCAT($B67,",",AP$4),'22 SpcFunc &amp; VentSpcFunc combos'!$Q$8:$Q$343,0),0)&gt;0,1,0)</f>
        <v>0</v>
      </c>
      <c r="AQ67" s="107">
        <f ca="1">IF(IFERROR(MATCH(_xlfn.CONCAT($B67,",",AQ$4),'22 SpcFunc &amp; VentSpcFunc combos'!$Q$8:$Q$343,0),0)&gt;0,1,0)</f>
        <v>0</v>
      </c>
      <c r="AR67" s="107">
        <f ca="1">IF(IFERROR(MATCH(_xlfn.CONCAT($B67,",",AR$4),'22 SpcFunc &amp; VentSpcFunc combos'!$Q$8:$Q$343,0),0)&gt;0,1,0)</f>
        <v>0</v>
      </c>
      <c r="AS67" s="107">
        <f ca="1">IF(IFERROR(MATCH(_xlfn.CONCAT($B67,",",AS$4),'22 SpcFunc &amp; VentSpcFunc combos'!$Q$8:$Q$343,0),0)&gt;0,1,0)</f>
        <v>0</v>
      </c>
      <c r="AT67" s="107">
        <f ca="1">IF(IFERROR(MATCH(_xlfn.CONCAT($B67,",",AT$4),'22 SpcFunc &amp; VentSpcFunc combos'!$Q$8:$Q$343,0),0)&gt;0,1,0)</f>
        <v>0</v>
      </c>
      <c r="AU67" s="107">
        <f ca="1">IF(IFERROR(MATCH(_xlfn.CONCAT($B67,",",AU$4),'22 SpcFunc &amp; VentSpcFunc combos'!$Q$8:$Q$343,0),0)&gt;0,1,0)</f>
        <v>0</v>
      </c>
      <c r="AV67" s="107">
        <f ca="1">IF(IFERROR(MATCH(_xlfn.CONCAT($B67,",",AV$4),'22 SpcFunc &amp; VentSpcFunc combos'!$Q$8:$Q$343,0),0)&gt;0,1,0)</f>
        <v>0</v>
      </c>
      <c r="AW67" s="107">
        <f ca="1">IF(IFERROR(MATCH(_xlfn.CONCAT($B67,",",AW$4),'22 SpcFunc &amp; VentSpcFunc combos'!$Q$8:$Q$343,0),0)&gt;0,1,0)</f>
        <v>0</v>
      </c>
      <c r="AX67" s="107">
        <f ca="1">IF(IFERROR(MATCH(_xlfn.CONCAT($B67,",",AX$4),'22 SpcFunc &amp; VentSpcFunc combos'!$Q$8:$Q$343,0),0)&gt;0,1,0)</f>
        <v>0</v>
      </c>
      <c r="AY67" s="107">
        <f ca="1">IF(IFERROR(MATCH(_xlfn.CONCAT($B67,",",AY$4),'22 SpcFunc &amp; VentSpcFunc combos'!$Q$8:$Q$343,0),0)&gt;0,1,0)</f>
        <v>0</v>
      </c>
      <c r="AZ67" s="107">
        <f ca="1">IF(IFERROR(MATCH(_xlfn.CONCAT($B67,",",AZ$4),'22 SpcFunc &amp; VentSpcFunc combos'!$Q$8:$Q$343,0),0)&gt;0,1,0)</f>
        <v>1</v>
      </c>
      <c r="BA67" s="107">
        <f ca="1">IF(IFERROR(MATCH(_xlfn.CONCAT($B67,",",BA$4),'22 SpcFunc &amp; VentSpcFunc combos'!$Q$8:$Q$343,0),0)&gt;0,1,0)</f>
        <v>0</v>
      </c>
      <c r="BB67" s="107">
        <f ca="1">IF(IFERROR(MATCH(_xlfn.CONCAT($B67,",",BB$4),'22 SpcFunc &amp; VentSpcFunc combos'!$Q$8:$Q$343,0),0)&gt;0,1,0)</f>
        <v>0</v>
      </c>
      <c r="BC67" s="107">
        <f ca="1">IF(IFERROR(MATCH(_xlfn.CONCAT($B67,",",BC$4),'22 SpcFunc &amp; VentSpcFunc combos'!$Q$8:$Q$343,0),0)&gt;0,1,0)</f>
        <v>0</v>
      </c>
      <c r="BD67" s="107">
        <f ca="1">IF(IFERROR(MATCH(_xlfn.CONCAT($B67,",",BD$4),'22 SpcFunc &amp; VentSpcFunc combos'!$Q$8:$Q$343,0),0)&gt;0,1,0)</f>
        <v>0</v>
      </c>
      <c r="BE67" s="107">
        <f ca="1">IF(IFERROR(MATCH(_xlfn.CONCAT($B67,",",BE$4),'22 SpcFunc &amp; VentSpcFunc combos'!$Q$8:$Q$343,0),0)&gt;0,1,0)</f>
        <v>0</v>
      </c>
      <c r="BF67" s="107">
        <f ca="1">IF(IFERROR(MATCH(_xlfn.CONCAT($B67,",",BF$4),'22 SpcFunc &amp; VentSpcFunc combos'!$Q$8:$Q$343,0),0)&gt;0,1,0)</f>
        <v>0</v>
      </c>
      <c r="BG67" s="107">
        <f ca="1">IF(IFERROR(MATCH(_xlfn.CONCAT($B67,",",BG$4),'22 SpcFunc &amp; VentSpcFunc combos'!$Q$8:$Q$343,0),0)&gt;0,1,0)</f>
        <v>0</v>
      </c>
      <c r="BH67" s="107">
        <f ca="1">IF(IFERROR(MATCH(_xlfn.CONCAT($B67,",",BH$4),'22 SpcFunc &amp; VentSpcFunc combos'!$Q$8:$Q$343,0),0)&gt;0,1,0)</f>
        <v>1</v>
      </c>
      <c r="BI67" s="107">
        <f ca="1">IF(IFERROR(MATCH(_xlfn.CONCAT($B67,",",BI$4),'22 SpcFunc &amp; VentSpcFunc combos'!$Q$8:$Q$343,0),0)&gt;0,1,0)</f>
        <v>0</v>
      </c>
      <c r="BJ67" s="107">
        <f ca="1">IF(IFERROR(MATCH(_xlfn.CONCAT($B67,",",BJ$4),'22 SpcFunc &amp; VentSpcFunc combos'!$Q$8:$Q$343,0),0)&gt;0,1,0)</f>
        <v>0</v>
      </c>
      <c r="BK67" s="107">
        <f ca="1">IF(IFERROR(MATCH(_xlfn.CONCAT($B67,",",BK$4),'22 SpcFunc &amp; VentSpcFunc combos'!$Q$8:$Q$343,0),0)&gt;0,1,0)</f>
        <v>0</v>
      </c>
      <c r="BL67" s="107">
        <f ca="1">IF(IFERROR(MATCH(_xlfn.CONCAT($B67,",",BL$4),'22 SpcFunc &amp; VentSpcFunc combos'!$Q$8:$Q$343,0),0)&gt;0,1,0)</f>
        <v>0</v>
      </c>
      <c r="BM67" s="107">
        <f ca="1">IF(IFERROR(MATCH(_xlfn.CONCAT($B67,",",BM$4),'22 SpcFunc &amp; VentSpcFunc combos'!$Q$8:$Q$343,0),0)&gt;0,1,0)</f>
        <v>0</v>
      </c>
      <c r="BN67" s="107">
        <f ca="1">IF(IFERROR(MATCH(_xlfn.CONCAT($B67,",",BN$4),'22 SpcFunc &amp; VentSpcFunc combos'!$Q$8:$Q$343,0),0)&gt;0,1,0)</f>
        <v>0</v>
      </c>
      <c r="BO67" s="107">
        <f ca="1">IF(IFERROR(MATCH(_xlfn.CONCAT($B67,",",BO$4),'22 SpcFunc &amp; VentSpcFunc combos'!$Q$8:$Q$343,0),0)&gt;0,1,0)</f>
        <v>0</v>
      </c>
      <c r="BP67" s="107">
        <f ca="1">IF(IFERROR(MATCH(_xlfn.CONCAT($B67,",",BP$4),'22 SpcFunc &amp; VentSpcFunc combos'!$Q$8:$Q$343,0),0)&gt;0,1,0)</f>
        <v>0</v>
      </c>
      <c r="BQ67" s="107">
        <f ca="1">IF(IFERROR(MATCH(_xlfn.CONCAT($B67,",",BQ$4),'22 SpcFunc &amp; VentSpcFunc combos'!$Q$8:$Q$343,0),0)&gt;0,1,0)</f>
        <v>0</v>
      </c>
      <c r="BR67" s="107">
        <f ca="1">IF(IFERROR(MATCH(_xlfn.CONCAT($B67,",",BR$4),'22 SpcFunc &amp; VentSpcFunc combos'!$Q$8:$Q$343,0),0)&gt;0,1,0)</f>
        <v>0</v>
      </c>
      <c r="BS67" s="107">
        <f ca="1">IF(IFERROR(MATCH(_xlfn.CONCAT($B67,",",BS$4),'22 SpcFunc &amp; VentSpcFunc combos'!$Q$8:$Q$343,0),0)&gt;0,1,0)</f>
        <v>0</v>
      </c>
      <c r="BT67" s="107">
        <f ca="1">IF(IFERROR(MATCH(_xlfn.CONCAT($B67,",",BT$4),'22 SpcFunc &amp; VentSpcFunc combos'!$Q$8:$Q$343,0),0)&gt;0,1,0)</f>
        <v>1</v>
      </c>
      <c r="BU67" s="107">
        <f ca="1">IF(IFERROR(MATCH(_xlfn.CONCAT($B67,",",BU$4),'22 SpcFunc &amp; VentSpcFunc combos'!$Q$8:$Q$343,0),0)&gt;0,1,0)</f>
        <v>0</v>
      </c>
      <c r="BV67" s="107">
        <f ca="1">IF(IFERROR(MATCH(_xlfn.CONCAT($B67,",",BV$4),'22 SpcFunc &amp; VentSpcFunc combos'!$Q$8:$Q$343,0),0)&gt;0,1,0)</f>
        <v>0</v>
      </c>
      <c r="BW67" s="107">
        <f ca="1">IF(IFERROR(MATCH(_xlfn.CONCAT($B67,",",BW$4),'22 SpcFunc &amp; VentSpcFunc combos'!$Q$8:$Q$343,0),0)&gt;0,1,0)</f>
        <v>1</v>
      </c>
      <c r="BX67" s="107">
        <f ca="1">IF(IFERROR(MATCH(_xlfn.CONCAT($B67,",",BX$4),'22 SpcFunc &amp; VentSpcFunc combos'!$Q$8:$Q$343,0),0)&gt;0,1,0)</f>
        <v>0</v>
      </c>
      <c r="BY67" s="107">
        <f ca="1">IF(IFERROR(MATCH(_xlfn.CONCAT($B67,",",BY$4),'22 SpcFunc &amp; VentSpcFunc combos'!$Q$8:$Q$343,0),0)&gt;0,1,0)</f>
        <v>0</v>
      </c>
      <c r="BZ67" s="107">
        <f ca="1">IF(IFERROR(MATCH(_xlfn.CONCAT($B67,",",BZ$4),'22 SpcFunc &amp; VentSpcFunc combos'!$Q$8:$Q$343,0),0)&gt;0,1,0)</f>
        <v>0</v>
      </c>
      <c r="CA67" s="107">
        <f ca="1">IF(IFERROR(MATCH(_xlfn.CONCAT($B67,",",CA$4),'22 SpcFunc &amp; VentSpcFunc combos'!$Q$8:$Q$343,0),0)&gt;0,1,0)</f>
        <v>0</v>
      </c>
      <c r="CB67" s="107">
        <f ca="1">IF(IFERROR(MATCH(_xlfn.CONCAT($B67,",",CB$4),'22 SpcFunc &amp; VentSpcFunc combos'!$Q$8:$Q$343,0),0)&gt;0,1,0)</f>
        <v>0</v>
      </c>
      <c r="CC67" s="107">
        <f ca="1">IF(IFERROR(MATCH(_xlfn.CONCAT($B67,",",CC$4),'22 SpcFunc &amp; VentSpcFunc combos'!$Q$8:$Q$343,0),0)&gt;0,1,0)</f>
        <v>0</v>
      </c>
      <c r="CD67" s="107">
        <f ca="1">IF(IFERROR(MATCH(_xlfn.CONCAT($B67,",",CD$4),'22 SpcFunc &amp; VentSpcFunc combos'!$Q$8:$Q$343,0),0)&gt;0,1,0)</f>
        <v>0</v>
      </c>
      <c r="CE67" s="107">
        <f ca="1">IF(IFERROR(MATCH(_xlfn.CONCAT($B67,",",CE$4),'22 SpcFunc &amp; VentSpcFunc combos'!$Q$8:$Q$343,0),0)&gt;0,1,0)</f>
        <v>0</v>
      </c>
      <c r="CF67" s="107">
        <f ca="1">IF(IFERROR(MATCH(_xlfn.CONCAT($B67,",",CF$4),'22 SpcFunc &amp; VentSpcFunc combos'!$Q$8:$Q$343,0),0)&gt;0,1,0)</f>
        <v>0</v>
      </c>
      <c r="CG67" s="107">
        <f ca="1">IF(IFERROR(MATCH(_xlfn.CONCAT($B67,",",CG$4),'22 SpcFunc &amp; VentSpcFunc combos'!$Q$8:$Q$343,0),0)&gt;0,1,0)</f>
        <v>0</v>
      </c>
      <c r="CH67" s="107">
        <f ca="1">IF(IFERROR(MATCH(_xlfn.CONCAT($B67,",",CH$4),'22 SpcFunc &amp; VentSpcFunc combos'!$Q$8:$Q$343,0),0)&gt;0,1,0)</f>
        <v>0</v>
      </c>
      <c r="CI67" s="107">
        <f ca="1">IF(IFERROR(MATCH(_xlfn.CONCAT($B67,",",CI$4),'22 SpcFunc &amp; VentSpcFunc combos'!$Q$8:$Q$343,0),0)&gt;0,1,0)</f>
        <v>0</v>
      </c>
      <c r="CJ67" s="107">
        <f ca="1">IF(IFERROR(MATCH(_xlfn.CONCAT($B67,",",CJ$4),'22 SpcFunc &amp; VentSpcFunc combos'!$Q$8:$Q$343,0),0)&gt;0,1,0)</f>
        <v>0</v>
      </c>
      <c r="CK67" s="107">
        <f ca="1">IF(IFERROR(MATCH(_xlfn.CONCAT($B67,",",CK$4),'22 SpcFunc &amp; VentSpcFunc combos'!$Q$8:$Q$343,0),0)&gt;0,1,0)</f>
        <v>0</v>
      </c>
      <c r="CL67" s="107">
        <f ca="1">IF(IFERROR(MATCH(_xlfn.CONCAT($B67,",",CL$4),'22 SpcFunc &amp; VentSpcFunc combos'!$Q$8:$Q$343,0),0)&gt;0,1,0)</f>
        <v>0</v>
      </c>
      <c r="CM67" s="107">
        <f ca="1">IF(IFERROR(MATCH(_xlfn.CONCAT($B67,",",CM$4),'22 SpcFunc &amp; VentSpcFunc combos'!$Q$8:$Q$343,0),0)&gt;0,1,0)</f>
        <v>0</v>
      </c>
      <c r="CN67" s="107">
        <f ca="1">IF(IFERROR(MATCH(_xlfn.CONCAT($B67,",",CN$4),'22 SpcFunc &amp; VentSpcFunc combos'!$Q$8:$Q$343,0),0)&gt;0,1,0)</f>
        <v>0</v>
      </c>
      <c r="CO67" s="107">
        <f ca="1">IF(IFERROR(MATCH(_xlfn.CONCAT($B67,",",CO$4),'22 SpcFunc &amp; VentSpcFunc combos'!$Q$8:$Q$343,0),0)&gt;0,1,0)</f>
        <v>0</v>
      </c>
      <c r="CP67" s="107">
        <f ca="1">IF(IFERROR(MATCH(_xlfn.CONCAT($B67,",",CP$4),'22 SpcFunc &amp; VentSpcFunc combos'!$Q$8:$Q$343,0),0)&gt;0,1,0)</f>
        <v>0</v>
      </c>
      <c r="CQ67" s="107">
        <f ca="1">IF(IFERROR(MATCH(_xlfn.CONCAT($B67,",",CQ$4),'22 SpcFunc &amp; VentSpcFunc combos'!$Q$8:$Q$343,0),0)&gt;0,1,0)</f>
        <v>0</v>
      </c>
      <c r="CR67" s="107">
        <f ca="1">IF(IFERROR(MATCH(_xlfn.CONCAT($B67,",",CR$4),'22 SpcFunc &amp; VentSpcFunc combos'!$Q$8:$Q$343,0),0)&gt;0,1,0)</f>
        <v>0</v>
      </c>
      <c r="CS67" s="107">
        <f ca="1">IF(IFERROR(MATCH(_xlfn.CONCAT($B67,",",CS$4),'22 SpcFunc &amp; VentSpcFunc combos'!$Q$8:$Q$343,0),0)&gt;0,1,0)</f>
        <v>0</v>
      </c>
      <c r="CT67" s="107">
        <f ca="1">IF(IFERROR(MATCH(_xlfn.CONCAT($B67,",",CT$4),'22 SpcFunc &amp; VentSpcFunc combos'!$Q$8:$Q$343,0),0)&gt;0,1,0)</f>
        <v>0</v>
      </c>
      <c r="CU67" s="86" t="s">
        <v>535</v>
      </c>
      <c r="CV67">
        <f t="shared" ca="1" si="4"/>
        <v>5</v>
      </c>
    </row>
    <row r="68" spans="2:100">
      <c r="B68" t="str">
        <f>'For CSV - 2022 SpcFuncData'!B68</f>
        <v>Storage, Commercial/Industrial (Refrigerated)</v>
      </c>
      <c r="C68" s="107">
        <f ca="1">IF(IFERROR(MATCH(_xlfn.CONCAT($B68,",",C$4),'22 SpcFunc &amp; VentSpcFunc combos'!$Q$8:$Q$343,0),0)&gt;0,1,0)</f>
        <v>0</v>
      </c>
      <c r="D68" s="107">
        <f ca="1">IF(IFERROR(MATCH(_xlfn.CONCAT($B68,",",D$4),'22 SpcFunc &amp; VentSpcFunc combos'!$Q$8:$Q$343,0),0)&gt;0,1,0)</f>
        <v>0</v>
      </c>
      <c r="E68" s="107">
        <f ca="1">IF(IFERROR(MATCH(_xlfn.CONCAT($B68,",",E$4),'22 SpcFunc &amp; VentSpcFunc combos'!$Q$8:$Q$343,0),0)&gt;0,1,0)</f>
        <v>0</v>
      </c>
      <c r="F68" s="107">
        <f ca="1">IF(IFERROR(MATCH(_xlfn.CONCAT($B68,",",F$4),'22 SpcFunc &amp; VentSpcFunc combos'!$Q$8:$Q$343,0),0)&gt;0,1,0)</f>
        <v>0</v>
      </c>
      <c r="G68" s="107">
        <f ca="1">IF(IFERROR(MATCH(_xlfn.CONCAT($B68,",",G$4),'22 SpcFunc &amp; VentSpcFunc combos'!$Q$8:$Q$343,0),0)&gt;0,1,0)</f>
        <v>0</v>
      </c>
      <c r="H68" s="107">
        <f ca="1">IF(IFERROR(MATCH(_xlfn.CONCAT($B68,",",H$4),'22 SpcFunc &amp; VentSpcFunc combos'!$Q$8:$Q$343,0),0)&gt;0,1,0)</f>
        <v>0</v>
      </c>
      <c r="I68" s="107">
        <f ca="1">IF(IFERROR(MATCH(_xlfn.CONCAT($B68,",",I$4),'22 SpcFunc &amp; VentSpcFunc combos'!$Q$8:$Q$343,0),0)&gt;0,1,0)</f>
        <v>0</v>
      </c>
      <c r="J68" s="107">
        <f ca="1">IF(IFERROR(MATCH(_xlfn.CONCAT($B68,",",J$4),'22 SpcFunc &amp; VentSpcFunc combos'!$Q$8:$Q$343,0),0)&gt;0,1,0)</f>
        <v>0</v>
      </c>
      <c r="K68" s="107">
        <f ca="1">IF(IFERROR(MATCH(_xlfn.CONCAT($B68,",",K$4),'22 SpcFunc &amp; VentSpcFunc combos'!$Q$8:$Q$343,0),0)&gt;0,1,0)</f>
        <v>0</v>
      </c>
      <c r="L68" s="107">
        <f ca="1">IF(IFERROR(MATCH(_xlfn.CONCAT($B68,",",L$4),'22 SpcFunc &amp; VentSpcFunc combos'!$Q$8:$Q$343,0),0)&gt;0,1,0)</f>
        <v>0</v>
      </c>
      <c r="M68" s="107">
        <f ca="1">IF(IFERROR(MATCH(_xlfn.CONCAT($B68,",",M$4),'22 SpcFunc &amp; VentSpcFunc combos'!$Q$8:$Q$343,0),0)&gt;0,1,0)</f>
        <v>0</v>
      </c>
      <c r="N68" s="107">
        <f ca="1">IF(IFERROR(MATCH(_xlfn.CONCAT($B68,",",N$4),'22 SpcFunc &amp; VentSpcFunc combos'!$Q$8:$Q$343,0),0)&gt;0,1,0)</f>
        <v>0</v>
      </c>
      <c r="O68" s="107">
        <f ca="1">IF(IFERROR(MATCH(_xlfn.CONCAT($B68,",",O$4),'22 SpcFunc &amp; VentSpcFunc combos'!$Q$8:$Q$343,0),0)&gt;0,1,0)</f>
        <v>0</v>
      </c>
      <c r="P68" s="107">
        <f ca="1">IF(IFERROR(MATCH(_xlfn.CONCAT($B68,",",P$4),'22 SpcFunc &amp; VentSpcFunc combos'!$Q$8:$Q$343,0),0)&gt;0,1,0)</f>
        <v>0</v>
      </c>
      <c r="Q68" s="107">
        <f ca="1">IF(IFERROR(MATCH(_xlfn.CONCAT($B68,",",Q$4),'22 SpcFunc &amp; VentSpcFunc combos'!$Q$8:$Q$343,0),0)&gt;0,1,0)</f>
        <v>0</v>
      </c>
      <c r="R68" s="107">
        <f ca="1">IF(IFERROR(MATCH(_xlfn.CONCAT($B68,",",R$4),'22 SpcFunc &amp; VentSpcFunc combos'!$Q$8:$Q$343,0),0)&gt;0,1,0)</f>
        <v>0</v>
      </c>
      <c r="S68" s="107">
        <f ca="1">IF(IFERROR(MATCH(_xlfn.CONCAT($B68,",",S$4),'22 SpcFunc &amp; VentSpcFunc combos'!$Q$8:$Q$343,0),0)&gt;0,1,0)</f>
        <v>0</v>
      </c>
      <c r="T68" s="107">
        <f ca="1">IF(IFERROR(MATCH(_xlfn.CONCAT($B68,",",T$4),'22 SpcFunc &amp; VentSpcFunc combos'!$Q$8:$Q$343,0),0)&gt;0,1,0)</f>
        <v>0</v>
      </c>
      <c r="U68" s="107">
        <f ca="1">IF(IFERROR(MATCH(_xlfn.CONCAT($B68,",",U$4),'22 SpcFunc &amp; VentSpcFunc combos'!$Q$8:$Q$343,0),0)&gt;0,1,0)</f>
        <v>0</v>
      </c>
      <c r="V68" s="107">
        <f ca="1">IF(IFERROR(MATCH(_xlfn.CONCAT($B68,",",V$4),'22 SpcFunc &amp; VentSpcFunc combos'!$Q$8:$Q$343,0),0)&gt;0,1,0)</f>
        <v>0</v>
      </c>
      <c r="W68" s="107">
        <f ca="1">IF(IFERROR(MATCH(_xlfn.CONCAT($B68,",",W$4),'22 SpcFunc &amp; VentSpcFunc combos'!$Q$8:$Q$343,0),0)&gt;0,1,0)</f>
        <v>0</v>
      </c>
      <c r="X68" s="107">
        <f ca="1">IF(IFERROR(MATCH(_xlfn.CONCAT($B68,",",X$4),'22 SpcFunc &amp; VentSpcFunc combos'!$Q$8:$Q$343,0),0)&gt;0,1,0)</f>
        <v>0</v>
      </c>
      <c r="Y68" s="107">
        <f ca="1">IF(IFERROR(MATCH(_xlfn.CONCAT($B68,",",Y$4),'22 SpcFunc &amp; VentSpcFunc combos'!$Q$8:$Q$343,0),0)&gt;0,1,0)</f>
        <v>0</v>
      </c>
      <c r="Z68" s="107">
        <f ca="1">IF(IFERROR(MATCH(_xlfn.CONCAT($B68,",",Z$4),'22 SpcFunc &amp; VentSpcFunc combos'!$Q$8:$Q$343,0),0)&gt;0,1,0)</f>
        <v>0</v>
      </c>
      <c r="AA68" s="107">
        <f ca="1">IF(IFERROR(MATCH(_xlfn.CONCAT($B68,",",AA$4),'22 SpcFunc &amp; VentSpcFunc combos'!$Q$8:$Q$343,0),0)&gt;0,1,0)</f>
        <v>0</v>
      </c>
      <c r="AB68" s="107">
        <f ca="1">IF(IFERROR(MATCH(_xlfn.CONCAT($B68,",",AB$4),'22 SpcFunc &amp; VentSpcFunc combos'!$Q$8:$Q$343,0),0)&gt;0,1,0)</f>
        <v>0</v>
      </c>
      <c r="AC68" s="107">
        <f ca="1">IF(IFERROR(MATCH(_xlfn.CONCAT($B68,",",AC$4),'22 SpcFunc &amp; VentSpcFunc combos'!$Q$8:$Q$343,0),0)&gt;0,1,0)</f>
        <v>0</v>
      </c>
      <c r="AD68" s="107">
        <f ca="1">IF(IFERROR(MATCH(_xlfn.CONCAT($B68,",",AD$4),'22 SpcFunc &amp; VentSpcFunc combos'!$Q$8:$Q$343,0),0)&gt;0,1,0)</f>
        <v>0</v>
      </c>
      <c r="AE68" s="107">
        <f ca="1">IF(IFERROR(MATCH(_xlfn.CONCAT($B68,",",AE$4),'22 SpcFunc &amp; VentSpcFunc combos'!$Q$8:$Q$343,0),0)&gt;0,1,0)</f>
        <v>0</v>
      </c>
      <c r="AF68" s="107">
        <f ca="1">IF(IFERROR(MATCH(_xlfn.CONCAT($B68,",",AF$4),'22 SpcFunc &amp; VentSpcFunc combos'!$Q$8:$Q$343,0),0)&gt;0,1,0)</f>
        <v>0</v>
      </c>
      <c r="AG68" s="107">
        <f ca="1">IF(IFERROR(MATCH(_xlfn.CONCAT($B68,",",AG$4),'22 SpcFunc &amp; VentSpcFunc combos'!$Q$8:$Q$343,0),0)&gt;0,1,0)</f>
        <v>0</v>
      </c>
      <c r="AH68" s="107">
        <f ca="1">IF(IFERROR(MATCH(_xlfn.CONCAT($B68,",",AH$4),'22 SpcFunc &amp; VentSpcFunc combos'!$Q$8:$Q$343,0),0)&gt;0,1,0)</f>
        <v>0</v>
      </c>
      <c r="AI68" s="107">
        <f ca="1">IF(IFERROR(MATCH(_xlfn.CONCAT($B68,",",AI$4),'22 SpcFunc &amp; VentSpcFunc combos'!$Q$8:$Q$343,0),0)&gt;0,1,0)</f>
        <v>0</v>
      </c>
      <c r="AJ68" s="107">
        <f ca="1">IF(IFERROR(MATCH(_xlfn.CONCAT($B68,",",AJ$4),'22 SpcFunc &amp; VentSpcFunc combos'!$Q$8:$Q$343,0),0)&gt;0,1,0)</f>
        <v>0</v>
      </c>
      <c r="AK68" s="107">
        <f ca="1">IF(IFERROR(MATCH(_xlfn.CONCAT($B68,",",AK$4),'22 SpcFunc &amp; VentSpcFunc combos'!$Q$8:$Q$343,0),0)&gt;0,1,0)</f>
        <v>1</v>
      </c>
      <c r="AL68" s="107">
        <f ca="1">IF(IFERROR(MATCH(_xlfn.CONCAT($B68,",",AL$4),'22 SpcFunc &amp; VentSpcFunc combos'!$Q$8:$Q$343,0),0)&gt;0,1,0)</f>
        <v>0</v>
      </c>
      <c r="AM68" s="107">
        <f ca="1">IF(IFERROR(MATCH(_xlfn.CONCAT($B68,",",AM$4),'22 SpcFunc &amp; VentSpcFunc combos'!$Q$8:$Q$343,0),0)&gt;0,1,0)</f>
        <v>0</v>
      </c>
      <c r="AN68" s="107">
        <f ca="1">IF(IFERROR(MATCH(_xlfn.CONCAT($B68,",",AN$4),'22 SpcFunc &amp; VentSpcFunc combos'!$Q$8:$Q$343,0),0)&gt;0,1,0)</f>
        <v>0</v>
      </c>
      <c r="AO68" s="107">
        <f ca="1">IF(IFERROR(MATCH(_xlfn.CONCAT($B68,",",AO$4),'22 SpcFunc &amp; VentSpcFunc combos'!$Q$8:$Q$343,0),0)&gt;0,1,0)</f>
        <v>0</v>
      </c>
      <c r="AP68" s="107">
        <f ca="1">IF(IFERROR(MATCH(_xlfn.CONCAT($B68,",",AP$4),'22 SpcFunc &amp; VentSpcFunc combos'!$Q$8:$Q$343,0),0)&gt;0,1,0)</f>
        <v>0</v>
      </c>
      <c r="AQ68" s="107">
        <f ca="1">IF(IFERROR(MATCH(_xlfn.CONCAT($B68,",",AQ$4),'22 SpcFunc &amp; VentSpcFunc combos'!$Q$8:$Q$343,0),0)&gt;0,1,0)</f>
        <v>0</v>
      </c>
      <c r="AR68" s="107">
        <f ca="1">IF(IFERROR(MATCH(_xlfn.CONCAT($B68,",",AR$4),'22 SpcFunc &amp; VentSpcFunc combos'!$Q$8:$Q$343,0),0)&gt;0,1,0)</f>
        <v>0</v>
      </c>
      <c r="AS68" s="107">
        <f ca="1">IF(IFERROR(MATCH(_xlfn.CONCAT($B68,",",AS$4),'22 SpcFunc &amp; VentSpcFunc combos'!$Q$8:$Q$343,0),0)&gt;0,1,0)</f>
        <v>0</v>
      </c>
      <c r="AT68" s="107">
        <f ca="1">IF(IFERROR(MATCH(_xlfn.CONCAT($B68,",",AT$4),'22 SpcFunc &amp; VentSpcFunc combos'!$Q$8:$Q$343,0),0)&gt;0,1,0)</f>
        <v>0</v>
      </c>
      <c r="AU68" s="107">
        <f ca="1">IF(IFERROR(MATCH(_xlfn.CONCAT($B68,",",AU$4),'22 SpcFunc &amp; VentSpcFunc combos'!$Q$8:$Q$343,0),0)&gt;0,1,0)</f>
        <v>0</v>
      </c>
      <c r="AV68" s="107">
        <f ca="1">IF(IFERROR(MATCH(_xlfn.CONCAT($B68,",",AV$4),'22 SpcFunc &amp; VentSpcFunc combos'!$Q$8:$Q$343,0),0)&gt;0,1,0)</f>
        <v>0</v>
      </c>
      <c r="AW68" s="107">
        <f ca="1">IF(IFERROR(MATCH(_xlfn.CONCAT($B68,",",AW$4),'22 SpcFunc &amp; VentSpcFunc combos'!$Q$8:$Q$343,0),0)&gt;0,1,0)</f>
        <v>0</v>
      </c>
      <c r="AX68" s="107">
        <f ca="1">IF(IFERROR(MATCH(_xlfn.CONCAT($B68,",",AX$4),'22 SpcFunc &amp; VentSpcFunc combos'!$Q$8:$Q$343,0),0)&gt;0,1,0)</f>
        <v>0</v>
      </c>
      <c r="AY68" s="107">
        <f ca="1">IF(IFERROR(MATCH(_xlfn.CONCAT($B68,",",AY$4),'22 SpcFunc &amp; VentSpcFunc combos'!$Q$8:$Q$343,0),0)&gt;0,1,0)</f>
        <v>0</v>
      </c>
      <c r="AZ68" s="107">
        <f ca="1">IF(IFERROR(MATCH(_xlfn.CONCAT($B68,",",AZ$4),'22 SpcFunc &amp; VentSpcFunc combos'!$Q$8:$Q$343,0),0)&gt;0,1,0)</f>
        <v>0</v>
      </c>
      <c r="BA68" s="107">
        <f ca="1">IF(IFERROR(MATCH(_xlfn.CONCAT($B68,",",BA$4),'22 SpcFunc &amp; VentSpcFunc combos'!$Q$8:$Q$343,0),0)&gt;0,1,0)</f>
        <v>0</v>
      </c>
      <c r="BB68" s="107">
        <f ca="1">IF(IFERROR(MATCH(_xlfn.CONCAT($B68,",",BB$4),'22 SpcFunc &amp; VentSpcFunc combos'!$Q$8:$Q$343,0),0)&gt;0,1,0)</f>
        <v>0</v>
      </c>
      <c r="BC68" s="107">
        <f ca="1">IF(IFERROR(MATCH(_xlfn.CONCAT($B68,",",BC$4),'22 SpcFunc &amp; VentSpcFunc combos'!$Q$8:$Q$343,0),0)&gt;0,1,0)</f>
        <v>0</v>
      </c>
      <c r="BD68" s="107">
        <f ca="1">IF(IFERROR(MATCH(_xlfn.CONCAT($B68,",",BD$4),'22 SpcFunc &amp; VentSpcFunc combos'!$Q$8:$Q$343,0),0)&gt;0,1,0)</f>
        <v>0</v>
      </c>
      <c r="BE68" s="107">
        <f ca="1">IF(IFERROR(MATCH(_xlfn.CONCAT($B68,",",BE$4),'22 SpcFunc &amp; VentSpcFunc combos'!$Q$8:$Q$343,0),0)&gt;0,1,0)</f>
        <v>0</v>
      </c>
      <c r="BF68" s="107">
        <f ca="1">IF(IFERROR(MATCH(_xlfn.CONCAT($B68,",",BF$4),'22 SpcFunc &amp; VentSpcFunc combos'!$Q$8:$Q$343,0),0)&gt;0,1,0)</f>
        <v>0</v>
      </c>
      <c r="BG68" s="107">
        <f ca="1">IF(IFERROR(MATCH(_xlfn.CONCAT($B68,",",BG$4),'22 SpcFunc &amp; VentSpcFunc combos'!$Q$8:$Q$343,0),0)&gt;0,1,0)</f>
        <v>0</v>
      </c>
      <c r="BH68" s="107">
        <f ca="1">IF(IFERROR(MATCH(_xlfn.CONCAT($B68,",",BH$4),'22 SpcFunc &amp; VentSpcFunc combos'!$Q$8:$Q$343,0),0)&gt;0,1,0)</f>
        <v>1</v>
      </c>
      <c r="BI68" s="107">
        <f ca="1">IF(IFERROR(MATCH(_xlfn.CONCAT($B68,",",BI$4),'22 SpcFunc &amp; VentSpcFunc combos'!$Q$8:$Q$343,0),0)&gt;0,1,0)</f>
        <v>0</v>
      </c>
      <c r="BJ68" s="107">
        <f ca="1">IF(IFERROR(MATCH(_xlfn.CONCAT($B68,",",BJ$4),'22 SpcFunc &amp; VentSpcFunc combos'!$Q$8:$Q$343,0),0)&gt;0,1,0)</f>
        <v>0</v>
      </c>
      <c r="BK68" s="107">
        <f ca="1">IF(IFERROR(MATCH(_xlfn.CONCAT($B68,",",BK$4),'22 SpcFunc &amp; VentSpcFunc combos'!$Q$8:$Q$343,0),0)&gt;0,1,0)</f>
        <v>0</v>
      </c>
      <c r="BL68" s="107">
        <f ca="1">IF(IFERROR(MATCH(_xlfn.CONCAT($B68,",",BL$4),'22 SpcFunc &amp; VentSpcFunc combos'!$Q$8:$Q$343,0),0)&gt;0,1,0)</f>
        <v>1</v>
      </c>
      <c r="BM68" s="107">
        <f ca="1">IF(IFERROR(MATCH(_xlfn.CONCAT($B68,",",BM$4),'22 SpcFunc &amp; VentSpcFunc combos'!$Q$8:$Q$343,0),0)&gt;0,1,0)</f>
        <v>0</v>
      </c>
      <c r="BN68" s="107">
        <f ca="1">IF(IFERROR(MATCH(_xlfn.CONCAT($B68,",",BN$4),'22 SpcFunc &amp; VentSpcFunc combos'!$Q$8:$Q$343,0),0)&gt;0,1,0)</f>
        <v>0</v>
      </c>
      <c r="BO68" s="107">
        <f ca="1">IF(IFERROR(MATCH(_xlfn.CONCAT($B68,",",BO$4),'22 SpcFunc &amp; VentSpcFunc combos'!$Q$8:$Q$343,0),0)&gt;0,1,0)</f>
        <v>0</v>
      </c>
      <c r="BP68" s="107">
        <f ca="1">IF(IFERROR(MATCH(_xlfn.CONCAT($B68,",",BP$4),'22 SpcFunc &amp; VentSpcFunc combos'!$Q$8:$Q$343,0),0)&gt;0,1,0)</f>
        <v>0</v>
      </c>
      <c r="BQ68" s="107">
        <f ca="1">IF(IFERROR(MATCH(_xlfn.CONCAT($B68,",",BQ$4),'22 SpcFunc &amp; VentSpcFunc combos'!$Q$8:$Q$343,0),0)&gt;0,1,0)</f>
        <v>0</v>
      </c>
      <c r="BR68" s="107">
        <f ca="1">IF(IFERROR(MATCH(_xlfn.CONCAT($B68,",",BR$4),'22 SpcFunc &amp; VentSpcFunc combos'!$Q$8:$Q$343,0),0)&gt;0,1,0)</f>
        <v>0</v>
      </c>
      <c r="BS68" s="107">
        <f ca="1">IF(IFERROR(MATCH(_xlfn.CONCAT($B68,",",BS$4),'22 SpcFunc &amp; VentSpcFunc combos'!$Q$8:$Q$343,0),0)&gt;0,1,0)</f>
        <v>0</v>
      </c>
      <c r="BT68" s="107">
        <f ca="1">IF(IFERROR(MATCH(_xlfn.CONCAT($B68,",",BT$4),'22 SpcFunc &amp; VentSpcFunc combos'!$Q$8:$Q$343,0),0)&gt;0,1,0)</f>
        <v>0</v>
      </c>
      <c r="BU68" s="107">
        <f ca="1">IF(IFERROR(MATCH(_xlfn.CONCAT($B68,",",BU$4),'22 SpcFunc &amp; VentSpcFunc combos'!$Q$8:$Q$343,0),0)&gt;0,1,0)</f>
        <v>0</v>
      </c>
      <c r="BV68" s="107">
        <f ca="1">IF(IFERROR(MATCH(_xlfn.CONCAT($B68,",",BV$4),'22 SpcFunc &amp; VentSpcFunc combos'!$Q$8:$Q$343,0),0)&gt;0,1,0)</f>
        <v>0</v>
      </c>
      <c r="BW68" s="107">
        <f ca="1">IF(IFERROR(MATCH(_xlfn.CONCAT($B68,",",BW$4),'22 SpcFunc &amp; VentSpcFunc combos'!$Q$8:$Q$343,0),0)&gt;0,1,0)</f>
        <v>0</v>
      </c>
      <c r="BX68" s="107">
        <f ca="1">IF(IFERROR(MATCH(_xlfn.CONCAT($B68,",",BX$4),'22 SpcFunc &amp; VentSpcFunc combos'!$Q$8:$Q$343,0),0)&gt;0,1,0)</f>
        <v>0</v>
      </c>
      <c r="BY68" s="107">
        <f ca="1">IF(IFERROR(MATCH(_xlfn.CONCAT($B68,",",BY$4),'22 SpcFunc &amp; VentSpcFunc combos'!$Q$8:$Q$343,0),0)&gt;0,1,0)</f>
        <v>0</v>
      </c>
      <c r="BZ68" s="107">
        <f ca="1">IF(IFERROR(MATCH(_xlfn.CONCAT($B68,",",BZ$4),'22 SpcFunc &amp; VentSpcFunc combos'!$Q$8:$Q$343,0),0)&gt;0,1,0)</f>
        <v>0</v>
      </c>
      <c r="CA68" s="107">
        <f ca="1">IF(IFERROR(MATCH(_xlfn.CONCAT($B68,",",CA$4),'22 SpcFunc &amp; VentSpcFunc combos'!$Q$8:$Q$343,0),0)&gt;0,1,0)</f>
        <v>0</v>
      </c>
      <c r="CB68" s="107">
        <f ca="1">IF(IFERROR(MATCH(_xlfn.CONCAT($B68,",",CB$4),'22 SpcFunc &amp; VentSpcFunc combos'!$Q$8:$Q$343,0),0)&gt;0,1,0)</f>
        <v>0</v>
      </c>
      <c r="CC68" s="107">
        <f ca="1">IF(IFERROR(MATCH(_xlfn.CONCAT($B68,",",CC$4),'22 SpcFunc &amp; VentSpcFunc combos'!$Q$8:$Q$343,0),0)&gt;0,1,0)</f>
        <v>0</v>
      </c>
      <c r="CD68" s="107">
        <f ca="1">IF(IFERROR(MATCH(_xlfn.CONCAT($B68,",",CD$4),'22 SpcFunc &amp; VentSpcFunc combos'!$Q$8:$Q$343,0),0)&gt;0,1,0)</f>
        <v>0</v>
      </c>
      <c r="CE68" s="107">
        <f ca="1">IF(IFERROR(MATCH(_xlfn.CONCAT($B68,",",CE$4),'22 SpcFunc &amp; VentSpcFunc combos'!$Q$8:$Q$343,0),0)&gt;0,1,0)</f>
        <v>0</v>
      </c>
      <c r="CF68" s="107">
        <f ca="1">IF(IFERROR(MATCH(_xlfn.CONCAT($B68,",",CF$4),'22 SpcFunc &amp; VentSpcFunc combos'!$Q$8:$Q$343,0),0)&gt;0,1,0)</f>
        <v>0</v>
      </c>
      <c r="CG68" s="107">
        <f ca="1">IF(IFERROR(MATCH(_xlfn.CONCAT($B68,",",CG$4),'22 SpcFunc &amp; VentSpcFunc combos'!$Q$8:$Q$343,0),0)&gt;0,1,0)</f>
        <v>0</v>
      </c>
      <c r="CH68" s="107">
        <f ca="1">IF(IFERROR(MATCH(_xlfn.CONCAT($B68,",",CH$4),'22 SpcFunc &amp; VentSpcFunc combos'!$Q$8:$Q$343,0),0)&gt;0,1,0)</f>
        <v>0</v>
      </c>
      <c r="CI68" s="107">
        <f ca="1">IF(IFERROR(MATCH(_xlfn.CONCAT($B68,",",CI$4),'22 SpcFunc &amp; VentSpcFunc combos'!$Q$8:$Q$343,0),0)&gt;0,1,0)</f>
        <v>0</v>
      </c>
      <c r="CJ68" s="107">
        <f ca="1">IF(IFERROR(MATCH(_xlfn.CONCAT($B68,",",CJ$4),'22 SpcFunc &amp; VentSpcFunc combos'!$Q$8:$Q$343,0),0)&gt;0,1,0)</f>
        <v>0</v>
      </c>
      <c r="CK68" s="107">
        <f ca="1">IF(IFERROR(MATCH(_xlfn.CONCAT($B68,",",CK$4),'22 SpcFunc &amp; VentSpcFunc combos'!$Q$8:$Q$343,0),0)&gt;0,1,0)</f>
        <v>0</v>
      </c>
      <c r="CL68" s="107">
        <f ca="1">IF(IFERROR(MATCH(_xlfn.CONCAT($B68,",",CL$4),'22 SpcFunc &amp; VentSpcFunc combos'!$Q$8:$Q$343,0),0)&gt;0,1,0)</f>
        <v>0</v>
      </c>
      <c r="CM68" s="107">
        <f ca="1">IF(IFERROR(MATCH(_xlfn.CONCAT($B68,",",CM$4),'22 SpcFunc &amp; VentSpcFunc combos'!$Q$8:$Q$343,0),0)&gt;0,1,0)</f>
        <v>0</v>
      </c>
      <c r="CN68" s="107">
        <f ca="1">IF(IFERROR(MATCH(_xlfn.CONCAT($B68,",",CN$4),'22 SpcFunc &amp; VentSpcFunc combos'!$Q$8:$Q$343,0),0)&gt;0,1,0)</f>
        <v>0</v>
      </c>
      <c r="CO68" s="107">
        <f ca="1">IF(IFERROR(MATCH(_xlfn.CONCAT($B68,",",CO$4),'22 SpcFunc &amp; VentSpcFunc combos'!$Q$8:$Q$343,0),0)&gt;0,1,0)</f>
        <v>0</v>
      </c>
      <c r="CP68" s="107">
        <f ca="1">IF(IFERROR(MATCH(_xlfn.CONCAT($B68,",",CP$4),'22 SpcFunc &amp; VentSpcFunc combos'!$Q$8:$Q$343,0),0)&gt;0,1,0)</f>
        <v>0</v>
      </c>
      <c r="CQ68" s="107">
        <f ca="1">IF(IFERROR(MATCH(_xlfn.CONCAT($B68,",",CQ$4),'22 SpcFunc &amp; VentSpcFunc combos'!$Q$8:$Q$343,0),0)&gt;0,1,0)</f>
        <v>0</v>
      </c>
      <c r="CR68" s="107">
        <f ca="1">IF(IFERROR(MATCH(_xlfn.CONCAT($B68,",",CR$4),'22 SpcFunc &amp; VentSpcFunc combos'!$Q$8:$Q$343,0),0)&gt;0,1,0)</f>
        <v>0</v>
      </c>
      <c r="CS68" s="107">
        <f ca="1">IF(IFERROR(MATCH(_xlfn.CONCAT($B68,",",CS$4),'22 SpcFunc &amp; VentSpcFunc combos'!$Q$8:$Q$343,0),0)&gt;0,1,0)</f>
        <v>0</v>
      </c>
      <c r="CT68" s="107">
        <f ca="1">IF(IFERROR(MATCH(_xlfn.CONCAT($B68,",",CT$4),'22 SpcFunc &amp; VentSpcFunc combos'!$Q$8:$Q$343,0),0)&gt;0,1,0)</f>
        <v>0</v>
      </c>
      <c r="CU68" s="86" t="s">
        <v>535</v>
      </c>
      <c r="CV68">
        <f t="shared" ca="1" si="4"/>
        <v>3</v>
      </c>
    </row>
    <row r="69" spans="2:100">
      <c r="B69" t="str">
        <f>'For CSV - 2022 SpcFuncData'!B69</f>
        <v>Storage, Commercial/Industrial (Shipping &amp; Handling)</v>
      </c>
      <c r="C69" s="107">
        <f ca="1">IF(IFERROR(MATCH(_xlfn.CONCAT($B69,",",C$4),'22 SpcFunc &amp; VentSpcFunc combos'!$Q$8:$Q$343,0),0)&gt;0,1,0)</f>
        <v>0</v>
      </c>
      <c r="D69" s="107">
        <f ca="1">IF(IFERROR(MATCH(_xlfn.CONCAT($B69,",",D$4),'22 SpcFunc &amp; VentSpcFunc combos'!$Q$8:$Q$343,0),0)&gt;0,1,0)</f>
        <v>0</v>
      </c>
      <c r="E69" s="107">
        <f ca="1">IF(IFERROR(MATCH(_xlfn.CONCAT($B69,",",E$4),'22 SpcFunc &amp; VentSpcFunc combos'!$Q$8:$Q$343,0),0)&gt;0,1,0)</f>
        <v>0</v>
      </c>
      <c r="F69" s="107">
        <f ca="1">IF(IFERROR(MATCH(_xlfn.CONCAT($B69,",",F$4),'22 SpcFunc &amp; VentSpcFunc combos'!$Q$8:$Q$343,0),0)&gt;0,1,0)</f>
        <v>0</v>
      </c>
      <c r="G69" s="107">
        <f ca="1">IF(IFERROR(MATCH(_xlfn.CONCAT($B69,",",G$4),'22 SpcFunc &amp; VentSpcFunc combos'!$Q$8:$Q$343,0),0)&gt;0,1,0)</f>
        <v>0</v>
      </c>
      <c r="H69" s="107">
        <f ca="1">IF(IFERROR(MATCH(_xlfn.CONCAT($B69,",",H$4),'22 SpcFunc &amp; VentSpcFunc combos'!$Q$8:$Q$343,0),0)&gt;0,1,0)</f>
        <v>0</v>
      </c>
      <c r="I69" s="107">
        <f ca="1">IF(IFERROR(MATCH(_xlfn.CONCAT($B69,",",I$4),'22 SpcFunc &amp; VentSpcFunc combos'!$Q$8:$Q$343,0),0)&gt;0,1,0)</f>
        <v>0</v>
      </c>
      <c r="J69" s="107">
        <f ca="1">IF(IFERROR(MATCH(_xlfn.CONCAT($B69,",",J$4),'22 SpcFunc &amp; VentSpcFunc combos'!$Q$8:$Q$343,0),0)&gt;0,1,0)</f>
        <v>0</v>
      </c>
      <c r="K69" s="107">
        <f ca="1">IF(IFERROR(MATCH(_xlfn.CONCAT($B69,",",K$4),'22 SpcFunc &amp; VentSpcFunc combos'!$Q$8:$Q$343,0),0)&gt;0,1,0)</f>
        <v>0</v>
      </c>
      <c r="L69" s="107">
        <f ca="1">IF(IFERROR(MATCH(_xlfn.CONCAT($B69,",",L$4),'22 SpcFunc &amp; VentSpcFunc combos'!$Q$8:$Q$343,0),0)&gt;0,1,0)</f>
        <v>0</v>
      </c>
      <c r="M69" s="107">
        <f ca="1">IF(IFERROR(MATCH(_xlfn.CONCAT($B69,",",M$4),'22 SpcFunc &amp; VentSpcFunc combos'!$Q$8:$Q$343,0),0)&gt;0,1,0)</f>
        <v>0</v>
      </c>
      <c r="N69" s="107">
        <f ca="1">IF(IFERROR(MATCH(_xlfn.CONCAT($B69,",",N$4),'22 SpcFunc &amp; VentSpcFunc combos'!$Q$8:$Q$343,0),0)&gt;0,1,0)</f>
        <v>0</v>
      </c>
      <c r="O69" s="107">
        <f ca="1">IF(IFERROR(MATCH(_xlfn.CONCAT($B69,",",O$4),'22 SpcFunc &amp; VentSpcFunc combos'!$Q$8:$Q$343,0),0)&gt;0,1,0)</f>
        <v>0</v>
      </c>
      <c r="P69" s="107">
        <f ca="1">IF(IFERROR(MATCH(_xlfn.CONCAT($B69,",",P$4),'22 SpcFunc &amp; VentSpcFunc combos'!$Q$8:$Q$343,0),0)&gt;0,1,0)</f>
        <v>0</v>
      </c>
      <c r="Q69" s="107">
        <f ca="1">IF(IFERROR(MATCH(_xlfn.CONCAT($B69,",",Q$4),'22 SpcFunc &amp; VentSpcFunc combos'!$Q$8:$Q$343,0),0)&gt;0,1,0)</f>
        <v>0</v>
      </c>
      <c r="R69" s="107">
        <f ca="1">IF(IFERROR(MATCH(_xlfn.CONCAT($B69,",",R$4),'22 SpcFunc &amp; VentSpcFunc combos'!$Q$8:$Q$343,0),0)&gt;0,1,0)</f>
        <v>0</v>
      </c>
      <c r="S69" s="107">
        <f ca="1">IF(IFERROR(MATCH(_xlfn.CONCAT($B69,",",S$4),'22 SpcFunc &amp; VentSpcFunc combos'!$Q$8:$Q$343,0),0)&gt;0,1,0)</f>
        <v>0</v>
      </c>
      <c r="T69" s="107">
        <f ca="1">IF(IFERROR(MATCH(_xlfn.CONCAT($B69,",",T$4),'22 SpcFunc &amp; VentSpcFunc combos'!$Q$8:$Q$343,0),0)&gt;0,1,0)</f>
        <v>0</v>
      </c>
      <c r="U69" s="107">
        <f ca="1">IF(IFERROR(MATCH(_xlfn.CONCAT($B69,",",U$4),'22 SpcFunc &amp; VentSpcFunc combos'!$Q$8:$Q$343,0),0)&gt;0,1,0)</f>
        <v>0</v>
      </c>
      <c r="V69" s="107">
        <f ca="1">IF(IFERROR(MATCH(_xlfn.CONCAT($B69,",",V$4),'22 SpcFunc &amp; VentSpcFunc combos'!$Q$8:$Q$343,0),0)&gt;0,1,0)</f>
        <v>0</v>
      </c>
      <c r="W69" s="107">
        <f ca="1">IF(IFERROR(MATCH(_xlfn.CONCAT($B69,",",W$4),'22 SpcFunc &amp; VentSpcFunc combos'!$Q$8:$Q$343,0),0)&gt;0,1,0)</f>
        <v>0</v>
      </c>
      <c r="X69" s="107">
        <f ca="1">IF(IFERROR(MATCH(_xlfn.CONCAT($B69,",",X$4),'22 SpcFunc &amp; VentSpcFunc combos'!$Q$8:$Q$343,0),0)&gt;0,1,0)</f>
        <v>0</v>
      </c>
      <c r="Y69" s="107">
        <f ca="1">IF(IFERROR(MATCH(_xlfn.CONCAT($B69,",",Y$4),'22 SpcFunc &amp; VentSpcFunc combos'!$Q$8:$Q$343,0),0)&gt;0,1,0)</f>
        <v>0</v>
      </c>
      <c r="Z69" s="107">
        <f ca="1">IF(IFERROR(MATCH(_xlfn.CONCAT($B69,",",Z$4),'22 SpcFunc &amp; VentSpcFunc combos'!$Q$8:$Q$343,0),0)&gt;0,1,0)</f>
        <v>0</v>
      </c>
      <c r="AA69" s="107">
        <f ca="1">IF(IFERROR(MATCH(_xlfn.CONCAT($B69,",",AA$4),'22 SpcFunc &amp; VentSpcFunc combos'!$Q$8:$Q$343,0),0)&gt;0,1,0)</f>
        <v>0</v>
      </c>
      <c r="AB69" s="107">
        <f ca="1">IF(IFERROR(MATCH(_xlfn.CONCAT($B69,",",AB$4),'22 SpcFunc &amp; VentSpcFunc combos'!$Q$8:$Q$343,0),0)&gt;0,1,0)</f>
        <v>0</v>
      </c>
      <c r="AC69" s="107">
        <f ca="1">IF(IFERROR(MATCH(_xlfn.CONCAT($B69,",",AC$4),'22 SpcFunc &amp; VentSpcFunc combos'!$Q$8:$Q$343,0),0)&gt;0,1,0)</f>
        <v>0</v>
      </c>
      <c r="AD69" s="107">
        <f ca="1">IF(IFERROR(MATCH(_xlfn.CONCAT($B69,",",AD$4),'22 SpcFunc &amp; VentSpcFunc combos'!$Q$8:$Q$343,0),0)&gt;0,1,0)</f>
        <v>0</v>
      </c>
      <c r="AE69" s="107">
        <f ca="1">IF(IFERROR(MATCH(_xlfn.CONCAT($B69,",",AE$4),'22 SpcFunc &amp; VentSpcFunc combos'!$Q$8:$Q$343,0),0)&gt;0,1,0)</f>
        <v>0</v>
      </c>
      <c r="AF69" s="107">
        <f ca="1">IF(IFERROR(MATCH(_xlfn.CONCAT($B69,",",AF$4),'22 SpcFunc &amp; VentSpcFunc combos'!$Q$8:$Q$343,0),0)&gt;0,1,0)</f>
        <v>0</v>
      </c>
      <c r="AG69" s="107">
        <f ca="1">IF(IFERROR(MATCH(_xlfn.CONCAT($B69,",",AG$4),'22 SpcFunc &amp; VentSpcFunc combos'!$Q$8:$Q$343,0),0)&gt;0,1,0)</f>
        <v>0</v>
      </c>
      <c r="AH69" s="107">
        <f ca="1">IF(IFERROR(MATCH(_xlfn.CONCAT($B69,",",AH$4),'22 SpcFunc &amp; VentSpcFunc combos'!$Q$8:$Q$343,0),0)&gt;0,1,0)</f>
        <v>0</v>
      </c>
      <c r="AI69" s="107">
        <f ca="1">IF(IFERROR(MATCH(_xlfn.CONCAT($B69,",",AI$4),'22 SpcFunc &amp; VentSpcFunc combos'!$Q$8:$Q$343,0),0)&gt;0,1,0)</f>
        <v>0</v>
      </c>
      <c r="AJ69" s="107">
        <f ca="1">IF(IFERROR(MATCH(_xlfn.CONCAT($B69,",",AJ$4),'22 SpcFunc &amp; VentSpcFunc combos'!$Q$8:$Q$343,0),0)&gt;0,1,0)</f>
        <v>0</v>
      </c>
      <c r="AK69" s="107">
        <f ca="1">IF(IFERROR(MATCH(_xlfn.CONCAT($B69,",",AK$4),'22 SpcFunc &amp; VentSpcFunc combos'!$Q$8:$Q$343,0),0)&gt;0,1,0)</f>
        <v>0</v>
      </c>
      <c r="AL69" s="107">
        <f ca="1">IF(IFERROR(MATCH(_xlfn.CONCAT($B69,",",AL$4),'22 SpcFunc &amp; VentSpcFunc combos'!$Q$8:$Q$343,0),0)&gt;0,1,0)</f>
        <v>0</v>
      </c>
      <c r="AM69" s="107">
        <f ca="1">IF(IFERROR(MATCH(_xlfn.CONCAT($B69,",",AM$4),'22 SpcFunc &amp; VentSpcFunc combos'!$Q$8:$Q$343,0),0)&gt;0,1,0)</f>
        <v>0</v>
      </c>
      <c r="AN69" s="107">
        <f ca="1">IF(IFERROR(MATCH(_xlfn.CONCAT($B69,",",AN$4),'22 SpcFunc &amp; VentSpcFunc combos'!$Q$8:$Q$343,0),0)&gt;0,1,0)</f>
        <v>0</v>
      </c>
      <c r="AO69" s="107">
        <f ca="1">IF(IFERROR(MATCH(_xlfn.CONCAT($B69,",",AO$4),'22 SpcFunc &amp; VentSpcFunc combos'!$Q$8:$Q$343,0),0)&gt;0,1,0)</f>
        <v>0</v>
      </c>
      <c r="AP69" s="107">
        <f ca="1">IF(IFERROR(MATCH(_xlfn.CONCAT($B69,",",AP$4),'22 SpcFunc &amp; VentSpcFunc combos'!$Q$8:$Q$343,0),0)&gt;0,1,0)</f>
        <v>0</v>
      </c>
      <c r="AQ69" s="107">
        <f ca="1">IF(IFERROR(MATCH(_xlfn.CONCAT($B69,",",AQ$4),'22 SpcFunc &amp; VentSpcFunc combos'!$Q$8:$Q$343,0),0)&gt;0,1,0)</f>
        <v>0</v>
      </c>
      <c r="AR69" s="107">
        <f ca="1">IF(IFERROR(MATCH(_xlfn.CONCAT($B69,",",AR$4),'22 SpcFunc &amp; VentSpcFunc combos'!$Q$8:$Q$343,0),0)&gt;0,1,0)</f>
        <v>0</v>
      </c>
      <c r="AS69" s="107">
        <f ca="1">IF(IFERROR(MATCH(_xlfn.CONCAT($B69,",",AS$4),'22 SpcFunc &amp; VentSpcFunc combos'!$Q$8:$Q$343,0),0)&gt;0,1,0)</f>
        <v>0</v>
      </c>
      <c r="AT69" s="107">
        <f ca="1">IF(IFERROR(MATCH(_xlfn.CONCAT($B69,",",AT$4),'22 SpcFunc &amp; VentSpcFunc combos'!$Q$8:$Q$343,0),0)&gt;0,1,0)</f>
        <v>0</v>
      </c>
      <c r="AU69" s="107">
        <f ca="1">IF(IFERROR(MATCH(_xlfn.CONCAT($B69,",",AU$4),'22 SpcFunc &amp; VentSpcFunc combos'!$Q$8:$Q$343,0),0)&gt;0,1,0)</f>
        <v>0</v>
      </c>
      <c r="AV69" s="107">
        <f ca="1">IF(IFERROR(MATCH(_xlfn.CONCAT($B69,",",AV$4),'22 SpcFunc &amp; VentSpcFunc combos'!$Q$8:$Q$343,0),0)&gt;0,1,0)</f>
        <v>0</v>
      </c>
      <c r="AW69" s="107">
        <f ca="1">IF(IFERROR(MATCH(_xlfn.CONCAT($B69,",",AW$4),'22 SpcFunc &amp; VentSpcFunc combos'!$Q$8:$Q$343,0),0)&gt;0,1,0)</f>
        <v>0</v>
      </c>
      <c r="AX69" s="107">
        <f ca="1">IF(IFERROR(MATCH(_xlfn.CONCAT($B69,",",AX$4),'22 SpcFunc &amp; VentSpcFunc combos'!$Q$8:$Q$343,0),0)&gt;0,1,0)</f>
        <v>0</v>
      </c>
      <c r="AY69" s="107">
        <f ca="1">IF(IFERROR(MATCH(_xlfn.CONCAT($B69,",",AY$4),'22 SpcFunc &amp; VentSpcFunc combos'!$Q$8:$Q$343,0),0)&gt;0,1,0)</f>
        <v>0</v>
      </c>
      <c r="AZ69" s="107">
        <f ca="1">IF(IFERROR(MATCH(_xlfn.CONCAT($B69,",",AZ$4),'22 SpcFunc &amp; VentSpcFunc combos'!$Q$8:$Q$343,0),0)&gt;0,1,0)</f>
        <v>0</v>
      </c>
      <c r="BA69" s="107">
        <f ca="1">IF(IFERROR(MATCH(_xlfn.CONCAT($B69,",",BA$4),'22 SpcFunc &amp; VentSpcFunc combos'!$Q$8:$Q$343,0),0)&gt;0,1,0)</f>
        <v>0</v>
      </c>
      <c r="BB69" s="107">
        <f ca="1">IF(IFERROR(MATCH(_xlfn.CONCAT($B69,",",BB$4),'22 SpcFunc &amp; VentSpcFunc combos'!$Q$8:$Q$343,0),0)&gt;0,1,0)</f>
        <v>0</v>
      </c>
      <c r="BC69" s="107">
        <f ca="1">IF(IFERROR(MATCH(_xlfn.CONCAT($B69,",",BC$4),'22 SpcFunc &amp; VentSpcFunc combos'!$Q$8:$Q$343,0),0)&gt;0,1,0)</f>
        <v>0</v>
      </c>
      <c r="BD69" s="107">
        <f ca="1">IF(IFERROR(MATCH(_xlfn.CONCAT($B69,",",BD$4),'22 SpcFunc &amp; VentSpcFunc combos'!$Q$8:$Q$343,0),0)&gt;0,1,0)</f>
        <v>0</v>
      </c>
      <c r="BE69" s="107">
        <f ca="1">IF(IFERROR(MATCH(_xlfn.CONCAT($B69,",",BE$4),'22 SpcFunc &amp; VentSpcFunc combos'!$Q$8:$Q$343,0),0)&gt;0,1,0)</f>
        <v>0</v>
      </c>
      <c r="BF69" s="107">
        <f ca="1">IF(IFERROR(MATCH(_xlfn.CONCAT($B69,",",BF$4),'22 SpcFunc &amp; VentSpcFunc combos'!$Q$8:$Q$343,0),0)&gt;0,1,0)</f>
        <v>0</v>
      </c>
      <c r="BG69" s="107">
        <f ca="1">IF(IFERROR(MATCH(_xlfn.CONCAT($B69,",",BG$4),'22 SpcFunc &amp; VentSpcFunc combos'!$Q$8:$Q$343,0),0)&gt;0,1,0)</f>
        <v>0</v>
      </c>
      <c r="BH69" s="107">
        <f ca="1">IF(IFERROR(MATCH(_xlfn.CONCAT($B69,",",BH$4),'22 SpcFunc &amp; VentSpcFunc combos'!$Q$8:$Q$343,0),0)&gt;0,1,0)</f>
        <v>0</v>
      </c>
      <c r="BI69" s="107">
        <f ca="1">IF(IFERROR(MATCH(_xlfn.CONCAT($B69,",",BI$4),'22 SpcFunc &amp; VentSpcFunc combos'!$Q$8:$Q$343,0),0)&gt;0,1,0)</f>
        <v>0</v>
      </c>
      <c r="BJ69" s="107">
        <f ca="1">IF(IFERROR(MATCH(_xlfn.CONCAT($B69,",",BJ$4),'22 SpcFunc &amp; VentSpcFunc combos'!$Q$8:$Q$343,0),0)&gt;0,1,0)</f>
        <v>0</v>
      </c>
      <c r="BK69" s="107">
        <f ca="1">IF(IFERROR(MATCH(_xlfn.CONCAT($B69,",",BK$4),'22 SpcFunc &amp; VentSpcFunc combos'!$Q$8:$Q$343,0),0)&gt;0,1,0)</f>
        <v>0</v>
      </c>
      <c r="BL69" s="107">
        <f ca="1">IF(IFERROR(MATCH(_xlfn.CONCAT($B69,",",BL$4),'22 SpcFunc &amp; VentSpcFunc combos'!$Q$8:$Q$343,0),0)&gt;0,1,0)</f>
        <v>0</v>
      </c>
      <c r="BM69" s="107">
        <f ca="1">IF(IFERROR(MATCH(_xlfn.CONCAT($B69,",",BM$4),'22 SpcFunc &amp; VentSpcFunc combos'!$Q$8:$Q$343,0),0)&gt;0,1,0)</f>
        <v>0</v>
      </c>
      <c r="BN69" s="107">
        <f ca="1">IF(IFERROR(MATCH(_xlfn.CONCAT($B69,",",BN$4),'22 SpcFunc &amp; VentSpcFunc combos'!$Q$8:$Q$343,0),0)&gt;0,1,0)</f>
        <v>0</v>
      </c>
      <c r="BO69" s="107">
        <f ca="1">IF(IFERROR(MATCH(_xlfn.CONCAT($B69,",",BO$4),'22 SpcFunc &amp; VentSpcFunc combos'!$Q$8:$Q$343,0),0)&gt;0,1,0)</f>
        <v>0</v>
      </c>
      <c r="BP69" s="107">
        <f ca="1">IF(IFERROR(MATCH(_xlfn.CONCAT($B69,",",BP$4),'22 SpcFunc &amp; VentSpcFunc combos'!$Q$8:$Q$343,0),0)&gt;0,1,0)</f>
        <v>1</v>
      </c>
      <c r="BQ69" s="107">
        <f ca="1">IF(IFERROR(MATCH(_xlfn.CONCAT($B69,",",BQ$4),'22 SpcFunc &amp; VentSpcFunc combos'!$Q$8:$Q$343,0),0)&gt;0,1,0)</f>
        <v>0</v>
      </c>
      <c r="BR69" s="107">
        <f ca="1">IF(IFERROR(MATCH(_xlfn.CONCAT($B69,",",BR$4),'22 SpcFunc &amp; VentSpcFunc combos'!$Q$8:$Q$343,0),0)&gt;0,1,0)</f>
        <v>0</v>
      </c>
      <c r="BS69" s="107">
        <f ca="1">IF(IFERROR(MATCH(_xlfn.CONCAT($B69,",",BS$4),'22 SpcFunc &amp; VentSpcFunc combos'!$Q$8:$Q$343,0),0)&gt;0,1,0)</f>
        <v>0</v>
      </c>
      <c r="BT69" s="107">
        <f ca="1">IF(IFERROR(MATCH(_xlfn.CONCAT($B69,",",BT$4),'22 SpcFunc &amp; VentSpcFunc combos'!$Q$8:$Q$343,0),0)&gt;0,1,0)</f>
        <v>0</v>
      </c>
      <c r="BU69" s="107">
        <f ca="1">IF(IFERROR(MATCH(_xlfn.CONCAT($B69,",",BU$4),'22 SpcFunc &amp; VentSpcFunc combos'!$Q$8:$Q$343,0),0)&gt;0,1,0)</f>
        <v>0</v>
      </c>
      <c r="BV69" s="107">
        <f ca="1">IF(IFERROR(MATCH(_xlfn.CONCAT($B69,",",BV$4),'22 SpcFunc &amp; VentSpcFunc combos'!$Q$8:$Q$343,0),0)&gt;0,1,0)</f>
        <v>0</v>
      </c>
      <c r="BW69" s="107">
        <f ca="1">IF(IFERROR(MATCH(_xlfn.CONCAT($B69,",",BW$4),'22 SpcFunc &amp; VentSpcFunc combos'!$Q$8:$Q$343,0),0)&gt;0,1,0)</f>
        <v>0</v>
      </c>
      <c r="BX69" s="107">
        <f ca="1">IF(IFERROR(MATCH(_xlfn.CONCAT($B69,",",BX$4),'22 SpcFunc &amp; VentSpcFunc combos'!$Q$8:$Q$343,0),0)&gt;0,1,0)</f>
        <v>0</v>
      </c>
      <c r="BY69" s="107">
        <f ca="1">IF(IFERROR(MATCH(_xlfn.CONCAT($B69,",",BY$4),'22 SpcFunc &amp; VentSpcFunc combos'!$Q$8:$Q$343,0),0)&gt;0,1,0)</f>
        <v>0</v>
      </c>
      <c r="BZ69" s="107">
        <f ca="1">IF(IFERROR(MATCH(_xlfn.CONCAT($B69,",",BZ$4),'22 SpcFunc &amp; VentSpcFunc combos'!$Q$8:$Q$343,0),0)&gt;0,1,0)</f>
        <v>0</v>
      </c>
      <c r="CA69" s="107">
        <f ca="1">IF(IFERROR(MATCH(_xlfn.CONCAT($B69,",",CA$4),'22 SpcFunc &amp; VentSpcFunc combos'!$Q$8:$Q$343,0),0)&gt;0,1,0)</f>
        <v>0</v>
      </c>
      <c r="CB69" s="107">
        <f ca="1">IF(IFERROR(MATCH(_xlfn.CONCAT($B69,",",CB$4),'22 SpcFunc &amp; VentSpcFunc combos'!$Q$8:$Q$343,0),0)&gt;0,1,0)</f>
        <v>0</v>
      </c>
      <c r="CC69" s="107">
        <f ca="1">IF(IFERROR(MATCH(_xlfn.CONCAT($B69,",",CC$4),'22 SpcFunc &amp; VentSpcFunc combos'!$Q$8:$Q$343,0),0)&gt;0,1,0)</f>
        <v>0</v>
      </c>
      <c r="CD69" s="107">
        <f ca="1">IF(IFERROR(MATCH(_xlfn.CONCAT($B69,",",CD$4),'22 SpcFunc &amp; VentSpcFunc combos'!$Q$8:$Q$343,0),0)&gt;0,1,0)</f>
        <v>0</v>
      </c>
      <c r="CE69" s="107">
        <f ca="1">IF(IFERROR(MATCH(_xlfn.CONCAT($B69,",",CE$4),'22 SpcFunc &amp; VentSpcFunc combos'!$Q$8:$Q$343,0),0)&gt;0,1,0)</f>
        <v>0</v>
      </c>
      <c r="CF69" s="107">
        <f ca="1">IF(IFERROR(MATCH(_xlfn.CONCAT($B69,",",CF$4),'22 SpcFunc &amp; VentSpcFunc combos'!$Q$8:$Q$343,0),0)&gt;0,1,0)</f>
        <v>0</v>
      </c>
      <c r="CG69" s="107">
        <f ca="1">IF(IFERROR(MATCH(_xlfn.CONCAT($B69,",",CG$4),'22 SpcFunc &amp; VentSpcFunc combos'!$Q$8:$Q$343,0),0)&gt;0,1,0)</f>
        <v>0</v>
      </c>
      <c r="CH69" s="107">
        <f ca="1">IF(IFERROR(MATCH(_xlfn.CONCAT($B69,",",CH$4),'22 SpcFunc &amp; VentSpcFunc combos'!$Q$8:$Q$343,0),0)&gt;0,1,0)</f>
        <v>0</v>
      </c>
      <c r="CI69" s="107">
        <f ca="1">IF(IFERROR(MATCH(_xlfn.CONCAT($B69,",",CI$4),'22 SpcFunc &amp; VentSpcFunc combos'!$Q$8:$Q$343,0),0)&gt;0,1,0)</f>
        <v>0</v>
      </c>
      <c r="CJ69" s="107">
        <f ca="1">IF(IFERROR(MATCH(_xlfn.CONCAT($B69,",",CJ$4),'22 SpcFunc &amp; VentSpcFunc combos'!$Q$8:$Q$343,0),0)&gt;0,1,0)</f>
        <v>0</v>
      </c>
      <c r="CK69" s="107">
        <f ca="1">IF(IFERROR(MATCH(_xlfn.CONCAT($B69,",",CK$4),'22 SpcFunc &amp; VentSpcFunc combos'!$Q$8:$Q$343,0),0)&gt;0,1,0)</f>
        <v>0</v>
      </c>
      <c r="CL69" s="107">
        <f ca="1">IF(IFERROR(MATCH(_xlfn.CONCAT($B69,",",CL$4),'22 SpcFunc &amp; VentSpcFunc combos'!$Q$8:$Q$343,0),0)&gt;0,1,0)</f>
        <v>0</v>
      </c>
      <c r="CM69" s="107">
        <f ca="1">IF(IFERROR(MATCH(_xlfn.CONCAT($B69,",",CM$4),'22 SpcFunc &amp; VentSpcFunc combos'!$Q$8:$Q$343,0),0)&gt;0,1,0)</f>
        <v>0</v>
      </c>
      <c r="CN69" s="107">
        <f ca="1">IF(IFERROR(MATCH(_xlfn.CONCAT($B69,",",CN$4),'22 SpcFunc &amp; VentSpcFunc combos'!$Q$8:$Q$343,0),0)&gt;0,1,0)</f>
        <v>0</v>
      </c>
      <c r="CO69" s="107">
        <f ca="1">IF(IFERROR(MATCH(_xlfn.CONCAT($B69,",",CO$4),'22 SpcFunc &amp; VentSpcFunc combos'!$Q$8:$Q$343,0),0)&gt;0,1,0)</f>
        <v>0</v>
      </c>
      <c r="CP69" s="107">
        <f ca="1">IF(IFERROR(MATCH(_xlfn.CONCAT($B69,",",CP$4),'22 SpcFunc &amp; VentSpcFunc combos'!$Q$8:$Q$343,0),0)&gt;0,1,0)</f>
        <v>0</v>
      </c>
      <c r="CQ69" s="107">
        <f ca="1">IF(IFERROR(MATCH(_xlfn.CONCAT($B69,",",CQ$4),'22 SpcFunc &amp; VentSpcFunc combos'!$Q$8:$Q$343,0),0)&gt;0,1,0)</f>
        <v>0</v>
      </c>
      <c r="CR69" s="107">
        <f ca="1">IF(IFERROR(MATCH(_xlfn.CONCAT($B69,",",CR$4),'22 SpcFunc &amp; VentSpcFunc combos'!$Q$8:$Q$343,0),0)&gt;0,1,0)</f>
        <v>0</v>
      </c>
      <c r="CS69" s="107">
        <f ca="1">IF(IFERROR(MATCH(_xlfn.CONCAT($B69,",",CS$4),'22 SpcFunc &amp; VentSpcFunc combos'!$Q$8:$Q$343,0),0)&gt;0,1,0)</f>
        <v>0</v>
      </c>
      <c r="CT69" s="107">
        <f ca="1">IF(IFERROR(MATCH(_xlfn.CONCAT($B69,",",CT$4),'22 SpcFunc &amp; VentSpcFunc combos'!$Q$8:$Q$343,0),0)&gt;0,1,0)</f>
        <v>0</v>
      </c>
      <c r="CU69" s="86" t="s">
        <v>535</v>
      </c>
      <c r="CV69">
        <f t="shared" ca="1" si="4"/>
        <v>1</v>
      </c>
    </row>
    <row r="70" spans="2:100">
      <c r="B70" t="str">
        <f>'For CSV - 2022 SpcFuncData'!B71</f>
        <v>Sports Arena - Playing Area (&gt; 5,000 Spectators)</v>
      </c>
      <c r="C70" s="107">
        <f ca="1">IF(IFERROR(MATCH(_xlfn.CONCAT($B70,",",C$4),'22 SpcFunc &amp; VentSpcFunc combos'!$Q$8:$Q$343,0),0)&gt;0,1,0)</f>
        <v>0</v>
      </c>
      <c r="D70" s="107">
        <f ca="1">IF(IFERROR(MATCH(_xlfn.CONCAT($B70,",",D$4),'22 SpcFunc &amp; VentSpcFunc combos'!$Q$8:$Q$343,0),0)&gt;0,1,0)</f>
        <v>0</v>
      </c>
      <c r="E70" s="107">
        <f ca="1">IF(IFERROR(MATCH(_xlfn.CONCAT($B70,",",E$4),'22 SpcFunc &amp; VentSpcFunc combos'!$Q$8:$Q$343,0),0)&gt;0,1,0)</f>
        <v>0</v>
      </c>
      <c r="F70" s="107">
        <f ca="1">IF(IFERROR(MATCH(_xlfn.CONCAT($B70,",",F$4),'22 SpcFunc &amp; VentSpcFunc combos'!$Q$8:$Q$343,0),0)&gt;0,1,0)</f>
        <v>0</v>
      </c>
      <c r="G70" s="107">
        <f ca="1">IF(IFERROR(MATCH(_xlfn.CONCAT($B70,",",G$4),'22 SpcFunc &amp; VentSpcFunc combos'!$Q$8:$Q$343,0),0)&gt;0,1,0)</f>
        <v>0</v>
      </c>
      <c r="H70" s="107">
        <f ca="1">IF(IFERROR(MATCH(_xlfn.CONCAT($B70,",",H$4),'22 SpcFunc &amp; VentSpcFunc combos'!$Q$8:$Q$343,0),0)&gt;0,1,0)</f>
        <v>0</v>
      </c>
      <c r="I70" s="107">
        <f ca="1">IF(IFERROR(MATCH(_xlfn.CONCAT($B70,",",I$4),'22 SpcFunc &amp; VentSpcFunc combos'!$Q$8:$Q$343,0),0)&gt;0,1,0)</f>
        <v>0</v>
      </c>
      <c r="J70" s="107">
        <f ca="1">IF(IFERROR(MATCH(_xlfn.CONCAT($B70,",",J$4),'22 SpcFunc &amp; VentSpcFunc combos'!$Q$8:$Q$343,0),0)&gt;0,1,0)</f>
        <v>0</v>
      </c>
      <c r="K70" s="107">
        <f ca="1">IF(IFERROR(MATCH(_xlfn.CONCAT($B70,",",K$4),'22 SpcFunc &amp; VentSpcFunc combos'!$Q$8:$Q$343,0),0)&gt;0,1,0)</f>
        <v>0</v>
      </c>
      <c r="L70" s="107">
        <f ca="1">IF(IFERROR(MATCH(_xlfn.CONCAT($B70,",",L$4),'22 SpcFunc &amp; VentSpcFunc combos'!$Q$8:$Q$343,0),0)&gt;0,1,0)</f>
        <v>0</v>
      </c>
      <c r="M70" s="107">
        <f ca="1">IF(IFERROR(MATCH(_xlfn.CONCAT($B70,",",M$4),'22 SpcFunc &amp; VentSpcFunc combos'!$Q$8:$Q$343,0),0)&gt;0,1,0)</f>
        <v>0</v>
      </c>
      <c r="N70" s="107">
        <f ca="1">IF(IFERROR(MATCH(_xlfn.CONCAT($B70,",",N$4),'22 SpcFunc &amp; VentSpcFunc combos'!$Q$8:$Q$343,0),0)&gt;0,1,0)</f>
        <v>0</v>
      </c>
      <c r="O70" s="107">
        <f ca="1">IF(IFERROR(MATCH(_xlfn.CONCAT($B70,",",O$4),'22 SpcFunc &amp; VentSpcFunc combos'!$Q$8:$Q$343,0),0)&gt;0,1,0)</f>
        <v>0</v>
      </c>
      <c r="P70" s="107">
        <f ca="1">IF(IFERROR(MATCH(_xlfn.CONCAT($B70,",",P$4),'22 SpcFunc &amp; VentSpcFunc combos'!$Q$8:$Q$343,0),0)&gt;0,1,0)</f>
        <v>0</v>
      </c>
      <c r="Q70" s="107">
        <f ca="1">IF(IFERROR(MATCH(_xlfn.CONCAT($B70,",",Q$4),'22 SpcFunc &amp; VentSpcFunc combos'!$Q$8:$Q$343,0),0)&gt;0,1,0)</f>
        <v>0</v>
      </c>
      <c r="R70" s="107">
        <f ca="1">IF(IFERROR(MATCH(_xlfn.CONCAT($B70,",",R$4),'22 SpcFunc &amp; VentSpcFunc combos'!$Q$8:$Q$343,0),0)&gt;0,1,0)</f>
        <v>0</v>
      </c>
      <c r="S70" s="107">
        <f ca="1">IF(IFERROR(MATCH(_xlfn.CONCAT($B70,",",S$4),'22 SpcFunc &amp; VentSpcFunc combos'!$Q$8:$Q$343,0),0)&gt;0,1,0)</f>
        <v>0</v>
      </c>
      <c r="T70" s="107">
        <f ca="1">IF(IFERROR(MATCH(_xlfn.CONCAT($B70,",",T$4),'22 SpcFunc &amp; VentSpcFunc combos'!$Q$8:$Q$343,0),0)&gt;0,1,0)</f>
        <v>0</v>
      </c>
      <c r="U70" s="107">
        <f ca="1">IF(IFERROR(MATCH(_xlfn.CONCAT($B70,",",U$4),'22 SpcFunc &amp; VentSpcFunc combos'!$Q$8:$Q$343,0),0)&gt;0,1,0)</f>
        <v>0</v>
      </c>
      <c r="V70" s="107">
        <f ca="1">IF(IFERROR(MATCH(_xlfn.CONCAT($B70,",",V$4),'22 SpcFunc &amp; VentSpcFunc combos'!$Q$8:$Q$343,0),0)&gt;0,1,0)</f>
        <v>0</v>
      </c>
      <c r="W70" s="107">
        <f ca="1">IF(IFERROR(MATCH(_xlfn.CONCAT($B70,",",W$4),'22 SpcFunc &amp; VentSpcFunc combos'!$Q$8:$Q$343,0),0)&gt;0,1,0)</f>
        <v>0</v>
      </c>
      <c r="X70" s="107">
        <f ca="1">IF(IFERROR(MATCH(_xlfn.CONCAT($B70,",",X$4),'22 SpcFunc &amp; VentSpcFunc combos'!$Q$8:$Q$343,0),0)&gt;0,1,0)</f>
        <v>0</v>
      </c>
      <c r="Y70" s="107">
        <f ca="1">IF(IFERROR(MATCH(_xlfn.CONCAT($B70,",",Y$4),'22 SpcFunc &amp; VentSpcFunc combos'!$Q$8:$Q$343,0),0)&gt;0,1,0)</f>
        <v>0</v>
      </c>
      <c r="Z70" s="107">
        <f ca="1">IF(IFERROR(MATCH(_xlfn.CONCAT($B70,",",Z$4),'22 SpcFunc &amp; VentSpcFunc combos'!$Q$8:$Q$343,0),0)&gt;0,1,0)</f>
        <v>0</v>
      </c>
      <c r="AA70" s="107">
        <f ca="1">IF(IFERROR(MATCH(_xlfn.CONCAT($B70,",",AA$4),'22 SpcFunc &amp; VentSpcFunc combos'!$Q$8:$Q$343,0),0)&gt;0,1,0)</f>
        <v>1</v>
      </c>
      <c r="AB70" s="107">
        <f ca="1">IF(IFERROR(MATCH(_xlfn.CONCAT($B70,",",AB$4),'22 SpcFunc &amp; VentSpcFunc combos'!$Q$8:$Q$343,0),0)&gt;0,1,0)</f>
        <v>0</v>
      </c>
      <c r="AC70" s="107">
        <f ca="1">IF(IFERROR(MATCH(_xlfn.CONCAT($B70,",",AC$4),'22 SpcFunc &amp; VentSpcFunc combos'!$Q$8:$Q$343,0),0)&gt;0,1,0)</f>
        <v>0</v>
      </c>
      <c r="AD70" s="107">
        <f ca="1">IF(IFERROR(MATCH(_xlfn.CONCAT($B70,",",AD$4),'22 SpcFunc &amp; VentSpcFunc combos'!$Q$8:$Q$343,0),0)&gt;0,1,0)</f>
        <v>0</v>
      </c>
      <c r="AE70" s="107">
        <f ca="1">IF(IFERROR(MATCH(_xlfn.CONCAT($B70,",",AE$4),'22 SpcFunc &amp; VentSpcFunc combos'!$Q$8:$Q$343,0),0)&gt;0,1,0)</f>
        <v>0</v>
      </c>
      <c r="AF70" s="107">
        <f ca="1">IF(IFERROR(MATCH(_xlfn.CONCAT($B70,",",AF$4),'22 SpcFunc &amp; VentSpcFunc combos'!$Q$8:$Q$343,0),0)&gt;0,1,0)</f>
        <v>0</v>
      </c>
      <c r="AG70" s="107">
        <f ca="1">IF(IFERROR(MATCH(_xlfn.CONCAT($B70,",",AG$4),'22 SpcFunc &amp; VentSpcFunc combos'!$Q$8:$Q$343,0),0)&gt;0,1,0)</f>
        <v>0</v>
      </c>
      <c r="AH70" s="107">
        <f ca="1">IF(IFERROR(MATCH(_xlfn.CONCAT($B70,",",AH$4),'22 SpcFunc &amp; VentSpcFunc combos'!$Q$8:$Q$343,0),0)&gt;0,1,0)</f>
        <v>0</v>
      </c>
      <c r="AI70" s="107">
        <f ca="1">IF(IFERROR(MATCH(_xlfn.CONCAT($B70,",",AI$4),'22 SpcFunc &amp; VentSpcFunc combos'!$Q$8:$Q$343,0),0)&gt;0,1,0)</f>
        <v>0</v>
      </c>
      <c r="AJ70" s="107">
        <f ca="1">IF(IFERROR(MATCH(_xlfn.CONCAT($B70,",",AJ$4),'22 SpcFunc &amp; VentSpcFunc combos'!$Q$8:$Q$343,0),0)&gt;0,1,0)</f>
        <v>0</v>
      </c>
      <c r="AK70" s="107">
        <f ca="1">IF(IFERROR(MATCH(_xlfn.CONCAT($B70,",",AK$4),'22 SpcFunc &amp; VentSpcFunc combos'!$Q$8:$Q$343,0),0)&gt;0,1,0)</f>
        <v>0</v>
      </c>
      <c r="AL70" s="107">
        <f ca="1">IF(IFERROR(MATCH(_xlfn.CONCAT($B70,",",AL$4),'22 SpcFunc &amp; VentSpcFunc combos'!$Q$8:$Q$343,0),0)&gt;0,1,0)</f>
        <v>0</v>
      </c>
      <c r="AM70" s="107">
        <f ca="1">IF(IFERROR(MATCH(_xlfn.CONCAT($B70,",",AM$4),'22 SpcFunc &amp; VentSpcFunc combos'!$Q$8:$Q$343,0),0)&gt;0,1,0)</f>
        <v>0</v>
      </c>
      <c r="AN70" s="107">
        <f ca="1">IF(IFERROR(MATCH(_xlfn.CONCAT($B70,",",AN$4),'22 SpcFunc &amp; VentSpcFunc combos'!$Q$8:$Q$343,0),0)&gt;0,1,0)</f>
        <v>0</v>
      </c>
      <c r="AO70" s="107">
        <f ca="1">IF(IFERROR(MATCH(_xlfn.CONCAT($B70,",",AO$4),'22 SpcFunc &amp; VentSpcFunc combos'!$Q$8:$Q$343,0),0)&gt;0,1,0)</f>
        <v>0</v>
      </c>
      <c r="AP70" s="107">
        <f ca="1">IF(IFERROR(MATCH(_xlfn.CONCAT($B70,",",AP$4),'22 SpcFunc &amp; VentSpcFunc combos'!$Q$8:$Q$343,0),0)&gt;0,1,0)</f>
        <v>0</v>
      </c>
      <c r="AQ70" s="107">
        <f ca="1">IF(IFERROR(MATCH(_xlfn.CONCAT($B70,",",AQ$4),'22 SpcFunc &amp; VentSpcFunc combos'!$Q$8:$Q$343,0),0)&gt;0,1,0)</f>
        <v>0</v>
      </c>
      <c r="AR70" s="107">
        <f ca="1">IF(IFERROR(MATCH(_xlfn.CONCAT($B70,",",AR$4),'22 SpcFunc &amp; VentSpcFunc combos'!$Q$8:$Q$343,0),0)&gt;0,1,0)</f>
        <v>0</v>
      </c>
      <c r="AS70" s="107">
        <f ca="1">IF(IFERROR(MATCH(_xlfn.CONCAT($B70,",",AS$4),'22 SpcFunc &amp; VentSpcFunc combos'!$Q$8:$Q$343,0),0)&gt;0,1,0)</f>
        <v>0</v>
      </c>
      <c r="AT70" s="107">
        <f ca="1">IF(IFERROR(MATCH(_xlfn.CONCAT($B70,",",AT$4),'22 SpcFunc &amp; VentSpcFunc combos'!$Q$8:$Q$343,0),0)&gt;0,1,0)</f>
        <v>0</v>
      </c>
      <c r="AU70" s="107">
        <f ca="1">IF(IFERROR(MATCH(_xlfn.CONCAT($B70,",",AU$4),'22 SpcFunc &amp; VentSpcFunc combos'!$Q$8:$Q$343,0),0)&gt;0,1,0)</f>
        <v>0</v>
      </c>
      <c r="AV70" s="107">
        <f ca="1">IF(IFERROR(MATCH(_xlfn.CONCAT($B70,",",AV$4),'22 SpcFunc &amp; VentSpcFunc combos'!$Q$8:$Q$343,0),0)&gt;0,1,0)</f>
        <v>0</v>
      </c>
      <c r="AW70" s="107">
        <f ca="1">IF(IFERROR(MATCH(_xlfn.CONCAT($B70,",",AW$4),'22 SpcFunc &amp; VentSpcFunc combos'!$Q$8:$Q$343,0),0)&gt;0,1,0)</f>
        <v>0</v>
      </c>
      <c r="AX70" s="107">
        <f ca="1">IF(IFERROR(MATCH(_xlfn.CONCAT($B70,",",AX$4),'22 SpcFunc &amp; VentSpcFunc combos'!$Q$8:$Q$343,0),0)&gt;0,1,0)</f>
        <v>0</v>
      </c>
      <c r="AY70" s="107">
        <f ca="1">IF(IFERROR(MATCH(_xlfn.CONCAT($B70,",",AY$4),'22 SpcFunc &amp; VentSpcFunc combos'!$Q$8:$Q$343,0),0)&gt;0,1,0)</f>
        <v>0</v>
      </c>
      <c r="AZ70" s="107">
        <f ca="1">IF(IFERROR(MATCH(_xlfn.CONCAT($B70,",",AZ$4),'22 SpcFunc &amp; VentSpcFunc combos'!$Q$8:$Q$343,0),0)&gt;0,1,0)</f>
        <v>0</v>
      </c>
      <c r="BA70" s="107">
        <f ca="1">IF(IFERROR(MATCH(_xlfn.CONCAT($B70,",",BA$4),'22 SpcFunc &amp; VentSpcFunc combos'!$Q$8:$Q$343,0),0)&gt;0,1,0)</f>
        <v>0</v>
      </c>
      <c r="BB70" s="107">
        <f ca="1">IF(IFERROR(MATCH(_xlfn.CONCAT($B70,",",BB$4),'22 SpcFunc &amp; VentSpcFunc combos'!$Q$8:$Q$343,0),0)&gt;0,1,0)</f>
        <v>0</v>
      </c>
      <c r="BC70" s="107">
        <f ca="1">IF(IFERROR(MATCH(_xlfn.CONCAT($B70,",",BC$4),'22 SpcFunc &amp; VentSpcFunc combos'!$Q$8:$Q$343,0),0)&gt;0,1,0)</f>
        <v>0</v>
      </c>
      <c r="BD70" s="107">
        <f ca="1">IF(IFERROR(MATCH(_xlfn.CONCAT($B70,",",BD$4),'22 SpcFunc &amp; VentSpcFunc combos'!$Q$8:$Q$343,0),0)&gt;0,1,0)</f>
        <v>0</v>
      </c>
      <c r="BE70" s="107">
        <f ca="1">IF(IFERROR(MATCH(_xlfn.CONCAT($B70,",",BE$4),'22 SpcFunc &amp; VentSpcFunc combos'!$Q$8:$Q$343,0),0)&gt;0,1,0)</f>
        <v>0</v>
      </c>
      <c r="BF70" s="107">
        <f ca="1">IF(IFERROR(MATCH(_xlfn.CONCAT($B70,",",BF$4),'22 SpcFunc &amp; VentSpcFunc combos'!$Q$8:$Q$343,0),0)&gt;0,1,0)</f>
        <v>0</v>
      </c>
      <c r="BG70" s="107">
        <f ca="1">IF(IFERROR(MATCH(_xlfn.CONCAT($B70,",",BG$4),'22 SpcFunc &amp; VentSpcFunc combos'!$Q$8:$Q$343,0),0)&gt;0,1,0)</f>
        <v>0</v>
      </c>
      <c r="BH70" s="107">
        <f ca="1">IF(IFERROR(MATCH(_xlfn.CONCAT($B70,",",BH$4),'22 SpcFunc &amp; VentSpcFunc combos'!$Q$8:$Q$343,0),0)&gt;0,1,0)</f>
        <v>0</v>
      </c>
      <c r="BI70" s="107">
        <f ca="1">IF(IFERROR(MATCH(_xlfn.CONCAT($B70,",",BI$4),'22 SpcFunc &amp; VentSpcFunc combos'!$Q$8:$Q$343,0),0)&gt;0,1,0)</f>
        <v>0</v>
      </c>
      <c r="BJ70" s="107">
        <f ca="1">IF(IFERROR(MATCH(_xlfn.CONCAT($B70,",",BJ$4),'22 SpcFunc &amp; VentSpcFunc combos'!$Q$8:$Q$343,0),0)&gt;0,1,0)</f>
        <v>0</v>
      </c>
      <c r="BK70" s="107">
        <f ca="1">IF(IFERROR(MATCH(_xlfn.CONCAT($B70,",",BK$4),'22 SpcFunc &amp; VentSpcFunc combos'!$Q$8:$Q$343,0),0)&gt;0,1,0)</f>
        <v>0</v>
      </c>
      <c r="BL70" s="107">
        <f ca="1">IF(IFERROR(MATCH(_xlfn.CONCAT($B70,",",BL$4),'22 SpcFunc &amp; VentSpcFunc combos'!$Q$8:$Q$343,0),0)&gt;0,1,0)</f>
        <v>0</v>
      </c>
      <c r="BM70" s="107">
        <f ca="1">IF(IFERROR(MATCH(_xlfn.CONCAT($B70,",",BM$4),'22 SpcFunc &amp; VentSpcFunc combos'!$Q$8:$Q$343,0),0)&gt;0,1,0)</f>
        <v>0</v>
      </c>
      <c r="BN70" s="107">
        <f ca="1">IF(IFERROR(MATCH(_xlfn.CONCAT($B70,",",BN$4),'22 SpcFunc &amp; VentSpcFunc combos'!$Q$8:$Q$343,0),0)&gt;0,1,0)</f>
        <v>0</v>
      </c>
      <c r="BO70" s="107">
        <f ca="1">IF(IFERROR(MATCH(_xlfn.CONCAT($B70,",",BO$4),'22 SpcFunc &amp; VentSpcFunc combos'!$Q$8:$Q$343,0),0)&gt;0,1,0)</f>
        <v>0</v>
      </c>
      <c r="BP70" s="107">
        <f ca="1">IF(IFERROR(MATCH(_xlfn.CONCAT($B70,",",BP$4),'22 SpcFunc &amp; VentSpcFunc combos'!$Q$8:$Q$343,0),0)&gt;0,1,0)</f>
        <v>0</v>
      </c>
      <c r="BQ70" s="107">
        <f ca="1">IF(IFERROR(MATCH(_xlfn.CONCAT($B70,",",BQ$4),'22 SpcFunc &amp; VentSpcFunc combos'!$Q$8:$Q$343,0),0)&gt;0,1,0)</f>
        <v>0</v>
      </c>
      <c r="BR70" s="107">
        <f ca="1">IF(IFERROR(MATCH(_xlfn.CONCAT($B70,",",BR$4),'22 SpcFunc &amp; VentSpcFunc combos'!$Q$8:$Q$343,0),0)&gt;0,1,0)</f>
        <v>0</v>
      </c>
      <c r="BS70" s="107">
        <f ca="1">IF(IFERROR(MATCH(_xlfn.CONCAT($B70,",",BS$4),'22 SpcFunc &amp; VentSpcFunc combos'!$Q$8:$Q$343,0),0)&gt;0,1,0)</f>
        <v>0</v>
      </c>
      <c r="BT70" s="107">
        <f ca="1">IF(IFERROR(MATCH(_xlfn.CONCAT($B70,",",BT$4),'22 SpcFunc &amp; VentSpcFunc combos'!$Q$8:$Q$343,0),0)&gt;0,1,0)</f>
        <v>0</v>
      </c>
      <c r="BU70" s="107">
        <f ca="1">IF(IFERROR(MATCH(_xlfn.CONCAT($B70,",",BU$4),'22 SpcFunc &amp; VentSpcFunc combos'!$Q$8:$Q$343,0),0)&gt;0,1,0)</f>
        <v>0</v>
      </c>
      <c r="BV70" s="107">
        <f ca="1">IF(IFERROR(MATCH(_xlfn.CONCAT($B70,",",BV$4),'22 SpcFunc &amp; VentSpcFunc combos'!$Q$8:$Q$343,0),0)&gt;0,1,0)</f>
        <v>0</v>
      </c>
      <c r="BW70" s="107">
        <f ca="1">IF(IFERROR(MATCH(_xlfn.CONCAT($B70,",",BW$4),'22 SpcFunc &amp; VentSpcFunc combos'!$Q$8:$Q$343,0),0)&gt;0,1,0)</f>
        <v>0</v>
      </c>
      <c r="BX70" s="107">
        <f ca="1">IF(IFERROR(MATCH(_xlfn.CONCAT($B70,",",BX$4),'22 SpcFunc &amp; VentSpcFunc combos'!$Q$8:$Q$343,0),0)&gt;0,1,0)</f>
        <v>0</v>
      </c>
      <c r="BY70" s="107">
        <f ca="1">IF(IFERROR(MATCH(_xlfn.CONCAT($B70,",",BY$4),'22 SpcFunc &amp; VentSpcFunc combos'!$Q$8:$Q$343,0),0)&gt;0,1,0)</f>
        <v>0</v>
      </c>
      <c r="BZ70" s="107">
        <f ca="1">IF(IFERROR(MATCH(_xlfn.CONCAT($B70,",",BZ$4),'22 SpcFunc &amp; VentSpcFunc combos'!$Q$8:$Q$343,0),0)&gt;0,1,0)</f>
        <v>0</v>
      </c>
      <c r="CA70" s="107">
        <f ca="1">IF(IFERROR(MATCH(_xlfn.CONCAT($B70,",",CA$4),'22 SpcFunc &amp; VentSpcFunc combos'!$Q$8:$Q$343,0),0)&gt;0,1,0)</f>
        <v>0</v>
      </c>
      <c r="CB70" s="107">
        <f ca="1">IF(IFERROR(MATCH(_xlfn.CONCAT($B70,",",CB$4),'22 SpcFunc &amp; VentSpcFunc combos'!$Q$8:$Q$343,0),0)&gt;0,1,0)</f>
        <v>0</v>
      </c>
      <c r="CC70" s="107">
        <f ca="1">IF(IFERROR(MATCH(_xlfn.CONCAT($B70,",",CC$4),'22 SpcFunc &amp; VentSpcFunc combos'!$Q$8:$Q$343,0),0)&gt;0,1,0)</f>
        <v>0</v>
      </c>
      <c r="CD70" s="107">
        <f ca="1">IF(IFERROR(MATCH(_xlfn.CONCAT($B70,",",CD$4),'22 SpcFunc &amp; VentSpcFunc combos'!$Q$8:$Q$343,0),0)&gt;0,1,0)</f>
        <v>0</v>
      </c>
      <c r="CE70" s="107">
        <f ca="1">IF(IFERROR(MATCH(_xlfn.CONCAT($B70,",",CE$4),'22 SpcFunc &amp; VentSpcFunc combos'!$Q$8:$Q$343,0),0)&gt;0,1,0)</f>
        <v>0</v>
      </c>
      <c r="CF70" s="107">
        <f ca="1">IF(IFERROR(MATCH(_xlfn.CONCAT($B70,",",CF$4),'22 SpcFunc &amp; VentSpcFunc combos'!$Q$8:$Q$343,0),0)&gt;0,1,0)</f>
        <v>0</v>
      </c>
      <c r="CG70" s="107">
        <f ca="1">IF(IFERROR(MATCH(_xlfn.CONCAT($B70,",",CG$4),'22 SpcFunc &amp; VentSpcFunc combos'!$Q$8:$Q$343,0),0)&gt;0,1,0)</f>
        <v>0</v>
      </c>
      <c r="CH70" s="107">
        <f ca="1">IF(IFERROR(MATCH(_xlfn.CONCAT($B70,",",CH$4),'22 SpcFunc &amp; VentSpcFunc combos'!$Q$8:$Q$343,0),0)&gt;0,1,0)</f>
        <v>0</v>
      </c>
      <c r="CI70" s="107">
        <f ca="1">IF(IFERROR(MATCH(_xlfn.CONCAT($B70,",",CI$4),'22 SpcFunc &amp; VentSpcFunc combos'!$Q$8:$Q$343,0),0)&gt;0,1,0)</f>
        <v>0</v>
      </c>
      <c r="CJ70" s="107">
        <f ca="1">IF(IFERROR(MATCH(_xlfn.CONCAT($B70,",",CJ$4),'22 SpcFunc &amp; VentSpcFunc combos'!$Q$8:$Q$343,0),0)&gt;0,1,0)</f>
        <v>0</v>
      </c>
      <c r="CK70" s="107">
        <f ca="1">IF(IFERROR(MATCH(_xlfn.CONCAT($B70,",",CK$4),'22 SpcFunc &amp; VentSpcFunc combos'!$Q$8:$Q$343,0),0)&gt;0,1,0)</f>
        <v>0</v>
      </c>
      <c r="CL70" s="107">
        <f ca="1">IF(IFERROR(MATCH(_xlfn.CONCAT($B70,",",CL$4),'22 SpcFunc &amp; VentSpcFunc combos'!$Q$8:$Q$343,0),0)&gt;0,1,0)</f>
        <v>0</v>
      </c>
      <c r="CM70" s="107">
        <f ca="1">IF(IFERROR(MATCH(_xlfn.CONCAT($B70,",",CM$4),'22 SpcFunc &amp; VentSpcFunc combos'!$Q$8:$Q$343,0),0)&gt;0,1,0)</f>
        <v>1</v>
      </c>
      <c r="CN70" s="107">
        <f ca="1">IF(IFERROR(MATCH(_xlfn.CONCAT($B70,",",CN$4),'22 SpcFunc &amp; VentSpcFunc combos'!$Q$8:$Q$343,0),0)&gt;0,1,0)</f>
        <v>0</v>
      </c>
      <c r="CO70" s="107">
        <f ca="1">IF(IFERROR(MATCH(_xlfn.CONCAT($B70,",",CO$4),'22 SpcFunc &amp; VentSpcFunc combos'!$Q$8:$Q$343,0),0)&gt;0,1,0)</f>
        <v>0</v>
      </c>
      <c r="CP70" s="107">
        <f ca="1">IF(IFERROR(MATCH(_xlfn.CONCAT($B70,",",CP$4),'22 SpcFunc &amp; VentSpcFunc combos'!$Q$8:$Q$343,0),0)&gt;0,1,0)</f>
        <v>0</v>
      </c>
      <c r="CQ70" s="107">
        <f ca="1">IF(IFERROR(MATCH(_xlfn.CONCAT($B70,",",CQ$4),'22 SpcFunc &amp; VentSpcFunc combos'!$Q$8:$Q$343,0),0)&gt;0,1,0)</f>
        <v>0</v>
      </c>
      <c r="CR70" s="107">
        <f ca="1">IF(IFERROR(MATCH(_xlfn.CONCAT($B70,",",CR$4),'22 SpcFunc &amp; VentSpcFunc combos'!$Q$8:$Q$343,0),0)&gt;0,1,0)</f>
        <v>1</v>
      </c>
      <c r="CS70" s="107">
        <f ca="1">IF(IFERROR(MATCH(_xlfn.CONCAT($B70,",",CS$4),'22 SpcFunc &amp; VentSpcFunc combos'!$Q$8:$Q$343,0),0)&gt;0,1,0)</f>
        <v>1</v>
      </c>
      <c r="CT70" s="107">
        <f ca="1">IF(IFERROR(MATCH(_xlfn.CONCAT($B70,",",CT$4),'22 SpcFunc &amp; VentSpcFunc combos'!$Q$8:$Q$343,0),0)&gt;0,1,0)</f>
        <v>0</v>
      </c>
      <c r="CU70" s="86" t="s">
        <v>535</v>
      </c>
      <c r="CV70">
        <f t="shared" ref="CV70:CV88" ca="1" si="5">SUM(C70:CT70)</f>
        <v>4</v>
      </c>
    </row>
    <row r="71" spans="2:100">
      <c r="B71" t="str">
        <f>'For CSV - 2022 SpcFuncData'!B72</f>
        <v>Sports Arena - Playing Area (2,000 - 5,000 Spectators)</v>
      </c>
      <c r="C71" s="107">
        <f ca="1">IF(IFERROR(MATCH(_xlfn.CONCAT($B71,",",C$4),'22 SpcFunc &amp; VentSpcFunc combos'!$Q$8:$Q$343,0),0)&gt;0,1,0)</f>
        <v>0</v>
      </c>
      <c r="D71" s="107">
        <f ca="1">IF(IFERROR(MATCH(_xlfn.CONCAT($B71,",",D$4),'22 SpcFunc &amp; VentSpcFunc combos'!$Q$8:$Q$343,0),0)&gt;0,1,0)</f>
        <v>0</v>
      </c>
      <c r="E71" s="107">
        <f ca="1">IF(IFERROR(MATCH(_xlfn.CONCAT($B71,",",E$4),'22 SpcFunc &amp; VentSpcFunc combos'!$Q$8:$Q$343,0),0)&gt;0,1,0)</f>
        <v>0</v>
      </c>
      <c r="F71" s="107">
        <f ca="1">IF(IFERROR(MATCH(_xlfn.CONCAT($B71,",",F$4),'22 SpcFunc &amp; VentSpcFunc combos'!$Q$8:$Q$343,0),0)&gt;0,1,0)</f>
        <v>0</v>
      </c>
      <c r="G71" s="107">
        <f ca="1">IF(IFERROR(MATCH(_xlfn.CONCAT($B71,",",G$4),'22 SpcFunc &amp; VentSpcFunc combos'!$Q$8:$Q$343,0),0)&gt;0,1,0)</f>
        <v>0</v>
      </c>
      <c r="H71" s="107">
        <f ca="1">IF(IFERROR(MATCH(_xlfn.CONCAT($B71,",",H$4),'22 SpcFunc &amp; VentSpcFunc combos'!$Q$8:$Q$343,0),0)&gt;0,1,0)</f>
        <v>0</v>
      </c>
      <c r="I71" s="107">
        <f ca="1">IF(IFERROR(MATCH(_xlfn.CONCAT($B71,",",I$4),'22 SpcFunc &amp; VentSpcFunc combos'!$Q$8:$Q$343,0),0)&gt;0,1,0)</f>
        <v>0</v>
      </c>
      <c r="J71" s="107">
        <f ca="1">IF(IFERROR(MATCH(_xlfn.CONCAT($B71,",",J$4),'22 SpcFunc &amp; VentSpcFunc combos'!$Q$8:$Q$343,0),0)&gt;0,1,0)</f>
        <v>0</v>
      </c>
      <c r="K71" s="107">
        <f ca="1">IF(IFERROR(MATCH(_xlfn.CONCAT($B71,",",K$4),'22 SpcFunc &amp; VentSpcFunc combos'!$Q$8:$Q$343,0),0)&gt;0,1,0)</f>
        <v>0</v>
      </c>
      <c r="L71" s="107">
        <f ca="1">IF(IFERROR(MATCH(_xlfn.CONCAT($B71,",",L$4),'22 SpcFunc &amp; VentSpcFunc combos'!$Q$8:$Q$343,0),0)&gt;0,1,0)</f>
        <v>0</v>
      </c>
      <c r="M71" s="107">
        <f ca="1">IF(IFERROR(MATCH(_xlfn.CONCAT($B71,",",M$4),'22 SpcFunc &amp; VentSpcFunc combos'!$Q$8:$Q$343,0),0)&gt;0,1,0)</f>
        <v>0</v>
      </c>
      <c r="N71" s="107">
        <f ca="1">IF(IFERROR(MATCH(_xlfn.CONCAT($B71,",",N$4),'22 SpcFunc &amp; VentSpcFunc combos'!$Q$8:$Q$343,0),0)&gt;0,1,0)</f>
        <v>0</v>
      </c>
      <c r="O71" s="107">
        <f ca="1">IF(IFERROR(MATCH(_xlfn.CONCAT($B71,",",O$4),'22 SpcFunc &amp; VentSpcFunc combos'!$Q$8:$Q$343,0),0)&gt;0,1,0)</f>
        <v>0</v>
      </c>
      <c r="P71" s="107">
        <f ca="1">IF(IFERROR(MATCH(_xlfn.CONCAT($B71,",",P$4),'22 SpcFunc &amp; VentSpcFunc combos'!$Q$8:$Q$343,0),0)&gt;0,1,0)</f>
        <v>0</v>
      </c>
      <c r="Q71" s="107">
        <f ca="1">IF(IFERROR(MATCH(_xlfn.CONCAT($B71,",",Q$4),'22 SpcFunc &amp; VentSpcFunc combos'!$Q$8:$Q$343,0),0)&gt;0,1,0)</f>
        <v>0</v>
      </c>
      <c r="R71" s="107">
        <f ca="1">IF(IFERROR(MATCH(_xlfn.CONCAT($B71,",",R$4),'22 SpcFunc &amp; VentSpcFunc combos'!$Q$8:$Q$343,0),0)&gt;0,1,0)</f>
        <v>0</v>
      </c>
      <c r="S71" s="107">
        <f ca="1">IF(IFERROR(MATCH(_xlfn.CONCAT($B71,",",S$4),'22 SpcFunc &amp; VentSpcFunc combos'!$Q$8:$Q$343,0),0)&gt;0,1,0)</f>
        <v>0</v>
      </c>
      <c r="T71" s="107">
        <f ca="1">IF(IFERROR(MATCH(_xlfn.CONCAT($B71,",",T$4),'22 SpcFunc &amp; VentSpcFunc combos'!$Q$8:$Q$343,0),0)&gt;0,1,0)</f>
        <v>0</v>
      </c>
      <c r="U71" s="107">
        <f ca="1">IF(IFERROR(MATCH(_xlfn.CONCAT($B71,",",U$4),'22 SpcFunc &amp; VentSpcFunc combos'!$Q$8:$Q$343,0),0)&gt;0,1,0)</f>
        <v>0</v>
      </c>
      <c r="V71" s="107">
        <f ca="1">IF(IFERROR(MATCH(_xlfn.CONCAT($B71,",",V$4),'22 SpcFunc &amp; VentSpcFunc combos'!$Q$8:$Q$343,0),0)&gt;0,1,0)</f>
        <v>0</v>
      </c>
      <c r="W71" s="107">
        <f ca="1">IF(IFERROR(MATCH(_xlfn.CONCAT($B71,",",W$4),'22 SpcFunc &amp; VentSpcFunc combos'!$Q$8:$Q$343,0),0)&gt;0,1,0)</f>
        <v>0</v>
      </c>
      <c r="X71" s="107">
        <f ca="1">IF(IFERROR(MATCH(_xlfn.CONCAT($B71,",",X$4),'22 SpcFunc &amp; VentSpcFunc combos'!$Q$8:$Q$343,0),0)&gt;0,1,0)</f>
        <v>0</v>
      </c>
      <c r="Y71" s="107">
        <f ca="1">IF(IFERROR(MATCH(_xlfn.CONCAT($B71,",",Y$4),'22 SpcFunc &amp; VentSpcFunc combos'!$Q$8:$Q$343,0),0)&gt;0,1,0)</f>
        <v>0</v>
      </c>
      <c r="Z71" s="107">
        <f ca="1">IF(IFERROR(MATCH(_xlfn.CONCAT($B71,",",Z$4),'22 SpcFunc &amp; VentSpcFunc combos'!$Q$8:$Q$343,0),0)&gt;0,1,0)</f>
        <v>0</v>
      </c>
      <c r="AA71" s="107">
        <f ca="1">IF(IFERROR(MATCH(_xlfn.CONCAT($B71,",",AA$4),'22 SpcFunc &amp; VentSpcFunc combos'!$Q$8:$Q$343,0),0)&gt;0,1,0)</f>
        <v>1</v>
      </c>
      <c r="AB71" s="107">
        <f ca="1">IF(IFERROR(MATCH(_xlfn.CONCAT($B71,",",AB$4),'22 SpcFunc &amp; VentSpcFunc combos'!$Q$8:$Q$343,0),0)&gt;0,1,0)</f>
        <v>0</v>
      </c>
      <c r="AC71" s="107">
        <f ca="1">IF(IFERROR(MATCH(_xlfn.CONCAT($B71,",",AC$4),'22 SpcFunc &amp; VentSpcFunc combos'!$Q$8:$Q$343,0),0)&gt;0,1,0)</f>
        <v>0</v>
      </c>
      <c r="AD71" s="107">
        <f ca="1">IF(IFERROR(MATCH(_xlfn.CONCAT($B71,",",AD$4),'22 SpcFunc &amp; VentSpcFunc combos'!$Q$8:$Q$343,0),0)&gt;0,1,0)</f>
        <v>0</v>
      </c>
      <c r="AE71" s="107">
        <f ca="1">IF(IFERROR(MATCH(_xlfn.CONCAT($B71,",",AE$4),'22 SpcFunc &amp; VentSpcFunc combos'!$Q$8:$Q$343,0),0)&gt;0,1,0)</f>
        <v>0</v>
      </c>
      <c r="AF71" s="107">
        <f ca="1">IF(IFERROR(MATCH(_xlfn.CONCAT($B71,",",AF$4),'22 SpcFunc &amp; VentSpcFunc combos'!$Q$8:$Q$343,0),0)&gt;0,1,0)</f>
        <v>0</v>
      </c>
      <c r="AG71" s="107">
        <f ca="1">IF(IFERROR(MATCH(_xlfn.CONCAT($B71,",",AG$4),'22 SpcFunc &amp; VentSpcFunc combos'!$Q$8:$Q$343,0),0)&gt;0,1,0)</f>
        <v>0</v>
      </c>
      <c r="AH71" s="107">
        <f ca="1">IF(IFERROR(MATCH(_xlfn.CONCAT($B71,",",AH$4),'22 SpcFunc &amp; VentSpcFunc combos'!$Q$8:$Q$343,0),0)&gt;0,1,0)</f>
        <v>0</v>
      </c>
      <c r="AI71" s="107">
        <f ca="1">IF(IFERROR(MATCH(_xlfn.CONCAT($B71,",",AI$4),'22 SpcFunc &amp; VentSpcFunc combos'!$Q$8:$Q$343,0),0)&gt;0,1,0)</f>
        <v>0</v>
      </c>
      <c r="AJ71" s="107">
        <f ca="1">IF(IFERROR(MATCH(_xlfn.CONCAT($B71,",",AJ$4),'22 SpcFunc &amp; VentSpcFunc combos'!$Q$8:$Q$343,0),0)&gt;0,1,0)</f>
        <v>0</v>
      </c>
      <c r="AK71" s="107">
        <f ca="1">IF(IFERROR(MATCH(_xlfn.CONCAT($B71,",",AK$4),'22 SpcFunc &amp; VentSpcFunc combos'!$Q$8:$Q$343,0),0)&gt;0,1,0)</f>
        <v>0</v>
      </c>
      <c r="AL71" s="107">
        <f ca="1">IF(IFERROR(MATCH(_xlfn.CONCAT($B71,",",AL$4),'22 SpcFunc &amp; VentSpcFunc combos'!$Q$8:$Q$343,0),0)&gt;0,1,0)</f>
        <v>0</v>
      </c>
      <c r="AM71" s="107">
        <f ca="1">IF(IFERROR(MATCH(_xlfn.CONCAT($B71,",",AM$4),'22 SpcFunc &amp; VentSpcFunc combos'!$Q$8:$Q$343,0),0)&gt;0,1,0)</f>
        <v>0</v>
      </c>
      <c r="AN71" s="107">
        <f ca="1">IF(IFERROR(MATCH(_xlfn.CONCAT($B71,",",AN$4),'22 SpcFunc &amp; VentSpcFunc combos'!$Q$8:$Q$343,0),0)&gt;0,1,0)</f>
        <v>0</v>
      </c>
      <c r="AO71" s="107">
        <f ca="1">IF(IFERROR(MATCH(_xlfn.CONCAT($B71,",",AO$4),'22 SpcFunc &amp; VentSpcFunc combos'!$Q$8:$Q$343,0),0)&gt;0,1,0)</f>
        <v>0</v>
      </c>
      <c r="AP71" s="107">
        <f ca="1">IF(IFERROR(MATCH(_xlfn.CONCAT($B71,",",AP$4),'22 SpcFunc &amp; VentSpcFunc combos'!$Q$8:$Q$343,0),0)&gt;0,1,0)</f>
        <v>0</v>
      </c>
      <c r="AQ71" s="107">
        <f ca="1">IF(IFERROR(MATCH(_xlfn.CONCAT($B71,",",AQ$4),'22 SpcFunc &amp; VentSpcFunc combos'!$Q$8:$Q$343,0),0)&gt;0,1,0)</f>
        <v>0</v>
      </c>
      <c r="AR71" s="107">
        <f ca="1">IF(IFERROR(MATCH(_xlfn.CONCAT($B71,",",AR$4),'22 SpcFunc &amp; VentSpcFunc combos'!$Q$8:$Q$343,0),0)&gt;0,1,0)</f>
        <v>0</v>
      </c>
      <c r="AS71" s="107">
        <f ca="1">IF(IFERROR(MATCH(_xlfn.CONCAT($B71,",",AS$4),'22 SpcFunc &amp; VentSpcFunc combos'!$Q$8:$Q$343,0),0)&gt;0,1,0)</f>
        <v>0</v>
      </c>
      <c r="AT71" s="107">
        <f ca="1">IF(IFERROR(MATCH(_xlfn.CONCAT($B71,",",AT$4),'22 SpcFunc &amp; VentSpcFunc combos'!$Q$8:$Q$343,0),0)&gt;0,1,0)</f>
        <v>0</v>
      </c>
      <c r="AU71" s="107">
        <f ca="1">IF(IFERROR(MATCH(_xlfn.CONCAT($B71,",",AU$4),'22 SpcFunc &amp; VentSpcFunc combos'!$Q$8:$Q$343,0),0)&gt;0,1,0)</f>
        <v>0</v>
      </c>
      <c r="AV71" s="107">
        <f ca="1">IF(IFERROR(MATCH(_xlfn.CONCAT($B71,",",AV$4),'22 SpcFunc &amp; VentSpcFunc combos'!$Q$8:$Q$343,0),0)&gt;0,1,0)</f>
        <v>0</v>
      </c>
      <c r="AW71" s="107">
        <f ca="1">IF(IFERROR(MATCH(_xlfn.CONCAT($B71,",",AW$4),'22 SpcFunc &amp; VentSpcFunc combos'!$Q$8:$Q$343,0),0)&gt;0,1,0)</f>
        <v>0</v>
      </c>
      <c r="AX71" s="107">
        <f ca="1">IF(IFERROR(MATCH(_xlfn.CONCAT($B71,",",AX$4),'22 SpcFunc &amp; VentSpcFunc combos'!$Q$8:$Q$343,0),0)&gt;0,1,0)</f>
        <v>0</v>
      </c>
      <c r="AY71" s="107">
        <f ca="1">IF(IFERROR(MATCH(_xlfn.CONCAT($B71,",",AY$4),'22 SpcFunc &amp; VentSpcFunc combos'!$Q$8:$Q$343,0),0)&gt;0,1,0)</f>
        <v>0</v>
      </c>
      <c r="AZ71" s="107">
        <f ca="1">IF(IFERROR(MATCH(_xlfn.CONCAT($B71,",",AZ$4),'22 SpcFunc &amp; VentSpcFunc combos'!$Q$8:$Q$343,0),0)&gt;0,1,0)</f>
        <v>0</v>
      </c>
      <c r="BA71" s="107">
        <f ca="1">IF(IFERROR(MATCH(_xlfn.CONCAT($B71,",",BA$4),'22 SpcFunc &amp; VentSpcFunc combos'!$Q$8:$Q$343,0),0)&gt;0,1,0)</f>
        <v>0</v>
      </c>
      <c r="BB71" s="107">
        <f ca="1">IF(IFERROR(MATCH(_xlfn.CONCAT($B71,",",BB$4),'22 SpcFunc &amp; VentSpcFunc combos'!$Q$8:$Q$343,0),0)&gt;0,1,0)</f>
        <v>0</v>
      </c>
      <c r="BC71" s="107">
        <f ca="1">IF(IFERROR(MATCH(_xlfn.CONCAT($B71,",",BC$4),'22 SpcFunc &amp; VentSpcFunc combos'!$Q$8:$Q$343,0),0)&gt;0,1,0)</f>
        <v>0</v>
      </c>
      <c r="BD71" s="107">
        <f ca="1">IF(IFERROR(MATCH(_xlfn.CONCAT($B71,",",BD$4),'22 SpcFunc &amp; VentSpcFunc combos'!$Q$8:$Q$343,0),0)&gt;0,1,0)</f>
        <v>0</v>
      </c>
      <c r="BE71" s="107">
        <f ca="1">IF(IFERROR(MATCH(_xlfn.CONCAT($B71,",",BE$4),'22 SpcFunc &amp; VentSpcFunc combos'!$Q$8:$Q$343,0),0)&gt;0,1,0)</f>
        <v>0</v>
      </c>
      <c r="BF71" s="107">
        <f ca="1">IF(IFERROR(MATCH(_xlfn.CONCAT($B71,",",BF$4),'22 SpcFunc &amp; VentSpcFunc combos'!$Q$8:$Q$343,0),0)&gt;0,1,0)</f>
        <v>0</v>
      </c>
      <c r="BG71" s="107">
        <f ca="1">IF(IFERROR(MATCH(_xlfn.CONCAT($B71,",",BG$4),'22 SpcFunc &amp; VentSpcFunc combos'!$Q$8:$Q$343,0),0)&gt;0,1,0)</f>
        <v>0</v>
      </c>
      <c r="BH71" s="107">
        <f ca="1">IF(IFERROR(MATCH(_xlfn.CONCAT($B71,",",BH$4),'22 SpcFunc &amp; VentSpcFunc combos'!$Q$8:$Q$343,0),0)&gt;0,1,0)</f>
        <v>0</v>
      </c>
      <c r="BI71" s="107">
        <f ca="1">IF(IFERROR(MATCH(_xlfn.CONCAT($B71,",",BI$4),'22 SpcFunc &amp; VentSpcFunc combos'!$Q$8:$Q$343,0),0)&gt;0,1,0)</f>
        <v>0</v>
      </c>
      <c r="BJ71" s="107">
        <f ca="1">IF(IFERROR(MATCH(_xlfn.CONCAT($B71,",",BJ$4),'22 SpcFunc &amp; VentSpcFunc combos'!$Q$8:$Q$343,0),0)&gt;0,1,0)</f>
        <v>0</v>
      </c>
      <c r="BK71" s="107">
        <f ca="1">IF(IFERROR(MATCH(_xlfn.CONCAT($B71,",",BK$4),'22 SpcFunc &amp; VentSpcFunc combos'!$Q$8:$Q$343,0),0)&gt;0,1,0)</f>
        <v>0</v>
      </c>
      <c r="BL71" s="107">
        <f ca="1">IF(IFERROR(MATCH(_xlfn.CONCAT($B71,",",BL$4),'22 SpcFunc &amp; VentSpcFunc combos'!$Q$8:$Q$343,0),0)&gt;0,1,0)</f>
        <v>0</v>
      </c>
      <c r="BM71" s="107">
        <f ca="1">IF(IFERROR(MATCH(_xlfn.CONCAT($B71,",",BM$4),'22 SpcFunc &amp; VentSpcFunc combos'!$Q$8:$Q$343,0),0)&gt;0,1,0)</f>
        <v>0</v>
      </c>
      <c r="BN71" s="107">
        <f ca="1">IF(IFERROR(MATCH(_xlfn.CONCAT($B71,",",BN$4),'22 SpcFunc &amp; VentSpcFunc combos'!$Q$8:$Q$343,0),0)&gt;0,1,0)</f>
        <v>0</v>
      </c>
      <c r="BO71" s="107">
        <f ca="1">IF(IFERROR(MATCH(_xlfn.CONCAT($B71,",",BO$4),'22 SpcFunc &amp; VentSpcFunc combos'!$Q$8:$Q$343,0),0)&gt;0,1,0)</f>
        <v>0</v>
      </c>
      <c r="BP71" s="107">
        <f ca="1">IF(IFERROR(MATCH(_xlfn.CONCAT($B71,",",BP$4),'22 SpcFunc &amp; VentSpcFunc combos'!$Q$8:$Q$343,0),0)&gt;0,1,0)</f>
        <v>0</v>
      </c>
      <c r="BQ71" s="107">
        <f ca="1">IF(IFERROR(MATCH(_xlfn.CONCAT($B71,",",BQ$4),'22 SpcFunc &amp; VentSpcFunc combos'!$Q$8:$Q$343,0),0)&gt;0,1,0)</f>
        <v>0</v>
      </c>
      <c r="BR71" s="107">
        <f ca="1">IF(IFERROR(MATCH(_xlfn.CONCAT($B71,",",BR$4),'22 SpcFunc &amp; VentSpcFunc combos'!$Q$8:$Q$343,0),0)&gt;0,1,0)</f>
        <v>0</v>
      </c>
      <c r="BS71" s="107">
        <f ca="1">IF(IFERROR(MATCH(_xlfn.CONCAT($B71,",",BS$4),'22 SpcFunc &amp; VentSpcFunc combos'!$Q$8:$Q$343,0),0)&gt;0,1,0)</f>
        <v>0</v>
      </c>
      <c r="BT71" s="107">
        <f ca="1">IF(IFERROR(MATCH(_xlfn.CONCAT($B71,",",BT$4),'22 SpcFunc &amp; VentSpcFunc combos'!$Q$8:$Q$343,0),0)&gt;0,1,0)</f>
        <v>0</v>
      </c>
      <c r="BU71" s="107">
        <f ca="1">IF(IFERROR(MATCH(_xlfn.CONCAT($B71,",",BU$4),'22 SpcFunc &amp; VentSpcFunc combos'!$Q$8:$Q$343,0),0)&gt;0,1,0)</f>
        <v>0</v>
      </c>
      <c r="BV71" s="107">
        <f ca="1">IF(IFERROR(MATCH(_xlfn.CONCAT($B71,",",BV$4),'22 SpcFunc &amp; VentSpcFunc combos'!$Q$8:$Q$343,0),0)&gt;0,1,0)</f>
        <v>0</v>
      </c>
      <c r="BW71" s="107">
        <f ca="1">IF(IFERROR(MATCH(_xlfn.CONCAT($B71,",",BW$4),'22 SpcFunc &amp; VentSpcFunc combos'!$Q$8:$Q$343,0),0)&gt;0,1,0)</f>
        <v>0</v>
      </c>
      <c r="BX71" s="107">
        <f ca="1">IF(IFERROR(MATCH(_xlfn.CONCAT($B71,",",BX$4),'22 SpcFunc &amp; VentSpcFunc combos'!$Q$8:$Q$343,0),0)&gt;0,1,0)</f>
        <v>0</v>
      </c>
      <c r="BY71" s="107">
        <f ca="1">IF(IFERROR(MATCH(_xlfn.CONCAT($B71,",",BY$4),'22 SpcFunc &amp; VentSpcFunc combos'!$Q$8:$Q$343,0),0)&gt;0,1,0)</f>
        <v>0</v>
      </c>
      <c r="BZ71" s="107">
        <f ca="1">IF(IFERROR(MATCH(_xlfn.CONCAT($B71,",",BZ$4),'22 SpcFunc &amp; VentSpcFunc combos'!$Q$8:$Q$343,0),0)&gt;0,1,0)</f>
        <v>0</v>
      </c>
      <c r="CA71" s="107">
        <f ca="1">IF(IFERROR(MATCH(_xlfn.CONCAT($B71,",",CA$4),'22 SpcFunc &amp; VentSpcFunc combos'!$Q$8:$Q$343,0),0)&gt;0,1,0)</f>
        <v>0</v>
      </c>
      <c r="CB71" s="107">
        <f ca="1">IF(IFERROR(MATCH(_xlfn.CONCAT($B71,",",CB$4),'22 SpcFunc &amp; VentSpcFunc combos'!$Q$8:$Q$343,0),0)&gt;0,1,0)</f>
        <v>0</v>
      </c>
      <c r="CC71" s="107">
        <f ca="1">IF(IFERROR(MATCH(_xlfn.CONCAT($B71,",",CC$4),'22 SpcFunc &amp; VentSpcFunc combos'!$Q$8:$Q$343,0),0)&gt;0,1,0)</f>
        <v>0</v>
      </c>
      <c r="CD71" s="107">
        <f ca="1">IF(IFERROR(MATCH(_xlfn.CONCAT($B71,",",CD$4),'22 SpcFunc &amp; VentSpcFunc combos'!$Q$8:$Q$343,0),0)&gt;0,1,0)</f>
        <v>0</v>
      </c>
      <c r="CE71" s="107">
        <f ca="1">IF(IFERROR(MATCH(_xlfn.CONCAT($B71,",",CE$4),'22 SpcFunc &amp; VentSpcFunc combos'!$Q$8:$Q$343,0),0)&gt;0,1,0)</f>
        <v>0</v>
      </c>
      <c r="CF71" s="107">
        <f ca="1">IF(IFERROR(MATCH(_xlfn.CONCAT($B71,",",CF$4),'22 SpcFunc &amp; VentSpcFunc combos'!$Q$8:$Q$343,0),0)&gt;0,1,0)</f>
        <v>0</v>
      </c>
      <c r="CG71" s="107">
        <f ca="1">IF(IFERROR(MATCH(_xlfn.CONCAT($B71,",",CG$4),'22 SpcFunc &amp; VentSpcFunc combos'!$Q$8:$Q$343,0),0)&gt;0,1,0)</f>
        <v>0</v>
      </c>
      <c r="CH71" s="107">
        <f ca="1">IF(IFERROR(MATCH(_xlfn.CONCAT($B71,",",CH$4),'22 SpcFunc &amp; VentSpcFunc combos'!$Q$8:$Q$343,0),0)&gt;0,1,0)</f>
        <v>0</v>
      </c>
      <c r="CI71" s="107">
        <f ca="1">IF(IFERROR(MATCH(_xlfn.CONCAT($B71,",",CI$4),'22 SpcFunc &amp; VentSpcFunc combos'!$Q$8:$Q$343,0),0)&gt;0,1,0)</f>
        <v>0</v>
      </c>
      <c r="CJ71" s="107">
        <f ca="1">IF(IFERROR(MATCH(_xlfn.CONCAT($B71,",",CJ$4),'22 SpcFunc &amp; VentSpcFunc combos'!$Q$8:$Q$343,0),0)&gt;0,1,0)</f>
        <v>0</v>
      </c>
      <c r="CK71" s="107">
        <f ca="1">IF(IFERROR(MATCH(_xlfn.CONCAT($B71,",",CK$4),'22 SpcFunc &amp; VentSpcFunc combos'!$Q$8:$Q$343,0),0)&gt;0,1,0)</f>
        <v>0</v>
      </c>
      <c r="CL71" s="107">
        <f ca="1">IF(IFERROR(MATCH(_xlfn.CONCAT($B71,",",CL$4),'22 SpcFunc &amp; VentSpcFunc combos'!$Q$8:$Q$343,0),0)&gt;0,1,0)</f>
        <v>0</v>
      </c>
      <c r="CM71" s="107">
        <f ca="1">IF(IFERROR(MATCH(_xlfn.CONCAT($B71,",",CM$4),'22 SpcFunc &amp; VentSpcFunc combos'!$Q$8:$Q$343,0),0)&gt;0,1,0)</f>
        <v>1</v>
      </c>
      <c r="CN71" s="107">
        <f ca="1">IF(IFERROR(MATCH(_xlfn.CONCAT($B71,",",CN$4),'22 SpcFunc &amp; VentSpcFunc combos'!$Q$8:$Q$343,0),0)&gt;0,1,0)</f>
        <v>0</v>
      </c>
      <c r="CO71" s="107">
        <f ca="1">IF(IFERROR(MATCH(_xlfn.CONCAT($B71,",",CO$4),'22 SpcFunc &amp; VentSpcFunc combos'!$Q$8:$Q$343,0),0)&gt;0,1,0)</f>
        <v>0</v>
      </c>
      <c r="CP71" s="107">
        <f ca="1">IF(IFERROR(MATCH(_xlfn.CONCAT($B71,",",CP$4),'22 SpcFunc &amp; VentSpcFunc combos'!$Q$8:$Q$343,0),0)&gt;0,1,0)</f>
        <v>0</v>
      </c>
      <c r="CQ71" s="107">
        <f ca="1">IF(IFERROR(MATCH(_xlfn.CONCAT($B71,",",CQ$4),'22 SpcFunc &amp; VentSpcFunc combos'!$Q$8:$Q$343,0),0)&gt;0,1,0)</f>
        <v>0</v>
      </c>
      <c r="CR71" s="107">
        <f ca="1">IF(IFERROR(MATCH(_xlfn.CONCAT($B71,",",CR$4),'22 SpcFunc &amp; VentSpcFunc combos'!$Q$8:$Q$343,0),0)&gt;0,1,0)</f>
        <v>1</v>
      </c>
      <c r="CS71" s="107">
        <f ca="1">IF(IFERROR(MATCH(_xlfn.CONCAT($B71,",",CS$4),'22 SpcFunc &amp; VentSpcFunc combos'!$Q$8:$Q$343,0),0)&gt;0,1,0)</f>
        <v>1</v>
      </c>
      <c r="CT71" s="107">
        <f ca="1">IF(IFERROR(MATCH(_xlfn.CONCAT($B71,",",CT$4),'22 SpcFunc &amp; VentSpcFunc combos'!$Q$8:$Q$343,0),0)&gt;0,1,0)</f>
        <v>0</v>
      </c>
      <c r="CU71" s="86" t="s">
        <v>535</v>
      </c>
      <c r="CV71">
        <f t="shared" ca="1" si="5"/>
        <v>4</v>
      </c>
    </row>
    <row r="72" spans="2:100">
      <c r="B72" t="str">
        <f>'For CSV - 2022 SpcFuncData'!B73</f>
        <v>Sports Arena - Playing Area (&lt; 2,000 Spectators)</v>
      </c>
      <c r="C72" s="107">
        <f ca="1">IF(IFERROR(MATCH(_xlfn.CONCAT($B72,",",C$4),'22 SpcFunc &amp; VentSpcFunc combos'!$Q$8:$Q$343,0),0)&gt;0,1,0)</f>
        <v>0</v>
      </c>
      <c r="D72" s="107">
        <f ca="1">IF(IFERROR(MATCH(_xlfn.CONCAT($B72,",",D$4),'22 SpcFunc &amp; VentSpcFunc combos'!$Q$8:$Q$343,0),0)&gt;0,1,0)</f>
        <v>0</v>
      </c>
      <c r="E72" s="107">
        <f ca="1">IF(IFERROR(MATCH(_xlfn.CONCAT($B72,",",E$4),'22 SpcFunc &amp; VentSpcFunc combos'!$Q$8:$Q$343,0),0)&gt;0,1,0)</f>
        <v>0</v>
      </c>
      <c r="F72" s="107">
        <f ca="1">IF(IFERROR(MATCH(_xlfn.CONCAT($B72,",",F$4),'22 SpcFunc &amp; VentSpcFunc combos'!$Q$8:$Q$343,0),0)&gt;0,1,0)</f>
        <v>0</v>
      </c>
      <c r="G72" s="107">
        <f ca="1">IF(IFERROR(MATCH(_xlfn.CONCAT($B72,",",G$4),'22 SpcFunc &amp; VentSpcFunc combos'!$Q$8:$Q$343,0),0)&gt;0,1,0)</f>
        <v>0</v>
      </c>
      <c r="H72" s="107">
        <f ca="1">IF(IFERROR(MATCH(_xlfn.CONCAT($B72,",",H$4),'22 SpcFunc &amp; VentSpcFunc combos'!$Q$8:$Q$343,0),0)&gt;0,1,0)</f>
        <v>0</v>
      </c>
      <c r="I72" s="107">
        <f ca="1">IF(IFERROR(MATCH(_xlfn.CONCAT($B72,",",I$4),'22 SpcFunc &amp; VentSpcFunc combos'!$Q$8:$Q$343,0),0)&gt;0,1,0)</f>
        <v>0</v>
      </c>
      <c r="J72" s="107">
        <f ca="1">IF(IFERROR(MATCH(_xlfn.CONCAT($B72,",",J$4),'22 SpcFunc &amp; VentSpcFunc combos'!$Q$8:$Q$343,0),0)&gt;0,1,0)</f>
        <v>0</v>
      </c>
      <c r="K72" s="107">
        <f ca="1">IF(IFERROR(MATCH(_xlfn.CONCAT($B72,",",K$4),'22 SpcFunc &amp; VentSpcFunc combos'!$Q$8:$Q$343,0),0)&gt;0,1,0)</f>
        <v>0</v>
      </c>
      <c r="L72" s="107">
        <f ca="1">IF(IFERROR(MATCH(_xlfn.CONCAT($B72,",",L$4),'22 SpcFunc &amp; VentSpcFunc combos'!$Q$8:$Q$343,0),0)&gt;0,1,0)</f>
        <v>0</v>
      </c>
      <c r="M72" s="107">
        <f ca="1">IF(IFERROR(MATCH(_xlfn.CONCAT($B72,",",M$4),'22 SpcFunc &amp; VentSpcFunc combos'!$Q$8:$Q$343,0),0)&gt;0,1,0)</f>
        <v>0</v>
      </c>
      <c r="N72" s="107">
        <f ca="1">IF(IFERROR(MATCH(_xlfn.CONCAT($B72,",",N$4),'22 SpcFunc &amp; VentSpcFunc combos'!$Q$8:$Q$343,0),0)&gt;0,1,0)</f>
        <v>0</v>
      </c>
      <c r="O72" s="107">
        <f ca="1">IF(IFERROR(MATCH(_xlfn.CONCAT($B72,",",O$4),'22 SpcFunc &amp; VentSpcFunc combos'!$Q$8:$Q$343,0),0)&gt;0,1,0)</f>
        <v>0</v>
      </c>
      <c r="P72" s="107">
        <f ca="1">IF(IFERROR(MATCH(_xlfn.CONCAT($B72,",",P$4),'22 SpcFunc &amp; VentSpcFunc combos'!$Q$8:$Q$343,0),0)&gt;0,1,0)</f>
        <v>0</v>
      </c>
      <c r="Q72" s="107">
        <f ca="1">IF(IFERROR(MATCH(_xlfn.CONCAT($B72,",",Q$4),'22 SpcFunc &amp; VentSpcFunc combos'!$Q$8:$Q$343,0),0)&gt;0,1,0)</f>
        <v>0</v>
      </c>
      <c r="R72" s="107">
        <f ca="1">IF(IFERROR(MATCH(_xlfn.CONCAT($B72,",",R$4),'22 SpcFunc &amp; VentSpcFunc combos'!$Q$8:$Q$343,0),0)&gt;0,1,0)</f>
        <v>0</v>
      </c>
      <c r="S72" s="107">
        <f ca="1">IF(IFERROR(MATCH(_xlfn.CONCAT($B72,",",S$4),'22 SpcFunc &amp; VentSpcFunc combos'!$Q$8:$Q$343,0),0)&gt;0,1,0)</f>
        <v>0</v>
      </c>
      <c r="T72" s="107">
        <f ca="1">IF(IFERROR(MATCH(_xlfn.CONCAT($B72,",",T$4),'22 SpcFunc &amp; VentSpcFunc combos'!$Q$8:$Q$343,0),0)&gt;0,1,0)</f>
        <v>0</v>
      </c>
      <c r="U72" s="107">
        <f ca="1">IF(IFERROR(MATCH(_xlfn.CONCAT($B72,",",U$4),'22 SpcFunc &amp; VentSpcFunc combos'!$Q$8:$Q$343,0),0)&gt;0,1,0)</f>
        <v>0</v>
      </c>
      <c r="V72" s="107">
        <f ca="1">IF(IFERROR(MATCH(_xlfn.CONCAT($B72,",",V$4),'22 SpcFunc &amp; VentSpcFunc combos'!$Q$8:$Q$343,0),0)&gt;0,1,0)</f>
        <v>0</v>
      </c>
      <c r="W72" s="107">
        <f ca="1">IF(IFERROR(MATCH(_xlfn.CONCAT($B72,",",W$4),'22 SpcFunc &amp; VentSpcFunc combos'!$Q$8:$Q$343,0),0)&gt;0,1,0)</f>
        <v>0</v>
      </c>
      <c r="X72" s="107">
        <f ca="1">IF(IFERROR(MATCH(_xlfn.CONCAT($B72,",",X$4),'22 SpcFunc &amp; VentSpcFunc combos'!$Q$8:$Q$343,0),0)&gt;0,1,0)</f>
        <v>0</v>
      </c>
      <c r="Y72" s="107">
        <f ca="1">IF(IFERROR(MATCH(_xlfn.CONCAT($B72,",",Y$4),'22 SpcFunc &amp; VentSpcFunc combos'!$Q$8:$Q$343,0),0)&gt;0,1,0)</f>
        <v>0</v>
      </c>
      <c r="Z72" s="107">
        <f ca="1">IF(IFERROR(MATCH(_xlfn.CONCAT($B72,",",Z$4),'22 SpcFunc &amp; VentSpcFunc combos'!$Q$8:$Q$343,0),0)&gt;0,1,0)</f>
        <v>0</v>
      </c>
      <c r="AA72" s="107">
        <f ca="1">IF(IFERROR(MATCH(_xlfn.CONCAT($B72,",",AA$4),'22 SpcFunc &amp; VentSpcFunc combos'!$Q$8:$Q$343,0),0)&gt;0,1,0)</f>
        <v>1</v>
      </c>
      <c r="AB72" s="107">
        <f ca="1">IF(IFERROR(MATCH(_xlfn.CONCAT($B72,",",AB$4),'22 SpcFunc &amp; VentSpcFunc combos'!$Q$8:$Q$343,0),0)&gt;0,1,0)</f>
        <v>0</v>
      </c>
      <c r="AC72" s="107">
        <f ca="1">IF(IFERROR(MATCH(_xlfn.CONCAT($B72,",",AC$4),'22 SpcFunc &amp; VentSpcFunc combos'!$Q$8:$Q$343,0),0)&gt;0,1,0)</f>
        <v>0</v>
      </c>
      <c r="AD72" s="107">
        <f ca="1">IF(IFERROR(MATCH(_xlfn.CONCAT($B72,",",AD$4),'22 SpcFunc &amp; VentSpcFunc combos'!$Q$8:$Q$343,0),0)&gt;0,1,0)</f>
        <v>0</v>
      </c>
      <c r="AE72" s="107">
        <f ca="1">IF(IFERROR(MATCH(_xlfn.CONCAT($B72,",",AE$4),'22 SpcFunc &amp; VentSpcFunc combos'!$Q$8:$Q$343,0),0)&gt;0,1,0)</f>
        <v>0</v>
      </c>
      <c r="AF72" s="107">
        <f ca="1">IF(IFERROR(MATCH(_xlfn.CONCAT($B72,",",AF$4),'22 SpcFunc &amp; VentSpcFunc combos'!$Q$8:$Q$343,0),0)&gt;0,1,0)</f>
        <v>0</v>
      </c>
      <c r="AG72" s="107">
        <f ca="1">IF(IFERROR(MATCH(_xlfn.CONCAT($B72,",",AG$4),'22 SpcFunc &amp; VentSpcFunc combos'!$Q$8:$Q$343,0),0)&gt;0,1,0)</f>
        <v>0</v>
      </c>
      <c r="AH72" s="107">
        <f ca="1">IF(IFERROR(MATCH(_xlfn.CONCAT($B72,",",AH$4),'22 SpcFunc &amp; VentSpcFunc combos'!$Q$8:$Q$343,0),0)&gt;0,1,0)</f>
        <v>0</v>
      </c>
      <c r="AI72" s="107">
        <f ca="1">IF(IFERROR(MATCH(_xlfn.CONCAT($B72,",",AI$4),'22 SpcFunc &amp; VentSpcFunc combos'!$Q$8:$Q$343,0),0)&gt;0,1,0)</f>
        <v>0</v>
      </c>
      <c r="AJ72" s="107">
        <f ca="1">IF(IFERROR(MATCH(_xlfn.CONCAT($B72,",",AJ$4),'22 SpcFunc &amp; VentSpcFunc combos'!$Q$8:$Q$343,0),0)&gt;0,1,0)</f>
        <v>0</v>
      </c>
      <c r="AK72" s="107">
        <f ca="1">IF(IFERROR(MATCH(_xlfn.CONCAT($B72,",",AK$4),'22 SpcFunc &amp; VentSpcFunc combos'!$Q$8:$Q$343,0),0)&gt;0,1,0)</f>
        <v>0</v>
      </c>
      <c r="AL72" s="107">
        <f ca="1">IF(IFERROR(MATCH(_xlfn.CONCAT($B72,",",AL$4),'22 SpcFunc &amp; VentSpcFunc combos'!$Q$8:$Q$343,0),0)&gt;0,1,0)</f>
        <v>0</v>
      </c>
      <c r="AM72" s="107">
        <f ca="1">IF(IFERROR(MATCH(_xlfn.CONCAT($B72,",",AM$4),'22 SpcFunc &amp; VentSpcFunc combos'!$Q$8:$Q$343,0),0)&gt;0,1,0)</f>
        <v>0</v>
      </c>
      <c r="AN72" s="107">
        <f ca="1">IF(IFERROR(MATCH(_xlfn.CONCAT($B72,",",AN$4),'22 SpcFunc &amp; VentSpcFunc combos'!$Q$8:$Q$343,0),0)&gt;0,1,0)</f>
        <v>0</v>
      </c>
      <c r="AO72" s="107">
        <f ca="1">IF(IFERROR(MATCH(_xlfn.CONCAT($B72,",",AO$4),'22 SpcFunc &amp; VentSpcFunc combos'!$Q$8:$Q$343,0),0)&gt;0,1,0)</f>
        <v>0</v>
      </c>
      <c r="AP72" s="107">
        <f ca="1">IF(IFERROR(MATCH(_xlfn.CONCAT($B72,",",AP$4),'22 SpcFunc &amp; VentSpcFunc combos'!$Q$8:$Q$343,0),0)&gt;0,1,0)</f>
        <v>0</v>
      </c>
      <c r="AQ72" s="107">
        <f ca="1">IF(IFERROR(MATCH(_xlfn.CONCAT($B72,",",AQ$4),'22 SpcFunc &amp; VentSpcFunc combos'!$Q$8:$Q$343,0),0)&gt;0,1,0)</f>
        <v>0</v>
      </c>
      <c r="AR72" s="107">
        <f ca="1">IF(IFERROR(MATCH(_xlfn.CONCAT($B72,",",AR$4),'22 SpcFunc &amp; VentSpcFunc combos'!$Q$8:$Q$343,0),0)&gt;0,1,0)</f>
        <v>0</v>
      </c>
      <c r="AS72" s="107">
        <f ca="1">IF(IFERROR(MATCH(_xlfn.CONCAT($B72,",",AS$4),'22 SpcFunc &amp; VentSpcFunc combos'!$Q$8:$Q$343,0),0)&gt;0,1,0)</f>
        <v>0</v>
      </c>
      <c r="AT72" s="107">
        <f ca="1">IF(IFERROR(MATCH(_xlfn.CONCAT($B72,",",AT$4),'22 SpcFunc &amp; VentSpcFunc combos'!$Q$8:$Q$343,0),0)&gt;0,1,0)</f>
        <v>0</v>
      </c>
      <c r="AU72" s="107">
        <f ca="1">IF(IFERROR(MATCH(_xlfn.CONCAT($B72,",",AU$4),'22 SpcFunc &amp; VentSpcFunc combos'!$Q$8:$Q$343,0),0)&gt;0,1,0)</f>
        <v>0</v>
      </c>
      <c r="AV72" s="107">
        <f ca="1">IF(IFERROR(MATCH(_xlfn.CONCAT($B72,",",AV$4),'22 SpcFunc &amp; VentSpcFunc combos'!$Q$8:$Q$343,0),0)&gt;0,1,0)</f>
        <v>0</v>
      </c>
      <c r="AW72" s="107">
        <f ca="1">IF(IFERROR(MATCH(_xlfn.CONCAT($B72,",",AW$4),'22 SpcFunc &amp; VentSpcFunc combos'!$Q$8:$Q$343,0),0)&gt;0,1,0)</f>
        <v>0</v>
      </c>
      <c r="AX72" s="107">
        <f ca="1">IF(IFERROR(MATCH(_xlfn.CONCAT($B72,",",AX$4),'22 SpcFunc &amp; VentSpcFunc combos'!$Q$8:$Q$343,0),0)&gt;0,1,0)</f>
        <v>0</v>
      </c>
      <c r="AY72" s="107">
        <f ca="1">IF(IFERROR(MATCH(_xlfn.CONCAT($B72,",",AY$4),'22 SpcFunc &amp; VentSpcFunc combos'!$Q$8:$Q$343,0),0)&gt;0,1,0)</f>
        <v>0</v>
      </c>
      <c r="AZ72" s="107">
        <f ca="1">IF(IFERROR(MATCH(_xlfn.CONCAT($B72,",",AZ$4),'22 SpcFunc &amp; VentSpcFunc combos'!$Q$8:$Q$343,0),0)&gt;0,1,0)</f>
        <v>0</v>
      </c>
      <c r="BA72" s="107">
        <f ca="1">IF(IFERROR(MATCH(_xlfn.CONCAT($B72,",",BA$4),'22 SpcFunc &amp; VentSpcFunc combos'!$Q$8:$Q$343,0),0)&gt;0,1,0)</f>
        <v>0</v>
      </c>
      <c r="BB72" s="107">
        <f ca="1">IF(IFERROR(MATCH(_xlfn.CONCAT($B72,",",BB$4),'22 SpcFunc &amp; VentSpcFunc combos'!$Q$8:$Q$343,0),0)&gt;0,1,0)</f>
        <v>0</v>
      </c>
      <c r="BC72" s="107">
        <f ca="1">IF(IFERROR(MATCH(_xlfn.CONCAT($B72,",",BC$4),'22 SpcFunc &amp; VentSpcFunc combos'!$Q$8:$Q$343,0),0)&gt;0,1,0)</f>
        <v>0</v>
      </c>
      <c r="BD72" s="107">
        <f ca="1">IF(IFERROR(MATCH(_xlfn.CONCAT($B72,",",BD$4),'22 SpcFunc &amp; VentSpcFunc combos'!$Q$8:$Q$343,0),0)&gt;0,1,0)</f>
        <v>0</v>
      </c>
      <c r="BE72" s="107">
        <f ca="1">IF(IFERROR(MATCH(_xlfn.CONCAT($B72,",",BE$4),'22 SpcFunc &amp; VentSpcFunc combos'!$Q$8:$Q$343,0),0)&gt;0,1,0)</f>
        <v>0</v>
      </c>
      <c r="BF72" s="107">
        <f ca="1">IF(IFERROR(MATCH(_xlfn.CONCAT($B72,",",BF$4),'22 SpcFunc &amp; VentSpcFunc combos'!$Q$8:$Q$343,0),0)&gt;0,1,0)</f>
        <v>0</v>
      </c>
      <c r="BG72" s="107">
        <f ca="1">IF(IFERROR(MATCH(_xlfn.CONCAT($B72,",",BG$4),'22 SpcFunc &amp; VentSpcFunc combos'!$Q$8:$Q$343,0),0)&gt;0,1,0)</f>
        <v>0</v>
      </c>
      <c r="BH72" s="107">
        <f ca="1">IF(IFERROR(MATCH(_xlfn.CONCAT($B72,",",BH$4),'22 SpcFunc &amp; VentSpcFunc combos'!$Q$8:$Q$343,0),0)&gt;0,1,0)</f>
        <v>0</v>
      </c>
      <c r="BI72" s="107">
        <f ca="1">IF(IFERROR(MATCH(_xlfn.CONCAT($B72,",",BI$4),'22 SpcFunc &amp; VentSpcFunc combos'!$Q$8:$Q$343,0),0)&gt;0,1,0)</f>
        <v>0</v>
      </c>
      <c r="BJ72" s="107">
        <f ca="1">IF(IFERROR(MATCH(_xlfn.CONCAT($B72,",",BJ$4),'22 SpcFunc &amp; VentSpcFunc combos'!$Q$8:$Q$343,0),0)&gt;0,1,0)</f>
        <v>0</v>
      </c>
      <c r="BK72" s="107">
        <f ca="1">IF(IFERROR(MATCH(_xlfn.CONCAT($B72,",",BK$4),'22 SpcFunc &amp; VentSpcFunc combos'!$Q$8:$Q$343,0),0)&gt;0,1,0)</f>
        <v>0</v>
      </c>
      <c r="BL72" s="107">
        <f ca="1">IF(IFERROR(MATCH(_xlfn.CONCAT($B72,",",BL$4),'22 SpcFunc &amp; VentSpcFunc combos'!$Q$8:$Q$343,0),0)&gt;0,1,0)</f>
        <v>0</v>
      </c>
      <c r="BM72" s="107">
        <f ca="1">IF(IFERROR(MATCH(_xlfn.CONCAT($B72,",",BM$4),'22 SpcFunc &amp; VentSpcFunc combos'!$Q$8:$Q$343,0),0)&gt;0,1,0)</f>
        <v>0</v>
      </c>
      <c r="BN72" s="107">
        <f ca="1">IF(IFERROR(MATCH(_xlfn.CONCAT($B72,",",BN$4),'22 SpcFunc &amp; VentSpcFunc combos'!$Q$8:$Q$343,0),0)&gt;0,1,0)</f>
        <v>0</v>
      </c>
      <c r="BO72" s="107">
        <f ca="1">IF(IFERROR(MATCH(_xlfn.CONCAT($B72,",",BO$4),'22 SpcFunc &amp; VentSpcFunc combos'!$Q$8:$Q$343,0),0)&gt;0,1,0)</f>
        <v>0</v>
      </c>
      <c r="BP72" s="107">
        <f ca="1">IF(IFERROR(MATCH(_xlfn.CONCAT($B72,",",BP$4),'22 SpcFunc &amp; VentSpcFunc combos'!$Q$8:$Q$343,0),0)&gt;0,1,0)</f>
        <v>0</v>
      </c>
      <c r="BQ72" s="107">
        <f ca="1">IF(IFERROR(MATCH(_xlfn.CONCAT($B72,",",BQ$4),'22 SpcFunc &amp; VentSpcFunc combos'!$Q$8:$Q$343,0),0)&gt;0,1,0)</f>
        <v>0</v>
      </c>
      <c r="BR72" s="107">
        <f ca="1">IF(IFERROR(MATCH(_xlfn.CONCAT($B72,",",BR$4),'22 SpcFunc &amp; VentSpcFunc combos'!$Q$8:$Q$343,0),0)&gt;0,1,0)</f>
        <v>0</v>
      </c>
      <c r="BS72" s="107">
        <f ca="1">IF(IFERROR(MATCH(_xlfn.CONCAT($B72,",",BS$4),'22 SpcFunc &amp; VentSpcFunc combos'!$Q$8:$Q$343,0),0)&gt;0,1,0)</f>
        <v>0</v>
      </c>
      <c r="BT72" s="107">
        <f ca="1">IF(IFERROR(MATCH(_xlfn.CONCAT($B72,",",BT$4),'22 SpcFunc &amp; VentSpcFunc combos'!$Q$8:$Q$343,0),0)&gt;0,1,0)</f>
        <v>0</v>
      </c>
      <c r="BU72" s="107">
        <f ca="1">IF(IFERROR(MATCH(_xlfn.CONCAT($B72,",",BU$4),'22 SpcFunc &amp; VentSpcFunc combos'!$Q$8:$Q$343,0),0)&gt;0,1,0)</f>
        <v>0</v>
      </c>
      <c r="BV72" s="107">
        <f ca="1">IF(IFERROR(MATCH(_xlfn.CONCAT($B72,",",BV$4),'22 SpcFunc &amp; VentSpcFunc combos'!$Q$8:$Q$343,0),0)&gt;0,1,0)</f>
        <v>0</v>
      </c>
      <c r="BW72" s="107">
        <f ca="1">IF(IFERROR(MATCH(_xlfn.CONCAT($B72,",",BW$4),'22 SpcFunc &amp; VentSpcFunc combos'!$Q$8:$Q$343,0),0)&gt;0,1,0)</f>
        <v>0</v>
      </c>
      <c r="BX72" s="107">
        <f ca="1">IF(IFERROR(MATCH(_xlfn.CONCAT($B72,",",BX$4),'22 SpcFunc &amp; VentSpcFunc combos'!$Q$8:$Q$343,0),0)&gt;0,1,0)</f>
        <v>0</v>
      </c>
      <c r="BY72" s="107">
        <f ca="1">IF(IFERROR(MATCH(_xlfn.CONCAT($B72,",",BY$4),'22 SpcFunc &amp; VentSpcFunc combos'!$Q$8:$Q$343,0),0)&gt;0,1,0)</f>
        <v>0</v>
      </c>
      <c r="BZ72" s="107">
        <f ca="1">IF(IFERROR(MATCH(_xlfn.CONCAT($B72,",",BZ$4),'22 SpcFunc &amp; VentSpcFunc combos'!$Q$8:$Q$343,0),0)&gt;0,1,0)</f>
        <v>0</v>
      </c>
      <c r="CA72" s="107">
        <f ca="1">IF(IFERROR(MATCH(_xlfn.CONCAT($B72,",",CA$4),'22 SpcFunc &amp; VentSpcFunc combos'!$Q$8:$Q$343,0),0)&gt;0,1,0)</f>
        <v>0</v>
      </c>
      <c r="CB72" s="107">
        <f ca="1">IF(IFERROR(MATCH(_xlfn.CONCAT($B72,",",CB$4),'22 SpcFunc &amp; VentSpcFunc combos'!$Q$8:$Q$343,0),0)&gt;0,1,0)</f>
        <v>0</v>
      </c>
      <c r="CC72" s="107">
        <f ca="1">IF(IFERROR(MATCH(_xlfn.CONCAT($B72,",",CC$4),'22 SpcFunc &amp; VentSpcFunc combos'!$Q$8:$Q$343,0),0)&gt;0,1,0)</f>
        <v>0</v>
      </c>
      <c r="CD72" s="107">
        <f ca="1">IF(IFERROR(MATCH(_xlfn.CONCAT($B72,",",CD$4),'22 SpcFunc &amp; VentSpcFunc combos'!$Q$8:$Q$343,0),0)&gt;0,1,0)</f>
        <v>0</v>
      </c>
      <c r="CE72" s="107">
        <f ca="1">IF(IFERROR(MATCH(_xlfn.CONCAT($B72,",",CE$4),'22 SpcFunc &amp; VentSpcFunc combos'!$Q$8:$Q$343,0),0)&gt;0,1,0)</f>
        <v>0</v>
      </c>
      <c r="CF72" s="107">
        <f ca="1">IF(IFERROR(MATCH(_xlfn.CONCAT($B72,",",CF$4),'22 SpcFunc &amp; VentSpcFunc combos'!$Q$8:$Q$343,0),0)&gt;0,1,0)</f>
        <v>0</v>
      </c>
      <c r="CG72" s="107">
        <f ca="1">IF(IFERROR(MATCH(_xlfn.CONCAT($B72,",",CG$4),'22 SpcFunc &amp; VentSpcFunc combos'!$Q$8:$Q$343,0),0)&gt;0,1,0)</f>
        <v>0</v>
      </c>
      <c r="CH72" s="107">
        <f ca="1">IF(IFERROR(MATCH(_xlfn.CONCAT($B72,",",CH$4),'22 SpcFunc &amp; VentSpcFunc combos'!$Q$8:$Q$343,0),0)&gt;0,1,0)</f>
        <v>0</v>
      </c>
      <c r="CI72" s="107">
        <f ca="1">IF(IFERROR(MATCH(_xlfn.CONCAT($B72,",",CI$4),'22 SpcFunc &amp; VentSpcFunc combos'!$Q$8:$Q$343,0),0)&gt;0,1,0)</f>
        <v>0</v>
      </c>
      <c r="CJ72" s="107">
        <f ca="1">IF(IFERROR(MATCH(_xlfn.CONCAT($B72,",",CJ$4),'22 SpcFunc &amp; VentSpcFunc combos'!$Q$8:$Q$343,0),0)&gt;0,1,0)</f>
        <v>0</v>
      </c>
      <c r="CK72" s="107">
        <f ca="1">IF(IFERROR(MATCH(_xlfn.CONCAT($B72,",",CK$4),'22 SpcFunc &amp; VentSpcFunc combos'!$Q$8:$Q$343,0),0)&gt;0,1,0)</f>
        <v>0</v>
      </c>
      <c r="CL72" s="107">
        <f ca="1">IF(IFERROR(MATCH(_xlfn.CONCAT($B72,",",CL$4),'22 SpcFunc &amp; VentSpcFunc combos'!$Q$8:$Q$343,0),0)&gt;0,1,0)</f>
        <v>0</v>
      </c>
      <c r="CM72" s="107">
        <f ca="1">IF(IFERROR(MATCH(_xlfn.CONCAT($B72,",",CM$4),'22 SpcFunc &amp; VentSpcFunc combos'!$Q$8:$Q$343,0),0)&gt;0,1,0)</f>
        <v>1</v>
      </c>
      <c r="CN72" s="107">
        <f ca="1">IF(IFERROR(MATCH(_xlfn.CONCAT($B72,",",CN$4),'22 SpcFunc &amp; VentSpcFunc combos'!$Q$8:$Q$343,0),0)&gt;0,1,0)</f>
        <v>0</v>
      </c>
      <c r="CO72" s="107">
        <f ca="1">IF(IFERROR(MATCH(_xlfn.CONCAT($B72,",",CO$4),'22 SpcFunc &amp; VentSpcFunc combos'!$Q$8:$Q$343,0),0)&gt;0,1,0)</f>
        <v>0</v>
      </c>
      <c r="CP72" s="107">
        <f ca="1">IF(IFERROR(MATCH(_xlfn.CONCAT($B72,",",CP$4),'22 SpcFunc &amp; VentSpcFunc combos'!$Q$8:$Q$343,0),0)&gt;0,1,0)</f>
        <v>0</v>
      </c>
      <c r="CQ72" s="107">
        <f ca="1">IF(IFERROR(MATCH(_xlfn.CONCAT($B72,",",CQ$4),'22 SpcFunc &amp; VentSpcFunc combos'!$Q$8:$Q$343,0),0)&gt;0,1,0)</f>
        <v>0</v>
      </c>
      <c r="CR72" s="107">
        <f ca="1">IF(IFERROR(MATCH(_xlfn.CONCAT($B72,",",CR$4),'22 SpcFunc &amp; VentSpcFunc combos'!$Q$8:$Q$343,0),0)&gt;0,1,0)</f>
        <v>1</v>
      </c>
      <c r="CS72" s="107">
        <f ca="1">IF(IFERROR(MATCH(_xlfn.CONCAT($B72,",",CS$4),'22 SpcFunc &amp; VentSpcFunc combos'!$Q$8:$Q$343,0),0)&gt;0,1,0)</f>
        <v>1</v>
      </c>
      <c r="CT72" s="107">
        <f ca="1">IF(IFERROR(MATCH(_xlfn.CONCAT($B72,",",CT$4),'22 SpcFunc &amp; VentSpcFunc combos'!$Q$8:$Q$343,0),0)&gt;0,1,0)</f>
        <v>0</v>
      </c>
      <c r="CU72" s="86" t="s">
        <v>535</v>
      </c>
      <c r="CV72">
        <f t="shared" ca="1" si="5"/>
        <v>4</v>
      </c>
    </row>
    <row r="73" spans="2:100">
      <c r="B73" t="str">
        <f>'For CSV - 2022 SpcFuncData'!B74</f>
        <v>Sports Arena - Playing Area (Recreational)</v>
      </c>
      <c r="C73" s="107">
        <f ca="1">IF(IFERROR(MATCH(_xlfn.CONCAT($B73,",",C$4),'22 SpcFunc &amp; VentSpcFunc combos'!$Q$8:$Q$343,0),0)&gt;0,1,0)</f>
        <v>0</v>
      </c>
      <c r="D73" s="107">
        <f ca="1">IF(IFERROR(MATCH(_xlfn.CONCAT($B73,",",D$4),'22 SpcFunc &amp; VentSpcFunc combos'!$Q$8:$Q$343,0),0)&gt;0,1,0)</f>
        <v>0</v>
      </c>
      <c r="E73" s="107">
        <f ca="1">IF(IFERROR(MATCH(_xlfn.CONCAT($B73,",",E$4),'22 SpcFunc &amp; VentSpcFunc combos'!$Q$8:$Q$343,0),0)&gt;0,1,0)</f>
        <v>0</v>
      </c>
      <c r="F73" s="107">
        <f ca="1">IF(IFERROR(MATCH(_xlfn.CONCAT($B73,",",F$4),'22 SpcFunc &amp; VentSpcFunc combos'!$Q$8:$Q$343,0),0)&gt;0,1,0)</f>
        <v>0</v>
      </c>
      <c r="G73" s="107">
        <f ca="1">IF(IFERROR(MATCH(_xlfn.CONCAT($B73,",",G$4),'22 SpcFunc &amp; VentSpcFunc combos'!$Q$8:$Q$343,0),0)&gt;0,1,0)</f>
        <v>0</v>
      </c>
      <c r="H73" s="107">
        <f ca="1">IF(IFERROR(MATCH(_xlfn.CONCAT($B73,",",H$4),'22 SpcFunc &amp; VentSpcFunc combos'!$Q$8:$Q$343,0),0)&gt;0,1,0)</f>
        <v>0</v>
      </c>
      <c r="I73" s="107">
        <f ca="1">IF(IFERROR(MATCH(_xlfn.CONCAT($B73,",",I$4),'22 SpcFunc &amp; VentSpcFunc combos'!$Q$8:$Q$343,0),0)&gt;0,1,0)</f>
        <v>0</v>
      </c>
      <c r="J73" s="107">
        <f ca="1">IF(IFERROR(MATCH(_xlfn.CONCAT($B73,",",J$4),'22 SpcFunc &amp; VentSpcFunc combos'!$Q$8:$Q$343,0),0)&gt;0,1,0)</f>
        <v>0</v>
      </c>
      <c r="K73" s="107">
        <f ca="1">IF(IFERROR(MATCH(_xlfn.CONCAT($B73,",",K$4),'22 SpcFunc &amp; VentSpcFunc combos'!$Q$8:$Q$343,0),0)&gt;0,1,0)</f>
        <v>0</v>
      </c>
      <c r="L73" s="107">
        <f ca="1">IF(IFERROR(MATCH(_xlfn.CONCAT($B73,",",L$4),'22 SpcFunc &amp; VentSpcFunc combos'!$Q$8:$Q$343,0),0)&gt;0,1,0)</f>
        <v>0</v>
      </c>
      <c r="M73" s="107">
        <f ca="1">IF(IFERROR(MATCH(_xlfn.CONCAT($B73,",",M$4),'22 SpcFunc &amp; VentSpcFunc combos'!$Q$8:$Q$343,0),0)&gt;0,1,0)</f>
        <v>0</v>
      </c>
      <c r="N73" s="107">
        <f ca="1">IF(IFERROR(MATCH(_xlfn.CONCAT($B73,",",N$4),'22 SpcFunc &amp; VentSpcFunc combos'!$Q$8:$Q$343,0),0)&gt;0,1,0)</f>
        <v>0</v>
      </c>
      <c r="O73" s="107">
        <f ca="1">IF(IFERROR(MATCH(_xlfn.CONCAT($B73,",",O$4),'22 SpcFunc &amp; VentSpcFunc combos'!$Q$8:$Q$343,0),0)&gt;0,1,0)</f>
        <v>0</v>
      </c>
      <c r="P73" s="107">
        <f ca="1">IF(IFERROR(MATCH(_xlfn.CONCAT($B73,",",P$4),'22 SpcFunc &amp; VentSpcFunc combos'!$Q$8:$Q$343,0),0)&gt;0,1,0)</f>
        <v>0</v>
      </c>
      <c r="Q73" s="107">
        <f ca="1">IF(IFERROR(MATCH(_xlfn.CONCAT($B73,",",Q$4),'22 SpcFunc &amp; VentSpcFunc combos'!$Q$8:$Q$343,0),0)&gt;0,1,0)</f>
        <v>0</v>
      </c>
      <c r="R73" s="107">
        <f ca="1">IF(IFERROR(MATCH(_xlfn.CONCAT($B73,",",R$4),'22 SpcFunc &amp; VentSpcFunc combos'!$Q$8:$Q$343,0),0)&gt;0,1,0)</f>
        <v>0</v>
      </c>
      <c r="S73" s="107">
        <f ca="1">IF(IFERROR(MATCH(_xlfn.CONCAT($B73,",",S$4),'22 SpcFunc &amp; VentSpcFunc combos'!$Q$8:$Q$343,0),0)&gt;0,1,0)</f>
        <v>0</v>
      </c>
      <c r="T73" s="107">
        <f ca="1">IF(IFERROR(MATCH(_xlfn.CONCAT($B73,",",T$4),'22 SpcFunc &amp; VentSpcFunc combos'!$Q$8:$Q$343,0),0)&gt;0,1,0)</f>
        <v>0</v>
      </c>
      <c r="U73" s="107">
        <f ca="1">IF(IFERROR(MATCH(_xlfn.CONCAT($B73,",",U$4),'22 SpcFunc &amp; VentSpcFunc combos'!$Q$8:$Q$343,0),0)&gt;0,1,0)</f>
        <v>0</v>
      </c>
      <c r="V73" s="107">
        <f ca="1">IF(IFERROR(MATCH(_xlfn.CONCAT($B73,",",V$4),'22 SpcFunc &amp; VentSpcFunc combos'!$Q$8:$Q$343,0),0)&gt;0,1,0)</f>
        <v>0</v>
      </c>
      <c r="W73" s="107">
        <f ca="1">IF(IFERROR(MATCH(_xlfn.CONCAT($B73,",",W$4),'22 SpcFunc &amp; VentSpcFunc combos'!$Q$8:$Q$343,0),0)&gt;0,1,0)</f>
        <v>0</v>
      </c>
      <c r="X73" s="107">
        <f ca="1">IF(IFERROR(MATCH(_xlfn.CONCAT($B73,",",X$4),'22 SpcFunc &amp; VentSpcFunc combos'!$Q$8:$Q$343,0),0)&gt;0,1,0)</f>
        <v>0</v>
      </c>
      <c r="Y73" s="107">
        <f ca="1">IF(IFERROR(MATCH(_xlfn.CONCAT($B73,",",Y$4),'22 SpcFunc &amp; VentSpcFunc combos'!$Q$8:$Q$343,0),0)&gt;0,1,0)</f>
        <v>0</v>
      </c>
      <c r="Z73" s="107">
        <f ca="1">IF(IFERROR(MATCH(_xlfn.CONCAT($B73,",",Z$4),'22 SpcFunc &amp; VentSpcFunc combos'!$Q$8:$Q$343,0),0)&gt;0,1,0)</f>
        <v>0</v>
      </c>
      <c r="AA73" s="107">
        <f ca="1">IF(IFERROR(MATCH(_xlfn.CONCAT($B73,",",AA$4),'22 SpcFunc &amp; VentSpcFunc combos'!$Q$8:$Q$343,0),0)&gt;0,1,0)</f>
        <v>0</v>
      </c>
      <c r="AB73" s="107">
        <f ca="1">IF(IFERROR(MATCH(_xlfn.CONCAT($B73,",",AB$4),'22 SpcFunc &amp; VentSpcFunc combos'!$Q$8:$Q$343,0),0)&gt;0,1,0)</f>
        <v>0</v>
      </c>
      <c r="AC73" s="107">
        <f ca="1">IF(IFERROR(MATCH(_xlfn.CONCAT($B73,",",AC$4),'22 SpcFunc &amp; VentSpcFunc combos'!$Q$8:$Q$343,0),0)&gt;0,1,0)</f>
        <v>0</v>
      </c>
      <c r="AD73" s="107">
        <f ca="1">IF(IFERROR(MATCH(_xlfn.CONCAT($B73,",",AD$4),'22 SpcFunc &amp; VentSpcFunc combos'!$Q$8:$Q$343,0),0)&gt;0,1,0)</f>
        <v>0</v>
      </c>
      <c r="AE73" s="107">
        <f ca="1">IF(IFERROR(MATCH(_xlfn.CONCAT($B73,",",AE$4),'22 SpcFunc &amp; VentSpcFunc combos'!$Q$8:$Q$343,0),0)&gt;0,1,0)</f>
        <v>0</v>
      </c>
      <c r="AF73" s="107">
        <f ca="1">IF(IFERROR(MATCH(_xlfn.CONCAT($B73,",",AF$4),'22 SpcFunc &amp; VentSpcFunc combos'!$Q$8:$Q$343,0),0)&gt;0,1,0)</f>
        <v>0</v>
      </c>
      <c r="AG73" s="107">
        <f ca="1">IF(IFERROR(MATCH(_xlfn.CONCAT($B73,",",AG$4),'22 SpcFunc &amp; VentSpcFunc combos'!$Q$8:$Q$343,0),0)&gt;0,1,0)</f>
        <v>0</v>
      </c>
      <c r="AH73" s="107">
        <f ca="1">IF(IFERROR(MATCH(_xlfn.CONCAT($B73,",",AH$4),'22 SpcFunc &amp; VentSpcFunc combos'!$Q$8:$Q$343,0),0)&gt;0,1,0)</f>
        <v>0</v>
      </c>
      <c r="AI73" s="107">
        <f ca="1">IF(IFERROR(MATCH(_xlfn.CONCAT($B73,",",AI$4),'22 SpcFunc &amp; VentSpcFunc combos'!$Q$8:$Q$343,0),0)&gt;0,1,0)</f>
        <v>0</v>
      </c>
      <c r="AJ73" s="107">
        <f ca="1">IF(IFERROR(MATCH(_xlfn.CONCAT($B73,",",AJ$4),'22 SpcFunc &amp; VentSpcFunc combos'!$Q$8:$Q$343,0),0)&gt;0,1,0)</f>
        <v>0</v>
      </c>
      <c r="AK73" s="107">
        <f ca="1">IF(IFERROR(MATCH(_xlfn.CONCAT($B73,",",AK$4),'22 SpcFunc &amp; VentSpcFunc combos'!$Q$8:$Q$343,0),0)&gt;0,1,0)</f>
        <v>0</v>
      </c>
      <c r="AL73" s="107">
        <f ca="1">IF(IFERROR(MATCH(_xlfn.CONCAT($B73,",",AL$4),'22 SpcFunc &amp; VentSpcFunc combos'!$Q$8:$Q$343,0),0)&gt;0,1,0)</f>
        <v>0</v>
      </c>
      <c r="AM73" s="107">
        <f ca="1">IF(IFERROR(MATCH(_xlfn.CONCAT($B73,",",AM$4),'22 SpcFunc &amp; VentSpcFunc combos'!$Q$8:$Q$343,0),0)&gt;0,1,0)</f>
        <v>0</v>
      </c>
      <c r="AN73" s="107">
        <f ca="1">IF(IFERROR(MATCH(_xlfn.CONCAT($B73,",",AN$4),'22 SpcFunc &amp; VentSpcFunc combos'!$Q$8:$Q$343,0),0)&gt;0,1,0)</f>
        <v>0</v>
      </c>
      <c r="AO73" s="107">
        <f ca="1">IF(IFERROR(MATCH(_xlfn.CONCAT($B73,",",AO$4),'22 SpcFunc &amp; VentSpcFunc combos'!$Q$8:$Q$343,0),0)&gt;0,1,0)</f>
        <v>0</v>
      </c>
      <c r="AP73" s="107">
        <f ca="1">IF(IFERROR(MATCH(_xlfn.CONCAT($B73,",",AP$4),'22 SpcFunc &amp; VentSpcFunc combos'!$Q$8:$Q$343,0),0)&gt;0,1,0)</f>
        <v>0</v>
      </c>
      <c r="AQ73" s="107">
        <f ca="1">IF(IFERROR(MATCH(_xlfn.CONCAT($B73,",",AQ$4),'22 SpcFunc &amp; VentSpcFunc combos'!$Q$8:$Q$343,0),0)&gt;0,1,0)</f>
        <v>0</v>
      </c>
      <c r="AR73" s="107">
        <f ca="1">IF(IFERROR(MATCH(_xlfn.CONCAT($B73,",",AR$4),'22 SpcFunc &amp; VentSpcFunc combos'!$Q$8:$Q$343,0),0)&gt;0,1,0)</f>
        <v>0</v>
      </c>
      <c r="AS73" s="107">
        <f ca="1">IF(IFERROR(MATCH(_xlfn.CONCAT($B73,",",AS$4),'22 SpcFunc &amp; VentSpcFunc combos'!$Q$8:$Q$343,0),0)&gt;0,1,0)</f>
        <v>0</v>
      </c>
      <c r="AT73" s="107">
        <f ca="1">IF(IFERROR(MATCH(_xlfn.CONCAT($B73,",",AT$4),'22 SpcFunc &amp; VentSpcFunc combos'!$Q$8:$Q$343,0),0)&gt;0,1,0)</f>
        <v>0</v>
      </c>
      <c r="AU73" s="107">
        <f ca="1">IF(IFERROR(MATCH(_xlfn.CONCAT($B73,",",AU$4),'22 SpcFunc &amp; VentSpcFunc combos'!$Q$8:$Q$343,0),0)&gt;0,1,0)</f>
        <v>0</v>
      </c>
      <c r="AV73" s="107">
        <f ca="1">IF(IFERROR(MATCH(_xlfn.CONCAT($B73,",",AV$4),'22 SpcFunc &amp; VentSpcFunc combos'!$Q$8:$Q$343,0),0)&gt;0,1,0)</f>
        <v>0</v>
      </c>
      <c r="AW73" s="107">
        <f ca="1">IF(IFERROR(MATCH(_xlfn.CONCAT($B73,",",AW$4),'22 SpcFunc &amp; VentSpcFunc combos'!$Q$8:$Q$343,0),0)&gt;0,1,0)</f>
        <v>0</v>
      </c>
      <c r="AX73" s="107">
        <f ca="1">IF(IFERROR(MATCH(_xlfn.CONCAT($B73,",",AX$4),'22 SpcFunc &amp; VentSpcFunc combos'!$Q$8:$Q$343,0),0)&gt;0,1,0)</f>
        <v>0</v>
      </c>
      <c r="AY73" s="107">
        <f ca="1">IF(IFERROR(MATCH(_xlfn.CONCAT($B73,",",AY$4),'22 SpcFunc &amp; VentSpcFunc combos'!$Q$8:$Q$343,0),0)&gt;0,1,0)</f>
        <v>0</v>
      </c>
      <c r="AZ73" s="107">
        <f ca="1">IF(IFERROR(MATCH(_xlfn.CONCAT($B73,",",AZ$4),'22 SpcFunc &amp; VentSpcFunc combos'!$Q$8:$Q$343,0),0)&gt;0,1,0)</f>
        <v>0</v>
      </c>
      <c r="BA73" s="107">
        <f ca="1">IF(IFERROR(MATCH(_xlfn.CONCAT($B73,",",BA$4),'22 SpcFunc &amp; VentSpcFunc combos'!$Q$8:$Q$343,0),0)&gt;0,1,0)</f>
        <v>0</v>
      </c>
      <c r="BB73" s="107">
        <f ca="1">IF(IFERROR(MATCH(_xlfn.CONCAT($B73,",",BB$4),'22 SpcFunc &amp; VentSpcFunc combos'!$Q$8:$Q$343,0),0)&gt;0,1,0)</f>
        <v>0</v>
      </c>
      <c r="BC73" s="107">
        <f ca="1">IF(IFERROR(MATCH(_xlfn.CONCAT($B73,",",BC$4),'22 SpcFunc &amp; VentSpcFunc combos'!$Q$8:$Q$343,0),0)&gt;0,1,0)</f>
        <v>0</v>
      </c>
      <c r="BD73" s="107">
        <f ca="1">IF(IFERROR(MATCH(_xlfn.CONCAT($B73,",",BD$4),'22 SpcFunc &amp; VentSpcFunc combos'!$Q$8:$Q$343,0),0)&gt;0,1,0)</f>
        <v>0</v>
      </c>
      <c r="BE73" s="107">
        <f ca="1">IF(IFERROR(MATCH(_xlfn.CONCAT($B73,",",BE$4),'22 SpcFunc &amp; VentSpcFunc combos'!$Q$8:$Q$343,0),0)&gt;0,1,0)</f>
        <v>0</v>
      </c>
      <c r="BF73" s="107">
        <f ca="1">IF(IFERROR(MATCH(_xlfn.CONCAT($B73,",",BF$4),'22 SpcFunc &amp; VentSpcFunc combos'!$Q$8:$Q$343,0),0)&gt;0,1,0)</f>
        <v>0</v>
      </c>
      <c r="BG73" s="107">
        <f ca="1">IF(IFERROR(MATCH(_xlfn.CONCAT($B73,",",BG$4),'22 SpcFunc &amp; VentSpcFunc combos'!$Q$8:$Q$343,0),0)&gt;0,1,0)</f>
        <v>0</v>
      </c>
      <c r="BH73" s="107">
        <f ca="1">IF(IFERROR(MATCH(_xlfn.CONCAT($B73,",",BH$4),'22 SpcFunc &amp; VentSpcFunc combos'!$Q$8:$Q$343,0),0)&gt;0,1,0)</f>
        <v>0</v>
      </c>
      <c r="BI73" s="107">
        <f ca="1">IF(IFERROR(MATCH(_xlfn.CONCAT($B73,",",BI$4),'22 SpcFunc &amp; VentSpcFunc combos'!$Q$8:$Q$343,0),0)&gt;0,1,0)</f>
        <v>0</v>
      </c>
      <c r="BJ73" s="107">
        <f ca="1">IF(IFERROR(MATCH(_xlfn.CONCAT($B73,",",BJ$4),'22 SpcFunc &amp; VentSpcFunc combos'!$Q$8:$Q$343,0),0)&gt;0,1,0)</f>
        <v>0</v>
      </c>
      <c r="BK73" s="107">
        <f ca="1">IF(IFERROR(MATCH(_xlfn.CONCAT($B73,",",BK$4),'22 SpcFunc &amp; VentSpcFunc combos'!$Q$8:$Q$343,0),0)&gt;0,1,0)</f>
        <v>0</v>
      </c>
      <c r="BL73" s="107">
        <f ca="1">IF(IFERROR(MATCH(_xlfn.CONCAT($B73,",",BL$4),'22 SpcFunc &amp; VentSpcFunc combos'!$Q$8:$Q$343,0),0)&gt;0,1,0)</f>
        <v>0</v>
      </c>
      <c r="BM73" s="107">
        <f ca="1">IF(IFERROR(MATCH(_xlfn.CONCAT($B73,",",BM$4),'22 SpcFunc &amp; VentSpcFunc combos'!$Q$8:$Q$343,0),0)&gt;0,1,0)</f>
        <v>0</v>
      </c>
      <c r="BN73" s="107">
        <f ca="1">IF(IFERROR(MATCH(_xlfn.CONCAT($B73,",",BN$4),'22 SpcFunc &amp; VentSpcFunc combos'!$Q$8:$Q$343,0),0)&gt;0,1,0)</f>
        <v>0</v>
      </c>
      <c r="BO73" s="107">
        <f ca="1">IF(IFERROR(MATCH(_xlfn.CONCAT($B73,",",BO$4),'22 SpcFunc &amp; VentSpcFunc combos'!$Q$8:$Q$343,0),0)&gt;0,1,0)</f>
        <v>0</v>
      </c>
      <c r="BP73" s="107">
        <f ca="1">IF(IFERROR(MATCH(_xlfn.CONCAT($B73,",",BP$4),'22 SpcFunc &amp; VentSpcFunc combos'!$Q$8:$Q$343,0),0)&gt;0,1,0)</f>
        <v>0</v>
      </c>
      <c r="BQ73" s="107">
        <f ca="1">IF(IFERROR(MATCH(_xlfn.CONCAT($B73,",",BQ$4),'22 SpcFunc &amp; VentSpcFunc combos'!$Q$8:$Q$343,0),0)&gt;0,1,0)</f>
        <v>0</v>
      </c>
      <c r="BR73" s="107">
        <f ca="1">IF(IFERROR(MATCH(_xlfn.CONCAT($B73,",",BR$4),'22 SpcFunc &amp; VentSpcFunc combos'!$Q$8:$Q$343,0),0)&gt;0,1,0)</f>
        <v>0</v>
      </c>
      <c r="BS73" s="107">
        <f ca="1">IF(IFERROR(MATCH(_xlfn.CONCAT($B73,",",BS$4),'22 SpcFunc &amp; VentSpcFunc combos'!$Q$8:$Q$343,0),0)&gt;0,1,0)</f>
        <v>0</v>
      </c>
      <c r="BT73" s="107">
        <f ca="1">IF(IFERROR(MATCH(_xlfn.CONCAT($B73,",",BT$4),'22 SpcFunc &amp; VentSpcFunc combos'!$Q$8:$Q$343,0),0)&gt;0,1,0)</f>
        <v>0</v>
      </c>
      <c r="BU73" s="107">
        <f ca="1">IF(IFERROR(MATCH(_xlfn.CONCAT($B73,",",BU$4),'22 SpcFunc &amp; VentSpcFunc combos'!$Q$8:$Q$343,0),0)&gt;0,1,0)</f>
        <v>0</v>
      </c>
      <c r="BV73" s="107">
        <f ca="1">IF(IFERROR(MATCH(_xlfn.CONCAT($B73,",",BV$4),'22 SpcFunc &amp; VentSpcFunc combos'!$Q$8:$Q$343,0),0)&gt;0,1,0)</f>
        <v>0</v>
      </c>
      <c r="BW73" s="107">
        <f ca="1">IF(IFERROR(MATCH(_xlfn.CONCAT($B73,",",BW$4),'22 SpcFunc &amp; VentSpcFunc combos'!$Q$8:$Q$343,0),0)&gt;0,1,0)</f>
        <v>0</v>
      </c>
      <c r="BX73" s="107">
        <f ca="1">IF(IFERROR(MATCH(_xlfn.CONCAT($B73,",",BX$4),'22 SpcFunc &amp; VentSpcFunc combos'!$Q$8:$Q$343,0),0)&gt;0,1,0)</f>
        <v>0</v>
      </c>
      <c r="BY73" s="107">
        <f ca="1">IF(IFERROR(MATCH(_xlfn.CONCAT($B73,",",BY$4),'22 SpcFunc &amp; VentSpcFunc combos'!$Q$8:$Q$343,0),0)&gt;0,1,0)</f>
        <v>0</v>
      </c>
      <c r="BZ73" s="107">
        <f ca="1">IF(IFERROR(MATCH(_xlfn.CONCAT($B73,",",BZ$4),'22 SpcFunc &amp; VentSpcFunc combos'!$Q$8:$Q$343,0),0)&gt;0,1,0)</f>
        <v>0</v>
      </c>
      <c r="CA73" s="107">
        <f ca="1">IF(IFERROR(MATCH(_xlfn.CONCAT($B73,",",CA$4),'22 SpcFunc &amp; VentSpcFunc combos'!$Q$8:$Q$343,0),0)&gt;0,1,0)</f>
        <v>0</v>
      </c>
      <c r="CB73" s="107">
        <f ca="1">IF(IFERROR(MATCH(_xlfn.CONCAT($B73,",",CB$4),'22 SpcFunc &amp; VentSpcFunc combos'!$Q$8:$Q$343,0),0)&gt;0,1,0)</f>
        <v>0</v>
      </c>
      <c r="CC73" s="107">
        <f ca="1">IF(IFERROR(MATCH(_xlfn.CONCAT($B73,",",CC$4),'22 SpcFunc &amp; VentSpcFunc combos'!$Q$8:$Q$343,0),0)&gt;0,1,0)</f>
        <v>0</v>
      </c>
      <c r="CD73" s="107">
        <f ca="1">IF(IFERROR(MATCH(_xlfn.CONCAT($B73,",",CD$4),'22 SpcFunc &amp; VentSpcFunc combos'!$Q$8:$Q$343,0),0)&gt;0,1,0)</f>
        <v>0</v>
      </c>
      <c r="CE73" s="107">
        <f ca="1">IF(IFERROR(MATCH(_xlfn.CONCAT($B73,",",CE$4),'22 SpcFunc &amp; VentSpcFunc combos'!$Q$8:$Q$343,0),0)&gt;0,1,0)</f>
        <v>0</v>
      </c>
      <c r="CF73" s="107">
        <f ca="1">IF(IFERROR(MATCH(_xlfn.CONCAT($B73,",",CF$4),'22 SpcFunc &amp; VentSpcFunc combos'!$Q$8:$Q$343,0),0)&gt;0,1,0)</f>
        <v>0</v>
      </c>
      <c r="CG73" s="107">
        <f ca="1">IF(IFERROR(MATCH(_xlfn.CONCAT($B73,",",CG$4),'22 SpcFunc &amp; VentSpcFunc combos'!$Q$8:$Q$343,0),0)&gt;0,1,0)</f>
        <v>0</v>
      </c>
      <c r="CH73" s="107">
        <f ca="1">IF(IFERROR(MATCH(_xlfn.CONCAT($B73,",",CH$4),'22 SpcFunc &amp; VentSpcFunc combos'!$Q$8:$Q$343,0),0)&gt;0,1,0)</f>
        <v>0</v>
      </c>
      <c r="CI73" s="107">
        <f ca="1">IF(IFERROR(MATCH(_xlfn.CONCAT($B73,",",CI$4),'22 SpcFunc &amp; VentSpcFunc combos'!$Q$8:$Q$343,0),0)&gt;0,1,0)</f>
        <v>0</v>
      </c>
      <c r="CJ73" s="107">
        <f ca="1">IF(IFERROR(MATCH(_xlfn.CONCAT($B73,",",CJ$4),'22 SpcFunc &amp; VentSpcFunc combos'!$Q$8:$Q$343,0),0)&gt;0,1,0)</f>
        <v>0</v>
      </c>
      <c r="CK73" s="107">
        <f ca="1">IF(IFERROR(MATCH(_xlfn.CONCAT($B73,",",CK$4),'22 SpcFunc &amp; VentSpcFunc combos'!$Q$8:$Q$343,0),0)&gt;0,1,0)</f>
        <v>0</v>
      </c>
      <c r="CL73" s="107">
        <f ca="1">IF(IFERROR(MATCH(_xlfn.CONCAT($B73,",",CL$4),'22 SpcFunc &amp; VentSpcFunc combos'!$Q$8:$Q$343,0),0)&gt;0,1,0)</f>
        <v>0</v>
      </c>
      <c r="CM73" s="107">
        <f ca="1">IF(IFERROR(MATCH(_xlfn.CONCAT($B73,",",CM$4),'22 SpcFunc &amp; VentSpcFunc combos'!$Q$8:$Q$343,0),0)&gt;0,1,0)</f>
        <v>1</v>
      </c>
      <c r="CN73" s="107">
        <f ca="1">IF(IFERROR(MATCH(_xlfn.CONCAT($B73,",",CN$4),'22 SpcFunc &amp; VentSpcFunc combos'!$Q$8:$Q$343,0),0)&gt;0,1,0)</f>
        <v>1</v>
      </c>
      <c r="CO73" s="107">
        <f ca="1">IF(IFERROR(MATCH(_xlfn.CONCAT($B73,",",CO$4),'22 SpcFunc &amp; VentSpcFunc combos'!$Q$8:$Q$343,0),0)&gt;0,1,0)</f>
        <v>1</v>
      </c>
      <c r="CP73" s="107">
        <f ca="1">IF(IFERROR(MATCH(_xlfn.CONCAT($B73,",",CP$4),'22 SpcFunc &amp; VentSpcFunc combos'!$Q$8:$Q$343,0),0)&gt;0,1,0)</f>
        <v>0</v>
      </c>
      <c r="CQ73" s="107">
        <f ca="1">IF(IFERROR(MATCH(_xlfn.CONCAT($B73,",",CQ$4),'22 SpcFunc &amp; VentSpcFunc combos'!$Q$8:$Q$343,0),0)&gt;0,1,0)</f>
        <v>0</v>
      </c>
      <c r="CR73" s="107">
        <f ca="1">IF(IFERROR(MATCH(_xlfn.CONCAT($B73,",",CR$4),'22 SpcFunc &amp; VentSpcFunc combos'!$Q$8:$Q$343,0),0)&gt;0,1,0)</f>
        <v>1</v>
      </c>
      <c r="CS73" s="107">
        <f ca="1">IF(IFERROR(MATCH(_xlfn.CONCAT($B73,",",CS$4),'22 SpcFunc &amp; VentSpcFunc combos'!$Q$8:$Q$343,0),0)&gt;0,1,0)</f>
        <v>1</v>
      </c>
      <c r="CT73" s="107">
        <f ca="1">IF(IFERROR(MATCH(_xlfn.CONCAT($B73,",",CT$4),'22 SpcFunc &amp; VentSpcFunc combos'!$Q$8:$Q$343,0),0)&gt;0,1,0)</f>
        <v>0</v>
      </c>
      <c r="CU73" s="86" t="s">
        <v>535</v>
      </c>
      <c r="CV73">
        <f t="shared" ca="1" si="5"/>
        <v>5</v>
      </c>
    </row>
    <row r="74" spans="2:100">
      <c r="B74" t="str">
        <f>'For CSV - 2022 SpcFuncData'!B75</f>
        <v>Theater Area (Motion Picture)</v>
      </c>
      <c r="C74" s="107">
        <f ca="1">IF(IFERROR(MATCH(_xlfn.CONCAT($B74,",",C$4),'22 SpcFunc &amp; VentSpcFunc combos'!$Q$8:$Q$343,0),0)&gt;0,1,0)</f>
        <v>1</v>
      </c>
      <c r="D74" s="107">
        <f ca="1">IF(IFERROR(MATCH(_xlfn.CONCAT($B74,",",D$4),'22 SpcFunc &amp; VentSpcFunc combos'!$Q$8:$Q$343,0),0)&gt;0,1,0)</f>
        <v>0</v>
      </c>
      <c r="E74" s="107">
        <f ca="1">IF(IFERROR(MATCH(_xlfn.CONCAT($B74,",",E$4),'22 SpcFunc &amp; VentSpcFunc combos'!$Q$8:$Q$343,0),0)&gt;0,1,0)</f>
        <v>0</v>
      </c>
      <c r="F74" s="107">
        <f ca="1">IF(IFERROR(MATCH(_xlfn.CONCAT($B74,",",F$4),'22 SpcFunc &amp; VentSpcFunc combos'!$Q$8:$Q$343,0),0)&gt;0,1,0)</f>
        <v>0</v>
      </c>
      <c r="G74" s="107">
        <f ca="1">IF(IFERROR(MATCH(_xlfn.CONCAT($B74,",",G$4),'22 SpcFunc &amp; VentSpcFunc combos'!$Q$8:$Q$343,0),0)&gt;0,1,0)</f>
        <v>0</v>
      </c>
      <c r="H74" s="107">
        <f ca="1">IF(IFERROR(MATCH(_xlfn.CONCAT($B74,",",H$4),'22 SpcFunc &amp; VentSpcFunc combos'!$Q$8:$Q$343,0),0)&gt;0,1,0)</f>
        <v>0</v>
      </c>
      <c r="I74" s="107">
        <f ca="1">IF(IFERROR(MATCH(_xlfn.CONCAT($B74,",",I$4),'22 SpcFunc &amp; VentSpcFunc combos'!$Q$8:$Q$343,0),0)&gt;0,1,0)</f>
        <v>0</v>
      </c>
      <c r="J74" s="107">
        <f ca="1">IF(IFERROR(MATCH(_xlfn.CONCAT($B74,",",J$4),'22 SpcFunc &amp; VentSpcFunc combos'!$Q$8:$Q$343,0),0)&gt;0,1,0)</f>
        <v>0</v>
      </c>
      <c r="K74" s="107">
        <f ca="1">IF(IFERROR(MATCH(_xlfn.CONCAT($B74,",",K$4),'22 SpcFunc &amp; VentSpcFunc combos'!$Q$8:$Q$343,0),0)&gt;0,1,0)</f>
        <v>0</v>
      </c>
      <c r="L74" s="107">
        <f ca="1">IF(IFERROR(MATCH(_xlfn.CONCAT($B74,",",L$4),'22 SpcFunc &amp; VentSpcFunc combos'!$Q$8:$Q$343,0),0)&gt;0,1,0)</f>
        <v>0</v>
      </c>
      <c r="M74" s="107">
        <f ca="1">IF(IFERROR(MATCH(_xlfn.CONCAT($B74,",",M$4),'22 SpcFunc &amp; VentSpcFunc combos'!$Q$8:$Q$343,0),0)&gt;0,1,0)</f>
        <v>0</v>
      </c>
      <c r="N74" s="107">
        <f ca="1">IF(IFERROR(MATCH(_xlfn.CONCAT($B74,",",N$4),'22 SpcFunc &amp; VentSpcFunc combos'!$Q$8:$Q$343,0),0)&gt;0,1,0)</f>
        <v>0</v>
      </c>
      <c r="O74" s="107">
        <f ca="1">IF(IFERROR(MATCH(_xlfn.CONCAT($B74,",",O$4),'22 SpcFunc &amp; VentSpcFunc combos'!$Q$8:$Q$343,0),0)&gt;0,1,0)</f>
        <v>0</v>
      </c>
      <c r="P74" s="107">
        <f ca="1">IF(IFERROR(MATCH(_xlfn.CONCAT($B74,",",P$4),'22 SpcFunc &amp; VentSpcFunc combos'!$Q$8:$Q$343,0),0)&gt;0,1,0)</f>
        <v>0</v>
      </c>
      <c r="Q74" s="107">
        <f ca="1">IF(IFERROR(MATCH(_xlfn.CONCAT($B74,",",Q$4),'22 SpcFunc &amp; VentSpcFunc combos'!$Q$8:$Q$343,0),0)&gt;0,1,0)</f>
        <v>0</v>
      </c>
      <c r="R74" s="107">
        <f ca="1">IF(IFERROR(MATCH(_xlfn.CONCAT($B74,",",R$4),'22 SpcFunc &amp; VentSpcFunc combos'!$Q$8:$Q$343,0),0)&gt;0,1,0)</f>
        <v>0</v>
      </c>
      <c r="S74" s="107">
        <f ca="1">IF(IFERROR(MATCH(_xlfn.CONCAT($B74,",",S$4),'22 SpcFunc &amp; VentSpcFunc combos'!$Q$8:$Q$343,0),0)&gt;0,1,0)</f>
        <v>0</v>
      </c>
      <c r="T74" s="107">
        <f ca="1">IF(IFERROR(MATCH(_xlfn.CONCAT($B74,",",T$4),'22 SpcFunc &amp; VentSpcFunc combos'!$Q$8:$Q$343,0),0)&gt;0,1,0)</f>
        <v>0</v>
      </c>
      <c r="U74" s="107">
        <f ca="1">IF(IFERROR(MATCH(_xlfn.CONCAT($B74,",",U$4),'22 SpcFunc &amp; VentSpcFunc combos'!$Q$8:$Q$343,0),0)&gt;0,1,0)</f>
        <v>0</v>
      </c>
      <c r="V74" s="107">
        <f ca="1">IF(IFERROR(MATCH(_xlfn.CONCAT($B74,",",V$4),'22 SpcFunc &amp; VentSpcFunc combos'!$Q$8:$Q$343,0),0)&gt;0,1,0)</f>
        <v>0</v>
      </c>
      <c r="W74" s="107">
        <f ca="1">IF(IFERROR(MATCH(_xlfn.CONCAT($B74,",",W$4),'22 SpcFunc &amp; VentSpcFunc combos'!$Q$8:$Q$343,0),0)&gt;0,1,0)</f>
        <v>0</v>
      </c>
      <c r="X74" s="107">
        <f ca="1">IF(IFERROR(MATCH(_xlfn.CONCAT($B74,",",X$4),'22 SpcFunc &amp; VentSpcFunc combos'!$Q$8:$Q$343,0),0)&gt;0,1,0)</f>
        <v>0</v>
      </c>
      <c r="Y74" s="107">
        <f ca="1">IF(IFERROR(MATCH(_xlfn.CONCAT($B74,",",Y$4),'22 SpcFunc &amp; VentSpcFunc combos'!$Q$8:$Q$343,0),0)&gt;0,1,0)</f>
        <v>0</v>
      </c>
      <c r="Z74" s="107">
        <f ca="1">IF(IFERROR(MATCH(_xlfn.CONCAT($B74,",",Z$4),'22 SpcFunc &amp; VentSpcFunc combos'!$Q$8:$Q$343,0),0)&gt;0,1,0)</f>
        <v>0</v>
      </c>
      <c r="AA74" s="107">
        <f ca="1">IF(IFERROR(MATCH(_xlfn.CONCAT($B74,",",AA$4),'22 SpcFunc &amp; VentSpcFunc combos'!$Q$8:$Q$343,0),0)&gt;0,1,0)</f>
        <v>0</v>
      </c>
      <c r="AB74" s="107">
        <f ca="1">IF(IFERROR(MATCH(_xlfn.CONCAT($B74,",",AB$4),'22 SpcFunc &amp; VentSpcFunc combos'!$Q$8:$Q$343,0),0)&gt;0,1,0)</f>
        <v>0</v>
      </c>
      <c r="AC74" s="107">
        <f ca="1">IF(IFERROR(MATCH(_xlfn.CONCAT($B74,",",AC$4),'22 SpcFunc &amp; VentSpcFunc combos'!$Q$8:$Q$343,0),0)&gt;0,1,0)</f>
        <v>0</v>
      </c>
      <c r="AD74" s="107">
        <f ca="1">IF(IFERROR(MATCH(_xlfn.CONCAT($B74,",",AD$4),'22 SpcFunc &amp; VentSpcFunc combos'!$Q$8:$Q$343,0),0)&gt;0,1,0)</f>
        <v>0</v>
      </c>
      <c r="AE74" s="107">
        <f ca="1">IF(IFERROR(MATCH(_xlfn.CONCAT($B74,",",AE$4),'22 SpcFunc &amp; VentSpcFunc combos'!$Q$8:$Q$343,0),0)&gt;0,1,0)</f>
        <v>0</v>
      </c>
      <c r="AF74" s="107">
        <f ca="1">IF(IFERROR(MATCH(_xlfn.CONCAT($B74,",",AF$4),'22 SpcFunc &amp; VentSpcFunc combos'!$Q$8:$Q$343,0),0)&gt;0,1,0)</f>
        <v>0</v>
      </c>
      <c r="AG74" s="107">
        <f ca="1">IF(IFERROR(MATCH(_xlfn.CONCAT($B74,",",AG$4),'22 SpcFunc &amp; VentSpcFunc combos'!$Q$8:$Q$343,0),0)&gt;0,1,0)</f>
        <v>0</v>
      </c>
      <c r="AH74" s="107">
        <f ca="1">IF(IFERROR(MATCH(_xlfn.CONCAT($B74,",",AH$4),'22 SpcFunc &amp; VentSpcFunc combos'!$Q$8:$Q$343,0),0)&gt;0,1,0)</f>
        <v>0</v>
      </c>
      <c r="AI74" s="107">
        <f ca="1">IF(IFERROR(MATCH(_xlfn.CONCAT($B74,",",AI$4),'22 SpcFunc &amp; VentSpcFunc combos'!$Q$8:$Q$343,0),0)&gt;0,1,0)</f>
        <v>0</v>
      </c>
      <c r="AJ74" s="107">
        <f ca="1">IF(IFERROR(MATCH(_xlfn.CONCAT($B74,",",AJ$4),'22 SpcFunc &amp; VentSpcFunc combos'!$Q$8:$Q$343,0),0)&gt;0,1,0)</f>
        <v>0</v>
      </c>
      <c r="AK74" s="107">
        <f ca="1">IF(IFERROR(MATCH(_xlfn.CONCAT($B74,",",AK$4),'22 SpcFunc &amp; VentSpcFunc combos'!$Q$8:$Q$343,0),0)&gt;0,1,0)</f>
        <v>0</v>
      </c>
      <c r="AL74" s="107">
        <f ca="1">IF(IFERROR(MATCH(_xlfn.CONCAT($B74,",",AL$4),'22 SpcFunc &amp; VentSpcFunc combos'!$Q$8:$Q$343,0),0)&gt;0,1,0)</f>
        <v>0</v>
      </c>
      <c r="AM74" s="107">
        <f ca="1">IF(IFERROR(MATCH(_xlfn.CONCAT($B74,",",AM$4),'22 SpcFunc &amp; VentSpcFunc combos'!$Q$8:$Q$343,0),0)&gt;0,1,0)</f>
        <v>0</v>
      </c>
      <c r="AN74" s="107">
        <f ca="1">IF(IFERROR(MATCH(_xlfn.CONCAT($B74,",",AN$4),'22 SpcFunc &amp; VentSpcFunc combos'!$Q$8:$Q$343,0),0)&gt;0,1,0)</f>
        <v>0</v>
      </c>
      <c r="AO74" s="107">
        <f ca="1">IF(IFERROR(MATCH(_xlfn.CONCAT($B74,",",AO$4),'22 SpcFunc &amp; VentSpcFunc combos'!$Q$8:$Q$343,0),0)&gt;0,1,0)</f>
        <v>0</v>
      </c>
      <c r="AP74" s="107">
        <f ca="1">IF(IFERROR(MATCH(_xlfn.CONCAT($B74,",",AP$4),'22 SpcFunc &amp; VentSpcFunc combos'!$Q$8:$Q$343,0),0)&gt;0,1,0)</f>
        <v>0</v>
      </c>
      <c r="AQ74" s="107">
        <f ca="1">IF(IFERROR(MATCH(_xlfn.CONCAT($B74,",",AQ$4),'22 SpcFunc &amp; VentSpcFunc combos'!$Q$8:$Q$343,0),0)&gt;0,1,0)</f>
        <v>0</v>
      </c>
      <c r="AR74" s="107">
        <f ca="1">IF(IFERROR(MATCH(_xlfn.CONCAT($B74,",",AR$4),'22 SpcFunc &amp; VentSpcFunc combos'!$Q$8:$Q$343,0),0)&gt;0,1,0)</f>
        <v>0</v>
      </c>
      <c r="AS74" s="107">
        <f ca="1">IF(IFERROR(MATCH(_xlfn.CONCAT($B74,",",AS$4),'22 SpcFunc &amp; VentSpcFunc combos'!$Q$8:$Q$343,0),0)&gt;0,1,0)</f>
        <v>0</v>
      </c>
      <c r="AT74" s="107">
        <f ca="1">IF(IFERROR(MATCH(_xlfn.CONCAT($B74,",",AT$4),'22 SpcFunc &amp; VentSpcFunc combos'!$Q$8:$Q$343,0),0)&gt;0,1,0)</f>
        <v>0</v>
      </c>
      <c r="AU74" s="107">
        <f ca="1">IF(IFERROR(MATCH(_xlfn.CONCAT($B74,",",AU$4),'22 SpcFunc &amp; VentSpcFunc combos'!$Q$8:$Q$343,0),0)&gt;0,1,0)</f>
        <v>0</v>
      </c>
      <c r="AV74" s="107">
        <f ca="1">IF(IFERROR(MATCH(_xlfn.CONCAT($B74,",",AV$4),'22 SpcFunc &amp; VentSpcFunc combos'!$Q$8:$Q$343,0),0)&gt;0,1,0)</f>
        <v>0</v>
      </c>
      <c r="AW74" s="107">
        <f ca="1">IF(IFERROR(MATCH(_xlfn.CONCAT($B74,",",AW$4),'22 SpcFunc &amp; VentSpcFunc combos'!$Q$8:$Q$343,0),0)&gt;0,1,0)</f>
        <v>0</v>
      </c>
      <c r="AX74" s="107">
        <f ca="1">IF(IFERROR(MATCH(_xlfn.CONCAT($B74,",",AX$4),'22 SpcFunc &amp; VentSpcFunc combos'!$Q$8:$Q$343,0),0)&gt;0,1,0)</f>
        <v>0</v>
      </c>
      <c r="AY74" s="107">
        <f ca="1">IF(IFERROR(MATCH(_xlfn.CONCAT($B74,",",AY$4),'22 SpcFunc &amp; VentSpcFunc combos'!$Q$8:$Q$343,0),0)&gt;0,1,0)</f>
        <v>0</v>
      </c>
      <c r="AZ74" s="107">
        <f ca="1">IF(IFERROR(MATCH(_xlfn.CONCAT($B74,",",AZ$4),'22 SpcFunc &amp; VentSpcFunc combos'!$Q$8:$Q$343,0),0)&gt;0,1,0)</f>
        <v>0</v>
      </c>
      <c r="BA74" s="107">
        <f ca="1">IF(IFERROR(MATCH(_xlfn.CONCAT($B74,",",BA$4),'22 SpcFunc &amp; VentSpcFunc combos'!$Q$8:$Q$343,0),0)&gt;0,1,0)</f>
        <v>0</v>
      </c>
      <c r="BB74" s="107">
        <f ca="1">IF(IFERROR(MATCH(_xlfn.CONCAT($B74,",",BB$4),'22 SpcFunc &amp; VentSpcFunc combos'!$Q$8:$Q$343,0),0)&gt;0,1,0)</f>
        <v>0</v>
      </c>
      <c r="BC74" s="107">
        <f ca="1">IF(IFERROR(MATCH(_xlfn.CONCAT($B74,",",BC$4),'22 SpcFunc &amp; VentSpcFunc combos'!$Q$8:$Q$343,0),0)&gt;0,1,0)</f>
        <v>0</v>
      </c>
      <c r="BD74" s="107">
        <f ca="1">IF(IFERROR(MATCH(_xlfn.CONCAT($B74,",",BD$4),'22 SpcFunc &amp; VentSpcFunc combos'!$Q$8:$Q$343,0),0)&gt;0,1,0)</f>
        <v>0</v>
      </c>
      <c r="BE74" s="107">
        <f ca="1">IF(IFERROR(MATCH(_xlfn.CONCAT($B74,",",BE$4),'22 SpcFunc &amp; VentSpcFunc combos'!$Q$8:$Q$343,0),0)&gt;0,1,0)</f>
        <v>0</v>
      </c>
      <c r="BF74" s="107">
        <f ca="1">IF(IFERROR(MATCH(_xlfn.CONCAT($B74,",",BF$4),'22 SpcFunc &amp; VentSpcFunc combos'!$Q$8:$Q$343,0),0)&gt;0,1,0)</f>
        <v>0</v>
      </c>
      <c r="BG74" s="107">
        <f ca="1">IF(IFERROR(MATCH(_xlfn.CONCAT($B74,",",BG$4),'22 SpcFunc &amp; VentSpcFunc combos'!$Q$8:$Q$343,0),0)&gt;0,1,0)</f>
        <v>0</v>
      </c>
      <c r="BH74" s="107">
        <f ca="1">IF(IFERROR(MATCH(_xlfn.CONCAT($B74,",",BH$4),'22 SpcFunc &amp; VentSpcFunc combos'!$Q$8:$Q$343,0),0)&gt;0,1,0)</f>
        <v>0</v>
      </c>
      <c r="BI74" s="107">
        <f ca="1">IF(IFERROR(MATCH(_xlfn.CONCAT($B74,",",BI$4),'22 SpcFunc &amp; VentSpcFunc combos'!$Q$8:$Q$343,0),0)&gt;0,1,0)</f>
        <v>0</v>
      </c>
      <c r="BJ74" s="107">
        <f ca="1">IF(IFERROR(MATCH(_xlfn.CONCAT($B74,",",BJ$4),'22 SpcFunc &amp; VentSpcFunc combos'!$Q$8:$Q$343,0),0)&gt;0,1,0)</f>
        <v>0</v>
      </c>
      <c r="BK74" s="107">
        <f ca="1">IF(IFERROR(MATCH(_xlfn.CONCAT($B74,",",BK$4),'22 SpcFunc &amp; VentSpcFunc combos'!$Q$8:$Q$343,0),0)&gt;0,1,0)</f>
        <v>0</v>
      </c>
      <c r="BL74" s="107">
        <f ca="1">IF(IFERROR(MATCH(_xlfn.CONCAT($B74,",",BL$4),'22 SpcFunc &amp; VentSpcFunc combos'!$Q$8:$Q$343,0),0)&gt;0,1,0)</f>
        <v>0</v>
      </c>
      <c r="BM74" s="107">
        <f ca="1">IF(IFERROR(MATCH(_xlfn.CONCAT($B74,",",BM$4),'22 SpcFunc &amp; VentSpcFunc combos'!$Q$8:$Q$343,0),0)&gt;0,1,0)</f>
        <v>0</v>
      </c>
      <c r="BN74" s="107">
        <f ca="1">IF(IFERROR(MATCH(_xlfn.CONCAT($B74,",",BN$4),'22 SpcFunc &amp; VentSpcFunc combos'!$Q$8:$Q$343,0),0)&gt;0,1,0)</f>
        <v>0</v>
      </c>
      <c r="BO74" s="107">
        <f ca="1">IF(IFERROR(MATCH(_xlfn.CONCAT($B74,",",BO$4),'22 SpcFunc &amp; VentSpcFunc combos'!$Q$8:$Q$343,0),0)&gt;0,1,0)</f>
        <v>0</v>
      </c>
      <c r="BP74" s="107">
        <f ca="1">IF(IFERROR(MATCH(_xlfn.CONCAT($B74,",",BP$4),'22 SpcFunc &amp; VentSpcFunc combos'!$Q$8:$Q$343,0),0)&gt;0,1,0)</f>
        <v>0</v>
      </c>
      <c r="BQ74" s="107">
        <f ca="1">IF(IFERROR(MATCH(_xlfn.CONCAT($B74,",",BQ$4),'22 SpcFunc &amp; VentSpcFunc combos'!$Q$8:$Q$343,0),0)&gt;0,1,0)</f>
        <v>0</v>
      </c>
      <c r="BR74" s="107">
        <f ca="1">IF(IFERROR(MATCH(_xlfn.CONCAT($B74,",",BR$4),'22 SpcFunc &amp; VentSpcFunc combos'!$Q$8:$Q$343,0),0)&gt;0,1,0)</f>
        <v>0</v>
      </c>
      <c r="BS74" s="107">
        <f ca="1">IF(IFERROR(MATCH(_xlfn.CONCAT($B74,",",BS$4),'22 SpcFunc &amp; VentSpcFunc combos'!$Q$8:$Q$343,0),0)&gt;0,1,0)</f>
        <v>0</v>
      </c>
      <c r="BT74" s="107">
        <f ca="1">IF(IFERROR(MATCH(_xlfn.CONCAT($B74,",",BT$4),'22 SpcFunc &amp; VentSpcFunc combos'!$Q$8:$Q$343,0),0)&gt;0,1,0)</f>
        <v>0</v>
      </c>
      <c r="BU74" s="107">
        <f ca="1">IF(IFERROR(MATCH(_xlfn.CONCAT($B74,",",BU$4),'22 SpcFunc &amp; VentSpcFunc combos'!$Q$8:$Q$343,0),0)&gt;0,1,0)</f>
        <v>0</v>
      </c>
      <c r="BV74" s="107">
        <f ca="1">IF(IFERROR(MATCH(_xlfn.CONCAT($B74,",",BV$4),'22 SpcFunc &amp; VentSpcFunc combos'!$Q$8:$Q$343,0),0)&gt;0,1,0)</f>
        <v>0</v>
      </c>
      <c r="BW74" s="107">
        <f ca="1">IF(IFERROR(MATCH(_xlfn.CONCAT($B74,",",BW$4),'22 SpcFunc &amp; VentSpcFunc combos'!$Q$8:$Q$343,0),0)&gt;0,1,0)</f>
        <v>0</v>
      </c>
      <c r="BX74" s="107">
        <f ca="1">IF(IFERROR(MATCH(_xlfn.CONCAT($B74,",",BX$4),'22 SpcFunc &amp; VentSpcFunc combos'!$Q$8:$Q$343,0),0)&gt;0,1,0)</f>
        <v>0</v>
      </c>
      <c r="BY74" s="107">
        <f ca="1">IF(IFERROR(MATCH(_xlfn.CONCAT($B74,",",BY$4),'22 SpcFunc &amp; VentSpcFunc combos'!$Q$8:$Q$343,0),0)&gt;0,1,0)</f>
        <v>0</v>
      </c>
      <c r="BZ74" s="107">
        <f ca="1">IF(IFERROR(MATCH(_xlfn.CONCAT($B74,",",BZ$4),'22 SpcFunc &amp; VentSpcFunc combos'!$Q$8:$Q$343,0),0)&gt;0,1,0)</f>
        <v>0</v>
      </c>
      <c r="CA74" s="107">
        <f ca="1">IF(IFERROR(MATCH(_xlfn.CONCAT($B74,",",CA$4),'22 SpcFunc &amp; VentSpcFunc combos'!$Q$8:$Q$343,0),0)&gt;0,1,0)</f>
        <v>0</v>
      </c>
      <c r="CB74" s="107">
        <f ca="1">IF(IFERROR(MATCH(_xlfn.CONCAT($B74,",",CB$4),'22 SpcFunc &amp; VentSpcFunc combos'!$Q$8:$Q$343,0),0)&gt;0,1,0)</f>
        <v>0</v>
      </c>
      <c r="CC74" s="107">
        <f ca="1">IF(IFERROR(MATCH(_xlfn.CONCAT($B74,",",CC$4),'22 SpcFunc &amp; VentSpcFunc combos'!$Q$8:$Q$343,0),0)&gt;0,1,0)</f>
        <v>0</v>
      </c>
      <c r="CD74" s="107">
        <f ca="1">IF(IFERROR(MATCH(_xlfn.CONCAT($B74,",",CD$4),'22 SpcFunc &amp; VentSpcFunc combos'!$Q$8:$Q$343,0),0)&gt;0,1,0)</f>
        <v>0</v>
      </c>
      <c r="CE74" s="107">
        <f ca="1">IF(IFERROR(MATCH(_xlfn.CONCAT($B74,",",CE$4),'22 SpcFunc &amp; VentSpcFunc combos'!$Q$8:$Q$343,0),0)&gt;0,1,0)</f>
        <v>0</v>
      </c>
      <c r="CF74" s="107">
        <f ca="1">IF(IFERROR(MATCH(_xlfn.CONCAT($B74,",",CF$4),'22 SpcFunc &amp; VentSpcFunc combos'!$Q$8:$Q$343,0),0)&gt;0,1,0)</f>
        <v>0</v>
      </c>
      <c r="CG74" s="107">
        <f ca="1">IF(IFERROR(MATCH(_xlfn.CONCAT($B74,",",CG$4),'22 SpcFunc &amp; VentSpcFunc combos'!$Q$8:$Q$343,0),0)&gt;0,1,0)</f>
        <v>0</v>
      </c>
      <c r="CH74" s="107">
        <f ca="1">IF(IFERROR(MATCH(_xlfn.CONCAT($B74,",",CH$4),'22 SpcFunc &amp; VentSpcFunc combos'!$Q$8:$Q$343,0),0)&gt;0,1,0)</f>
        <v>0</v>
      </c>
      <c r="CI74" s="107">
        <f ca="1">IF(IFERROR(MATCH(_xlfn.CONCAT($B74,",",CI$4),'22 SpcFunc &amp; VentSpcFunc combos'!$Q$8:$Q$343,0),0)&gt;0,1,0)</f>
        <v>0</v>
      </c>
      <c r="CJ74" s="107">
        <f ca="1">IF(IFERROR(MATCH(_xlfn.CONCAT($B74,",",CJ$4),'22 SpcFunc &amp; VentSpcFunc combos'!$Q$8:$Q$343,0),0)&gt;0,1,0)</f>
        <v>0</v>
      </c>
      <c r="CK74" s="107">
        <f ca="1">IF(IFERROR(MATCH(_xlfn.CONCAT($B74,",",CK$4),'22 SpcFunc &amp; VentSpcFunc combos'!$Q$8:$Q$343,0),0)&gt;0,1,0)</f>
        <v>0</v>
      </c>
      <c r="CL74" s="107">
        <f ca="1">IF(IFERROR(MATCH(_xlfn.CONCAT($B74,",",CL$4),'22 SpcFunc &amp; VentSpcFunc combos'!$Q$8:$Q$343,0),0)&gt;0,1,0)</f>
        <v>0</v>
      </c>
      <c r="CM74" s="107">
        <f ca="1">IF(IFERROR(MATCH(_xlfn.CONCAT($B74,",",CM$4),'22 SpcFunc &amp; VentSpcFunc combos'!$Q$8:$Q$343,0),0)&gt;0,1,0)</f>
        <v>0</v>
      </c>
      <c r="CN74" s="107">
        <f ca="1">IF(IFERROR(MATCH(_xlfn.CONCAT($B74,",",CN$4),'22 SpcFunc &amp; VentSpcFunc combos'!$Q$8:$Q$343,0),0)&gt;0,1,0)</f>
        <v>0</v>
      </c>
      <c r="CO74" s="107">
        <f ca="1">IF(IFERROR(MATCH(_xlfn.CONCAT($B74,",",CO$4),'22 SpcFunc &amp; VentSpcFunc combos'!$Q$8:$Q$343,0),0)&gt;0,1,0)</f>
        <v>0</v>
      </c>
      <c r="CP74" s="107">
        <f ca="1">IF(IFERROR(MATCH(_xlfn.CONCAT($B74,",",CP$4),'22 SpcFunc &amp; VentSpcFunc combos'!$Q$8:$Q$343,0),0)&gt;0,1,0)</f>
        <v>0</v>
      </c>
      <c r="CQ74" s="107">
        <f ca="1">IF(IFERROR(MATCH(_xlfn.CONCAT($B74,",",CQ$4),'22 SpcFunc &amp; VentSpcFunc combos'!$Q$8:$Q$343,0),0)&gt;0,1,0)</f>
        <v>0</v>
      </c>
      <c r="CR74" s="107">
        <f ca="1">IF(IFERROR(MATCH(_xlfn.CONCAT($B74,",",CR$4),'22 SpcFunc &amp; VentSpcFunc combos'!$Q$8:$Q$343,0),0)&gt;0,1,0)</f>
        <v>0</v>
      </c>
      <c r="CS74" s="107">
        <f ca="1">IF(IFERROR(MATCH(_xlfn.CONCAT($B74,",",CS$4),'22 SpcFunc &amp; VentSpcFunc combos'!$Q$8:$Q$343,0),0)&gt;0,1,0)</f>
        <v>0</v>
      </c>
      <c r="CT74" s="107">
        <f ca="1">IF(IFERROR(MATCH(_xlfn.CONCAT($B74,",",CT$4),'22 SpcFunc &amp; VentSpcFunc combos'!$Q$8:$Q$343,0),0)&gt;0,1,0)</f>
        <v>0</v>
      </c>
      <c r="CU74" s="86" t="s">
        <v>535</v>
      </c>
      <c r="CV74">
        <f t="shared" ca="1" si="5"/>
        <v>1</v>
      </c>
    </row>
    <row r="75" spans="2:100">
      <c r="B75" t="str">
        <f>'For CSV - 2022 SpcFuncData'!B76</f>
        <v>Theater Area (Performance)</v>
      </c>
      <c r="C75" s="107">
        <f ca="1">IF(IFERROR(MATCH(_xlfn.CONCAT($B75,",",C$4),'22 SpcFunc &amp; VentSpcFunc combos'!$Q$8:$Q$343,0),0)&gt;0,1,0)</f>
        <v>0</v>
      </c>
      <c r="D75" s="107">
        <f ca="1">IF(IFERROR(MATCH(_xlfn.CONCAT($B75,",",D$4),'22 SpcFunc &amp; VentSpcFunc combos'!$Q$8:$Q$343,0),0)&gt;0,1,0)</f>
        <v>0</v>
      </c>
      <c r="E75" s="107">
        <f ca="1">IF(IFERROR(MATCH(_xlfn.CONCAT($B75,",",E$4),'22 SpcFunc &amp; VentSpcFunc combos'!$Q$8:$Q$343,0),0)&gt;0,1,0)</f>
        <v>0</v>
      </c>
      <c r="F75" s="107">
        <f ca="1">IF(IFERROR(MATCH(_xlfn.CONCAT($B75,",",F$4),'22 SpcFunc &amp; VentSpcFunc combos'!$Q$8:$Q$343,0),0)&gt;0,1,0)</f>
        <v>0</v>
      </c>
      <c r="G75" s="107">
        <f ca="1">IF(IFERROR(MATCH(_xlfn.CONCAT($B75,",",G$4),'22 SpcFunc &amp; VentSpcFunc combos'!$Q$8:$Q$343,0),0)&gt;0,1,0)</f>
        <v>0</v>
      </c>
      <c r="H75" s="107">
        <f ca="1">IF(IFERROR(MATCH(_xlfn.CONCAT($B75,",",H$4),'22 SpcFunc &amp; VentSpcFunc combos'!$Q$8:$Q$343,0),0)&gt;0,1,0)</f>
        <v>0</v>
      </c>
      <c r="I75" s="107">
        <f ca="1">IF(IFERROR(MATCH(_xlfn.CONCAT($B75,",",I$4),'22 SpcFunc &amp; VentSpcFunc combos'!$Q$8:$Q$343,0),0)&gt;0,1,0)</f>
        <v>0</v>
      </c>
      <c r="J75" s="107">
        <f ca="1">IF(IFERROR(MATCH(_xlfn.CONCAT($B75,",",J$4),'22 SpcFunc &amp; VentSpcFunc combos'!$Q$8:$Q$343,0),0)&gt;0,1,0)</f>
        <v>0</v>
      </c>
      <c r="K75" s="107">
        <f ca="1">IF(IFERROR(MATCH(_xlfn.CONCAT($B75,",",K$4),'22 SpcFunc &amp; VentSpcFunc combos'!$Q$8:$Q$343,0),0)&gt;0,1,0)</f>
        <v>0</v>
      </c>
      <c r="L75" s="107">
        <f ca="1">IF(IFERROR(MATCH(_xlfn.CONCAT($B75,",",L$4),'22 SpcFunc &amp; VentSpcFunc combos'!$Q$8:$Q$343,0),0)&gt;0,1,0)</f>
        <v>0</v>
      </c>
      <c r="M75" s="107">
        <f ca="1">IF(IFERROR(MATCH(_xlfn.CONCAT($B75,",",M$4),'22 SpcFunc &amp; VentSpcFunc combos'!$Q$8:$Q$343,0),0)&gt;0,1,0)</f>
        <v>0</v>
      </c>
      <c r="N75" s="107">
        <f ca="1">IF(IFERROR(MATCH(_xlfn.CONCAT($B75,",",N$4),'22 SpcFunc &amp; VentSpcFunc combos'!$Q$8:$Q$343,0),0)&gt;0,1,0)</f>
        <v>0</v>
      </c>
      <c r="O75" s="107">
        <f ca="1">IF(IFERROR(MATCH(_xlfn.CONCAT($B75,",",O$4),'22 SpcFunc &amp; VentSpcFunc combos'!$Q$8:$Q$343,0),0)&gt;0,1,0)</f>
        <v>0</v>
      </c>
      <c r="P75" s="107">
        <f ca="1">IF(IFERROR(MATCH(_xlfn.CONCAT($B75,",",P$4),'22 SpcFunc &amp; VentSpcFunc combos'!$Q$8:$Q$343,0),0)&gt;0,1,0)</f>
        <v>0</v>
      </c>
      <c r="Q75" s="107">
        <f ca="1">IF(IFERROR(MATCH(_xlfn.CONCAT($B75,",",Q$4),'22 SpcFunc &amp; VentSpcFunc combos'!$Q$8:$Q$343,0),0)&gt;0,1,0)</f>
        <v>0</v>
      </c>
      <c r="R75" s="107">
        <f ca="1">IF(IFERROR(MATCH(_xlfn.CONCAT($B75,",",R$4),'22 SpcFunc &amp; VentSpcFunc combos'!$Q$8:$Q$343,0),0)&gt;0,1,0)</f>
        <v>0</v>
      </c>
      <c r="S75" s="107">
        <f ca="1">IF(IFERROR(MATCH(_xlfn.CONCAT($B75,",",S$4),'22 SpcFunc &amp; VentSpcFunc combos'!$Q$8:$Q$343,0),0)&gt;0,1,0)</f>
        <v>0</v>
      </c>
      <c r="T75" s="107">
        <f ca="1">IF(IFERROR(MATCH(_xlfn.CONCAT($B75,",",T$4),'22 SpcFunc &amp; VentSpcFunc combos'!$Q$8:$Q$343,0),0)&gt;0,1,0)</f>
        <v>0</v>
      </c>
      <c r="U75" s="107">
        <f ca="1">IF(IFERROR(MATCH(_xlfn.CONCAT($B75,",",U$4),'22 SpcFunc &amp; VentSpcFunc combos'!$Q$8:$Q$343,0),0)&gt;0,1,0)</f>
        <v>0</v>
      </c>
      <c r="V75" s="107">
        <f ca="1">IF(IFERROR(MATCH(_xlfn.CONCAT($B75,",",V$4),'22 SpcFunc &amp; VentSpcFunc combos'!$Q$8:$Q$343,0),0)&gt;0,1,0)</f>
        <v>1</v>
      </c>
      <c r="W75" s="107">
        <f ca="1">IF(IFERROR(MATCH(_xlfn.CONCAT($B75,",",W$4),'22 SpcFunc &amp; VentSpcFunc combos'!$Q$8:$Q$343,0),0)&gt;0,1,0)</f>
        <v>0</v>
      </c>
      <c r="X75" s="107">
        <f ca="1">IF(IFERROR(MATCH(_xlfn.CONCAT($B75,",",X$4),'22 SpcFunc &amp; VentSpcFunc combos'!$Q$8:$Q$343,0),0)&gt;0,1,0)</f>
        <v>0</v>
      </c>
      <c r="Y75" s="107">
        <f ca="1">IF(IFERROR(MATCH(_xlfn.CONCAT($B75,",",Y$4),'22 SpcFunc &amp; VentSpcFunc combos'!$Q$8:$Q$343,0),0)&gt;0,1,0)</f>
        <v>0</v>
      </c>
      <c r="Z75" s="107">
        <f ca="1">IF(IFERROR(MATCH(_xlfn.CONCAT($B75,",",Z$4),'22 SpcFunc &amp; VentSpcFunc combos'!$Q$8:$Q$343,0),0)&gt;0,1,0)</f>
        <v>0</v>
      </c>
      <c r="AA75" s="107">
        <f ca="1">IF(IFERROR(MATCH(_xlfn.CONCAT($B75,",",AA$4),'22 SpcFunc &amp; VentSpcFunc combos'!$Q$8:$Q$343,0),0)&gt;0,1,0)</f>
        <v>0</v>
      </c>
      <c r="AB75" s="107">
        <f ca="1">IF(IFERROR(MATCH(_xlfn.CONCAT($B75,",",AB$4),'22 SpcFunc &amp; VentSpcFunc combos'!$Q$8:$Q$343,0),0)&gt;0,1,0)</f>
        <v>0</v>
      </c>
      <c r="AC75" s="107">
        <f ca="1">IF(IFERROR(MATCH(_xlfn.CONCAT($B75,",",AC$4),'22 SpcFunc &amp; VentSpcFunc combos'!$Q$8:$Q$343,0),0)&gt;0,1,0)</f>
        <v>0</v>
      </c>
      <c r="AD75" s="107">
        <f ca="1">IF(IFERROR(MATCH(_xlfn.CONCAT($B75,",",AD$4),'22 SpcFunc &amp; VentSpcFunc combos'!$Q$8:$Q$343,0),0)&gt;0,1,0)</f>
        <v>0</v>
      </c>
      <c r="AE75" s="107">
        <f ca="1">IF(IFERROR(MATCH(_xlfn.CONCAT($B75,",",AE$4),'22 SpcFunc &amp; VentSpcFunc combos'!$Q$8:$Q$343,0),0)&gt;0,1,0)</f>
        <v>0</v>
      </c>
      <c r="AF75" s="107">
        <f ca="1">IF(IFERROR(MATCH(_xlfn.CONCAT($B75,",",AF$4),'22 SpcFunc &amp; VentSpcFunc combos'!$Q$8:$Q$343,0),0)&gt;0,1,0)</f>
        <v>0</v>
      </c>
      <c r="AG75" s="107">
        <f ca="1">IF(IFERROR(MATCH(_xlfn.CONCAT($B75,",",AG$4),'22 SpcFunc &amp; VentSpcFunc combos'!$Q$8:$Q$343,0),0)&gt;0,1,0)</f>
        <v>0</v>
      </c>
      <c r="AH75" s="107">
        <f ca="1">IF(IFERROR(MATCH(_xlfn.CONCAT($B75,",",AH$4),'22 SpcFunc &amp; VentSpcFunc combos'!$Q$8:$Q$343,0),0)&gt;0,1,0)</f>
        <v>0</v>
      </c>
      <c r="AI75" s="107">
        <f ca="1">IF(IFERROR(MATCH(_xlfn.CONCAT($B75,",",AI$4),'22 SpcFunc &amp; VentSpcFunc combos'!$Q$8:$Q$343,0),0)&gt;0,1,0)</f>
        <v>0</v>
      </c>
      <c r="AJ75" s="107">
        <f ca="1">IF(IFERROR(MATCH(_xlfn.CONCAT($B75,",",AJ$4),'22 SpcFunc &amp; VentSpcFunc combos'!$Q$8:$Q$343,0),0)&gt;0,1,0)</f>
        <v>0</v>
      </c>
      <c r="AK75" s="107">
        <f ca="1">IF(IFERROR(MATCH(_xlfn.CONCAT($B75,",",AK$4),'22 SpcFunc &amp; VentSpcFunc combos'!$Q$8:$Q$343,0),0)&gt;0,1,0)</f>
        <v>0</v>
      </c>
      <c r="AL75" s="107">
        <f ca="1">IF(IFERROR(MATCH(_xlfn.CONCAT($B75,",",AL$4),'22 SpcFunc &amp; VentSpcFunc combos'!$Q$8:$Q$343,0),0)&gt;0,1,0)</f>
        <v>0</v>
      </c>
      <c r="AM75" s="107">
        <f ca="1">IF(IFERROR(MATCH(_xlfn.CONCAT($B75,",",AM$4),'22 SpcFunc &amp; VentSpcFunc combos'!$Q$8:$Q$343,0),0)&gt;0,1,0)</f>
        <v>0</v>
      </c>
      <c r="AN75" s="107">
        <f ca="1">IF(IFERROR(MATCH(_xlfn.CONCAT($B75,",",AN$4),'22 SpcFunc &amp; VentSpcFunc combos'!$Q$8:$Q$343,0),0)&gt;0,1,0)</f>
        <v>0</v>
      </c>
      <c r="AO75" s="107">
        <f ca="1">IF(IFERROR(MATCH(_xlfn.CONCAT($B75,",",AO$4),'22 SpcFunc &amp; VentSpcFunc combos'!$Q$8:$Q$343,0),0)&gt;0,1,0)</f>
        <v>0</v>
      </c>
      <c r="AP75" s="107">
        <f ca="1">IF(IFERROR(MATCH(_xlfn.CONCAT($B75,",",AP$4),'22 SpcFunc &amp; VentSpcFunc combos'!$Q$8:$Q$343,0),0)&gt;0,1,0)</f>
        <v>0</v>
      </c>
      <c r="AQ75" s="107">
        <f ca="1">IF(IFERROR(MATCH(_xlfn.CONCAT($B75,",",AQ$4),'22 SpcFunc &amp; VentSpcFunc combos'!$Q$8:$Q$343,0),0)&gt;0,1,0)</f>
        <v>0</v>
      </c>
      <c r="AR75" s="107">
        <f ca="1">IF(IFERROR(MATCH(_xlfn.CONCAT($B75,",",AR$4),'22 SpcFunc &amp; VentSpcFunc combos'!$Q$8:$Q$343,0),0)&gt;0,1,0)</f>
        <v>0</v>
      </c>
      <c r="AS75" s="107">
        <f ca="1">IF(IFERROR(MATCH(_xlfn.CONCAT($B75,",",AS$4),'22 SpcFunc &amp; VentSpcFunc combos'!$Q$8:$Q$343,0),0)&gt;0,1,0)</f>
        <v>0</v>
      </c>
      <c r="AT75" s="107">
        <f ca="1">IF(IFERROR(MATCH(_xlfn.CONCAT($B75,",",AT$4),'22 SpcFunc &amp; VentSpcFunc combos'!$Q$8:$Q$343,0),0)&gt;0,1,0)</f>
        <v>0</v>
      </c>
      <c r="AU75" s="107">
        <f ca="1">IF(IFERROR(MATCH(_xlfn.CONCAT($B75,",",AU$4),'22 SpcFunc &amp; VentSpcFunc combos'!$Q$8:$Q$343,0),0)&gt;0,1,0)</f>
        <v>0</v>
      </c>
      <c r="AV75" s="107">
        <f ca="1">IF(IFERROR(MATCH(_xlfn.CONCAT($B75,",",AV$4),'22 SpcFunc &amp; VentSpcFunc combos'!$Q$8:$Q$343,0),0)&gt;0,1,0)</f>
        <v>0</v>
      </c>
      <c r="AW75" s="107">
        <f ca="1">IF(IFERROR(MATCH(_xlfn.CONCAT($B75,",",AW$4),'22 SpcFunc &amp; VentSpcFunc combos'!$Q$8:$Q$343,0),0)&gt;0,1,0)</f>
        <v>0</v>
      </c>
      <c r="AX75" s="107">
        <f ca="1">IF(IFERROR(MATCH(_xlfn.CONCAT($B75,",",AX$4),'22 SpcFunc &amp; VentSpcFunc combos'!$Q$8:$Q$343,0),0)&gt;0,1,0)</f>
        <v>0</v>
      </c>
      <c r="AY75" s="107">
        <f ca="1">IF(IFERROR(MATCH(_xlfn.CONCAT($B75,",",AY$4),'22 SpcFunc &amp; VentSpcFunc combos'!$Q$8:$Q$343,0),0)&gt;0,1,0)</f>
        <v>0</v>
      </c>
      <c r="AZ75" s="107">
        <f ca="1">IF(IFERROR(MATCH(_xlfn.CONCAT($B75,",",AZ$4),'22 SpcFunc &amp; VentSpcFunc combos'!$Q$8:$Q$343,0),0)&gt;0,1,0)</f>
        <v>0</v>
      </c>
      <c r="BA75" s="107">
        <f ca="1">IF(IFERROR(MATCH(_xlfn.CONCAT($B75,",",BA$4),'22 SpcFunc &amp; VentSpcFunc combos'!$Q$8:$Q$343,0),0)&gt;0,1,0)</f>
        <v>0</v>
      </c>
      <c r="BB75" s="107">
        <f ca="1">IF(IFERROR(MATCH(_xlfn.CONCAT($B75,",",BB$4),'22 SpcFunc &amp; VentSpcFunc combos'!$Q$8:$Q$343,0),0)&gt;0,1,0)</f>
        <v>0</v>
      </c>
      <c r="BC75" s="107">
        <f ca="1">IF(IFERROR(MATCH(_xlfn.CONCAT($B75,",",BC$4),'22 SpcFunc &amp; VentSpcFunc combos'!$Q$8:$Q$343,0),0)&gt;0,1,0)</f>
        <v>0</v>
      </c>
      <c r="BD75" s="107">
        <f ca="1">IF(IFERROR(MATCH(_xlfn.CONCAT($B75,",",BD$4),'22 SpcFunc &amp; VentSpcFunc combos'!$Q$8:$Q$343,0),0)&gt;0,1,0)</f>
        <v>0</v>
      </c>
      <c r="BE75" s="107">
        <f ca="1">IF(IFERROR(MATCH(_xlfn.CONCAT($B75,",",BE$4),'22 SpcFunc &amp; VentSpcFunc combos'!$Q$8:$Q$343,0),0)&gt;0,1,0)</f>
        <v>0</v>
      </c>
      <c r="BF75" s="107">
        <f ca="1">IF(IFERROR(MATCH(_xlfn.CONCAT($B75,",",BF$4),'22 SpcFunc &amp; VentSpcFunc combos'!$Q$8:$Q$343,0),0)&gt;0,1,0)</f>
        <v>0</v>
      </c>
      <c r="BG75" s="107">
        <f ca="1">IF(IFERROR(MATCH(_xlfn.CONCAT($B75,",",BG$4),'22 SpcFunc &amp; VentSpcFunc combos'!$Q$8:$Q$343,0),0)&gt;0,1,0)</f>
        <v>0</v>
      </c>
      <c r="BH75" s="107">
        <f ca="1">IF(IFERROR(MATCH(_xlfn.CONCAT($B75,",",BH$4),'22 SpcFunc &amp; VentSpcFunc combos'!$Q$8:$Q$343,0),0)&gt;0,1,0)</f>
        <v>1</v>
      </c>
      <c r="BI75" s="107">
        <f ca="1">IF(IFERROR(MATCH(_xlfn.CONCAT($B75,",",BI$4),'22 SpcFunc &amp; VentSpcFunc combos'!$Q$8:$Q$343,0),0)&gt;0,1,0)</f>
        <v>0</v>
      </c>
      <c r="BJ75" s="107">
        <f ca="1">IF(IFERROR(MATCH(_xlfn.CONCAT($B75,",",BJ$4),'22 SpcFunc &amp; VentSpcFunc combos'!$Q$8:$Q$343,0),0)&gt;0,1,0)</f>
        <v>0</v>
      </c>
      <c r="BK75" s="107">
        <f ca="1">IF(IFERROR(MATCH(_xlfn.CONCAT($B75,",",BK$4),'22 SpcFunc &amp; VentSpcFunc combos'!$Q$8:$Q$343,0),0)&gt;0,1,0)</f>
        <v>0</v>
      </c>
      <c r="BL75" s="107">
        <f ca="1">IF(IFERROR(MATCH(_xlfn.CONCAT($B75,",",BL$4),'22 SpcFunc &amp; VentSpcFunc combos'!$Q$8:$Q$343,0),0)&gt;0,1,0)</f>
        <v>0</v>
      </c>
      <c r="BM75" s="107">
        <f ca="1">IF(IFERROR(MATCH(_xlfn.CONCAT($B75,",",BM$4),'22 SpcFunc &amp; VentSpcFunc combos'!$Q$8:$Q$343,0),0)&gt;0,1,0)</f>
        <v>0</v>
      </c>
      <c r="BN75" s="107">
        <f ca="1">IF(IFERROR(MATCH(_xlfn.CONCAT($B75,",",BN$4),'22 SpcFunc &amp; VentSpcFunc combos'!$Q$8:$Q$343,0),0)&gt;0,1,0)</f>
        <v>0</v>
      </c>
      <c r="BO75" s="107">
        <f ca="1">IF(IFERROR(MATCH(_xlfn.CONCAT($B75,",",BO$4),'22 SpcFunc &amp; VentSpcFunc combos'!$Q$8:$Q$343,0),0)&gt;0,1,0)</f>
        <v>0</v>
      </c>
      <c r="BP75" s="107">
        <f ca="1">IF(IFERROR(MATCH(_xlfn.CONCAT($B75,",",BP$4),'22 SpcFunc &amp; VentSpcFunc combos'!$Q$8:$Q$343,0),0)&gt;0,1,0)</f>
        <v>0</v>
      </c>
      <c r="BQ75" s="107">
        <f ca="1">IF(IFERROR(MATCH(_xlfn.CONCAT($B75,",",BQ$4),'22 SpcFunc &amp; VentSpcFunc combos'!$Q$8:$Q$343,0),0)&gt;0,1,0)</f>
        <v>0</v>
      </c>
      <c r="BR75" s="107">
        <f ca="1">IF(IFERROR(MATCH(_xlfn.CONCAT($B75,",",BR$4),'22 SpcFunc &amp; VentSpcFunc combos'!$Q$8:$Q$343,0),0)&gt;0,1,0)</f>
        <v>0</v>
      </c>
      <c r="BS75" s="107">
        <f ca="1">IF(IFERROR(MATCH(_xlfn.CONCAT($B75,",",BS$4),'22 SpcFunc &amp; VentSpcFunc combos'!$Q$8:$Q$343,0),0)&gt;0,1,0)</f>
        <v>0</v>
      </c>
      <c r="BT75" s="107">
        <f ca="1">IF(IFERROR(MATCH(_xlfn.CONCAT($B75,",",BT$4),'22 SpcFunc &amp; VentSpcFunc combos'!$Q$8:$Q$343,0),0)&gt;0,1,0)</f>
        <v>0</v>
      </c>
      <c r="BU75" s="107">
        <f ca="1">IF(IFERROR(MATCH(_xlfn.CONCAT($B75,",",BU$4),'22 SpcFunc &amp; VentSpcFunc combos'!$Q$8:$Q$343,0),0)&gt;0,1,0)</f>
        <v>0</v>
      </c>
      <c r="BV75" s="107">
        <f ca="1">IF(IFERROR(MATCH(_xlfn.CONCAT($B75,",",BV$4),'22 SpcFunc &amp; VentSpcFunc combos'!$Q$8:$Q$343,0),0)&gt;0,1,0)</f>
        <v>0</v>
      </c>
      <c r="BW75" s="107">
        <f ca="1">IF(IFERROR(MATCH(_xlfn.CONCAT($B75,",",BW$4),'22 SpcFunc &amp; VentSpcFunc combos'!$Q$8:$Q$343,0),0)&gt;0,1,0)</f>
        <v>0</v>
      </c>
      <c r="BX75" s="107">
        <f ca="1">IF(IFERROR(MATCH(_xlfn.CONCAT($B75,",",BX$4),'22 SpcFunc &amp; VentSpcFunc combos'!$Q$8:$Q$343,0),0)&gt;0,1,0)</f>
        <v>0</v>
      </c>
      <c r="BY75" s="107">
        <f ca="1">IF(IFERROR(MATCH(_xlfn.CONCAT($B75,",",BY$4),'22 SpcFunc &amp; VentSpcFunc combos'!$Q$8:$Q$343,0),0)&gt;0,1,0)</f>
        <v>0</v>
      </c>
      <c r="BZ75" s="107">
        <f ca="1">IF(IFERROR(MATCH(_xlfn.CONCAT($B75,",",BZ$4),'22 SpcFunc &amp; VentSpcFunc combos'!$Q$8:$Q$343,0),0)&gt;0,1,0)</f>
        <v>0</v>
      </c>
      <c r="CA75" s="107">
        <f ca="1">IF(IFERROR(MATCH(_xlfn.CONCAT($B75,",",CA$4),'22 SpcFunc &amp; VentSpcFunc combos'!$Q$8:$Q$343,0),0)&gt;0,1,0)</f>
        <v>0</v>
      </c>
      <c r="CB75" s="107">
        <f ca="1">IF(IFERROR(MATCH(_xlfn.CONCAT($B75,",",CB$4),'22 SpcFunc &amp; VentSpcFunc combos'!$Q$8:$Q$343,0),0)&gt;0,1,0)</f>
        <v>0</v>
      </c>
      <c r="CC75" s="107">
        <f ca="1">IF(IFERROR(MATCH(_xlfn.CONCAT($B75,",",CC$4),'22 SpcFunc &amp; VentSpcFunc combos'!$Q$8:$Q$343,0),0)&gt;0,1,0)</f>
        <v>0</v>
      </c>
      <c r="CD75" s="107">
        <f ca="1">IF(IFERROR(MATCH(_xlfn.CONCAT($B75,",",CD$4),'22 SpcFunc &amp; VentSpcFunc combos'!$Q$8:$Q$343,0),0)&gt;0,1,0)</f>
        <v>0</v>
      </c>
      <c r="CE75" s="107">
        <f ca="1">IF(IFERROR(MATCH(_xlfn.CONCAT($B75,",",CE$4),'22 SpcFunc &amp; VentSpcFunc combos'!$Q$8:$Q$343,0),0)&gt;0,1,0)</f>
        <v>0</v>
      </c>
      <c r="CF75" s="107">
        <f ca="1">IF(IFERROR(MATCH(_xlfn.CONCAT($B75,",",CF$4),'22 SpcFunc &amp; VentSpcFunc combos'!$Q$8:$Q$343,0),0)&gt;0,1,0)</f>
        <v>0</v>
      </c>
      <c r="CG75" s="107">
        <f ca="1">IF(IFERROR(MATCH(_xlfn.CONCAT($B75,",",CG$4),'22 SpcFunc &amp; VentSpcFunc combos'!$Q$8:$Q$343,0),0)&gt;0,1,0)</f>
        <v>0</v>
      </c>
      <c r="CH75" s="107">
        <f ca="1">IF(IFERROR(MATCH(_xlfn.CONCAT($B75,",",CH$4),'22 SpcFunc &amp; VentSpcFunc combos'!$Q$8:$Q$343,0),0)&gt;0,1,0)</f>
        <v>0</v>
      </c>
      <c r="CI75" s="107">
        <f ca="1">IF(IFERROR(MATCH(_xlfn.CONCAT($B75,",",CI$4),'22 SpcFunc &amp; VentSpcFunc combos'!$Q$8:$Q$343,0),0)&gt;0,1,0)</f>
        <v>0</v>
      </c>
      <c r="CJ75" s="107">
        <f ca="1">IF(IFERROR(MATCH(_xlfn.CONCAT($B75,",",CJ$4),'22 SpcFunc &amp; VentSpcFunc combos'!$Q$8:$Q$343,0),0)&gt;0,1,0)</f>
        <v>0</v>
      </c>
      <c r="CK75" s="107">
        <f ca="1">IF(IFERROR(MATCH(_xlfn.CONCAT($B75,",",CK$4),'22 SpcFunc &amp; VentSpcFunc combos'!$Q$8:$Q$343,0),0)&gt;0,1,0)</f>
        <v>0</v>
      </c>
      <c r="CL75" s="107">
        <f ca="1">IF(IFERROR(MATCH(_xlfn.CONCAT($B75,",",CL$4),'22 SpcFunc &amp; VentSpcFunc combos'!$Q$8:$Q$343,0),0)&gt;0,1,0)</f>
        <v>0</v>
      </c>
      <c r="CM75" s="107">
        <f ca="1">IF(IFERROR(MATCH(_xlfn.CONCAT($B75,",",CM$4),'22 SpcFunc &amp; VentSpcFunc combos'!$Q$8:$Q$343,0),0)&gt;0,1,0)</f>
        <v>0</v>
      </c>
      <c r="CN75" s="107">
        <f ca="1">IF(IFERROR(MATCH(_xlfn.CONCAT($B75,",",CN$4),'22 SpcFunc &amp; VentSpcFunc combos'!$Q$8:$Q$343,0),0)&gt;0,1,0)</f>
        <v>0</v>
      </c>
      <c r="CO75" s="107">
        <f ca="1">IF(IFERROR(MATCH(_xlfn.CONCAT($B75,",",CO$4),'22 SpcFunc &amp; VentSpcFunc combos'!$Q$8:$Q$343,0),0)&gt;0,1,0)</f>
        <v>0</v>
      </c>
      <c r="CP75" s="107">
        <f ca="1">IF(IFERROR(MATCH(_xlfn.CONCAT($B75,",",CP$4),'22 SpcFunc &amp; VentSpcFunc combos'!$Q$8:$Q$343,0),0)&gt;0,1,0)</f>
        <v>0</v>
      </c>
      <c r="CQ75" s="107">
        <f ca="1">IF(IFERROR(MATCH(_xlfn.CONCAT($B75,",",CQ$4),'22 SpcFunc &amp; VentSpcFunc combos'!$Q$8:$Q$343,0),0)&gt;0,1,0)</f>
        <v>1</v>
      </c>
      <c r="CR75" s="107">
        <f ca="1">IF(IFERROR(MATCH(_xlfn.CONCAT($B75,",",CR$4),'22 SpcFunc &amp; VentSpcFunc combos'!$Q$8:$Q$343,0),0)&gt;0,1,0)</f>
        <v>0</v>
      </c>
      <c r="CS75" s="107">
        <f ca="1">IF(IFERROR(MATCH(_xlfn.CONCAT($B75,",",CS$4),'22 SpcFunc &amp; VentSpcFunc combos'!$Q$8:$Q$343,0),0)&gt;0,1,0)</f>
        <v>0</v>
      </c>
      <c r="CT75" s="107">
        <f ca="1">IF(IFERROR(MATCH(_xlfn.CONCAT($B75,",",CT$4),'22 SpcFunc &amp; VentSpcFunc combos'!$Q$8:$Q$343,0),0)&gt;0,1,0)</f>
        <v>0</v>
      </c>
      <c r="CU75" s="86" t="s">
        <v>535</v>
      </c>
      <c r="CV75">
        <f t="shared" ca="1" si="5"/>
        <v>3</v>
      </c>
    </row>
    <row r="76" spans="2:100">
      <c r="B76" t="str">
        <f>'For CSV - 2022 SpcFuncData'!B77</f>
        <v>Transportation Function (Baggage Area)</v>
      </c>
      <c r="C76" s="107">
        <f ca="1">IF(IFERROR(MATCH(_xlfn.CONCAT($B76,",",C$4),'22 SpcFunc &amp; VentSpcFunc combos'!$Q$8:$Q$343,0),0)&gt;0,1,0)</f>
        <v>0</v>
      </c>
      <c r="D76" s="107">
        <f ca="1">IF(IFERROR(MATCH(_xlfn.CONCAT($B76,",",D$4),'22 SpcFunc &amp; VentSpcFunc combos'!$Q$8:$Q$343,0),0)&gt;0,1,0)</f>
        <v>0</v>
      </c>
      <c r="E76" s="107">
        <f ca="1">IF(IFERROR(MATCH(_xlfn.CONCAT($B76,",",E$4),'22 SpcFunc &amp; VentSpcFunc combos'!$Q$8:$Q$343,0),0)&gt;0,1,0)</f>
        <v>0</v>
      </c>
      <c r="F76" s="107">
        <f ca="1">IF(IFERROR(MATCH(_xlfn.CONCAT($B76,",",F$4),'22 SpcFunc &amp; VentSpcFunc combos'!$Q$8:$Q$343,0),0)&gt;0,1,0)</f>
        <v>0</v>
      </c>
      <c r="G76" s="107">
        <f ca="1">IF(IFERROR(MATCH(_xlfn.CONCAT($B76,",",G$4),'22 SpcFunc &amp; VentSpcFunc combos'!$Q$8:$Q$343,0),0)&gt;0,1,0)</f>
        <v>0</v>
      </c>
      <c r="H76" s="107">
        <f ca="1">IF(IFERROR(MATCH(_xlfn.CONCAT($B76,",",H$4),'22 SpcFunc &amp; VentSpcFunc combos'!$Q$8:$Q$343,0),0)&gt;0,1,0)</f>
        <v>0</v>
      </c>
      <c r="I76" s="107">
        <f ca="1">IF(IFERROR(MATCH(_xlfn.CONCAT($B76,",",I$4),'22 SpcFunc &amp; VentSpcFunc combos'!$Q$8:$Q$343,0),0)&gt;0,1,0)</f>
        <v>0</v>
      </c>
      <c r="J76" s="107">
        <f ca="1">IF(IFERROR(MATCH(_xlfn.CONCAT($B76,",",J$4),'22 SpcFunc &amp; VentSpcFunc combos'!$Q$8:$Q$343,0),0)&gt;0,1,0)</f>
        <v>0</v>
      </c>
      <c r="K76" s="107">
        <f ca="1">IF(IFERROR(MATCH(_xlfn.CONCAT($B76,",",K$4),'22 SpcFunc &amp; VentSpcFunc combos'!$Q$8:$Q$343,0),0)&gt;0,1,0)</f>
        <v>0</v>
      </c>
      <c r="L76" s="107">
        <f ca="1">IF(IFERROR(MATCH(_xlfn.CONCAT($B76,",",L$4),'22 SpcFunc &amp; VentSpcFunc combos'!$Q$8:$Q$343,0),0)&gt;0,1,0)</f>
        <v>0</v>
      </c>
      <c r="M76" s="107">
        <f ca="1">IF(IFERROR(MATCH(_xlfn.CONCAT($B76,",",M$4),'22 SpcFunc &amp; VentSpcFunc combos'!$Q$8:$Q$343,0),0)&gt;0,1,0)</f>
        <v>0</v>
      </c>
      <c r="N76" s="107">
        <f ca="1">IF(IFERROR(MATCH(_xlfn.CONCAT($B76,",",N$4),'22 SpcFunc &amp; VentSpcFunc combos'!$Q$8:$Q$343,0),0)&gt;0,1,0)</f>
        <v>0</v>
      </c>
      <c r="O76" s="107">
        <f ca="1">IF(IFERROR(MATCH(_xlfn.CONCAT($B76,",",O$4),'22 SpcFunc &amp; VentSpcFunc combos'!$Q$8:$Q$343,0),0)&gt;0,1,0)</f>
        <v>0</v>
      </c>
      <c r="P76" s="107">
        <f ca="1">IF(IFERROR(MATCH(_xlfn.CONCAT($B76,",",P$4),'22 SpcFunc &amp; VentSpcFunc combos'!$Q$8:$Q$343,0),0)&gt;0,1,0)</f>
        <v>0</v>
      </c>
      <c r="Q76" s="107">
        <f ca="1">IF(IFERROR(MATCH(_xlfn.CONCAT($B76,",",Q$4),'22 SpcFunc &amp; VentSpcFunc combos'!$Q$8:$Q$343,0),0)&gt;0,1,0)</f>
        <v>0</v>
      </c>
      <c r="R76" s="107">
        <f ca="1">IF(IFERROR(MATCH(_xlfn.CONCAT($B76,",",R$4),'22 SpcFunc &amp; VentSpcFunc combos'!$Q$8:$Q$343,0),0)&gt;0,1,0)</f>
        <v>0</v>
      </c>
      <c r="S76" s="107">
        <f ca="1">IF(IFERROR(MATCH(_xlfn.CONCAT($B76,",",S$4),'22 SpcFunc &amp; VentSpcFunc combos'!$Q$8:$Q$343,0),0)&gt;0,1,0)</f>
        <v>0</v>
      </c>
      <c r="T76" s="107">
        <f ca="1">IF(IFERROR(MATCH(_xlfn.CONCAT($B76,",",T$4),'22 SpcFunc &amp; VentSpcFunc combos'!$Q$8:$Q$343,0),0)&gt;0,1,0)</f>
        <v>0</v>
      </c>
      <c r="U76" s="107">
        <f ca="1">IF(IFERROR(MATCH(_xlfn.CONCAT($B76,",",U$4),'22 SpcFunc &amp; VentSpcFunc combos'!$Q$8:$Q$343,0),0)&gt;0,1,0)</f>
        <v>0</v>
      </c>
      <c r="V76" s="107">
        <f ca="1">IF(IFERROR(MATCH(_xlfn.CONCAT($B76,",",V$4),'22 SpcFunc &amp; VentSpcFunc combos'!$Q$8:$Q$343,0),0)&gt;0,1,0)</f>
        <v>0</v>
      </c>
      <c r="W76" s="107">
        <f ca="1">IF(IFERROR(MATCH(_xlfn.CONCAT($B76,",",W$4),'22 SpcFunc &amp; VentSpcFunc combos'!$Q$8:$Q$343,0),0)&gt;0,1,0)</f>
        <v>0</v>
      </c>
      <c r="X76" s="107">
        <f ca="1">IF(IFERROR(MATCH(_xlfn.CONCAT($B76,",",X$4),'22 SpcFunc &amp; VentSpcFunc combos'!$Q$8:$Q$343,0),0)&gt;0,1,0)</f>
        <v>0</v>
      </c>
      <c r="Y76" s="107">
        <f ca="1">IF(IFERROR(MATCH(_xlfn.CONCAT($B76,",",Y$4),'22 SpcFunc &amp; VentSpcFunc combos'!$Q$8:$Q$343,0),0)&gt;0,1,0)</f>
        <v>0</v>
      </c>
      <c r="Z76" s="107">
        <f ca="1">IF(IFERROR(MATCH(_xlfn.CONCAT($B76,",",Z$4),'22 SpcFunc &amp; VentSpcFunc combos'!$Q$8:$Q$343,0),0)&gt;0,1,0)</f>
        <v>0</v>
      </c>
      <c r="AA76" s="107">
        <f ca="1">IF(IFERROR(MATCH(_xlfn.CONCAT($B76,",",AA$4),'22 SpcFunc &amp; VentSpcFunc combos'!$Q$8:$Q$343,0),0)&gt;0,1,0)</f>
        <v>0</v>
      </c>
      <c r="AB76" s="107">
        <f ca="1">IF(IFERROR(MATCH(_xlfn.CONCAT($B76,",",AB$4),'22 SpcFunc &amp; VentSpcFunc combos'!$Q$8:$Q$343,0),0)&gt;0,1,0)</f>
        <v>0</v>
      </c>
      <c r="AC76" s="107">
        <f ca="1">IF(IFERROR(MATCH(_xlfn.CONCAT($B76,",",AC$4),'22 SpcFunc &amp; VentSpcFunc combos'!$Q$8:$Q$343,0),0)&gt;0,1,0)</f>
        <v>0</v>
      </c>
      <c r="AD76" s="107">
        <f ca="1">IF(IFERROR(MATCH(_xlfn.CONCAT($B76,",",AD$4),'22 SpcFunc &amp; VentSpcFunc combos'!$Q$8:$Q$343,0),0)&gt;0,1,0)</f>
        <v>0</v>
      </c>
      <c r="AE76" s="107">
        <f ca="1">IF(IFERROR(MATCH(_xlfn.CONCAT($B76,",",AE$4),'22 SpcFunc &amp; VentSpcFunc combos'!$Q$8:$Q$343,0),0)&gt;0,1,0)</f>
        <v>0</v>
      </c>
      <c r="AF76" s="107">
        <f ca="1">IF(IFERROR(MATCH(_xlfn.CONCAT($B76,",",AF$4),'22 SpcFunc &amp; VentSpcFunc combos'!$Q$8:$Q$343,0),0)&gt;0,1,0)</f>
        <v>0</v>
      </c>
      <c r="AG76" s="107">
        <f ca="1">IF(IFERROR(MATCH(_xlfn.CONCAT($B76,",",AG$4),'22 SpcFunc &amp; VentSpcFunc combos'!$Q$8:$Q$343,0),0)&gt;0,1,0)</f>
        <v>0</v>
      </c>
      <c r="AH76" s="107">
        <f ca="1">IF(IFERROR(MATCH(_xlfn.CONCAT($B76,",",AH$4),'22 SpcFunc &amp; VentSpcFunc combos'!$Q$8:$Q$343,0),0)&gt;0,1,0)</f>
        <v>0</v>
      </c>
      <c r="AI76" s="107">
        <f ca="1">IF(IFERROR(MATCH(_xlfn.CONCAT($B76,",",AI$4),'22 SpcFunc &amp; VentSpcFunc combos'!$Q$8:$Q$343,0),0)&gt;0,1,0)</f>
        <v>0</v>
      </c>
      <c r="AJ76" s="107">
        <f ca="1">IF(IFERROR(MATCH(_xlfn.CONCAT($B76,",",AJ$4),'22 SpcFunc &amp; VentSpcFunc combos'!$Q$8:$Q$343,0),0)&gt;0,1,0)</f>
        <v>0</v>
      </c>
      <c r="AK76" s="107">
        <f ca="1">IF(IFERROR(MATCH(_xlfn.CONCAT($B76,",",AK$4),'22 SpcFunc &amp; VentSpcFunc combos'!$Q$8:$Q$343,0),0)&gt;0,1,0)</f>
        <v>0</v>
      </c>
      <c r="AL76" s="107">
        <f ca="1">IF(IFERROR(MATCH(_xlfn.CONCAT($B76,",",AL$4),'22 SpcFunc &amp; VentSpcFunc combos'!$Q$8:$Q$343,0),0)&gt;0,1,0)</f>
        <v>0</v>
      </c>
      <c r="AM76" s="107">
        <f ca="1">IF(IFERROR(MATCH(_xlfn.CONCAT($B76,",",AM$4),'22 SpcFunc &amp; VentSpcFunc combos'!$Q$8:$Q$343,0),0)&gt;0,1,0)</f>
        <v>0</v>
      </c>
      <c r="AN76" s="107">
        <f ca="1">IF(IFERROR(MATCH(_xlfn.CONCAT($B76,",",AN$4),'22 SpcFunc &amp; VentSpcFunc combos'!$Q$8:$Q$343,0),0)&gt;0,1,0)</f>
        <v>0</v>
      </c>
      <c r="AO76" s="107">
        <f ca="1">IF(IFERROR(MATCH(_xlfn.CONCAT($B76,",",AO$4),'22 SpcFunc &amp; VentSpcFunc combos'!$Q$8:$Q$343,0),0)&gt;0,1,0)</f>
        <v>0</v>
      </c>
      <c r="AP76" s="107">
        <f ca="1">IF(IFERROR(MATCH(_xlfn.CONCAT($B76,",",AP$4),'22 SpcFunc &amp; VentSpcFunc combos'!$Q$8:$Q$343,0),0)&gt;0,1,0)</f>
        <v>0</v>
      </c>
      <c r="AQ76" s="107">
        <f ca="1">IF(IFERROR(MATCH(_xlfn.CONCAT($B76,",",AQ$4),'22 SpcFunc &amp; VentSpcFunc combos'!$Q$8:$Q$343,0),0)&gt;0,1,0)</f>
        <v>0</v>
      </c>
      <c r="AR76" s="107">
        <f ca="1">IF(IFERROR(MATCH(_xlfn.CONCAT($B76,",",AR$4),'22 SpcFunc &amp; VentSpcFunc combos'!$Q$8:$Q$343,0),0)&gt;0,1,0)</f>
        <v>0</v>
      </c>
      <c r="AS76" s="107">
        <f ca="1">IF(IFERROR(MATCH(_xlfn.CONCAT($B76,",",AS$4),'22 SpcFunc &amp; VentSpcFunc combos'!$Q$8:$Q$343,0),0)&gt;0,1,0)</f>
        <v>0</v>
      </c>
      <c r="AT76" s="107">
        <f ca="1">IF(IFERROR(MATCH(_xlfn.CONCAT($B76,",",AT$4),'22 SpcFunc &amp; VentSpcFunc combos'!$Q$8:$Q$343,0),0)&gt;0,1,0)</f>
        <v>0</v>
      </c>
      <c r="AU76" s="107">
        <f ca="1">IF(IFERROR(MATCH(_xlfn.CONCAT($B76,",",AU$4),'22 SpcFunc &amp; VentSpcFunc combos'!$Q$8:$Q$343,0),0)&gt;0,1,0)</f>
        <v>0</v>
      </c>
      <c r="AV76" s="107">
        <f ca="1">IF(IFERROR(MATCH(_xlfn.CONCAT($B76,",",AV$4),'22 SpcFunc &amp; VentSpcFunc combos'!$Q$8:$Q$343,0),0)&gt;0,1,0)</f>
        <v>0</v>
      </c>
      <c r="AW76" s="107">
        <f ca="1">IF(IFERROR(MATCH(_xlfn.CONCAT($B76,",",AW$4),'22 SpcFunc &amp; VentSpcFunc combos'!$Q$8:$Q$343,0),0)&gt;0,1,0)</f>
        <v>0</v>
      </c>
      <c r="AX76" s="107">
        <f ca="1">IF(IFERROR(MATCH(_xlfn.CONCAT($B76,",",AX$4),'22 SpcFunc &amp; VentSpcFunc combos'!$Q$8:$Q$343,0),0)&gt;0,1,0)</f>
        <v>0</v>
      </c>
      <c r="AY76" s="107">
        <f ca="1">IF(IFERROR(MATCH(_xlfn.CONCAT($B76,",",AY$4),'22 SpcFunc &amp; VentSpcFunc combos'!$Q$8:$Q$343,0),0)&gt;0,1,0)</f>
        <v>0</v>
      </c>
      <c r="AZ76" s="107">
        <f ca="1">IF(IFERROR(MATCH(_xlfn.CONCAT($B76,",",AZ$4),'22 SpcFunc &amp; VentSpcFunc combos'!$Q$8:$Q$343,0),0)&gt;0,1,0)</f>
        <v>0</v>
      </c>
      <c r="BA76" s="107">
        <f ca="1">IF(IFERROR(MATCH(_xlfn.CONCAT($B76,",",BA$4),'22 SpcFunc &amp; VentSpcFunc combos'!$Q$8:$Q$343,0),0)&gt;0,1,0)</f>
        <v>0</v>
      </c>
      <c r="BB76" s="107">
        <f ca="1">IF(IFERROR(MATCH(_xlfn.CONCAT($B76,",",BB$4),'22 SpcFunc &amp; VentSpcFunc combos'!$Q$8:$Q$343,0),0)&gt;0,1,0)</f>
        <v>0</v>
      </c>
      <c r="BC76" s="107">
        <f ca="1">IF(IFERROR(MATCH(_xlfn.CONCAT($B76,",",BC$4),'22 SpcFunc &amp; VentSpcFunc combos'!$Q$8:$Q$343,0),0)&gt;0,1,0)</f>
        <v>0</v>
      </c>
      <c r="BD76" s="107">
        <f ca="1">IF(IFERROR(MATCH(_xlfn.CONCAT($B76,",",BD$4),'22 SpcFunc &amp; VentSpcFunc combos'!$Q$8:$Q$343,0),0)&gt;0,1,0)</f>
        <v>0</v>
      </c>
      <c r="BE76" s="107">
        <f ca="1">IF(IFERROR(MATCH(_xlfn.CONCAT($B76,",",BE$4),'22 SpcFunc &amp; VentSpcFunc combos'!$Q$8:$Q$343,0),0)&gt;0,1,0)</f>
        <v>0</v>
      </c>
      <c r="BF76" s="107">
        <f ca="1">IF(IFERROR(MATCH(_xlfn.CONCAT($B76,",",BF$4),'22 SpcFunc &amp; VentSpcFunc combos'!$Q$8:$Q$343,0),0)&gt;0,1,0)</f>
        <v>0</v>
      </c>
      <c r="BG76" s="107">
        <f ca="1">IF(IFERROR(MATCH(_xlfn.CONCAT($B76,",",BG$4),'22 SpcFunc &amp; VentSpcFunc combos'!$Q$8:$Q$343,0),0)&gt;0,1,0)</f>
        <v>0</v>
      </c>
      <c r="BH76" s="107">
        <f ca="1">IF(IFERROR(MATCH(_xlfn.CONCAT($B76,",",BH$4),'22 SpcFunc &amp; VentSpcFunc combos'!$Q$8:$Q$343,0),0)&gt;0,1,0)</f>
        <v>0</v>
      </c>
      <c r="BI76" s="107">
        <f ca="1">IF(IFERROR(MATCH(_xlfn.CONCAT($B76,",",BI$4),'22 SpcFunc &amp; VentSpcFunc combos'!$Q$8:$Q$343,0),0)&gt;0,1,0)</f>
        <v>0</v>
      </c>
      <c r="BJ76" s="107">
        <f ca="1">IF(IFERROR(MATCH(_xlfn.CONCAT($B76,",",BJ$4),'22 SpcFunc &amp; VentSpcFunc combos'!$Q$8:$Q$343,0),0)&gt;0,1,0)</f>
        <v>0</v>
      </c>
      <c r="BK76" s="107">
        <f ca="1">IF(IFERROR(MATCH(_xlfn.CONCAT($B76,",",BK$4),'22 SpcFunc &amp; VentSpcFunc combos'!$Q$8:$Q$343,0),0)&gt;0,1,0)</f>
        <v>0</v>
      </c>
      <c r="BL76" s="107">
        <f ca="1">IF(IFERROR(MATCH(_xlfn.CONCAT($B76,",",BL$4),'22 SpcFunc &amp; VentSpcFunc combos'!$Q$8:$Q$343,0),0)&gt;0,1,0)</f>
        <v>0</v>
      </c>
      <c r="BM76" s="107">
        <f ca="1">IF(IFERROR(MATCH(_xlfn.CONCAT($B76,",",BM$4),'22 SpcFunc &amp; VentSpcFunc combos'!$Q$8:$Q$343,0),0)&gt;0,1,0)</f>
        <v>0</v>
      </c>
      <c r="BN76" s="107">
        <f ca="1">IF(IFERROR(MATCH(_xlfn.CONCAT($B76,",",BN$4),'22 SpcFunc &amp; VentSpcFunc combos'!$Q$8:$Q$343,0),0)&gt;0,1,0)</f>
        <v>0</v>
      </c>
      <c r="BO76" s="107">
        <f ca="1">IF(IFERROR(MATCH(_xlfn.CONCAT($B76,",",BO$4),'22 SpcFunc &amp; VentSpcFunc combos'!$Q$8:$Q$343,0),0)&gt;0,1,0)</f>
        <v>0</v>
      </c>
      <c r="BP76" s="107">
        <f ca="1">IF(IFERROR(MATCH(_xlfn.CONCAT($B76,",",BP$4),'22 SpcFunc &amp; VentSpcFunc combos'!$Q$8:$Q$343,0),0)&gt;0,1,0)</f>
        <v>0</v>
      </c>
      <c r="BQ76" s="107">
        <f ca="1">IF(IFERROR(MATCH(_xlfn.CONCAT($B76,",",BQ$4),'22 SpcFunc &amp; VentSpcFunc combos'!$Q$8:$Q$343,0),0)&gt;0,1,0)</f>
        <v>1</v>
      </c>
      <c r="BR76" s="107">
        <f ca="1">IF(IFERROR(MATCH(_xlfn.CONCAT($B76,",",BR$4),'22 SpcFunc &amp; VentSpcFunc combos'!$Q$8:$Q$343,0),0)&gt;0,1,0)</f>
        <v>0</v>
      </c>
      <c r="BS76" s="107">
        <f ca="1">IF(IFERROR(MATCH(_xlfn.CONCAT($B76,",",BS$4),'22 SpcFunc &amp; VentSpcFunc combos'!$Q$8:$Q$343,0),0)&gt;0,1,0)</f>
        <v>1</v>
      </c>
      <c r="BT76" s="107">
        <f ca="1">IF(IFERROR(MATCH(_xlfn.CONCAT($B76,",",BT$4),'22 SpcFunc &amp; VentSpcFunc combos'!$Q$8:$Q$343,0),0)&gt;0,1,0)</f>
        <v>0</v>
      </c>
      <c r="BU76" s="107">
        <f ca="1">IF(IFERROR(MATCH(_xlfn.CONCAT($B76,",",BU$4),'22 SpcFunc &amp; VentSpcFunc combos'!$Q$8:$Q$343,0),0)&gt;0,1,0)</f>
        <v>0</v>
      </c>
      <c r="BV76" s="107">
        <f ca="1">IF(IFERROR(MATCH(_xlfn.CONCAT($B76,",",BV$4),'22 SpcFunc &amp; VentSpcFunc combos'!$Q$8:$Q$343,0),0)&gt;0,1,0)</f>
        <v>0</v>
      </c>
      <c r="BW76" s="107">
        <f ca="1">IF(IFERROR(MATCH(_xlfn.CONCAT($B76,",",BW$4),'22 SpcFunc &amp; VentSpcFunc combos'!$Q$8:$Q$343,0),0)&gt;0,1,0)</f>
        <v>0</v>
      </c>
      <c r="BX76" s="107">
        <f ca="1">IF(IFERROR(MATCH(_xlfn.CONCAT($B76,",",BX$4),'22 SpcFunc &amp; VentSpcFunc combos'!$Q$8:$Q$343,0),0)&gt;0,1,0)</f>
        <v>0</v>
      </c>
      <c r="BY76" s="107">
        <f ca="1">IF(IFERROR(MATCH(_xlfn.CONCAT($B76,",",BY$4),'22 SpcFunc &amp; VentSpcFunc combos'!$Q$8:$Q$343,0),0)&gt;0,1,0)</f>
        <v>0</v>
      </c>
      <c r="BZ76" s="107">
        <f ca="1">IF(IFERROR(MATCH(_xlfn.CONCAT($B76,",",BZ$4),'22 SpcFunc &amp; VentSpcFunc combos'!$Q$8:$Q$343,0),0)&gt;0,1,0)</f>
        <v>0</v>
      </c>
      <c r="CA76" s="107">
        <f ca="1">IF(IFERROR(MATCH(_xlfn.CONCAT($B76,",",CA$4),'22 SpcFunc &amp; VentSpcFunc combos'!$Q$8:$Q$343,0),0)&gt;0,1,0)</f>
        <v>0</v>
      </c>
      <c r="CB76" s="107">
        <f ca="1">IF(IFERROR(MATCH(_xlfn.CONCAT($B76,",",CB$4),'22 SpcFunc &amp; VentSpcFunc combos'!$Q$8:$Q$343,0),0)&gt;0,1,0)</f>
        <v>0</v>
      </c>
      <c r="CC76" s="107">
        <f ca="1">IF(IFERROR(MATCH(_xlfn.CONCAT($B76,",",CC$4),'22 SpcFunc &amp; VentSpcFunc combos'!$Q$8:$Q$343,0),0)&gt;0,1,0)</f>
        <v>0</v>
      </c>
      <c r="CD76" s="107">
        <f ca="1">IF(IFERROR(MATCH(_xlfn.CONCAT($B76,",",CD$4),'22 SpcFunc &amp; VentSpcFunc combos'!$Q$8:$Q$343,0),0)&gt;0,1,0)</f>
        <v>0</v>
      </c>
      <c r="CE76" s="107">
        <f ca="1">IF(IFERROR(MATCH(_xlfn.CONCAT($B76,",",CE$4),'22 SpcFunc &amp; VentSpcFunc combos'!$Q$8:$Q$343,0),0)&gt;0,1,0)</f>
        <v>0</v>
      </c>
      <c r="CF76" s="107">
        <f ca="1">IF(IFERROR(MATCH(_xlfn.CONCAT($B76,",",CF$4),'22 SpcFunc &amp; VentSpcFunc combos'!$Q$8:$Q$343,0),0)&gt;0,1,0)</f>
        <v>0</v>
      </c>
      <c r="CG76" s="107">
        <f ca="1">IF(IFERROR(MATCH(_xlfn.CONCAT($B76,",",CG$4),'22 SpcFunc &amp; VentSpcFunc combos'!$Q$8:$Q$343,0),0)&gt;0,1,0)</f>
        <v>0</v>
      </c>
      <c r="CH76" s="107">
        <f ca="1">IF(IFERROR(MATCH(_xlfn.CONCAT($B76,",",CH$4),'22 SpcFunc &amp; VentSpcFunc combos'!$Q$8:$Q$343,0),0)&gt;0,1,0)</f>
        <v>0</v>
      </c>
      <c r="CI76" s="107">
        <f ca="1">IF(IFERROR(MATCH(_xlfn.CONCAT($B76,",",CI$4),'22 SpcFunc &amp; VentSpcFunc combos'!$Q$8:$Q$343,0),0)&gt;0,1,0)</f>
        <v>0</v>
      </c>
      <c r="CJ76" s="107">
        <f ca="1">IF(IFERROR(MATCH(_xlfn.CONCAT($B76,",",CJ$4),'22 SpcFunc &amp; VentSpcFunc combos'!$Q$8:$Q$343,0),0)&gt;0,1,0)</f>
        <v>0</v>
      </c>
      <c r="CK76" s="107">
        <f ca="1">IF(IFERROR(MATCH(_xlfn.CONCAT($B76,",",CK$4),'22 SpcFunc &amp; VentSpcFunc combos'!$Q$8:$Q$343,0),0)&gt;0,1,0)</f>
        <v>0</v>
      </c>
      <c r="CL76" s="107">
        <f ca="1">IF(IFERROR(MATCH(_xlfn.CONCAT($B76,",",CL$4),'22 SpcFunc &amp; VentSpcFunc combos'!$Q$8:$Q$343,0),0)&gt;0,1,0)</f>
        <v>0</v>
      </c>
      <c r="CM76" s="107">
        <f ca="1">IF(IFERROR(MATCH(_xlfn.CONCAT($B76,",",CM$4),'22 SpcFunc &amp; VentSpcFunc combos'!$Q$8:$Q$343,0),0)&gt;0,1,0)</f>
        <v>0</v>
      </c>
      <c r="CN76" s="107">
        <f ca="1">IF(IFERROR(MATCH(_xlfn.CONCAT($B76,",",CN$4),'22 SpcFunc &amp; VentSpcFunc combos'!$Q$8:$Q$343,0),0)&gt;0,1,0)</f>
        <v>0</v>
      </c>
      <c r="CO76" s="107">
        <f ca="1">IF(IFERROR(MATCH(_xlfn.CONCAT($B76,",",CO$4),'22 SpcFunc &amp; VentSpcFunc combos'!$Q$8:$Q$343,0),0)&gt;0,1,0)</f>
        <v>0</v>
      </c>
      <c r="CP76" s="107">
        <f ca="1">IF(IFERROR(MATCH(_xlfn.CONCAT($B76,",",CP$4),'22 SpcFunc &amp; VentSpcFunc combos'!$Q$8:$Q$343,0),0)&gt;0,1,0)</f>
        <v>0</v>
      </c>
      <c r="CQ76" s="107">
        <f ca="1">IF(IFERROR(MATCH(_xlfn.CONCAT($B76,",",CQ$4),'22 SpcFunc &amp; VentSpcFunc combos'!$Q$8:$Q$343,0),0)&gt;0,1,0)</f>
        <v>0</v>
      </c>
      <c r="CR76" s="107">
        <f ca="1">IF(IFERROR(MATCH(_xlfn.CONCAT($B76,",",CR$4),'22 SpcFunc &amp; VentSpcFunc combos'!$Q$8:$Q$343,0),0)&gt;0,1,0)</f>
        <v>0</v>
      </c>
      <c r="CS76" s="107">
        <f ca="1">IF(IFERROR(MATCH(_xlfn.CONCAT($B76,",",CS$4),'22 SpcFunc &amp; VentSpcFunc combos'!$Q$8:$Q$343,0),0)&gt;0,1,0)</f>
        <v>0</v>
      </c>
      <c r="CT76" s="107">
        <f ca="1">IF(IFERROR(MATCH(_xlfn.CONCAT($B76,",",CT$4),'22 SpcFunc &amp; VentSpcFunc combos'!$Q$8:$Q$343,0),0)&gt;0,1,0)</f>
        <v>0</v>
      </c>
      <c r="CU76" s="86" t="s">
        <v>535</v>
      </c>
      <c r="CV76">
        <f t="shared" ca="1" si="5"/>
        <v>2</v>
      </c>
    </row>
    <row r="77" spans="2:100">
      <c r="B77" t="str">
        <f>'For CSV - 2022 SpcFuncData'!B78</f>
        <v>Transportation Function (Ticketing Area)</v>
      </c>
      <c r="C77" s="107">
        <f ca="1">IF(IFERROR(MATCH(_xlfn.CONCAT($B77,",",C$4),'22 SpcFunc &amp; VentSpcFunc combos'!$Q$8:$Q$343,0),0)&gt;0,1,0)</f>
        <v>0</v>
      </c>
      <c r="D77" s="107">
        <f ca="1">IF(IFERROR(MATCH(_xlfn.CONCAT($B77,",",D$4),'22 SpcFunc &amp; VentSpcFunc combos'!$Q$8:$Q$343,0),0)&gt;0,1,0)</f>
        <v>0</v>
      </c>
      <c r="E77" s="107">
        <f ca="1">IF(IFERROR(MATCH(_xlfn.CONCAT($B77,",",E$4),'22 SpcFunc &amp; VentSpcFunc combos'!$Q$8:$Q$343,0),0)&gt;0,1,0)</f>
        <v>0</v>
      </c>
      <c r="F77" s="107">
        <f ca="1">IF(IFERROR(MATCH(_xlfn.CONCAT($B77,",",F$4),'22 SpcFunc &amp; VentSpcFunc combos'!$Q$8:$Q$343,0),0)&gt;0,1,0)</f>
        <v>0</v>
      </c>
      <c r="G77" s="107">
        <f ca="1">IF(IFERROR(MATCH(_xlfn.CONCAT($B77,",",G$4),'22 SpcFunc &amp; VentSpcFunc combos'!$Q$8:$Q$343,0),0)&gt;0,1,0)</f>
        <v>1</v>
      </c>
      <c r="H77" s="107">
        <f ca="1">IF(IFERROR(MATCH(_xlfn.CONCAT($B77,",",H$4),'22 SpcFunc &amp; VentSpcFunc combos'!$Q$8:$Q$343,0),0)&gt;0,1,0)</f>
        <v>0</v>
      </c>
      <c r="I77" s="107">
        <f ca="1">IF(IFERROR(MATCH(_xlfn.CONCAT($B77,",",I$4),'22 SpcFunc &amp; VentSpcFunc combos'!$Q$8:$Q$343,0),0)&gt;0,1,0)</f>
        <v>0</v>
      </c>
      <c r="J77" s="107">
        <f ca="1">IF(IFERROR(MATCH(_xlfn.CONCAT($B77,",",J$4),'22 SpcFunc &amp; VentSpcFunc combos'!$Q$8:$Q$343,0),0)&gt;0,1,0)</f>
        <v>0</v>
      </c>
      <c r="K77" s="107">
        <f ca="1">IF(IFERROR(MATCH(_xlfn.CONCAT($B77,",",K$4),'22 SpcFunc &amp; VentSpcFunc combos'!$Q$8:$Q$343,0),0)&gt;0,1,0)</f>
        <v>0</v>
      </c>
      <c r="L77" s="107">
        <f ca="1">IF(IFERROR(MATCH(_xlfn.CONCAT($B77,",",L$4),'22 SpcFunc &amp; VentSpcFunc combos'!$Q$8:$Q$343,0),0)&gt;0,1,0)</f>
        <v>0</v>
      </c>
      <c r="M77" s="107">
        <f ca="1">IF(IFERROR(MATCH(_xlfn.CONCAT($B77,",",M$4),'22 SpcFunc &amp; VentSpcFunc combos'!$Q$8:$Q$343,0),0)&gt;0,1,0)</f>
        <v>0</v>
      </c>
      <c r="N77" s="107">
        <f ca="1">IF(IFERROR(MATCH(_xlfn.CONCAT($B77,",",N$4),'22 SpcFunc &amp; VentSpcFunc combos'!$Q$8:$Q$343,0),0)&gt;0,1,0)</f>
        <v>0</v>
      </c>
      <c r="O77" s="107">
        <f ca="1">IF(IFERROR(MATCH(_xlfn.CONCAT($B77,",",O$4),'22 SpcFunc &amp; VentSpcFunc combos'!$Q$8:$Q$343,0),0)&gt;0,1,0)</f>
        <v>0</v>
      </c>
      <c r="P77" s="107">
        <f ca="1">IF(IFERROR(MATCH(_xlfn.CONCAT($B77,",",P$4),'22 SpcFunc &amp; VentSpcFunc combos'!$Q$8:$Q$343,0),0)&gt;0,1,0)</f>
        <v>0</v>
      </c>
      <c r="Q77" s="107">
        <f ca="1">IF(IFERROR(MATCH(_xlfn.CONCAT($B77,",",Q$4),'22 SpcFunc &amp; VentSpcFunc combos'!$Q$8:$Q$343,0),0)&gt;0,1,0)</f>
        <v>0</v>
      </c>
      <c r="R77" s="107">
        <f ca="1">IF(IFERROR(MATCH(_xlfn.CONCAT($B77,",",R$4),'22 SpcFunc &amp; VentSpcFunc combos'!$Q$8:$Q$343,0),0)&gt;0,1,0)</f>
        <v>0</v>
      </c>
      <c r="S77" s="107">
        <f ca="1">IF(IFERROR(MATCH(_xlfn.CONCAT($B77,",",S$4),'22 SpcFunc &amp; VentSpcFunc combos'!$Q$8:$Q$343,0),0)&gt;0,1,0)</f>
        <v>0</v>
      </c>
      <c r="T77" s="107">
        <f ca="1">IF(IFERROR(MATCH(_xlfn.CONCAT($B77,",",T$4),'22 SpcFunc &amp; VentSpcFunc combos'!$Q$8:$Q$343,0),0)&gt;0,1,0)</f>
        <v>0</v>
      </c>
      <c r="U77" s="107">
        <f ca="1">IF(IFERROR(MATCH(_xlfn.CONCAT($B77,",",U$4),'22 SpcFunc &amp; VentSpcFunc combos'!$Q$8:$Q$343,0),0)&gt;0,1,0)</f>
        <v>0</v>
      </c>
      <c r="V77" s="107">
        <f ca="1">IF(IFERROR(MATCH(_xlfn.CONCAT($B77,",",V$4),'22 SpcFunc &amp; VentSpcFunc combos'!$Q$8:$Q$343,0),0)&gt;0,1,0)</f>
        <v>0</v>
      </c>
      <c r="W77" s="107">
        <f ca="1">IF(IFERROR(MATCH(_xlfn.CONCAT($B77,",",W$4),'22 SpcFunc &amp; VentSpcFunc combos'!$Q$8:$Q$343,0),0)&gt;0,1,0)</f>
        <v>0</v>
      </c>
      <c r="X77" s="107">
        <f ca="1">IF(IFERROR(MATCH(_xlfn.CONCAT($B77,",",X$4),'22 SpcFunc &amp; VentSpcFunc combos'!$Q$8:$Q$343,0),0)&gt;0,1,0)</f>
        <v>0</v>
      </c>
      <c r="Y77" s="107">
        <f ca="1">IF(IFERROR(MATCH(_xlfn.CONCAT($B77,",",Y$4),'22 SpcFunc &amp; VentSpcFunc combos'!$Q$8:$Q$343,0),0)&gt;0,1,0)</f>
        <v>0</v>
      </c>
      <c r="Z77" s="107">
        <f ca="1">IF(IFERROR(MATCH(_xlfn.CONCAT($B77,",",Z$4),'22 SpcFunc &amp; VentSpcFunc combos'!$Q$8:$Q$343,0),0)&gt;0,1,0)</f>
        <v>0</v>
      </c>
      <c r="AA77" s="107">
        <f ca="1">IF(IFERROR(MATCH(_xlfn.CONCAT($B77,",",AA$4),'22 SpcFunc &amp; VentSpcFunc combos'!$Q$8:$Q$343,0),0)&gt;0,1,0)</f>
        <v>0</v>
      </c>
      <c r="AB77" s="107">
        <f ca="1">IF(IFERROR(MATCH(_xlfn.CONCAT($B77,",",AB$4),'22 SpcFunc &amp; VentSpcFunc combos'!$Q$8:$Q$343,0),0)&gt;0,1,0)</f>
        <v>0</v>
      </c>
      <c r="AC77" s="107">
        <f ca="1">IF(IFERROR(MATCH(_xlfn.CONCAT($B77,",",AC$4),'22 SpcFunc &amp; VentSpcFunc combos'!$Q$8:$Q$343,0),0)&gt;0,1,0)</f>
        <v>0</v>
      </c>
      <c r="AD77" s="107">
        <f ca="1">IF(IFERROR(MATCH(_xlfn.CONCAT($B77,",",AD$4),'22 SpcFunc &amp; VentSpcFunc combos'!$Q$8:$Q$343,0),0)&gt;0,1,0)</f>
        <v>0</v>
      </c>
      <c r="AE77" s="107">
        <f ca="1">IF(IFERROR(MATCH(_xlfn.CONCAT($B77,",",AE$4),'22 SpcFunc &amp; VentSpcFunc combos'!$Q$8:$Q$343,0),0)&gt;0,1,0)</f>
        <v>0</v>
      </c>
      <c r="AF77" s="107">
        <f ca="1">IF(IFERROR(MATCH(_xlfn.CONCAT($B77,",",AF$4),'22 SpcFunc &amp; VentSpcFunc combos'!$Q$8:$Q$343,0),0)&gt;0,1,0)</f>
        <v>0</v>
      </c>
      <c r="AG77" s="107">
        <f ca="1">IF(IFERROR(MATCH(_xlfn.CONCAT($B77,",",AG$4),'22 SpcFunc &amp; VentSpcFunc combos'!$Q$8:$Q$343,0),0)&gt;0,1,0)</f>
        <v>0</v>
      </c>
      <c r="AH77" s="107">
        <f ca="1">IF(IFERROR(MATCH(_xlfn.CONCAT($B77,",",AH$4),'22 SpcFunc &amp; VentSpcFunc combos'!$Q$8:$Q$343,0),0)&gt;0,1,0)</f>
        <v>0</v>
      </c>
      <c r="AI77" s="107">
        <f ca="1">IF(IFERROR(MATCH(_xlfn.CONCAT($B77,",",AI$4),'22 SpcFunc &amp; VentSpcFunc combos'!$Q$8:$Q$343,0),0)&gt;0,1,0)</f>
        <v>0</v>
      </c>
      <c r="AJ77" s="107">
        <f ca="1">IF(IFERROR(MATCH(_xlfn.CONCAT($B77,",",AJ$4),'22 SpcFunc &amp; VentSpcFunc combos'!$Q$8:$Q$343,0),0)&gt;0,1,0)</f>
        <v>0</v>
      </c>
      <c r="AK77" s="107">
        <f ca="1">IF(IFERROR(MATCH(_xlfn.CONCAT($B77,",",AK$4),'22 SpcFunc &amp; VentSpcFunc combos'!$Q$8:$Q$343,0),0)&gt;0,1,0)</f>
        <v>0</v>
      </c>
      <c r="AL77" s="107">
        <f ca="1">IF(IFERROR(MATCH(_xlfn.CONCAT($B77,",",AL$4),'22 SpcFunc &amp; VentSpcFunc combos'!$Q$8:$Q$343,0),0)&gt;0,1,0)</f>
        <v>0</v>
      </c>
      <c r="AM77" s="107">
        <f ca="1">IF(IFERROR(MATCH(_xlfn.CONCAT($B77,",",AM$4),'22 SpcFunc &amp; VentSpcFunc combos'!$Q$8:$Q$343,0),0)&gt;0,1,0)</f>
        <v>0</v>
      </c>
      <c r="AN77" s="107">
        <f ca="1">IF(IFERROR(MATCH(_xlfn.CONCAT($B77,",",AN$4),'22 SpcFunc &amp; VentSpcFunc combos'!$Q$8:$Q$343,0),0)&gt;0,1,0)</f>
        <v>0</v>
      </c>
      <c r="AO77" s="107">
        <f ca="1">IF(IFERROR(MATCH(_xlfn.CONCAT($B77,",",AO$4),'22 SpcFunc &amp; VentSpcFunc combos'!$Q$8:$Q$343,0),0)&gt;0,1,0)</f>
        <v>0</v>
      </c>
      <c r="AP77" s="107">
        <f ca="1">IF(IFERROR(MATCH(_xlfn.CONCAT($B77,",",AP$4),'22 SpcFunc &amp; VentSpcFunc combos'!$Q$8:$Q$343,0),0)&gt;0,1,0)</f>
        <v>0</v>
      </c>
      <c r="AQ77" s="107">
        <f ca="1">IF(IFERROR(MATCH(_xlfn.CONCAT($B77,",",AQ$4),'22 SpcFunc &amp; VentSpcFunc combos'!$Q$8:$Q$343,0),0)&gt;0,1,0)</f>
        <v>0</v>
      </c>
      <c r="AR77" s="107">
        <f ca="1">IF(IFERROR(MATCH(_xlfn.CONCAT($B77,",",AR$4),'22 SpcFunc &amp; VentSpcFunc combos'!$Q$8:$Q$343,0),0)&gt;0,1,0)</f>
        <v>0</v>
      </c>
      <c r="AS77" s="107">
        <f ca="1">IF(IFERROR(MATCH(_xlfn.CONCAT($B77,",",AS$4),'22 SpcFunc &amp; VentSpcFunc combos'!$Q$8:$Q$343,0),0)&gt;0,1,0)</f>
        <v>0</v>
      </c>
      <c r="AT77" s="107">
        <f ca="1">IF(IFERROR(MATCH(_xlfn.CONCAT($B77,",",AT$4),'22 SpcFunc &amp; VentSpcFunc combos'!$Q$8:$Q$343,0),0)&gt;0,1,0)</f>
        <v>0</v>
      </c>
      <c r="AU77" s="107">
        <f ca="1">IF(IFERROR(MATCH(_xlfn.CONCAT($B77,",",AU$4),'22 SpcFunc &amp; VentSpcFunc combos'!$Q$8:$Q$343,0),0)&gt;0,1,0)</f>
        <v>0</v>
      </c>
      <c r="AV77" s="107">
        <f ca="1">IF(IFERROR(MATCH(_xlfn.CONCAT($B77,",",AV$4),'22 SpcFunc &amp; VentSpcFunc combos'!$Q$8:$Q$343,0),0)&gt;0,1,0)</f>
        <v>0</v>
      </c>
      <c r="AW77" s="107">
        <f ca="1">IF(IFERROR(MATCH(_xlfn.CONCAT($B77,",",AW$4),'22 SpcFunc &amp; VentSpcFunc combos'!$Q$8:$Q$343,0),0)&gt;0,1,0)</f>
        <v>0</v>
      </c>
      <c r="AX77" s="107">
        <f ca="1">IF(IFERROR(MATCH(_xlfn.CONCAT($B77,",",AX$4),'22 SpcFunc &amp; VentSpcFunc combos'!$Q$8:$Q$343,0),0)&gt;0,1,0)</f>
        <v>0</v>
      </c>
      <c r="AY77" s="107">
        <f ca="1">IF(IFERROR(MATCH(_xlfn.CONCAT($B77,",",AY$4),'22 SpcFunc &amp; VentSpcFunc combos'!$Q$8:$Q$343,0),0)&gt;0,1,0)</f>
        <v>0</v>
      </c>
      <c r="AZ77" s="107">
        <f ca="1">IF(IFERROR(MATCH(_xlfn.CONCAT($B77,",",AZ$4),'22 SpcFunc &amp; VentSpcFunc combos'!$Q$8:$Q$343,0),0)&gt;0,1,0)</f>
        <v>0</v>
      </c>
      <c r="BA77" s="107">
        <f ca="1">IF(IFERROR(MATCH(_xlfn.CONCAT($B77,",",BA$4),'22 SpcFunc &amp; VentSpcFunc combos'!$Q$8:$Q$343,0),0)&gt;0,1,0)</f>
        <v>0</v>
      </c>
      <c r="BB77" s="107">
        <f ca="1">IF(IFERROR(MATCH(_xlfn.CONCAT($B77,",",BB$4),'22 SpcFunc &amp; VentSpcFunc combos'!$Q$8:$Q$343,0),0)&gt;0,1,0)</f>
        <v>0</v>
      </c>
      <c r="BC77" s="107">
        <f ca="1">IF(IFERROR(MATCH(_xlfn.CONCAT($B77,",",BC$4),'22 SpcFunc &amp; VentSpcFunc combos'!$Q$8:$Q$343,0),0)&gt;0,1,0)</f>
        <v>0</v>
      </c>
      <c r="BD77" s="107">
        <f ca="1">IF(IFERROR(MATCH(_xlfn.CONCAT($B77,",",BD$4),'22 SpcFunc &amp; VentSpcFunc combos'!$Q$8:$Q$343,0),0)&gt;0,1,0)</f>
        <v>0</v>
      </c>
      <c r="BE77" s="107">
        <f ca="1">IF(IFERROR(MATCH(_xlfn.CONCAT($B77,",",BE$4),'22 SpcFunc &amp; VentSpcFunc combos'!$Q$8:$Q$343,0),0)&gt;0,1,0)</f>
        <v>0</v>
      </c>
      <c r="BF77" s="107">
        <f ca="1">IF(IFERROR(MATCH(_xlfn.CONCAT($B77,",",BF$4),'22 SpcFunc &amp; VentSpcFunc combos'!$Q$8:$Q$343,0),0)&gt;0,1,0)</f>
        <v>0</v>
      </c>
      <c r="BG77" s="107">
        <f ca="1">IF(IFERROR(MATCH(_xlfn.CONCAT($B77,",",BG$4),'22 SpcFunc &amp; VentSpcFunc combos'!$Q$8:$Q$343,0),0)&gt;0,1,0)</f>
        <v>0</v>
      </c>
      <c r="BH77" s="107">
        <f ca="1">IF(IFERROR(MATCH(_xlfn.CONCAT($B77,",",BH$4),'22 SpcFunc &amp; VentSpcFunc combos'!$Q$8:$Q$343,0),0)&gt;0,1,0)</f>
        <v>0</v>
      </c>
      <c r="BI77" s="107">
        <f ca="1">IF(IFERROR(MATCH(_xlfn.CONCAT($B77,",",BI$4),'22 SpcFunc &amp; VentSpcFunc combos'!$Q$8:$Q$343,0),0)&gt;0,1,0)</f>
        <v>0</v>
      </c>
      <c r="BJ77" s="107">
        <f ca="1">IF(IFERROR(MATCH(_xlfn.CONCAT($B77,",",BJ$4),'22 SpcFunc &amp; VentSpcFunc combos'!$Q$8:$Q$343,0),0)&gt;0,1,0)</f>
        <v>0</v>
      </c>
      <c r="BK77" s="107">
        <f ca="1">IF(IFERROR(MATCH(_xlfn.CONCAT($B77,",",BK$4),'22 SpcFunc &amp; VentSpcFunc combos'!$Q$8:$Q$343,0),0)&gt;0,1,0)</f>
        <v>0</v>
      </c>
      <c r="BL77" s="107">
        <f ca="1">IF(IFERROR(MATCH(_xlfn.CONCAT($B77,",",BL$4),'22 SpcFunc &amp; VentSpcFunc combos'!$Q$8:$Q$343,0),0)&gt;0,1,0)</f>
        <v>0</v>
      </c>
      <c r="BM77" s="107">
        <f ca="1">IF(IFERROR(MATCH(_xlfn.CONCAT($B77,",",BM$4),'22 SpcFunc &amp; VentSpcFunc combos'!$Q$8:$Q$343,0),0)&gt;0,1,0)</f>
        <v>0</v>
      </c>
      <c r="BN77" s="107">
        <f ca="1">IF(IFERROR(MATCH(_xlfn.CONCAT($B77,",",BN$4),'22 SpcFunc &amp; VentSpcFunc combos'!$Q$8:$Q$343,0),0)&gt;0,1,0)</f>
        <v>0</v>
      </c>
      <c r="BO77" s="107">
        <f ca="1">IF(IFERROR(MATCH(_xlfn.CONCAT($B77,",",BO$4),'22 SpcFunc &amp; VentSpcFunc combos'!$Q$8:$Q$343,0),0)&gt;0,1,0)</f>
        <v>0</v>
      </c>
      <c r="BP77" s="107">
        <f ca="1">IF(IFERROR(MATCH(_xlfn.CONCAT($B77,",",BP$4),'22 SpcFunc &amp; VentSpcFunc combos'!$Q$8:$Q$343,0),0)&gt;0,1,0)</f>
        <v>0</v>
      </c>
      <c r="BQ77" s="107">
        <f ca="1">IF(IFERROR(MATCH(_xlfn.CONCAT($B77,",",BQ$4),'22 SpcFunc &amp; VentSpcFunc combos'!$Q$8:$Q$343,0),0)&gt;0,1,0)</f>
        <v>0</v>
      </c>
      <c r="BR77" s="107">
        <f ca="1">IF(IFERROR(MATCH(_xlfn.CONCAT($B77,",",BR$4),'22 SpcFunc &amp; VentSpcFunc combos'!$Q$8:$Q$343,0),0)&gt;0,1,0)</f>
        <v>0</v>
      </c>
      <c r="BS77" s="107">
        <f ca="1">IF(IFERROR(MATCH(_xlfn.CONCAT($B77,",",BS$4),'22 SpcFunc &amp; VentSpcFunc combos'!$Q$8:$Q$343,0),0)&gt;0,1,0)</f>
        <v>1</v>
      </c>
      <c r="BT77" s="107">
        <f ca="1">IF(IFERROR(MATCH(_xlfn.CONCAT($B77,",",BT$4),'22 SpcFunc &amp; VentSpcFunc combos'!$Q$8:$Q$343,0),0)&gt;0,1,0)</f>
        <v>0</v>
      </c>
      <c r="BU77" s="107">
        <f ca="1">IF(IFERROR(MATCH(_xlfn.CONCAT($B77,",",BU$4),'22 SpcFunc &amp; VentSpcFunc combos'!$Q$8:$Q$343,0),0)&gt;0,1,0)</f>
        <v>0</v>
      </c>
      <c r="BV77" s="107">
        <f ca="1">IF(IFERROR(MATCH(_xlfn.CONCAT($B77,",",BV$4),'22 SpcFunc &amp; VentSpcFunc combos'!$Q$8:$Q$343,0),0)&gt;0,1,0)</f>
        <v>0</v>
      </c>
      <c r="BW77" s="107">
        <f ca="1">IF(IFERROR(MATCH(_xlfn.CONCAT($B77,",",BW$4),'22 SpcFunc &amp; VentSpcFunc combos'!$Q$8:$Q$343,0),0)&gt;0,1,0)</f>
        <v>0</v>
      </c>
      <c r="BX77" s="107">
        <f ca="1">IF(IFERROR(MATCH(_xlfn.CONCAT($B77,",",BX$4),'22 SpcFunc &amp; VentSpcFunc combos'!$Q$8:$Q$343,0),0)&gt;0,1,0)</f>
        <v>0</v>
      </c>
      <c r="BY77" s="107">
        <f ca="1">IF(IFERROR(MATCH(_xlfn.CONCAT($B77,",",BY$4),'22 SpcFunc &amp; VentSpcFunc combos'!$Q$8:$Q$343,0),0)&gt;0,1,0)</f>
        <v>0</v>
      </c>
      <c r="BZ77" s="107">
        <f ca="1">IF(IFERROR(MATCH(_xlfn.CONCAT($B77,",",BZ$4),'22 SpcFunc &amp; VentSpcFunc combos'!$Q$8:$Q$343,0),0)&gt;0,1,0)</f>
        <v>0</v>
      </c>
      <c r="CA77" s="107">
        <f ca="1">IF(IFERROR(MATCH(_xlfn.CONCAT($B77,",",CA$4),'22 SpcFunc &amp; VentSpcFunc combos'!$Q$8:$Q$343,0),0)&gt;0,1,0)</f>
        <v>0</v>
      </c>
      <c r="CB77" s="107">
        <f ca="1">IF(IFERROR(MATCH(_xlfn.CONCAT($B77,",",CB$4),'22 SpcFunc &amp; VentSpcFunc combos'!$Q$8:$Q$343,0),0)&gt;0,1,0)</f>
        <v>0</v>
      </c>
      <c r="CC77" s="107">
        <f ca="1">IF(IFERROR(MATCH(_xlfn.CONCAT($B77,",",CC$4),'22 SpcFunc &amp; VentSpcFunc combos'!$Q$8:$Q$343,0),0)&gt;0,1,0)</f>
        <v>0</v>
      </c>
      <c r="CD77" s="107">
        <f ca="1">IF(IFERROR(MATCH(_xlfn.CONCAT($B77,",",CD$4),'22 SpcFunc &amp; VentSpcFunc combos'!$Q$8:$Q$343,0),0)&gt;0,1,0)</f>
        <v>0</v>
      </c>
      <c r="CE77" s="107">
        <f ca="1">IF(IFERROR(MATCH(_xlfn.CONCAT($B77,",",CE$4),'22 SpcFunc &amp; VentSpcFunc combos'!$Q$8:$Q$343,0),0)&gt;0,1,0)</f>
        <v>0</v>
      </c>
      <c r="CF77" s="107">
        <f ca="1">IF(IFERROR(MATCH(_xlfn.CONCAT($B77,",",CF$4),'22 SpcFunc &amp; VentSpcFunc combos'!$Q$8:$Q$343,0),0)&gt;0,1,0)</f>
        <v>0</v>
      </c>
      <c r="CG77" s="107">
        <f ca="1">IF(IFERROR(MATCH(_xlfn.CONCAT($B77,",",CG$4),'22 SpcFunc &amp; VentSpcFunc combos'!$Q$8:$Q$343,0),0)&gt;0,1,0)</f>
        <v>0</v>
      </c>
      <c r="CH77" s="107">
        <f ca="1">IF(IFERROR(MATCH(_xlfn.CONCAT($B77,",",CH$4),'22 SpcFunc &amp; VentSpcFunc combos'!$Q$8:$Q$343,0),0)&gt;0,1,0)</f>
        <v>0</v>
      </c>
      <c r="CI77" s="107">
        <f ca="1">IF(IFERROR(MATCH(_xlfn.CONCAT($B77,",",CI$4),'22 SpcFunc &amp; VentSpcFunc combos'!$Q$8:$Q$343,0),0)&gt;0,1,0)</f>
        <v>0</v>
      </c>
      <c r="CJ77" s="107">
        <f ca="1">IF(IFERROR(MATCH(_xlfn.CONCAT($B77,",",CJ$4),'22 SpcFunc &amp; VentSpcFunc combos'!$Q$8:$Q$343,0),0)&gt;0,1,0)</f>
        <v>0</v>
      </c>
      <c r="CK77" s="107">
        <f ca="1">IF(IFERROR(MATCH(_xlfn.CONCAT($B77,",",CK$4),'22 SpcFunc &amp; VentSpcFunc combos'!$Q$8:$Q$343,0),0)&gt;0,1,0)</f>
        <v>0</v>
      </c>
      <c r="CL77" s="107">
        <f ca="1">IF(IFERROR(MATCH(_xlfn.CONCAT($B77,",",CL$4),'22 SpcFunc &amp; VentSpcFunc combos'!$Q$8:$Q$343,0),0)&gt;0,1,0)</f>
        <v>0</v>
      </c>
      <c r="CM77" s="107">
        <f ca="1">IF(IFERROR(MATCH(_xlfn.CONCAT($B77,",",CM$4),'22 SpcFunc &amp; VentSpcFunc combos'!$Q$8:$Q$343,0),0)&gt;0,1,0)</f>
        <v>0</v>
      </c>
      <c r="CN77" s="107">
        <f ca="1">IF(IFERROR(MATCH(_xlfn.CONCAT($B77,",",CN$4),'22 SpcFunc &amp; VentSpcFunc combos'!$Q$8:$Q$343,0),0)&gt;0,1,0)</f>
        <v>0</v>
      </c>
      <c r="CO77" s="107">
        <f ca="1">IF(IFERROR(MATCH(_xlfn.CONCAT($B77,",",CO$4),'22 SpcFunc &amp; VentSpcFunc combos'!$Q$8:$Q$343,0),0)&gt;0,1,0)</f>
        <v>0</v>
      </c>
      <c r="CP77" s="107">
        <f ca="1">IF(IFERROR(MATCH(_xlfn.CONCAT($B77,",",CP$4),'22 SpcFunc &amp; VentSpcFunc combos'!$Q$8:$Q$343,0),0)&gt;0,1,0)</f>
        <v>0</v>
      </c>
      <c r="CQ77" s="107">
        <f ca="1">IF(IFERROR(MATCH(_xlfn.CONCAT($B77,",",CQ$4),'22 SpcFunc &amp; VentSpcFunc combos'!$Q$8:$Q$343,0),0)&gt;0,1,0)</f>
        <v>0</v>
      </c>
      <c r="CR77" s="107">
        <f ca="1">IF(IFERROR(MATCH(_xlfn.CONCAT($B77,",",CR$4),'22 SpcFunc &amp; VentSpcFunc combos'!$Q$8:$Q$343,0),0)&gt;0,1,0)</f>
        <v>0</v>
      </c>
      <c r="CS77" s="107">
        <f ca="1">IF(IFERROR(MATCH(_xlfn.CONCAT($B77,",",CS$4),'22 SpcFunc &amp; VentSpcFunc combos'!$Q$8:$Q$343,0),0)&gt;0,1,0)</f>
        <v>0</v>
      </c>
      <c r="CT77" s="107">
        <f ca="1">IF(IFERROR(MATCH(_xlfn.CONCAT($B77,",",CT$4),'22 SpcFunc &amp; VentSpcFunc combos'!$Q$8:$Q$343,0),0)&gt;0,1,0)</f>
        <v>0</v>
      </c>
      <c r="CU77" s="86" t="s">
        <v>535</v>
      </c>
      <c r="CV77">
        <f t="shared" ca="1" si="5"/>
        <v>2</v>
      </c>
    </row>
    <row r="78" spans="2:100">
      <c r="B78" t="str">
        <f>'For CSV - 2022 SpcFuncData'!B79</f>
        <v>Unleased Tenant Area</v>
      </c>
      <c r="C78" s="107">
        <f ca="1">IF(IFERROR(MATCH(_xlfn.CONCAT($B78,",",C$4),'22 SpcFunc &amp; VentSpcFunc combos'!$Q$8:$Q$343,0),0)&gt;0,1,0)</f>
        <v>0</v>
      </c>
      <c r="D78" s="107">
        <f ca="1">IF(IFERROR(MATCH(_xlfn.CONCAT($B78,",",D$4),'22 SpcFunc &amp; VentSpcFunc combos'!$Q$8:$Q$343,0),0)&gt;0,1,0)</f>
        <v>0</v>
      </c>
      <c r="E78" s="107">
        <f ca="1">IF(IFERROR(MATCH(_xlfn.CONCAT($B78,",",E$4),'22 SpcFunc &amp; VentSpcFunc combos'!$Q$8:$Q$343,0),0)&gt;0,1,0)</f>
        <v>0</v>
      </c>
      <c r="F78" s="107">
        <f ca="1">IF(IFERROR(MATCH(_xlfn.CONCAT($B78,",",F$4),'22 SpcFunc &amp; VentSpcFunc combos'!$Q$8:$Q$343,0),0)&gt;0,1,0)</f>
        <v>0</v>
      </c>
      <c r="G78" s="107">
        <f ca="1">IF(IFERROR(MATCH(_xlfn.CONCAT($B78,",",G$4),'22 SpcFunc &amp; VentSpcFunc combos'!$Q$8:$Q$343,0),0)&gt;0,1,0)</f>
        <v>0</v>
      </c>
      <c r="H78" s="107">
        <f ca="1">IF(IFERROR(MATCH(_xlfn.CONCAT($B78,",",H$4),'22 SpcFunc &amp; VentSpcFunc combos'!$Q$8:$Q$343,0),0)&gt;0,1,0)</f>
        <v>0</v>
      </c>
      <c r="I78" s="107">
        <f ca="1">IF(IFERROR(MATCH(_xlfn.CONCAT($B78,",",I$4),'22 SpcFunc &amp; VentSpcFunc combos'!$Q$8:$Q$343,0),0)&gt;0,1,0)</f>
        <v>0</v>
      </c>
      <c r="J78" s="107">
        <f ca="1">IF(IFERROR(MATCH(_xlfn.CONCAT($B78,",",J$4),'22 SpcFunc &amp; VentSpcFunc combos'!$Q$8:$Q$343,0),0)&gt;0,1,0)</f>
        <v>0</v>
      </c>
      <c r="K78" s="107">
        <f ca="1">IF(IFERROR(MATCH(_xlfn.CONCAT($B78,",",K$4),'22 SpcFunc &amp; VentSpcFunc combos'!$Q$8:$Q$343,0),0)&gt;0,1,0)</f>
        <v>0</v>
      </c>
      <c r="L78" s="107">
        <f ca="1">IF(IFERROR(MATCH(_xlfn.CONCAT($B78,",",L$4),'22 SpcFunc &amp; VentSpcFunc combos'!$Q$8:$Q$343,0),0)&gt;0,1,0)</f>
        <v>0</v>
      </c>
      <c r="M78" s="107">
        <f ca="1">IF(IFERROR(MATCH(_xlfn.CONCAT($B78,",",M$4),'22 SpcFunc &amp; VentSpcFunc combos'!$Q$8:$Q$343,0),0)&gt;0,1,0)</f>
        <v>0</v>
      </c>
      <c r="N78" s="107">
        <f ca="1">IF(IFERROR(MATCH(_xlfn.CONCAT($B78,",",N$4),'22 SpcFunc &amp; VentSpcFunc combos'!$Q$8:$Q$343,0),0)&gt;0,1,0)</f>
        <v>0</v>
      </c>
      <c r="O78" s="107">
        <f ca="1">IF(IFERROR(MATCH(_xlfn.CONCAT($B78,",",O$4),'22 SpcFunc &amp; VentSpcFunc combos'!$Q$8:$Q$343,0),0)&gt;0,1,0)</f>
        <v>0</v>
      </c>
      <c r="P78" s="107">
        <f ca="1">IF(IFERROR(MATCH(_xlfn.CONCAT($B78,",",P$4),'22 SpcFunc &amp; VentSpcFunc combos'!$Q$8:$Q$343,0),0)&gt;0,1,0)</f>
        <v>0</v>
      </c>
      <c r="Q78" s="107">
        <f ca="1">IF(IFERROR(MATCH(_xlfn.CONCAT($B78,",",Q$4),'22 SpcFunc &amp; VentSpcFunc combos'!$Q$8:$Q$343,0),0)&gt;0,1,0)</f>
        <v>0</v>
      </c>
      <c r="R78" s="107">
        <f ca="1">IF(IFERROR(MATCH(_xlfn.CONCAT($B78,",",R$4),'22 SpcFunc &amp; VentSpcFunc combos'!$Q$8:$Q$343,0),0)&gt;0,1,0)</f>
        <v>0</v>
      </c>
      <c r="S78" s="107">
        <f ca="1">IF(IFERROR(MATCH(_xlfn.CONCAT($B78,",",S$4),'22 SpcFunc &amp; VentSpcFunc combos'!$Q$8:$Q$343,0),0)&gt;0,1,0)</f>
        <v>0</v>
      </c>
      <c r="T78" s="107">
        <f ca="1">IF(IFERROR(MATCH(_xlfn.CONCAT($B78,",",T$4),'22 SpcFunc &amp; VentSpcFunc combos'!$Q$8:$Q$343,0),0)&gt;0,1,0)</f>
        <v>0</v>
      </c>
      <c r="U78" s="107">
        <f ca="1">IF(IFERROR(MATCH(_xlfn.CONCAT($B78,",",U$4),'22 SpcFunc &amp; VentSpcFunc combos'!$Q$8:$Q$343,0),0)&gt;0,1,0)</f>
        <v>0</v>
      </c>
      <c r="V78" s="107">
        <f ca="1">IF(IFERROR(MATCH(_xlfn.CONCAT($B78,",",V$4),'22 SpcFunc &amp; VentSpcFunc combos'!$Q$8:$Q$343,0),0)&gt;0,1,0)</f>
        <v>0</v>
      </c>
      <c r="W78" s="107">
        <f ca="1">IF(IFERROR(MATCH(_xlfn.CONCAT($B78,",",W$4),'22 SpcFunc &amp; VentSpcFunc combos'!$Q$8:$Q$343,0),0)&gt;0,1,0)</f>
        <v>0</v>
      </c>
      <c r="X78" s="107">
        <f ca="1">IF(IFERROR(MATCH(_xlfn.CONCAT($B78,",",X$4),'22 SpcFunc &amp; VentSpcFunc combos'!$Q$8:$Q$343,0),0)&gt;0,1,0)</f>
        <v>0</v>
      </c>
      <c r="Y78" s="107">
        <f ca="1">IF(IFERROR(MATCH(_xlfn.CONCAT($B78,",",Y$4),'22 SpcFunc &amp; VentSpcFunc combos'!$Q$8:$Q$343,0),0)&gt;0,1,0)</f>
        <v>0</v>
      </c>
      <c r="Z78" s="107">
        <f ca="1">IF(IFERROR(MATCH(_xlfn.CONCAT($B78,",",Z$4),'22 SpcFunc &amp; VentSpcFunc combos'!$Q$8:$Q$343,0),0)&gt;0,1,0)</f>
        <v>0</v>
      </c>
      <c r="AA78" s="107">
        <f ca="1">IF(IFERROR(MATCH(_xlfn.CONCAT($B78,",",AA$4),'22 SpcFunc &amp; VentSpcFunc combos'!$Q$8:$Q$343,0),0)&gt;0,1,0)</f>
        <v>0</v>
      </c>
      <c r="AB78" s="107">
        <f ca="1">IF(IFERROR(MATCH(_xlfn.CONCAT($B78,",",AB$4),'22 SpcFunc &amp; VentSpcFunc combos'!$Q$8:$Q$343,0),0)&gt;0,1,0)</f>
        <v>0</v>
      </c>
      <c r="AC78" s="107">
        <f ca="1">IF(IFERROR(MATCH(_xlfn.CONCAT($B78,",",AC$4),'22 SpcFunc &amp; VentSpcFunc combos'!$Q$8:$Q$343,0),0)&gt;0,1,0)</f>
        <v>0</v>
      </c>
      <c r="AD78" s="107">
        <f ca="1">IF(IFERROR(MATCH(_xlfn.CONCAT($B78,",",AD$4),'22 SpcFunc &amp; VentSpcFunc combos'!$Q$8:$Q$343,0),0)&gt;0,1,0)</f>
        <v>0</v>
      </c>
      <c r="AE78" s="107">
        <f ca="1">IF(IFERROR(MATCH(_xlfn.CONCAT($B78,",",AE$4),'22 SpcFunc &amp; VentSpcFunc combos'!$Q$8:$Q$343,0),0)&gt;0,1,0)</f>
        <v>0</v>
      </c>
      <c r="AF78" s="107">
        <f ca="1">IF(IFERROR(MATCH(_xlfn.CONCAT($B78,",",AF$4),'22 SpcFunc &amp; VentSpcFunc combos'!$Q$8:$Q$343,0),0)&gt;0,1,0)</f>
        <v>0</v>
      </c>
      <c r="AG78" s="107">
        <f ca="1">IF(IFERROR(MATCH(_xlfn.CONCAT($B78,",",AG$4),'22 SpcFunc &amp; VentSpcFunc combos'!$Q$8:$Q$343,0),0)&gt;0,1,0)</f>
        <v>0</v>
      </c>
      <c r="AH78" s="107">
        <f ca="1">IF(IFERROR(MATCH(_xlfn.CONCAT($B78,",",AH$4),'22 SpcFunc &amp; VentSpcFunc combos'!$Q$8:$Q$343,0),0)&gt;0,1,0)</f>
        <v>0</v>
      </c>
      <c r="AI78" s="107">
        <f ca="1">IF(IFERROR(MATCH(_xlfn.CONCAT($B78,",",AI$4),'22 SpcFunc &amp; VentSpcFunc combos'!$Q$8:$Q$343,0),0)&gt;0,1,0)</f>
        <v>0</v>
      </c>
      <c r="AJ78" s="107">
        <f ca="1">IF(IFERROR(MATCH(_xlfn.CONCAT($B78,",",AJ$4),'22 SpcFunc &amp; VentSpcFunc combos'!$Q$8:$Q$343,0),0)&gt;0,1,0)</f>
        <v>0</v>
      </c>
      <c r="AK78" s="107">
        <f ca="1">IF(IFERROR(MATCH(_xlfn.CONCAT($B78,",",AK$4),'22 SpcFunc &amp; VentSpcFunc combos'!$Q$8:$Q$343,0),0)&gt;0,1,0)</f>
        <v>0</v>
      </c>
      <c r="AL78" s="107">
        <f ca="1">IF(IFERROR(MATCH(_xlfn.CONCAT($B78,",",AL$4),'22 SpcFunc &amp; VentSpcFunc combos'!$Q$8:$Q$343,0),0)&gt;0,1,0)</f>
        <v>0</v>
      </c>
      <c r="AM78" s="107">
        <f ca="1">IF(IFERROR(MATCH(_xlfn.CONCAT($B78,",",AM$4),'22 SpcFunc &amp; VentSpcFunc combos'!$Q$8:$Q$343,0),0)&gt;0,1,0)</f>
        <v>0</v>
      </c>
      <c r="AN78" s="107">
        <f ca="1">IF(IFERROR(MATCH(_xlfn.CONCAT($B78,",",AN$4),'22 SpcFunc &amp; VentSpcFunc combos'!$Q$8:$Q$343,0),0)&gt;0,1,0)</f>
        <v>0</v>
      </c>
      <c r="AO78" s="107">
        <f ca="1">IF(IFERROR(MATCH(_xlfn.CONCAT($B78,",",AO$4),'22 SpcFunc &amp; VentSpcFunc combos'!$Q$8:$Q$343,0),0)&gt;0,1,0)</f>
        <v>0</v>
      </c>
      <c r="AP78" s="107">
        <f ca="1">IF(IFERROR(MATCH(_xlfn.CONCAT($B78,",",AP$4),'22 SpcFunc &amp; VentSpcFunc combos'!$Q$8:$Q$343,0),0)&gt;0,1,0)</f>
        <v>0</v>
      </c>
      <c r="AQ78" s="107">
        <f ca="1">IF(IFERROR(MATCH(_xlfn.CONCAT($B78,",",AQ$4),'22 SpcFunc &amp; VentSpcFunc combos'!$Q$8:$Q$343,0),0)&gt;0,1,0)</f>
        <v>0</v>
      </c>
      <c r="AR78" s="107">
        <f ca="1">IF(IFERROR(MATCH(_xlfn.CONCAT($B78,",",AR$4),'22 SpcFunc &amp; VentSpcFunc combos'!$Q$8:$Q$343,0),0)&gt;0,1,0)</f>
        <v>0</v>
      </c>
      <c r="AS78" s="107">
        <f ca="1">IF(IFERROR(MATCH(_xlfn.CONCAT($B78,",",AS$4),'22 SpcFunc &amp; VentSpcFunc combos'!$Q$8:$Q$343,0),0)&gt;0,1,0)</f>
        <v>1</v>
      </c>
      <c r="AT78" s="107">
        <f ca="1">IF(IFERROR(MATCH(_xlfn.CONCAT($B78,",",AT$4),'22 SpcFunc &amp; VentSpcFunc combos'!$Q$8:$Q$343,0),0)&gt;0,1,0)</f>
        <v>0</v>
      </c>
      <c r="AU78" s="107">
        <f ca="1">IF(IFERROR(MATCH(_xlfn.CONCAT($B78,",",AU$4),'22 SpcFunc &amp; VentSpcFunc combos'!$Q$8:$Q$343,0),0)&gt;0,1,0)</f>
        <v>1</v>
      </c>
      <c r="AV78" s="107">
        <f ca="1">IF(IFERROR(MATCH(_xlfn.CONCAT($B78,",",AV$4),'22 SpcFunc &amp; VentSpcFunc combos'!$Q$8:$Q$343,0),0)&gt;0,1,0)</f>
        <v>0</v>
      </c>
      <c r="AW78" s="107">
        <f ca="1">IF(IFERROR(MATCH(_xlfn.CONCAT($B78,",",AW$4),'22 SpcFunc &amp; VentSpcFunc combos'!$Q$8:$Q$343,0),0)&gt;0,1,0)</f>
        <v>0</v>
      </c>
      <c r="AX78" s="107">
        <f ca="1">IF(IFERROR(MATCH(_xlfn.CONCAT($B78,",",AX$4),'22 SpcFunc &amp; VentSpcFunc combos'!$Q$8:$Q$343,0),0)&gt;0,1,0)</f>
        <v>0</v>
      </c>
      <c r="AY78" s="107">
        <f ca="1">IF(IFERROR(MATCH(_xlfn.CONCAT($B78,",",AY$4),'22 SpcFunc &amp; VentSpcFunc combos'!$Q$8:$Q$343,0),0)&gt;0,1,0)</f>
        <v>0</v>
      </c>
      <c r="AZ78" s="107">
        <f ca="1">IF(IFERROR(MATCH(_xlfn.CONCAT($B78,",",AZ$4),'22 SpcFunc &amp; VentSpcFunc combos'!$Q$8:$Q$343,0),0)&gt;0,1,0)</f>
        <v>0</v>
      </c>
      <c r="BA78" s="107">
        <f ca="1">IF(IFERROR(MATCH(_xlfn.CONCAT($B78,",",BA$4),'22 SpcFunc &amp; VentSpcFunc combos'!$Q$8:$Q$343,0),0)&gt;0,1,0)</f>
        <v>0</v>
      </c>
      <c r="BB78" s="107">
        <f ca="1">IF(IFERROR(MATCH(_xlfn.CONCAT($B78,",",BB$4),'22 SpcFunc &amp; VentSpcFunc combos'!$Q$8:$Q$343,0),0)&gt;0,1,0)</f>
        <v>0</v>
      </c>
      <c r="BC78" s="107">
        <f ca="1">IF(IFERROR(MATCH(_xlfn.CONCAT($B78,",",BC$4),'22 SpcFunc &amp; VentSpcFunc combos'!$Q$8:$Q$343,0),0)&gt;0,1,0)</f>
        <v>0</v>
      </c>
      <c r="BD78" s="107">
        <f ca="1">IF(IFERROR(MATCH(_xlfn.CONCAT($B78,",",BD$4),'22 SpcFunc &amp; VentSpcFunc combos'!$Q$8:$Q$343,0),0)&gt;0,1,0)</f>
        <v>0</v>
      </c>
      <c r="BE78" s="107">
        <f ca="1">IF(IFERROR(MATCH(_xlfn.CONCAT($B78,",",BE$4),'22 SpcFunc &amp; VentSpcFunc combos'!$Q$8:$Q$343,0),0)&gt;0,1,0)</f>
        <v>0</v>
      </c>
      <c r="BF78" s="107">
        <f ca="1">IF(IFERROR(MATCH(_xlfn.CONCAT($B78,",",BF$4),'22 SpcFunc &amp; VentSpcFunc combos'!$Q$8:$Q$343,0),0)&gt;0,1,0)</f>
        <v>0</v>
      </c>
      <c r="BG78" s="107">
        <f ca="1">IF(IFERROR(MATCH(_xlfn.CONCAT($B78,",",BG$4),'22 SpcFunc &amp; VentSpcFunc combos'!$Q$8:$Q$343,0),0)&gt;0,1,0)</f>
        <v>0</v>
      </c>
      <c r="BH78" s="107">
        <f ca="1">IF(IFERROR(MATCH(_xlfn.CONCAT($B78,",",BH$4),'22 SpcFunc &amp; VentSpcFunc combos'!$Q$8:$Q$343,0),0)&gt;0,1,0)</f>
        <v>1</v>
      </c>
      <c r="BI78" s="107">
        <f ca="1">IF(IFERROR(MATCH(_xlfn.CONCAT($B78,",",BI$4),'22 SpcFunc &amp; VentSpcFunc combos'!$Q$8:$Q$343,0),0)&gt;0,1,0)</f>
        <v>0</v>
      </c>
      <c r="BJ78" s="107">
        <f ca="1">IF(IFERROR(MATCH(_xlfn.CONCAT($B78,",",BJ$4),'22 SpcFunc &amp; VentSpcFunc combos'!$Q$8:$Q$343,0),0)&gt;0,1,0)</f>
        <v>0</v>
      </c>
      <c r="BK78" s="107">
        <f ca="1">IF(IFERROR(MATCH(_xlfn.CONCAT($B78,",",BK$4),'22 SpcFunc &amp; VentSpcFunc combos'!$Q$8:$Q$343,0),0)&gt;0,1,0)</f>
        <v>0</v>
      </c>
      <c r="BL78" s="107">
        <f ca="1">IF(IFERROR(MATCH(_xlfn.CONCAT($B78,",",BL$4),'22 SpcFunc &amp; VentSpcFunc combos'!$Q$8:$Q$343,0),0)&gt;0,1,0)</f>
        <v>0</v>
      </c>
      <c r="BM78" s="107">
        <f ca="1">IF(IFERROR(MATCH(_xlfn.CONCAT($B78,",",BM$4),'22 SpcFunc &amp; VentSpcFunc combos'!$Q$8:$Q$343,0),0)&gt;0,1,0)</f>
        <v>0</v>
      </c>
      <c r="BN78" s="107">
        <f ca="1">IF(IFERROR(MATCH(_xlfn.CONCAT($B78,",",BN$4),'22 SpcFunc &amp; VentSpcFunc combos'!$Q$8:$Q$343,0),0)&gt;0,1,0)</f>
        <v>0</v>
      </c>
      <c r="BO78" s="107">
        <f ca="1">IF(IFERROR(MATCH(_xlfn.CONCAT($B78,",",BO$4),'22 SpcFunc &amp; VentSpcFunc combos'!$Q$8:$Q$343,0),0)&gt;0,1,0)</f>
        <v>0</v>
      </c>
      <c r="BP78" s="107">
        <f ca="1">IF(IFERROR(MATCH(_xlfn.CONCAT($B78,",",BP$4),'22 SpcFunc &amp; VentSpcFunc combos'!$Q$8:$Q$343,0),0)&gt;0,1,0)</f>
        <v>0</v>
      </c>
      <c r="BQ78" s="107">
        <f ca="1">IF(IFERROR(MATCH(_xlfn.CONCAT($B78,",",BQ$4),'22 SpcFunc &amp; VentSpcFunc combos'!$Q$8:$Q$343,0),0)&gt;0,1,0)</f>
        <v>0</v>
      </c>
      <c r="BR78" s="107">
        <f ca="1">IF(IFERROR(MATCH(_xlfn.CONCAT($B78,",",BR$4),'22 SpcFunc &amp; VentSpcFunc combos'!$Q$8:$Q$343,0),0)&gt;0,1,0)</f>
        <v>0</v>
      </c>
      <c r="BS78" s="107">
        <f ca="1">IF(IFERROR(MATCH(_xlfn.CONCAT($B78,",",BS$4),'22 SpcFunc &amp; VentSpcFunc combos'!$Q$8:$Q$343,0),0)&gt;0,1,0)</f>
        <v>0</v>
      </c>
      <c r="BT78" s="107">
        <f ca="1">IF(IFERROR(MATCH(_xlfn.CONCAT($B78,",",BT$4),'22 SpcFunc &amp; VentSpcFunc combos'!$Q$8:$Q$343,0),0)&gt;0,1,0)</f>
        <v>1</v>
      </c>
      <c r="BU78" s="107">
        <f ca="1">IF(IFERROR(MATCH(_xlfn.CONCAT($B78,",",BU$4),'22 SpcFunc &amp; VentSpcFunc combos'!$Q$8:$Q$343,0),0)&gt;0,1,0)</f>
        <v>0</v>
      </c>
      <c r="BV78" s="107">
        <f ca="1">IF(IFERROR(MATCH(_xlfn.CONCAT($B78,",",BV$4),'22 SpcFunc &amp; VentSpcFunc combos'!$Q$8:$Q$343,0),0)&gt;0,1,0)</f>
        <v>0</v>
      </c>
      <c r="BW78" s="107">
        <f ca="1">IF(IFERROR(MATCH(_xlfn.CONCAT($B78,",",BW$4),'22 SpcFunc &amp; VentSpcFunc combos'!$Q$8:$Q$343,0),0)&gt;0,1,0)</f>
        <v>0</v>
      </c>
      <c r="BX78" s="107">
        <f ca="1">IF(IFERROR(MATCH(_xlfn.CONCAT($B78,",",BX$4),'22 SpcFunc &amp; VentSpcFunc combos'!$Q$8:$Q$343,0),0)&gt;0,1,0)</f>
        <v>1</v>
      </c>
      <c r="BY78" s="107">
        <f ca="1">IF(IFERROR(MATCH(_xlfn.CONCAT($B78,",",BY$4),'22 SpcFunc &amp; VentSpcFunc combos'!$Q$8:$Q$343,0),0)&gt;0,1,0)</f>
        <v>0</v>
      </c>
      <c r="BZ78" s="107">
        <f ca="1">IF(IFERROR(MATCH(_xlfn.CONCAT($B78,",",BZ$4),'22 SpcFunc &amp; VentSpcFunc combos'!$Q$8:$Q$343,0),0)&gt;0,1,0)</f>
        <v>0</v>
      </c>
      <c r="CA78" s="107">
        <f ca="1">IF(IFERROR(MATCH(_xlfn.CONCAT($B78,",",CA$4),'22 SpcFunc &amp; VentSpcFunc combos'!$Q$8:$Q$343,0),0)&gt;0,1,0)</f>
        <v>0</v>
      </c>
      <c r="CB78" s="107">
        <f ca="1">IF(IFERROR(MATCH(_xlfn.CONCAT($B78,",",CB$4),'22 SpcFunc &amp; VentSpcFunc combos'!$Q$8:$Q$343,0),0)&gt;0,1,0)</f>
        <v>0</v>
      </c>
      <c r="CC78" s="107">
        <f ca="1">IF(IFERROR(MATCH(_xlfn.CONCAT($B78,",",CC$4),'22 SpcFunc &amp; VentSpcFunc combos'!$Q$8:$Q$343,0),0)&gt;0,1,0)</f>
        <v>0</v>
      </c>
      <c r="CD78" s="107">
        <f ca="1">IF(IFERROR(MATCH(_xlfn.CONCAT($B78,",",CD$4),'22 SpcFunc &amp; VentSpcFunc combos'!$Q$8:$Q$343,0),0)&gt;0,1,0)</f>
        <v>0</v>
      </c>
      <c r="CE78" s="107">
        <f ca="1">IF(IFERROR(MATCH(_xlfn.CONCAT($B78,",",CE$4),'22 SpcFunc &amp; VentSpcFunc combos'!$Q$8:$Q$343,0),0)&gt;0,1,0)</f>
        <v>0</v>
      </c>
      <c r="CF78" s="107">
        <f ca="1">IF(IFERROR(MATCH(_xlfn.CONCAT($B78,",",CF$4),'22 SpcFunc &amp; VentSpcFunc combos'!$Q$8:$Q$343,0),0)&gt;0,1,0)</f>
        <v>0</v>
      </c>
      <c r="CG78" s="107">
        <f ca="1">IF(IFERROR(MATCH(_xlfn.CONCAT($B78,",",CG$4),'22 SpcFunc &amp; VentSpcFunc combos'!$Q$8:$Q$343,0),0)&gt;0,1,0)</f>
        <v>1</v>
      </c>
      <c r="CH78" s="107">
        <f ca="1">IF(IFERROR(MATCH(_xlfn.CONCAT($B78,",",CH$4),'22 SpcFunc &amp; VentSpcFunc combos'!$Q$8:$Q$343,0),0)&gt;0,1,0)</f>
        <v>0</v>
      </c>
      <c r="CI78" s="107">
        <f ca="1">IF(IFERROR(MATCH(_xlfn.CONCAT($B78,",",CI$4),'22 SpcFunc &amp; VentSpcFunc combos'!$Q$8:$Q$343,0),0)&gt;0,1,0)</f>
        <v>0</v>
      </c>
      <c r="CJ78" s="107">
        <f ca="1">IF(IFERROR(MATCH(_xlfn.CONCAT($B78,",",CJ$4),'22 SpcFunc &amp; VentSpcFunc combos'!$Q$8:$Q$343,0),0)&gt;0,1,0)</f>
        <v>0</v>
      </c>
      <c r="CK78" s="107">
        <f ca="1">IF(IFERROR(MATCH(_xlfn.CONCAT($B78,",",CK$4),'22 SpcFunc &amp; VentSpcFunc combos'!$Q$8:$Q$343,0),0)&gt;0,1,0)</f>
        <v>0</v>
      </c>
      <c r="CL78" s="107">
        <f ca="1">IF(IFERROR(MATCH(_xlfn.CONCAT($B78,",",CL$4),'22 SpcFunc &amp; VentSpcFunc combos'!$Q$8:$Q$343,0),0)&gt;0,1,0)</f>
        <v>0</v>
      </c>
      <c r="CM78" s="107">
        <f ca="1">IF(IFERROR(MATCH(_xlfn.CONCAT($B78,",",CM$4),'22 SpcFunc &amp; VentSpcFunc combos'!$Q$8:$Q$343,0),0)&gt;0,1,0)</f>
        <v>0</v>
      </c>
      <c r="CN78" s="107">
        <f ca="1">IF(IFERROR(MATCH(_xlfn.CONCAT($B78,",",CN$4),'22 SpcFunc &amp; VentSpcFunc combos'!$Q$8:$Q$343,0),0)&gt;0,1,0)</f>
        <v>0</v>
      </c>
      <c r="CO78" s="107">
        <f ca="1">IF(IFERROR(MATCH(_xlfn.CONCAT($B78,",",CO$4),'22 SpcFunc &amp; VentSpcFunc combos'!$Q$8:$Q$343,0),0)&gt;0,1,0)</f>
        <v>0</v>
      </c>
      <c r="CP78" s="107">
        <f ca="1">IF(IFERROR(MATCH(_xlfn.CONCAT($B78,",",CP$4),'22 SpcFunc &amp; VentSpcFunc combos'!$Q$8:$Q$343,0),0)&gt;0,1,0)</f>
        <v>0</v>
      </c>
      <c r="CQ78" s="107">
        <f ca="1">IF(IFERROR(MATCH(_xlfn.CONCAT($B78,",",CQ$4),'22 SpcFunc &amp; VentSpcFunc combos'!$Q$8:$Q$343,0),0)&gt;0,1,0)</f>
        <v>0</v>
      </c>
      <c r="CR78" s="107">
        <f ca="1">IF(IFERROR(MATCH(_xlfn.CONCAT($B78,",",CR$4),'22 SpcFunc &amp; VentSpcFunc combos'!$Q$8:$Q$343,0),0)&gt;0,1,0)</f>
        <v>0</v>
      </c>
      <c r="CS78" s="107">
        <f ca="1">IF(IFERROR(MATCH(_xlfn.CONCAT($B78,",",CS$4),'22 SpcFunc &amp; VentSpcFunc combos'!$Q$8:$Q$343,0),0)&gt;0,1,0)</f>
        <v>0</v>
      </c>
      <c r="CT78" s="107">
        <f ca="1">IF(IFERROR(MATCH(_xlfn.CONCAT($B78,",",CT$4),'22 SpcFunc &amp; VentSpcFunc combos'!$Q$8:$Q$343,0),0)&gt;0,1,0)</f>
        <v>0</v>
      </c>
      <c r="CU78" s="86" t="s">
        <v>535</v>
      </c>
      <c r="CV78">
        <f t="shared" ca="1" si="5"/>
        <v>6</v>
      </c>
    </row>
    <row r="79" spans="2:100">
      <c r="B79" t="str">
        <f>'For CSV - 2022 SpcFuncData'!B80</f>
        <v>Unoccupied-Exclude from Gross Floor Area</v>
      </c>
      <c r="C79" s="107">
        <f ca="1">IF(IFERROR(MATCH(_xlfn.CONCAT($B79,",",C$4),'22 SpcFunc &amp; VentSpcFunc combos'!$Q$8:$Q$343,0),0)&gt;0,1,0)</f>
        <v>0</v>
      </c>
      <c r="D79" s="107">
        <f ca="1">IF(IFERROR(MATCH(_xlfn.CONCAT($B79,",",D$4),'22 SpcFunc &amp; VentSpcFunc combos'!$Q$8:$Q$343,0),0)&gt;0,1,0)</f>
        <v>0</v>
      </c>
      <c r="E79" s="107">
        <f ca="1">IF(IFERROR(MATCH(_xlfn.CONCAT($B79,",",E$4),'22 SpcFunc &amp; VentSpcFunc combos'!$Q$8:$Q$343,0),0)&gt;0,1,0)</f>
        <v>0</v>
      </c>
      <c r="F79" s="107">
        <f ca="1">IF(IFERROR(MATCH(_xlfn.CONCAT($B79,",",F$4),'22 SpcFunc &amp; VentSpcFunc combos'!$Q$8:$Q$343,0),0)&gt;0,1,0)</f>
        <v>0</v>
      </c>
      <c r="G79" s="107">
        <f ca="1">IF(IFERROR(MATCH(_xlfn.CONCAT($B79,",",G$4),'22 SpcFunc &amp; VentSpcFunc combos'!$Q$8:$Q$343,0),0)&gt;0,1,0)</f>
        <v>0</v>
      </c>
      <c r="H79" s="107">
        <f ca="1">IF(IFERROR(MATCH(_xlfn.CONCAT($B79,",",H$4),'22 SpcFunc &amp; VentSpcFunc combos'!$Q$8:$Q$343,0),0)&gt;0,1,0)</f>
        <v>0</v>
      </c>
      <c r="I79" s="107">
        <f ca="1">IF(IFERROR(MATCH(_xlfn.CONCAT($B79,",",I$4),'22 SpcFunc &amp; VentSpcFunc combos'!$Q$8:$Q$343,0),0)&gt;0,1,0)</f>
        <v>0</v>
      </c>
      <c r="J79" s="107">
        <f ca="1">IF(IFERROR(MATCH(_xlfn.CONCAT($B79,",",J$4),'22 SpcFunc &amp; VentSpcFunc combos'!$Q$8:$Q$343,0),0)&gt;0,1,0)</f>
        <v>0</v>
      </c>
      <c r="K79" s="107">
        <f ca="1">IF(IFERROR(MATCH(_xlfn.CONCAT($B79,",",K$4),'22 SpcFunc &amp; VentSpcFunc combos'!$Q$8:$Q$343,0),0)&gt;0,1,0)</f>
        <v>0</v>
      </c>
      <c r="L79" s="107">
        <f ca="1">IF(IFERROR(MATCH(_xlfn.CONCAT($B79,",",L$4),'22 SpcFunc &amp; VentSpcFunc combos'!$Q$8:$Q$343,0),0)&gt;0,1,0)</f>
        <v>0</v>
      </c>
      <c r="M79" s="107">
        <f ca="1">IF(IFERROR(MATCH(_xlfn.CONCAT($B79,",",M$4),'22 SpcFunc &amp; VentSpcFunc combos'!$Q$8:$Q$343,0),0)&gt;0,1,0)</f>
        <v>0</v>
      </c>
      <c r="N79" s="107">
        <f ca="1">IF(IFERROR(MATCH(_xlfn.CONCAT($B79,",",N$4),'22 SpcFunc &amp; VentSpcFunc combos'!$Q$8:$Q$343,0),0)&gt;0,1,0)</f>
        <v>0</v>
      </c>
      <c r="O79" s="107">
        <f ca="1">IF(IFERROR(MATCH(_xlfn.CONCAT($B79,",",O$4),'22 SpcFunc &amp; VentSpcFunc combos'!$Q$8:$Q$343,0),0)&gt;0,1,0)</f>
        <v>0</v>
      </c>
      <c r="P79" s="107">
        <f ca="1">IF(IFERROR(MATCH(_xlfn.CONCAT($B79,",",P$4),'22 SpcFunc &amp; VentSpcFunc combos'!$Q$8:$Q$343,0),0)&gt;0,1,0)</f>
        <v>0</v>
      </c>
      <c r="Q79" s="107">
        <f ca="1">IF(IFERROR(MATCH(_xlfn.CONCAT($B79,",",Q$4),'22 SpcFunc &amp; VentSpcFunc combos'!$Q$8:$Q$343,0),0)&gt;0,1,0)</f>
        <v>0</v>
      </c>
      <c r="R79" s="107">
        <f ca="1">IF(IFERROR(MATCH(_xlfn.CONCAT($B79,",",R$4),'22 SpcFunc &amp; VentSpcFunc combos'!$Q$8:$Q$343,0),0)&gt;0,1,0)</f>
        <v>0</v>
      </c>
      <c r="S79" s="107">
        <f ca="1">IF(IFERROR(MATCH(_xlfn.CONCAT($B79,",",S$4),'22 SpcFunc &amp; VentSpcFunc combos'!$Q$8:$Q$343,0),0)&gt;0,1,0)</f>
        <v>0</v>
      </c>
      <c r="T79" s="107">
        <f ca="1">IF(IFERROR(MATCH(_xlfn.CONCAT($B79,",",T$4),'22 SpcFunc &amp; VentSpcFunc combos'!$Q$8:$Q$343,0),0)&gt;0,1,0)</f>
        <v>0</v>
      </c>
      <c r="U79" s="107">
        <f ca="1">IF(IFERROR(MATCH(_xlfn.CONCAT($B79,",",U$4),'22 SpcFunc &amp; VentSpcFunc combos'!$Q$8:$Q$343,0),0)&gt;0,1,0)</f>
        <v>0</v>
      </c>
      <c r="V79" s="107">
        <f ca="1">IF(IFERROR(MATCH(_xlfn.CONCAT($B79,",",V$4),'22 SpcFunc &amp; VentSpcFunc combos'!$Q$8:$Q$343,0),0)&gt;0,1,0)</f>
        <v>0</v>
      </c>
      <c r="W79" s="107">
        <f ca="1">IF(IFERROR(MATCH(_xlfn.CONCAT($B79,",",W$4),'22 SpcFunc &amp; VentSpcFunc combos'!$Q$8:$Q$343,0),0)&gt;0,1,0)</f>
        <v>0</v>
      </c>
      <c r="X79" s="107">
        <f ca="1">IF(IFERROR(MATCH(_xlfn.CONCAT($B79,",",X$4),'22 SpcFunc &amp; VentSpcFunc combos'!$Q$8:$Q$343,0),0)&gt;0,1,0)</f>
        <v>0</v>
      </c>
      <c r="Y79" s="107">
        <f ca="1">IF(IFERROR(MATCH(_xlfn.CONCAT($B79,",",Y$4),'22 SpcFunc &amp; VentSpcFunc combos'!$Q$8:$Q$343,0),0)&gt;0,1,0)</f>
        <v>0</v>
      </c>
      <c r="Z79" s="107">
        <f ca="1">IF(IFERROR(MATCH(_xlfn.CONCAT($B79,",",Z$4),'22 SpcFunc &amp; VentSpcFunc combos'!$Q$8:$Q$343,0),0)&gt;0,1,0)</f>
        <v>0</v>
      </c>
      <c r="AA79" s="107">
        <f ca="1">IF(IFERROR(MATCH(_xlfn.CONCAT($B79,",",AA$4),'22 SpcFunc &amp; VentSpcFunc combos'!$Q$8:$Q$343,0),0)&gt;0,1,0)</f>
        <v>0</v>
      </c>
      <c r="AB79" s="107">
        <f ca="1">IF(IFERROR(MATCH(_xlfn.CONCAT($B79,",",AB$4),'22 SpcFunc &amp; VentSpcFunc combos'!$Q$8:$Q$343,0),0)&gt;0,1,0)</f>
        <v>0</v>
      </c>
      <c r="AC79" s="107">
        <f ca="1">IF(IFERROR(MATCH(_xlfn.CONCAT($B79,",",AC$4),'22 SpcFunc &amp; VentSpcFunc combos'!$Q$8:$Q$343,0),0)&gt;0,1,0)</f>
        <v>0</v>
      </c>
      <c r="AD79" s="107">
        <f ca="1">IF(IFERROR(MATCH(_xlfn.CONCAT($B79,",",AD$4),'22 SpcFunc &amp; VentSpcFunc combos'!$Q$8:$Q$343,0),0)&gt;0,1,0)</f>
        <v>0</v>
      </c>
      <c r="AE79" s="107">
        <f ca="1">IF(IFERROR(MATCH(_xlfn.CONCAT($B79,",",AE$4),'22 SpcFunc &amp; VentSpcFunc combos'!$Q$8:$Q$343,0),0)&gt;0,1,0)</f>
        <v>0</v>
      </c>
      <c r="AF79" s="107">
        <f ca="1">IF(IFERROR(MATCH(_xlfn.CONCAT($B79,",",AF$4),'22 SpcFunc &amp; VentSpcFunc combos'!$Q$8:$Q$343,0),0)&gt;0,1,0)</f>
        <v>0</v>
      </c>
      <c r="AG79" s="107">
        <f ca="1">IF(IFERROR(MATCH(_xlfn.CONCAT($B79,",",AG$4),'22 SpcFunc &amp; VentSpcFunc combos'!$Q$8:$Q$343,0),0)&gt;0,1,0)</f>
        <v>0</v>
      </c>
      <c r="AH79" s="107">
        <f ca="1">IF(IFERROR(MATCH(_xlfn.CONCAT($B79,",",AH$4),'22 SpcFunc &amp; VentSpcFunc combos'!$Q$8:$Q$343,0),0)&gt;0,1,0)</f>
        <v>0</v>
      </c>
      <c r="AI79" s="107">
        <f ca="1">IF(IFERROR(MATCH(_xlfn.CONCAT($B79,",",AI$4),'22 SpcFunc &amp; VentSpcFunc combos'!$Q$8:$Q$343,0),0)&gt;0,1,0)</f>
        <v>0</v>
      </c>
      <c r="AJ79" s="107">
        <f ca="1">IF(IFERROR(MATCH(_xlfn.CONCAT($B79,",",AJ$4),'22 SpcFunc &amp; VentSpcFunc combos'!$Q$8:$Q$343,0),0)&gt;0,1,0)</f>
        <v>0</v>
      </c>
      <c r="AK79" s="107">
        <f ca="1">IF(IFERROR(MATCH(_xlfn.CONCAT($B79,",",AK$4),'22 SpcFunc &amp; VentSpcFunc combos'!$Q$8:$Q$343,0),0)&gt;0,1,0)</f>
        <v>0</v>
      </c>
      <c r="AL79" s="107">
        <f ca="1">IF(IFERROR(MATCH(_xlfn.CONCAT($B79,",",AL$4),'22 SpcFunc &amp; VentSpcFunc combos'!$Q$8:$Q$343,0),0)&gt;0,1,0)</f>
        <v>0</v>
      </c>
      <c r="AM79" s="107">
        <f ca="1">IF(IFERROR(MATCH(_xlfn.CONCAT($B79,",",AM$4),'22 SpcFunc &amp; VentSpcFunc combos'!$Q$8:$Q$343,0),0)&gt;0,1,0)</f>
        <v>0</v>
      </c>
      <c r="AN79" s="107">
        <f ca="1">IF(IFERROR(MATCH(_xlfn.CONCAT($B79,",",AN$4),'22 SpcFunc &amp; VentSpcFunc combos'!$Q$8:$Q$343,0),0)&gt;0,1,0)</f>
        <v>0</v>
      </c>
      <c r="AO79" s="107">
        <f ca="1">IF(IFERROR(MATCH(_xlfn.CONCAT($B79,",",AO$4),'22 SpcFunc &amp; VentSpcFunc combos'!$Q$8:$Q$343,0),0)&gt;0,1,0)</f>
        <v>0</v>
      </c>
      <c r="AP79" s="107">
        <f ca="1">IF(IFERROR(MATCH(_xlfn.CONCAT($B79,",",AP$4),'22 SpcFunc &amp; VentSpcFunc combos'!$Q$8:$Q$343,0),0)&gt;0,1,0)</f>
        <v>0</v>
      </c>
      <c r="AQ79" s="107">
        <f ca="1">IF(IFERROR(MATCH(_xlfn.CONCAT($B79,",",AQ$4),'22 SpcFunc &amp; VentSpcFunc combos'!$Q$8:$Q$343,0),0)&gt;0,1,0)</f>
        <v>0</v>
      </c>
      <c r="AR79" s="107">
        <f ca="1">IF(IFERROR(MATCH(_xlfn.CONCAT($B79,",",AR$4),'22 SpcFunc &amp; VentSpcFunc combos'!$Q$8:$Q$343,0),0)&gt;0,1,0)</f>
        <v>0</v>
      </c>
      <c r="AS79" s="107">
        <f ca="1">IF(IFERROR(MATCH(_xlfn.CONCAT($B79,",",AS$4),'22 SpcFunc &amp; VentSpcFunc combos'!$Q$8:$Q$343,0),0)&gt;0,1,0)</f>
        <v>0</v>
      </c>
      <c r="AT79" s="107">
        <f ca="1">IF(IFERROR(MATCH(_xlfn.CONCAT($B79,",",AT$4),'22 SpcFunc &amp; VentSpcFunc combos'!$Q$8:$Q$343,0),0)&gt;0,1,0)</f>
        <v>0</v>
      </c>
      <c r="AU79" s="107">
        <f ca="1">IF(IFERROR(MATCH(_xlfn.CONCAT($B79,",",AU$4),'22 SpcFunc &amp; VentSpcFunc combos'!$Q$8:$Q$343,0),0)&gt;0,1,0)</f>
        <v>0</v>
      </c>
      <c r="AV79" s="107">
        <f ca="1">IF(IFERROR(MATCH(_xlfn.CONCAT($B79,",",AV$4),'22 SpcFunc &amp; VentSpcFunc combos'!$Q$8:$Q$343,0),0)&gt;0,1,0)</f>
        <v>0</v>
      </c>
      <c r="AW79" s="107">
        <f ca="1">IF(IFERROR(MATCH(_xlfn.CONCAT($B79,",",AW$4),'22 SpcFunc &amp; VentSpcFunc combos'!$Q$8:$Q$343,0),0)&gt;0,1,0)</f>
        <v>0</v>
      </c>
      <c r="AX79" s="107">
        <f ca="1">IF(IFERROR(MATCH(_xlfn.CONCAT($B79,",",AX$4),'22 SpcFunc &amp; VentSpcFunc combos'!$Q$8:$Q$343,0),0)&gt;0,1,0)</f>
        <v>0</v>
      </c>
      <c r="AY79" s="107">
        <f ca="1">IF(IFERROR(MATCH(_xlfn.CONCAT($B79,",",AY$4),'22 SpcFunc &amp; VentSpcFunc combos'!$Q$8:$Q$343,0),0)&gt;0,1,0)</f>
        <v>0</v>
      </c>
      <c r="AZ79" s="107">
        <f ca="1">IF(IFERROR(MATCH(_xlfn.CONCAT($B79,",",AZ$4),'22 SpcFunc &amp; VentSpcFunc combos'!$Q$8:$Q$343,0),0)&gt;0,1,0)</f>
        <v>0</v>
      </c>
      <c r="BA79" s="107">
        <f ca="1">IF(IFERROR(MATCH(_xlfn.CONCAT($B79,",",BA$4),'22 SpcFunc &amp; VentSpcFunc combos'!$Q$8:$Q$343,0),0)&gt;0,1,0)</f>
        <v>0</v>
      </c>
      <c r="BB79" s="107">
        <f ca="1">IF(IFERROR(MATCH(_xlfn.CONCAT($B79,",",BB$4),'22 SpcFunc &amp; VentSpcFunc combos'!$Q$8:$Q$343,0),0)&gt;0,1,0)</f>
        <v>0</v>
      </c>
      <c r="BC79" s="107">
        <f ca="1">IF(IFERROR(MATCH(_xlfn.CONCAT($B79,",",BC$4),'22 SpcFunc &amp; VentSpcFunc combos'!$Q$8:$Q$343,0),0)&gt;0,1,0)</f>
        <v>0</v>
      </c>
      <c r="BD79" s="107">
        <f ca="1">IF(IFERROR(MATCH(_xlfn.CONCAT($B79,",",BD$4),'22 SpcFunc &amp; VentSpcFunc combos'!$Q$8:$Q$343,0),0)&gt;0,1,0)</f>
        <v>0</v>
      </c>
      <c r="BE79" s="107">
        <f ca="1">IF(IFERROR(MATCH(_xlfn.CONCAT($B79,",",BE$4),'22 SpcFunc &amp; VentSpcFunc combos'!$Q$8:$Q$343,0),0)&gt;0,1,0)</f>
        <v>0</v>
      </c>
      <c r="BF79" s="107">
        <f ca="1">IF(IFERROR(MATCH(_xlfn.CONCAT($B79,",",BF$4),'22 SpcFunc &amp; VentSpcFunc combos'!$Q$8:$Q$343,0),0)&gt;0,1,0)</f>
        <v>0</v>
      </c>
      <c r="BG79" s="107">
        <f ca="1">IF(IFERROR(MATCH(_xlfn.CONCAT($B79,",",BG$4),'22 SpcFunc &amp; VentSpcFunc combos'!$Q$8:$Q$343,0),0)&gt;0,1,0)</f>
        <v>0</v>
      </c>
      <c r="BH79" s="107">
        <f ca="1">IF(IFERROR(MATCH(_xlfn.CONCAT($B79,",",BH$4),'22 SpcFunc &amp; VentSpcFunc combos'!$Q$8:$Q$343,0),0)&gt;0,1,0)</f>
        <v>0</v>
      </c>
      <c r="BI79" s="107">
        <f ca="1">IF(IFERROR(MATCH(_xlfn.CONCAT($B79,",",BI$4),'22 SpcFunc &amp; VentSpcFunc combos'!$Q$8:$Q$343,0),0)&gt;0,1,0)</f>
        <v>0</v>
      </c>
      <c r="BJ79" s="107">
        <f ca="1">IF(IFERROR(MATCH(_xlfn.CONCAT($B79,",",BJ$4),'22 SpcFunc &amp; VentSpcFunc combos'!$Q$8:$Q$343,0),0)&gt;0,1,0)</f>
        <v>0</v>
      </c>
      <c r="BK79" s="107">
        <f ca="1">IF(IFERROR(MATCH(_xlfn.CONCAT($B79,",",BK$4),'22 SpcFunc &amp; VentSpcFunc combos'!$Q$8:$Q$343,0),0)&gt;0,1,0)</f>
        <v>0</v>
      </c>
      <c r="BL79" s="107">
        <f ca="1">IF(IFERROR(MATCH(_xlfn.CONCAT($B79,",",BL$4),'22 SpcFunc &amp; VentSpcFunc combos'!$Q$8:$Q$343,0),0)&gt;0,1,0)</f>
        <v>0</v>
      </c>
      <c r="BM79" s="107">
        <f ca="1">IF(IFERROR(MATCH(_xlfn.CONCAT($B79,",",BM$4),'22 SpcFunc &amp; VentSpcFunc combos'!$Q$8:$Q$343,0),0)&gt;0,1,0)</f>
        <v>0</v>
      </c>
      <c r="BN79" s="107">
        <f ca="1">IF(IFERROR(MATCH(_xlfn.CONCAT($B79,",",BN$4),'22 SpcFunc &amp; VentSpcFunc combos'!$Q$8:$Q$343,0),0)&gt;0,1,0)</f>
        <v>0</v>
      </c>
      <c r="BO79" s="107">
        <f ca="1">IF(IFERROR(MATCH(_xlfn.CONCAT($B79,",",BO$4),'22 SpcFunc &amp; VentSpcFunc combos'!$Q$8:$Q$343,0),0)&gt;0,1,0)</f>
        <v>0</v>
      </c>
      <c r="BP79" s="107">
        <f ca="1">IF(IFERROR(MATCH(_xlfn.CONCAT($B79,",",BP$4),'22 SpcFunc &amp; VentSpcFunc combos'!$Q$8:$Q$343,0),0)&gt;0,1,0)</f>
        <v>0</v>
      </c>
      <c r="BQ79" s="107">
        <f ca="1">IF(IFERROR(MATCH(_xlfn.CONCAT($B79,",",BQ$4),'22 SpcFunc &amp; VentSpcFunc combos'!$Q$8:$Q$343,0),0)&gt;0,1,0)</f>
        <v>0</v>
      </c>
      <c r="BR79" s="107">
        <f ca="1">IF(IFERROR(MATCH(_xlfn.CONCAT($B79,",",BR$4),'22 SpcFunc &amp; VentSpcFunc combos'!$Q$8:$Q$343,0),0)&gt;0,1,0)</f>
        <v>0</v>
      </c>
      <c r="BS79" s="107">
        <f ca="1">IF(IFERROR(MATCH(_xlfn.CONCAT($B79,",",BS$4),'22 SpcFunc &amp; VentSpcFunc combos'!$Q$8:$Q$343,0),0)&gt;0,1,0)</f>
        <v>0</v>
      </c>
      <c r="BT79" s="107">
        <f ca="1">IF(IFERROR(MATCH(_xlfn.CONCAT($B79,",",BT$4),'22 SpcFunc &amp; VentSpcFunc combos'!$Q$8:$Q$343,0),0)&gt;0,1,0)</f>
        <v>0</v>
      </c>
      <c r="BU79" s="107">
        <f ca="1">IF(IFERROR(MATCH(_xlfn.CONCAT($B79,",",BU$4),'22 SpcFunc &amp; VentSpcFunc combos'!$Q$8:$Q$343,0),0)&gt;0,1,0)</f>
        <v>0</v>
      </c>
      <c r="BV79" s="107">
        <f ca="1">IF(IFERROR(MATCH(_xlfn.CONCAT($B79,",",BV$4),'22 SpcFunc &amp; VentSpcFunc combos'!$Q$8:$Q$343,0),0)&gt;0,1,0)</f>
        <v>0</v>
      </c>
      <c r="BW79" s="107">
        <f ca="1">IF(IFERROR(MATCH(_xlfn.CONCAT($B79,",",BW$4),'22 SpcFunc &amp; VentSpcFunc combos'!$Q$8:$Q$343,0),0)&gt;0,1,0)</f>
        <v>0</v>
      </c>
      <c r="BX79" s="107">
        <f ca="1">IF(IFERROR(MATCH(_xlfn.CONCAT($B79,",",BX$4),'22 SpcFunc &amp; VentSpcFunc combos'!$Q$8:$Q$343,0),0)&gt;0,1,0)</f>
        <v>0</v>
      </c>
      <c r="BY79" s="107">
        <f ca="1">IF(IFERROR(MATCH(_xlfn.CONCAT($B79,",",BY$4),'22 SpcFunc &amp; VentSpcFunc combos'!$Q$8:$Q$343,0),0)&gt;0,1,0)</f>
        <v>0</v>
      </c>
      <c r="BZ79" s="107">
        <f ca="1">IF(IFERROR(MATCH(_xlfn.CONCAT($B79,",",BZ$4),'22 SpcFunc &amp; VentSpcFunc combos'!$Q$8:$Q$343,0),0)&gt;0,1,0)</f>
        <v>0</v>
      </c>
      <c r="CA79" s="107">
        <f ca="1">IF(IFERROR(MATCH(_xlfn.CONCAT($B79,",",CA$4),'22 SpcFunc &amp; VentSpcFunc combos'!$Q$8:$Q$343,0),0)&gt;0,1,0)</f>
        <v>0</v>
      </c>
      <c r="CB79" s="107">
        <f ca="1">IF(IFERROR(MATCH(_xlfn.CONCAT($B79,",",CB$4),'22 SpcFunc &amp; VentSpcFunc combos'!$Q$8:$Q$343,0),0)&gt;0,1,0)</f>
        <v>0</v>
      </c>
      <c r="CC79" s="107">
        <f ca="1">IF(IFERROR(MATCH(_xlfn.CONCAT($B79,",",CC$4),'22 SpcFunc &amp; VentSpcFunc combos'!$Q$8:$Q$343,0),0)&gt;0,1,0)</f>
        <v>0</v>
      </c>
      <c r="CD79" s="107">
        <f ca="1">IF(IFERROR(MATCH(_xlfn.CONCAT($B79,",",CD$4),'22 SpcFunc &amp; VentSpcFunc combos'!$Q$8:$Q$343,0),0)&gt;0,1,0)</f>
        <v>0</v>
      </c>
      <c r="CE79" s="107">
        <f ca="1">IF(IFERROR(MATCH(_xlfn.CONCAT($B79,",",CE$4),'22 SpcFunc &amp; VentSpcFunc combos'!$Q$8:$Q$343,0),0)&gt;0,1,0)</f>
        <v>0</v>
      </c>
      <c r="CF79" s="107">
        <f ca="1">IF(IFERROR(MATCH(_xlfn.CONCAT($B79,",",CF$4),'22 SpcFunc &amp; VentSpcFunc combos'!$Q$8:$Q$343,0),0)&gt;0,1,0)</f>
        <v>0</v>
      </c>
      <c r="CG79" s="107">
        <f ca="1">IF(IFERROR(MATCH(_xlfn.CONCAT($B79,",",CG$4),'22 SpcFunc &amp; VentSpcFunc combos'!$Q$8:$Q$343,0),0)&gt;0,1,0)</f>
        <v>0</v>
      </c>
      <c r="CH79" s="107">
        <f ca="1">IF(IFERROR(MATCH(_xlfn.CONCAT($B79,",",CH$4),'22 SpcFunc &amp; VentSpcFunc combos'!$Q$8:$Q$343,0),0)&gt;0,1,0)</f>
        <v>0</v>
      </c>
      <c r="CI79" s="107">
        <f ca="1">IF(IFERROR(MATCH(_xlfn.CONCAT($B79,",",CI$4),'22 SpcFunc &amp; VentSpcFunc combos'!$Q$8:$Q$343,0),0)&gt;0,1,0)</f>
        <v>0</v>
      </c>
      <c r="CJ79" s="107">
        <f ca="1">IF(IFERROR(MATCH(_xlfn.CONCAT($B79,",",CJ$4),'22 SpcFunc &amp; VentSpcFunc combos'!$Q$8:$Q$343,0),0)&gt;0,1,0)</f>
        <v>0</v>
      </c>
      <c r="CK79" s="107">
        <f ca="1">IF(IFERROR(MATCH(_xlfn.CONCAT($B79,",",CK$4),'22 SpcFunc &amp; VentSpcFunc combos'!$Q$8:$Q$343,0),0)&gt;0,1,0)</f>
        <v>0</v>
      </c>
      <c r="CL79" s="107">
        <f ca="1">IF(IFERROR(MATCH(_xlfn.CONCAT($B79,",",CL$4),'22 SpcFunc &amp; VentSpcFunc combos'!$Q$8:$Q$343,0),0)&gt;0,1,0)</f>
        <v>0</v>
      </c>
      <c r="CM79" s="107">
        <f ca="1">IF(IFERROR(MATCH(_xlfn.CONCAT($B79,",",CM$4),'22 SpcFunc &amp; VentSpcFunc combos'!$Q$8:$Q$343,0),0)&gt;0,1,0)</f>
        <v>0</v>
      </c>
      <c r="CN79" s="107">
        <f ca="1">IF(IFERROR(MATCH(_xlfn.CONCAT($B79,",",CN$4),'22 SpcFunc &amp; VentSpcFunc combos'!$Q$8:$Q$343,0),0)&gt;0,1,0)</f>
        <v>0</v>
      </c>
      <c r="CO79" s="107">
        <f ca="1">IF(IFERROR(MATCH(_xlfn.CONCAT($B79,",",CO$4),'22 SpcFunc &amp; VentSpcFunc combos'!$Q$8:$Q$343,0),0)&gt;0,1,0)</f>
        <v>0</v>
      </c>
      <c r="CP79" s="107">
        <f ca="1">IF(IFERROR(MATCH(_xlfn.CONCAT($B79,",",CP$4),'22 SpcFunc &amp; VentSpcFunc combos'!$Q$8:$Q$343,0),0)&gt;0,1,0)</f>
        <v>0</v>
      </c>
      <c r="CQ79" s="107">
        <f ca="1">IF(IFERROR(MATCH(_xlfn.CONCAT($B79,",",CQ$4),'22 SpcFunc &amp; VentSpcFunc combos'!$Q$8:$Q$343,0),0)&gt;0,1,0)</f>
        <v>0</v>
      </c>
      <c r="CR79" s="107">
        <f ca="1">IF(IFERROR(MATCH(_xlfn.CONCAT($B79,",",CR$4),'22 SpcFunc &amp; VentSpcFunc combos'!$Q$8:$Q$343,0),0)&gt;0,1,0)</f>
        <v>0</v>
      </c>
      <c r="CS79" s="107">
        <f ca="1">IF(IFERROR(MATCH(_xlfn.CONCAT($B79,",",CS$4),'22 SpcFunc &amp; VentSpcFunc combos'!$Q$8:$Q$343,0),0)&gt;0,1,0)</f>
        <v>0</v>
      </c>
      <c r="CT79" s="107">
        <f ca="1">IF(IFERROR(MATCH(_xlfn.CONCAT($B79,",",CT$4),'22 SpcFunc &amp; VentSpcFunc combos'!$Q$8:$Q$343,0),0)&gt;0,1,0)</f>
        <v>1</v>
      </c>
      <c r="CU79" s="86" t="s">
        <v>535</v>
      </c>
      <c r="CV79">
        <f t="shared" ca="1" si="5"/>
        <v>1</v>
      </c>
    </row>
    <row r="80" spans="2:100">
      <c r="B80" t="str">
        <f>'For CSV - 2022 SpcFuncData'!B81</f>
        <v>Unoccupied-Include in Gross Floor Area</v>
      </c>
      <c r="C80" s="107">
        <f ca="1">IF(IFERROR(MATCH(_xlfn.CONCAT($B80,",",C$4),'22 SpcFunc &amp; VentSpcFunc combos'!$Q$8:$Q$343,0),0)&gt;0,1,0)</f>
        <v>0</v>
      </c>
      <c r="D80" s="107">
        <f ca="1">IF(IFERROR(MATCH(_xlfn.CONCAT($B80,",",D$4),'22 SpcFunc &amp; VentSpcFunc combos'!$Q$8:$Q$343,0),0)&gt;0,1,0)</f>
        <v>0</v>
      </c>
      <c r="E80" s="107">
        <f ca="1">IF(IFERROR(MATCH(_xlfn.CONCAT($B80,",",E$4),'22 SpcFunc &amp; VentSpcFunc combos'!$Q$8:$Q$343,0),0)&gt;0,1,0)</f>
        <v>0</v>
      </c>
      <c r="F80" s="107">
        <f ca="1">IF(IFERROR(MATCH(_xlfn.CONCAT($B80,",",F$4),'22 SpcFunc &amp; VentSpcFunc combos'!$Q$8:$Q$343,0),0)&gt;0,1,0)</f>
        <v>0</v>
      </c>
      <c r="G80" s="107">
        <f ca="1">IF(IFERROR(MATCH(_xlfn.CONCAT($B80,",",G$4),'22 SpcFunc &amp; VentSpcFunc combos'!$Q$8:$Q$343,0),0)&gt;0,1,0)</f>
        <v>0</v>
      </c>
      <c r="H80" s="107">
        <f ca="1">IF(IFERROR(MATCH(_xlfn.CONCAT($B80,",",H$4),'22 SpcFunc &amp; VentSpcFunc combos'!$Q$8:$Q$343,0),0)&gt;0,1,0)</f>
        <v>0</v>
      </c>
      <c r="I80" s="107">
        <f ca="1">IF(IFERROR(MATCH(_xlfn.CONCAT($B80,",",I$4),'22 SpcFunc &amp; VentSpcFunc combos'!$Q$8:$Q$343,0),0)&gt;0,1,0)</f>
        <v>0</v>
      </c>
      <c r="J80" s="107">
        <f ca="1">IF(IFERROR(MATCH(_xlfn.CONCAT($B80,",",J$4),'22 SpcFunc &amp; VentSpcFunc combos'!$Q$8:$Q$343,0),0)&gt;0,1,0)</f>
        <v>0</v>
      </c>
      <c r="K80" s="107">
        <f ca="1">IF(IFERROR(MATCH(_xlfn.CONCAT($B80,",",K$4),'22 SpcFunc &amp; VentSpcFunc combos'!$Q$8:$Q$343,0),0)&gt;0,1,0)</f>
        <v>0</v>
      </c>
      <c r="L80" s="107">
        <f ca="1">IF(IFERROR(MATCH(_xlfn.CONCAT($B80,",",L$4),'22 SpcFunc &amp; VentSpcFunc combos'!$Q$8:$Q$343,0),0)&gt;0,1,0)</f>
        <v>0</v>
      </c>
      <c r="M80" s="107">
        <f ca="1">IF(IFERROR(MATCH(_xlfn.CONCAT($B80,",",M$4),'22 SpcFunc &amp; VentSpcFunc combos'!$Q$8:$Q$343,0),0)&gt;0,1,0)</f>
        <v>0</v>
      </c>
      <c r="N80" s="107">
        <f ca="1">IF(IFERROR(MATCH(_xlfn.CONCAT($B80,",",N$4),'22 SpcFunc &amp; VentSpcFunc combos'!$Q$8:$Q$343,0),0)&gt;0,1,0)</f>
        <v>0</v>
      </c>
      <c r="O80" s="107">
        <f ca="1">IF(IFERROR(MATCH(_xlfn.CONCAT($B80,",",O$4),'22 SpcFunc &amp; VentSpcFunc combos'!$Q$8:$Q$343,0),0)&gt;0,1,0)</f>
        <v>0</v>
      </c>
      <c r="P80" s="107">
        <f ca="1">IF(IFERROR(MATCH(_xlfn.CONCAT($B80,",",P$4),'22 SpcFunc &amp; VentSpcFunc combos'!$Q$8:$Q$343,0),0)&gt;0,1,0)</f>
        <v>0</v>
      </c>
      <c r="Q80" s="107">
        <f ca="1">IF(IFERROR(MATCH(_xlfn.CONCAT($B80,",",Q$4),'22 SpcFunc &amp; VentSpcFunc combos'!$Q$8:$Q$343,0),0)&gt;0,1,0)</f>
        <v>0</v>
      </c>
      <c r="R80" s="107">
        <f ca="1">IF(IFERROR(MATCH(_xlfn.CONCAT($B80,",",R$4),'22 SpcFunc &amp; VentSpcFunc combos'!$Q$8:$Q$343,0),0)&gt;0,1,0)</f>
        <v>0</v>
      </c>
      <c r="S80" s="107">
        <f ca="1">IF(IFERROR(MATCH(_xlfn.CONCAT($B80,",",S$4),'22 SpcFunc &amp; VentSpcFunc combos'!$Q$8:$Q$343,0),0)&gt;0,1,0)</f>
        <v>0</v>
      </c>
      <c r="T80" s="107">
        <f ca="1">IF(IFERROR(MATCH(_xlfn.CONCAT($B80,",",T$4),'22 SpcFunc &amp; VentSpcFunc combos'!$Q$8:$Q$343,0),0)&gt;0,1,0)</f>
        <v>0</v>
      </c>
      <c r="U80" s="107">
        <f ca="1">IF(IFERROR(MATCH(_xlfn.CONCAT($B80,",",U$4),'22 SpcFunc &amp; VentSpcFunc combos'!$Q$8:$Q$343,0),0)&gt;0,1,0)</f>
        <v>0</v>
      </c>
      <c r="V80" s="107">
        <f ca="1">IF(IFERROR(MATCH(_xlfn.CONCAT($B80,",",V$4),'22 SpcFunc &amp; VentSpcFunc combos'!$Q$8:$Q$343,0),0)&gt;0,1,0)</f>
        <v>0</v>
      </c>
      <c r="W80" s="107">
        <f ca="1">IF(IFERROR(MATCH(_xlfn.CONCAT($B80,",",W$4),'22 SpcFunc &amp; VentSpcFunc combos'!$Q$8:$Q$343,0),0)&gt;0,1,0)</f>
        <v>0</v>
      </c>
      <c r="X80" s="107">
        <f ca="1">IF(IFERROR(MATCH(_xlfn.CONCAT($B80,",",X$4),'22 SpcFunc &amp; VentSpcFunc combos'!$Q$8:$Q$343,0),0)&gt;0,1,0)</f>
        <v>0</v>
      </c>
      <c r="Y80" s="107">
        <f ca="1">IF(IFERROR(MATCH(_xlfn.CONCAT($B80,",",Y$4),'22 SpcFunc &amp; VentSpcFunc combos'!$Q$8:$Q$343,0),0)&gt;0,1,0)</f>
        <v>0</v>
      </c>
      <c r="Z80" s="107">
        <f ca="1">IF(IFERROR(MATCH(_xlfn.CONCAT($B80,",",Z$4),'22 SpcFunc &amp; VentSpcFunc combos'!$Q$8:$Q$343,0),0)&gt;0,1,0)</f>
        <v>0</v>
      </c>
      <c r="AA80" s="107">
        <f ca="1">IF(IFERROR(MATCH(_xlfn.CONCAT($B80,",",AA$4),'22 SpcFunc &amp; VentSpcFunc combos'!$Q$8:$Q$343,0),0)&gt;0,1,0)</f>
        <v>0</v>
      </c>
      <c r="AB80" s="107">
        <f ca="1">IF(IFERROR(MATCH(_xlfn.CONCAT($B80,",",AB$4),'22 SpcFunc &amp; VentSpcFunc combos'!$Q$8:$Q$343,0),0)&gt;0,1,0)</f>
        <v>0</v>
      </c>
      <c r="AC80" s="107">
        <f ca="1">IF(IFERROR(MATCH(_xlfn.CONCAT($B80,",",AC$4),'22 SpcFunc &amp; VentSpcFunc combos'!$Q$8:$Q$343,0),0)&gt;0,1,0)</f>
        <v>0</v>
      </c>
      <c r="AD80" s="107">
        <f ca="1">IF(IFERROR(MATCH(_xlfn.CONCAT($B80,",",AD$4),'22 SpcFunc &amp; VentSpcFunc combos'!$Q$8:$Q$343,0),0)&gt;0,1,0)</f>
        <v>0</v>
      </c>
      <c r="AE80" s="107">
        <f ca="1">IF(IFERROR(MATCH(_xlfn.CONCAT($B80,",",AE$4),'22 SpcFunc &amp; VentSpcFunc combos'!$Q$8:$Q$343,0),0)&gt;0,1,0)</f>
        <v>0</v>
      </c>
      <c r="AF80" s="107">
        <f ca="1">IF(IFERROR(MATCH(_xlfn.CONCAT($B80,",",AF$4),'22 SpcFunc &amp; VentSpcFunc combos'!$Q$8:$Q$343,0),0)&gt;0,1,0)</f>
        <v>0</v>
      </c>
      <c r="AG80" s="107">
        <f ca="1">IF(IFERROR(MATCH(_xlfn.CONCAT($B80,",",AG$4),'22 SpcFunc &amp; VentSpcFunc combos'!$Q$8:$Q$343,0),0)&gt;0,1,0)</f>
        <v>0</v>
      </c>
      <c r="AH80" s="107">
        <f ca="1">IF(IFERROR(MATCH(_xlfn.CONCAT($B80,",",AH$4),'22 SpcFunc &amp; VentSpcFunc combos'!$Q$8:$Q$343,0),0)&gt;0,1,0)</f>
        <v>0</v>
      </c>
      <c r="AI80" s="107">
        <f ca="1">IF(IFERROR(MATCH(_xlfn.CONCAT($B80,",",AI$4),'22 SpcFunc &amp; VentSpcFunc combos'!$Q$8:$Q$343,0),0)&gt;0,1,0)</f>
        <v>0</v>
      </c>
      <c r="AJ80" s="107">
        <f ca="1">IF(IFERROR(MATCH(_xlfn.CONCAT($B80,",",AJ$4),'22 SpcFunc &amp; VentSpcFunc combos'!$Q$8:$Q$343,0),0)&gt;0,1,0)</f>
        <v>0</v>
      </c>
      <c r="AK80" s="107">
        <f ca="1">IF(IFERROR(MATCH(_xlfn.CONCAT($B80,",",AK$4),'22 SpcFunc &amp; VentSpcFunc combos'!$Q$8:$Q$343,0),0)&gt;0,1,0)</f>
        <v>0</v>
      </c>
      <c r="AL80" s="107">
        <f ca="1">IF(IFERROR(MATCH(_xlfn.CONCAT($B80,",",AL$4),'22 SpcFunc &amp; VentSpcFunc combos'!$Q$8:$Q$343,0),0)&gt;0,1,0)</f>
        <v>0</v>
      </c>
      <c r="AM80" s="107">
        <f ca="1">IF(IFERROR(MATCH(_xlfn.CONCAT($B80,",",AM$4),'22 SpcFunc &amp; VentSpcFunc combos'!$Q$8:$Q$343,0),0)&gt;0,1,0)</f>
        <v>0</v>
      </c>
      <c r="AN80" s="107">
        <f ca="1">IF(IFERROR(MATCH(_xlfn.CONCAT($B80,",",AN$4),'22 SpcFunc &amp; VentSpcFunc combos'!$Q$8:$Q$343,0),0)&gt;0,1,0)</f>
        <v>0</v>
      </c>
      <c r="AO80" s="107">
        <f ca="1">IF(IFERROR(MATCH(_xlfn.CONCAT($B80,",",AO$4),'22 SpcFunc &amp; VentSpcFunc combos'!$Q$8:$Q$343,0),0)&gt;0,1,0)</f>
        <v>0</v>
      </c>
      <c r="AP80" s="107">
        <f ca="1">IF(IFERROR(MATCH(_xlfn.CONCAT($B80,",",AP$4),'22 SpcFunc &amp; VentSpcFunc combos'!$Q$8:$Q$343,0),0)&gt;0,1,0)</f>
        <v>0</v>
      </c>
      <c r="AQ80" s="107">
        <f ca="1">IF(IFERROR(MATCH(_xlfn.CONCAT($B80,",",AQ$4),'22 SpcFunc &amp; VentSpcFunc combos'!$Q$8:$Q$343,0),0)&gt;0,1,0)</f>
        <v>0</v>
      </c>
      <c r="AR80" s="107">
        <f ca="1">IF(IFERROR(MATCH(_xlfn.CONCAT($B80,",",AR$4),'22 SpcFunc &amp; VentSpcFunc combos'!$Q$8:$Q$343,0),0)&gt;0,1,0)</f>
        <v>0</v>
      </c>
      <c r="AS80" s="107">
        <f ca="1">IF(IFERROR(MATCH(_xlfn.CONCAT($B80,",",AS$4),'22 SpcFunc &amp; VentSpcFunc combos'!$Q$8:$Q$343,0),0)&gt;0,1,0)</f>
        <v>0</v>
      </c>
      <c r="AT80" s="107">
        <f ca="1">IF(IFERROR(MATCH(_xlfn.CONCAT($B80,",",AT$4),'22 SpcFunc &amp; VentSpcFunc combos'!$Q$8:$Q$343,0),0)&gt;0,1,0)</f>
        <v>0</v>
      </c>
      <c r="AU80" s="107">
        <f ca="1">IF(IFERROR(MATCH(_xlfn.CONCAT($B80,",",AU$4),'22 SpcFunc &amp; VentSpcFunc combos'!$Q$8:$Q$343,0),0)&gt;0,1,0)</f>
        <v>0</v>
      </c>
      <c r="AV80" s="107">
        <f ca="1">IF(IFERROR(MATCH(_xlfn.CONCAT($B80,",",AV$4),'22 SpcFunc &amp; VentSpcFunc combos'!$Q$8:$Q$343,0),0)&gt;0,1,0)</f>
        <v>0</v>
      </c>
      <c r="AW80" s="107">
        <f ca="1">IF(IFERROR(MATCH(_xlfn.CONCAT($B80,",",AW$4),'22 SpcFunc &amp; VentSpcFunc combos'!$Q$8:$Q$343,0),0)&gt;0,1,0)</f>
        <v>0</v>
      </c>
      <c r="AX80" s="107">
        <f ca="1">IF(IFERROR(MATCH(_xlfn.CONCAT($B80,",",AX$4),'22 SpcFunc &amp; VentSpcFunc combos'!$Q$8:$Q$343,0),0)&gt;0,1,0)</f>
        <v>0</v>
      </c>
      <c r="AY80" s="107">
        <f ca="1">IF(IFERROR(MATCH(_xlfn.CONCAT($B80,",",AY$4),'22 SpcFunc &amp; VentSpcFunc combos'!$Q$8:$Q$343,0),0)&gt;0,1,0)</f>
        <v>0</v>
      </c>
      <c r="AZ80" s="107">
        <f ca="1">IF(IFERROR(MATCH(_xlfn.CONCAT($B80,",",AZ$4),'22 SpcFunc &amp; VentSpcFunc combos'!$Q$8:$Q$343,0),0)&gt;0,1,0)</f>
        <v>0</v>
      </c>
      <c r="BA80" s="107">
        <f ca="1">IF(IFERROR(MATCH(_xlfn.CONCAT($B80,",",BA$4),'22 SpcFunc &amp; VentSpcFunc combos'!$Q$8:$Q$343,0),0)&gt;0,1,0)</f>
        <v>0</v>
      </c>
      <c r="BB80" s="107">
        <f ca="1">IF(IFERROR(MATCH(_xlfn.CONCAT($B80,",",BB$4),'22 SpcFunc &amp; VentSpcFunc combos'!$Q$8:$Q$343,0),0)&gt;0,1,0)</f>
        <v>0</v>
      </c>
      <c r="BC80" s="107">
        <f ca="1">IF(IFERROR(MATCH(_xlfn.CONCAT($B80,",",BC$4),'22 SpcFunc &amp; VentSpcFunc combos'!$Q$8:$Q$343,0),0)&gt;0,1,0)</f>
        <v>0</v>
      </c>
      <c r="BD80" s="107">
        <f ca="1">IF(IFERROR(MATCH(_xlfn.CONCAT($B80,",",BD$4),'22 SpcFunc &amp; VentSpcFunc combos'!$Q$8:$Q$343,0),0)&gt;0,1,0)</f>
        <v>0</v>
      </c>
      <c r="BE80" s="107">
        <f ca="1">IF(IFERROR(MATCH(_xlfn.CONCAT($B80,",",BE$4),'22 SpcFunc &amp; VentSpcFunc combos'!$Q$8:$Q$343,0),0)&gt;0,1,0)</f>
        <v>0</v>
      </c>
      <c r="BF80" s="107">
        <f ca="1">IF(IFERROR(MATCH(_xlfn.CONCAT($B80,",",BF$4),'22 SpcFunc &amp; VentSpcFunc combos'!$Q$8:$Q$343,0),0)&gt;0,1,0)</f>
        <v>0</v>
      </c>
      <c r="BG80" s="107">
        <f ca="1">IF(IFERROR(MATCH(_xlfn.CONCAT($B80,",",BG$4),'22 SpcFunc &amp; VentSpcFunc combos'!$Q$8:$Q$343,0),0)&gt;0,1,0)</f>
        <v>0</v>
      </c>
      <c r="BH80" s="107">
        <f ca="1">IF(IFERROR(MATCH(_xlfn.CONCAT($B80,",",BH$4),'22 SpcFunc &amp; VentSpcFunc combos'!$Q$8:$Q$343,0),0)&gt;0,1,0)</f>
        <v>0</v>
      </c>
      <c r="BI80" s="107">
        <f ca="1">IF(IFERROR(MATCH(_xlfn.CONCAT($B80,",",BI$4),'22 SpcFunc &amp; VentSpcFunc combos'!$Q$8:$Q$343,0),0)&gt;0,1,0)</f>
        <v>0</v>
      </c>
      <c r="BJ80" s="107">
        <f ca="1">IF(IFERROR(MATCH(_xlfn.CONCAT($B80,",",BJ$4),'22 SpcFunc &amp; VentSpcFunc combos'!$Q$8:$Q$343,0),0)&gt;0,1,0)</f>
        <v>0</v>
      </c>
      <c r="BK80" s="107">
        <f ca="1">IF(IFERROR(MATCH(_xlfn.CONCAT($B80,",",BK$4),'22 SpcFunc &amp; VentSpcFunc combos'!$Q$8:$Q$343,0),0)&gt;0,1,0)</f>
        <v>0</v>
      </c>
      <c r="BL80" s="107">
        <f ca="1">IF(IFERROR(MATCH(_xlfn.CONCAT($B80,",",BL$4),'22 SpcFunc &amp; VentSpcFunc combos'!$Q$8:$Q$343,0),0)&gt;0,1,0)</f>
        <v>0</v>
      </c>
      <c r="BM80" s="107">
        <f ca="1">IF(IFERROR(MATCH(_xlfn.CONCAT($B80,",",BM$4),'22 SpcFunc &amp; VentSpcFunc combos'!$Q$8:$Q$343,0),0)&gt;0,1,0)</f>
        <v>0</v>
      </c>
      <c r="BN80" s="107">
        <f ca="1">IF(IFERROR(MATCH(_xlfn.CONCAT($B80,",",BN$4),'22 SpcFunc &amp; VentSpcFunc combos'!$Q$8:$Q$343,0),0)&gt;0,1,0)</f>
        <v>0</v>
      </c>
      <c r="BO80" s="107">
        <f ca="1">IF(IFERROR(MATCH(_xlfn.CONCAT($B80,",",BO$4),'22 SpcFunc &amp; VentSpcFunc combos'!$Q$8:$Q$343,0),0)&gt;0,1,0)</f>
        <v>0</v>
      </c>
      <c r="BP80" s="107">
        <f ca="1">IF(IFERROR(MATCH(_xlfn.CONCAT($B80,",",BP$4),'22 SpcFunc &amp; VentSpcFunc combos'!$Q$8:$Q$343,0),0)&gt;0,1,0)</f>
        <v>0</v>
      </c>
      <c r="BQ80" s="107">
        <f ca="1">IF(IFERROR(MATCH(_xlfn.CONCAT($B80,",",BQ$4),'22 SpcFunc &amp; VentSpcFunc combos'!$Q$8:$Q$343,0),0)&gt;0,1,0)</f>
        <v>0</v>
      </c>
      <c r="BR80" s="107">
        <f ca="1">IF(IFERROR(MATCH(_xlfn.CONCAT($B80,",",BR$4),'22 SpcFunc &amp; VentSpcFunc combos'!$Q$8:$Q$343,0),0)&gt;0,1,0)</f>
        <v>0</v>
      </c>
      <c r="BS80" s="107">
        <f ca="1">IF(IFERROR(MATCH(_xlfn.CONCAT($B80,",",BS$4),'22 SpcFunc &amp; VentSpcFunc combos'!$Q$8:$Q$343,0),0)&gt;0,1,0)</f>
        <v>0</v>
      </c>
      <c r="BT80" s="107">
        <f ca="1">IF(IFERROR(MATCH(_xlfn.CONCAT($B80,",",BT$4),'22 SpcFunc &amp; VentSpcFunc combos'!$Q$8:$Q$343,0),0)&gt;0,1,0)</f>
        <v>0</v>
      </c>
      <c r="BU80" s="107">
        <f ca="1">IF(IFERROR(MATCH(_xlfn.CONCAT($B80,",",BU$4),'22 SpcFunc &amp; VentSpcFunc combos'!$Q$8:$Q$343,0),0)&gt;0,1,0)</f>
        <v>0</v>
      </c>
      <c r="BV80" s="107">
        <f ca="1">IF(IFERROR(MATCH(_xlfn.CONCAT($B80,",",BV$4),'22 SpcFunc &amp; VentSpcFunc combos'!$Q$8:$Q$343,0),0)&gt;0,1,0)</f>
        <v>0</v>
      </c>
      <c r="BW80" s="107">
        <f ca="1">IF(IFERROR(MATCH(_xlfn.CONCAT($B80,",",BW$4),'22 SpcFunc &amp; VentSpcFunc combos'!$Q$8:$Q$343,0),0)&gt;0,1,0)</f>
        <v>0</v>
      </c>
      <c r="BX80" s="107">
        <f ca="1">IF(IFERROR(MATCH(_xlfn.CONCAT($B80,",",BX$4),'22 SpcFunc &amp; VentSpcFunc combos'!$Q$8:$Q$343,0),0)&gt;0,1,0)</f>
        <v>0</v>
      </c>
      <c r="BY80" s="107">
        <f ca="1">IF(IFERROR(MATCH(_xlfn.CONCAT($B80,",",BY$4),'22 SpcFunc &amp; VentSpcFunc combos'!$Q$8:$Q$343,0),0)&gt;0,1,0)</f>
        <v>0</v>
      </c>
      <c r="BZ80" s="107">
        <f ca="1">IF(IFERROR(MATCH(_xlfn.CONCAT($B80,",",BZ$4),'22 SpcFunc &amp; VentSpcFunc combos'!$Q$8:$Q$343,0),0)&gt;0,1,0)</f>
        <v>0</v>
      </c>
      <c r="CA80" s="107">
        <f ca="1">IF(IFERROR(MATCH(_xlfn.CONCAT($B80,",",CA$4),'22 SpcFunc &amp; VentSpcFunc combos'!$Q$8:$Q$343,0),0)&gt;0,1,0)</f>
        <v>0</v>
      </c>
      <c r="CB80" s="107">
        <f ca="1">IF(IFERROR(MATCH(_xlfn.CONCAT($B80,",",CB$4),'22 SpcFunc &amp; VentSpcFunc combos'!$Q$8:$Q$343,0),0)&gt;0,1,0)</f>
        <v>0</v>
      </c>
      <c r="CC80" s="107">
        <f ca="1">IF(IFERROR(MATCH(_xlfn.CONCAT($B80,",",CC$4),'22 SpcFunc &amp; VentSpcFunc combos'!$Q$8:$Q$343,0),0)&gt;0,1,0)</f>
        <v>0</v>
      </c>
      <c r="CD80" s="107">
        <f ca="1">IF(IFERROR(MATCH(_xlfn.CONCAT($B80,",",CD$4),'22 SpcFunc &amp; VentSpcFunc combos'!$Q$8:$Q$343,0),0)&gt;0,1,0)</f>
        <v>0</v>
      </c>
      <c r="CE80" s="107">
        <f ca="1">IF(IFERROR(MATCH(_xlfn.CONCAT($B80,",",CE$4),'22 SpcFunc &amp; VentSpcFunc combos'!$Q$8:$Q$343,0),0)&gt;0,1,0)</f>
        <v>0</v>
      </c>
      <c r="CF80" s="107">
        <f ca="1">IF(IFERROR(MATCH(_xlfn.CONCAT($B80,",",CF$4),'22 SpcFunc &amp; VentSpcFunc combos'!$Q$8:$Q$343,0),0)&gt;0,1,0)</f>
        <v>0</v>
      </c>
      <c r="CG80" s="107">
        <f ca="1">IF(IFERROR(MATCH(_xlfn.CONCAT($B80,",",CG$4),'22 SpcFunc &amp; VentSpcFunc combos'!$Q$8:$Q$343,0),0)&gt;0,1,0)</f>
        <v>0</v>
      </c>
      <c r="CH80" s="107">
        <f ca="1">IF(IFERROR(MATCH(_xlfn.CONCAT($B80,",",CH$4),'22 SpcFunc &amp; VentSpcFunc combos'!$Q$8:$Q$343,0),0)&gt;0,1,0)</f>
        <v>0</v>
      </c>
      <c r="CI80" s="107">
        <f ca="1">IF(IFERROR(MATCH(_xlfn.CONCAT($B80,",",CI$4),'22 SpcFunc &amp; VentSpcFunc combos'!$Q$8:$Q$343,0),0)&gt;0,1,0)</f>
        <v>0</v>
      </c>
      <c r="CJ80" s="107">
        <f ca="1">IF(IFERROR(MATCH(_xlfn.CONCAT($B80,",",CJ$4),'22 SpcFunc &amp; VentSpcFunc combos'!$Q$8:$Q$343,0),0)&gt;0,1,0)</f>
        <v>0</v>
      </c>
      <c r="CK80" s="107">
        <f ca="1">IF(IFERROR(MATCH(_xlfn.CONCAT($B80,",",CK$4),'22 SpcFunc &amp; VentSpcFunc combos'!$Q$8:$Q$343,0),0)&gt;0,1,0)</f>
        <v>0</v>
      </c>
      <c r="CL80" s="107">
        <f ca="1">IF(IFERROR(MATCH(_xlfn.CONCAT($B80,",",CL$4),'22 SpcFunc &amp; VentSpcFunc combos'!$Q$8:$Q$343,0),0)&gt;0,1,0)</f>
        <v>0</v>
      </c>
      <c r="CM80" s="107">
        <f ca="1">IF(IFERROR(MATCH(_xlfn.CONCAT($B80,",",CM$4),'22 SpcFunc &amp; VentSpcFunc combos'!$Q$8:$Q$343,0),0)&gt;0,1,0)</f>
        <v>0</v>
      </c>
      <c r="CN80" s="107">
        <f ca="1">IF(IFERROR(MATCH(_xlfn.CONCAT($B80,",",CN$4),'22 SpcFunc &amp; VentSpcFunc combos'!$Q$8:$Q$343,0),0)&gt;0,1,0)</f>
        <v>0</v>
      </c>
      <c r="CO80" s="107">
        <f ca="1">IF(IFERROR(MATCH(_xlfn.CONCAT($B80,",",CO$4),'22 SpcFunc &amp; VentSpcFunc combos'!$Q$8:$Q$343,0),0)&gt;0,1,0)</f>
        <v>0</v>
      </c>
      <c r="CP80" s="107">
        <f ca="1">IF(IFERROR(MATCH(_xlfn.CONCAT($B80,",",CP$4),'22 SpcFunc &amp; VentSpcFunc combos'!$Q$8:$Q$343,0),0)&gt;0,1,0)</f>
        <v>0</v>
      </c>
      <c r="CQ80" s="107">
        <f ca="1">IF(IFERROR(MATCH(_xlfn.CONCAT($B80,",",CQ$4),'22 SpcFunc &amp; VentSpcFunc combos'!$Q$8:$Q$343,0),0)&gt;0,1,0)</f>
        <v>0</v>
      </c>
      <c r="CR80" s="107">
        <f ca="1">IF(IFERROR(MATCH(_xlfn.CONCAT($B80,",",CR$4),'22 SpcFunc &amp; VentSpcFunc combos'!$Q$8:$Q$343,0),0)&gt;0,1,0)</f>
        <v>0</v>
      </c>
      <c r="CS80" s="107">
        <f ca="1">IF(IFERROR(MATCH(_xlfn.CONCAT($B80,",",CS$4),'22 SpcFunc &amp; VentSpcFunc combos'!$Q$8:$Q$343,0),0)&gt;0,1,0)</f>
        <v>0</v>
      </c>
      <c r="CT80" s="107">
        <f ca="1">IF(IFERROR(MATCH(_xlfn.CONCAT($B80,",",CT$4),'22 SpcFunc &amp; VentSpcFunc combos'!$Q$8:$Q$343,0),0)&gt;0,1,0)</f>
        <v>1</v>
      </c>
      <c r="CU80" s="86" t="s">
        <v>535</v>
      </c>
      <c r="CV80">
        <f t="shared" ca="1" si="5"/>
        <v>1</v>
      </c>
    </row>
    <row r="81" spans="2:100">
      <c r="B81" t="str">
        <f>'For CSV - 2022 SpcFuncData'!B82</f>
        <v>Videoconferencing Studio</v>
      </c>
      <c r="C81" s="107">
        <f ca="1">IF(IFERROR(MATCH(_xlfn.CONCAT($B81,",",C$4),'22 SpcFunc &amp; VentSpcFunc combos'!$Q$8:$Q$343,0),0)&gt;0,1,0)</f>
        <v>0</v>
      </c>
      <c r="D81" s="107">
        <f ca="1">IF(IFERROR(MATCH(_xlfn.CONCAT($B81,",",D$4),'22 SpcFunc &amp; VentSpcFunc combos'!$Q$8:$Q$343,0),0)&gt;0,1,0)</f>
        <v>0</v>
      </c>
      <c r="E81" s="107">
        <f ca="1">IF(IFERROR(MATCH(_xlfn.CONCAT($B81,",",E$4),'22 SpcFunc &amp; VentSpcFunc combos'!$Q$8:$Q$343,0),0)&gt;0,1,0)</f>
        <v>0</v>
      </c>
      <c r="F81" s="107">
        <f ca="1">IF(IFERROR(MATCH(_xlfn.CONCAT($B81,",",F$4),'22 SpcFunc &amp; VentSpcFunc combos'!$Q$8:$Q$343,0),0)&gt;0,1,0)</f>
        <v>0</v>
      </c>
      <c r="G81" s="107">
        <f ca="1">IF(IFERROR(MATCH(_xlfn.CONCAT($B81,",",G$4),'22 SpcFunc &amp; VentSpcFunc combos'!$Q$8:$Q$343,0),0)&gt;0,1,0)</f>
        <v>0</v>
      </c>
      <c r="H81" s="107">
        <f ca="1">IF(IFERROR(MATCH(_xlfn.CONCAT($B81,",",H$4),'22 SpcFunc &amp; VentSpcFunc combos'!$Q$8:$Q$343,0),0)&gt;0,1,0)</f>
        <v>0</v>
      </c>
      <c r="I81" s="107">
        <f ca="1">IF(IFERROR(MATCH(_xlfn.CONCAT($B81,",",I$4),'22 SpcFunc &amp; VentSpcFunc combos'!$Q$8:$Q$343,0),0)&gt;0,1,0)</f>
        <v>0</v>
      </c>
      <c r="J81" s="107">
        <f ca="1">IF(IFERROR(MATCH(_xlfn.CONCAT($B81,",",J$4),'22 SpcFunc &amp; VentSpcFunc combos'!$Q$8:$Q$343,0),0)&gt;0,1,0)</f>
        <v>0</v>
      </c>
      <c r="K81" s="107">
        <f ca="1">IF(IFERROR(MATCH(_xlfn.CONCAT($B81,",",K$4),'22 SpcFunc &amp; VentSpcFunc combos'!$Q$8:$Q$343,0),0)&gt;0,1,0)</f>
        <v>0</v>
      </c>
      <c r="L81" s="107">
        <f ca="1">IF(IFERROR(MATCH(_xlfn.CONCAT($B81,",",L$4),'22 SpcFunc &amp; VentSpcFunc combos'!$Q$8:$Q$343,0),0)&gt;0,1,0)</f>
        <v>0</v>
      </c>
      <c r="M81" s="107">
        <f ca="1">IF(IFERROR(MATCH(_xlfn.CONCAT($B81,",",M$4),'22 SpcFunc &amp; VentSpcFunc combos'!$Q$8:$Q$343,0),0)&gt;0,1,0)</f>
        <v>0</v>
      </c>
      <c r="N81" s="107">
        <f ca="1">IF(IFERROR(MATCH(_xlfn.CONCAT($B81,",",N$4),'22 SpcFunc &amp; VentSpcFunc combos'!$Q$8:$Q$343,0),0)&gt;0,1,0)</f>
        <v>0</v>
      </c>
      <c r="O81" s="107">
        <f ca="1">IF(IFERROR(MATCH(_xlfn.CONCAT($B81,",",O$4),'22 SpcFunc &amp; VentSpcFunc combos'!$Q$8:$Q$343,0),0)&gt;0,1,0)</f>
        <v>0</v>
      </c>
      <c r="P81" s="107">
        <f ca="1">IF(IFERROR(MATCH(_xlfn.CONCAT($B81,",",P$4),'22 SpcFunc &amp; VentSpcFunc combos'!$Q$8:$Q$343,0),0)&gt;0,1,0)</f>
        <v>0</v>
      </c>
      <c r="Q81" s="107">
        <f ca="1">IF(IFERROR(MATCH(_xlfn.CONCAT($B81,",",Q$4),'22 SpcFunc &amp; VentSpcFunc combos'!$Q$8:$Q$343,0),0)&gt;0,1,0)</f>
        <v>0</v>
      </c>
      <c r="R81" s="107">
        <f ca="1">IF(IFERROR(MATCH(_xlfn.CONCAT($B81,",",R$4),'22 SpcFunc &amp; VentSpcFunc combos'!$Q$8:$Q$343,0),0)&gt;0,1,0)</f>
        <v>0</v>
      </c>
      <c r="S81" s="107">
        <f ca="1">IF(IFERROR(MATCH(_xlfn.CONCAT($B81,",",S$4),'22 SpcFunc &amp; VentSpcFunc combos'!$Q$8:$Q$343,0),0)&gt;0,1,0)</f>
        <v>0</v>
      </c>
      <c r="T81" s="107">
        <f ca="1">IF(IFERROR(MATCH(_xlfn.CONCAT($B81,",",T$4),'22 SpcFunc &amp; VentSpcFunc combos'!$Q$8:$Q$343,0),0)&gt;0,1,0)</f>
        <v>0</v>
      </c>
      <c r="U81" s="107">
        <f ca="1">IF(IFERROR(MATCH(_xlfn.CONCAT($B81,",",U$4),'22 SpcFunc &amp; VentSpcFunc combos'!$Q$8:$Q$343,0),0)&gt;0,1,0)</f>
        <v>0</v>
      </c>
      <c r="V81" s="107">
        <f ca="1">IF(IFERROR(MATCH(_xlfn.CONCAT($B81,",",V$4),'22 SpcFunc &amp; VentSpcFunc combos'!$Q$8:$Q$343,0),0)&gt;0,1,0)</f>
        <v>0</v>
      </c>
      <c r="W81" s="107">
        <f ca="1">IF(IFERROR(MATCH(_xlfn.CONCAT($B81,",",W$4),'22 SpcFunc &amp; VentSpcFunc combos'!$Q$8:$Q$343,0),0)&gt;0,1,0)</f>
        <v>0</v>
      </c>
      <c r="X81" s="107">
        <f ca="1">IF(IFERROR(MATCH(_xlfn.CONCAT($B81,",",X$4),'22 SpcFunc &amp; VentSpcFunc combos'!$Q$8:$Q$343,0),0)&gt;0,1,0)</f>
        <v>0</v>
      </c>
      <c r="Y81" s="107">
        <f ca="1">IF(IFERROR(MATCH(_xlfn.CONCAT($B81,",",Y$4),'22 SpcFunc &amp; VentSpcFunc combos'!$Q$8:$Q$343,0),0)&gt;0,1,0)</f>
        <v>0</v>
      </c>
      <c r="Z81" s="107">
        <f ca="1">IF(IFERROR(MATCH(_xlfn.CONCAT($B81,",",Z$4),'22 SpcFunc &amp; VentSpcFunc combos'!$Q$8:$Q$343,0),0)&gt;0,1,0)</f>
        <v>0</v>
      </c>
      <c r="AA81" s="107">
        <f ca="1">IF(IFERROR(MATCH(_xlfn.CONCAT($B81,",",AA$4),'22 SpcFunc &amp; VentSpcFunc combos'!$Q$8:$Q$343,0),0)&gt;0,1,0)</f>
        <v>0</v>
      </c>
      <c r="AB81" s="107">
        <f ca="1">IF(IFERROR(MATCH(_xlfn.CONCAT($B81,",",AB$4),'22 SpcFunc &amp; VentSpcFunc combos'!$Q$8:$Q$343,0),0)&gt;0,1,0)</f>
        <v>0</v>
      </c>
      <c r="AC81" s="107">
        <f ca="1">IF(IFERROR(MATCH(_xlfn.CONCAT($B81,",",AC$4),'22 SpcFunc &amp; VentSpcFunc combos'!$Q$8:$Q$343,0),0)&gt;0,1,0)</f>
        <v>0</v>
      </c>
      <c r="AD81" s="107">
        <f ca="1">IF(IFERROR(MATCH(_xlfn.CONCAT($B81,",",AD$4),'22 SpcFunc &amp; VentSpcFunc combos'!$Q$8:$Q$343,0),0)&gt;0,1,0)</f>
        <v>0</v>
      </c>
      <c r="AE81" s="107">
        <f ca="1">IF(IFERROR(MATCH(_xlfn.CONCAT($B81,",",AE$4),'22 SpcFunc &amp; VentSpcFunc combos'!$Q$8:$Q$343,0),0)&gt;0,1,0)</f>
        <v>0</v>
      </c>
      <c r="AF81" s="107">
        <f ca="1">IF(IFERROR(MATCH(_xlfn.CONCAT($B81,",",AF$4),'22 SpcFunc &amp; VentSpcFunc combos'!$Q$8:$Q$343,0),0)&gt;0,1,0)</f>
        <v>0</v>
      </c>
      <c r="AG81" s="107">
        <f ca="1">IF(IFERROR(MATCH(_xlfn.CONCAT($B81,",",AG$4),'22 SpcFunc &amp; VentSpcFunc combos'!$Q$8:$Q$343,0),0)&gt;0,1,0)</f>
        <v>0</v>
      </c>
      <c r="AH81" s="107">
        <f ca="1">IF(IFERROR(MATCH(_xlfn.CONCAT($B81,",",AH$4),'22 SpcFunc &amp; VentSpcFunc combos'!$Q$8:$Q$343,0),0)&gt;0,1,0)</f>
        <v>0</v>
      </c>
      <c r="AI81" s="107">
        <f ca="1">IF(IFERROR(MATCH(_xlfn.CONCAT($B81,",",AI$4),'22 SpcFunc &amp; VentSpcFunc combos'!$Q$8:$Q$343,0),0)&gt;0,1,0)</f>
        <v>0</v>
      </c>
      <c r="AJ81" s="107">
        <f ca="1">IF(IFERROR(MATCH(_xlfn.CONCAT($B81,",",AJ$4),'22 SpcFunc &amp; VentSpcFunc combos'!$Q$8:$Q$343,0),0)&gt;0,1,0)</f>
        <v>0</v>
      </c>
      <c r="AK81" s="107">
        <f ca="1">IF(IFERROR(MATCH(_xlfn.CONCAT($B81,",",AK$4),'22 SpcFunc &amp; VentSpcFunc combos'!$Q$8:$Q$343,0),0)&gt;0,1,0)</f>
        <v>0</v>
      </c>
      <c r="AL81" s="107">
        <f ca="1">IF(IFERROR(MATCH(_xlfn.CONCAT($B81,",",AL$4),'22 SpcFunc &amp; VentSpcFunc combos'!$Q$8:$Q$343,0),0)&gt;0,1,0)</f>
        <v>0</v>
      </c>
      <c r="AM81" s="107">
        <f ca="1">IF(IFERROR(MATCH(_xlfn.CONCAT($B81,",",AM$4),'22 SpcFunc &amp; VentSpcFunc combos'!$Q$8:$Q$343,0),0)&gt;0,1,0)</f>
        <v>0</v>
      </c>
      <c r="AN81" s="107">
        <f ca="1">IF(IFERROR(MATCH(_xlfn.CONCAT($B81,",",AN$4),'22 SpcFunc &amp; VentSpcFunc combos'!$Q$8:$Q$343,0),0)&gt;0,1,0)</f>
        <v>0</v>
      </c>
      <c r="AO81" s="107">
        <f ca="1">IF(IFERROR(MATCH(_xlfn.CONCAT($B81,",",AO$4),'22 SpcFunc &amp; VentSpcFunc combos'!$Q$8:$Q$343,0),0)&gt;0,1,0)</f>
        <v>0</v>
      </c>
      <c r="AP81" s="107">
        <f ca="1">IF(IFERROR(MATCH(_xlfn.CONCAT($B81,",",AP$4),'22 SpcFunc &amp; VentSpcFunc combos'!$Q$8:$Q$343,0),0)&gt;0,1,0)</f>
        <v>0</v>
      </c>
      <c r="AQ81" s="107">
        <f ca="1">IF(IFERROR(MATCH(_xlfn.CONCAT($B81,",",AQ$4),'22 SpcFunc &amp; VentSpcFunc combos'!$Q$8:$Q$343,0),0)&gt;0,1,0)</f>
        <v>0</v>
      </c>
      <c r="AR81" s="107">
        <f ca="1">IF(IFERROR(MATCH(_xlfn.CONCAT($B81,",",AR$4),'22 SpcFunc &amp; VentSpcFunc combos'!$Q$8:$Q$343,0),0)&gt;0,1,0)</f>
        <v>0</v>
      </c>
      <c r="AS81" s="107">
        <f ca="1">IF(IFERROR(MATCH(_xlfn.CONCAT($B81,",",AS$4),'22 SpcFunc &amp; VentSpcFunc combos'!$Q$8:$Q$343,0),0)&gt;0,1,0)</f>
        <v>0</v>
      </c>
      <c r="AT81" s="107">
        <f ca="1">IF(IFERROR(MATCH(_xlfn.CONCAT($B81,",",AT$4),'22 SpcFunc &amp; VentSpcFunc combos'!$Q$8:$Q$343,0),0)&gt;0,1,0)</f>
        <v>0</v>
      </c>
      <c r="AU81" s="107">
        <f ca="1">IF(IFERROR(MATCH(_xlfn.CONCAT($B81,",",AU$4),'22 SpcFunc &amp; VentSpcFunc combos'!$Q$8:$Q$343,0),0)&gt;0,1,0)</f>
        <v>0</v>
      </c>
      <c r="AV81" s="107">
        <f ca="1">IF(IFERROR(MATCH(_xlfn.CONCAT($B81,",",AV$4),'22 SpcFunc &amp; VentSpcFunc combos'!$Q$8:$Q$343,0),0)&gt;0,1,0)</f>
        <v>0</v>
      </c>
      <c r="AW81" s="107">
        <f ca="1">IF(IFERROR(MATCH(_xlfn.CONCAT($B81,",",AW$4),'22 SpcFunc &amp; VentSpcFunc combos'!$Q$8:$Q$343,0),0)&gt;0,1,0)</f>
        <v>0</v>
      </c>
      <c r="AX81" s="107">
        <f ca="1">IF(IFERROR(MATCH(_xlfn.CONCAT($B81,",",AX$4),'22 SpcFunc &amp; VentSpcFunc combos'!$Q$8:$Q$343,0),0)&gt;0,1,0)</f>
        <v>1</v>
      </c>
      <c r="AY81" s="107">
        <f ca="1">IF(IFERROR(MATCH(_xlfn.CONCAT($B81,",",AY$4),'22 SpcFunc &amp; VentSpcFunc combos'!$Q$8:$Q$343,0),0)&gt;0,1,0)</f>
        <v>0</v>
      </c>
      <c r="AZ81" s="107">
        <f ca="1">IF(IFERROR(MATCH(_xlfn.CONCAT($B81,",",AZ$4),'22 SpcFunc &amp; VentSpcFunc combos'!$Q$8:$Q$343,0),0)&gt;0,1,0)</f>
        <v>0</v>
      </c>
      <c r="BA81" s="107">
        <f ca="1">IF(IFERROR(MATCH(_xlfn.CONCAT($B81,",",BA$4),'22 SpcFunc &amp; VentSpcFunc combos'!$Q$8:$Q$343,0),0)&gt;0,1,0)</f>
        <v>0</v>
      </c>
      <c r="BB81" s="107">
        <f ca="1">IF(IFERROR(MATCH(_xlfn.CONCAT($B81,",",BB$4),'22 SpcFunc &amp; VentSpcFunc combos'!$Q$8:$Q$343,0),0)&gt;0,1,0)</f>
        <v>0</v>
      </c>
      <c r="BC81" s="107">
        <f ca="1">IF(IFERROR(MATCH(_xlfn.CONCAT($B81,",",BC$4),'22 SpcFunc &amp; VentSpcFunc combos'!$Q$8:$Q$343,0),0)&gt;0,1,0)</f>
        <v>0</v>
      </c>
      <c r="BD81" s="107">
        <f ca="1">IF(IFERROR(MATCH(_xlfn.CONCAT($B81,",",BD$4),'22 SpcFunc &amp; VentSpcFunc combos'!$Q$8:$Q$343,0),0)&gt;0,1,0)</f>
        <v>0</v>
      </c>
      <c r="BE81" s="107">
        <f ca="1">IF(IFERROR(MATCH(_xlfn.CONCAT($B81,",",BE$4),'22 SpcFunc &amp; VentSpcFunc combos'!$Q$8:$Q$343,0),0)&gt;0,1,0)</f>
        <v>0</v>
      </c>
      <c r="BF81" s="107">
        <f ca="1">IF(IFERROR(MATCH(_xlfn.CONCAT($B81,",",BF$4),'22 SpcFunc &amp; VentSpcFunc combos'!$Q$8:$Q$343,0),0)&gt;0,1,0)</f>
        <v>0</v>
      </c>
      <c r="BG81" s="107">
        <f ca="1">IF(IFERROR(MATCH(_xlfn.CONCAT($B81,",",BG$4),'22 SpcFunc &amp; VentSpcFunc combos'!$Q$8:$Q$343,0),0)&gt;0,1,0)</f>
        <v>0</v>
      </c>
      <c r="BH81" s="107">
        <f ca="1">IF(IFERROR(MATCH(_xlfn.CONCAT($B81,",",BH$4),'22 SpcFunc &amp; VentSpcFunc combos'!$Q$8:$Q$343,0),0)&gt;0,1,0)</f>
        <v>0</v>
      </c>
      <c r="BI81" s="107">
        <f ca="1">IF(IFERROR(MATCH(_xlfn.CONCAT($B81,",",BI$4),'22 SpcFunc &amp; VentSpcFunc combos'!$Q$8:$Q$343,0),0)&gt;0,1,0)</f>
        <v>0</v>
      </c>
      <c r="BJ81" s="107">
        <f ca="1">IF(IFERROR(MATCH(_xlfn.CONCAT($B81,",",BJ$4),'22 SpcFunc &amp; VentSpcFunc combos'!$Q$8:$Q$343,0),0)&gt;0,1,0)</f>
        <v>0</v>
      </c>
      <c r="BK81" s="107">
        <f ca="1">IF(IFERROR(MATCH(_xlfn.CONCAT($B81,",",BK$4),'22 SpcFunc &amp; VentSpcFunc combos'!$Q$8:$Q$343,0),0)&gt;0,1,0)</f>
        <v>0</v>
      </c>
      <c r="BL81" s="107">
        <f ca="1">IF(IFERROR(MATCH(_xlfn.CONCAT($B81,",",BL$4),'22 SpcFunc &amp; VentSpcFunc combos'!$Q$8:$Q$343,0),0)&gt;0,1,0)</f>
        <v>0</v>
      </c>
      <c r="BM81" s="107">
        <f ca="1">IF(IFERROR(MATCH(_xlfn.CONCAT($B81,",",BM$4),'22 SpcFunc &amp; VentSpcFunc combos'!$Q$8:$Q$343,0),0)&gt;0,1,0)</f>
        <v>0</v>
      </c>
      <c r="BN81" s="107">
        <f ca="1">IF(IFERROR(MATCH(_xlfn.CONCAT($B81,",",BN$4),'22 SpcFunc &amp; VentSpcFunc combos'!$Q$8:$Q$343,0),0)&gt;0,1,0)</f>
        <v>0</v>
      </c>
      <c r="BO81" s="107">
        <f ca="1">IF(IFERROR(MATCH(_xlfn.CONCAT($B81,",",BO$4),'22 SpcFunc &amp; VentSpcFunc combos'!$Q$8:$Q$343,0),0)&gt;0,1,0)</f>
        <v>0</v>
      </c>
      <c r="BP81" s="107">
        <f ca="1">IF(IFERROR(MATCH(_xlfn.CONCAT($B81,",",BP$4),'22 SpcFunc &amp; VentSpcFunc combos'!$Q$8:$Q$343,0),0)&gt;0,1,0)</f>
        <v>0</v>
      </c>
      <c r="BQ81" s="107">
        <f ca="1">IF(IFERROR(MATCH(_xlfn.CONCAT($B81,",",BQ$4),'22 SpcFunc &amp; VentSpcFunc combos'!$Q$8:$Q$343,0),0)&gt;0,1,0)</f>
        <v>0</v>
      </c>
      <c r="BR81" s="107">
        <f ca="1">IF(IFERROR(MATCH(_xlfn.CONCAT($B81,",",BR$4),'22 SpcFunc &amp; VentSpcFunc combos'!$Q$8:$Q$343,0),0)&gt;0,1,0)</f>
        <v>0</v>
      </c>
      <c r="BS81" s="107">
        <f ca="1">IF(IFERROR(MATCH(_xlfn.CONCAT($B81,",",BS$4),'22 SpcFunc &amp; VentSpcFunc combos'!$Q$8:$Q$343,0),0)&gt;0,1,0)</f>
        <v>0</v>
      </c>
      <c r="BT81" s="107">
        <f ca="1">IF(IFERROR(MATCH(_xlfn.CONCAT($B81,",",BT$4),'22 SpcFunc &amp; VentSpcFunc combos'!$Q$8:$Q$343,0),0)&gt;0,1,0)</f>
        <v>0</v>
      </c>
      <c r="BU81" s="107">
        <f ca="1">IF(IFERROR(MATCH(_xlfn.CONCAT($B81,",",BU$4),'22 SpcFunc &amp; VentSpcFunc combos'!$Q$8:$Q$343,0),0)&gt;0,1,0)</f>
        <v>0</v>
      </c>
      <c r="BV81" s="107">
        <f ca="1">IF(IFERROR(MATCH(_xlfn.CONCAT($B81,",",BV$4),'22 SpcFunc &amp; VentSpcFunc combos'!$Q$8:$Q$343,0),0)&gt;0,1,0)</f>
        <v>0</v>
      </c>
      <c r="BW81" s="107">
        <f ca="1">IF(IFERROR(MATCH(_xlfn.CONCAT($B81,",",BW$4),'22 SpcFunc &amp; VentSpcFunc combos'!$Q$8:$Q$343,0),0)&gt;0,1,0)</f>
        <v>0</v>
      </c>
      <c r="BX81" s="107">
        <f ca="1">IF(IFERROR(MATCH(_xlfn.CONCAT($B81,",",BX$4),'22 SpcFunc &amp; VentSpcFunc combos'!$Q$8:$Q$343,0),0)&gt;0,1,0)</f>
        <v>0</v>
      </c>
      <c r="BY81" s="107">
        <f ca="1">IF(IFERROR(MATCH(_xlfn.CONCAT($B81,",",BY$4),'22 SpcFunc &amp; VentSpcFunc combos'!$Q$8:$Q$343,0),0)&gt;0,1,0)</f>
        <v>0</v>
      </c>
      <c r="BZ81" s="107">
        <f ca="1">IF(IFERROR(MATCH(_xlfn.CONCAT($B81,",",BZ$4),'22 SpcFunc &amp; VentSpcFunc combos'!$Q$8:$Q$343,0),0)&gt;0,1,0)</f>
        <v>0</v>
      </c>
      <c r="CA81" s="107">
        <f ca="1">IF(IFERROR(MATCH(_xlfn.CONCAT($B81,",",CA$4),'22 SpcFunc &amp; VentSpcFunc combos'!$Q$8:$Q$343,0),0)&gt;0,1,0)</f>
        <v>0</v>
      </c>
      <c r="CB81" s="107">
        <f ca="1">IF(IFERROR(MATCH(_xlfn.CONCAT($B81,",",CB$4),'22 SpcFunc &amp; VentSpcFunc combos'!$Q$8:$Q$343,0),0)&gt;0,1,0)</f>
        <v>0</v>
      </c>
      <c r="CC81" s="107">
        <f ca="1">IF(IFERROR(MATCH(_xlfn.CONCAT($B81,",",CC$4),'22 SpcFunc &amp; VentSpcFunc combos'!$Q$8:$Q$343,0),0)&gt;0,1,0)</f>
        <v>0</v>
      </c>
      <c r="CD81" s="107">
        <f ca="1">IF(IFERROR(MATCH(_xlfn.CONCAT($B81,",",CD$4),'22 SpcFunc &amp; VentSpcFunc combos'!$Q$8:$Q$343,0),0)&gt;0,1,0)</f>
        <v>0</v>
      </c>
      <c r="CE81" s="107">
        <f ca="1">IF(IFERROR(MATCH(_xlfn.CONCAT($B81,",",CE$4),'22 SpcFunc &amp; VentSpcFunc combos'!$Q$8:$Q$343,0),0)&gt;0,1,0)</f>
        <v>0</v>
      </c>
      <c r="CF81" s="107">
        <f ca="1">IF(IFERROR(MATCH(_xlfn.CONCAT($B81,",",CF$4),'22 SpcFunc &amp; VentSpcFunc combos'!$Q$8:$Q$343,0),0)&gt;0,1,0)</f>
        <v>0</v>
      </c>
      <c r="CG81" s="107">
        <f ca="1">IF(IFERROR(MATCH(_xlfn.CONCAT($B81,",",CG$4),'22 SpcFunc &amp; VentSpcFunc combos'!$Q$8:$Q$343,0),0)&gt;0,1,0)</f>
        <v>0</v>
      </c>
      <c r="CH81" s="107">
        <f ca="1">IF(IFERROR(MATCH(_xlfn.CONCAT($B81,",",CH$4),'22 SpcFunc &amp; VentSpcFunc combos'!$Q$8:$Q$343,0),0)&gt;0,1,0)</f>
        <v>0</v>
      </c>
      <c r="CI81" s="107">
        <f ca="1">IF(IFERROR(MATCH(_xlfn.CONCAT($B81,",",CI$4),'22 SpcFunc &amp; VentSpcFunc combos'!$Q$8:$Q$343,0),0)&gt;0,1,0)</f>
        <v>0</v>
      </c>
      <c r="CJ81" s="107">
        <f ca="1">IF(IFERROR(MATCH(_xlfn.CONCAT($B81,",",CJ$4),'22 SpcFunc &amp; VentSpcFunc combos'!$Q$8:$Q$343,0),0)&gt;0,1,0)</f>
        <v>0</v>
      </c>
      <c r="CK81" s="107">
        <f ca="1">IF(IFERROR(MATCH(_xlfn.CONCAT($B81,",",CK$4),'22 SpcFunc &amp; VentSpcFunc combos'!$Q$8:$Q$343,0),0)&gt;0,1,0)</f>
        <v>0</v>
      </c>
      <c r="CL81" s="107">
        <f ca="1">IF(IFERROR(MATCH(_xlfn.CONCAT($B81,",",CL$4),'22 SpcFunc &amp; VentSpcFunc combos'!$Q$8:$Q$343,0),0)&gt;0,1,0)</f>
        <v>0</v>
      </c>
      <c r="CM81" s="107">
        <f ca="1">IF(IFERROR(MATCH(_xlfn.CONCAT($B81,",",CM$4),'22 SpcFunc &amp; VentSpcFunc combos'!$Q$8:$Q$343,0),0)&gt;0,1,0)</f>
        <v>0</v>
      </c>
      <c r="CN81" s="107">
        <f ca="1">IF(IFERROR(MATCH(_xlfn.CONCAT($B81,",",CN$4),'22 SpcFunc &amp; VentSpcFunc combos'!$Q$8:$Q$343,0),0)&gt;0,1,0)</f>
        <v>0</v>
      </c>
      <c r="CO81" s="107">
        <f ca="1">IF(IFERROR(MATCH(_xlfn.CONCAT($B81,",",CO$4),'22 SpcFunc &amp; VentSpcFunc combos'!$Q$8:$Q$343,0),0)&gt;0,1,0)</f>
        <v>0</v>
      </c>
      <c r="CP81" s="107">
        <f ca="1">IF(IFERROR(MATCH(_xlfn.CONCAT($B81,",",CP$4),'22 SpcFunc &amp; VentSpcFunc combos'!$Q$8:$Q$343,0),0)&gt;0,1,0)</f>
        <v>0</v>
      </c>
      <c r="CQ81" s="107">
        <f ca="1">IF(IFERROR(MATCH(_xlfn.CONCAT($B81,",",CQ$4),'22 SpcFunc &amp; VentSpcFunc combos'!$Q$8:$Q$343,0),0)&gt;0,1,0)</f>
        <v>0</v>
      </c>
      <c r="CR81" s="107">
        <f ca="1">IF(IFERROR(MATCH(_xlfn.CONCAT($B81,",",CR$4),'22 SpcFunc &amp; VentSpcFunc combos'!$Q$8:$Q$343,0),0)&gt;0,1,0)</f>
        <v>0</v>
      </c>
      <c r="CS81" s="107">
        <f ca="1">IF(IFERROR(MATCH(_xlfn.CONCAT($B81,",",CS$4),'22 SpcFunc &amp; VentSpcFunc combos'!$Q$8:$Q$343,0),0)&gt;0,1,0)</f>
        <v>0</v>
      </c>
      <c r="CT81" s="107">
        <f ca="1">IF(IFERROR(MATCH(_xlfn.CONCAT($B81,",",CT$4),'22 SpcFunc &amp; VentSpcFunc combos'!$Q$8:$Q$343,0),0)&gt;0,1,0)</f>
        <v>0</v>
      </c>
      <c r="CU81" s="86" t="s">
        <v>535</v>
      </c>
      <c r="CV81">
        <f t="shared" ca="1" si="5"/>
        <v>1</v>
      </c>
    </row>
    <row r="82" spans="2:100">
      <c r="B82" t="str">
        <f>'For CSV - 2022 SpcFuncData'!B83</f>
        <v>All other</v>
      </c>
      <c r="C82" s="107">
        <f ca="1">IF(IFERROR(MATCH(_xlfn.CONCAT($B82,",",C$4),'22 SpcFunc &amp; VentSpcFunc combos'!$Q$8:$Q$343,0),0)&gt;0,1,0)</f>
        <v>0</v>
      </c>
      <c r="D82" s="107">
        <f ca="1">IF(IFERROR(MATCH(_xlfn.CONCAT($B82,",",D$4),'22 SpcFunc &amp; VentSpcFunc combos'!$Q$8:$Q$343,0),0)&gt;0,1,0)</f>
        <v>0</v>
      </c>
      <c r="E82" s="107">
        <f ca="1">IF(IFERROR(MATCH(_xlfn.CONCAT($B82,",",E$4),'22 SpcFunc &amp; VentSpcFunc combos'!$Q$8:$Q$343,0),0)&gt;0,1,0)</f>
        <v>0</v>
      </c>
      <c r="F82" s="107">
        <f ca="1">IF(IFERROR(MATCH(_xlfn.CONCAT($B82,",",F$4),'22 SpcFunc &amp; VentSpcFunc combos'!$Q$8:$Q$343,0),0)&gt;0,1,0)</f>
        <v>0</v>
      </c>
      <c r="G82" s="107">
        <f ca="1">IF(IFERROR(MATCH(_xlfn.CONCAT($B82,",",G$4),'22 SpcFunc &amp; VentSpcFunc combos'!$Q$8:$Q$343,0),0)&gt;0,1,0)</f>
        <v>0</v>
      </c>
      <c r="H82" s="107">
        <f ca="1">IF(IFERROR(MATCH(_xlfn.CONCAT($B82,",",H$4),'22 SpcFunc &amp; VentSpcFunc combos'!$Q$8:$Q$343,0),0)&gt;0,1,0)</f>
        <v>0</v>
      </c>
      <c r="I82" s="107">
        <f ca="1">IF(IFERROR(MATCH(_xlfn.CONCAT($B82,",",I$4),'22 SpcFunc &amp; VentSpcFunc combos'!$Q$8:$Q$343,0),0)&gt;0,1,0)</f>
        <v>0</v>
      </c>
      <c r="J82" s="107">
        <f ca="1">IF(IFERROR(MATCH(_xlfn.CONCAT($B82,",",J$4),'22 SpcFunc &amp; VentSpcFunc combos'!$Q$8:$Q$343,0),0)&gt;0,1,0)</f>
        <v>0</v>
      </c>
      <c r="K82" s="107">
        <f ca="1">IF(IFERROR(MATCH(_xlfn.CONCAT($B82,",",K$4),'22 SpcFunc &amp; VentSpcFunc combos'!$Q$8:$Q$343,0),0)&gt;0,1,0)</f>
        <v>0</v>
      </c>
      <c r="L82" s="107">
        <f ca="1">IF(IFERROR(MATCH(_xlfn.CONCAT($B82,",",L$4),'22 SpcFunc &amp; VentSpcFunc combos'!$Q$8:$Q$343,0),0)&gt;0,1,0)</f>
        <v>0</v>
      </c>
      <c r="M82" s="107">
        <f ca="1">IF(IFERROR(MATCH(_xlfn.CONCAT($B82,",",M$4),'22 SpcFunc &amp; VentSpcFunc combos'!$Q$8:$Q$343,0),0)&gt;0,1,0)</f>
        <v>0</v>
      </c>
      <c r="N82" s="107">
        <f ca="1">IF(IFERROR(MATCH(_xlfn.CONCAT($B82,",",N$4),'22 SpcFunc &amp; VentSpcFunc combos'!$Q$8:$Q$343,0),0)&gt;0,1,0)</f>
        <v>0</v>
      </c>
      <c r="O82" s="107">
        <f ca="1">IF(IFERROR(MATCH(_xlfn.CONCAT($B82,",",O$4),'22 SpcFunc &amp; VentSpcFunc combos'!$Q$8:$Q$343,0),0)&gt;0,1,0)</f>
        <v>0</v>
      </c>
      <c r="P82" s="107">
        <f ca="1">IF(IFERROR(MATCH(_xlfn.CONCAT($B82,",",P$4),'22 SpcFunc &amp; VentSpcFunc combos'!$Q$8:$Q$343,0),0)&gt;0,1,0)</f>
        <v>0</v>
      </c>
      <c r="Q82" s="107">
        <f ca="1">IF(IFERROR(MATCH(_xlfn.CONCAT($B82,",",Q$4),'22 SpcFunc &amp; VentSpcFunc combos'!$Q$8:$Q$343,0),0)&gt;0,1,0)</f>
        <v>0</v>
      </c>
      <c r="R82" s="107">
        <f ca="1">IF(IFERROR(MATCH(_xlfn.CONCAT($B82,",",R$4),'22 SpcFunc &amp; VentSpcFunc combos'!$Q$8:$Q$343,0),0)&gt;0,1,0)</f>
        <v>0</v>
      </c>
      <c r="S82" s="107">
        <f ca="1">IF(IFERROR(MATCH(_xlfn.CONCAT($B82,",",S$4),'22 SpcFunc &amp; VentSpcFunc combos'!$Q$8:$Q$343,0),0)&gt;0,1,0)</f>
        <v>0</v>
      </c>
      <c r="T82" s="107">
        <f ca="1">IF(IFERROR(MATCH(_xlfn.CONCAT($B82,",",T$4),'22 SpcFunc &amp; VentSpcFunc combos'!$Q$8:$Q$343,0),0)&gt;0,1,0)</f>
        <v>0</v>
      </c>
      <c r="U82" s="107">
        <f ca="1">IF(IFERROR(MATCH(_xlfn.CONCAT($B82,",",U$4),'22 SpcFunc &amp; VentSpcFunc combos'!$Q$8:$Q$343,0),0)&gt;0,1,0)</f>
        <v>0</v>
      </c>
      <c r="V82" s="107">
        <f ca="1">IF(IFERROR(MATCH(_xlfn.CONCAT($B82,",",V$4),'22 SpcFunc &amp; VentSpcFunc combos'!$Q$8:$Q$343,0),0)&gt;0,1,0)</f>
        <v>0</v>
      </c>
      <c r="W82" s="107">
        <f ca="1">IF(IFERROR(MATCH(_xlfn.CONCAT($B82,",",W$4),'22 SpcFunc &amp; VentSpcFunc combos'!$Q$8:$Q$343,0),0)&gt;0,1,0)</f>
        <v>0</v>
      </c>
      <c r="X82" s="107">
        <f ca="1">IF(IFERROR(MATCH(_xlfn.CONCAT($B82,",",X$4),'22 SpcFunc &amp; VentSpcFunc combos'!$Q$8:$Q$343,0),0)&gt;0,1,0)</f>
        <v>0</v>
      </c>
      <c r="Y82" s="107">
        <f ca="1">IF(IFERROR(MATCH(_xlfn.CONCAT($B82,",",Y$4),'22 SpcFunc &amp; VentSpcFunc combos'!$Q$8:$Q$343,0),0)&gt;0,1,0)</f>
        <v>0</v>
      </c>
      <c r="Z82" s="107">
        <f ca="1">IF(IFERROR(MATCH(_xlfn.CONCAT($B82,",",Z$4),'22 SpcFunc &amp; VentSpcFunc combos'!$Q$8:$Q$343,0),0)&gt;0,1,0)</f>
        <v>0</v>
      </c>
      <c r="AA82" s="107">
        <f ca="1">IF(IFERROR(MATCH(_xlfn.CONCAT($B82,",",AA$4),'22 SpcFunc &amp; VentSpcFunc combos'!$Q$8:$Q$343,0),0)&gt;0,1,0)</f>
        <v>0</v>
      </c>
      <c r="AB82" s="107">
        <f ca="1">IF(IFERROR(MATCH(_xlfn.CONCAT($B82,",",AB$4),'22 SpcFunc &amp; VentSpcFunc combos'!$Q$8:$Q$343,0),0)&gt;0,1,0)</f>
        <v>0</v>
      </c>
      <c r="AC82" s="107">
        <f ca="1">IF(IFERROR(MATCH(_xlfn.CONCAT($B82,",",AC$4),'22 SpcFunc &amp; VentSpcFunc combos'!$Q$8:$Q$343,0),0)&gt;0,1,0)</f>
        <v>1</v>
      </c>
      <c r="AD82" s="107">
        <f ca="1">IF(IFERROR(MATCH(_xlfn.CONCAT($B82,",",AD$4),'22 SpcFunc &amp; VentSpcFunc combos'!$Q$8:$Q$343,0),0)&gt;0,1,0)</f>
        <v>0</v>
      </c>
      <c r="AE82" s="107">
        <f ca="1">IF(IFERROR(MATCH(_xlfn.CONCAT($B82,",",AE$4),'22 SpcFunc &amp; VentSpcFunc combos'!$Q$8:$Q$343,0),0)&gt;0,1,0)</f>
        <v>0</v>
      </c>
      <c r="AF82" s="107">
        <f ca="1">IF(IFERROR(MATCH(_xlfn.CONCAT($B82,",",AF$4),'22 SpcFunc &amp; VentSpcFunc combos'!$Q$8:$Q$343,0),0)&gt;0,1,0)</f>
        <v>0</v>
      </c>
      <c r="AG82" s="107">
        <f ca="1">IF(IFERROR(MATCH(_xlfn.CONCAT($B82,",",AG$4),'22 SpcFunc &amp; VentSpcFunc combos'!$Q$8:$Q$343,0),0)&gt;0,1,0)</f>
        <v>0</v>
      </c>
      <c r="AH82" s="107">
        <f ca="1">IF(IFERROR(MATCH(_xlfn.CONCAT($B82,",",AH$4),'22 SpcFunc &amp; VentSpcFunc combos'!$Q$8:$Q$343,0),0)&gt;0,1,0)</f>
        <v>0</v>
      </c>
      <c r="AI82" s="107">
        <f ca="1">IF(IFERROR(MATCH(_xlfn.CONCAT($B82,",",AI$4),'22 SpcFunc &amp; VentSpcFunc combos'!$Q$8:$Q$343,0),0)&gt;0,1,0)</f>
        <v>0</v>
      </c>
      <c r="AJ82" s="107">
        <f ca="1">IF(IFERROR(MATCH(_xlfn.CONCAT($B82,",",AJ$4),'22 SpcFunc &amp; VentSpcFunc combos'!$Q$8:$Q$343,0),0)&gt;0,1,0)</f>
        <v>0</v>
      </c>
      <c r="AK82" s="107">
        <f ca="1">IF(IFERROR(MATCH(_xlfn.CONCAT($B82,",",AK$4),'22 SpcFunc &amp; VentSpcFunc combos'!$Q$8:$Q$343,0),0)&gt;0,1,0)</f>
        <v>0</v>
      </c>
      <c r="AL82" s="107">
        <f ca="1">IF(IFERROR(MATCH(_xlfn.CONCAT($B82,",",AL$4),'22 SpcFunc &amp; VentSpcFunc combos'!$Q$8:$Q$343,0),0)&gt;0,1,0)</f>
        <v>0</v>
      </c>
      <c r="AM82" s="107">
        <f ca="1">IF(IFERROR(MATCH(_xlfn.CONCAT($B82,",",AM$4),'22 SpcFunc &amp; VentSpcFunc combos'!$Q$8:$Q$343,0),0)&gt;0,1,0)</f>
        <v>0</v>
      </c>
      <c r="AN82" s="107">
        <f ca="1">IF(IFERROR(MATCH(_xlfn.CONCAT($B82,",",AN$4),'22 SpcFunc &amp; VentSpcFunc combos'!$Q$8:$Q$343,0),0)&gt;0,1,0)</f>
        <v>0</v>
      </c>
      <c r="AO82" s="107">
        <f ca="1">IF(IFERROR(MATCH(_xlfn.CONCAT($B82,",",AO$4),'22 SpcFunc &amp; VentSpcFunc combos'!$Q$8:$Q$343,0),0)&gt;0,1,0)</f>
        <v>0</v>
      </c>
      <c r="AP82" s="107">
        <f ca="1">IF(IFERROR(MATCH(_xlfn.CONCAT($B82,",",AP$4),'22 SpcFunc &amp; VentSpcFunc combos'!$Q$8:$Q$343,0),0)&gt;0,1,0)</f>
        <v>0</v>
      </c>
      <c r="AQ82" s="107">
        <f ca="1">IF(IFERROR(MATCH(_xlfn.CONCAT($B82,",",AQ$4),'22 SpcFunc &amp; VentSpcFunc combos'!$Q$8:$Q$343,0),0)&gt;0,1,0)</f>
        <v>0</v>
      </c>
      <c r="AR82" s="107">
        <f ca="1">IF(IFERROR(MATCH(_xlfn.CONCAT($B82,",",AR$4),'22 SpcFunc &amp; VentSpcFunc combos'!$Q$8:$Q$343,0),0)&gt;0,1,0)</f>
        <v>0</v>
      </c>
      <c r="AS82" s="107">
        <f ca="1">IF(IFERROR(MATCH(_xlfn.CONCAT($B82,",",AS$4),'22 SpcFunc &amp; VentSpcFunc combos'!$Q$8:$Q$343,0),0)&gt;0,1,0)</f>
        <v>0</v>
      </c>
      <c r="AT82" s="107">
        <f ca="1">IF(IFERROR(MATCH(_xlfn.CONCAT($B82,",",AT$4),'22 SpcFunc &amp; VentSpcFunc combos'!$Q$8:$Q$343,0),0)&gt;0,1,0)</f>
        <v>0</v>
      </c>
      <c r="AU82" s="107">
        <f ca="1">IF(IFERROR(MATCH(_xlfn.CONCAT($B82,",",AU$4),'22 SpcFunc &amp; VentSpcFunc combos'!$Q$8:$Q$343,0),0)&gt;0,1,0)</f>
        <v>0</v>
      </c>
      <c r="AV82" s="107">
        <f ca="1">IF(IFERROR(MATCH(_xlfn.CONCAT($B82,",",AV$4),'22 SpcFunc &amp; VentSpcFunc combos'!$Q$8:$Q$343,0),0)&gt;0,1,0)</f>
        <v>0</v>
      </c>
      <c r="AW82" s="107">
        <f ca="1">IF(IFERROR(MATCH(_xlfn.CONCAT($B82,",",AW$4),'22 SpcFunc &amp; VentSpcFunc combos'!$Q$8:$Q$343,0),0)&gt;0,1,0)</f>
        <v>0</v>
      </c>
      <c r="AX82" s="107">
        <f ca="1">IF(IFERROR(MATCH(_xlfn.CONCAT($B82,",",AX$4),'22 SpcFunc &amp; VentSpcFunc combos'!$Q$8:$Q$343,0),0)&gt;0,1,0)</f>
        <v>0</v>
      </c>
      <c r="AY82" s="107">
        <f ca="1">IF(IFERROR(MATCH(_xlfn.CONCAT($B82,",",AY$4),'22 SpcFunc &amp; VentSpcFunc combos'!$Q$8:$Q$343,0),0)&gt;0,1,0)</f>
        <v>0</v>
      </c>
      <c r="AZ82" s="107">
        <f ca="1">IF(IFERROR(MATCH(_xlfn.CONCAT($B82,",",AZ$4),'22 SpcFunc &amp; VentSpcFunc combos'!$Q$8:$Q$343,0),0)&gt;0,1,0)</f>
        <v>0</v>
      </c>
      <c r="BA82" s="107">
        <f ca="1">IF(IFERROR(MATCH(_xlfn.CONCAT($B82,",",BA$4),'22 SpcFunc &amp; VentSpcFunc combos'!$Q$8:$Q$343,0),0)&gt;0,1,0)</f>
        <v>1</v>
      </c>
      <c r="BB82" s="107">
        <f ca="1">IF(IFERROR(MATCH(_xlfn.CONCAT($B82,",",BB$4),'22 SpcFunc &amp; VentSpcFunc combos'!$Q$8:$Q$343,0),0)&gt;0,1,0)</f>
        <v>0</v>
      </c>
      <c r="BC82" s="107">
        <f ca="1">IF(IFERROR(MATCH(_xlfn.CONCAT($B82,",",BC$4),'22 SpcFunc &amp; VentSpcFunc combos'!$Q$8:$Q$343,0),0)&gt;0,1,0)</f>
        <v>0</v>
      </c>
      <c r="BD82" s="107">
        <f ca="1">IF(IFERROR(MATCH(_xlfn.CONCAT($B82,",",BD$4),'22 SpcFunc &amp; VentSpcFunc combos'!$Q$8:$Q$343,0),0)&gt;0,1,0)</f>
        <v>0</v>
      </c>
      <c r="BE82" s="107">
        <f ca="1">IF(IFERROR(MATCH(_xlfn.CONCAT($B82,",",BE$4),'22 SpcFunc &amp; VentSpcFunc combos'!$Q$8:$Q$343,0),0)&gt;0,1,0)</f>
        <v>0</v>
      </c>
      <c r="BF82" s="107">
        <f ca="1">IF(IFERROR(MATCH(_xlfn.CONCAT($B82,",",BF$4),'22 SpcFunc &amp; VentSpcFunc combos'!$Q$8:$Q$343,0),0)&gt;0,1,0)</f>
        <v>0</v>
      </c>
      <c r="BG82" s="107">
        <f ca="1">IF(IFERROR(MATCH(_xlfn.CONCAT($B82,",",BG$4),'22 SpcFunc &amp; VentSpcFunc combos'!$Q$8:$Q$343,0),0)&gt;0,1,0)</f>
        <v>0</v>
      </c>
      <c r="BH82" s="107">
        <f ca="1">IF(IFERROR(MATCH(_xlfn.CONCAT($B82,",",BH$4),'22 SpcFunc &amp; VentSpcFunc combos'!$Q$8:$Q$343,0),0)&gt;0,1,0)</f>
        <v>1</v>
      </c>
      <c r="BI82" s="107">
        <f ca="1">IF(IFERROR(MATCH(_xlfn.CONCAT($B82,",",BI$4),'22 SpcFunc &amp; VentSpcFunc combos'!$Q$8:$Q$343,0),0)&gt;0,1,0)</f>
        <v>0</v>
      </c>
      <c r="BJ82" s="107">
        <f ca="1">IF(IFERROR(MATCH(_xlfn.CONCAT($B82,",",BJ$4),'22 SpcFunc &amp; VentSpcFunc combos'!$Q$8:$Q$343,0),0)&gt;0,1,0)</f>
        <v>0</v>
      </c>
      <c r="BK82" s="107">
        <f ca="1">IF(IFERROR(MATCH(_xlfn.CONCAT($B82,",",BK$4),'22 SpcFunc &amp; VentSpcFunc combos'!$Q$8:$Q$343,0),0)&gt;0,1,0)</f>
        <v>0</v>
      </c>
      <c r="BL82" s="107">
        <f ca="1">IF(IFERROR(MATCH(_xlfn.CONCAT($B82,",",BL$4),'22 SpcFunc &amp; VentSpcFunc combos'!$Q$8:$Q$343,0),0)&gt;0,1,0)</f>
        <v>0</v>
      </c>
      <c r="BM82" s="107">
        <f ca="1">IF(IFERROR(MATCH(_xlfn.CONCAT($B82,",",BM$4),'22 SpcFunc &amp; VentSpcFunc combos'!$Q$8:$Q$343,0),0)&gt;0,1,0)</f>
        <v>0</v>
      </c>
      <c r="BN82" s="107">
        <f ca="1">IF(IFERROR(MATCH(_xlfn.CONCAT($B82,",",BN$4),'22 SpcFunc &amp; VentSpcFunc combos'!$Q$8:$Q$343,0),0)&gt;0,1,0)</f>
        <v>0</v>
      </c>
      <c r="BO82" s="107">
        <f ca="1">IF(IFERROR(MATCH(_xlfn.CONCAT($B82,",",BO$4),'22 SpcFunc &amp; VentSpcFunc combos'!$Q$8:$Q$343,0),0)&gt;0,1,0)</f>
        <v>0</v>
      </c>
      <c r="BP82" s="107">
        <f ca="1">IF(IFERROR(MATCH(_xlfn.CONCAT($B82,",",BP$4),'22 SpcFunc &amp; VentSpcFunc combos'!$Q$8:$Q$343,0),0)&gt;0,1,0)</f>
        <v>0</v>
      </c>
      <c r="BQ82" s="107">
        <f ca="1">IF(IFERROR(MATCH(_xlfn.CONCAT($B82,",",BQ$4),'22 SpcFunc &amp; VentSpcFunc combos'!$Q$8:$Q$343,0),0)&gt;0,1,0)</f>
        <v>0</v>
      </c>
      <c r="BR82" s="107">
        <f ca="1">IF(IFERROR(MATCH(_xlfn.CONCAT($B82,",",BR$4),'22 SpcFunc &amp; VentSpcFunc combos'!$Q$8:$Q$343,0),0)&gt;0,1,0)</f>
        <v>0</v>
      </c>
      <c r="BS82" s="107">
        <f ca="1">IF(IFERROR(MATCH(_xlfn.CONCAT($B82,",",BS$4),'22 SpcFunc &amp; VentSpcFunc combos'!$Q$8:$Q$343,0),0)&gt;0,1,0)</f>
        <v>0</v>
      </c>
      <c r="BT82" s="107">
        <f ca="1">IF(IFERROR(MATCH(_xlfn.CONCAT($B82,",",BT$4),'22 SpcFunc &amp; VentSpcFunc combos'!$Q$8:$Q$343,0),0)&gt;0,1,0)</f>
        <v>0</v>
      </c>
      <c r="BU82" s="107">
        <f ca="1">IF(IFERROR(MATCH(_xlfn.CONCAT($B82,",",BU$4),'22 SpcFunc &amp; VentSpcFunc combos'!$Q$8:$Q$343,0),0)&gt;0,1,0)</f>
        <v>0</v>
      </c>
      <c r="BV82" s="107">
        <f ca="1">IF(IFERROR(MATCH(_xlfn.CONCAT($B82,",",BV$4),'22 SpcFunc &amp; VentSpcFunc combos'!$Q$8:$Q$343,0),0)&gt;0,1,0)</f>
        <v>0</v>
      </c>
      <c r="BW82" s="107">
        <f ca="1">IF(IFERROR(MATCH(_xlfn.CONCAT($B82,",",BW$4),'22 SpcFunc &amp; VentSpcFunc combos'!$Q$8:$Q$343,0),0)&gt;0,1,0)</f>
        <v>0</v>
      </c>
      <c r="BX82" s="107">
        <f ca="1">IF(IFERROR(MATCH(_xlfn.CONCAT($B82,",",BX$4),'22 SpcFunc &amp; VentSpcFunc combos'!$Q$8:$Q$343,0),0)&gt;0,1,0)</f>
        <v>0</v>
      </c>
      <c r="BY82" s="107">
        <f ca="1">IF(IFERROR(MATCH(_xlfn.CONCAT($B82,",",BY$4),'22 SpcFunc &amp; VentSpcFunc combos'!$Q$8:$Q$343,0),0)&gt;0,1,0)</f>
        <v>0</v>
      </c>
      <c r="BZ82" s="107">
        <f ca="1">IF(IFERROR(MATCH(_xlfn.CONCAT($B82,",",BZ$4),'22 SpcFunc &amp; VentSpcFunc combos'!$Q$8:$Q$343,0),0)&gt;0,1,0)</f>
        <v>0</v>
      </c>
      <c r="CA82" s="107">
        <f ca="1">IF(IFERROR(MATCH(_xlfn.CONCAT($B82,",",CA$4),'22 SpcFunc &amp; VentSpcFunc combos'!$Q$8:$Q$343,0),0)&gt;0,1,0)</f>
        <v>0</v>
      </c>
      <c r="CB82" s="107">
        <f ca="1">IF(IFERROR(MATCH(_xlfn.CONCAT($B82,",",CB$4),'22 SpcFunc &amp; VentSpcFunc combos'!$Q$8:$Q$343,0),0)&gt;0,1,0)</f>
        <v>0</v>
      </c>
      <c r="CC82" s="107">
        <f ca="1">IF(IFERROR(MATCH(_xlfn.CONCAT($B82,",",CC$4),'22 SpcFunc &amp; VentSpcFunc combos'!$Q$8:$Q$343,0),0)&gt;0,1,0)</f>
        <v>0</v>
      </c>
      <c r="CD82" s="107">
        <f ca="1">IF(IFERROR(MATCH(_xlfn.CONCAT($B82,",",CD$4),'22 SpcFunc &amp; VentSpcFunc combos'!$Q$8:$Q$343,0),0)&gt;0,1,0)</f>
        <v>0</v>
      </c>
      <c r="CE82" s="107">
        <f ca="1">IF(IFERROR(MATCH(_xlfn.CONCAT($B82,",",CE$4),'22 SpcFunc &amp; VentSpcFunc combos'!$Q$8:$Q$343,0),0)&gt;0,1,0)</f>
        <v>0</v>
      </c>
      <c r="CF82" s="107">
        <f ca="1">IF(IFERROR(MATCH(_xlfn.CONCAT($B82,",",CF$4),'22 SpcFunc &amp; VentSpcFunc combos'!$Q$8:$Q$343,0),0)&gt;0,1,0)</f>
        <v>0</v>
      </c>
      <c r="CG82" s="107">
        <f ca="1">IF(IFERROR(MATCH(_xlfn.CONCAT($B82,",",CG$4),'22 SpcFunc &amp; VentSpcFunc combos'!$Q$8:$Q$343,0),0)&gt;0,1,0)</f>
        <v>0</v>
      </c>
      <c r="CH82" s="107">
        <f ca="1">IF(IFERROR(MATCH(_xlfn.CONCAT($B82,",",CH$4),'22 SpcFunc &amp; VentSpcFunc combos'!$Q$8:$Q$343,0),0)&gt;0,1,0)</f>
        <v>0</v>
      </c>
      <c r="CI82" s="107">
        <f ca="1">IF(IFERROR(MATCH(_xlfn.CONCAT($B82,",",CI$4),'22 SpcFunc &amp; VentSpcFunc combos'!$Q$8:$Q$343,0),0)&gt;0,1,0)</f>
        <v>0</v>
      </c>
      <c r="CJ82" s="107">
        <f ca="1">IF(IFERROR(MATCH(_xlfn.CONCAT($B82,",",CJ$4),'22 SpcFunc &amp; VentSpcFunc combos'!$Q$8:$Q$343,0),0)&gt;0,1,0)</f>
        <v>0</v>
      </c>
      <c r="CK82" s="107">
        <f ca="1">IF(IFERROR(MATCH(_xlfn.CONCAT($B82,",",CK$4),'22 SpcFunc &amp; VentSpcFunc combos'!$Q$8:$Q$343,0),0)&gt;0,1,0)</f>
        <v>0</v>
      </c>
      <c r="CL82" s="107">
        <f ca="1">IF(IFERROR(MATCH(_xlfn.CONCAT($B82,",",CL$4),'22 SpcFunc &amp; VentSpcFunc combos'!$Q$8:$Q$343,0),0)&gt;0,1,0)</f>
        <v>1</v>
      </c>
      <c r="CM82" s="107">
        <f ca="1">IF(IFERROR(MATCH(_xlfn.CONCAT($B82,",",CM$4),'22 SpcFunc &amp; VentSpcFunc combos'!$Q$8:$Q$343,0),0)&gt;0,1,0)</f>
        <v>0</v>
      </c>
      <c r="CN82" s="107">
        <f ca="1">IF(IFERROR(MATCH(_xlfn.CONCAT($B82,",",CN$4),'22 SpcFunc &amp; VentSpcFunc combos'!$Q$8:$Q$343,0),0)&gt;0,1,0)</f>
        <v>0</v>
      </c>
      <c r="CO82" s="107">
        <f ca="1">IF(IFERROR(MATCH(_xlfn.CONCAT($B82,",",CO$4),'22 SpcFunc &amp; VentSpcFunc combos'!$Q$8:$Q$343,0),0)&gt;0,1,0)</f>
        <v>0</v>
      </c>
      <c r="CP82" s="107">
        <f ca="1">IF(IFERROR(MATCH(_xlfn.CONCAT($B82,",",CP$4),'22 SpcFunc &amp; VentSpcFunc combos'!$Q$8:$Q$343,0),0)&gt;0,1,0)</f>
        <v>0</v>
      </c>
      <c r="CQ82" s="107">
        <f ca="1">IF(IFERROR(MATCH(_xlfn.CONCAT($B82,",",CQ$4),'22 SpcFunc &amp; VentSpcFunc combos'!$Q$8:$Q$343,0),0)&gt;0,1,0)</f>
        <v>0</v>
      </c>
      <c r="CR82" s="107">
        <f ca="1">IF(IFERROR(MATCH(_xlfn.CONCAT($B82,",",CR$4),'22 SpcFunc &amp; VentSpcFunc combos'!$Q$8:$Q$343,0),0)&gt;0,1,0)</f>
        <v>0</v>
      </c>
      <c r="CS82" s="107">
        <f ca="1">IF(IFERROR(MATCH(_xlfn.CONCAT($B82,",",CS$4),'22 SpcFunc &amp; VentSpcFunc combos'!$Q$8:$Q$343,0),0)&gt;0,1,0)</f>
        <v>0</v>
      </c>
      <c r="CT82" s="107">
        <f ca="1">IF(IFERROR(MATCH(_xlfn.CONCAT($B82,",",CT$4),'22 SpcFunc &amp; VentSpcFunc combos'!$Q$8:$Q$343,0),0)&gt;0,1,0)</f>
        <v>0</v>
      </c>
      <c r="CU82" s="86" t="s">
        <v>535</v>
      </c>
      <c r="CV82">
        <f t="shared" ca="1" si="5"/>
        <v>4</v>
      </c>
    </row>
    <row r="83" spans="2:100">
      <c r="B83" t="e">
        <f>'For CSV - 2022 SpcFuncData'!#REF!</f>
        <v>#REF!</v>
      </c>
      <c r="C83" s="107">
        <f>IF(IFERROR(MATCH(_xlfn.CONCAT($B83,",",C$4),'22 SpcFunc &amp; VentSpcFunc combos'!$Q$8:$Q$343,0),0)&gt;0,1,0)</f>
        <v>0</v>
      </c>
      <c r="D83" s="107">
        <f>IF(IFERROR(MATCH(_xlfn.CONCAT($B83,",",D$4),'22 SpcFunc &amp; VentSpcFunc combos'!$Q$8:$Q$343,0),0)&gt;0,1,0)</f>
        <v>0</v>
      </c>
      <c r="E83" s="107">
        <f>IF(IFERROR(MATCH(_xlfn.CONCAT($B83,",",E$4),'22 SpcFunc &amp; VentSpcFunc combos'!$Q$8:$Q$343,0),0)&gt;0,1,0)</f>
        <v>0</v>
      </c>
      <c r="F83" s="107">
        <f>IF(IFERROR(MATCH(_xlfn.CONCAT($B83,",",F$4),'22 SpcFunc &amp; VentSpcFunc combos'!$Q$8:$Q$343,0),0)&gt;0,1,0)</f>
        <v>0</v>
      </c>
      <c r="G83" s="107">
        <f>IF(IFERROR(MATCH(_xlfn.CONCAT($B83,",",G$4),'22 SpcFunc &amp; VentSpcFunc combos'!$Q$8:$Q$343,0),0)&gt;0,1,0)</f>
        <v>0</v>
      </c>
      <c r="H83" s="107">
        <f>IF(IFERROR(MATCH(_xlfn.CONCAT($B83,",",H$4),'22 SpcFunc &amp; VentSpcFunc combos'!$Q$8:$Q$343,0),0)&gt;0,1,0)</f>
        <v>0</v>
      </c>
      <c r="I83" s="107">
        <f>IF(IFERROR(MATCH(_xlfn.CONCAT($B83,",",I$4),'22 SpcFunc &amp; VentSpcFunc combos'!$Q$8:$Q$343,0),0)&gt;0,1,0)</f>
        <v>0</v>
      </c>
      <c r="J83" s="107">
        <f>IF(IFERROR(MATCH(_xlfn.CONCAT($B83,",",J$4),'22 SpcFunc &amp; VentSpcFunc combos'!$Q$8:$Q$343,0),0)&gt;0,1,0)</f>
        <v>0</v>
      </c>
      <c r="K83" s="107">
        <f>IF(IFERROR(MATCH(_xlfn.CONCAT($B83,",",K$4),'22 SpcFunc &amp; VentSpcFunc combos'!$Q$8:$Q$343,0),0)&gt;0,1,0)</f>
        <v>0</v>
      </c>
      <c r="L83" s="107">
        <f>IF(IFERROR(MATCH(_xlfn.CONCAT($B83,",",L$4),'22 SpcFunc &amp; VentSpcFunc combos'!$Q$8:$Q$343,0),0)&gt;0,1,0)</f>
        <v>0</v>
      </c>
      <c r="M83" s="107">
        <f>IF(IFERROR(MATCH(_xlfn.CONCAT($B83,",",M$4),'22 SpcFunc &amp; VentSpcFunc combos'!$Q$8:$Q$343,0),0)&gt;0,1,0)</f>
        <v>0</v>
      </c>
      <c r="N83" s="107">
        <f>IF(IFERROR(MATCH(_xlfn.CONCAT($B83,",",N$4),'22 SpcFunc &amp; VentSpcFunc combos'!$Q$8:$Q$343,0),0)&gt;0,1,0)</f>
        <v>0</v>
      </c>
      <c r="O83" s="107">
        <f>IF(IFERROR(MATCH(_xlfn.CONCAT($B83,",",O$4),'22 SpcFunc &amp; VentSpcFunc combos'!$Q$8:$Q$343,0),0)&gt;0,1,0)</f>
        <v>0</v>
      </c>
      <c r="P83" s="107">
        <f>IF(IFERROR(MATCH(_xlfn.CONCAT($B83,",",P$4),'22 SpcFunc &amp; VentSpcFunc combos'!$Q$8:$Q$343,0),0)&gt;0,1,0)</f>
        <v>0</v>
      </c>
      <c r="Q83" s="107">
        <f>IF(IFERROR(MATCH(_xlfn.CONCAT($B83,",",Q$4),'22 SpcFunc &amp; VentSpcFunc combos'!$Q$8:$Q$343,0),0)&gt;0,1,0)</f>
        <v>0</v>
      </c>
      <c r="R83" s="107">
        <f>IF(IFERROR(MATCH(_xlfn.CONCAT($B83,",",R$4),'22 SpcFunc &amp; VentSpcFunc combos'!$Q$8:$Q$343,0),0)&gt;0,1,0)</f>
        <v>0</v>
      </c>
      <c r="S83" s="107">
        <f>IF(IFERROR(MATCH(_xlfn.CONCAT($B83,",",S$4),'22 SpcFunc &amp; VentSpcFunc combos'!$Q$8:$Q$343,0),0)&gt;0,1,0)</f>
        <v>0</v>
      </c>
      <c r="T83" s="107">
        <f>IF(IFERROR(MATCH(_xlfn.CONCAT($B83,",",T$4),'22 SpcFunc &amp; VentSpcFunc combos'!$Q$8:$Q$343,0),0)&gt;0,1,0)</f>
        <v>0</v>
      </c>
      <c r="U83" s="107">
        <f>IF(IFERROR(MATCH(_xlfn.CONCAT($B83,",",U$4),'22 SpcFunc &amp; VentSpcFunc combos'!$Q$8:$Q$343,0),0)&gt;0,1,0)</f>
        <v>0</v>
      </c>
      <c r="V83" s="107">
        <f>IF(IFERROR(MATCH(_xlfn.CONCAT($B83,",",V$4),'22 SpcFunc &amp; VentSpcFunc combos'!$Q$8:$Q$343,0),0)&gt;0,1,0)</f>
        <v>0</v>
      </c>
      <c r="W83" s="107">
        <f>IF(IFERROR(MATCH(_xlfn.CONCAT($B83,",",W$4),'22 SpcFunc &amp; VentSpcFunc combos'!$Q$8:$Q$343,0),0)&gt;0,1,0)</f>
        <v>0</v>
      </c>
      <c r="X83" s="107">
        <f>IF(IFERROR(MATCH(_xlfn.CONCAT($B83,",",X$4),'22 SpcFunc &amp; VentSpcFunc combos'!$Q$8:$Q$343,0),0)&gt;0,1,0)</f>
        <v>0</v>
      </c>
      <c r="Y83" s="107">
        <f>IF(IFERROR(MATCH(_xlfn.CONCAT($B83,",",Y$4),'22 SpcFunc &amp; VentSpcFunc combos'!$Q$8:$Q$343,0),0)&gt;0,1,0)</f>
        <v>0</v>
      </c>
      <c r="Z83" s="107">
        <f>IF(IFERROR(MATCH(_xlfn.CONCAT($B83,",",Z$4),'22 SpcFunc &amp; VentSpcFunc combos'!$Q$8:$Q$343,0),0)&gt;0,1,0)</f>
        <v>0</v>
      </c>
      <c r="AA83" s="107">
        <f>IF(IFERROR(MATCH(_xlfn.CONCAT($B83,",",AA$4),'22 SpcFunc &amp; VentSpcFunc combos'!$Q$8:$Q$343,0),0)&gt;0,1,0)</f>
        <v>0</v>
      </c>
      <c r="AB83" s="107">
        <f>IF(IFERROR(MATCH(_xlfn.CONCAT($B83,",",AB$4),'22 SpcFunc &amp; VentSpcFunc combos'!$Q$8:$Q$343,0),0)&gt;0,1,0)</f>
        <v>0</v>
      </c>
      <c r="AC83" s="107">
        <f>IF(IFERROR(MATCH(_xlfn.CONCAT($B83,",",AC$4),'22 SpcFunc &amp; VentSpcFunc combos'!$Q$8:$Q$343,0),0)&gt;0,1,0)</f>
        <v>0</v>
      </c>
      <c r="AD83" s="107">
        <f>IF(IFERROR(MATCH(_xlfn.CONCAT($B83,",",AD$4),'22 SpcFunc &amp; VentSpcFunc combos'!$Q$8:$Q$343,0),0)&gt;0,1,0)</f>
        <v>0</v>
      </c>
      <c r="AE83" s="107">
        <f>IF(IFERROR(MATCH(_xlfn.CONCAT($B83,",",AE$4),'22 SpcFunc &amp; VentSpcFunc combos'!$Q$8:$Q$343,0),0)&gt;0,1,0)</f>
        <v>0</v>
      </c>
      <c r="AF83" s="107">
        <f>IF(IFERROR(MATCH(_xlfn.CONCAT($B83,",",AF$4),'22 SpcFunc &amp; VentSpcFunc combos'!$Q$8:$Q$343,0),0)&gt;0,1,0)</f>
        <v>0</v>
      </c>
      <c r="AG83" s="107">
        <f>IF(IFERROR(MATCH(_xlfn.CONCAT($B83,",",AG$4),'22 SpcFunc &amp; VentSpcFunc combos'!$Q$8:$Q$343,0),0)&gt;0,1,0)</f>
        <v>0</v>
      </c>
      <c r="AH83" s="107">
        <f>IF(IFERROR(MATCH(_xlfn.CONCAT($B83,",",AH$4),'22 SpcFunc &amp; VentSpcFunc combos'!$Q$8:$Q$343,0),0)&gt;0,1,0)</f>
        <v>0</v>
      </c>
      <c r="AI83" s="107">
        <f>IF(IFERROR(MATCH(_xlfn.CONCAT($B83,",",AI$4),'22 SpcFunc &amp; VentSpcFunc combos'!$Q$8:$Q$343,0),0)&gt;0,1,0)</f>
        <v>0</v>
      </c>
      <c r="AJ83" s="107">
        <f>IF(IFERROR(MATCH(_xlfn.CONCAT($B83,",",AJ$4),'22 SpcFunc &amp; VentSpcFunc combos'!$Q$8:$Q$343,0),0)&gt;0,1,0)</f>
        <v>0</v>
      </c>
      <c r="AK83" s="107">
        <f>IF(IFERROR(MATCH(_xlfn.CONCAT($B83,",",AK$4),'22 SpcFunc &amp; VentSpcFunc combos'!$Q$8:$Q$343,0),0)&gt;0,1,0)</f>
        <v>0</v>
      </c>
      <c r="AL83" s="107">
        <f>IF(IFERROR(MATCH(_xlfn.CONCAT($B83,",",AL$4),'22 SpcFunc &amp; VentSpcFunc combos'!$Q$8:$Q$343,0),0)&gt;0,1,0)</f>
        <v>0</v>
      </c>
      <c r="AM83" s="107">
        <f>IF(IFERROR(MATCH(_xlfn.CONCAT($B83,",",AM$4),'22 SpcFunc &amp; VentSpcFunc combos'!$Q$8:$Q$343,0),0)&gt;0,1,0)</f>
        <v>0</v>
      </c>
      <c r="AN83" s="107">
        <f>IF(IFERROR(MATCH(_xlfn.CONCAT($B83,",",AN$4),'22 SpcFunc &amp; VentSpcFunc combos'!$Q$8:$Q$343,0),0)&gt;0,1,0)</f>
        <v>0</v>
      </c>
      <c r="AO83" s="107">
        <f>IF(IFERROR(MATCH(_xlfn.CONCAT($B83,",",AO$4),'22 SpcFunc &amp; VentSpcFunc combos'!$Q$8:$Q$343,0),0)&gt;0,1,0)</f>
        <v>0</v>
      </c>
      <c r="AP83" s="107">
        <f>IF(IFERROR(MATCH(_xlfn.CONCAT($B83,",",AP$4),'22 SpcFunc &amp; VentSpcFunc combos'!$Q$8:$Q$343,0),0)&gt;0,1,0)</f>
        <v>0</v>
      </c>
      <c r="AQ83" s="107">
        <f>IF(IFERROR(MATCH(_xlfn.CONCAT($B83,",",AQ$4),'22 SpcFunc &amp; VentSpcFunc combos'!$Q$8:$Q$343,0),0)&gt;0,1,0)</f>
        <v>0</v>
      </c>
      <c r="AR83" s="107">
        <f>IF(IFERROR(MATCH(_xlfn.CONCAT($B83,",",AR$4),'22 SpcFunc &amp; VentSpcFunc combos'!$Q$8:$Q$343,0),0)&gt;0,1,0)</f>
        <v>0</v>
      </c>
      <c r="AS83" s="107">
        <f>IF(IFERROR(MATCH(_xlfn.CONCAT($B83,",",AS$4),'22 SpcFunc &amp; VentSpcFunc combos'!$Q$8:$Q$343,0),0)&gt;0,1,0)</f>
        <v>0</v>
      </c>
      <c r="AT83" s="107">
        <f>IF(IFERROR(MATCH(_xlfn.CONCAT($B83,",",AT$4),'22 SpcFunc &amp; VentSpcFunc combos'!$Q$8:$Q$343,0),0)&gt;0,1,0)</f>
        <v>0</v>
      </c>
      <c r="AU83" s="107">
        <f>IF(IFERROR(MATCH(_xlfn.CONCAT($B83,",",AU$4),'22 SpcFunc &amp; VentSpcFunc combos'!$Q$8:$Q$343,0),0)&gt;0,1,0)</f>
        <v>0</v>
      </c>
      <c r="AV83" s="107">
        <f>IF(IFERROR(MATCH(_xlfn.CONCAT($B83,",",AV$4),'22 SpcFunc &amp; VentSpcFunc combos'!$Q$8:$Q$343,0),0)&gt;0,1,0)</f>
        <v>0</v>
      </c>
      <c r="AW83" s="107">
        <f>IF(IFERROR(MATCH(_xlfn.CONCAT($B83,",",AW$4),'22 SpcFunc &amp; VentSpcFunc combos'!$Q$8:$Q$343,0),0)&gt;0,1,0)</f>
        <v>0</v>
      </c>
      <c r="AX83" s="107">
        <f>IF(IFERROR(MATCH(_xlfn.CONCAT($B83,",",AX$4),'22 SpcFunc &amp; VentSpcFunc combos'!$Q$8:$Q$343,0),0)&gt;0,1,0)</f>
        <v>0</v>
      </c>
      <c r="AY83" s="107">
        <f>IF(IFERROR(MATCH(_xlfn.CONCAT($B83,",",AY$4),'22 SpcFunc &amp; VentSpcFunc combos'!$Q$8:$Q$343,0),0)&gt;0,1,0)</f>
        <v>0</v>
      </c>
      <c r="AZ83" s="107">
        <f>IF(IFERROR(MATCH(_xlfn.CONCAT($B83,",",AZ$4),'22 SpcFunc &amp; VentSpcFunc combos'!$Q$8:$Q$343,0),0)&gt;0,1,0)</f>
        <v>0</v>
      </c>
      <c r="BA83" s="107">
        <f>IF(IFERROR(MATCH(_xlfn.CONCAT($B83,",",BA$4),'22 SpcFunc &amp; VentSpcFunc combos'!$Q$8:$Q$343,0),0)&gt;0,1,0)</f>
        <v>0</v>
      </c>
      <c r="BB83" s="107">
        <f>IF(IFERROR(MATCH(_xlfn.CONCAT($B83,",",BB$4),'22 SpcFunc &amp; VentSpcFunc combos'!$Q$8:$Q$343,0),0)&gt;0,1,0)</f>
        <v>0</v>
      </c>
      <c r="BC83" s="107">
        <f>IF(IFERROR(MATCH(_xlfn.CONCAT($B83,",",BC$4),'22 SpcFunc &amp; VentSpcFunc combos'!$Q$8:$Q$343,0),0)&gt;0,1,0)</f>
        <v>0</v>
      </c>
      <c r="BD83" s="107">
        <f>IF(IFERROR(MATCH(_xlfn.CONCAT($B83,",",BD$4),'22 SpcFunc &amp; VentSpcFunc combos'!$Q$8:$Q$343,0),0)&gt;0,1,0)</f>
        <v>0</v>
      </c>
      <c r="BE83" s="107">
        <f>IF(IFERROR(MATCH(_xlfn.CONCAT($B83,",",BE$4),'22 SpcFunc &amp; VentSpcFunc combos'!$Q$8:$Q$343,0),0)&gt;0,1,0)</f>
        <v>0</v>
      </c>
      <c r="BF83" s="107">
        <f>IF(IFERROR(MATCH(_xlfn.CONCAT($B83,",",BF$4),'22 SpcFunc &amp; VentSpcFunc combos'!$Q$8:$Q$343,0),0)&gt;0,1,0)</f>
        <v>0</v>
      </c>
      <c r="BG83" s="107">
        <f>IF(IFERROR(MATCH(_xlfn.CONCAT($B83,",",BG$4),'22 SpcFunc &amp; VentSpcFunc combos'!$Q$8:$Q$343,0),0)&gt;0,1,0)</f>
        <v>0</v>
      </c>
      <c r="BH83" s="107">
        <f>IF(IFERROR(MATCH(_xlfn.CONCAT($B83,",",BH$4),'22 SpcFunc &amp; VentSpcFunc combos'!$Q$8:$Q$343,0),0)&gt;0,1,0)</f>
        <v>0</v>
      </c>
      <c r="BI83" s="107">
        <f>IF(IFERROR(MATCH(_xlfn.CONCAT($B83,",",BI$4),'22 SpcFunc &amp; VentSpcFunc combos'!$Q$8:$Q$343,0),0)&gt;0,1,0)</f>
        <v>0</v>
      </c>
      <c r="BJ83" s="107">
        <f>IF(IFERROR(MATCH(_xlfn.CONCAT($B83,",",BJ$4),'22 SpcFunc &amp; VentSpcFunc combos'!$Q$8:$Q$343,0),0)&gt;0,1,0)</f>
        <v>0</v>
      </c>
      <c r="BK83" s="107">
        <f>IF(IFERROR(MATCH(_xlfn.CONCAT($B83,",",BK$4),'22 SpcFunc &amp; VentSpcFunc combos'!$Q$8:$Q$343,0),0)&gt;0,1,0)</f>
        <v>0</v>
      </c>
      <c r="BL83" s="107">
        <f>IF(IFERROR(MATCH(_xlfn.CONCAT($B83,",",BL$4),'22 SpcFunc &amp; VentSpcFunc combos'!$Q$8:$Q$343,0),0)&gt;0,1,0)</f>
        <v>0</v>
      </c>
      <c r="BM83" s="107">
        <f>IF(IFERROR(MATCH(_xlfn.CONCAT($B83,",",BM$4),'22 SpcFunc &amp; VentSpcFunc combos'!$Q$8:$Q$343,0),0)&gt;0,1,0)</f>
        <v>0</v>
      </c>
      <c r="BN83" s="107">
        <f>IF(IFERROR(MATCH(_xlfn.CONCAT($B83,",",BN$4),'22 SpcFunc &amp; VentSpcFunc combos'!$Q$8:$Q$343,0),0)&gt;0,1,0)</f>
        <v>0</v>
      </c>
      <c r="BO83" s="107">
        <f>IF(IFERROR(MATCH(_xlfn.CONCAT($B83,",",BO$4),'22 SpcFunc &amp; VentSpcFunc combos'!$Q$8:$Q$343,0),0)&gt;0,1,0)</f>
        <v>0</v>
      </c>
      <c r="BP83" s="107">
        <f>IF(IFERROR(MATCH(_xlfn.CONCAT($B83,",",BP$4),'22 SpcFunc &amp; VentSpcFunc combos'!$Q$8:$Q$343,0),0)&gt;0,1,0)</f>
        <v>0</v>
      </c>
      <c r="BQ83" s="107">
        <f>IF(IFERROR(MATCH(_xlfn.CONCAT($B83,",",BQ$4),'22 SpcFunc &amp; VentSpcFunc combos'!$Q$8:$Q$343,0),0)&gt;0,1,0)</f>
        <v>0</v>
      </c>
      <c r="BR83" s="107">
        <f>IF(IFERROR(MATCH(_xlfn.CONCAT($B83,",",BR$4),'22 SpcFunc &amp; VentSpcFunc combos'!$Q$8:$Q$343,0),0)&gt;0,1,0)</f>
        <v>0</v>
      </c>
      <c r="BS83" s="107">
        <f>IF(IFERROR(MATCH(_xlfn.CONCAT($B83,",",BS$4),'22 SpcFunc &amp; VentSpcFunc combos'!$Q$8:$Q$343,0),0)&gt;0,1,0)</f>
        <v>0</v>
      </c>
      <c r="BT83" s="107">
        <f>IF(IFERROR(MATCH(_xlfn.CONCAT($B83,",",BT$4),'22 SpcFunc &amp; VentSpcFunc combos'!$Q$8:$Q$343,0),0)&gt;0,1,0)</f>
        <v>0</v>
      </c>
      <c r="BU83" s="107">
        <f>IF(IFERROR(MATCH(_xlfn.CONCAT($B83,",",BU$4),'22 SpcFunc &amp; VentSpcFunc combos'!$Q$8:$Q$343,0),0)&gt;0,1,0)</f>
        <v>0</v>
      </c>
      <c r="BV83" s="107">
        <f>IF(IFERROR(MATCH(_xlfn.CONCAT($B83,",",BV$4),'22 SpcFunc &amp; VentSpcFunc combos'!$Q$8:$Q$343,0),0)&gt;0,1,0)</f>
        <v>0</v>
      </c>
      <c r="BW83" s="107">
        <f>IF(IFERROR(MATCH(_xlfn.CONCAT($B83,",",BW$4),'22 SpcFunc &amp; VentSpcFunc combos'!$Q$8:$Q$343,0),0)&gt;0,1,0)</f>
        <v>0</v>
      </c>
      <c r="BX83" s="107">
        <f>IF(IFERROR(MATCH(_xlfn.CONCAT($B83,",",BX$4),'22 SpcFunc &amp; VentSpcFunc combos'!$Q$8:$Q$343,0),0)&gt;0,1,0)</f>
        <v>0</v>
      </c>
      <c r="BY83" s="107">
        <f>IF(IFERROR(MATCH(_xlfn.CONCAT($B83,",",BY$4),'22 SpcFunc &amp; VentSpcFunc combos'!$Q$8:$Q$343,0),0)&gt;0,1,0)</f>
        <v>0</v>
      </c>
      <c r="BZ83" s="107">
        <f>IF(IFERROR(MATCH(_xlfn.CONCAT($B83,",",BZ$4),'22 SpcFunc &amp; VentSpcFunc combos'!$Q$8:$Q$343,0),0)&gt;0,1,0)</f>
        <v>0</v>
      </c>
      <c r="CA83" s="107">
        <f>IF(IFERROR(MATCH(_xlfn.CONCAT($B83,",",CA$4),'22 SpcFunc &amp; VentSpcFunc combos'!$Q$8:$Q$343,0),0)&gt;0,1,0)</f>
        <v>0</v>
      </c>
      <c r="CB83" s="107">
        <f>IF(IFERROR(MATCH(_xlfn.CONCAT($B83,",",CB$4),'22 SpcFunc &amp; VentSpcFunc combos'!$Q$8:$Q$343,0),0)&gt;0,1,0)</f>
        <v>0</v>
      </c>
      <c r="CC83" s="107">
        <f>IF(IFERROR(MATCH(_xlfn.CONCAT($B83,",",CC$4),'22 SpcFunc &amp; VentSpcFunc combos'!$Q$8:$Q$343,0),0)&gt;0,1,0)</f>
        <v>0</v>
      </c>
      <c r="CD83" s="107">
        <f>IF(IFERROR(MATCH(_xlfn.CONCAT($B83,",",CD$4),'22 SpcFunc &amp; VentSpcFunc combos'!$Q$8:$Q$343,0),0)&gt;0,1,0)</f>
        <v>0</v>
      </c>
      <c r="CE83" s="107">
        <f>IF(IFERROR(MATCH(_xlfn.CONCAT($B83,",",CE$4),'22 SpcFunc &amp; VentSpcFunc combos'!$Q$8:$Q$343,0),0)&gt;0,1,0)</f>
        <v>0</v>
      </c>
      <c r="CF83" s="107">
        <f>IF(IFERROR(MATCH(_xlfn.CONCAT($B83,",",CF$4),'22 SpcFunc &amp; VentSpcFunc combos'!$Q$8:$Q$343,0),0)&gt;0,1,0)</f>
        <v>0</v>
      </c>
      <c r="CG83" s="107">
        <f>IF(IFERROR(MATCH(_xlfn.CONCAT($B83,",",CG$4),'22 SpcFunc &amp; VentSpcFunc combos'!$Q$8:$Q$343,0),0)&gt;0,1,0)</f>
        <v>0</v>
      </c>
      <c r="CH83" s="107">
        <f>IF(IFERROR(MATCH(_xlfn.CONCAT($B83,",",CH$4),'22 SpcFunc &amp; VentSpcFunc combos'!$Q$8:$Q$343,0),0)&gt;0,1,0)</f>
        <v>0</v>
      </c>
      <c r="CI83" s="107">
        <f>IF(IFERROR(MATCH(_xlfn.CONCAT($B83,",",CI$4),'22 SpcFunc &amp; VentSpcFunc combos'!$Q$8:$Q$343,0),0)&gt;0,1,0)</f>
        <v>0</v>
      </c>
      <c r="CJ83" s="107">
        <f>IF(IFERROR(MATCH(_xlfn.CONCAT($B83,",",CJ$4),'22 SpcFunc &amp; VentSpcFunc combos'!$Q$8:$Q$343,0),0)&gt;0,1,0)</f>
        <v>0</v>
      </c>
      <c r="CK83" s="107">
        <f>IF(IFERROR(MATCH(_xlfn.CONCAT($B83,",",CK$4),'22 SpcFunc &amp; VentSpcFunc combos'!$Q$8:$Q$343,0),0)&gt;0,1,0)</f>
        <v>0</v>
      </c>
      <c r="CL83" s="107">
        <f>IF(IFERROR(MATCH(_xlfn.CONCAT($B83,",",CL$4),'22 SpcFunc &amp; VentSpcFunc combos'!$Q$8:$Q$343,0),0)&gt;0,1,0)</f>
        <v>0</v>
      </c>
      <c r="CM83" s="107">
        <f>IF(IFERROR(MATCH(_xlfn.CONCAT($B83,",",CM$4),'22 SpcFunc &amp; VentSpcFunc combos'!$Q$8:$Q$343,0),0)&gt;0,1,0)</f>
        <v>0</v>
      </c>
      <c r="CN83" s="107">
        <f>IF(IFERROR(MATCH(_xlfn.CONCAT($B83,",",CN$4),'22 SpcFunc &amp; VentSpcFunc combos'!$Q$8:$Q$343,0),0)&gt;0,1,0)</f>
        <v>0</v>
      </c>
      <c r="CO83" s="107">
        <f>IF(IFERROR(MATCH(_xlfn.CONCAT($B83,",",CO$4),'22 SpcFunc &amp; VentSpcFunc combos'!$Q$8:$Q$343,0),0)&gt;0,1,0)</f>
        <v>0</v>
      </c>
      <c r="CP83" s="107">
        <f>IF(IFERROR(MATCH(_xlfn.CONCAT($B83,",",CP$4),'22 SpcFunc &amp; VentSpcFunc combos'!$Q$8:$Q$343,0),0)&gt;0,1,0)</f>
        <v>0</v>
      </c>
      <c r="CQ83" s="107">
        <f>IF(IFERROR(MATCH(_xlfn.CONCAT($B83,",",CQ$4),'22 SpcFunc &amp; VentSpcFunc combos'!$Q$8:$Q$343,0),0)&gt;0,1,0)</f>
        <v>0</v>
      </c>
      <c r="CR83" s="107">
        <f>IF(IFERROR(MATCH(_xlfn.CONCAT($B83,",",CR$4),'22 SpcFunc &amp; VentSpcFunc combos'!$Q$8:$Q$343,0),0)&gt;0,1,0)</f>
        <v>0</v>
      </c>
      <c r="CS83" s="107">
        <f>IF(IFERROR(MATCH(_xlfn.CONCAT($B83,",",CS$4),'22 SpcFunc &amp; VentSpcFunc combos'!$Q$8:$Q$343,0),0)&gt;0,1,0)</f>
        <v>0</v>
      </c>
      <c r="CT83" s="107">
        <f>IF(IFERROR(MATCH(_xlfn.CONCAT($B83,",",CT$4),'22 SpcFunc &amp; VentSpcFunc combos'!$Q$8:$Q$343,0),0)&gt;0,1,0)</f>
        <v>0</v>
      </c>
      <c r="CU83" s="86" t="s">
        <v>535</v>
      </c>
      <c r="CV83">
        <f t="shared" si="5"/>
        <v>0</v>
      </c>
    </row>
    <row r="84" spans="2:100">
      <c r="B84" t="e">
        <f>'For CSV - 2022 SpcFuncData'!#REF!</f>
        <v>#REF!</v>
      </c>
      <c r="C84" s="107">
        <f>IF(IFERROR(MATCH(_xlfn.CONCAT($B84,",",C$4),'22 SpcFunc &amp; VentSpcFunc combos'!$Q$8:$Q$343,0),0)&gt;0,1,0)</f>
        <v>0</v>
      </c>
      <c r="D84" s="107">
        <f>IF(IFERROR(MATCH(_xlfn.CONCAT($B84,",",D$4),'22 SpcFunc &amp; VentSpcFunc combos'!$Q$8:$Q$343,0),0)&gt;0,1,0)</f>
        <v>0</v>
      </c>
      <c r="E84" s="107">
        <f>IF(IFERROR(MATCH(_xlfn.CONCAT($B84,",",E$4),'22 SpcFunc &amp; VentSpcFunc combos'!$Q$8:$Q$343,0),0)&gt;0,1,0)</f>
        <v>0</v>
      </c>
      <c r="F84" s="107">
        <f>IF(IFERROR(MATCH(_xlfn.CONCAT($B84,",",F$4),'22 SpcFunc &amp; VentSpcFunc combos'!$Q$8:$Q$343,0),0)&gt;0,1,0)</f>
        <v>0</v>
      </c>
      <c r="G84" s="107">
        <f>IF(IFERROR(MATCH(_xlfn.CONCAT($B84,",",G$4),'22 SpcFunc &amp; VentSpcFunc combos'!$Q$8:$Q$343,0),0)&gt;0,1,0)</f>
        <v>0</v>
      </c>
      <c r="H84" s="107">
        <f>IF(IFERROR(MATCH(_xlfn.CONCAT($B84,",",H$4),'22 SpcFunc &amp; VentSpcFunc combos'!$Q$8:$Q$343,0),0)&gt;0,1,0)</f>
        <v>0</v>
      </c>
      <c r="I84" s="107">
        <f>IF(IFERROR(MATCH(_xlfn.CONCAT($B84,",",I$4),'22 SpcFunc &amp; VentSpcFunc combos'!$Q$8:$Q$343,0),0)&gt;0,1,0)</f>
        <v>0</v>
      </c>
      <c r="J84" s="107">
        <f>IF(IFERROR(MATCH(_xlfn.CONCAT($B84,",",J$4),'22 SpcFunc &amp; VentSpcFunc combos'!$Q$8:$Q$343,0),0)&gt;0,1,0)</f>
        <v>0</v>
      </c>
      <c r="K84" s="107">
        <f>IF(IFERROR(MATCH(_xlfn.CONCAT($B84,",",K$4),'22 SpcFunc &amp; VentSpcFunc combos'!$Q$8:$Q$343,0),0)&gt;0,1,0)</f>
        <v>0</v>
      </c>
      <c r="L84" s="107">
        <f>IF(IFERROR(MATCH(_xlfn.CONCAT($B84,",",L$4),'22 SpcFunc &amp; VentSpcFunc combos'!$Q$8:$Q$343,0),0)&gt;0,1,0)</f>
        <v>0</v>
      </c>
      <c r="M84" s="107">
        <f>IF(IFERROR(MATCH(_xlfn.CONCAT($B84,",",M$4),'22 SpcFunc &amp; VentSpcFunc combos'!$Q$8:$Q$343,0),0)&gt;0,1,0)</f>
        <v>0</v>
      </c>
      <c r="N84" s="107">
        <f>IF(IFERROR(MATCH(_xlfn.CONCAT($B84,",",N$4),'22 SpcFunc &amp; VentSpcFunc combos'!$Q$8:$Q$343,0),0)&gt;0,1,0)</f>
        <v>0</v>
      </c>
      <c r="O84" s="107">
        <f>IF(IFERROR(MATCH(_xlfn.CONCAT($B84,",",O$4),'22 SpcFunc &amp; VentSpcFunc combos'!$Q$8:$Q$343,0),0)&gt;0,1,0)</f>
        <v>0</v>
      </c>
      <c r="P84" s="107">
        <f>IF(IFERROR(MATCH(_xlfn.CONCAT($B84,",",P$4),'22 SpcFunc &amp; VentSpcFunc combos'!$Q$8:$Q$343,0),0)&gt;0,1,0)</f>
        <v>0</v>
      </c>
      <c r="Q84" s="107">
        <f>IF(IFERROR(MATCH(_xlfn.CONCAT($B84,",",Q$4),'22 SpcFunc &amp; VentSpcFunc combos'!$Q$8:$Q$343,0),0)&gt;0,1,0)</f>
        <v>0</v>
      </c>
      <c r="R84" s="107">
        <f>IF(IFERROR(MATCH(_xlfn.CONCAT($B84,",",R$4),'22 SpcFunc &amp; VentSpcFunc combos'!$Q$8:$Q$343,0),0)&gt;0,1,0)</f>
        <v>0</v>
      </c>
      <c r="S84" s="107">
        <f>IF(IFERROR(MATCH(_xlfn.CONCAT($B84,",",S$4),'22 SpcFunc &amp; VentSpcFunc combos'!$Q$8:$Q$343,0),0)&gt;0,1,0)</f>
        <v>0</v>
      </c>
      <c r="T84" s="107">
        <f>IF(IFERROR(MATCH(_xlfn.CONCAT($B84,",",T$4),'22 SpcFunc &amp; VentSpcFunc combos'!$Q$8:$Q$343,0),0)&gt;0,1,0)</f>
        <v>0</v>
      </c>
      <c r="U84" s="107">
        <f>IF(IFERROR(MATCH(_xlfn.CONCAT($B84,",",U$4),'22 SpcFunc &amp; VentSpcFunc combos'!$Q$8:$Q$343,0),0)&gt;0,1,0)</f>
        <v>0</v>
      </c>
      <c r="V84" s="107">
        <f>IF(IFERROR(MATCH(_xlfn.CONCAT($B84,",",V$4),'22 SpcFunc &amp; VentSpcFunc combos'!$Q$8:$Q$343,0),0)&gt;0,1,0)</f>
        <v>0</v>
      </c>
      <c r="W84" s="107">
        <f>IF(IFERROR(MATCH(_xlfn.CONCAT($B84,",",W$4),'22 SpcFunc &amp; VentSpcFunc combos'!$Q$8:$Q$343,0),0)&gt;0,1,0)</f>
        <v>0</v>
      </c>
      <c r="X84" s="107">
        <f>IF(IFERROR(MATCH(_xlfn.CONCAT($B84,",",X$4),'22 SpcFunc &amp; VentSpcFunc combos'!$Q$8:$Q$343,0),0)&gt;0,1,0)</f>
        <v>0</v>
      </c>
      <c r="Y84" s="107">
        <f>IF(IFERROR(MATCH(_xlfn.CONCAT($B84,",",Y$4),'22 SpcFunc &amp; VentSpcFunc combos'!$Q$8:$Q$343,0),0)&gt;0,1,0)</f>
        <v>0</v>
      </c>
      <c r="Z84" s="107">
        <f>IF(IFERROR(MATCH(_xlfn.CONCAT($B84,",",Z$4),'22 SpcFunc &amp; VentSpcFunc combos'!$Q$8:$Q$343,0),0)&gt;0,1,0)</f>
        <v>0</v>
      </c>
      <c r="AA84" s="107">
        <f>IF(IFERROR(MATCH(_xlfn.CONCAT($B84,",",AA$4),'22 SpcFunc &amp; VentSpcFunc combos'!$Q$8:$Q$343,0),0)&gt;0,1,0)</f>
        <v>0</v>
      </c>
      <c r="AB84" s="107">
        <f>IF(IFERROR(MATCH(_xlfn.CONCAT($B84,",",AB$4),'22 SpcFunc &amp; VentSpcFunc combos'!$Q$8:$Q$343,0),0)&gt;0,1,0)</f>
        <v>0</v>
      </c>
      <c r="AC84" s="107">
        <f>IF(IFERROR(MATCH(_xlfn.CONCAT($B84,",",AC$4),'22 SpcFunc &amp; VentSpcFunc combos'!$Q$8:$Q$343,0),0)&gt;0,1,0)</f>
        <v>0</v>
      </c>
      <c r="AD84" s="107">
        <f>IF(IFERROR(MATCH(_xlfn.CONCAT($B84,",",AD$4),'22 SpcFunc &amp; VentSpcFunc combos'!$Q$8:$Q$343,0),0)&gt;0,1,0)</f>
        <v>0</v>
      </c>
      <c r="AE84" s="107">
        <f>IF(IFERROR(MATCH(_xlfn.CONCAT($B84,",",AE$4),'22 SpcFunc &amp; VentSpcFunc combos'!$Q$8:$Q$343,0),0)&gt;0,1,0)</f>
        <v>0</v>
      </c>
      <c r="AF84" s="107">
        <f>IF(IFERROR(MATCH(_xlfn.CONCAT($B84,",",AF$4),'22 SpcFunc &amp; VentSpcFunc combos'!$Q$8:$Q$343,0),0)&gt;0,1,0)</f>
        <v>0</v>
      </c>
      <c r="AG84" s="107">
        <f>IF(IFERROR(MATCH(_xlfn.CONCAT($B84,",",AG$4),'22 SpcFunc &amp; VentSpcFunc combos'!$Q$8:$Q$343,0),0)&gt;0,1,0)</f>
        <v>0</v>
      </c>
      <c r="AH84" s="107">
        <f>IF(IFERROR(MATCH(_xlfn.CONCAT($B84,",",AH$4),'22 SpcFunc &amp; VentSpcFunc combos'!$Q$8:$Q$343,0),0)&gt;0,1,0)</f>
        <v>0</v>
      </c>
      <c r="AI84" s="107">
        <f>IF(IFERROR(MATCH(_xlfn.CONCAT($B84,",",AI$4),'22 SpcFunc &amp; VentSpcFunc combos'!$Q$8:$Q$343,0),0)&gt;0,1,0)</f>
        <v>0</v>
      </c>
      <c r="AJ84" s="107">
        <f>IF(IFERROR(MATCH(_xlfn.CONCAT($B84,",",AJ$4),'22 SpcFunc &amp; VentSpcFunc combos'!$Q$8:$Q$343,0),0)&gt;0,1,0)</f>
        <v>0</v>
      </c>
      <c r="AK84" s="107">
        <f>IF(IFERROR(MATCH(_xlfn.CONCAT($B84,",",AK$4),'22 SpcFunc &amp; VentSpcFunc combos'!$Q$8:$Q$343,0),0)&gt;0,1,0)</f>
        <v>0</v>
      </c>
      <c r="AL84" s="107">
        <f>IF(IFERROR(MATCH(_xlfn.CONCAT($B84,",",AL$4),'22 SpcFunc &amp; VentSpcFunc combos'!$Q$8:$Q$343,0),0)&gt;0,1,0)</f>
        <v>0</v>
      </c>
      <c r="AM84" s="107">
        <f>IF(IFERROR(MATCH(_xlfn.CONCAT($B84,",",AM$4),'22 SpcFunc &amp; VentSpcFunc combos'!$Q$8:$Q$343,0),0)&gt;0,1,0)</f>
        <v>0</v>
      </c>
      <c r="AN84" s="107">
        <f>IF(IFERROR(MATCH(_xlfn.CONCAT($B84,",",AN$4),'22 SpcFunc &amp; VentSpcFunc combos'!$Q$8:$Q$343,0),0)&gt;0,1,0)</f>
        <v>0</v>
      </c>
      <c r="AO84" s="107">
        <f>IF(IFERROR(MATCH(_xlfn.CONCAT($B84,",",AO$4),'22 SpcFunc &amp; VentSpcFunc combos'!$Q$8:$Q$343,0),0)&gt;0,1,0)</f>
        <v>0</v>
      </c>
      <c r="AP84" s="107">
        <f>IF(IFERROR(MATCH(_xlfn.CONCAT($B84,",",AP$4),'22 SpcFunc &amp; VentSpcFunc combos'!$Q$8:$Q$343,0),0)&gt;0,1,0)</f>
        <v>0</v>
      </c>
      <c r="AQ84" s="107">
        <f>IF(IFERROR(MATCH(_xlfn.CONCAT($B84,",",AQ$4),'22 SpcFunc &amp; VentSpcFunc combos'!$Q$8:$Q$343,0),0)&gt;0,1,0)</f>
        <v>0</v>
      </c>
      <c r="AR84" s="107">
        <f>IF(IFERROR(MATCH(_xlfn.CONCAT($B84,",",AR$4),'22 SpcFunc &amp; VentSpcFunc combos'!$Q$8:$Q$343,0),0)&gt;0,1,0)</f>
        <v>0</v>
      </c>
      <c r="AS84" s="107">
        <f>IF(IFERROR(MATCH(_xlfn.CONCAT($B84,",",AS$4),'22 SpcFunc &amp; VentSpcFunc combos'!$Q$8:$Q$343,0),0)&gt;0,1,0)</f>
        <v>0</v>
      </c>
      <c r="AT84" s="107">
        <f>IF(IFERROR(MATCH(_xlfn.CONCAT($B84,",",AT$4),'22 SpcFunc &amp; VentSpcFunc combos'!$Q$8:$Q$343,0),0)&gt;0,1,0)</f>
        <v>0</v>
      </c>
      <c r="AU84" s="107">
        <f>IF(IFERROR(MATCH(_xlfn.CONCAT($B84,",",AU$4),'22 SpcFunc &amp; VentSpcFunc combos'!$Q$8:$Q$343,0),0)&gt;0,1,0)</f>
        <v>0</v>
      </c>
      <c r="AV84" s="107">
        <f>IF(IFERROR(MATCH(_xlfn.CONCAT($B84,",",AV$4),'22 SpcFunc &amp; VentSpcFunc combos'!$Q$8:$Q$343,0),0)&gt;0,1,0)</f>
        <v>0</v>
      </c>
      <c r="AW84" s="107">
        <f>IF(IFERROR(MATCH(_xlfn.CONCAT($B84,",",AW$4),'22 SpcFunc &amp; VentSpcFunc combos'!$Q$8:$Q$343,0),0)&gt;0,1,0)</f>
        <v>0</v>
      </c>
      <c r="AX84" s="107">
        <f>IF(IFERROR(MATCH(_xlfn.CONCAT($B84,",",AX$4),'22 SpcFunc &amp; VentSpcFunc combos'!$Q$8:$Q$343,0),0)&gt;0,1,0)</f>
        <v>0</v>
      </c>
      <c r="AY84" s="107">
        <f>IF(IFERROR(MATCH(_xlfn.CONCAT($B84,",",AY$4),'22 SpcFunc &amp; VentSpcFunc combos'!$Q$8:$Q$343,0),0)&gt;0,1,0)</f>
        <v>0</v>
      </c>
      <c r="AZ84" s="107">
        <f>IF(IFERROR(MATCH(_xlfn.CONCAT($B84,",",AZ$4),'22 SpcFunc &amp; VentSpcFunc combos'!$Q$8:$Q$343,0),0)&gt;0,1,0)</f>
        <v>0</v>
      </c>
      <c r="BA84" s="107">
        <f>IF(IFERROR(MATCH(_xlfn.CONCAT($B84,",",BA$4),'22 SpcFunc &amp; VentSpcFunc combos'!$Q$8:$Q$343,0),0)&gt;0,1,0)</f>
        <v>0</v>
      </c>
      <c r="BB84" s="107">
        <f>IF(IFERROR(MATCH(_xlfn.CONCAT($B84,",",BB$4),'22 SpcFunc &amp; VentSpcFunc combos'!$Q$8:$Q$343,0),0)&gt;0,1,0)</f>
        <v>0</v>
      </c>
      <c r="BC84" s="107">
        <f>IF(IFERROR(MATCH(_xlfn.CONCAT($B84,",",BC$4),'22 SpcFunc &amp; VentSpcFunc combos'!$Q$8:$Q$343,0),0)&gt;0,1,0)</f>
        <v>0</v>
      </c>
      <c r="BD84" s="107">
        <f>IF(IFERROR(MATCH(_xlfn.CONCAT($B84,",",BD$4),'22 SpcFunc &amp; VentSpcFunc combos'!$Q$8:$Q$343,0),0)&gt;0,1,0)</f>
        <v>0</v>
      </c>
      <c r="BE84" s="107">
        <f>IF(IFERROR(MATCH(_xlfn.CONCAT($B84,",",BE$4),'22 SpcFunc &amp; VentSpcFunc combos'!$Q$8:$Q$343,0),0)&gt;0,1,0)</f>
        <v>0</v>
      </c>
      <c r="BF84" s="107">
        <f>IF(IFERROR(MATCH(_xlfn.CONCAT($B84,",",BF$4),'22 SpcFunc &amp; VentSpcFunc combos'!$Q$8:$Q$343,0),0)&gt;0,1,0)</f>
        <v>0</v>
      </c>
      <c r="BG84" s="107">
        <f>IF(IFERROR(MATCH(_xlfn.CONCAT($B84,",",BG$4),'22 SpcFunc &amp; VentSpcFunc combos'!$Q$8:$Q$343,0),0)&gt;0,1,0)</f>
        <v>0</v>
      </c>
      <c r="BH84" s="107">
        <f>IF(IFERROR(MATCH(_xlfn.CONCAT($B84,",",BH$4),'22 SpcFunc &amp; VentSpcFunc combos'!$Q$8:$Q$343,0),0)&gt;0,1,0)</f>
        <v>0</v>
      </c>
      <c r="BI84" s="107">
        <f>IF(IFERROR(MATCH(_xlfn.CONCAT($B84,",",BI$4),'22 SpcFunc &amp; VentSpcFunc combos'!$Q$8:$Q$343,0),0)&gt;0,1,0)</f>
        <v>0</v>
      </c>
      <c r="BJ84" s="107">
        <f>IF(IFERROR(MATCH(_xlfn.CONCAT($B84,",",BJ$4),'22 SpcFunc &amp; VentSpcFunc combos'!$Q$8:$Q$343,0),0)&gt;0,1,0)</f>
        <v>0</v>
      </c>
      <c r="BK84" s="107">
        <f>IF(IFERROR(MATCH(_xlfn.CONCAT($B84,",",BK$4),'22 SpcFunc &amp; VentSpcFunc combos'!$Q$8:$Q$343,0),0)&gt;0,1,0)</f>
        <v>0</v>
      </c>
      <c r="BL84" s="107">
        <f>IF(IFERROR(MATCH(_xlfn.CONCAT($B84,",",BL$4),'22 SpcFunc &amp; VentSpcFunc combos'!$Q$8:$Q$343,0),0)&gt;0,1,0)</f>
        <v>0</v>
      </c>
      <c r="BM84" s="107">
        <f>IF(IFERROR(MATCH(_xlfn.CONCAT($B84,",",BM$4),'22 SpcFunc &amp; VentSpcFunc combos'!$Q$8:$Q$343,0),0)&gt;0,1,0)</f>
        <v>0</v>
      </c>
      <c r="BN84" s="107">
        <f>IF(IFERROR(MATCH(_xlfn.CONCAT($B84,",",BN$4),'22 SpcFunc &amp; VentSpcFunc combos'!$Q$8:$Q$343,0),0)&gt;0,1,0)</f>
        <v>0</v>
      </c>
      <c r="BO84" s="107">
        <f>IF(IFERROR(MATCH(_xlfn.CONCAT($B84,",",BO$4),'22 SpcFunc &amp; VentSpcFunc combos'!$Q$8:$Q$343,0),0)&gt;0,1,0)</f>
        <v>0</v>
      </c>
      <c r="BP84" s="107">
        <f>IF(IFERROR(MATCH(_xlfn.CONCAT($B84,",",BP$4),'22 SpcFunc &amp; VentSpcFunc combos'!$Q$8:$Q$343,0),0)&gt;0,1,0)</f>
        <v>0</v>
      </c>
      <c r="BQ84" s="107">
        <f>IF(IFERROR(MATCH(_xlfn.CONCAT($B84,",",BQ$4),'22 SpcFunc &amp; VentSpcFunc combos'!$Q$8:$Q$343,0),0)&gt;0,1,0)</f>
        <v>0</v>
      </c>
      <c r="BR84" s="107">
        <f>IF(IFERROR(MATCH(_xlfn.CONCAT($B84,",",BR$4),'22 SpcFunc &amp; VentSpcFunc combos'!$Q$8:$Q$343,0),0)&gt;0,1,0)</f>
        <v>0</v>
      </c>
      <c r="BS84" s="107">
        <f>IF(IFERROR(MATCH(_xlfn.CONCAT($B84,",",BS$4),'22 SpcFunc &amp; VentSpcFunc combos'!$Q$8:$Q$343,0),0)&gt;0,1,0)</f>
        <v>0</v>
      </c>
      <c r="BT84" s="107">
        <f>IF(IFERROR(MATCH(_xlfn.CONCAT($B84,",",BT$4),'22 SpcFunc &amp; VentSpcFunc combos'!$Q$8:$Q$343,0),0)&gt;0,1,0)</f>
        <v>0</v>
      </c>
      <c r="BU84" s="107">
        <f>IF(IFERROR(MATCH(_xlfn.CONCAT($B84,",",BU$4),'22 SpcFunc &amp; VentSpcFunc combos'!$Q$8:$Q$343,0),0)&gt;0,1,0)</f>
        <v>0</v>
      </c>
      <c r="BV84" s="107">
        <f>IF(IFERROR(MATCH(_xlfn.CONCAT($B84,",",BV$4),'22 SpcFunc &amp; VentSpcFunc combos'!$Q$8:$Q$343,0),0)&gt;0,1,0)</f>
        <v>0</v>
      </c>
      <c r="BW84" s="107">
        <f>IF(IFERROR(MATCH(_xlfn.CONCAT($B84,",",BW$4),'22 SpcFunc &amp; VentSpcFunc combos'!$Q$8:$Q$343,0),0)&gt;0,1,0)</f>
        <v>0</v>
      </c>
      <c r="BX84" s="107">
        <f>IF(IFERROR(MATCH(_xlfn.CONCAT($B84,",",BX$4),'22 SpcFunc &amp; VentSpcFunc combos'!$Q$8:$Q$343,0),0)&gt;0,1,0)</f>
        <v>0</v>
      </c>
      <c r="BY84" s="107">
        <f>IF(IFERROR(MATCH(_xlfn.CONCAT($B84,",",BY$4),'22 SpcFunc &amp; VentSpcFunc combos'!$Q$8:$Q$343,0),0)&gt;0,1,0)</f>
        <v>0</v>
      </c>
      <c r="BZ84" s="107">
        <f>IF(IFERROR(MATCH(_xlfn.CONCAT($B84,",",BZ$4),'22 SpcFunc &amp; VentSpcFunc combos'!$Q$8:$Q$343,0),0)&gt;0,1,0)</f>
        <v>0</v>
      </c>
      <c r="CA84" s="107">
        <f>IF(IFERROR(MATCH(_xlfn.CONCAT($B84,",",CA$4),'22 SpcFunc &amp; VentSpcFunc combos'!$Q$8:$Q$343,0),0)&gt;0,1,0)</f>
        <v>0</v>
      </c>
      <c r="CB84" s="107">
        <f>IF(IFERROR(MATCH(_xlfn.CONCAT($B84,",",CB$4),'22 SpcFunc &amp; VentSpcFunc combos'!$Q$8:$Q$343,0),0)&gt;0,1,0)</f>
        <v>0</v>
      </c>
      <c r="CC84" s="107">
        <f>IF(IFERROR(MATCH(_xlfn.CONCAT($B84,",",CC$4),'22 SpcFunc &amp; VentSpcFunc combos'!$Q$8:$Q$343,0),0)&gt;0,1,0)</f>
        <v>0</v>
      </c>
      <c r="CD84" s="107">
        <f>IF(IFERROR(MATCH(_xlfn.CONCAT($B84,",",CD$4),'22 SpcFunc &amp; VentSpcFunc combos'!$Q$8:$Q$343,0),0)&gt;0,1,0)</f>
        <v>0</v>
      </c>
      <c r="CE84" s="107">
        <f>IF(IFERROR(MATCH(_xlfn.CONCAT($B84,",",CE$4),'22 SpcFunc &amp; VentSpcFunc combos'!$Q$8:$Q$343,0),0)&gt;0,1,0)</f>
        <v>0</v>
      </c>
      <c r="CF84" s="107">
        <f>IF(IFERROR(MATCH(_xlfn.CONCAT($B84,",",CF$4),'22 SpcFunc &amp; VentSpcFunc combos'!$Q$8:$Q$343,0),0)&gt;0,1,0)</f>
        <v>0</v>
      </c>
      <c r="CG84" s="107">
        <f>IF(IFERROR(MATCH(_xlfn.CONCAT($B84,",",CG$4),'22 SpcFunc &amp; VentSpcFunc combos'!$Q$8:$Q$343,0),0)&gt;0,1,0)</f>
        <v>0</v>
      </c>
      <c r="CH84" s="107">
        <f>IF(IFERROR(MATCH(_xlfn.CONCAT($B84,",",CH$4),'22 SpcFunc &amp; VentSpcFunc combos'!$Q$8:$Q$343,0),0)&gt;0,1,0)</f>
        <v>0</v>
      </c>
      <c r="CI84" s="107">
        <f>IF(IFERROR(MATCH(_xlfn.CONCAT($B84,",",CI$4),'22 SpcFunc &amp; VentSpcFunc combos'!$Q$8:$Q$343,0),0)&gt;0,1,0)</f>
        <v>0</v>
      </c>
      <c r="CJ84" s="107">
        <f>IF(IFERROR(MATCH(_xlfn.CONCAT($B84,",",CJ$4),'22 SpcFunc &amp; VentSpcFunc combos'!$Q$8:$Q$343,0),0)&gt;0,1,0)</f>
        <v>0</v>
      </c>
      <c r="CK84" s="107">
        <f>IF(IFERROR(MATCH(_xlfn.CONCAT($B84,",",CK$4),'22 SpcFunc &amp; VentSpcFunc combos'!$Q$8:$Q$343,0),0)&gt;0,1,0)</f>
        <v>0</v>
      </c>
      <c r="CL84" s="107">
        <f>IF(IFERROR(MATCH(_xlfn.CONCAT($B84,",",CL$4),'22 SpcFunc &amp; VentSpcFunc combos'!$Q$8:$Q$343,0),0)&gt;0,1,0)</f>
        <v>0</v>
      </c>
      <c r="CM84" s="107">
        <f>IF(IFERROR(MATCH(_xlfn.CONCAT($B84,",",CM$4),'22 SpcFunc &amp; VentSpcFunc combos'!$Q$8:$Q$343,0),0)&gt;0,1,0)</f>
        <v>0</v>
      </c>
      <c r="CN84" s="107">
        <f>IF(IFERROR(MATCH(_xlfn.CONCAT($B84,",",CN$4),'22 SpcFunc &amp; VentSpcFunc combos'!$Q$8:$Q$343,0),0)&gt;0,1,0)</f>
        <v>0</v>
      </c>
      <c r="CO84" s="107">
        <f>IF(IFERROR(MATCH(_xlfn.CONCAT($B84,",",CO$4),'22 SpcFunc &amp; VentSpcFunc combos'!$Q$8:$Q$343,0),0)&gt;0,1,0)</f>
        <v>0</v>
      </c>
      <c r="CP84" s="107">
        <f>IF(IFERROR(MATCH(_xlfn.CONCAT($B84,",",CP$4),'22 SpcFunc &amp; VentSpcFunc combos'!$Q$8:$Q$343,0),0)&gt;0,1,0)</f>
        <v>0</v>
      </c>
      <c r="CQ84" s="107">
        <f>IF(IFERROR(MATCH(_xlfn.CONCAT($B84,",",CQ$4),'22 SpcFunc &amp; VentSpcFunc combos'!$Q$8:$Q$343,0),0)&gt;0,1,0)</f>
        <v>0</v>
      </c>
      <c r="CR84" s="107">
        <f>IF(IFERROR(MATCH(_xlfn.CONCAT($B84,",",CR$4),'22 SpcFunc &amp; VentSpcFunc combos'!$Q$8:$Q$343,0),0)&gt;0,1,0)</f>
        <v>0</v>
      </c>
      <c r="CS84" s="107">
        <f>IF(IFERROR(MATCH(_xlfn.CONCAT($B84,",",CS$4),'22 SpcFunc &amp; VentSpcFunc combos'!$Q$8:$Q$343,0),0)&gt;0,1,0)</f>
        <v>0</v>
      </c>
      <c r="CT84" s="107">
        <f>IF(IFERROR(MATCH(_xlfn.CONCAT($B84,",",CT$4),'22 SpcFunc &amp; VentSpcFunc combos'!$Q$8:$Q$343,0),0)&gt;0,1,0)</f>
        <v>0</v>
      </c>
      <c r="CU84" s="86" t="s">
        <v>535</v>
      </c>
      <c r="CV84">
        <f t="shared" si="5"/>
        <v>0</v>
      </c>
    </row>
    <row r="85" spans="2:100">
      <c r="B85" t="str">
        <f>'For CSV - 2022 SpcFuncData'!B85</f>
        <v>Storage</v>
      </c>
      <c r="C85" s="107">
        <f ca="1">IF(IFERROR(MATCH(_xlfn.CONCAT($B85,",",C$4),'22 SpcFunc &amp; VentSpcFunc combos'!$Q$8:$Q$343,0),0)&gt;0,1,0)</f>
        <v>0</v>
      </c>
      <c r="D85" s="107">
        <f ca="1">IF(IFERROR(MATCH(_xlfn.CONCAT($B85,",",D$4),'22 SpcFunc &amp; VentSpcFunc combos'!$Q$8:$Q$343,0),0)&gt;0,1,0)</f>
        <v>0</v>
      </c>
      <c r="E85" s="107">
        <f ca="1">IF(IFERROR(MATCH(_xlfn.CONCAT($B85,",",E$4),'22 SpcFunc &amp; VentSpcFunc combos'!$Q$8:$Q$343,0),0)&gt;0,1,0)</f>
        <v>0</v>
      </c>
      <c r="F85" s="107">
        <f ca="1">IF(IFERROR(MATCH(_xlfn.CONCAT($B85,",",F$4),'22 SpcFunc &amp; VentSpcFunc combos'!$Q$8:$Q$343,0),0)&gt;0,1,0)</f>
        <v>0</v>
      </c>
      <c r="G85" s="107">
        <f ca="1">IF(IFERROR(MATCH(_xlfn.CONCAT($B85,",",G$4),'22 SpcFunc &amp; VentSpcFunc combos'!$Q$8:$Q$343,0),0)&gt;0,1,0)</f>
        <v>0</v>
      </c>
      <c r="H85" s="107">
        <f ca="1">IF(IFERROR(MATCH(_xlfn.CONCAT($B85,",",H$4),'22 SpcFunc &amp; VentSpcFunc combos'!$Q$8:$Q$343,0),0)&gt;0,1,0)</f>
        <v>0</v>
      </c>
      <c r="I85" s="107">
        <f ca="1">IF(IFERROR(MATCH(_xlfn.CONCAT($B85,",",I$4),'22 SpcFunc &amp; VentSpcFunc combos'!$Q$8:$Q$343,0),0)&gt;0,1,0)</f>
        <v>0</v>
      </c>
      <c r="J85" s="107">
        <f ca="1">IF(IFERROR(MATCH(_xlfn.CONCAT($B85,",",J$4),'22 SpcFunc &amp; VentSpcFunc combos'!$Q$8:$Q$343,0),0)&gt;0,1,0)</f>
        <v>0</v>
      </c>
      <c r="K85" s="107">
        <f ca="1">IF(IFERROR(MATCH(_xlfn.CONCAT($B85,",",K$4),'22 SpcFunc &amp; VentSpcFunc combos'!$Q$8:$Q$343,0),0)&gt;0,1,0)</f>
        <v>0</v>
      </c>
      <c r="L85" s="107">
        <f ca="1">IF(IFERROR(MATCH(_xlfn.CONCAT($B85,",",L$4),'22 SpcFunc &amp; VentSpcFunc combos'!$Q$8:$Q$343,0),0)&gt;0,1,0)</f>
        <v>0</v>
      </c>
      <c r="M85" s="107">
        <f ca="1">IF(IFERROR(MATCH(_xlfn.CONCAT($B85,",",M$4),'22 SpcFunc &amp; VentSpcFunc combos'!$Q$8:$Q$343,0),0)&gt;0,1,0)</f>
        <v>0</v>
      </c>
      <c r="N85" s="107">
        <f ca="1">IF(IFERROR(MATCH(_xlfn.CONCAT($B85,",",N$4),'22 SpcFunc &amp; VentSpcFunc combos'!$Q$8:$Q$343,0),0)&gt;0,1,0)</f>
        <v>0</v>
      </c>
      <c r="O85" s="107">
        <f ca="1">IF(IFERROR(MATCH(_xlfn.CONCAT($B85,",",O$4),'22 SpcFunc &amp; VentSpcFunc combos'!$Q$8:$Q$343,0),0)&gt;0,1,0)</f>
        <v>0</v>
      </c>
      <c r="P85" s="107">
        <f ca="1">IF(IFERROR(MATCH(_xlfn.CONCAT($B85,",",P$4),'22 SpcFunc &amp; VentSpcFunc combos'!$Q$8:$Q$343,0),0)&gt;0,1,0)</f>
        <v>0</v>
      </c>
      <c r="Q85" s="107">
        <f ca="1">IF(IFERROR(MATCH(_xlfn.CONCAT($B85,",",Q$4),'22 SpcFunc &amp; VentSpcFunc combos'!$Q$8:$Q$343,0),0)&gt;0,1,0)</f>
        <v>0</v>
      </c>
      <c r="R85" s="107">
        <f ca="1">IF(IFERROR(MATCH(_xlfn.CONCAT($B85,",",R$4),'22 SpcFunc &amp; VentSpcFunc combos'!$Q$8:$Q$343,0),0)&gt;0,1,0)</f>
        <v>0</v>
      </c>
      <c r="S85" s="107">
        <f ca="1">IF(IFERROR(MATCH(_xlfn.CONCAT($B85,",",S$4),'22 SpcFunc &amp; VentSpcFunc combos'!$Q$8:$Q$343,0),0)&gt;0,1,0)</f>
        <v>0</v>
      </c>
      <c r="T85" s="107">
        <f ca="1">IF(IFERROR(MATCH(_xlfn.CONCAT($B85,",",T$4),'22 SpcFunc &amp; VentSpcFunc combos'!$Q$8:$Q$343,0),0)&gt;0,1,0)</f>
        <v>0</v>
      </c>
      <c r="U85" s="107">
        <f ca="1">IF(IFERROR(MATCH(_xlfn.CONCAT($B85,",",U$4),'22 SpcFunc &amp; VentSpcFunc combos'!$Q$8:$Q$343,0),0)&gt;0,1,0)</f>
        <v>0</v>
      </c>
      <c r="V85" s="107">
        <f ca="1">IF(IFERROR(MATCH(_xlfn.CONCAT($B85,",",V$4),'22 SpcFunc &amp; VentSpcFunc combos'!$Q$8:$Q$343,0),0)&gt;0,1,0)</f>
        <v>0</v>
      </c>
      <c r="W85" s="107">
        <f ca="1">IF(IFERROR(MATCH(_xlfn.CONCAT($B85,",",W$4),'22 SpcFunc &amp; VentSpcFunc combos'!$Q$8:$Q$343,0),0)&gt;0,1,0)</f>
        <v>0</v>
      </c>
      <c r="X85" s="107">
        <f ca="1">IF(IFERROR(MATCH(_xlfn.CONCAT($B85,",",X$4),'22 SpcFunc &amp; VentSpcFunc combos'!$Q$8:$Q$343,0),0)&gt;0,1,0)</f>
        <v>0</v>
      </c>
      <c r="Y85" s="107">
        <f ca="1">IF(IFERROR(MATCH(_xlfn.CONCAT($B85,",",Y$4),'22 SpcFunc &amp; VentSpcFunc combos'!$Q$8:$Q$343,0),0)&gt;0,1,0)</f>
        <v>0</v>
      </c>
      <c r="Z85" s="107">
        <f ca="1">IF(IFERROR(MATCH(_xlfn.CONCAT($B85,",",Z$4),'22 SpcFunc &amp; VentSpcFunc combos'!$Q$8:$Q$343,0),0)&gt;0,1,0)</f>
        <v>0</v>
      </c>
      <c r="AA85" s="107">
        <f ca="1">IF(IFERROR(MATCH(_xlfn.CONCAT($B85,",",AA$4),'22 SpcFunc &amp; VentSpcFunc combos'!$Q$8:$Q$343,0),0)&gt;0,1,0)</f>
        <v>0</v>
      </c>
      <c r="AB85" s="107">
        <f ca="1">IF(IFERROR(MATCH(_xlfn.CONCAT($B85,",",AB$4),'22 SpcFunc &amp; VentSpcFunc combos'!$Q$8:$Q$343,0),0)&gt;0,1,0)</f>
        <v>0</v>
      </c>
      <c r="AC85" s="107">
        <f ca="1">IF(IFERROR(MATCH(_xlfn.CONCAT($B85,",",AC$4),'22 SpcFunc &amp; VentSpcFunc combos'!$Q$8:$Q$343,0),0)&gt;0,1,0)</f>
        <v>0</v>
      </c>
      <c r="AD85" s="107">
        <f ca="1">IF(IFERROR(MATCH(_xlfn.CONCAT($B85,",",AD$4),'22 SpcFunc &amp; VentSpcFunc combos'!$Q$8:$Q$343,0),0)&gt;0,1,0)</f>
        <v>0</v>
      </c>
      <c r="AE85" s="107">
        <f ca="1">IF(IFERROR(MATCH(_xlfn.CONCAT($B85,",",AE$4),'22 SpcFunc &amp; VentSpcFunc combos'!$Q$8:$Q$343,0),0)&gt;0,1,0)</f>
        <v>0</v>
      </c>
      <c r="AF85" s="107">
        <f ca="1">IF(IFERROR(MATCH(_xlfn.CONCAT($B85,",",AF$4),'22 SpcFunc &amp; VentSpcFunc combos'!$Q$8:$Q$343,0),0)&gt;0,1,0)</f>
        <v>0</v>
      </c>
      <c r="AG85" s="107">
        <f ca="1">IF(IFERROR(MATCH(_xlfn.CONCAT($B85,",",AG$4),'22 SpcFunc &amp; VentSpcFunc combos'!$Q$8:$Q$343,0),0)&gt;0,1,0)</f>
        <v>0</v>
      </c>
      <c r="AH85" s="107">
        <f ca="1">IF(IFERROR(MATCH(_xlfn.CONCAT($B85,",",AH$4),'22 SpcFunc &amp; VentSpcFunc combos'!$Q$8:$Q$343,0),0)&gt;0,1,0)</f>
        <v>0</v>
      </c>
      <c r="AI85" s="107">
        <f ca="1">IF(IFERROR(MATCH(_xlfn.CONCAT($B85,",",AI$4),'22 SpcFunc &amp; VentSpcFunc combos'!$Q$8:$Q$343,0),0)&gt;0,1,0)</f>
        <v>0</v>
      </c>
      <c r="AJ85" s="107">
        <f ca="1">IF(IFERROR(MATCH(_xlfn.CONCAT($B85,",",AJ$4),'22 SpcFunc &amp; VentSpcFunc combos'!$Q$8:$Q$343,0),0)&gt;0,1,0)</f>
        <v>0</v>
      </c>
      <c r="AK85" s="107">
        <f ca="1">IF(IFERROR(MATCH(_xlfn.CONCAT($B85,",",AK$4),'22 SpcFunc &amp; VentSpcFunc combos'!$Q$8:$Q$343,0),0)&gt;0,1,0)</f>
        <v>0</v>
      </c>
      <c r="AL85" s="107">
        <f ca="1">IF(IFERROR(MATCH(_xlfn.CONCAT($B85,",",AL$4),'22 SpcFunc &amp; VentSpcFunc combos'!$Q$8:$Q$343,0),0)&gt;0,1,0)</f>
        <v>0</v>
      </c>
      <c r="AM85" s="107">
        <f ca="1">IF(IFERROR(MATCH(_xlfn.CONCAT($B85,",",AM$4),'22 SpcFunc &amp; VentSpcFunc combos'!$Q$8:$Q$343,0),0)&gt;0,1,0)</f>
        <v>0</v>
      </c>
      <c r="AN85" s="107">
        <f ca="1">IF(IFERROR(MATCH(_xlfn.CONCAT($B85,",",AN$4),'22 SpcFunc &amp; VentSpcFunc combos'!$Q$8:$Q$343,0),0)&gt;0,1,0)</f>
        <v>1</v>
      </c>
      <c r="AO85" s="107">
        <f ca="1">IF(IFERROR(MATCH(_xlfn.CONCAT($B85,",",AO$4),'22 SpcFunc &amp; VentSpcFunc combos'!$Q$8:$Q$343,0),0)&gt;0,1,0)</f>
        <v>0</v>
      </c>
      <c r="AP85" s="107">
        <f ca="1">IF(IFERROR(MATCH(_xlfn.CONCAT($B85,",",AP$4),'22 SpcFunc &amp; VentSpcFunc combos'!$Q$8:$Q$343,0),0)&gt;0,1,0)</f>
        <v>0</v>
      </c>
      <c r="AQ85" s="107">
        <f ca="1">IF(IFERROR(MATCH(_xlfn.CONCAT($B85,",",AQ$4),'22 SpcFunc &amp; VentSpcFunc combos'!$Q$8:$Q$343,0),0)&gt;0,1,0)</f>
        <v>0</v>
      </c>
      <c r="AR85" s="107">
        <f ca="1">IF(IFERROR(MATCH(_xlfn.CONCAT($B85,",",AR$4),'22 SpcFunc &amp; VentSpcFunc combos'!$Q$8:$Q$343,0),0)&gt;0,1,0)</f>
        <v>0</v>
      </c>
      <c r="AS85" s="107">
        <f ca="1">IF(IFERROR(MATCH(_xlfn.CONCAT($B85,",",AS$4),'22 SpcFunc &amp; VentSpcFunc combos'!$Q$8:$Q$343,0),0)&gt;0,1,0)</f>
        <v>0</v>
      </c>
      <c r="AT85" s="107">
        <f ca="1">IF(IFERROR(MATCH(_xlfn.CONCAT($B85,",",AT$4),'22 SpcFunc &amp; VentSpcFunc combos'!$Q$8:$Q$343,0),0)&gt;0,1,0)</f>
        <v>0</v>
      </c>
      <c r="AU85" s="107">
        <f ca="1">IF(IFERROR(MATCH(_xlfn.CONCAT($B85,",",AU$4),'22 SpcFunc &amp; VentSpcFunc combos'!$Q$8:$Q$343,0),0)&gt;0,1,0)</f>
        <v>0</v>
      </c>
      <c r="AV85" s="107">
        <f ca="1">IF(IFERROR(MATCH(_xlfn.CONCAT($B85,",",AV$4),'22 SpcFunc &amp; VentSpcFunc combos'!$Q$8:$Q$343,0),0)&gt;0,1,0)</f>
        <v>0</v>
      </c>
      <c r="AW85" s="107">
        <f ca="1">IF(IFERROR(MATCH(_xlfn.CONCAT($B85,",",AW$4),'22 SpcFunc &amp; VentSpcFunc combos'!$Q$8:$Q$343,0),0)&gt;0,1,0)</f>
        <v>0</v>
      </c>
      <c r="AX85" s="107">
        <f ca="1">IF(IFERROR(MATCH(_xlfn.CONCAT($B85,",",AX$4),'22 SpcFunc &amp; VentSpcFunc combos'!$Q$8:$Q$343,0),0)&gt;0,1,0)</f>
        <v>0</v>
      </c>
      <c r="AY85" s="107">
        <f ca="1">IF(IFERROR(MATCH(_xlfn.CONCAT($B85,",",AY$4),'22 SpcFunc &amp; VentSpcFunc combos'!$Q$8:$Q$343,0),0)&gt;0,1,0)</f>
        <v>0</v>
      </c>
      <c r="AZ85" s="107">
        <f ca="1">IF(IFERROR(MATCH(_xlfn.CONCAT($B85,",",AZ$4),'22 SpcFunc &amp; VentSpcFunc combos'!$Q$8:$Q$343,0),0)&gt;0,1,0)</f>
        <v>1</v>
      </c>
      <c r="BA85" s="107">
        <f ca="1">IF(IFERROR(MATCH(_xlfn.CONCAT($B85,",",BA$4),'22 SpcFunc &amp; VentSpcFunc combos'!$Q$8:$Q$343,0),0)&gt;0,1,0)</f>
        <v>0</v>
      </c>
      <c r="BB85" s="107">
        <f ca="1">IF(IFERROR(MATCH(_xlfn.CONCAT($B85,",",BB$4),'22 SpcFunc &amp; VentSpcFunc combos'!$Q$8:$Q$343,0),0)&gt;0,1,0)</f>
        <v>0</v>
      </c>
      <c r="BC85" s="107">
        <f ca="1">IF(IFERROR(MATCH(_xlfn.CONCAT($B85,",",BC$4),'22 SpcFunc &amp; VentSpcFunc combos'!$Q$8:$Q$343,0),0)&gt;0,1,0)</f>
        <v>0</v>
      </c>
      <c r="BD85" s="107">
        <f ca="1">IF(IFERROR(MATCH(_xlfn.CONCAT($B85,",",BD$4),'22 SpcFunc &amp; VentSpcFunc combos'!$Q$8:$Q$343,0),0)&gt;0,1,0)</f>
        <v>0</v>
      </c>
      <c r="BE85" s="107">
        <f ca="1">IF(IFERROR(MATCH(_xlfn.CONCAT($B85,",",BE$4),'22 SpcFunc &amp; VentSpcFunc combos'!$Q$8:$Q$343,0),0)&gt;0,1,0)</f>
        <v>0</v>
      </c>
      <c r="BF85" s="107">
        <f ca="1">IF(IFERROR(MATCH(_xlfn.CONCAT($B85,",",BF$4),'22 SpcFunc &amp; VentSpcFunc combos'!$Q$8:$Q$343,0),0)&gt;0,1,0)</f>
        <v>0</v>
      </c>
      <c r="BG85" s="107">
        <f ca="1">IF(IFERROR(MATCH(_xlfn.CONCAT($B85,",",BG$4),'22 SpcFunc &amp; VentSpcFunc combos'!$Q$8:$Q$343,0),0)&gt;0,1,0)</f>
        <v>0</v>
      </c>
      <c r="BH85" s="107">
        <f ca="1">IF(IFERROR(MATCH(_xlfn.CONCAT($B85,",",BH$4),'22 SpcFunc &amp; VentSpcFunc combos'!$Q$8:$Q$343,0),0)&gt;0,1,0)</f>
        <v>1</v>
      </c>
      <c r="BI85" s="107">
        <f ca="1">IF(IFERROR(MATCH(_xlfn.CONCAT($B85,",",BI$4),'22 SpcFunc &amp; VentSpcFunc combos'!$Q$8:$Q$343,0),0)&gt;0,1,0)</f>
        <v>0</v>
      </c>
      <c r="BJ85" s="107">
        <f ca="1">IF(IFERROR(MATCH(_xlfn.CONCAT($B85,",",BJ$4),'22 SpcFunc &amp; VentSpcFunc combos'!$Q$8:$Q$343,0),0)&gt;0,1,0)</f>
        <v>0</v>
      </c>
      <c r="BK85" s="107">
        <f ca="1">IF(IFERROR(MATCH(_xlfn.CONCAT($B85,",",BK$4),'22 SpcFunc &amp; VentSpcFunc combos'!$Q$8:$Q$343,0),0)&gt;0,1,0)</f>
        <v>0</v>
      </c>
      <c r="BL85" s="107">
        <f ca="1">IF(IFERROR(MATCH(_xlfn.CONCAT($B85,",",BL$4),'22 SpcFunc &amp; VentSpcFunc combos'!$Q$8:$Q$343,0),0)&gt;0,1,0)</f>
        <v>0</v>
      </c>
      <c r="BM85" s="107">
        <f ca="1">IF(IFERROR(MATCH(_xlfn.CONCAT($B85,",",BM$4),'22 SpcFunc &amp; VentSpcFunc combos'!$Q$8:$Q$343,0),0)&gt;0,1,0)</f>
        <v>0</v>
      </c>
      <c r="BN85" s="107">
        <f ca="1">IF(IFERROR(MATCH(_xlfn.CONCAT($B85,",",BN$4),'22 SpcFunc &amp; VentSpcFunc combos'!$Q$8:$Q$343,0),0)&gt;0,1,0)</f>
        <v>0</v>
      </c>
      <c r="BO85" s="107">
        <f ca="1">IF(IFERROR(MATCH(_xlfn.CONCAT($B85,",",BO$4),'22 SpcFunc &amp; VentSpcFunc combos'!$Q$8:$Q$343,0),0)&gt;0,1,0)</f>
        <v>0</v>
      </c>
      <c r="BP85" s="107">
        <f ca="1">IF(IFERROR(MATCH(_xlfn.CONCAT($B85,",",BP$4),'22 SpcFunc &amp; VentSpcFunc combos'!$Q$8:$Q$343,0),0)&gt;0,1,0)</f>
        <v>0</v>
      </c>
      <c r="BQ85" s="107">
        <f ca="1">IF(IFERROR(MATCH(_xlfn.CONCAT($B85,",",BQ$4),'22 SpcFunc &amp; VentSpcFunc combos'!$Q$8:$Q$343,0),0)&gt;0,1,0)</f>
        <v>0</v>
      </c>
      <c r="BR85" s="107">
        <f ca="1">IF(IFERROR(MATCH(_xlfn.CONCAT($B85,",",BR$4),'22 SpcFunc &amp; VentSpcFunc combos'!$Q$8:$Q$343,0),0)&gt;0,1,0)</f>
        <v>0</v>
      </c>
      <c r="BS85" s="107">
        <f ca="1">IF(IFERROR(MATCH(_xlfn.CONCAT($B85,",",BS$4),'22 SpcFunc &amp; VentSpcFunc combos'!$Q$8:$Q$343,0),0)&gt;0,1,0)</f>
        <v>0</v>
      </c>
      <c r="BT85" s="107">
        <f ca="1">IF(IFERROR(MATCH(_xlfn.CONCAT($B85,",",BT$4),'22 SpcFunc &amp; VentSpcFunc combos'!$Q$8:$Q$343,0),0)&gt;0,1,0)</f>
        <v>0</v>
      </c>
      <c r="BU85" s="107">
        <f ca="1">IF(IFERROR(MATCH(_xlfn.CONCAT($B85,",",BU$4),'22 SpcFunc &amp; VentSpcFunc combos'!$Q$8:$Q$343,0),0)&gt;0,1,0)</f>
        <v>0</v>
      </c>
      <c r="BV85" s="107">
        <f ca="1">IF(IFERROR(MATCH(_xlfn.CONCAT($B85,",",BV$4),'22 SpcFunc &amp; VentSpcFunc combos'!$Q$8:$Q$343,0),0)&gt;0,1,0)</f>
        <v>0</v>
      </c>
      <c r="BW85" s="107">
        <f ca="1">IF(IFERROR(MATCH(_xlfn.CONCAT($B85,",",BW$4),'22 SpcFunc &amp; VentSpcFunc combos'!$Q$8:$Q$343,0),0)&gt;0,1,0)</f>
        <v>0</v>
      </c>
      <c r="BX85" s="107">
        <f ca="1">IF(IFERROR(MATCH(_xlfn.CONCAT($B85,",",BX$4),'22 SpcFunc &amp; VentSpcFunc combos'!$Q$8:$Q$343,0),0)&gt;0,1,0)</f>
        <v>0</v>
      </c>
      <c r="BY85" s="107">
        <f ca="1">IF(IFERROR(MATCH(_xlfn.CONCAT($B85,",",BY$4),'22 SpcFunc &amp; VentSpcFunc combos'!$Q$8:$Q$343,0),0)&gt;0,1,0)</f>
        <v>0</v>
      </c>
      <c r="BZ85" s="107">
        <f ca="1">IF(IFERROR(MATCH(_xlfn.CONCAT($B85,",",BZ$4),'22 SpcFunc &amp; VentSpcFunc combos'!$Q$8:$Q$343,0),0)&gt;0,1,0)</f>
        <v>0</v>
      </c>
      <c r="CA85" s="107">
        <f ca="1">IF(IFERROR(MATCH(_xlfn.CONCAT($B85,",",CA$4),'22 SpcFunc &amp; VentSpcFunc combos'!$Q$8:$Q$343,0),0)&gt;0,1,0)</f>
        <v>0</v>
      </c>
      <c r="CB85" s="107">
        <f ca="1">IF(IFERROR(MATCH(_xlfn.CONCAT($B85,",",CB$4),'22 SpcFunc &amp; VentSpcFunc combos'!$Q$8:$Q$343,0),0)&gt;0,1,0)</f>
        <v>0</v>
      </c>
      <c r="CC85" s="107">
        <f ca="1">IF(IFERROR(MATCH(_xlfn.CONCAT($B85,",",CC$4),'22 SpcFunc &amp; VentSpcFunc combos'!$Q$8:$Q$343,0),0)&gt;0,1,0)</f>
        <v>0</v>
      </c>
      <c r="CD85" s="107">
        <f ca="1">IF(IFERROR(MATCH(_xlfn.CONCAT($B85,",",CD$4),'22 SpcFunc &amp; VentSpcFunc combos'!$Q$8:$Q$343,0),0)&gt;0,1,0)</f>
        <v>0</v>
      </c>
      <c r="CE85" s="107">
        <f ca="1">IF(IFERROR(MATCH(_xlfn.CONCAT($B85,",",CE$4),'22 SpcFunc &amp; VentSpcFunc combos'!$Q$8:$Q$343,0),0)&gt;0,1,0)</f>
        <v>0</v>
      </c>
      <c r="CF85" s="107">
        <f ca="1">IF(IFERROR(MATCH(_xlfn.CONCAT($B85,",",CF$4),'22 SpcFunc &amp; VentSpcFunc combos'!$Q$8:$Q$343,0),0)&gt;0,1,0)</f>
        <v>0</v>
      </c>
      <c r="CG85" s="107">
        <f ca="1">IF(IFERROR(MATCH(_xlfn.CONCAT($B85,",",CG$4),'22 SpcFunc &amp; VentSpcFunc combos'!$Q$8:$Q$343,0),0)&gt;0,1,0)</f>
        <v>0</v>
      </c>
      <c r="CH85" s="107">
        <f ca="1">IF(IFERROR(MATCH(_xlfn.CONCAT($B85,",",CH$4),'22 SpcFunc &amp; VentSpcFunc combos'!$Q$8:$Q$343,0),0)&gt;0,1,0)</f>
        <v>0</v>
      </c>
      <c r="CI85" s="107">
        <f ca="1">IF(IFERROR(MATCH(_xlfn.CONCAT($B85,",",CI$4),'22 SpcFunc &amp; VentSpcFunc combos'!$Q$8:$Q$343,0),0)&gt;0,1,0)</f>
        <v>0</v>
      </c>
      <c r="CJ85" s="107">
        <f ca="1">IF(IFERROR(MATCH(_xlfn.CONCAT($B85,",",CJ$4),'22 SpcFunc &amp; VentSpcFunc combos'!$Q$8:$Q$343,0),0)&gt;0,1,0)</f>
        <v>0</v>
      </c>
      <c r="CK85" s="107">
        <f ca="1">IF(IFERROR(MATCH(_xlfn.CONCAT($B85,",",CK$4),'22 SpcFunc &amp; VentSpcFunc combos'!$Q$8:$Q$343,0),0)&gt;0,1,0)</f>
        <v>0</v>
      </c>
      <c r="CL85" s="107">
        <f ca="1">IF(IFERROR(MATCH(_xlfn.CONCAT($B85,",",CL$4),'22 SpcFunc &amp; VentSpcFunc combos'!$Q$8:$Q$343,0),0)&gt;0,1,0)</f>
        <v>0</v>
      </c>
      <c r="CM85" s="107">
        <f ca="1">IF(IFERROR(MATCH(_xlfn.CONCAT($B85,",",CM$4),'22 SpcFunc &amp; VentSpcFunc combos'!$Q$8:$Q$343,0),0)&gt;0,1,0)</f>
        <v>0</v>
      </c>
      <c r="CN85" s="107">
        <f ca="1">IF(IFERROR(MATCH(_xlfn.CONCAT($B85,",",CN$4),'22 SpcFunc &amp; VentSpcFunc combos'!$Q$8:$Q$343,0),0)&gt;0,1,0)</f>
        <v>0</v>
      </c>
      <c r="CO85" s="107">
        <f ca="1">IF(IFERROR(MATCH(_xlfn.CONCAT($B85,",",CO$4),'22 SpcFunc &amp; VentSpcFunc combos'!$Q$8:$Q$343,0),0)&gt;0,1,0)</f>
        <v>0</v>
      </c>
      <c r="CP85" s="107">
        <f ca="1">IF(IFERROR(MATCH(_xlfn.CONCAT($B85,",",CP$4),'22 SpcFunc &amp; VentSpcFunc combos'!$Q$8:$Q$343,0),0)&gt;0,1,0)</f>
        <v>0</v>
      </c>
      <c r="CQ85" s="107">
        <f ca="1">IF(IFERROR(MATCH(_xlfn.CONCAT($B85,",",CQ$4),'22 SpcFunc &amp; VentSpcFunc combos'!$Q$8:$Q$343,0),0)&gt;0,1,0)</f>
        <v>0</v>
      </c>
      <c r="CR85" s="107">
        <f ca="1">IF(IFERROR(MATCH(_xlfn.CONCAT($B85,",",CR$4),'22 SpcFunc &amp; VentSpcFunc combos'!$Q$8:$Q$343,0),0)&gt;0,1,0)</f>
        <v>0</v>
      </c>
      <c r="CS85" s="107">
        <f ca="1">IF(IFERROR(MATCH(_xlfn.CONCAT($B85,",",CS$4),'22 SpcFunc &amp; VentSpcFunc combos'!$Q$8:$Q$343,0),0)&gt;0,1,0)</f>
        <v>0</v>
      </c>
      <c r="CT85" s="107">
        <f ca="1">IF(IFERROR(MATCH(_xlfn.CONCAT($B85,",",CT$4),'22 SpcFunc &amp; VentSpcFunc combos'!$Q$8:$Q$343,0),0)&gt;0,1,0)</f>
        <v>0</v>
      </c>
      <c r="CU85" s="86" t="s">
        <v>535</v>
      </c>
      <c r="CV85">
        <f t="shared" ca="1" si="5"/>
        <v>3</v>
      </c>
    </row>
    <row r="86" spans="2:100">
      <c r="B86" t="str">
        <f>'For CSV - 2022 SpcFuncData'!B86</f>
        <v>Health Care / Assisted Living (Nurse's Station)</v>
      </c>
      <c r="C86" s="107">
        <f ca="1">IF(IFERROR(MATCH(_xlfn.CONCAT($B86,",",C$4),'22 SpcFunc &amp; VentSpcFunc combos'!$Q$8:$Q$343,0),0)&gt;0,1,0)</f>
        <v>0</v>
      </c>
      <c r="D86" s="107">
        <f ca="1">IF(IFERROR(MATCH(_xlfn.CONCAT($B86,",",D$4),'22 SpcFunc &amp; VentSpcFunc combos'!$Q$8:$Q$343,0),0)&gt;0,1,0)</f>
        <v>0</v>
      </c>
      <c r="E86" s="107">
        <f ca="1">IF(IFERROR(MATCH(_xlfn.CONCAT($B86,",",E$4),'22 SpcFunc &amp; VentSpcFunc combos'!$Q$8:$Q$343,0),0)&gt;0,1,0)</f>
        <v>0</v>
      </c>
      <c r="F86" s="107">
        <f ca="1">IF(IFERROR(MATCH(_xlfn.CONCAT($B86,",",F$4),'22 SpcFunc &amp; VentSpcFunc combos'!$Q$8:$Q$343,0),0)&gt;0,1,0)</f>
        <v>0</v>
      </c>
      <c r="G86" s="107">
        <f ca="1">IF(IFERROR(MATCH(_xlfn.CONCAT($B86,",",G$4),'22 SpcFunc &amp; VentSpcFunc combos'!$Q$8:$Q$343,0),0)&gt;0,1,0)</f>
        <v>0</v>
      </c>
      <c r="H86" s="107">
        <f ca="1">IF(IFERROR(MATCH(_xlfn.CONCAT($B86,",",H$4),'22 SpcFunc &amp; VentSpcFunc combos'!$Q$8:$Q$343,0),0)&gt;0,1,0)</f>
        <v>0</v>
      </c>
      <c r="I86" s="107">
        <f ca="1">IF(IFERROR(MATCH(_xlfn.CONCAT($B86,",",I$4),'22 SpcFunc &amp; VentSpcFunc combos'!$Q$8:$Q$343,0),0)&gt;0,1,0)</f>
        <v>0</v>
      </c>
      <c r="J86" s="107">
        <f ca="1">IF(IFERROR(MATCH(_xlfn.CONCAT($B86,",",J$4),'22 SpcFunc &amp; VentSpcFunc combos'!$Q$8:$Q$343,0),0)&gt;0,1,0)</f>
        <v>0</v>
      </c>
      <c r="K86" s="107">
        <f ca="1">IF(IFERROR(MATCH(_xlfn.CONCAT($B86,",",K$4),'22 SpcFunc &amp; VentSpcFunc combos'!$Q$8:$Q$343,0),0)&gt;0,1,0)</f>
        <v>0</v>
      </c>
      <c r="L86" s="107">
        <f ca="1">IF(IFERROR(MATCH(_xlfn.CONCAT($B86,",",L$4),'22 SpcFunc &amp; VentSpcFunc combos'!$Q$8:$Q$343,0),0)&gt;0,1,0)</f>
        <v>0</v>
      </c>
      <c r="M86" s="107">
        <f ca="1">IF(IFERROR(MATCH(_xlfn.CONCAT($B86,",",M$4),'22 SpcFunc &amp; VentSpcFunc combos'!$Q$8:$Q$343,0),0)&gt;0,1,0)</f>
        <v>0</v>
      </c>
      <c r="N86" s="107">
        <f ca="1">IF(IFERROR(MATCH(_xlfn.CONCAT($B86,",",N$4),'22 SpcFunc &amp; VentSpcFunc combos'!$Q$8:$Q$343,0),0)&gt;0,1,0)</f>
        <v>0</v>
      </c>
      <c r="O86" s="107">
        <f ca="1">IF(IFERROR(MATCH(_xlfn.CONCAT($B86,",",O$4),'22 SpcFunc &amp; VentSpcFunc combos'!$Q$8:$Q$343,0),0)&gt;0,1,0)</f>
        <v>0</v>
      </c>
      <c r="P86" s="107">
        <f ca="1">IF(IFERROR(MATCH(_xlfn.CONCAT($B86,",",P$4),'22 SpcFunc &amp; VentSpcFunc combos'!$Q$8:$Q$343,0),0)&gt;0,1,0)</f>
        <v>0</v>
      </c>
      <c r="Q86" s="107">
        <f ca="1">IF(IFERROR(MATCH(_xlfn.CONCAT($B86,",",Q$4),'22 SpcFunc &amp; VentSpcFunc combos'!$Q$8:$Q$343,0),0)&gt;0,1,0)</f>
        <v>0</v>
      </c>
      <c r="R86" s="107">
        <f ca="1">IF(IFERROR(MATCH(_xlfn.CONCAT($B86,",",R$4),'22 SpcFunc &amp; VentSpcFunc combos'!$Q$8:$Q$343,0),0)&gt;0,1,0)</f>
        <v>0</v>
      </c>
      <c r="S86" s="107">
        <f ca="1">IF(IFERROR(MATCH(_xlfn.CONCAT($B86,",",S$4),'22 SpcFunc &amp; VentSpcFunc combos'!$Q$8:$Q$343,0),0)&gt;0,1,0)</f>
        <v>0</v>
      </c>
      <c r="T86" s="107">
        <f ca="1">IF(IFERROR(MATCH(_xlfn.CONCAT($B86,",",T$4),'22 SpcFunc &amp; VentSpcFunc combos'!$Q$8:$Q$343,0),0)&gt;0,1,0)</f>
        <v>0</v>
      </c>
      <c r="U86" s="107">
        <f ca="1">IF(IFERROR(MATCH(_xlfn.CONCAT($B86,",",U$4),'22 SpcFunc &amp; VentSpcFunc combos'!$Q$8:$Q$343,0),0)&gt;0,1,0)</f>
        <v>0</v>
      </c>
      <c r="V86" s="107">
        <f ca="1">IF(IFERROR(MATCH(_xlfn.CONCAT($B86,",",V$4),'22 SpcFunc &amp; VentSpcFunc combos'!$Q$8:$Q$343,0),0)&gt;0,1,0)</f>
        <v>0</v>
      </c>
      <c r="W86" s="107">
        <f ca="1">IF(IFERROR(MATCH(_xlfn.CONCAT($B86,",",W$4),'22 SpcFunc &amp; VentSpcFunc combos'!$Q$8:$Q$343,0),0)&gt;0,1,0)</f>
        <v>0</v>
      </c>
      <c r="X86" s="107">
        <f ca="1">IF(IFERROR(MATCH(_xlfn.CONCAT($B86,",",X$4),'22 SpcFunc &amp; VentSpcFunc combos'!$Q$8:$Q$343,0),0)&gt;0,1,0)</f>
        <v>0</v>
      </c>
      <c r="Y86" s="107">
        <f ca="1">IF(IFERROR(MATCH(_xlfn.CONCAT($B86,",",Y$4),'22 SpcFunc &amp; VentSpcFunc combos'!$Q$8:$Q$343,0),0)&gt;0,1,0)</f>
        <v>0</v>
      </c>
      <c r="Z86" s="107">
        <f ca="1">IF(IFERROR(MATCH(_xlfn.CONCAT($B86,",",Z$4),'22 SpcFunc &amp; VentSpcFunc combos'!$Q$8:$Q$343,0),0)&gt;0,1,0)</f>
        <v>0</v>
      </c>
      <c r="AA86" s="107">
        <f ca="1">IF(IFERROR(MATCH(_xlfn.CONCAT($B86,",",AA$4),'22 SpcFunc &amp; VentSpcFunc combos'!$Q$8:$Q$343,0),0)&gt;0,1,0)</f>
        <v>0</v>
      </c>
      <c r="AB86" s="107">
        <f ca="1">IF(IFERROR(MATCH(_xlfn.CONCAT($B86,",",AB$4),'22 SpcFunc &amp; VentSpcFunc combos'!$Q$8:$Q$343,0),0)&gt;0,1,0)</f>
        <v>0</v>
      </c>
      <c r="AC86" s="107">
        <f ca="1">IF(IFERROR(MATCH(_xlfn.CONCAT($B86,",",AC$4),'22 SpcFunc &amp; VentSpcFunc combos'!$Q$8:$Q$343,0),0)&gt;0,1,0)</f>
        <v>0</v>
      </c>
      <c r="AD86" s="107">
        <f ca="1">IF(IFERROR(MATCH(_xlfn.CONCAT($B86,",",AD$4),'22 SpcFunc &amp; VentSpcFunc combos'!$Q$8:$Q$343,0),0)&gt;0,1,0)</f>
        <v>0</v>
      </c>
      <c r="AE86" s="107">
        <f ca="1">IF(IFERROR(MATCH(_xlfn.CONCAT($B86,",",AE$4),'22 SpcFunc &amp; VentSpcFunc combos'!$Q$8:$Q$343,0),0)&gt;0,1,0)</f>
        <v>0</v>
      </c>
      <c r="AF86" s="107">
        <f ca="1">IF(IFERROR(MATCH(_xlfn.CONCAT($B86,",",AF$4),'22 SpcFunc &amp; VentSpcFunc combos'!$Q$8:$Q$343,0),0)&gt;0,1,0)</f>
        <v>0</v>
      </c>
      <c r="AG86" s="107">
        <f ca="1">IF(IFERROR(MATCH(_xlfn.CONCAT($B86,",",AG$4),'22 SpcFunc &amp; VentSpcFunc combos'!$Q$8:$Q$343,0),0)&gt;0,1,0)</f>
        <v>0</v>
      </c>
      <c r="AH86" s="107">
        <f ca="1">IF(IFERROR(MATCH(_xlfn.CONCAT($B86,",",AH$4),'22 SpcFunc &amp; VentSpcFunc combos'!$Q$8:$Q$343,0),0)&gt;0,1,0)</f>
        <v>0</v>
      </c>
      <c r="AI86" s="107">
        <f ca="1">IF(IFERROR(MATCH(_xlfn.CONCAT($B86,",",AI$4),'22 SpcFunc &amp; VentSpcFunc combos'!$Q$8:$Q$343,0),0)&gt;0,1,0)</f>
        <v>0</v>
      </c>
      <c r="AJ86" s="107">
        <f ca="1">IF(IFERROR(MATCH(_xlfn.CONCAT($B86,",",AJ$4),'22 SpcFunc &amp; VentSpcFunc combos'!$Q$8:$Q$343,0),0)&gt;0,1,0)</f>
        <v>0</v>
      </c>
      <c r="AK86" s="107">
        <f ca="1">IF(IFERROR(MATCH(_xlfn.CONCAT($B86,",",AK$4),'22 SpcFunc &amp; VentSpcFunc combos'!$Q$8:$Q$343,0),0)&gt;0,1,0)</f>
        <v>0</v>
      </c>
      <c r="AL86" s="107">
        <f ca="1">IF(IFERROR(MATCH(_xlfn.CONCAT($B86,",",AL$4),'22 SpcFunc &amp; VentSpcFunc combos'!$Q$8:$Q$343,0),0)&gt;0,1,0)</f>
        <v>0</v>
      </c>
      <c r="AM86" s="107">
        <f ca="1">IF(IFERROR(MATCH(_xlfn.CONCAT($B86,",",AM$4),'22 SpcFunc &amp; VentSpcFunc combos'!$Q$8:$Q$343,0),0)&gt;0,1,0)</f>
        <v>0</v>
      </c>
      <c r="AN86" s="107">
        <f ca="1">IF(IFERROR(MATCH(_xlfn.CONCAT($B86,",",AN$4),'22 SpcFunc &amp; VentSpcFunc combos'!$Q$8:$Q$343,0),0)&gt;0,1,0)</f>
        <v>0</v>
      </c>
      <c r="AO86" s="107">
        <f ca="1">IF(IFERROR(MATCH(_xlfn.CONCAT($B86,",",AO$4),'22 SpcFunc &amp; VentSpcFunc combos'!$Q$8:$Q$343,0),0)&gt;0,1,0)</f>
        <v>0</v>
      </c>
      <c r="AP86" s="107">
        <f ca="1">IF(IFERROR(MATCH(_xlfn.CONCAT($B86,",",AP$4),'22 SpcFunc &amp; VentSpcFunc combos'!$Q$8:$Q$343,0),0)&gt;0,1,0)</f>
        <v>0</v>
      </c>
      <c r="AQ86" s="107">
        <f ca="1">IF(IFERROR(MATCH(_xlfn.CONCAT($B86,",",AQ$4),'22 SpcFunc &amp; VentSpcFunc combos'!$Q$8:$Q$343,0),0)&gt;0,1,0)</f>
        <v>0</v>
      </c>
      <c r="AR86" s="107">
        <f ca="1">IF(IFERROR(MATCH(_xlfn.CONCAT($B86,",",AR$4),'22 SpcFunc &amp; VentSpcFunc combos'!$Q$8:$Q$343,0),0)&gt;0,1,0)</f>
        <v>0</v>
      </c>
      <c r="AS86" s="107">
        <f ca="1">IF(IFERROR(MATCH(_xlfn.CONCAT($B86,",",AS$4),'22 SpcFunc &amp; VentSpcFunc combos'!$Q$8:$Q$343,0),0)&gt;0,1,0)</f>
        <v>0</v>
      </c>
      <c r="AT86" s="107">
        <f ca="1">IF(IFERROR(MATCH(_xlfn.CONCAT($B86,",",AT$4),'22 SpcFunc &amp; VentSpcFunc combos'!$Q$8:$Q$343,0),0)&gt;0,1,0)</f>
        <v>0</v>
      </c>
      <c r="AU86" s="107">
        <f ca="1">IF(IFERROR(MATCH(_xlfn.CONCAT($B86,",",AU$4),'22 SpcFunc &amp; VentSpcFunc combos'!$Q$8:$Q$343,0),0)&gt;0,1,0)</f>
        <v>0</v>
      </c>
      <c r="AV86" s="107">
        <f ca="1">IF(IFERROR(MATCH(_xlfn.CONCAT($B86,",",AV$4),'22 SpcFunc &amp; VentSpcFunc combos'!$Q$8:$Q$343,0),0)&gt;0,1,0)</f>
        <v>0</v>
      </c>
      <c r="AW86" s="107">
        <f ca="1">IF(IFERROR(MATCH(_xlfn.CONCAT($B86,",",AW$4),'22 SpcFunc &amp; VentSpcFunc combos'!$Q$8:$Q$343,0),0)&gt;0,1,0)</f>
        <v>0</v>
      </c>
      <c r="AX86" s="107">
        <f ca="1">IF(IFERROR(MATCH(_xlfn.CONCAT($B86,",",AX$4),'22 SpcFunc &amp; VentSpcFunc combos'!$Q$8:$Q$343,0),0)&gt;0,1,0)</f>
        <v>0</v>
      </c>
      <c r="AY86" s="107">
        <f ca="1">IF(IFERROR(MATCH(_xlfn.CONCAT($B86,",",AY$4),'22 SpcFunc &amp; VentSpcFunc combos'!$Q$8:$Q$343,0),0)&gt;0,1,0)</f>
        <v>0</v>
      </c>
      <c r="AZ86" s="107">
        <f ca="1">IF(IFERROR(MATCH(_xlfn.CONCAT($B86,",",AZ$4),'22 SpcFunc &amp; VentSpcFunc combos'!$Q$8:$Q$343,0),0)&gt;0,1,0)</f>
        <v>0</v>
      </c>
      <c r="BA86" s="107">
        <f ca="1">IF(IFERROR(MATCH(_xlfn.CONCAT($B86,",",BA$4),'22 SpcFunc &amp; VentSpcFunc combos'!$Q$8:$Q$343,0),0)&gt;0,1,0)</f>
        <v>0</v>
      </c>
      <c r="BB86" s="107">
        <f ca="1">IF(IFERROR(MATCH(_xlfn.CONCAT($B86,",",BB$4),'22 SpcFunc &amp; VentSpcFunc combos'!$Q$8:$Q$343,0),0)&gt;0,1,0)</f>
        <v>0</v>
      </c>
      <c r="BC86" s="107">
        <f ca="1">IF(IFERROR(MATCH(_xlfn.CONCAT($B86,",",BC$4),'22 SpcFunc &amp; VentSpcFunc combos'!$Q$8:$Q$343,0),0)&gt;0,1,0)</f>
        <v>0</v>
      </c>
      <c r="BD86" s="107">
        <f ca="1">IF(IFERROR(MATCH(_xlfn.CONCAT($B86,",",BD$4),'22 SpcFunc &amp; VentSpcFunc combos'!$Q$8:$Q$343,0),0)&gt;0,1,0)</f>
        <v>0</v>
      </c>
      <c r="BE86" s="107">
        <f ca="1">IF(IFERROR(MATCH(_xlfn.CONCAT($B86,",",BE$4),'22 SpcFunc &amp; VentSpcFunc combos'!$Q$8:$Q$343,0),0)&gt;0,1,0)</f>
        <v>0</v>
      </c>
      <c r="BF86" s="107">
        <f ca="1">IF(IFERROR(MATCH(_xlfn.CONCAT($B86,",",BF$4),'22 SpcFunc &amp; VentSpcFunc combos'!$Q$8:$Q$343,0),0)&gt;0,1,0)</f>
        <v>0</v>
      </c>
      <c r="BG86" s="107">
        <f ca="1">IF(IFERROR(MATCH(_xlfn.CONCAT($B86,",",BG$4),'22 SpcFunc &amp; VentSpcFunc combos'!$Q$8:$Q$343,0),0)&gt;0,1,0)</f>
        <v>0</v>
      </c>
      <c r="BH86" s="107">
        <f ca="1">IF(IFERROR(MATCH(_xlfn.CONCAT($B86,",",BH$4),'22 SpcFunc &amp; VentSpcFunc combos'!$Q$8:$Q$343,0),0)&gt;0,1,0)</f>
        <v>1</v>
      </c>
      <c r="BI86" s="107">
        <f ca="1">IF(IFERROR(MATCH(_xlfn.CONCAT($B86,",",BI$4),'22 SpcFunc &amp; VentSpcFunc combos'!$Q$8:$Q$343,0),0)&gt;0,1,0)</f>
        <v>0</v>
      </c>
      <c r="BJ86" s="107">
        <f ca="1">IF(IFERROR(MATCH(_xlfn.CONCAT($B86,",",BJ$4),'22 SpcFunc &amp; VentSpcFunc combos'!$Q$8:$Q$343,0),0)&gt;0,1,0)</f>
        <v>0</v>
      </c>
      <c r="BK86" s="107">
        <f ca="1">IF(IFERROR(MATCH(_xlfn.CONCAT($B86,",",BK$4),'22 SpcFunc &amp; VentSpcFunc combos'!$Q$8:$Q$343,0),0)&gt;0,1,0)</f>
        <v>0</v>
      </c>
      <c r="BL86" s="107">
        <f ca="1">IF(IFERROR(MATCH(_xlfn.CONCAT($B86,",",BL$4),'22 SpcFunc &amp; VentSpcFunc combos'!$Q$8:$Q$343,0),0)&gt;0,1,0)</f>
        <v>0</v>
      </c>
      <c r="BM86" s="107">
        <f ca="1">IF(IFERROR(MATCH(_xlfn.CONCAT($B86,",",BM$4),'22 SpcFunc &amp; VentSpcFunc combos'!$Q$8:$Q$343,0),0)&gt;0,1,0)</f>
        <v>0</v>
      </c>
      <c r="BN86" s="107">
        <f ca="1">IF(IFERROR(MATCH(_xlfn.CONCAT($B86,",",BN$4),'22 SpcFunc &amp; VentSpcFunc combos'!$Q$8:$Q$343,0),0)&gt;0,1,0)</f>
        <v>0</v>
      </c>
      <c r="BO86" s="107">
        <f ca="1">IF(IFERROR(MATCH(_xlfn.CONCAT($B86,",",BO$4),'22 SpcFunc &amp; VentSpcFunc combos'!$Q$8:$Q$343,0),0)&gt;0,1,0)</f>
        <v>0</v>
      </c>
      <c r="BP86" s="107">
        <f ca="1">IF(IFERROR(MATCH(_xlfn.CONCAT($B86,",",BP$4),'22 SpcFunc &amp; VentSpcFunc combos'!$Q$8:$Q$343,0),0)&gt;0,1,0)</f>
        <v>0</v>
      </c>
      <c r="BQ86" s="107">
        <f ca="1">IF(IFERROR(MATCH(_xlfn.CONCAT($B86,",",BQ$4),'22 SpcFunc &amp; VentSpcFunc combos'!$Q$8:$Q$343,0),0)&gt;0,1,0)</f>
        <v>0</v>
      </c>
      <c r="BR86" s="107">
        <f ca="1">IF(IFERROR(MATCH(_xlfn.CONCAT($B86,",",BR$4),'22 SpcFunc &amp; VentSpcFunc combos'!$Q$8:$Q$343,0),0)&gt;0,1,0)</f>
        <v>0</v>
      </c>
      <c r="BS86" s="107">
        <f ca="1">IF(IFERROR(MATCH(_xlfn.CONCAT($B86,",",BS$4),'22 SpcFunc &amp; VentSpcFunc combos'!$Q$8:$Q$343,0),0)&gt;0,1,0)</f>
        <v>0</v>
      </c>
      <c r="BT86" s="107">
        <f ca="1">IF(IFERROR(MATCH(_xlfn.CONCAT($B86,",",BT$4),'22 SpcFunc &amp; VentSpcFunc combos'!$Q$8:$Q$343,0),0)&gt;0,1,0)</f>
        <v>0</v>
      </c>
      <c r="BU86" s="107">
        <f ca="1">IF(IFERROR(MATCH(_xlfn.CONCAT($B86,",",BU$4),'22 SpcFunc &amp; VentSpcFunc combos'!$Q$8:$Q$343,0),0)&gt;0,1,0)</f>
        <v>0</v>
      </c>
      <c r="BV86" s="107">
        <f ca="1">IF(IFERROR(MATCH(_xlfn.CONCAT($B86,",",BV$4),'22 SpcFunc &amp; VentSpcFunc combos'!$Q$8:$Q$343,0),0)&gt;0,1,0)</f>
        <v>0</v>
      </c>
      <c r="BW86" s="107">
        <f ca="1">IF(IFERROR(MATCH(_xlfn.CONCAT($B86,",",BW$4),'22 SpcFunc &amp; VentSpcFunc combos'!$Q$8:$Q$343,0),0)&gt;0,1,0)</f>
        <v>0</v>
      </c>
      <c r="BX86" s="107">
        <f ca="1">IF(IFERROR(MATCH(_xlfn.CONCAT($B86,",",BX$4),'22 SpcFunc &amp; VentSpcFunc combos'!$Q$8:$Q$343,0),0)&gt;0,1,0)</f>
        <v>0</v>
      </c>
      <c r="BY86" s="107">
        <f ca="1">IF(IFERROR(MATCH(_xlfn.CONCAT($B86,",",BY$4),'22 SpcFunc &amp; VentSpcFunc combos'!$Q$8:$Q$343,0),0)&gt;0,1,0)</f>
        <v>0</v>
      </c>
      <c r="BZ86" s="107">
        <f ca="1">IF(IFERROR(MATCH(_xlfn.CONCAT($B86,",",BZ$4),'22 SpcFunc &amp; VentSpcFunc combos'!$Q$8:$Q$343,0),0)&gt;0,1,0)</f>
        <v>0</v>
      </c>
      <c r="CA86" s="107">
        <f ca="1">IF(IFERROR(MATCH(_xlfn.CONCAT($B86,",",CA$4),'22 SpcFunc &amp; VentSpcFunc combos'!$Q$8:$Q$343,0),0)&gt;0,1,0)</f>
        <v>0</v>
      </c>
      <c r="CB86" s="107">
        <f ca="1">IF(IFERROR(MATCH(_xlfn.CONCAT($B86,",",CB$4),'22 SpcFunc &amp; VentSpcFunc combos'!$Q$8:$Q$343,0),0)&gt;0,1,0)</f>
        <v>0</v>
      </c>
      <c r="CC86" s="107">
        <f ca="1">IF(IFERROR(MATCH(_xlfn.CONCAT($B86,",",CC$4),'22 SpcFunc &amp; VentSpcFunc combos'!$Q$8:$Q$343,0),0)&gt;0,1,0)</f>
        <v>0</v>
      </c>
      <c r="CD86" s="107">
        <f ca="1">IF(IFERROR(MATCH(_xlfn.CONCAT($B86,",",CD$4),'22 SpcFunc &amp; VentSpcFunc combos'!$Q$8:$Q$343,0),0)&gt;0,1,0)</f>
        <v>0</v>
      </c>
      <c r="CE86" s="107">
        <f ca="1">IF(IFERROR(MATCH(_xlfn.CONCAT($B86,",",CE$4),'22 SpcFunc &amp; VentSpcFunc combos'!$Q$8:$Q$343,0),0)&gt;0,1,0)</f>
        <v>0</v>
      </c>
      <c r="CF86" s="107">
        <f ca="1">IF(IFERROR(MATCH(_xlfn.CONCAT($B86,",",CF$4),'22 SpcFunc &amp; VentSpcFunc combos'!$Q$8:$Q$343,0),0)&gt;0,1,0)</f>
        <v>0</v>
      </c>
      <c r="CG86" s="107">
        <f ca="1">IF(IFERROR(MATCH(_xlfn.CONCAT($B86,",",CG$4),'22 SpcFunc &amp; VentSpcFunc combos'!$Q$8:$Q$343,0),0)&gt;0,1,0)</f>
        <v>0</v>
      </c>
      <c r="CH86" s="107">
        <f ca="1">IF(IFERROR(MATCH(_xlfn.CONCAT($B86,",",CH$4),'22 SpcFunc &amp; VentSpcFunc combos'!$Q$8:$Q$343,0),0)&gt;0,1,0)</f>
        <v>0</v>
      </c>
      <c r="CI86" s="107">
        <f ca="1">IF(IFERROR(MATCH(_xlfn.CONCAT($B86,",",CI$4),'22 SpcFunc &amp; VentSpcFunc combos'!$Q$8:$Q$343,0),0)&gt;0,1,0)</f>
        <v>0</v>
      </c>
      <c r="CJ86" s="107">
        <f ca="1">IF(IFERROR(MATCH(_xlfn.CONCAT($B86,",",CJ$4),'22 SpcFunc &amp; VentSpcFunc combos'!$Q$8:$Q$343,0),0)&gt;0,1,0)</f>
        <v>0</v>
      </c>
      <c r="CK86" s="107">
        <f ca="1">IF(IFERROR(MATCH(_xlfn.CONCAT($B86,",",CK$4),'22 SpcFunc &amp; VentSpcFunc combos'!$Q$8:$Q$343,0),0)&gt;0,1,0)</f>
        <v>0</v>
      </c>
      <c r="CL86" s="107">
        <f ca="1">IF(IFERROR(MATCH(_xlfn.CONCAT($B86,",",CL$4),'22 SpcFunc &amp; VentSpcFunc combos'!$Q$8:$Q$343,0),0)&gt;0,1,0)</f>
        <v>0</v>
      </c>
      <c r="CM86" s="107">
        <f ca="1">IF(IFERROR(MATCH(_xlfn.CONCAT($B86,",",CM$4),'22 SpcFunc &amp; VentSpcFunc combos'!$Q$8:$Q$343,0),0)&gt;0,1,0)</f>
        <v>0</v>
      </c>
      <c r="CN86" s="107">
        <f ca="1">IF(IFERROR(MATCH(_xlfn.CONCAT($B86,",",CN$4),'22 SpcFunc &amp; VentSpcFunc combos'!$Q$8:$Q$343,0),0)&gt;0,1,0)</f>
        <v>0</v>
      </c>
      <c r="CO86" s="107">
        <f ca="1">IF(IFERROR(MATCH(_xlfn.CONCAT($B86,",",CO$4),'22 SpcFunc &amp; VentSpcFunc combos'!$Q$8:$Q$343,0),0)&gt;0,1,0)</f>
        <v>0</v>
      </c>
      <c r="CP86" s="107">
        <f ca="1">IF(IFERROR(MATCH(_xlfn.CONCAT($B86,",",CP$4),'22 SpcFunc &amp; VentSpcFunc combos'!$Q$8:$Q$343,0),0)&gt;0,1,0)</f>
        <v>0</v>
      </c>
      <c r="CQ86" s="107">
        <f ca="1">IF(IFERROR(MATCH(_xlfn.CONCAT($B86,",",CQ$4),'22 SpcFunc &amp; VentSpcFunc combos'!$Q$8:$Q$343,0),0)&gt;0,1,0)</f>
        <v>0</v>
      </c>
      <c r="CR86" s="107">
        <f ca="1">IF(IFERROR(MATCH(_xlfn.CONCAT($B86,",",CR$4),'22 SpcFunc &amp; VentSpcFunc combos'!$Q$8:$Q$343,0),0)&gt;0,1,0)</f>
        <v>0</v>
      </c>
      <c r="CS86" s="107">
        <f ca="1">IF(IFERROR(MATCH(_xlfn.CONCAT($B86,",",CS$4),'22 SpcFunc &amp; VentSpcFunc combos'!$Q$8:$Q$343,0),0)&gt;0,1,0)</f>
        <v>0</v>
      </c>
      <c r="CT86" s="107">
        <f ca="1">IF(IFERROR(MATCH(_xlfn.CONCAT($B86,",",CT$4),'22 SpcFunc &amp; VentSpcFunc combos'!$Q$8:$Q$343,0),0)&gt;0,1,0)</f>
        <v>0</v>
      </c>
      <c r="CU86" s="86" t="s">
        <v>535</v>
      </c>
      <c r="CV86">
        <f t="shared" ca="1" si="5"/>
        <v>1</v>
      </c>
    </row>
    <row r="87" spans="2:100">
      <c r="B87" t="str">
        <f>'For CSV - 2022 SpcFuncData'!B87</f>
        <v>Health Care / Assisted Living (Physical Therapy Room)</v>
      </c>
      <c r="C87" s="107">
        <f ca="1">IF(IFERROR(MATCH(_xlfn.CONCAT($B87,",",C$4),'22 SpcFunc &amp; VentSpcFunc combos'!$Q$8:$Q$343,0),0)&gt;0,1,0)</f>
        <v>0</v>
      </c>
      <c r="D87" s="107">
        <f ca="1">IF(IFERROR(MATCH(_xlfn.CONCAT($B87,",",D$4),'22 SpcFunc &amp; VentSpcFunc combos'!$Q$8:$Q$343,0),0)&gt;0,1,0)</f>
        <v>0</v>
      </c>
      <c r="E87" s="107">
        <f ca="1">IF(IFERROR(MATCH(_xlfn.CONCAT($B87,",",E$4),'22 SpcFunc &amp; VentSpcFunc combos'!$Q$8:$Q$343,0),0)&gt;0,1,0)</f>
        <v>0</v>
      </c>
      <c r="F87" s="107">
        <f ca="1">IF(IFERROR(MATCH(_xlfn.CONCAT($B87,",",F$4),'22 SpcFunc &amp; VentSpcFunc combos'!$Q$8:$Q$343,0),0)&gt;0,1,0)</f>
        <v>0</v>
      </c>
      <c r="G87" s="107">
        <f ca="1">IF(IFERROR(MATCH(_xlfn.CONCAT($B87,",",G$4),'22 SpcFunc &amp; VentSpcFunc combos'!$Q$8:$Q$343,0),0)&gt;0,1,0)</f>
        <v>0</v>
      </c>
      <c r="H87" s="107">
        <f ca="1">IF(IFERROR(MATCH(_xlfn.CONCAT($B87,",",H$4),'22 SpcFunc &amp; VentSpcFunc combos'!$Q$8:$Q$343,0),0)&gt;0,1,0)</f>
        <v>0</v>
      </c>
      <c r="I87" s="107">
        <f ca="1">IF(IFERROR(MATCH(_xlfn.CONCAT($B87,",",I$4),'22 SpcFunc &amp; VentSpcFunc combos'!$Q$8:$Q$343,0),0)&gt;0,1,0)</f>
        <v>0</v>
      </c>
      <c r="J87" s="107">
        <f ca="1">IF(IFERROR(MATCH(_xlfn.CONCAT($B87,",",J$4),'22 SpcFunc &amp; VentSpcFunc combos'!$Q$8:$Q$343,0),0)&gt;0,1,0)</f>
        <v>0</v>
      </c>
      <c r="K87" s="107">
        <f ca="1">IF(IFERROR(MATCH(_xlfn.CONCAT($B87,",",K$4),'22 SpcFunc &amp; VentSpcFunc combos'!$Q$8:$Q$343,0),0)&gt;0,1,0)</f>
        <v>0</v>
      </c>
      <c r="L87" s="107">
        <f ca="1">IF(IFERROR(MATCH(_xlfn.CONCAT($B87,",",L$4),'22 SpcFunc &amp; VentSpcFunc combos'!$Q$8:$Q$343,0),0)&gt;0,1,0)</f>
        <v>0</v>
      </c>
      <c r="M87" s="107">
        <f ca="1">IF(IFERROR(MATCH(_xlfn.CONCAT($B87,",",M$4),'22 SpcFunc &amp; VentSpcFunc combos'!$Q$8:$Q$343,0),0)&gt;0,1,0)</f>
        <v>0</v>
      </c>
      <c r="N87" s="107">
        <f ca="1">IF(IFERROR(MATCH(_xlfn.CONCAT($B87,",",N$4),'22 SpcFunc &amp; VentSpcFunc combos'!$Q$8:$Q$343,0),0)&gt;0,1,0)</f>
        <v>0</v>
      </c>
      <c r="O87" s="107">
        <f ca="1">IF(IFERROR(MATCH(_xlfn.CONCAT($B87,",",O$4),'22 SpcFunc &amp; VentSpcFunc combos'!$Q$8:$Q$343,0),0)&gt;0,1,0)</f>
        <v>0</v>
      </c>
      <c r="P87" s="107">
        <f ca="1">IF(IFERROR(MATCH(_xlfn.CONCAT($B87,",",P$4),'22 SpcFunc &amp; VentSpcFunc combos'!$Q$8:$Q$343,0),0)&gt;0,1,0)</f>
        <v>0</v>
      </c>
      <c r="Q87" s="107">
        <f ca="1">IF(IFERROR(MATCH(_xlfn.CONCAT($B87,",",Q$4),'22 SpcFunc &amp; VentSpcFunc combos'!$Q$8:$Q$343,0),0)&gt;0,1,0)</f>
        <v>0</v>
      </c>
      <c r="R87" s="107">
        <f ca="1">IF(IFERROR(MATCH(_xlfn.CONCAT($B87,",",R$4),'22 SpcFunc &amp; VentSpcFunc combos'!$Q$8:$Q$343,0),0)&gt;0,1,0)</f>
        <v>0</v>
      </c>
      <c r="S87" s="107">
        <f ca="1">IF(IFERROR(MATCH(_xlfn.CONCAT($B87,",",S$4),'22 SpcFunc &amp; VentSpcFunc combos'!$Q$8:$Q$343,0),0)&gt;0,1,0)</f>
        <v>0</v>
      </c>
      <c r="T87" s="107">
        <f ca="1">IF(IFERROR(MATCH(_xlfn.CONCAT($B87,",",T$4),'22 SpcFunc &amp; VentSpcFunc combos'!$Q$8:$Q$343,0),0)&gt;0,1,0)</f>
        <v>0</v>
      </c>
      <c r="U87" s="107">
        <f ca="1">IF(IFERROR(MATCH(_xlfn.CONCAT($B87,",",U$4),'22 SpcFunc &amp; VentSpcFunc combos'!$Q$8:$Q$343,0),0)&gt;0,1,0)</f>
        <v>0</v>
      </c>
      <c r="V87" s="107">
        <f ca="1">IF(IFERROR(MATCH(_xlfn.CONCAT($B87,",",V$4),'22 SpcFunc &amp; VentSpcFunc combos'!$Q$8:$Q$343,0),0)&gt;0,1,0)</f>
        <v>0</v>
      </c>
      <c r="W87" s="107">
        <f ca="1">IF(IFERROR(MATCH(_xlfn.CONCAT($B87,",",W$4),'22 SpcFunc &amp; VentSpcFunc combos'!$Q$8:$Q$343,0),0)&gt;0,1,0)</f>
        <v>0</v>
      </c>
      <c r="X87" s="107">
        <f ca="1">IF(IFERROR(MATCH(_xlfn.CONCAT($B87,",",X$4),'22 SpcFunc &amp; VentSpcFunc combos'!$Q$8:$Q$343,0),0)&gt;0,1,0)</f>
        <v>0</v>
      </c>
      <c r="Y87" s="107">
        <f ca="1">IF(IFERROR(MATCH(_xlfn.CONCAT($B87,",",Y$4),'22 SpcFunc &amp; VentSpcFunc combos'!$Q$8:$Q$343,0),0)&gt;0,1,0)</f>
        <v>0</v>
      </c>
      <c r="Z87" s="107">
        <f ca="1">IF(IFERROR(MATCH(_xlfn.CONCAT($B87,",",Z$4),'22 SpcFunc &amp; VentSpcFunc combos'!$Q$8:$Q$343,0),0)&gt;0,1,0)</f>
        <v>0</v>
      </c>
      <c r="AA87" s="107">
        <f ca="1">IF(IFERROR(MATCH(_xlfn.CONCAT($B87,",",AA$4),'22 SpcFunc &amp; VentSpcFunc combos'!$Q$8:$Q$343,0),0)&gt;0,1,0)</f>
        <v>0</v>
      </c>
      <c r="AB87" s="107">
        <f ca="1">IF(IFERROR(MATCH(_xlfn.CONCAT($B87,",",AB$4),'22 SpcFunc &amp; VentSpcFunc combos'!$Q$8:$Q$343,0),0)&gt;0,1,0)</f>
        <v>0</v>
      </c>
      <c r="AC87" s="107">
        <f ca="1">IF(IFERROR(MATCH(_xlfn.CONCAT($B87,",",AC$4),'22 SpcFunc &amp; VentSpcFunc combos'!$Q$8:$Q$343,0),0)&gt;0,1,0)</f>
        <v>0</v>
      </c>
      <c r="AD87" s="107">
        <f ca="1">IF(IFERROR(MATCH(_xlfn.CONCAT($B87,",",AD$4),'22 SpcFunc &amp; VentSpcFunc combos'!$Q$8:$Q$343,0),0)&gt;0,1,0)</f>
        <v>0</v>
      </c>
      <c r="AE87" s="107">
        <f ca="1">IF(IFERROR(MATCH(_xlfn.CONCAT($B87,",",AE$4),'22 SpcFunc &amp; VentSpcFunc combos'!$Q$8:$Q$343,0),0)&gt;0,1,0)</f>
        <v>0</v>
      </c>
      <c r="AF87" s="107">
        <f ca="1">IF(IFERROR(MATCH(_xlfn.CONCAT($B87,",",AF$4),'22 SpcFunc &amp; VentSpcFunc combos'!$Q$8:$Q$343,0),0)&gt;0,1,0)</f>
        <v>0</v>
      </c>
      <c r="AG87" s="107">
        <f ca="1">IF(IFERROR(MATCH(_xlfn.CONCAT($B87,",",AG$4),'22 SpcFunc &amp; VentSpcFunc combos'!$Q$8:$Q$343,0),0)&gt;0,1,0)</f>
        <v>0</v>
      </c>
      <c r="AH87" s="107">
        <f ca="1">IF(IFERROR(MATCH(_xlfn.CONCAT($B87,",",AH$4),'22 SpcFunc &amp; VentSpcFunc combos'!$Q$8:$Q$343,0),0)&gt;0,1,0)</f>
        <v>0</v>
      </c>
      <c r="AI87" s="107">
        <f ca="1">IF(IFERROR(MATCH(_xlfn.CONCAT($B87,",",AI$4),'22 SpcFunc &amp; VentSpcFunc combos'!$Q$8:$Q$343,0),0)&gt;0,1,0)</f>
        <v>0</v>
      </c>
      <c r="AJ87" s="107">
        <f ca="1">IF(IFERROR(MATCH(_xlfn.CONCAT($B87,",",AJ$4),'22 SpcFunc &amp; VentSpcFunc combos'!$Q$8:$Q$343,0),0)&gt;0,1,0)</f>
        <v>0</v>
      </c>
      <c r="AK87" s="107">
        <f ca="1">IF(IFERROR(MATCH(_xlfn.CONCAT($B87,",",AK$4),'22 SpcFunc &amp; VentSpcFunc combos'!$Q$8:$Q$343,0),0)&gt;0,1,0)</f>
        <v>0</v>
      </c>
      <c r="AL87" s="107">
        <f ca="1">IF(IFERROR(MATCH(_xlfn.CONCAT($B87,",",AL$4),'22 SpcFunc &amp; VentSpcFunc combos'!$Q$8:$Q$343,0),0)&gt;0,1,0)</f>
        <v>0</v>
      </c>
      <c r="AM87" s="107">
        <f ca="1">IF(IFERROR(MATCH(_xlfn.CONCAT($B87,",",AM$4),'22 SpcFunc &amp; VentSpcFunc combos'!$Q$8:$Q$343,0),0)&gt;0,1,0)</f>
        <v>0</v>
      </c>
      <c r="AN87" s="107">
        <f ca="1">IF(IFERROR(MATCH(_xlfn.CONCAT($B87,",",AN$4),'22 SpcFunc &amp; VentSpcFunc combos'!$Q$8:$Q$343,0),0)&gt;0,1,0)</f>
        <v>0</v>
      </c>
      <c r="AO87" s="107">
        <f ca="1">IF(IFERROR(MATCH(_xlfn.CONCAT($B87,",",AO$4),'22 SpcFunc &amp; VentSpcFunc combos'!$Q$8:$Q$343,0),0)&gt;0,1,0)</f>
        <v>0</v>
      </c>
      <c r="AP87" s="107">
        <f ca="1">IF(IFERROR(MATCH(_xlfn.CONCAT($B87,",",AP$4),'22 SpcFunc &amp; VentSpcFunc combos'!$Q$8:$Q$343,0),0)&gt;0,1,0)</f>
        <v>0</v>
      </c>
      <c r="AQ87" s="107">
        <f ca="1">IF(IFERROR(MATCH(_xlfn.CONCAT($B87,",",AQ$4),'22 SpcFunc &amp; VentSpcFunc combos'!$Q$8:$Q$343,0),0)&gt;0,1,0)</f>
        <v>0</v>
      </c>
      <c r="AR87" s="107">
        <f ca="1">IF(IFERROR(MATCH(_xlfn.CONCAT($B87,",",AR$4),'22 SpcFunc &amp; VentSpcFunc combos'!$Q$8:$Q$343,0),0)&gt;0,1,0)</f>
        <v>0</v>
      </c>
      <c r="AS87" s="107">
        <f ca="1">IF(IFERROR(MATCH(_xlfn.CONCAT($B87,",",AS$4),'22 SpcFunc &amp; VentSpcFunc combos'!$Q$8:$Q$343,0),0)&gt;0,1,0)</f>
        <v>0</v>
      </c>
      <c r="AT87" s="107">
        <f ca="1">IF(IFERROR(MATCH(_xlfn.CONCAT($B87,",",AT$4),'22 SpcFunc &amp; VentSpcFunc combos'!$Q$8:$Q$343,0),0)&gt;0,1,0)</f>
        <v>0</v>
      </c>
      <c r="AU87" s="107">
        <f ca="1">IF(IFERROR(MATCH(_xlfn.CONCAT($B87,",",AU$4),'22 SpcFunc &amp; VentSpcFunc combos'!$Q$8:$Q$343,0),0)&gt;0,1,0)</f>
        <v>0</v>
      </c>
      <c r="AV87" s="107">
        <f ca="1">IF(IFERROR(MATCH(_xlfn.CONCAT($B87,",",AV$4),'22 SpcFunc &amp; VentSpcFunc combos'!$Q$8:$Q$343,0),0)&gt;0,1,0)</f>
        <v>0</v>
      </c>
      <c r="AW87" s="107">
        <f ca="1">IF(IFERROR(MATCH(_xlfn.CONCAT($B87,",",AW$4),'22 SpcFunc &amp; VentSpcFunc combos'!$Q$8:$Q$343,0),0)&gt;0,1,0)</f>
        <v>0</v>
      </c>
      <c r="AX87" s="107">
        <f ca="1">IF(IFERROR(MATCH(_xlfn.CONCAT($B87,",",AX$4),'22 SpcFunc &amp; VentSpcFunc combos'!$Q$8:$Q$343,0),0)&gt;0,1,0)</f>
        <v>0</v>
      </c>
      <c r="AY87" s="107">
        <f ca="1">IF(IFERROR(MATCH(_xlfn.CONCAT($B87,",",AY$4),'22 SpcFunc &amp; VentSpcFunc combos'!$Q$8:$Q$343,0),0)&gt;0,1,0)</f>
        <v>0</v>
      </c>
      <c r="AZ87" s="107">
        <f ca="1">IF(IFERROR(MATCH(_xlfn.CONCAT($B87,",",AZ$4),'22 SpcFunc &amp; VentSpcFunc combos'!$Q$8:$Q$343,0),0)&gt;0,1,0)</f>
        <v>0</v>
      </c>
      <c r="BA87" s="107">
        <f ca="1">IF(IFERROR(MATCH(_xlfn.CONCAT($B87,",",BA$4),'22 SpcFunc &amp; VentSpcFunc combos'!$Q$8:$Q$343,0),0)&gt;0,1,0)</f>
        <v>0</v>
      </c>
      <c r="BB87" s="107">
        <f ca="1">IF(IFERROR(MATCH(_xlfn.CONCAT($B87,",",BB$4),'22 SpcFunc &amp; VentSpcFunc combos'!$Q$8:$Q$343,0),0)&gt;0,1,0)</f>
        <v>0</v>
      </c>
      <c r="BC87" s="107">
        <f ca="1">IF(IFERROR(MATCH(_xlfn.CONCAT($B87,",",BC$4),'22 SpcFunc &amp; VentSpcFunc combos'!$Q$8:$Q$343,0),0)&gt;0,1,0)</f>
        <v>0</v>
      </c>
      <c r="BD87" s="107">
        <f ca="1">IF(IFERROR(MATCH(_xlfn.CONCAT($B87,",",BD$4),'22 SpcFunc &amp; VentSpcFunc combos'!$Q$8:$Q$343,0),0)&gt;0,1,0)</f>
        <v>0</v>
      </c>
      <c r="BE87" s="107">
        <f ca="1">IF(IFERROR(MATCH(_xlfn.CONCAT($B87,",",BE$4),'22 SpcFunc &amp; VentSpcFunc combos'!$Q$8:$Q$343,0),0)&gt;0,1,0)</f>
        <v>0</v>
      </c>
      <c r="BF87" s="107">
        <f ca="1">IF(IFERROR(MATCH(_xlfn.CONCAT($B87,",",BF$4),'22 SpcFunc &amp; VentSpcFunc combos'!$Q$8:$Q$343,0),0)&gt;0,1,0)</f>
        <v>0</v>
      </c>
      <c r="BG87" s="107">
        <f ca="1">IF(IFERROR(MATCH(_xlfn.CONCAT($B87,",",BG$4),'22 SpcFunc &amp; VentSpcFunc combos'!$Q$8:$Q$343,0),0)&gt;0,1,0)</f>
        <v>0</v>
      </c>
      <c r="BH87" s="107">
        <f ca="1">IF(IFERROR(MATCH(_xlfn.CONCAT($B87,",",BH$4),'22 SpcFunc &amp; VentSpcFunc combos'!$Q$8:$Q$343,0),0)&gt;0,1,0)</f>
        <v>1</v>
      </c>
      <c r="BI87" s="107">
        <f ca="1">IF(IFERROR(MATCH(_xlfn.CONCAT($B87,",",BI$4),'22 SpcFunc &amp; VentSpcFunc combos'!$Q$8:$Q$343,0),0)&gt;0,1,0)</f>
        <v>0</v>
      </c>
      <c r="BJ87" s="107">
        <f ca="1">IF(IFERROR(MATCH(_xlfn.CONCAT($B87,",",BJ$4),'22 SpcFunc &amp; VentSpcFunc combos'!$Q$8:$Q$343,0),0)&gt;0,1,0)</f>
        <v>0</v>
      </c>
      <c r="BK87" s="107">
        <f ca="1">IF(IFERROR(MATCH(_xlfn.CONCAT($B87,",",BK$4),'22 SpcFunc &amp; VentSpcFunc combos'!$Q$8:$Q$343,0),0)&gt;0,1,0)</f>
        <v>0</v>
      </c>
      <c r="BL87" s="107">
        <f ca="1">IF(IFERROR(MATCH(_xlfn.CONCAT($B87,",",BL$4),'22 SpcFunc &amp; VentSpcFunc combos'!$Q$8:$Q$343,0),0)&gt;0,1,0)</f>
        <v>0</v>
      </c>
      <c r="BM87" s="107">
        <f ca="1">IF(IFERROR(MATCH(_xlfn.CONCAT($B87,",",BM$4),'22 SpcFunc &amp; VentSpcFunc combos'!$Q$8:$Q$343,0),0)&gt;0,1,0)</f>
        <v>0</v>
      </c>
      <c r="BN87" s="107">
        <f ca="1">IF(IFERROR(MATCH(_xlfn.CONCAT($B87,",",BN$4),'22 SpcFunc &amp; VentSpcFunc combos'!$Q$8:$Q$343,0),0)&gt;0,1,0)</f>
        <v>0</v>
      </c>
      <c r="BO87" s="107">
        <f ca="1">IF(IFERROR(MATCH(_xlfn.CONCAT($B87,",",BO$4),'22 SpcFunc &amp; VentSpcFunc combos'!$Q$8:$Q$343,0),0)&gt;0,1,0)</f>
        <v>0</v>
      </c>
      <c r="BP87" s="107">
        <f ca="1">IF(IFERROR(MATCH(_xlfn.CONCAT($B87,",",BP$4),'22 SpcFunc &amp; VentSpcFunc combos'!$Q$8:$Q$343,0),0)&gt;0,1,0)</f>
        <v>0</v>
      </c>
      <c r="BQ87" s="107">
        <f ca="1">IF(IFERROR(MATCH(_xlfn.CONCAT($B87,",",BQ$4),'22 SpcFunc &amp; VentSpcFunc combos'!$Q$8:$Q$343,0),0)&gt;0,1,0)</f>
        <v>0</v>
      </c>
      <c r="BR87" s="107">
        <f ca="1">IF(IFERROR(MATCH(_xlfn.CONCAT($B87,",",BR$4),'22 SpcFunc &amp; VentSpcFunc combos'!$Q$8:$Q$343,0),0)&gt;0,1,0)</f>
        <v>0</v>
      </c>
      <c r="BS87" s="107">
        <f ca="1">IF(IFERROR(MATCH(_xlfn.CONCAT($B87,",",BS$4),'22 SpcFunc &amp; VentSpcFunc combos'!$Q$8:$Q$343,0),0)&gt;0,1,0)</f>
        <v>0</v>
      </c>
      <c r="BT87" s="107">
        <f ca="1">IF(IFERROR(MATCH(_xlfn.CONCAT($B87,",",BT$4),'22 SpcFunc &amp; VentSpcFunc combos'!$Q$8:$Q$343,0),0)&gt;0,1,0)</f>
        <v>0</v>
      </c>
      <c r="BU87" s="107">
        <f ca="1">IF(IFERROR(MATCH(_xlfn.CONCAT($B87,",",BU$4),'22 SpcFunc &amp; VentSpcFunc combos'!$Q$8:$Q$343,0),0)&gt;0,1,0)</f>
        <v>0</v>
      </c>
      <c r="BV87" s="107">
        <f ca="1">IF(IFERROR(MATCH(_xlfn.CONCAT($B87,",",BV$4),'22 SpcFunc &amp; VentSpcFunc combos'!$Q$8:$Q$343,0),0)&gt;0,1,0)</f>
        <v>0</v>
      </c>
      <c r="BW87" s="107">
        <f ca="1">IF(IFERROR(MATCH(_xlfn.CONCAT($B87,",",BW$4),'22 SpcFunc &amp; VentSpcFunc combos'!$Q$8:$Q$343,0),0)&gt;0,1,0)</f>
        <v>0</v>
      </c>
      <c r="BX87" s="107">
        <f ca="1">IF(IFERROR(MATCH(_xlfn.CONCAT($B87,",",BX$4),'22 SpcFunc &amp; VentSpcFunc combos'!$Q$8:$Q$343,0),0)&gt;0,1,0)</f>
        <v>0</v>
      </c>
      <c r="BY87" s="107">
        <f ca="1">IF(IFERROR(MATCH(_xlfn.CONCAT($B87,",",BY$4),'22 SpcFunc &amp; VentSpcFunc combos'!$Q$8:$Q$343,0),0)&gt;0,1,0)</f>
        <v>0</v>
      </c>
      <c r="BZ87" s="107">
        <f ca="1">IF(IFERROR(MATCH(_xlfn.CONCAT($B87,",",BZ$4),'22 SpcFunc &amp; VentSpcFunc combos'!$Q$8:$Q$343,0),0)&gt;0,1,0)</f>
        <v>0</v>
      </c>
      <c r="CA87" s="107">
        <f ca="1">IF(IFERROR(MATCH(_xlfn.CONCAT($B87,",",CA$4),'22 SpcFunc &amp; VentSpcFunc combos'!$Q$8:$Q$343,0),0)&gt;0,1,0)</f>
        <v>0</v>
      </c>
      <c r="CB87" s="107">
        <f ca="1">IF(IFERROR(MATCH(_xlfn.CONCAT($B87,",",CB$4),'22 SpcFunc &amp; VentSpcFunc combos'!$Q$8:$Q$343,0),0)&gt;0,1,0)</f>
        <v>0</v>
      </c>
      <c r="CC87" s="107">
        <f ca="1">IF(IFERROR(MATCH(_xlfn.CONCAT($B87,",",CC$4),'22 SpcFunc &amp; VentSpcFunc combos'!$Q$8:$Q$343,0),0)&gt;0,1,0)</f>
        <v>0</v>
      </c>
      <c r="CD87" s="107">
        <f ca="1">IF(IFERROR(MATCH(_xlfn.CONCAT($B87,",",CD$4),'22 SpcFunc &amp; VentSpcFunc combos'!$Q$8:$Q$343,0),0)&gt;0,1,0)</f>
        <v>0</v>
      </c>
      <c r="CE87" s="107">
        <f ca="1">IF(IFERROR(MATCH(_xlfn.CONCAT($B87,",",CE$4),'22 SpcFunc &amp; VentSpcFunc combos'!$Q$8:$Q$343,0),0)&gt;0,1,0)</f>
        <v>0</v>
      </c>
      <c r="CF87" s="107">
        <f ca="1">IF(IFERROR(MATCH(_xlfn.CONCAT($B87,",",CF$4),'22 SpcFunc &amp; VentSpcFunc combos'!$Q$8:$Q$343,0),0)&gt;0,1,0)</f>
        <v>0</v>
      </c>
      <c r="CG87" s="107">
        <f ca="1">IF(IFERROR(MATCH(_xlfn.CONCAT($B87,",",CG$4),'22 SpcFunc &amp; VentSpcFunc combos'!$Q$8:$Q$343,0),0)&gt;0,1,0)</f>
        <v>0</v>
      </c>
      <c r="CH87" s="107">
        <f ca="1">IF(IFERROR(MATCH(_xlfn.CONCAT($B87,",",CH$4),'22 SpcFunc &amp; VentSpcFunc combos'!$Q$8:$Q$343,0),0)&gt;0,1,0)</f>
        <v>0</v>
      </c>
      <c r="CI87" s="107">
        <f ca="1">IF(IFERROR(MATCH(_xlfn.CONCAT($B87,",",CI$4),'22 SpcFunc &amp; VentSpcFunc combos'!$Q$8:$Q$343,0),0)&gt;0,1,0)</f>
        <v>0</v>
      </c>
      <c r="CJ87" s="107">
        <f ca="1">IF(IFERROR(MATCH(_xlfn.CONCAT($B87,",",CJ$4),'22 SpcFunc &amp; VentSpcFunc combos'!$Q$8:$Q$343,0),0)&gt;0,1,0)</f>
        <v>0</v>
      </c>
      <c r="CK87" s="107">
        <f ca="1">IF(IFERROR(MATCH(_xlfn.CONCAT($B87,",",CK$4),'22 SpcFunc &amp; VentSpcFunc combos'!$Q$8:$Q$343,0),0)&gt;0,1,0)</f>
        <v>0</v>
      </c>
      <c r="CL87" s="107">
        <f ca="1">IF(IFERROR(MATCH(_xlfn.CONCAT($B87,",",CL$4),'22 SpcFunc &amp; VentSpcFunc combos'!$Q$8:$Q$343,0),0)&gt;0,1,0)</f>
        <v>0</v>
      </c>
      <c r="CM87" s="107">
        <f ca="1">IF(IFERROR(MATCH(_xlfn.CONCAT($B87,",",CM$4),'22 SpcFunc &amp; VentSpcFunc combos'!$Q$8:$Q$343,0),0)&gt;0,1,0)</f>
        <v>0</v>
      </c>
      <c r="CN87" s="107">
        <f ca="1">IF(IFERROR(MATCH(_xlfn.CONCAT($B87,",",CN$4),'22 SpcFunc &amp; VentSpcFunc combos'!$Q$8:$Q$343,0),0)&gt;0,1,0)</f>
        <v>0</v>
      </c>
      <c r="CO87" s="107">
        <f ca="1">IF(IFERROR(MATCH(_xlfn.CONCAT($B87,",",CO$4),'22 SpcFunc &amp; VentSpcFunc combos'!$Q$8:$Q$343,0),0)&gt;0,1,0)</f>
        <v>0</v>
      </c>
      <c r="CP87" s="107">
        <f ca="1">IF(IFERROR(MATCH(_xlfn.CONCAT($B87,",",CP$4),'22 SpcFunc &amp; VentSpcFunc combos'!$Q$8:$Q$343,0),0)&gt;0,1,0)</f>
        <v>0</v>
      </c>
      <c r="CQ87" s="107">
        <f ca="1">IF(IFERROR(MATCH(_xlfn.CONCAT($B87,",",CQ$4),'22 SpcFunc &amp; VentSpcFunc combos'!$Q$8:$Q$343,0),0)&gt;0,1,0)</f>
        <v>0</v>
      </c>
      <c r="CR87" s="107">
        <f ca="1">IF(IFERROR(MATCH(_xlfn.CONCAT($B87,",",CR$4),'22 SpcFunc &amp; VentSpcFunc combos'!$Q$8:$Q$343,0),0)&gt;0,1,0)</f>
        <v>0</v>
      </c>
      <c r="CS87" s="107">
        <f ca="1">IF(IFERROR(MATCH(_xlfn.CONCAT($B87,",",CS$4),'22 SpcFunc &amp; VentSpcFunc combos'!$Q$8:$Q$343,0),0)&gt;0,1,0)</f>
        <v>0</v>
      </c>
      <c r="CT87" s="107">
        <f ca="1">IF(IFERROR(MATCH(_xlfn.CONCAT($B87,",",CT$4),'22 SpcFunc &amp; VentSpcFunc combos'!$Q$8:$Q$343,0),0)&gt;0,1,0)</f>
        <v>0</v>
      </c>
      <c r="CU87" s="86" t="s">
        <v>535</v>
      </c>
      <c r="CV87">
        <f t="shared" ca="1" si="5"/>
        <v>1</v>
      </c>
    </row>
    <row r="88" spans="2:100">
      <c r="B88" t="e">
        <f>'For CSV - 2022 SpcFuncData'!#REF!</f>
        <v>#REF!</v>
      </c>
      <c r="C88" s="107">
        <f>IF(IFERROR(MATCH(_xlfn.CONCAT($B88,",",C$4),'22 SpcFunc &amp; VentSpcFunc combos'!$Q$8:$Q$343,0),0)&gt;0,1,0)</f>
        <v>0</v>
      </c>
      <c r="D88" s="107">
        <f>IF(IFERROR(MATCH(_xlfn.CONCAT($B88,",",D$4),'22 SpcFunc &amp; VentSpcFunc combos'!$Q$8:$Q$343,0),0)&gt;0,1,0)</f>
        <v>0</v>
      </c>
      <c r="E88" s="107">
        <f>IF(IFERROR(MATCH(_xlfn.CONCAT($B88,",",E$4),'22 SpcFunc &amp; VentSpcFunc combos'!$Q$8:$Q$343,0),0)&gt;0,1,0)</f>
        <v>0</v>
      </c>
      <c r="F88" s="107">
        <f>IF(IFERROR(MATCH(_xlfn.CONCAT($B88,",",F$4),'22 SpcFunc &amp; VentSpcFunc combos'!$Q$8:$Q$343,0),0)&gt;0,1,0)</f>
        <v>0</v>
      </c>
      <c r="G88" s="107">
        <f>IF(IFERROR(MATCH(_xlfn.CONCAT($B88,",",G$4),'22 SpcFunc &amp; VentSpcFunc combos'!$Q$8:$Q$343,0),0)&gt;0,1,0)</f>
        <v>0</v>
      </c>
      <c r="H88" s="107">
        <f>IF(IFERROR(MATCH(_xlfn.CONCAT($B88,",",H$4),'22 SpcFunc &amp; VentSpcFunc combos'!$Q$8:$Q$343,0),0)&gt;0,1,0)</f>
        <v>0</v>
      </c>
      <c r="I88" s="107">
        <f>IF(IFERROR(MATCH(_xlfn.CONCAT($B88,",",I$4),'22 SpcFunc &amp; VentSpcFunc combos'!$Q$8:$Q$343,0),0)&gt;0,1,0)</f>
        <v>0</v>
      </c>
      <c r="J88" s="107">
        <f>IF(IFERROR(MATCH(_xlfn.CONCAT($B88,",",J$4),'22 SpcFunc &amp; VentSpcFunc combos'!$Q$8:$Q$343,0),0)&gt;0,1,0)</f>
        <v>0</v>
      </c>
      <c r="K88" s="107">
        <f>IF(IFERROR(MATCH(_xlfn.CONCAT($B88,",",K$4),'22 SpcFunc &amp; VentSpcFunc combos'!$Q$8:$Q$343,0),0)&gt;0,1,0)</f>
        <v>0</v>
      </c>
      <c r="L88" s="107">
        <f>IF(IFERROR(MATCH(_xlfn.CONCAT($B88,",",L$4),'22 SpcFunc &amp; VentSpcFunc combos'!$Q$8:$Q$343,0),0)&gt;0,1,0)</f>
        <v>0</v>
      </c>
      <c r="M88" s="107">
        <f>IF(IFERROR(MATCH(_xlfn.CONCAT($B88,",",M$4),'22 SpcFunc &amp; VentSpcFunc combos'!$Q$8:$Q$343,0),0)&gt;0,1,0)</f>
        <v>0</v>
      </c>
      <c r="N88" s="107">
        <f>IF(IFERROR(MATCH(_xlfn.CONCAT($B88,",",N$4),'22 SpcFunc &amp; VentSpcFunc combos'!$Q$8:$Q$343,0),0)&gt;0,1,0)</f>
        <v>0</v>
      </c>
      <c r="O88" s="107">
        <f>IF(IFERROR(MATCH(_xlfn.CONCAT($B88,",",O$4),'22 SpcFunc &amp; VentSpcFunc combos'!$Q$8:$Q$343,0),0)&gt;0,1,0)</f>
        <v>0</v>
      </c>
      <c r="P88" s="107">
        <f>IF(IFERROR(MATCH(_xlfn.CONCAT($B88,",",P$4),'22 SpcFunc &amp; VentSpcFunc combos'!$Q$8:$Q$343,0),0)&gt;0,1,0)</f>
        <v>0</v>
      </c>
      <c r="Q88" s="107">
        <f>IF(IFERROR(MATCH(_xlfn.CONCAT($B88,",",Q$4),'22 SpcFunc &amp; VentSpcFunc combos'!$Q$8:$Q$343,0),0)&gt;0,1,0)</f>
        <v>0</v>
      </c>
      <c r="R88" s="107">
        <f>IF(IFERROR(MATCH(_xlfn.CONCAT($B88,",",R$4),'22 SpcFunc &amp; VentSpcFunc combos'!$Q$8:$Q$343,0),0)&gt;0,1,0)</f>
        <v>0</v>
      </c>
      <c r="S88" s="107">
        <f>IF(IFERROR(MATCH(_xlfn.CONCAT($B88,",",S$4),'22 SpcFunc &amp; VentSpcFunc combos'!$Q$8:$Q$343,0),0)&gt;0,1,0)</f>
        <v>0</v>
      </c>
      <c r="T88" s="107">
        <f>IF(IFERROR(MATCH(_xlfn.CONCAT($B88,",",T$4),'22 SpcFunc &amp; VentSpcFunc combos'!$Q$8:$Q$343,0),0)&gt;0,1,0)</f>
        <v>0</v>
      </c>
      <c r="U88" s="107">
        <f>IF(IFERROR(MATCH(_xlfn.CONCAT($B88,",",U$4),'22 SpcFunc &amp; VentSpcFunc combos'!$Q$8:$Q$343,0),0)&gt;0,1,0)</f>
        <v>0</v>
      </c>
      <c r="V88" s="107">
        <f>IF(IFERROR(MATCH(_xlfn.CONCAT($B88,",",V$4),'22 SpcFunc &amp; VentSpcFunc combos'!$Q$8:$Q$343,0),0)&gt;0,1,0)</f>
        <v>0</v>
      </c>
      <c r="W88" s="107">
        <f>IF(IFERROR(MATCH(_xlfn.CONCAT($B88,",",W$4),'22 SpcFunc &amp; VentSpcFunc combos'!$Q$8:$Q$343,0),0)&gt;0,1,0)</f>
        <v>0</v>
      </c>
      <c r="X88" s="107">
        <f>IF(IFERROR(MATCH(_xlfn.CONCAT($B88,",",X$4),'22 SpcFunc &amp; VentSpcFunc combos'!$Q$8:$Q$343,0),0)&gt;0,1,0)</f>
        <v>0</v>
      </c>
      <c r="Y88" s="107">
        <f>IF(IFERROR(MATCH(_xlfn.CONCAT($B88,",",Y$4),'22 SpcFunc &amp; VentSpcFunc combos'!$Q$8:$Q$343,0),0)&gt;0,1,0)</f>
        <v>0</v>
      </c>
      <c r="Z88" s="107">
        <f>IF(IFERROR(MATCH(_xlfn.CONCAT($B88,",",Z$4),'22 SpcFunc &amp; VentSpcFunc combos'!$Q$8:$Q$343,0),0)&gt;0,1,0)</f>
        <v>0</v>
      </c>
      <c r="AA88" s="107">
        <f>IF(IFERROR(MATCH(_xlfn.CONCAT($B88,",",AA$4),'22 SpcFunc &amp; VentSpcFunc combos'!$Q$8:$Q$343,0),0)&gt;0,1,0)</f>
        <v>0</v>
      </c>
      <c r="AB88" s="107">
        <f>IF(IFERROR(MATCH(_xlfn.CONCAT($B88,",",AB$4),'22 SpcFunc &amp; VentSpcFunc combos'!$Q$8:$Q$343,0),0)&gt;0,1,0)</f>
        <v>0</v>
      </c>
      <c r="AC88" s="107">
        <f>IF(IFERROR(MATCH(_xlfn.CONCAT($B88,",",AC$4),'22 SpcFunc &amp; VentSpcFunc combos'!$Q$8:$Q$343,0),0)&gt;0,1,0)</f>
        <v>0</v>
      </c>
      <c r="AD88" s="107">
        <f>IF(IFERROR(MATCH(_xlfn.CONCAT($B88,",",AD$4),'22 SpcFunc &amp; VentSpcFunc combos'!$Q$8:$Q$343,0),0)&gt;0,1,0)</f>
        <v>0</v>
      </c>
      <c r="AE88" s="107">
        <f>IF(IFERROR(MATCH(_xlfn.CONCAT($B88,",",AE$4),'22 SpcFunc &amp; VentSpcFunc combos'!$Q$8:$Q$343,0),0)&gt;0,1,0)</f>
        <v>0</v>
      </c>
      <c r="AF88" s="107">
        <f>IF(IFERROR(MATCH(_xlfn.CONCAT($B88,",",AF$4),'22 SpcFunc &amp; VentSpcFunc combos'!$Q$8:$Q$343,0),0)&gt;0,1,0)</f>
        <v>0</v>
      </c>
      <c r="AG88" s="107">
        <f>IF(IFERROR(MATCH(_xlfn.CONCAT($B88,",",AG$4),'22 SpcFunc &amp; VentSpcFunc combos'!$Q$8:$Q$343,0),0)&gt;0,1,0)</f>
        <v>0</v>
      </c>
      <c r="AH88" s="107">
        <f>IF(IFERROR(MATCH(_xlfn.CONCAT($B88,",",AH$4),'22 SpcFunc &amp; VentSpcFunc combos'!$Q$8:$Q$343,0),0)&gt;0,1,0)</f>
        <v>0</v>
      </c>
      <c r="AI88" s="107">
        <f>IF(IFERROR(MATCH(_xlfn.CONCAT($B88,",",AI$4),'22 SpcFunc &amp; VentSpcFunc combos'!$Q$8:$Q$343,0),0)&gt;0,1,0)</f>
        <v>0</v>
      </c>
      <c r="AJ88" s="107">
        <f>IF(IFERROR(MATCH(_xlfn.CONCAT($B88,",",AJ$4),'22 SpcFunc &amp; VentSpcFunc combos'!$Q$8:$Q$343,0),0)&gt;0,1,0)</f>
        <v>0</v>
      </c>
      <c r="AK88" s="107">
        <f>IF(IFERROR(MATCH(_xlfn.CONCAT($B88,",",AK$4),'22 SpcFunc &amp; VentSpcFunc combos'!$Q$8:$Q$343,0),0)&gt;0,1,0)</f>
        <v>0</v>
      </c>
      <c r="AL88" s="107">
        <f>IF(IFERROR(MATCH(_xlfn.CONCAT($B88,",",AL$4),'22 SpcFunc &amp; VentSpcFunc combos'!$Q$8:$Q$343,0),0)&gt;0,1,0)</f>
        <v>0</v>
      </c>
      <c r="AM88" s="107">
        <f>IF(IFERROR(MATCH(_xlfn.CONCAT($B88,",",AM$4),'22 SpcFunc &amp; VentSpcFunc combos'!$Q$8:$Q$343,0),0)&gt;0,1,0)</f>
        <v>0</v>
      </c>
      <c r="AN88" s="107">
        <f>IF(IFERROR(MATCH(_xlfn.CONCAT($B88,",",AN$4),'22 SpcFunc &amp; VentSpcFunc combos'!$Q$8:$Q$343,0),0)&gt;0,1,0)</f>
        <v>0</v>
      </c>
      <c r="AO88" s="107">
        <f>IF(IFERROR(MATCH(_xlfn.CONCAT($B88,",",AO$4),'22 SpcFunc &amp; VentSpcFunc combos'!$Q$8:$Q$343,0),0)&gt;0,1,0)</f>
        <v>0</v>
      </c>
      <c r="AP88" s="107">
        <f>IF(IFERROR(MATCH(_xlfn.CONCAT($B88,",",AP$4),'22 SpcFunc &amp; VentSpcFunc combos'!$Q$8:$Q$343,0),0)&gt;0,1,0)</f>
        <v>0</v>
      </c>
      <c r="AQ88" s="107">
        <f>IF(IFERROR(MATCH(_xlfn.CONCAT($B88,",",AQ$4),'22 SpcFunc &amp; VentSpcFunc combos'!$Q$8:$Q$343,0),0)&gt;0,1,0)</f>
        <v>0</v>
      </c>
      <c r="AR88" s="107">
        <f>IF(IFERROR(MATCH(_xlfn.CONCAT($B88,",",AR$4),'22 SpcFunc &amp; VentSpcFunc combos'!$Q$8:$Q$343,0),0)&gt;0,1,0)</f>
        <v>0</v>
      </c>
      <c r="AS88" s="107">
        <f>IF(IFERROR(MATCH(_xlfn.CONCAT($B88,",",AS$4),'22 SpcFunc &amp; VentSpcFunc combos'!$Q$8:$Q$343,0),0)&gt;0,1,0)</f>
        <v>0</v>
      </c>
      <c r="AT88" s="107">
        <f>IF(IFERROR(MATCH(_xlfn.CONCAT($B88,",",AT$4),'22 SpcFunc &amp; VentSpcFunc combos'!$Q$8:$Q$343,0),0)&gt;0,1,0)</f>
        <v>0</v>
      </c>
      <c r="AU88" s="107">
        <f>IF(IFERROR(MATCH(_xlfn.CONCAT($B88,",",AU$4),'22 SpcFunc &amp; VentSpcFunc combos'!$Q$8:$Q$343,0),0)&gt;0,1,0)</f>
        <v>0</v>
      </c>
      <c r="AV88" s="107">
        <f>IF(IFERROR(MATCH(_xlfn.CONCAT($B88,",",AV$4),'22 SpcFunc &amp; VentSpcFunc combos'!$Q$8:$Q$343,0),0)&gt;0,1,0)</f>
        <v>0</v>
      </c>
      <c r="AW88" s="107">
        <f>IF(IFERROR(MATCH(_xlfn.CONCAT($B88,",",AW$4),'22 SpcFunc &amp; VentSpcFunc combos'!$Q$8:$Q$343,0),0)&gt;0,1,0)</f>
        <v>0</v>
      </c>
      <c r="AX88" s="107">
        <f>IF(IFERROR(MATCH(_xlfn.CONCAT($B88,",",AX$4),'22 SpcFunc &amp; VentSpcFunc combos'!$Q$8:$Q$343,0),0)&gt;0,1,0)</f>
        <v>0</v>
      </c>
      <c r="AY88" s="107">
        <f>IF(IFERROR(MATCH(_xlfn.CONCAT($B88,",",AY$4),'22 SpcFunc &amp; VentSpcFunc combos'!$Q$8:$Q$343,0),0)&gt;0,1,0)</f>
        <v>0</v>
      </c>
      <c r="AZ88" s="107">
        <f>IF(IFERROR(MATCH(_xlfn.CONCAT($B88,",",AZ$4),'22 SpcFunc &amp; VentSpcFunc combos'!$Q$8:$Q$343,0),0)&gt;0,1,0)</f>
        <v>0</v>
      </c>
      <c r="BA88" s="107">
        <f>IF(IFERROR(MATCH(_xlfn.CONCAT($B88,",",BA$4),'22 SpcFunc &amp; VentSpcFunc combos'!$Q$8:$Q$343,0),0)&gt;0,1,0)</f>
        <v>0</v>
      </c>
      <c r="BB88" s="107">
        <f>IF(IFERROR(MATCH(_xlfn.CONCAT($B88,",",BB$4),'22 SpcFunc &amp; VentSpcFunc combos'!$Q$8:$Q$343,0),0)&gt;0,1,0)</f>
        <v>0</v>
      </c>
      <c r="BC88" s="107">
        <f>IF(IFERROR(MATCH(_xlfn.CONCAT($B88,",",BC$4),'22 SpcFunc &amp; VentSpcFunc combos'!$Q$8:$Q$343,0),0)&gt;0,1,0)</f>
        <v>0</v>
      </c>
      <c r="BD88" s="107">
        <f>IF(IFERROR(MATCH(_xlfn.CONCAT($B88,",",BD$4),'22 SpcFunc &amp; VentSpcFunc combos'!$Q$8:$Q$343,0),0)&gt;0,1,0)</f>
        <v>0</v>
      </c>
      <c r="BE88" s="107">
        <f>IF(IFERROR(MATCH(_xlfn.CONCAT($B88,",",BE$4),'22 SpcFunc &amp; VentSpcFunc combos'!$Q$8:$Q$343,0),0)&gt;0,1,0)</f>
        <v>0</v>
      </c>
      <c r="BF88" s="107">
        <f>IF(IFERROR(MATCH(_xlfn.CONCAT($B88,",",BF$4),'22 SpcFunc &amp; VentSpcFunc combos'!$Q$8:$Q$343,0),0)&gt;0,1,0)</f>
        <v>0</v>
      </c>
      <c r="BG88" s="107">
        <f>IF(IFERROR(MATCH(_xlfn.CONCAT($B88,",",BG$4),'22 SpcFunc &amp; VentSpcFunc combos'!$Q$8:$Q$343,0),0)&gt;0,1,0)</f>
        <v>0</v>
      </c>
      <c r="BH88" s="107">
        <f>IF(IFERROR(MATCH(_xlfn.CONCAT($B88,",",BH$4),'22 SpcFunc &amp; VentSpcFunc combos'!$Q$8:$Q$343,0),0)&gt;0,1,0)</f>
        <v>0</v>
      </c>
      <c r="BI88" s="107">
        <f>IF(IFERROR(MATCH(_xlfn.CONCAT($B88,",",BI$4),'22 SpcFunc &amp; VentSpcFunc combos'!$Q$8:$Q$343,0),0)&gt;0,1,0)</f>
        <v>0</v>
      </c>
      <c r="BJ88" s="107">
        <f>IF(IFERROR(MATCH(_xlfn.CONCAT($B88,",",BJ$4),'22 SpcFunc &amp; VentSpcFunc combos'!$Q$8:$Q$343,0),0)&gt;0,1,0)</f>
        <v>0</v>
      </c>
      <c r="BK88" s="107">
        <f>IF(IFERROR(MATCH(_xlfn.CONCAT($B88,",",BK$4),'22 SpcFunc &amp; VentSpcFunc combos'!$Q$8:$Q$343,0),0)&gt;0,1,0)</f>
        <v>0</v>
      </c>
      <c r="BL88" s="107">
        <f>IF(IFERROR(MATCH(_xlfn.CONCAT($B88,",",BL$4),'22 SpcFunc &amp; VentSpcFunc combos'!$Q$8:$Q$343,0),0)&gt;0,1,0)</f>
        <v>0</v>
      </c>
      <c r="BM88" s="107">
        <f>IF(IFERROR(MATCH(_xlfn.CONCAT($B88,",",BM$4),'22 SpcFunc &amp; VentSpcFunc combos'!$Q$8:$Q$343,0),0)&gt;0,1,0)</f>
        <v>0</v>
      </c>
      <c r="BN88" s="107">
        <f>IF(IFERROR(MATCH(_xlfn.CONCAT($B88,",",BN$4),'22 SpcFunc &amp; VentSpcFunc combos'!$Q$8:$Q$343,0),0)&gt;0,1,0)</f>
        <v>0</v>
      </c>
      <c r="BO88" s="107">
        <f>IF(IFERROR(MATCH(_xlfn.CONCAT($B88,",",BO$4),'22 SpcFunc &amp; VentSpcFunc combos'!$Q$8:$Q$343,0),0)&gt;0,1,0)</f>
        <v>0</v>
      </c>
      <c r="BP88" s="107">
        <f>IF(IFERROR(MATCH(_xlfn.CONCAT($B88,",",BP$4),'22 SpcFunc &amp; VentSpcFunc combos'!$Q$8:$Q$343,0),0)&gt;0,1,0)</f>
        <v>0</v>
      </c>
      <c r="BQ88" s="107">
        <f>IF(IFERROR(MATCH(_xlfn.CONCAT($B88,",",BQ$4),'22 SpcFunc &amp; VentSpcFunc combos'!$Q$8:$Q$343,0),0)&gt;0,1,0)</f>
        <v>0</v>
      </c>
      <c r="BR88" s="107">
        <f>IF(IFERROR(MATCH(_xlfn.CONCAT($B88,",",BR$4),'22 SpcFunc &amp; VentSpcFunc combos'!$Q$8:$Q$343,0),0)&gt;0,1,0)</f>
        <v>0</v>
      </c>
      <c r="BS88" s="107">
        <f>IF(IFERROR(MATCH(_xlfn.CONCAT($B88,",",BS$4),'22 SpcFunc &amp; VentSpcFunc combos'!$Q$8:$Q$343,0),0)&gt;0,1,0)</f>
        <v>0</v>
      </c>
      <c r="BT88" s="107">
        <f>IF(IFERROR(MATCH(_xlfn.CONCAT($B88,",",BT$4),'22 SpcFunc &amp; VentSpcFunc combos'!$Q$8:$Q$343,0),0)&gt;0,1,0)</f>
        <v>0</v>
      </c>
      <c r="BU88" s="107">
        <f>IF(IFERROR(MATCH(_xlfn.CONCAT($B88,",",BU$4),'22 SpcFunc &amp; VentSpcFunc combos'!$Q$8:$Q$343,0),0)&gt;0,1,0)</f>
        <v>0</v>
      </c>
      <c r="BV88" s="107">
        <f>IF(IFERROR(MATCH(_xlfn.CONCAT($B88,",",BV$4),'22 SpcFunc &amp; VentSpcFunc combos'!$Q$8:$Q$343,0),0)&gt;0,1,0)</f>
        <v>0</v>
      </c>
      <c r="BW88" s="107">
        <f>IF(IFERROR(MATCH(_xlfn.CONCAT($B88,",",BW$4),'22 SpcFunc &amp; VentSpcFunc combos'!$Q$8:$Q$343,0),0)&gt;0,1,0)</f>
        <v>0</v>
      </c>
      <c r="BX88" s="107">
        <f>IF(IFERROR(MATCH(_xlfn.CONCAT($B88,",",BX$4),'22 SpcFunc &amp; VentSpcFunc combos'!$Q$8:$Q$343,0),0)&gt;0,1,0)</f>
        <v>0</v>
      </c>
      <c r="BY88" s="107">
        <f>IF(IFERROR(MATCH(_xlfn.CONCAT($B88,",",BY$4),'22 SpcFunc &amp; VentSpcFunc combos'!$Q$8:$Q$343,0),0)&gt;0,1,0)</f>
        <v>0</v>
      </c>
      <c r="BZ88" s="107">
        <f>IF(IFERROR(MATCH(_xlfn.CONCAT($B88,",",BZ$4),'22 SpcFunc &amp; VentSpcFunc combos'!$Q$8:$Q$343,0),0)&gt;0,1,0)</f>
        <v>0</v>
      </c>
      <c r="CA88" s="107">
        <f>IF(IFERROR(MATCH(_xlfn.CONCAT($B88,",",CA$4),'22 SpcFunc &amp; VentSpcFunc combos'!$Q$8:$Q$343,0),0)&gt;0,1,0)</f>
        <v>0</v>
      </c>
      <c r="CB88" s="107">
        <f>IF(IFERROR(MATCH(_xlfn.CONCAT($B88,",",CB$4),'22 SpcFunc &amp; VentSpcFunc combos'!$Q$8:$Q$343,0),0)&gt;0,1,0)</f>
        <v>0</v>
      </c>
      <c r="CC88" s="107">
        <f>IF(IFERROR(MATCH(_xlfn.CONCAT($B88,",",CC$4),'22 SpcFunc &amp; VentSpcFunc combos'!$Q$8:$Q$343,0),0)&gt;0,1,0)</f>
        <v>0</v>
      </c>
      <c r="CD88" s="107">
        <f>IF(IFERROR(MATCH(_xlfn.CONCAT($B88,",",CD$4),'22 SpcFunc &amp; VentSpcFunc combos'!$Q$8:$Q$343,0),0)&gt;0,1,0)</f>
        <v>0</v>
      </c>
      <c r="CE88" s="107">
        <f>IF(IFERROR(MATCH(_xlfn.CONCAT($B88,",",CE$4),'22 SpcFunc &amp; VentSpcFunc combos'!$Q$8:$Q$343,0),0)&gt;0,1,0)</f>
        <v>0</v>
      </c>
      <c r="CF88" s="107">
        <f>IF(IFERROR(MATCH(_xlfn.CONCAT($B88,",",CF$4),'22 SpcFunc &amp; VentSpcFunc combos'!$Q$8:$Q$343,0),0)&gt;0,1,0)</f>
        <v>0</v>
      </c>
      <c r="CG88" s="107">
        <f>IF(IFERROR(MATCH(_xlfn.CONCAT($B88,",",CG$4),'22 SpcFunc &amp; VentSpcFunc combos'!$Q$8:$Q$343,0),0)&gt;0,1,0)</f>
        <v>0</v>
      </c>
      <c r="CH88" s="107">
        <f>IF(IFERROR(MATCH(_xlfn.CONCAT($B88,",",CH$4),'22 SpcFunc &amp; VentSpcFunc combos'!$Q$8:$Q$343,0),0)&gt;0,1,0)</f>
        <v>0</v>
      </c>
      <c r="CI88" s="107">
        <f>IF(IFERROR(MATCH(_xlfn.CONCAT($B88,",",CI$4),'22 SpcFunc &amp; VentSpcFunc combos'!$Q$8:$Q$343,0),0)&gt;0,1,0)</f>
        <v>0</v>
      </c>
      <c r="CJ88" s="107">
        <f>IF(IFERROR(MATCH(_xlfn.CONCAT($B88,",",CJ$4),'22 SpcFunc &amp; VentSpcFunc combos'!$Q$8:$Q$343,0),0)&gt;0,1,0)</f>
        <v>0</v>
      </c>
      <c r="CK88" s="107">
        <f>IF(IFERROR(MATCH(_xlfn.CONCAT($B88,",",CK$4),'22 SpcFunc &amp; VentSpcFunc combos'!$Q$8:$Q$343,0),0)&gt;0,1,0)</f>
        <v>0</v>
      </c>
      <c r="CL88" s="107">
        <f>IF(IFERROR(MATCH(_xlfn.CONCAT($B88,",",CL$4),'22 SpcFunc &amp; VentSpcFunc combos'!$Q$8:$Q$343,0),0)&gt;0,1,0)</f>
        <v>0</v>
      </c>
      <c r="CM88" s="107">
        <f>IF(IFERROR(MATCH(_xlfn.CONCAT($B88,",",CM$4),'22 SpcFunc &amp; VentSpcFunc combos'!$Q$8:$Q$343,0),0)&gt;0,1,0)</f>
        <v>0</v>
      </c>
      <c r="CN88" s="107">
        <f>IF(IFERROR(MATCH(_xlfn.CONCAT($B88,",",CN$4),'22 SpcFunc &amp; VentSpcFunc combos'!$Q$8:$Q$343,0),0)&gt;0,1,0)</f>
        <v>0</v>
      </c>
      <c r="CO88" s="107">
        <f>IF(IFERROR(MATCH(_xlfn.CONCAT($B88,",",CO$4),'22 SpcFunc &amp; VentSpcFunc combos'!$Q$8:$Q$343,0),0)&gt;0,1,0)</f>
        <v>0</v>
      </c>
      <c r="CP88" s="107">
        <f>IF(IFERROR(MATCH(_xlfn.CONCAT($B88,",",CP$4),'22 SpcFunc &amp; VentSpcFunc combos'!$Q$8:$Q$343,0),0)&gt;0,1,0)</f>
        <v>0</v>
      </c>
      <c r="CQ88" s="107">
        <f>IF(IFERROR(MATCH(_xlfn.CONCAT($B88,",",CQ$4),'22 SpcFunc &amp; VentSpcFunc combos'!$Q$8:$Q$343,0),0)&gt;0,1,0)</f>
        <v>0</v>
      </c>
      <c r="CR88" s="107">
        <f>IF(IFERROR(MATCH(_xlfn.CONCAT($B88,",",CR$4),'22 SpcFunc &amp; VentSpcFunc combos'!$Q$8:$Q$343,0),0)&gt;0,1,0)</f>
        <v>0</v>
      </c>
      <c r="CS88" s="107">
        <f>IF(IFERROR(MATCH(_xlfn.CONCAT($B88,",",CS$4),'22 SpcFunc &amp; VentSpcFunc combos'!$Q$8:$Q$343,0),0)&gt;0,1,0)</f>
        <v>0</v>
      </c>
      <c r="CT88" s="107">
        <f>IF(IFERROR(MATCH(_xlfn.CONCAT($B88,",",CT$4),'22 SpcFunc &amp; VentSpcFunc combos'!$Q$8:$Q$343,0),0)&gt;0,1,0)</f>
        <v>0</v>
      </c>
      <c r="CU88" s="86" t="s">
        <v>535</v>
      </c>
      <c r="CV88">
        <f t="shared" si="5"/>
        <v>0</v>
      </c>
    </row>
    <row r="89" spans="2:100">
      <c r="B89">
        <f>'For CSV - 2022 SpcFuncData'!B88</f>
        <v>0</v>
      </c>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row>
    <row r="90" spans="2:100">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row>
    <row r="91" spans="2:100">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row>
    <row r="92" spans="2:100">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row>
  </sheetData>
  <conditionalFormatting sqref="CT82:CT92">
    <cfRule type="cellIs" dxfId="70" priority="2" operator="greaterThan">
      <formula>0</formula>
    </cfRule>
  </conditionalFormatting>
  <conditionalFormatting sqref="C2:CU2 CV5:CV88">
    <cfRule type="cellIs" dxfId="69" priority="3" operator="equal">
      <formula>0</formula>
    </cfRule>
  </conditionalFormatting>
  <conditionalFormatting sqref="C5:CT88">
    <cfRule type="cellIs" dxfId="68" priority="1" operator="equal">
      <formula>0</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O45"/>
  <sheetViews>
    <sheetView zoomScale="55" zoomScaleNormal="55" workbookViewId="0">
      <selection activeCell="H78" sqref="H78"/>
    </sheetView>
  </sheetViews>
  <sheetFormatPr defaultColWidth="9.140625" defaultRowHeight="15"/>
  <cols>
    <col min="1" max="1" width="4.85546875" style="13" customWidth="1"/>
    <col min="2" max="2" width="49" style="13" customWidth="1"/>
    <col min="3" max="3" width="36.42578125" style="13" customWidth="1"/>
    <col min="4" max="4" width="32.42578125" style="13" customWidth="1"/>
    <col min="5" max="5" width="30.42578125" style="13" customWidth="1"/>
    <col min="6" max="12" width="36.42578125" style="13" customWidth="1"/>
    <col min="13" max="15" width="28.5703125" style="13" customWidth="1"/>
    <col min="16" max="16384" width="9.140625" style="13"/>
  </cols>
  <sheetData>
    <row r="1" spans="1:15">
      <c r="A1" s="205" t="s">
        <v>671</v>
      </c>
      <c r="B1" s="205"/>
      <c r="C1" s="205"/>
      <c r="D1" s="205"/>
      <c r="E1" s="205"/>
      <c r="F1" s="205"/>
      <c r="G1" s="205"/>
      <c r="H1" s="205"/>
      <c r="I1" s="205"/>
      <c r="J1" s="205"/>
      <c r="K1" s="205"/>
      <c r="L1" s="205"/>
      <c r="M1" s="205"/>
      <c r="N1" s="205"/>
      <c r="O1" s="205"/>
    </row>
    <row r="2" spans="1:15">
      <c r="A2" s="12" t="s">
        <v>672</v>
      </c>
      <c r="B2" s="205"/>
      <c r="C2" s="12"/>
      <c r="D2" s="12"/>
      <c r="E2" s="12"/>
      <c r="F2" s="12"/>
      <c r="G2" s="12"/>
      <c r="H2" s="12"/>
      <c r="I2" s="12"/>
      <c r="J2" s="12"/>
      <c r="K2" s="12"/>
      <c r="L2" s="12"/>
      <c r="M2" s="205"/>
      <c r="N2" s="205"/>
      <c r="O2" s="205"/>
    </row>
    <row r="3" spans="1:15" s="16" customFormat="1">
      <c r="B3" s="17" t="s">
        <v>673</v>
      </c>
      <c r="C3" s="17" t="s">
        <v>373</v>
      </c>
      <c r="D3" s="17" t="s">
        <v>374</v>
      </c>
      <c r="E3" s="17" t="s">
        <v>375</v>
      </c>
      <c r="F3" s="17" t="s">
        <v>376</v>
      </c>
      <c r="G3" s="18" t="s">
        <v>674</v>
      </c>
      <c r="H3" s="18" t="s">
        <v>378</v>
      </c>
      <c r="I3" s="19" t="s">
        <v>379</v>
      </c>
      <c r="J3" s="19" t="s">
        <v>380</v>
      </c>
      <c r="K3" s="19" t="s">
        <v>381</v>
      </c>
      <c r="L3" s="19" t="s">
        <v>382</v>
      </c>
      <c r="M3" s="18" t="s">
        <v>383</v>
      </c>
      <c r="N3" s="18" t="s">
        <v>384</v>
      </c>
      <c r="O3" s="17" t="s">
        <v>385</v>
      </c>
    </row>
    <row r="4" spans="1:15" s="14" customFormat="1">
      <c r="A4" s="14" t="s">
        <v>506</v>
      </c>
      <c r="B4" s="15" t="s">
        <v>675</v>
      </c>
      <c r="C4" s="15" t="s">
        <v>396</v>
      </c>
      <c r="D4" s="15" t="s">
        <v>397</v>
      </c>
      <c r="E4" s="15" t="s">
        <v>398</v>
      </c>
      <c r="F4" s="15" t="s">
        <v>399</v>
      </c>
      <c r="G4" s="15" t="s">
        <v>676</v>
      </c>
      <c r="H4" s="15" t="s">
        <v>401</v>
      </c>
      <c r="I4" s="15" t="s">
        <v>402</v>
      </c>
      <c r="J4" s="15" t="s">
        <v>403</v>
      </c>
      <c r="K4" s="15" t="s">
        <v>404</v>
      </c>
      <c r="L4" s="15" t="s">
        <v>405</v>
      </c>
      <c r="M4" s="15" t="s">
        <v>406</v>
      </c>
      <c r="N4" s="15" t="s">
        <v>407</v>
      </c>
      <c r="O4" s="15" t="s">
        <v>408</v>
      </c>
    </row>
    <row r="5" spans="1:15">
      <c r="A5" s="205"/>
      <c r="B5" s="205" t="s">
        <v>25</v>
      </c>
      <c r="C5" s="205" t="s">
        <v>677</v>
      </c>
      <c r="D5" s="205" t="s">
        <v>678</v>
      </c>
      <c r="E5" s="205" t="s">
        <v>679</v>
      </c>
      <c r="F5" s="205" t="s">
        <v>680</v>
      </c>
      <c r="G5" s="205" t="s">
        <v>681</v>
      </c>
      <c r="H5" s="205" t="s">
        <v>682</v>
      </c>
      <c r="I5" s="205" t="s">
        <v>683</v>
      </c>
      <c r="J5" s="205" t="s">
        <v>684</v>
      </c>
      <c r="K5" s="205" t="s">
        <v>685</v>
      </c>
      <c r="L5" s="205" t="s">
        <v>686</v>
      </c>
      <c r="M5" s="205" t="s">
        <v>687</v>
      </c>
      <c r="N5" s="205" t="s">
        <v>688</v>
      </c>
      <c r="O5" s="205" t="s">
        <v>689</v>
      </c>
    </row>
    <row r="6" spans="1:15">
      <c r="A6" s="205"/>
      <c r="B6" s="205" t="s">
        <v>33</v>
      </c>
      <c r="C6" s="205" t="s">
        <v>690</v>
      </c>
      <c r="D6" s="205" t="s">
        <v>691</v>
      </c>
      <c r="E6" s="205" t="s">
        <v>692</v>
      </c>
      <c r="F6" s="205" t="s">
        <v>693</v>
      </c>
      <c r="G6" s="205" t="s">
        <v>694</v>
      </c>
      <c r="H6" s="205" t="s">
        <v>695</v>
      </c>
      <c r="I6" s="205" t="s">
        <v>696</v>
      </c>
      <c r="J6" s="205" t="s">
        <v>697</v>
      </c>
      <c r="K6" s="205" t="s">
        <v>698</v>
      </c>
      <c r="L6" s="205" t="s">
        <v>699</v>
      </c>
      <c r="M6" s="205" t="s">
        <v>700</v>
      </c>
      <c r="N6" s="205" t="s">
        <v>701</v>
      </c>
      <c r="O6" s="205" t="s">
        <v>702</v>
      </c>
    </row>
    <row r="7" spans="1:15">
      <c r="A7" s="205"/>
      <c r="B7" s="205" t="s">
        <v>42</v>
      </c>
      <c r="C7" s="205" t="s">
        <v>703</v>
      </c>
      <c r="D7" s="205" t="s">
        <v>704</v>
      </c>
      <c r="E7" s="205" t="s">
        <v>705</v>
      </c>
      <c r="F7" s="205" t="s">
        <v>706</v>
      </c>
      <c r="G7" s="205" t="s">
        <v>707</v>
      </c>
      <c r="H7" s="205" t="s">
        <v>708</v>
      </c>
      <c r="I7" s="205" t="s">
        <v>709</v>
      </c>
      <c r="J7" s="205" t="s">
        <v>710</v>
      </c>
      <c r="K7" s="205" t="s">
        <v>711</v>
      </c>
      <c r="L7" s="205" t="s">
        <v>712</v>
      </c>
      <c r="M7" s="205" t="s">
        <v>713</v>
      </c>
      <c r="N7" s="205" t="s">
        <v>714</v>
      </c>
      <c r="O7" s="205" t="s">
        <v>715</v>
      </c>
    </row>
    <row r="8" spans="1:15">
      <c r="A8" s="205"/>
      <c r="B8" s="205" t="s">
        <v>329</v>
      </c>
      <c r="C8" s="12" t="s">
        <v>716</v>
      </c>
      <c r="D8" s="12" t="s">
        <v>717</v>
      </c>
      <c r="E8" s="12" t="s">
        <v>718</v>
      </c>
      <c r="F8" s="12" t="s">
        <v>719</v>
      </c>
      <c r="G8" s="12" t="s">
        <v>720</v>
      </c>
      <c r="H8" s="12" t="s">
        <v>721</v>
      </c>
      <c r="I8" s="12" t="s">
        <v>722</v>
      </c>
      <c r="J8" s="12" t="s">
        <v>723</v>
      </c>
      <c r="K8" s="12" t="s">
        <v>724</v>
      </c>
      <c r="L8" s="12" t="s">
        <v>725</v>
      </c>
      <c r="M8" s="12" t="s">
        <v>726</v>
      </c>
      <c r="N8" s="205" t="s">
        <v>727</v>
      </c>
      <c r="O8" s="205" t="s">
        <v>728</v>
      </c>
    </row>
    <row r="9" spans="1:15">
      <c r="A9" s="205"/>
      <c r="B9" s="205" t="s">
        <v>37</v>
      </c>
      <c r="C9" s="205" t="s">
        <v>729</v>
      </c>
      <c r="D9" s="205" t="s">
        <v>730</v>
      </c>
      <c r="E9" s="205" t="s">
        <v>731</v>
      </c>
      <c r="F9" s="205" t="s">
        <v>732</v>
      </c>
      <c r="G9" s="205" t="s">
        <v>733</v>
      </c>
      <c r="H9" s="205" t="s">
        <v>734</v>
      </c>
      <c r="I9" s="205" t="s">
        <v>735</v>
      </c>
      <c r="J9" s="205" t="s">
        <v>736</v>
      </c>
      <c r="K9" s="205" t="s">
        <v>737</v>
      </c>
      <c r="L9" s="205" t="s">
        <v>738</v>
      </c>
      <c r="M9" s="205" t="s">
        <v>739</v>
      </c>
      <c r="N9" s="205" t="s">
        <v>740</v>
      </c>
      <c r="O9" s="205" t="s">
        <v>741</v>
      </c>
    </row>
    <row r="10" spans="1:15">
      <c r="A10" s="205"/>
      <c r="B10" s="205" t="s">
        <v>35</v>
      </c>
      <c r="C10" s="205" t="s">
        <v>742</v>
      </c>
      <c r="D10" s="205" t="s">
        <v>743</v>
      </c>
      <c r="E10" s="205" t="s">
        <v>744</v>
      </c>
      <c r="F10" s="205" t="s">
        <v>745</v>
      </c>
      <c r="G10" s="205" t="s">
        <v>746</v>
      </c>
      <c r="H10" s="205" t="s">
        <v>747</v>
      </c>
      <c r="I10" s="205" t="s">
        <v>748</v>
      </c>
      <c r="J10" s="205" t="s">
        <v>749</v>
      </c>
      <c r="K10" s="205" t="s">
        <v>750</v>
      </c>
      <c r="L10" s="205" t="s">
        <v>751</v>
      </c>
      <c r="M10" s="205" t="s">
        <v>752</v>
      </c>
      <c r="N10" s="205" t="s">
        <v>753</v>
      </c>
      <c r="O10" s="205" t="s">
        <v>754</v>
      </c>
    </row>
    <row r="11" spans="1:15">
      <c r="A11" s="205"/>
      <c r="B11" s="205" t="s">
        <v>45</v>
      </c>
      <c r="C11" s="205" t="s">
        <v>755</v>
      </c>
      <c r="D11" s="205" t="s">
        <v>756</v>
      </c>
      <c r="E11" s="205" t="s">
        <v>757</v>
      </c>
      <c r="F11" s="205" t="s">
        <v>758</v>
      </c>
      <c r="G11" s="205" t="s">
        <v>759</v>
      </c>
      <c r="H11" s="205" t="s">
        <v>760</v>
      </c>
      <c r="I11" s="205" t="s">
        <v>761</v>
      </c>
      <c r="J11" s="205" t="s">
        <v>762</v>
      </c>
      <c r="K11" s="205" t="s">
        <v>763</v>
      </c>
      <c r="L11" s="205" t="s">
        <v>764</v>
      </c>
      <c r="M11" s="205" t="s">
        <v>765</v>
      </c>
      <c r="N11" s="205" t="s">
        <v>766</v>
      </c>
      <c r="O11" s="205" t="s">
        <v>767</v>
      </c>
    </row>
    <row r="12" spans="1:15">
      <c r="A12" s="205"/>
      <c r="B12" s="205" t="s">
        <v>290</v>
      </c>
      <c r="C12" s="12" t="s">
        <v>768</v>
      </c>
      <c r="D12" s="12" t="s">
        <v>769</v>
      </c>
      <c r="E12" s="12" t="s">
        <v>770</v>
      </c>
      <c r="F12" s="12" t="s">
        <v>771</v>
      </c>
      <c r="G12" s="12" t="s">
        <v>772</v>
      </c>
      <c r="H12" s="12" t="s">
        <v>773</v>
      </c>
      <c r="I12" s="12" t="s">
        <v>774</v>
      </c>
      <c r="J12" s="12" t="s">
        <v>775</v>
      </c>
      <c r="K12" s="12" t="s">
        <v>776</v>
      </c>
      <c r="L12" s="12" t="s">
        <v>777</v>
      </c>
      <c r="M12" s="205" t="s">
        <v>778</v>
      </c>
      <c r="N12" s="205" t="s">
        <v>779</v>
      </c>
      <c r="O12" s="205" t="s">
        <v>780</v>
      </c>
    </row>
    <row r="13" spans="1:15">
      <c r="A13" s="205"/>
      <c r="B13" s="205" t="s">
        <v>300</v>
      </c>
      <c r="C13" s="12" t="s">
        <v>781</v>
      </c>
      <c r="D13" s="12" t="s">
        <v>782</v>
      </c>
      <c r="E13" s="12" t="s">
        <v>783</v>
      </c>
      <c r="F13" s="12" t="s">
        <v>784</v>
      </c>
      <c r="G13" s="12" t="s">
        <v>785</v>
      </c>
      <c r="H13" s="12" t="s">
        <v>786</v>
      </c>
      <c r="I13" s="12" t="s">
        <v>787</v>
      </c>
      <c r="J13" s="12" t="s">
        <v>788</v>
      </c>
      <c r="K13" s="12" t="s">
        <v>789</v>
      </c>
      <c r="L13" s="12" t="s">
        <v>790</v>
      </c>
      <c r="M13" s="205" t="s">
        <v>791</v>
      </c>
      <c r="N13" s="205" t="s">
        <v>792</v>
      </c>
      <c r="O13" s="205" t="s">
        <v>793</v>
      </c>
    </row>
    <row r="14" spans="1:15">
      <c r="A14" s="205"/>
      <c r="B14" s="205" t="s">
        <v>48</v>
      </c>
      <c r="C14" s="205" t="s">
        <v>794</v>
      </c>
      <c r="D14" s="205" t="s">
        <v>795</v>
      </c>
      <c r="E14" s="205" t="s">
        <v>796</v>
      </c>
      <c r="F14" s="205" t="s">
        <v>797</v>
      </c>
      <c r="G14" s="205" t="s">
        <v>798</v>
      </c>
      <c r="H14" s="205" t="s">
        <v>799</v>
      </c>
      <c r="I14" s="205" t="s">
        <v>800</v>
      </c>
      <c r="J14" s="205" t="s">
        <v>801</v>
      </c>
      <c r="K14" s="205" t="s">
        <v>802</v>
      </c>
      <c r="L14" s="205" t="s">
        <v>803</v>
      </c>
      <c r="M14" s="205" t="s">
        <v>804</v>
      </c>
      <c r="N14" s="205" t="s">
        <v>805</v>
      </c>
      <c r="O14" s="205" t="s">
        <v>806</v>
      </c>
    </row>
    <row r="15" spans="1:15">
      <c r="A15" s="205"/>
      <c r="B15" s="205" t="s">
        <v>39</v>
      </c>
      <c r="C15" s="205" t="s">
        <v>807</v>
      </c>
      <c r="D15" s="205" t="s">
        <v>808</v>
      </c>
      <c r="E15" s="205" t="s">
        <v>809</v>
      </c>
      <c r="F15" s="205" t="s">
        <v>810</v>
      </c>
      <c r="G15" s="205" t="s">
        <v>811</v>
      </c>
      <c r="H15" s="205" t="s">
        <v>812</v>
      </c>
      <c r="I15" s="205" t="s">
        <v>813</v>
      </c>
      <c r="J15" s="205" t="s">
        <v>814</v>
      </c>
      <c r="K15" s="205" t="s">
        <v>815</v>
      </c>
      <c r="L15" s="205" t="s">
        <v>816</v>
      </c>
      <c r="M15" s="205" t="s">
        <v>817</v>
      </c>
      <c r="N15" s="205" t="s">
        <v>818</v>
      </c>
      <c r="O15" s="205" t="s">
        <v>819</v>
      </c>
    </row>
    <row r="16" spans="1:15">
      <c r="A16" s="205"/>
      <c r="B16" s="205" t="s">
        <v>27</v>
      </c>
      <c r="C16" s="205" t="s">
        <v>820</v>
      </c>
      <c r="D16" s="205" t="s">
        <v>821</v>
      </c>
      <c r="E16" s="205" t="s">
        <v>822</v>
      </c>
      <c r="F16" s="205" t="s">
        <v>823</v>
      </c>
      <c r="G16" s="205" t="s">
        <v>824</v>
      </c>
      <c r="H16" s="205" t="s">
        <v>825</v>
      </c>
      <c r="I16" s="205" t="s">
        <v>826</v>
      </c>
      <c r="J16" s="205" t="s">
        <v>827</v>
      </c>
      <c r="K16" s="205" t="s">
        <v>828</v>
      </c>
      <c r="L16" s="205" t="s">
        <v>829</v>
      </c>
      <c r="M16" s="205" t="s">
        <v>830</v>
      </c>
      <c r="N16" s="205" t="s">
        <v>831</v>
      </c>
      <c r="O16" s="205" t="s">
        <v>832</v>
      </c>
    </row>
    <row r="17" spans="1:15">
      <c r="A17" s="205"/>
      <c r="B17" s="205" t="s">
        <v>29</v>
      </c>
      <c r="C17" s="205" t="s">
        <v>833</v>
      </c>
      <c r="D17" s="205" t="s">
        <v>834</v>
      </c>
      <c r="E17" s="205" t="s">
        <v>835</v>
      </c>
      <c r="F17" s="205" t="s">
        <v>836</v>
      </c>
      <c r="G17" s="205" t="s">
        <v>837</v>
      </c>
      <c r="H17" s="205" t="s">
        <v>838</v>
      </c>
      <c r="I17" s="205" t="s">
        <v>839</v>
      </c>
      <c r="J17" s="205" t="s">
        <v>840</v>
      </c>
      <c r="K17" s="205" t="s">
        <v>841</v>
      </c>
      <c r="L17" s="205" t="s">
        <v>842</v>
      </c>
      <c r="M17" s="205" t="s">
        <v>843</v>
      </c>
      <c r="N17" s="205" t="s">
        <v>844</v>
      </c>
      <c r="O17" s="205" t="s">
        <v>845</v>
      </c>
    </row>
    <row r="18" spans="1:15">
      <c r="A18" s="205" t="s">
        <v>505</v>
      </c>
      <c r="B18" s="12"/>
      <c r="C18" s="205"/>
      <c r="D18" s="205"/>
      <c r="E18" s="205"/>
      <c r="F18" s="205"/>
      <c r="G18" s="205"/>
      <c r="H18" s="205"/>
      <c r="I18" s="205"/>
      <c r="J18" s="205"/>
      <c r="K18" s="205"/>
      <c r="L18" s="205"/>
      <c r="M18" s="205"/>
      <c r="N18" s="205"/>
      <c r="O18" s="205"/>
    </row>
    <row r="19" spans="1:15">
      <c r="A19" s="205"/>
      <c r="B19" s="12"/>
      <c r="C19" s="205"/>
      <c r="D19" s="205"/>
      <c r="E19" s="205"/>
      <c r="F19" s="205"/>
      <c r="G19" s="205"/>
      <c r="H19" s="205"/>
      <c r="I19" s="205"/>
      <c r="J19" s="205"/>
      <c r="K19" s="205"/>
      <c r="L19" s="205"/>
      <c r="M19" s="205"/>
      <c r="N19" s="205"/>
      <c r="O19" s="205"/>
    </row>
    <row r="20" spans="1:15">
      <c r="A20" s="205"/>
      <c r="B20" s="17"/>
      <c r="C20" s="205"/>
      <c r="D20" s="205"/>
      <c r="E20" s="205"/>
      <c r="F20" s="205"/>
      <c r="G20" s="205"/>
      <c r="H20" s="205"/>
      <c r="I20" s="205"/>
      <c r="J20" s="205"/>
      <c r="K20" s="205"/>
      <c r="L20" s="205"/>
      <c r="M20" s="205"/>
      <c r="N20" s="205"/>
      <c r="O20" s="205"/>
    </row>
    <row r="21" spans="1:15">
      <c r="A21" s="205"/>
      <c r="B21" s="15"/>
      <c r="C21" s="205"/>
      <c r="D21" s="205"/>
      <c r="E21" s="205"/>
      <c r="F21" s="205"/>
      <c r="G21" s="205"/>
      <c r="H21" s="205"/>
      <c r="I21" s="205"/>
      <c r="J21" s="205"/>
      <c r="K21" s="205"/>
      <c r="L21" s="205"/>
      <c r="M21" s="205"/>
      <c r="N21" s="205"/>
      <c r="O21" s="205"/>
    </row>
    <row r="22" spans="1:15">
      <c r="A22" s="205"/>
      <c r="B22" s="205"/>
      <c r="C22" s="12"/>
      <c r="D22" s="12"/>
      <c r="E22" s="12"/>
      <c r="F22" s="12"/>
      <c r="G22" s="12"/>
      <c r="H22" s="12"/>
      <c r="I22" s="12"/>
      <c r="J22" s="12"/>
      <c r="K22" s="12"/>
      <c r="L22" s="12"/>
      <c r="M22" s="12"/>
      <c r="N22" s="12"/>
      <c r="O22" s="12"/>
    </row>
    <row r="23" spans="1:15">
      <c r="A23" s="205"/>
      <c r="B23" s="205"/>
      <c r="C23" s="12"/>
      <c r="D23" s="12"/>
      <c r="E23" s="12"/>
      <c r="F23" s="12"/>
      <c r="G23" s="12"/>
      <c r="H23" s="12"/>
      <c r="I23" s="12"/>
      <c r="J23" s="12"/>
      <c r="K23" s="12"/>
      <c r="L23" s="12"/>
      <c r="M23" s="12"/>
      <c r="N23" s="12"/>
      <c r="O23" s="12"/>
    </row>
    <row r="24" spans="1:15">
      <c r="A24" s="205"/>
      <c r="B24" s="205"/>
      <c r="C24" s="12"/>
      <c r="D24" s="12"/>
      <c r="E24" s="12"/>
      <c r="F24" s="12"/>
      <c r="G24" s="12"/>
      <c r="H24" s="12"/>
      <c r="I24" s="12"/>
      <c r="J24" s="12"/>
      <c r="K24" s="12"/>
      <c r="L24" s="12"/>
      <c r="M24" s="12"/>
      <c r="N24" s="12"/>
      <c r="O24" s="12"/>
    </row>
    <row r="25" spans="1:15">
      <c r="A25" s="205"/>
      <c r="B25" s="205"/>
      <c r="C25" s="12"/>
      <c r="D25" s="12"/>
      <c r="E25" s="12"/>
      <c r="F25" s="12"/>
      <c r="G25" s="12"/>
      <c r="H25" s="12"/>
      <c r="I25" s="12"/>
      <c r="J25" s="12"/>
      <c r="K25" s="12"/>
      <c r="L25" s="12"/>
      <c r="M25" s="12"/>
      <c r="N25" s="12"/>
      <c r="O25" s="12"/>
    </row>
    <row r="26" spans="1:15">
      <c r="A26" s="205"/>
      <c r="B26" s="12"/>
      <c r="C26" s="12"/>
      <c r="D26" s="12"/>
      <c r="E26" s="12"/>
      <c r="F26" s="12"/>
      <c r="G26" s="12"/>
      <c r="H26" s="12"/>
      <c r="I26" s="12"/>
      <c r="J26" s="12"/>
      <c r="K26" s="12"/>
      <c r="L26" s="12"/>
      <c r="M26" s="12"/>
      <c r="N26" s="12"/>
      <c r="O26" s="12"/>
    </row>
    <row r="27" spans="1:15">
      <c r="A27" s="205"/>
      <c r="B27" s="12"/>
      <c r="C27" s="12"/>
      <c r="D27" s="12"/>
      <c r="E27" s="12"/>
      <c r="F27" s="12"/>
      <c r="G27" s="12"/>
      <c r="H27" s="12"/>
      <c r="I27" s="12"/>
      <c r="J27" s="12"/>
      <c r="K27" s="12"/>
      <c r="L27" s="12"/>
      <c r="M27" s="12"/>
      <c r="N27" s="12"/>
      <c r="O27" s="12"/>
    </row>
    <row r="28" spans="1:15">
      <c r="A28" s="205"/>
      <c r="B28" s="12"/>
      <c r="C28" s="12"/>
      <c r="D28" s="12"/>
      <c r="E28" s="12"/>
      <c r="F28" s="12"/>
      <c r="G28" s="12"/>
      <c r="H28" s="12"/>
      <c r="I28" s="12"/>
      <c r="J28" s="12"/>
      <c r="K28" s="12"/>
      <c r="L28" s="12"/>
      <c r="M28" s="12"/>
      <c r="N28" s="12"/>
      <c r="O28" s="12"/>
    </row>
    <row r="29" spans="1:15">
      <c r="A29" s="205"/>
      <c r="B29" s="12"/>
      <c r="C29" s="205"/>
      <c r="D29" s="205"/>
      <c r="E29" s="205"/>
      <c r="F29" s="205"/>
      <c r="G29" s="205"/>
      <c r="H29" s="205"/>
      <c r="I29" s="205"/>
      <c r="J29" s="205"/>
      <c r="K29" s="205"/>
      <c r="L29" s="205"/>
      <c r="M29" s="205"/>
      <c r="N29" s="205"/>
      <c r="O29" s="205"/>
    </row>
    <row r="30" spans="1:15">
      <c r="A30" s="205"/>
      <c r="B30" s="12"/>
      <c r="C30" s="205"/>
      <c r="D30" s="205"/>
      <c r="E30" s="205"/>
      <c r="F30" s="205"/>
      <c r="G30" s="205"/>
      <c r="H30" s="205"/>
      <c r="I30" s="205"/>
      <c r="J30" s="205"/>
      <c r="K30" s="205"/>
      <c r="L30" s="205"/>
      <c r="M30" s="205"/>
      <c r="N30" s="205"/>
      <c r="O30" s="205"/>
    </row>
    <row r="31" spans="1:15">
      <c r="A31" s="205"/>
      <c r="B31" s="12"/>
      <c r="C31" s="205"/>
      <c r="D31" s="205"/>
      <c r="E31" s="205"/>
      <c r="F31" s="205"/>
      <c r="G31" s="205"/>
      <c r="H31" s="205"/>
      <c r="I31" s="205"/>
      <c r="J31" s="205"/>
      <c r="K31" s="205"/>
      <c r="L31" s="205"/>
      <c r="M31" s="205"/>
      <c r="N31" s="205"/>
      <c r="O31" s="205"/>
    </row>
    <row r="32" spans="1:15">
      <c r="A32" s="205"/>
      <c r="B32" s="12"/>
      <c r="C32" s="205"/>
      <c r="D32" s="205"/>
      <c r="E32" s="205"/>
      <c r="F32" s="205"/>
      <c r="G32" s="205"/>
      <c r="H32" s="205"/>
      <c r="I32" s="205"/>
      <c r="J32" s="205"/>
      <c r="K32" s="205"/>
      <c r="L32" s="205"/>
      <c r="M32" s="205"/>
      <c r="N32" s="205"/>
      <c r="O32" s="205"/>
    </row>
    <row r="33" spans="2:2">
      <c r="B33" s="12"/>
    </row>
    <row r="34" spans="2:2">
      <c r="B34" s="12"/>
    </row>
    <row r="35" spans="2:2">
      <c r="B35" s="12"/>
    </row>
    <row r="36" spans="2:2">
      <c r="B36" s="12"/>
    </row>
    <row r="37" spans="2:2">
      <c r="B37" s="12"/>
    </row>
    <row r="38" spans="2:2">
      <c r="B38" s="12"/>
    </row>
    <row r="39" spans="2:2">
      <c r="B39" s="12"/>
    </row>
    <row r="40" spans="2:2">
      <c r="B40" s="12"/>
    </row>
    <row r="41" spans="2:2">
      <c r="B41" s="12"/>
    </row>
    <row r="42" spans="2:2">
      <c r="B42" s="12"/>
    </row>
    <row r="43" spans="2:2">
      <c r="B43" s="12"/>
    </row>
    <row r="44" spans="2:2">
      <c r="B44" s="12"/>
    </row>
    <row r="45" spans="2:2">
      <c r="B45" s="1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B2:M76"/>
  <sheetViews>
    <sheetView workbookViewId="0">
      <selection activeCell="B1" sqref="B1"/>
    </sheetView>
  </sheetViews>
  <sheetFormatPr defaultRowHeight="12.75"/>
  <cols>
    <col min="5" max="5" width="27.140625" customWidth="1"/>
  </cols>
  <sheetData>
    <row r="2" spans="2:13" ht="13.5" thickBot="1"/>
    <row r="3" spans="2:13" ht="33.75" customHeight="1">
      <c r="B3" s="225"/>
      <c r="C3" s="227" t="s">
        <v>507</v>
      </c>
      <c r="D3" s="227"/>
      <c r="E3" s="227" t="s">
        <v>846</v>
      </c>
      <c r="F3" s="221" t="s">
        <v>847</v>
      </c>
      <c r="G3" s="221"/>
      <c r="H3" s="211" t="s">
        <v>848</v>
      </c>
      <c r="I3" s="221" t="s">
        <v>849</v>
      </c>
      <c r="J3" s="221" t="s">
        <v>850</v>
      </c>
    </row>
    <row r="4" spans="2:13" ht="23.25" thickBot="1">
      <c r="B4" s="226"/>
      <c r="C4" s="228"/>
      <c r="D4" s="228"/>
      <c r="E4" s="228"/>
      <c r="F4" s="222"/>
      <c r="G4" s="222"/>
      <c r="H4" s="212" t="s">
        <v>851</v>
      </c>
      <c r="I4" s="222"/>
      <c r="J4" s="222"/>
      <c r="M4" s="1" t="s">
        <v>852</v>
      </c>
    </row>
    <row r="5" spans="2:13" ht="13.5" thickBot="1">
      <c r="B5" s="209" t="s">
        <v>853</v>
      </c>
      <c r="C5" s="223" t="s">
        <v>854</v>
      </c>
      <c r="D5" s="223"/>
      <c r="E5" s="223"/>
      <c r="F5" s="224">
        <v>500</v>
      </c>
      <c r="G5" s="224"/>
      <c r="H5" s="24">
        <f>1000/F5</f>
        <v>2</v>
      </c>
      <c r="I5" s="25">
        <f>+(H5/1000/2)*15</f>
        <v>1.4999999999999999E-2</v>
      </c>
      <c r="J5" s="25">
        <v>0.15</v>
      </c>
    </row>
    <row r="6" spans="2:13" ht="15.75" thickBot="1">
      <c r="B6" s="209" t="s">
        <v>855</v>
      </c>
      <c r="C6" s="223" t="s">
        <v>856</v>
      </c>
      <c r="D6" s="223"/>
      <c r="E6" s="223"/>
      <c r="F6" s="224" t="s">
        <v>857</v>
      </c>
      <c r="G6" s="224"/>
      <c r="H6" s="24"/>
      <c r="I6" s="25"/>
      <c r="J6" s="25">
        <v>0.15</v>
      </c>
      <c r="M6" s="29" t="s">
        <v>858</v>
      </c>
    </row>
    <row r="7" spans="2:13" ht="15.75" thickBot="1">
      <c r="B7" s="209" t="s">
        <v>859</v>
      </c>
      <c r="C7" s="223" t="s">
        <v>860</v>
      </c>
      <c r="D7" s="223"/>
      <c r="E7" s="223"/>
      <c r="F7" s="224"/>
      <c r="G7" s="224"/>
      <c r="H7" s="24"/>
      <c r="I7" s="25"/>
      <c r="J7" s="25"/>
      <c r="M7" s="29" t="s">
        <v>861</v>
      </c>
    </row>
    <row r="8" spans="2:13" ht="15.75" thickBot="1">
      <c r="B8" s="209"/>
      <c r="C8" s="210"/>
      <c r="D8" s="223" t="s">
        <v>862</v>
      </c>
      <c r="E8" s="223"/>
      <c r="F8" s="224" t="s">
        <v>857</v>
      </c>
      <c r="G8" s="224"/>
      <c r="H8" s="24"/>
      <c r="I8" s="25"/>
      <c r="J8" s="25">
        <v>0.15</v>
      </c>
      <c r="M8" s="29" t="s">
        <v>863</v>
      </c>
    </row>
    <row r="9" spans="2:13" ht="15.75" thickBot="1">
      <c r="B9" s="209"/>
      <c r="C9" s="210"/>
      <c r="D9" s="223" t="s">
        <v>864</v>
      </c>
      <c r="E9" s="223"/>
      <c r="F9" s="224" t="s">
        <v>865</v>
      </c>
      <c r="G9" s="224"/>
      <c r="H9" s="24"/>
      <c r="I9" s="25"/>
      <c r="J9" s="25">
        <v>0.15</v>
      </c>
      <c r="M9" s="29" t="s">
        <v>866</v>
      </c>
    </row>
    <row r="10" spans="2:13" ht="15.75" thickBot="1">
      <c r="B10" s="209"/>
      <c r="C10" s="210"/>
      <c r="D10" s="223" t="s">
        <v>867</v>
      </c>
      <c r="E10" s="223"/>
      <c r="F10" s="224">
        <v>7</v>
      </c>
      <c r="G10" s="224"/>
      <c r="H10" s="24">
        <f>1000/F10</f>
        <v>142.85714285714286</v>
      </c>
      <c r="I10" s="25">
        <f>+(H10/1000/2)*15</f>
        <v>1.0714285714285714</v>
      </c>
      <c r="J10" s="25">
        <v>0.15</v>
      </c>
      <c r="M10" s="29" t="s">
        <v>868</v>
      </c>
    </row>
    <row r="11" spans="2:13" ht="15.75" thickBot="1">
      <c r="B11" s="209"/>
      <c r="C11" s="210"/>
      <c r="D11" s="223" t="s">
        <v>869</v>
      </c>
      <c r="E11" s="223"/>
      <c r="F11" s="224">
        <v>5</v>
      </c>
      <c r="G11" s="224"/>
      <c r="H11" s="24">
        <f>1000/F11</f>
        <v>200</v>
      </c>
      <c r="I11" s="25">
        <f>+(H11/1000/2)*15</f>
        <v>1.5</v>
      </c>
      <c r="J11" s="25">
        <v>1.1499999999999999</v>
      </c>
      <c r="M11" s="29" t="s">
        <v>870</v>
      </c>
    </row>
    <row r="12" spans="2:13" ht="15.75" thickBot="1">
      <c r="B12" s="209"/>
      <c r="C12" s="210"/>
      <c r="D12" s="223" t="s">
        <v>871</v>
      </c>
      <c r="E12" s="223"/>
      <c r="F12" s="224">
        <v>15</v>
      </c>
      <c r="G12" s="224"/>
      <c r="H12" s="24">
        <f>1000/F12</f>
        <v>66.666666666666671</v>
      </c>
      <c r="I12" s="25">
        <f>+(H12/1000/2)*15</f>
        <v>0.5</v>
      </c>
      <c r="J12" s="25">
        <v>2.15</v>
      </c>
      <c r="M12" s="29" t="s">
        <v>872</v>
      </c>
    </row>
    <row r="13" spans="2:13" ht="15.75" thickBot="1">
      <c r="B13" s="209"/>
      <c r="C13" s="210"/>
      <c r="D13" s="223" t="s">
        <v>873</v>
      </c>
      <c r="E13" s="223"/>
      <c r="F13" s="224">
        <v>7</v>
      </c>
      <c r="G13" s="224"/>
      <c r="H13" s="24">
        <f>1000/F13</f>
        <v>142.85714285714286</v>
      </c>
      <c r="I13" s="25">
        <f>+(H13/1000/2)*15</f>
        <v>1.0714285714285714</v>
      </c>
      <c r="J13" s="25">
        <v>3.15</v>
      </c>
      <c r="M13" s="29" t="s">
        <v>874</v>
      </c>
    </row>
    <row r="14" spans="2:13" ht="15.75" thickBot="1">
      <c r="B14" s="209"/>
      <c r="C14" s="210"/>
      <c r="D14" s="223" t="s">
        <v>875</v>
      </c>
      <c r="E14" s="223"/>
      <c r="F14" s="224">
        <v>15</v>
      </c>
      <c r="G14" s="224"/>
      <c r="H14" s="24">
        <f>1000/F14</f>
        <v>66.666666666666671</v>
      </c>
      <c r="I14" s="25">
        <f>+(H14/1000/2)*15</f>
        <v>0.5</v>
      </c>
      <c r="J14" s="25">
        <v>4.1500000000000004</v>
      </c>
      <c r="M14" s="29" t="s">
        <v>876</v>
      </c>
    </row>
    <row r="15" spans="2:13" ht="13.5" thickBot="1">
      <c r="B15" s="209"/>
      <c r="C15" s="210"/>
      <c r="D15" s="223" t="s">
        <v>877</v>
      </c>
      <c r="E15" s="223"/>
      <c r="F15" s="224" t="s">
        <v>857</v>
      </c>
      <c r="G15" s="224"/>
      <c r="H15" s="24"/>
      <c r="I15" s="25"/>
      <c r="J15" s="25">
        <v>0.15</v>
      </c>
    </row>
    <row r="16" spans="2:13" ht="13.5" thickBot="1">
      <c r="B16" s="209"/>
      <c r="C16" s="210"/>
      <c r="D16" s="223" t="s">
        <v>878</v>
      </c>
      <c r="E16" s="223"/>
      <c r="F16" s="224" t="s">
        <v>857</v>
      </c>
      <c r="G16" s="224"/>
      <c r="H16" s="24"/>
      <c r="I16" s="25"/>
      <c r="J16" s="25">
        <v>0.15</v>
      </c>
    </row>
    <row r="17" spans="2:10" ht="13.5" thickBot="1">
      <c r="B17" s="209"/>
      <c r="C17" s="210"/>
      <c r="D17" s="223" t="s">
        <v>879</v>
      </c>
      <c r="E17" s="223"/>
      <c r="F17" s="224">
        <v>15</v>
      </c>
      <c r="G17" s="224"/>
      <c r="H17" s="24">
        <f t="shared" ref="H17:H40" si="0">1000/F17</f>
        <v>66.666666666666671</v>
      </c>
      <c r="I17" s="25">
        <f t="shared" ref="I17:I40" si="1">+(H17/1000/2)*15</f>
        <v>0.5</v>
      </c>
      <c r="J17" s="25">
        <v>4.1500000000000004</v>
      </c>
    </row>
    <row r="18" spans="2:10" ht="13.5" thickBot="1">
      <c r="B18" s="209" t="s">
        <v>880</v>
      </c>
      <c r="C18" s="223" t="s">
        <v>881</v>
      </c>
      <c r="D18" s="223"/>
      <c r="E18" s="223"/>
      <c r="F18" s="224">
        <v>15</v>
      </c>
      <c r="G18" s="224"/>
      <c r="H18" s="24">
        <f t="shared" si="0"/>
        <v>66.666666666666671</v>
      </c>
      <c r="I18" s="25">
        <f t="shared" si="1"/>
        <v>0.5</v>
      </c>
      <c r="J18" s="25">
        <v>4.1500000000000004</v>
      </c>
    </row>
    <row r="19" spans="2:10" ht="13.5" thickBot="1">
      <c r="B19" s="209"/>
      <c r="C19" s="210"/>
      <c r="D19" s="223" t="s">
        <v>882</v>
      </c>
      <c r="E19" s="223"/>
      <c r="F19" s="224">
        <v>15</v>
      </c>
      <c r="G19" s="224"/>
      <c r="H19" s="24">
        <f t="shared" si="0"/>
        <v>66.666666666666671</v>
      </c>
      <c r="I19" s="25">
        <f t="shared" si="1"/>
        <v>0.5</v>
      </c>
      <c r="J19" s="25">
        <v>4.1500000000000004</v>
      </c>
    </row>
    <row r="20" spans="2:10" ht="13.5" thickBot="1">
      <c r="B20" s="209"/>
      <c r="C20" s="210"/>
      <c r="D20" s="223" t="s">
        <v>883</v>
      </c>
      <c r="E20" s="223"/>
      <c r="F20" s="224">
        <v>15</v>
      </c>
      <c r="G20" s="224"/>
      <c r="H20" s="24">
        <f t="shared" si="0"/>
        <v>66.666666666666671</v>
      </c>
      <c r="I20" s="25">
        <f t="shared" si="1"/>
        <v>0.5</v>
      </c>
      <c r="J20" s="25">
        <v>4.1500000000000004</v>
      </c>
    </row>
    <row r="21" spans="2:10" ht="13.5" thickBot="1">
      <c r="B21" s="209"/>
      <c r="C21" s="210"/>
      <c r="D21" s="223" t="s">
        <v>884</v>
      </c>
      <c r="E21" s="223"/>
      <c r="F21" s="224">
        <v>15</v>
      </c>
      <c r="G21" s="224"/>
      <c r="H21" s="24">
        <f t="shared" si="0"/>
        <v>66.666666666666671</v>
      </c>
      <c r="I21" s="25">
        <f t="shared" si="1"/>
        <v>0.5</v>
      </c>
      <c r="J21" s="25">
        <v>4.1500000000000004</v>
      </c>
    </row>
    <row r="22" spans="2:10" ht="13.5" thickBot="1">
      <c r="B22" s="209"/>
      <c r="C22" s="210"/>
      <c r="D22" s="223" t="s">
        <v>885</v>
      </c>
      <c r="E22" s="223"/>
      <c r="F22" s="224">
        <v>15</v>
      </c>
      <c r="G22" s="224"/>
      <c r="H22" s="24">
        <f t="shared" si="0"/>
        <v>66.666666666666671</v>
      </c>
      <c r="I22" s="25">
        <f t="shared" si="1"/>
        <v>0.5</v>
      </c>
      <c r="J22" s="25">
        <v>4.1500000000000004</v>
      </c>
    </row>
    <row r="23" spans="2:10" ht="13.5" thickBot="1">
      <c r="B23" s="209"/>
      <c r="C23" s="210"/>
      <c r="D23" s="223" t="s">
        <v>886</v>
      </c>
      <c r="E23" s="223"/>
      <c r="F23" s="224">
        <v>15</v>
      </c>
      <c r="G23" s="224"/>
      <c r="H23" s="24">
        <f t="shared" si="0"/>
        <v>66.666666666666671</v>
      </c>
      <c r="I23" s="25">
        <f t="shared" si="1"/>
        <v>0.5</v>
      </c>
      <c r="J23" s="25">
        <v>4.1500000000000004</v>
      </c>
    </row>
    <row r="24" spans="2:10" ht="13.5" thickBot="1">
      <c r="B24" s="209"/>
      <c r="C24" s="210"/>
      <c r="D24" s="223" t="s">
        <v>887</v>
      </c>
      <c r="E24" s="223"/>
      <c r="F24" s="224">
        <v>15</v>
      </c>
      <c r="G24" s="224"/>
      <c r="H24" s="24">
        <f t="shared" si="0"/>
        <v>66.666666666666671</v>
      </c>
      <c r="I24" s="25">
        <f t="shared" si="1"/>
        <v>0.5</v>
      </c>
      <c r="J24" s="25">
        <v>4.1500000000000004</v>
      </c>
    </row>
    <row r="25" spans="2:10" ht="13.5" thickBot="1">
      <c r="B25" s="209"/>
      <c r="C25" s="210"/>
      <c r="D25" s="223" t="s">
        <v>888</v>
      </c>
      <c r="E25" s="223"/>
      <c r="F25" s="224">
        <v>15</v>
      </c>
      <c r="G25" s="224"/>
      <c r="H25" s="24">
        <f t="shared" si="0"/>
        <v>66.666666666666671</v>
      </c>
      <c r="I25" s="25">
        <f t="shared" si="1"/>
        <v>0.5</v>
      </c>
      <c r="J25" s="25">
        <v>4.1500000000000004</v>
      </c>
    </row>
    <row r="26" spans="2:10" ht="13.5" thickBot="1">
      <c r="B26" s="209"/>
      <c r="C26" s="210"/>
      <c r="D26" s="223" t="s">
        <v>889</v>
      </c>
      <c r="E26" s="223"/>
      <c r="F26" s="224">
        <v>11</v>
      </c>
      <c r="G26" s="224"/>
      <c r="H26" s="24">
        <f t="shared" si="0"/>
        <v>90.909090909090907</v>
      </c>
      <c r="I26" s="25">
        <f t="shared" si="1"/>
        <v>0.68181818181818188</v>
      </c>
      <c r="J26" s="25">
        <v>4.1500000000000004</v>
      </c>
    </row>
    <row r="27" spans="2:10" ht="13.5" thickBot="1">
      <c r="B27" s="209" t="s">
        <v>890</v>
      </c>
      <c r="C27" s="223" t="s">
        <v>891</v>
      </c>
      <c r="D27" s="223"/>
      <c r="E27" s="223"/>
      <c r="F27" s="224">
        <v>100</v>
      </c>
      <c r="G27" s="224"/>
      <c r="H27" s="24">
        <f t="shared" si="0"/>
        <v>10</v>
      </c>
      <c r="I27" s="25">
        <f t="shared" si="1"/>
        <v>7.4999999999999997E-2</v>
      </c>
      <c r="J27" s="25">
        <v>4.1500000000000004</v>
      </c>
    </row>
    <row r="28" spans="2:10" ht="13.5" thickBot="1">
      <c r="B28" s="209" t="s">
        <v>892</v>
      </c>
      <c r="C28" s="223" t="s">
        <v>893</v>
      </c>
      <c r="D28" s="223"/>
      <c r="E28" s="223"/>
      <c r="F28" s="224">
        <v>100</v>
      </c>
      <c r="G28" s="224"/>
      <c r="H28" s="24">
        <f t="shared" si="0"/>
        <v>10</v>
      </c>
      <c r="I28" s="25">
        <f t="shared" si="1"/>
        <v>7.4999999999999997E-2</v>
      </c>
      <c r="J28" s="25">
        <v>4.1500000000000004</v>
      </c>
    </row>
    <row r="29" spans="2:10" ht="13.5" thickBot="1">
      <c r="B29" s="209" t="s">
        <v>894</v>
      </c>
      <c r="C29" s="223" t="s">
        <v>895</v>
      </c>
      <c r="D29" s="223"/>
      <c r="E29" s="223"/>
      <c r="F29" s="224">
        <v>120</v>
      </c>
      <c r="G29" s="224"/>
      <c r="H29" s="24">
        <f t="shared" si="0"/>
        <v>8.3333333333333339</v>
      </c>
      <c r="I29" s="25">
        <f t="shared" si="1"/>
        <v>6.25E-2</v>
      </c>
      <c r="J29" s="25">
        <v>4.1500000000000004</v>
      </c>
    </row>
    <row r="30" spans="2:10" ht="13.5" thickBot="1">
      <c r="B30" s="209" t="s">
        <v>896</v>
      </c>
      <c r="C30" s="223" t="s">
        <v>897</v>
      </c>
      <c r="D30" s="223"/>
      <c r="E30" s="223"/>
      <c r="F30" s="224">
        <v>20</v>
      </c>
      <c r="G30" s="224"/>
      <c r="H30" s="24">
        <f t="shared" si="0"/>
        <v>50</v>
      </c>
      <c r="I30" s="25">
        <f t="shared" si="1"/>
        <v>0.375</v>
      </c>
      <c r="J30" s="25">
        <v>4.1500000000000004</v>
      </c>
    </row>
    <row r="31" spans="2:10" ht="13.5" thickBot="1">
      <c r="B31" s="209" t="s">
        <v>898</v>
      </c>
      <c r="C31" s="229" t="s">
        <v>899</v>
      </c>
      <c r="D31" s="229"/>
      <c r="E31" s="26"/>
      <c r="F31" s="224">
        <v>40</v>
      </c>
      <c r="G31" s="224"/>
      <c r="H31" s="24">
        <f t="shared" si="0"/>
        <v>25</v>
      </c>
      <c r="I31" s="25">
        <f t="shared" si="1"/>
        <v>0.1875</v>
      </c>
      <c r="J31" s="25">
        <v>4.1500000000000004</v>
      </c>
    </row>
    <row r="32" spans="2:10" ht="13.5" thickBot="1">
      <c r="B32" s="209" t="s">
        <v>900</v>
      </c>
      <c r="C32" s="229" t="s">
        <v>901</v>
      </c>
      <c r="D32" s="229"/>
      <c r="E32" s="26"/>
      <c r="F32" s="224">
        <v>50</v>
      </c>
      <c r="G32" s="224"/>
      <c r="H32" s="24">
        <f t="shared" si="0"/>
        <v>20</v>
      </c>
      <c r="I32" s="25">
        <f t="shared" si="1"/>
        <v>0.15</v>
      </c>
      <c r="J32" s="25">
        <v>4.1500000000000004</v>
      </c>
    </row>
    <row r="33" spans="2:10" ht="13.5" thickBot="1">
      <c r="B33" s="209" t="s">
        <v>902</v>
      </c>
      <c r="C33" s="223" t="s">
        <v>903</v>
      </c>
      <c r="D33" s="223"/>
      <c r="E33" s="223"/>
      <c r="F33" s="224">
        <v>100</v>
      </c>
      <c r="G33" s="224"/>
      <c r="H33" s="24">
        <f t="shared" si="0"/>
        <v>10</v>
      </c>
      <c r="I33" s="25">
        <f t="shared" si="1"/>
        <v>7.4999999999999997E-2</v>
      </c>
      <c r="J33" s="25">
        <v>4.1500000000000004</v>
      </c>
    </row>
    <row r="34" spans="2:10" ht="13.5" thickBot="1">
      <c r="B34" s="209" t="s">
        <v>904</v>
      </c>
      <c r="C34" s="223" t="s">
        <v>905</v>
      </c>
      <c r="D34" s="223"/>
      <c r="E34" s="223"/>
      <c r="F34" s="224">
        <v>100</v>
      </c>
      <c r="G34" s="224"/>
      <c r="H34" s="24">
        <f t="shared" si="0"/>
        <v>10</v>
      </c>
      <c r="I34" s="25">
        <f t="shared" si="1"/>
        <v>7.4999999999999997E-2</v>
      </c>
      <c r="J34" s="25">
        <v>4.1500000000000004</v>
      </c>
    </row>
    <row r="35" spans="2:10" ht="13.5" thickBot="1">
      <c r="B35" s="209" t="s">
        <v>906</v>
      </c>
      <c r="C35" s="223" t="s">
        <v>907</v>
      </c>
      <c r="D35" s="223"/>
      <c r="E35" s="223"/>
      <c r="F35" s="224">
        <v>200</v>
      </c>
      <c r="G35" s="224"/>
      <c r="H35" s="24">
        <f t="shared" si="0"/>
        <v>5</v>
      </c>
      <c r="I35" s="25">
        <f t="shared" si="1"/>
        <v>3.7499999999999999E-2</v>
      </c>
      <c r="J35" s="25">
        <v>4.1500000000000004</v>
      </c>
    </row>
    <row r="36" spans="2:10" ht="13.5" thickBot="1">
      <c r="B36" s="209" t="s">
        <v>908</v>
      </c>
      <c r="C36" s="229" t="s">
        <v>909</v>
      </c>
      <c r="D36" s="229"/>
      <c r="E36" s="26" t="s">
        <v>910</v>
      </c>
      <c r="F36" s="224">
        <v>120</v>
      </c>
      <c r="G36" s="224"/>
      <c r="H36" s="24">
        <f t="shared" si="0"/>
        <v>8.3333333333333339</v>
      </c>
      <c r="I36" s="25">
        <f t="shared" si="1"/>
        <v>6.25E-2</v>
      </c>
      <c r="J36" s="25">
        <v>4.1500000000000004</v>
      </c>
    </row>
    <row r="37" spans="2:10" ht="13.5" thickBot="1">
      <c r="B37" s="209"/>
      <c r="C37" s="229"/>
      <c r="D37" s="229"/>
      <c r="E37" s="26" t="s">
        <v>911</v>
      </c>
      <c r="F37" s="224">
        <v>240</v>
      </c>
      <c r="G37" s="224"/>
      <c r="H37" s="24">
        <f t="shared" si="0"/>
        <v>4.166666666666667</v>
      </c>
      <c r="I37" s="25">
        <f t="shared" si="1"/>
        <v>3.125E-2</v>
      </c>
      <c r="J37" s="25">
        <v>4.1500000000000004</v>
      </c>
    </row>
    <row r="38" spans="2:10" ht="13.5" thickBot="1">
      <c r="B38" s="209" t="s">
        <v>912</v>
      </c>
      <c r="C38" s="223" t="s">
        <v>913</v>
      </c>
      <c r="D38" s="223"/>
      <c r="E38" s="223"/>
      <c r="F38" s="224">
        <v>200</v>
      </c>
      <c r="G38" s="224"/>
      <c r="H38" s="24">
        <f t="shared" si="0"/>
        <v>5</v>
      </c>
      <c r="I38" s="25">
        <f t="shared" si="1"/>
        <v>3.7499999999999999E-2</v>
      </c>
      <c r="J38" s="25">
        <v>4.1500000000000004</v>
      </c>
    </row>
    <row r="39" spans="2:10" ht="13.5" thickBot="1">
      <c r="B39" s="209"/>
      <c r="C39" s="229"/>
      <c r="D39" s="229"/>
      <c r="E39" s="26" t="s">
        <v>914</v>
      </c>
      <c r="F39" s="224">
        <v>7</v>
      </c>
      <c r="G39" s="224"/>
      <c r="H39" s="24">
        <f t="shared" si="0"/>
        <v>142.85714285714286</v>
      </c>
      <c r="I39" s="25">
        <f t="shared" si="1"/>
        <v>1.0714285714285714</v>
      </c>
      <c r="J39" s="25">
        <v>4.1500000000000004</v>
      </c>
    </row>
    <row r="40" spans="2:10" ht="13.5" thickBot="1">
      <c r="B40" s="209"/>
      <c r="C40" s="229"/>
      <c r="D40" s="229"/>
      <c r="E40" s="26" t="s">
        <v>915</v>
      </c>
      <c r="F40" s="224">
        <v>100</v>
      </c>
      <c r="G40" s="224"/>
      <c r="H40" s="24">
        <f t="shared" si="0"/>
        <v>10</v>
      </c>
      <c r="I40" s="25">
        <f t="shared" si="1"/>
        <v>7.4999999999999997E-2</v>
      </c>
      <c r="J40" s="25">
        <v>4.1500000000000004</v>
      </c>
    </row>
    <row r="41" spans="2:10" ht="13.5" thickBot="1">
      <c r="B41" s="209"/>
      <c r="C41" s="229"/>
      <c r="D41" s="229"/>
      <c r="E41" s="26" t="s">
        <v>916</v>
      </c>
      <c r="F41" s="224">
        <v>200</v>
      </c>
      <c r="G41" s="224"/>
      <c r="H41" s="24">
        <v>5</v>
      </c>
      <c r="I41" s="25">
        <v>0.04</v>
      </c>
      <c r="J41" s="25" t="s">
        <v>917</v>
      </c>
    </row>
    <row r="42" spans="2:10" ht="13.5" thickBot="1">
      <c r="B42" s="209"/>
      <c r="C42" s="229"/>
      <c r="D42" s="229"/>
      <c r="E42" s="26" t="s">
        <v>918</v>
      </c>
      <c r="F42" s="224">
        <v>200</v>
      </c>
      <c r="G42" s="224"/>
      <c r="H42" s="24">
        <f>1000/F42</f>
        <v>5</v>
      </c>
      <c r="I42" s="25">
        <f>+(H42/1000/2)*15</f>
        <v>3.7499999999999999E-2</v>
      </c>
      <c r="J42" s="25">
        <v>4.1500000000000004</v>
      </c>
    </row>
    <row r="43" spans="2:10" ht="33.75" customHeight="1">
      <c r="B43" s="225"/>
      <c r="C43" s="227" t="s">
        <v>507</v>
      </c>
      <c r="D43" s="227"/>
      <c r="E43" s="227" t="s">
        <v>846</v>
      </c>
      <c r="F43" s="221" t="s">
        <v>847</v>
      </c>
      <c r="G43" s="221"/>
      <c r="H43" s="27" t="s">
        <v>848</v>
      </c>
      <c r="I43" s="230" t="s">
        <v>849</v>
      </c>
      <c r="J43" s="230" t="s">
        <v>850</v>
      </c>
    </row>
    <row r="44" spans="2:10" ht="23.25" thickBot="1">
      <c r="B44" s="226"/>
      <c r="C44" s="228"/>
      <c r="D44" s="228"/>
      <c r="E44" s="228"/>
      <c r="F44" s="222"/>
      <c r="G44" s="222"/>
      <c r="H44" s="28" t="s">
        <v>851</v>
      </c>
      <c r="I44" s="231"/>
      <c r="J44" s="231"/>
    </row>
    <row r="45" spans="2:10" ht="13.5" thickBot="1">
      <c r="B45" s="209"/>
      <c r="C45" s="229"/>
      <c r="D45" s="229"/>
      <c r="E45" s="26" t="s">
        <v>919</v>
      </c>
      <c r="F45" s="224">
        <v>200</v>
      </c>
      <c r="G45" s="224"/>
      <c r="H45" s="24">
        <v>5</v>
      </c>
      <c r="I45" s="25">
        <v>0.04</v>
      </c>
      <c r="J45" s="25" t="s">
        <v>920</v>
      </c>
    </row>
    <row r="46" spans="2:10" ht="13.5" thickBot="1">
      <c r="B46" s="209" t="s">
        <v>921</v>
      </c>
      <c r="C46" s="229" t="s">
        <v>922</v>
      </c>
      <c r="D46" s="229"/>
      <c r="E46" s="26"/>
      <c r="F46" s="224">
        <v>200</v>
      </c>
      <c r="G46" s="224"/>
      <c r="H46" s="24">
        <f t="shared" ref="H46:H55" si="2">1000/F46</f>
        <v>5</v>
      </c>
      <c r="I46" s="25">
        <f t="shared" ref="I46:I55" si="3">+(H46/1000/2)*15</f>
        <v>3.7499999999999999E-2</v>
      </c>
      <c r="J46" s="25">
        <v>4.1500000000000004</v>
      </c>
    </row>
    <row r="47" spans="2:10" ht="13.5" thickBot="1">
      <c r="B47" s="209" t="s">
        <v>923</v>
      </c>
      <c r="C47" s="229" t="s">
        <v>924</v>
      </c>
      <c r="D47" s="229"/>
      <c r="E47" s="26" t="s">
        <v>925</v>
      </c>
      <c r="F47" s="224">
        <v>50</v>
      </c>
      <c r="G47" s="224"/>
      <c r="H47" s="24">
        <f t="shared" si="2"/>
        <v>20</v>
      </c>
      <c r="I47" s="25">
        <f t="shared" si="3"/>
        <v>0.15</v>
      </c>
      <c r="J47" s="25">
        <v>4.1500000000000004</v>
      </c>
    </row>
    <row r="48" spans="2:10" ht="13.5" thickBot="1">
      <c r="B48" s="209"/>
      <c r="C48" s="229"/>
      <c r="D48" s="229"/>
      <c r="E48" s="26" t="s">
        <v>926</v>
      </c>
      <c r="F48" s="224">
        <v>100</v>
      </c>
      <c r="G48" s="224"/>
      <c r="H48" s="24">
        <f t="shared" si="2"/>
        <v>10</v>
      </c>
      <c r="I48" s="25">
        <f t="shared" si="3"/>
        <v>7.4999999999999997E-2</v>
      </c>
      <c r="J48" s="25">
        <v>4.1500000000000004</v>
      </c>
    </row>
    <row r="49" spans="2:10" ht="13.5" thickBot="1">
      <c r="B49" s="209" t="s">
        <v>927</v>
      </c>
      <c r="C49" s="223" t="s">
        <v>928</v>
      </c>
      <c r="D49" s="223"/>
      <c r="E49" s="223"/>
      <c r="F49" s="224">
        <v>50</v>
      </c>
      <c r="G49" s="224"/>
      <c r="H49" s="24">
        <f t="shared" si="2"/>
        <v>20</v>
      </c>
      <c r="I49" s="25">
        <f t="shared" si="3"/>
        <v>0.15</v>
      </c>
      <c r="J49" s="25">
        <v>4.1500000000000004</v>
      </c>
    </row>
    <row r="50" spans="2:10" ht="13.5" thickBot="1">
      <c r="B50" s="209" t="s">
        <v>929</v>
      </c>
      <c r="C50" s="223" t="s">
        <v>37</v>
      </c>
      <c r="D50" s="223"/>
      <c r="E50" s="223"/>
      <c r="F50" s="224">
        <v>200</v>
      </c>
      <c r="G50" s="224"/>
      <c r="H50" s="24">
        <f t="shared" si="2"/>
        <v>5</v>
      </c>
      <c r="I50" s="25">
        <f t="shared" si="3"/>
        <v>3.7499999999999999E-2</v>
      </c>
      <c r="J50" s="25">
        <v>4.1500000000000004</v>
      </c>
    </row>
    <row r="51" spans="2:10" ht="13.5" thickBot="1">
      <c r="B51" s="209" t="s">
        <v>930</v>
      </c>
      <c r="C51" s="223" t="s">
        <v>931</v>
      </c>
      <c r="D51" s="223"/>
      <c r="E51" s="223"/>
      <c r="F51" s="224">
        <v>300</v>
      </c>
      <c r="G51" s="224"/>
      <c r="H51" s="24">
        <f t="shared" si="2"/>
        <v>3.3333333333333335</v>
      </c>
      <c r="I51" s="25">
        <f t="shared" si="3"/>
        <v>2.5000000000000001E-2</v>
      </c>
      <c r="J51" s="25">
        <v>4.1500000000000004</v>
      </c>
    </row>
    <row r="52" spans="2:10" ht="13.5" thickBot="1">
      <c r="B52" s="209" t="s">
        <v>932</v>
      </c>
      <c r="C52" s="223" t="s">
        <v>933</v>
      </c>
      <c r="D52" s="223"/>
      <c r="E52" s="223"/>
      <c r="F52" s="224">
        <v>35</v>
      </c>
      <c r="G52" s="224"/>
      <c r="H52" s="24">
        <f t="shared" si="2"/>
        <v>28.571428571428573</v>
      </c>
      <c r="I52" s="25">
        <f t="shared" si="3"/>
        <v>0.2142857142857143</v>
      </c>
      <c r="J52" s="25">
        <v>4.1500000000000004</v>
      </c>
    </row>
    <row r="53" spans="2:10" ht="13.5" thickBot="1">
      <c r="B53" s="209" t="s">
        <v>934</v>
      </c>
      <c r="C53" s="229" t="s">
        <v>935</v>
      </c>
      <c r="D53" s="229"/>
      <c r="E53" s="26" t="s">
        <v>35</v>
      </c>
      <c r="F53" s="224">
        <v>100</v>
      </c>
      <c r="G53" s="224"/>
      <c r="H53" s="24">
        <f t="shared" si="2"/>
        <v>10</v>
      </c>
      <c r="I53" s="25">
        <f t="shared" si="3"/>
        <v>7.4999999999999997E-2</v>
      </c>
      <c r="J53" s="25">
        <v>4.1500000000000004</v>
      </c>
    </row>
    <row r="54" spans="2:10" ht="13.5" thickBot="1">
      <c r="B54" s="209"/>
      <c r="C54" s="229"/>
      <c r="D54" s="229"/>
      <c r="E54" s="26" t="s">
        <v>936</v>
      </c>
      <c r="F54" s="224">
        <v>100</v>
      </c>
      <c r="G54" s="224"/>
      <c r="H54" s="24">
        <f t="shared" si="2"/>
        <v>10</v>
      </c>
      <c r="I54" s="25">
        <f t="shared" si="3"/>
        <v>7.4999999999999997E-2</v>
      </c>
      <c r="J54" s="25">
        <v>4.1500000000000004</v>
      </c>
    </row>
    <row r="55" spans="2:10" ht="13.5" thickBot="1">
      <c r="B55" s="209"/>
      <c r="C55" s="229"/>
      <c r="D55" s="229"/>
      <c r="E55" s="26" t="s">
        <v>937</v>
      </c>
      <c r="F55" s="224">
        <v>100</v>
      </c>
      <c r="G55" s="224"/>
      <c r="H55" s="24">
        <f t="shared" si="2"/>
        <v>10</v>
      </c>
      <c r="I55" s="25">
        <f t="shared" si="3"/>
        <v>7.4999999999999997E-2</v>
      </c>
      <c r="J55" s="25">
        <v>4.1500000000000004</v>
      </c>
    </row>
    <row r="56" spans="2:10" ht="13.5" thickBot="1">
      <c r="B56" s="209" t="s">
        <v>938</v>
      </c>
      <c r="C56" s="223" t="s">
        <v>939</v>
      </c>
      <c r="D56" s="223"/>
      <c r="E56" s="223"/>
      <c r="F56" s="224"/>
      <c r="G56" s="224"/>
      <c r="H56" s="24"/>
      <c r="I56" s="25"/>
      <c r="J56" s="25"/>
    </row>
    <row r="57" spans="2:10" ht="13.5" thickBot="1">
      <c r="B57" s="209" t="s">
        <v>940</v>
      </c>
      <c r="C57" s="223" t="s">
        <v>941</v>
      </c>
      <c r="D57" s="223"/>
      <c r="E57" s="223"/>
      <c r="F57" s="224">
        <v>50</v>
      </c>
      <c r="G57" s="224"/>
      <c r="H57" s="24">
        <f t="shared" ref="H57:H70" si="4">1000/F57</f>
        <v>20</v>
      </c>
      <c r="I57" s="25">
        <f t="shared" ref="I57:I70" si="5">+(H57/1000/2)*15</f>
        <v>0.15</v>
      </c>
      <c r="J57" s="25">
        <v>4.1500000000000004</v>
      </c>
    </row>
    <row r="58" spans="2:10" ht="13.5" thickBot="1">
      <c r="B58" s="209" t="s">
        <v>942</v>
      </c>
      <c r="C58" s="229" t="s">
        <v>943</v>
      </c>
      <c r="D58" s="229"/>
      <c r="E58" s="26" t="s">
        <v>944</v>
      </c>
      <c r="F58" s="224">
        <v>50</v>
      </c>
      <c r="G58" s="224"/>
      <c r="H58" s="24">
        <f t="shared" si="4"/>
        <v>20</v>
      </c>
      <c r="I58" s="25">
        <f t="shared" si="5"/>
        <v>0.15</v>
      </c>
      <c r="J58" s="25">
        <v>4.1500000000000004</v>
      </c>
    </row>
    <row r="59" spans="2:10" ht="13.5" thickBot="1">
      <c r="B59" s="209"/>
      <c r="C59" s="229"/>
      <c r="D59" s="229"/>
      <c r="E59" s="26" t="s">
        <v>945</v>
      </c>
      <c r="F59" s="224">
        <v>15</v>
      </c>
      <c r="G59" s="224"/>
      <c r="H59" s="24">
        <f t="shared" si="4"/>
        <v>66.666666666666671</v>
      </c>
      <c r="I59" s="25">
        <f t="shared" si="5"/>
        <v>0.5</v>
      </c>
      <c r="J59" s="25">
        <v>4.1500000000000004</v>
      </c>
    </row>
    <row r="60" spans="2:10" ht="13.5" thickBot="1">
      <c r="B60" s="209" t="s">
        <v>946</v>
      </c>
      <c r="C60" s="229" t="s">
        <v>947</v>
      </c>
      <c r="D60" s="229"/>
      <c r="E60" s="26" t="s">
        <v>948</v>
      </c>
      <c r="F60" s="224">
        <v>30</v>
      </c>
      <c r="G60" s="224"/>
      <c r="H60" s="24">
        <f t="shared" si="4"/>
        <v>33.333333333333336</v>
      </c>
      <c r="I60" s="25">
        <f t="shared" si="5"/>
        <v>0.25</v>
      </c>
      <c r="J60" s="25">
        <v>4.1500000000000004</v>
      </c>
    </row>
    <row r="61" spans="2:10" ht="13.5" thickBot="1">
      <c r="B61" s="209"/>
      <c r="C61" s="229"/>
      <c r="D61" s="229"/>
      <c r="E61" s="26" t="s">
        <v>949</v>
      </c>
      <c r="F61" s="224">
        <v>30</v>
      </c>
      <c r="G61" s="224"/>
      <c r="H61" s="24">
        <f t="shared" si="4"/>
        <v>33.333333333333336</v>
      </c>
      <c r="I61" s="25">
        <f t="shared" si="5"/>
        <v>0.25</v>
      </c>
      <c r="J61" s="25">
        <v>4.1500000000000004</v>
      </c>
    </row>
    <row r="62" spans="2:10" ht="13.5" thickBot="1">
      <c r="B62" s="209"/>
      <c r="C62" s="229"/>
      <c r="D62" s="229"/>
      <c r="E62" s="26" t="s">
        <v>950</v>
      </c>
      <c r="F62" s="224">
        <v>60</v>
      </c>
      <c r="G62" s="224"/>
      <c r="H62" s="24">
        <f t="shared" si="4"/>
        <v>16.666666666666668</v>
      </c>
      <c r="I62" s="25">
        <f t="shared" si="5"/>
        <v>0.125</v>
      </c>
      <c r="J62" s="25">
        <v>4.1500000000000004</v>
      </c>
    </row>
    <row r="63" spans="2:10" ht="13.5" thickBot="1">
      <c r="B63" s="209"/>
      <c r="C63" s="229"/>
      <c r="D63" s="229"/>
      <c r="E63" s="26" t="s">
        <v>420</v>
      </c>
      <c r="F63" s="224">
        <v>30</v>
      </c>
      <c r="G63" s="224"/>
      <c r="H63" s="24">
        <f t="shared" si="4"/>
        <v>33.333333333333336</v>
      </c>
      <c r="I63" s="25">
        <f t="shared" si="5"/>
        <v>0.25</v>
      </c>
      <c r="J63" s="25">
        <v>4.1500000000000004</v>
      </c>
    </row>
    <row r="64" spans="2:10" ht="13.5" thickBot="1">
      <c r="B64" s="209"/>
      <c r="C64" s="229"/>
      <c r="D64" s="229"/>
      <c r="E64" s="26" t="s">
        <v>951</v>
      </c>
      <c r="F64" s="224">
        <v>30</v>
      </c>
      <c r="G64" s="224"/>
      <c r="H64" s="24">
        <f t="shared" si="4"/>
        <v>33.333333333333336</v>
      </c>
      <c r="I64" s="25">
        <f t="shared" si="5"/>
        <v>0.25</v>
      </c>
      <c r="J64" s="25">
        <v>4.1500000000000004</v>
      </c>
    </row>
    <row r="65" spans="2:10" ht="13.5" thickBot="1">
      <c r="B65" s="209" t="s">
        <v>952</v>
      </c>
      <c r="C65" s="229" t="s">
        <v>953</v>
      </c>
      <c r="D65" s="229"/>
      <c r="E65" s="26" t="s">
        <v>954</v>
      </c>
      <c r="F65" s="224">
        <v>50</v>
      </c>
      <c r="G65" s="224"/>
      <c r="H65" s="24">
        <f t="shared" si="4"/>
        <v>20</v>
      </c>
      <c r="I65" s="25">
        <f t="shared" si="5"/>
        <v>0.15</v>
      </c>
      <c r="J65" s="25">
        <v>4.1500000000000004</v>
      </c>
    </row>
    <row r="66" spans="2:10" ht="13.5" thickBot="1">
      <c r="B66" s="209"/>
      <c r="C66" s="229"/>
      <c r="D66" s="229"/>
      <c r="E66" s="26" t="s">
        <v>945</v>
      </c>
      <c r="F66" s="224">
        <v>15</v>
      </c>
      <c r="G66" s="224"/>
      <c r="H66" s="24">
        <f t="shared" si="4"/>
        <v>66.666666666666671</v>
      </c>
      <c r="I66" s="25">
        <f t="shared" si="5"/>
        <v>0.5</v>
      </c>
      <c r="J66" s="25">
        <v>4.1500000000000004</v>
      </c>
    </row>
    <row r="67" spans="2:10" ht="13.5" thickBot="1">
      <c r="B67" s="209" t="s">
        <v>955</v>
      </c>
      <c r="C67" s="223" t="s">
        <v>956</v>
      </c>
      <c r="D67" s="223"/>
      <c r="E67" s="223"/>
      <c r="F67" s="224">
        <v>500</v>
      </c>
      <c r="G67" s="224"/>
      <c r="H67" s="24">
        <f t="shared" si="4"/>
        <v>2</v>
      </c>
      <c r="I67" s="25">
        <f t="shared" si="5"/>
        <v>1.4999999999999999E-2</v>
      </c>
      <c r="J67" s="25">
        <v>4.1500000000000004</v>
      </c>
    </row>
    <row r="68" spans="2:10" ht="13.5" thickBot="1">
      <c r="B68" s="209" t="s">
        <v>957</v>
      </c>
      <c r="C68" s="223" t="s">
        <v>958</v>
      </c>
      <c r="D68" s="223"/>
      <c r="E68" s="223"/>
      <c r="F68" s="224">
        <v>100</v>
      </c>
      <c r="G68" s="224"/>
      <c r="H68" s="24">
        <f t="shared" si="4"/>
        <v>10</v>
      </c>
      <c r="I68" s="25">
        <f t="shared" si="5"/>
        <v>7.4999999999999997E-2</v>
      </c>
      <c r="J68" s="25">
        <v>4.1500000000000004</v>
      </c>
    </row>
    <row r="69" spans="2:10" ht="13.5" thickBot="1">
      <c r="B69" s="209"/>
      <c r="C69" s="229"/>
      <c r="D69" s="229"/>
      <c r="E69" s="26" t="s">
        <v>959</v>
      </c>
      <c r="F69" s="224">
        <v>100</v>
      </c>
      <c r="G69" s="224"/>
      <c r="H69" s="24">
        <f t="shared" si="4"/>
        <v>10</v>
      </c>
      <c r="I69" s="25">
        <f t="shared" si="5"/>
        <v>7.4999999999999997E-2</v>
      </c>
      <c r="J69" s="25">
        <v>4.1500000000000004</v>
      </c>
    </row>
    <row r="70" spans="2:10" ht="13.5" thickBot="1">
      <c r="B70" s="209"/>
      <c r="C70" s="229"/>
      <c r="D70" s="229"/>
      <c r="E70" s="26" t="s">
        <v>960</v>
      </c>
      <c r="F70" s="224">
        <v>100</v>
      </c>
      <c r="G70" s="224"/>
      <c r="H70" s="24">
        <f t="shared" si="4"/>
        <v>10</v>
      </c>
      <c r="I70" s="25">
        <f t="shared" si="5"/>
        <v>7.4999999999999997E-2</v>
      </c>
      <c r="J70" s="25">
        <v>4.1500000000000004</v>
      </c>
    </row>
    <row r="71" spans="2:10" ht="13.5" thickBot="1">
      <c r="B71" s="232" t="s">
        <v>961</v>
      </c>
      <c r="C71" s="229"/>
      <c r="D71" s="229"/>
      <c r="E71" s="229"/>
      <c r="F71" s="229"/>
      <c r="G71" s="233" t="s">
        <v>962</v>
      </c>
      <c r="H71" s="233"/>
      <c r="I71" s="233"/>
      <c r="J71" s="233"/>
    </row>
    <row r="72" spans="2:10">
      <c r="B72" s="234" t="s">
        <v>963</v>
      </c>
      <c r="C72" s="235"/>
      <c r="D72" s="235"/>
      <c r="E72" s="235"/>
      <c r="F72" s="235"/>
      <c r="G72" s="236"/>
      <c r="H72" s="236"/>
      <c r="I72" s="236"/>
      <c r="J72" s="236"/>
    </row>
    <row r="73" spans="2:10" ht="13.5" thickBot="1">
      <c r="B73" s="238" t="s">
        <v>964</v>
      </c>
      <c r="C73" s="239"/>
      <c r="D73" s="239"/>
      <c r="E73" s="239"/>
      <c r="F73" s="239"/>
      <c r="G73" s="237"/>
      <c r="H73" s="237"/>
      <c r="I73" s="237"/>
      <c r="J73" s="237"/>
    </row>
    <row r="74" spans="2:10">
      <c r="B74" s="234" t="s">
        <v>965</v>
      </c>
      <c r="C74" s="235"/>
      <c r="D74" s="235"/>
      <c r="E74" s="235"/>
      <c r="F74" s="235"/>
      <c r="G74" s="236"/>
      <c r="H74" s="236"/>
      <c r="I74" s="236"/>
      <c r="J74" s="236"/>
    </row>
    <row r="75" spans="2:10">
      <c r="B75" s="241" t="s">
        <v>966</v>
      </c>
      <c r="C75" s="242"/>
      <c r="D75" s="242"/>
      <c r="E75" s="242"/>
      <c r="F75" s="242"/>
      <c r="G75" s="240"/>
      <c r="H75" s="240"/>
      <c r="I75" s="240"/>
      <c r="J75" s="240"/>
    </row>
    <row r="76" spans="2:10" ht="13.5" thickBot="1">
      <c r="B76" s="238" t="s">
        <v>967</v>
      </c>
      <c r="C76" s="239"/>
      <c r="D76" s="239"/>
      <c r="E76" s="239"/>
      <c r="F76" s="239"/>
      <c r="G76" s="237"/>
      <c r="H76" s="237"/>
      <c r="I76" s="237"/>
      <c r="J76" s="237"/>
    </row>
  </sheetData>
  <mergeCells count="149">
    <mergeCell ref="B71:F71"/>
    <mergeCell ref="G71:J71"/>
    <mergeCell ref="B72:F72"/>
    <mergeCell ref="G72:J73"/>
    <mergeCell ref="B73:F73"/>
    <mergeCell ref="B74:F74"/>
    <mergeCell ref="G74:J76"/>
    <mergeCell ref="B75:F75"/>
    <mergeCell ref="B76:F76"/>
    <mergeCell ref="C68:E68"/>
    <mergeCell ref="F68:G68"/>
    <mergeCell ref="C69:D69"/>
    <mergeCell ref="F69:G69"/>
    <mergeCell ref="C70:D70"/>
    <mergeCell ref="F70:G70"/>
    <mergeCell ref="C65:D65"/>
    <mergeCell ref="F65:G65"/>
    <mergeCell ref="C66:D66"/>
    <mergeCell ref="F66:G66"/>
    <mergeCell ref="C67:E67"/>
    <mergeCell ref="F67:G67"/>
    <mergeCell ref="C62:D62"/>
    <mergeCell ref="F62:G62"/>
    <mergeCell ref="C63:D63"/>
    <mergeCell ref="F63:G63"/>
    <mergeCell ref="C64:D64"/>
    <mergeCell ref="F64:G64"/>
    <mergeCell ref="C59:D59"/>
    <mergeCell ref="F59:G59"/>
    <mergeCell ref="C60:D60"/>
    <mergeCell ref="F60:G60"/>
    <mergeCell ref="C61:D61"/>
    <mergeCell ref="F61:G61"/>
    <mergeCell ref="C56:E56"/>
    <mergeCell ref="F56:G56"/>
    <mergeCell ref="C57:E57"/>
    <mergeCell ref="F57:G57"/>
    <mergeCell ref="C58:D58"/>
    <mergeCell ref="F58:G58"/>
    <mergeCell ref="C53:D53"/>
    <mergeCell ref="F53:G53"/>
    <mergeCell ref="C54:D54"/>
    <mergeCell ref="F54:G54"/>
    <mergeCell ref="C55:D55"/>
    <mergeCell ref="F55:G55"/>
    <mergeCell ref="C50:E50"/>
    <mergeCell ref="F50:G50"/>
    <mergeCell ref="C51:E51"/>
    <mergeCell ref="F51:G51"/>
    <mergeCell ref="C52:E52"/>
    <mergeCell ref="F52:G52"/>
    <mergeCell ref="C47:D47"/>
    <mergeCell ref="F47:G47"/>
    <mergeCell ref="C48:D48"/>
    <mergeCell ref="F48:G48"/>
    <mergeCell ref="C49:E49"/>
    <mergeCell ref="F49:G49"/>
    <mergeCell ref="I43:I44"/>
    <mergeCell ref="J43:J44"/>
    <mergeCell ref="C45:D45"/>
    <mergeCell ref="F45:G45"/>
    <mergeCell ref="C46:D46"/>
    <mergeCell ref="F46:G46"/>
    <mergeCell ref="C41:D41"/>
    <mergeCell ref="F41:G41"/>
    <mergeCell ref="C42:D42"/>
    <mergeCell ref="F42:G42"/>
    <mergeCell ref="B43:B44"/>
    <mergeCell ref="C43:D44"/>
    <mergeCell ref="E43:E44"/>
    <mergeCell ref="F43:G44"/>
    <mergeCell ref="C38:E38"/>
    <mergeCell ref="F38:G38"/>
    <mergeCell ref="C39:D39"/>
    <mergeCell ref="F39:G39"/>
    <mergeCell ref="C40:D40"/>
    <mergeCell ref="F40:G40"/>
    <mergeCell ref="C35:E35"/>
    <mergeCell ref="F35:G35"/>
    <mergeCell ref="C36:D36"/>
    <mergeCell ref="F36:G36"/>
    <mergeCell ref="C37:D37"/>
    <mergeCell ref="F37:G37"/>
    <mergeCell ref="C32:D32"/>
    <mergeCell ref="F32:G32"/>
    <mergeCell ref="C33:E33"/>
    <mergeCell ref="F33:G33"/>
    <mergeCell ref="C34:E34"/>
    <mergeCell ref="F34:G34"/>
    <mergeCell ref="C29:E29"/>
    <mergeCell ref="F29:G29"/>
    <mergeCell ref="C30:E30"/>
    <mergeCell ref="F30:G30"/>
    <mergeCell ref="C31:D31"/>
    <mergeCell ref="F31:G31"/>
    <mergeCell ref="D26:E26"/>
    <mergeCell ref="F26:G26"/>
    <mergeCell ref="C27:E27"/>
    <mergeCell ref="F27:G27"/>
    <mergeCell ref="C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C18:E18"/>
    <mergeCell ref="F18:G18"/>
    <mergeCell ref="D19:E19"/>
    <mergeCell ref="F19:G19"/>
    <mergeCell ref="D14:E14"/>
    <mergeCell ref="F14:G14"/>
    <mergeCell ref="D15:E15"/>
    <mergeCell ref="F15:G15"/>
    <mergeCell ref="D16:E16"/>
    <mergeCell ref="F16:G16"/>
    <mergeCell ref="D11:E11"/>
    <mergeCell ref="F11:G11"/>
    <mergeCell ref="D12:E12"/>
    <mergeCell ref="F12:G12"/>
    <mergeCell ref="D13:E13"/>
    <mergeCell ref="F13:G13"/>
    <mergeCell ref="D8:E8"/>
    <mergeCell ref="F8:G8"/>
    <mergeCell ref="D9:E9"/>
    <mergeCell ref="F9:G9"/>
    <mergeCell ref="D10:E10"/>
    <mergeCell ref="F10:G10"/>
    <mergeCell ref="I3:I4"/>
    <mergeCell ref="J3:J4"/>
    <mergeCell ref="C5:E5"/>
    <mergeCell ref="F5:G5"/>
    <mergeCell ref="C6:E6"/>
    <mergeCell ref="F6:G6"/>
    <mergeCell ref="C7:E7"/>
    <mergeCell ref="F7:G7"/>
    <mergeCell ref="B3:B4"/>
    <mergeCell ref="C3:D4"/>
    <mergeCell ref="E3:E4"/>
    <mergeCell ref="F3:G4"/>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T73"/>
  <sheetViews>
    <sheetView workbookViewId="0">
      <pane xSplit="1" ySplit="2" topLeftCell="B3" activePane="bottomRight" state="frozen"/>
      <selection pane="bottomRight" activeCell="F3" sqref="F3:F59"/>
      <selection pane="bottomLeft" activeCell="A3" sqref="A3"/>
      <selection pane="topRight" activeCell="B1" sqref="B1"/>
    </sheetView>
  </sheetViews>
  <sheetFormatPr defaultRowHeight="15"/>
  <cols>
    <col min="1" max="1" width="48.28515625" customWidth="1"/>
    <col min="2" max="2" width="9.7109375" customWidth="1"/>
    <col min="3" max="3" width="6.85546875" hidden="1" customWidth="1"/>
    <col min="4" max="4" width="0" hidden="1" customWidth="1"/>
    <col min="5" max="5" width="9.140625" style="2"/>
    <col min="6" max="6" width="13.140625" customWidth="1"/>
    <col min="7" max="7" width="13.140625" style="32" customWidth="1"/>
    <col min="8" max="8" width="51.28515625" bestFit="1" customWidth="1"/>
    <col min="9" max="9" width="6.5703125" customWidth="1"/>
    <col min="10" max="11" width="14.5703125" customWidth="1"/>
  </cols>
  <sheetData>
    <row r="1" spans="1:20" ht="51.75" customHeight="1">
      <c r="A1" s="1" t="s">
        <v>240</v>
      </c>
      <c r="B1" s="4" t="s">
        <v>968</v>
      </c>
      <c r="D1" s="4" t="s">
        <v>236</v>
      </c>
      <c r="E1" s="33" t="s">
        <v>969</v>
      </c>
      <c r="F1" s="4" t="s">
        <v>970</v>
      </c>
      <c r="G1" s="4" t="s">
        <v>971</v>
      </c>
      <c r="H1" s="30" t="s">
        <v>972</v>
      </c>
      <c r="I1" s="36"/>
      <c r="J1" s="4" t="s">
        <v>973</v>
      </c>
      <c r="K1" s="4" t="s">
        <v>974</v>
      </c>
      <c r="L1" s="4" t="s">
        <v>975</v>
      </c>
      <c r="M1" s="4" t="s">
        <v>976</v>
      </c>
      <c r="N1" s="4" t="s">
        <v>977</v>
      </c>
      <c r="O1" s="4" t="s">
        <v>978</v>
      </c>
      <c r="Q1" s="4" t="s">
        <v>979</v>
      </c>
      <c r="R1" s="4" t="s">
        <v>980</v>
      </c>
      <c r="T1" s="4" t="s">
        <v>981</v>
      </c>
    </row>
    <row r="2" spans="1:20" ht="26.25">
      <c r="A2" t="s">
        <v>241</v>
      </c>
      <c r="B2" s="4" t="s">
        <v>15</v>
      </c>
      <c r="E2" s="33" t="s">
        <v>15</v>
      </c>
      <c r="F2" s="4"/>
      <c r="G2" s="31"/>
      <c r="I2" s="36"/>
      <c r="J2" s="4" t="s">
        <v>15</v>
      </c>
      <c r="K2" s="4"/>
    </row>
    <row r="3" spans="1:20">
      <c r="A3" s="7" t="s">
        <v>982</v>
      </c>
      <c r="B3">
        <v>143</v>
      </c>
      <c r="E3" s="34" t="s">
        <v>983</v>
      </c>
      <c r="F3">
        <v>1</v>
      </c>
      <c r="G3" s="32">
        <f>IF(E3="n/a",999,E3*F3)</f>
        <v>999</v>
      </c>
      <c r="H3" s="7" t="s">
        <v>983</v>
      </c>
      <c r="I3" s="36"/>
      <c r="J3" s="2">
        <f t="shared" ref="J3:J20" si="0">ROUND(IF(ISNUMBER(G3),IF(G3&lt;999,G3,B3),B3),1)</f>
        <v>143</v>
      </c>
      <c r="K3" s="2"/>
      <c r="L3">
        <v>143</v>
      </c>
      <c r="M3" s="6">
        <f>F3*15*L3/1000</f>
        <v>2.145</v>
      </c>
      <c r="O3" s="6">
        <f>MAX(M3,0.15)</f>
        <v>2.145</v>
      </c>
      <c r="Q3">
        <v>7</v>
      </c>
      <c r="R3" s="39">
        <f t="shared" ref="R3:R12" si="1">1000/Q3</f>
        <v>142.85714285714286</v>
      </c>
      <c r="T3">
        <f>MAX(B3,E3)</f>
        <v>143</v>
      </c>
    </row>
    <row r="4" spans="1:20">
      <c r="A4" t="s">
        <v>251</v>
      </c>
      <c r="B4">
        <v>10</v>
      </c>
      <c r="E4" s="34">
        <v>10</v>
      </c>
      <c r="F4">
        <v>0.5</v>
      </c>
      <c r="G4" s="32">
        <f t="shared" ref="G4:G57" si="2">IF(E4="n/a",999,E4*F4)</f>
        <v>5</v>
      </c>
      <c r="H4" s="7" t="s">
        <v>984</v>
      </c>
      <c r="I4" s="36"/>
      <c r="J4" s="2">
        <f t="shared" si="0"/>
        <v>5</v>
      </c>
      <c r="K4" s="2"/>
      <c r="L4">
        <v>10</v>
      </c>
      <c r="M4" s="6">
        <f t="shared" ref="M4:M59" si="3">F4*15*L4/1000</f>
        <v>7.4999999999999997E-2</v>
      </c>
      <c r="N4" s="38">
        <v>1.5</v>
      </c>
      <c r="O4" s="6">
        <v>1.5</v>
      </c>
      <c r="Q4">
        <v>100</v>
      </c>
      <c r="R4" s="39">
        <f t="shared" si="1"/>
        <v>10</v>
      </c>
      <c r="T4">
        <f t="shared" ref="T4:T59" si="4">MAX(B4,E4)</f>
        <v>10</v>
      </c>
    </row>
    <row r="5" spans="1:20">
      <c r="A5" s="7" t="s">
        <v>985</v>
      </c>
      <c r="B5">
        <v>67</v>
      </c>
      <c r="E5" s="34">
        <v>67</v>
      </c>
      <c r="F5">
        <v>0.5</v>
      </c>
      <c r="G5" s="32">
        <f t="shared" si="2"/>
        <v>33.5</v>
      </c>
      <c r="H5" s="7" t="s">
        <v>986</v>
      </c>
      <c r="I5" s="36"/>
      <c r="J5" s="2">
        <f t="shared" si="0"/>
        <v>33.5</v>
      </c>
      <c r="K5" s="2"/>
      <c r="L5">
        <v>67</v>
      </c>
      <c r="M5" s="6">
        <f t="shared" si="3"/>
        <v>0.50249999999999995</v>
      </c>
      <c r="N5">
        <v>0.2</v>
      </c>
      <c r="O5" s="6">
        <f t="shared" ref="O5:O59" si="5">MAX(M5,0.15)</f>
        <v>0.50249999999999995</v>
      </c>
      <c r="Q5">
        <v>15</v>
      </c>
      <c r="R5" s="39">
        <f t="shared" si="1"/>
        <v>66.666666666666671</v>
      </c>
      <c r="T5">
        <f t="shared" si="4"/>
        <v>67</v>
      </c>
    </row>
    <row r="6" spans="1:20">
      <c r="A6" t="s">
        <v>64</v>
      </c>
      <c r="B6">
        <v>10</v>
      </c>
      <c r="E6" s="34">
        <v>10</v>
      </c>
      <c r="F6">
        <v>0.5</v>
      </c>
      <c r="G6" s="32">
        <f t="shared" si="2"/>
        <v>5</v>
      </c>
      <c r="H6" s="7" t="s">
        <v>893</v>
      </c>
      <c r="I6" s="36"/>
      <c r="J6" s="2">
        <f t="shared" si="0"/>
        <v>5</v>
      </c>
      <c r="K6" s="2"/>
      <c r="L6">
        <v>10</v>
      </c>
      <c r="M6" s="6">
        <f t="shared" si="3"/>
        <v>7.4999999999999997E-2</v>
      </c>
      <c r="N6" s="38">
        <v>0.4</v>
      </c>
      <c r="O6" s="6">
        <v>0.4</v>
      </c>
      <c r="Q6">
        <v>100</v>
      </c>
      <c r="R6" s="39">
        <f t="shared" si="1"/>
        <v>10</v>
      </c>
      <c r="T6">
        <f t="shared" si="4"/>
        <v>10</v>
      </c>
    </row>
    <row r="7" spans="1:20">
      <c r="A7" t="s">
        <v>256</v>
      </c>
      <c r="B7">
        <v>50</v>
      </c>
      <c r="E7" s="34">
        <v>50</v>
      </c>
      <c r="F7">
        <v>0.5</v>
      </c>
      <c r="G7" s="32">
        <f t="shared" si="2"/>
        <v>25</v>
      </c>
      <c r="H7" s="7" t="s">
        <v>897</v>
      </c>
      <c r="I7" s="36"/>
      <c r="J7" s="2">
        <f t="shared" si="0"/>
        <v>25</v>
      </c>
      <c r="K7" s="2"/>
      <c r="L7">
        <v>50</v>
      </c>
      <c r="M7" s="6">
        <f t="shared" si="3"/>
        <v>0.375</v>
      </c>
      <c r="O7" s="6">
        <f t="shared" si="5"/>
        <v>0.375</v>
      </c>
      <c r="Q7">
        <v>20</v>
      </c>
      <c r="R7" s="39">
        <f t="shared" si="1"/>
        <v>50</v>
      </c>
      <c r="T7">
        <f t="shared" si="4"/>
        <v>50</v>
      </c>
    </row>
    <row r="8" spans="1:20">
      <c r="A8" t="s">
        <v>987</v>
      </c>
      <c r="B8">
        <v>25</v>
      </c>
      <c r="E8" s="34">
        <v>67</v>
      </c>
      <c r="F8">
        <v>0.5</v>
      </c>
      <c r="G8" s="32">
        <f t="shared" si="2"/>
        <v>33.5</v>
      </c>
      <c r="H8" s="7" t="s">
        <v>871</v>
      </c>
      <c r="I8" s="36"/>
      <c r="J8" s="2">
        <f t="shared" si="0"/>
        <v>33.5</v>
      </c>
      <c r="K8" s="2"/>
      <c r="L8">
        <v>25</v>
      </c>
      <c r="M8" s="6">
        <f t="shared" si="3"/>
        <v>0.1875</v>
      </c>
      <c r="O8" s="6">
        <f t="shared" si="5"/>
        <v>0.1875</v>
      </c>
      <c r="Q8">
        <v>40</v>
      </c>
      <c r="R8" s="39">
        <f t="shared" si="1"/>
        <v>25</v>
      </c>
      <c r="T8">
        <f t="shared" si="4"/>
        <v>67</v>
      </c>
    </row>
    <row r="9" spans="1:20">
      <c r="A9" t="s">
        <v>263</v>
      </c>
      <c r="B9">
        <v>3</v>
      </c>
      <c r="E9" s="34">
        <v>2</v>
      </c>
      <c r="F9">
        <v>0.5</v>
      </c>
      <c r="G9" s="32">
        <f t="shared" si="2"/>
        <v>1</v>
      </c>
      <c r="H9" s="7" t="s">
        <v>956</v>
      </c>
      <c r="I9" s="36"/>
      <c r="J9" s="2">
        <f t="shared" si="0"/>
        <v>1</v>
      </c>
      <c r="K9" s="2"/>
      <c r="L9">
        <v>3</v>
      </c>
      <c r="M9" s="6">
        <f t="shared" si="3"/>
        <v>2.2499999999999999E-2</v>
      </c>
      <c r="O9" s="6">
        <f t="shared" si="5"/>
        <v>0.15</v>
      </c>
      <c r="Q9">
        <v>300</v>
      </c>
      <c r="R9" s="39">
        <f t="shared" si="1"/>
        <v>3.3333333333333335</v>
      </c>
      <c r="T9">
        <f t="shared" si="4"/>
        <v>3</v>
      </c>
    </row>
    <row r="10" spans="1:20">
      <c r="A10" t="s">
        <v>259</v>
      </c>
      <c r="B10">
        <v>0</v>
      </c>
      <c r="E10" s="35" t="s">
        <v>983</v>
      </c>
      <c r="F10" s="7"/>
      <c r="G10" s="32">
        <f t="shared" si="2"/>
        <v>999</v>
      </c>
      <c r="H10" s="7"/>
      <c r="I10" s="36"/>
      <c r="J10" s="2">
        <f t="shared" si="0"/>
        <v>0</v>
      </c>
      <c r="K10" s="2"/>
      <c r="L10" s="37">
        <v>1</v>
      </c>
      <c r="M10" s="6">
        <f t="shared" si="3"/>
        <v>0</v>
      </c>
      <c r="O10" s="6">
        <f t="shared" si="5"/>
        <v>0.15</v>
      </c>
      <c r="Q10">
        <v>500</v>
      </c>
      <c r="R10" s="39">
        <f t="shared" si="1"/>
        <v>2</v>
      </c>
      <c r="T10">
        <f t="shared" si="4"/>
        <v>0</v>
      </c>
    </row>
    <row r="11" spans="1:20">
      <c r="A11" s="7" t="s">
        <v>988</v>
      </c>
      <c r="B11">
        <v>3</v>
      </c>
      <c r="D11" t="s">
        <v>265</v>
      </c>
      <c r="E11" s="35" t="s">
        <v>983</v>
      </c>
      <c r="F11" s="7"/>
      <c r="G11" s="32">
        <f t="shared" si="2"/>
        <v>999</v>
      </c>
      <c r="H11" s="7"/>
      <c r="I11" s="36"/>
      <c r="J11" s="2">
        <f t="shared" si="0"/>
        <v>3</v>
      </c>
      <c r="K11" s="2"/>
      <c r="L11">
        <v>20</v>
      </c>
      <c r="M11" s="6">
        <f t="shared" si="3"/>
        <v>0</v>
      </c>
      <c r="O11" s="6">
        <f t="shared" si="5"/>
        <v>0.15</v>
      </c>
      <c r="Q11">
        <v>50</v>
      </c>
      <c r="R11" s="39">
        <f t="shared" si="1"/>
        <v>20</v>
      </c>
      <c r="T11">
        <f t="shared" si="4"/>
        <v>3</v>
      </c>
    </row>
    <row r="12" spans="1:20">
      <c r="A12" s="7" t="s">
        <v>989</v>
      </c>
      <c r="B12">
        <v>67</v>
      </c>
      <c r="E12" s="35">
        <v>67</v>
      </c>
      <c r="F12" s="7">
        <v>0.5</v>
      </c>
      <c r="G12" s="32">
        <f t="shared" si="2"/>
        <v>33.5</v>
      </c>
      <c r="H12" s="7" t="s">
        <v>881</v>
      </c>
      <c r="I12" s="36"/>
      <c r="J12" s="2">
        <f t="shared" si="0"/>
        <v>33.5</v>
      </c>
      <c r="K12" s="2"/>
      <c r="L12">
        <v>67</v>
      </c>
      <c r="M12" s="6">
        <f t="shared" si="3"/>
        <v>0.50249999999999995</v>
      </c>
      <c r="O12" s="6">
        <f t="shared" si="5"/>
        <v>0.50249999999999995</v>
      </c>
      <c r="Q12">
        <v>15</v>
      </c>
      <c r="R12" s="39">
        <f t="shared" si="1"/>
        <v>66.666666666666671</v>
      </c>
      <c r="T12">
        <f t="shared" si="4"/>
        <v>67</v>
      </c>
    </row>
    <row r="13" spans="1:20">
      <c r="A13" t="s">
        <v>273</v>
      </c>
      <c r="B13">
        <v>10</v>
      </c>
      <c r="E13" s="35" t="s">
        <v>983</v>
      </c>
      <c r="F13" s="7"/>
      <c r="G13" s="32">
        <f t="shared" si="2"/>
        <v>999</v>
      </c>
      <c r="H13" s="7"/>
      <c r="I13" s="36"/>
      <c r="J13" s="2">
        <f t="shared" si="0"/>
        <v>10</v>
      </c>
      <c r="K13" s="2"/>
      <c r="L13">
        <v>10</v>
      </c>
      <c r="M13" s="6">
        <f t="shared" si="3"/>
        <v>0</v>
      </c>
      <c r="N13" s="38"/>
      <c r="O13" s="6">
        <f t="shared" si="5"/>
        <v>0.15</v>
      </c>
      <c r="T13">
        <f t="shared" si="4"/>
        <v>10</v>
      </c>
    </row>
    <row r="14" spans="1:20">
      <c r="A14" s="7" t="s">
        <v>990</v>
      </c>
      <c r="B14">
        <v>67</v>
      </c>
      <c r="E14" s="35" t="s">
        <v>983</v>
      </c>
      <c r="G14" s="32">
        <f t="shared" si="2"/>
        <v>999</v>
      </c>
      <c r="H14" s="7"/>
      <c r="I14" s="36"/>
      <c r="J14" s="2">
        <f t="shared" si="0"/>
        <v>67</v>
      </c>
      <c r="K14" s="2"/>
      <c r="L14">
        <v>67</v>
      </c>
      <c r="M14" s="6">
        <f t="shared" si="3"/>
        <v>0</v>
      </c>
      <c r="O14" s="6">
        <f t="shared" si="5"/>
        <v>0.15</v>
      </c>
      <c r="Q14">
        <v>15</v>
      </c>
      <c r="R14" s="39">
        <f t="shared" ref="R14:R23" si="6">1000/Q14</f>
        <v>66.666666666666671</v>
      </c>
      <c r="T14">
        <f t="shared" si="4"/>
        <v>67</v>
      </c>
    </row>
    <row r="15" spans="1:20">
      <c r="A15" s="7" t="s">
        <v>991</v>
      </c>
      <c r="B15">
        <v>10</v>
      </c>
      <c r="E15" s="34">
        <v>10</v>
      </c>
      <c r="F15">
        <v>0.5</v>
      </c>
      <c r="G15" s="32">
        <f t="shared" si="2"/>
        <v>5</v>
      </c>
      <c r="H15" s="7" t="s">
        <v>903</v>
      </c>
      <c r="I15" s="36"/>
      <c r="J15" s="2">
        <f t="shared" si="0"/>
        <v>5</v>
      </c>
      <c r="K15" s="2"/>
      <c r="L15">
        <v>10</v>
      </c>
      <c r="M15" s="6">
        <f t="shared" si="3"/>
        <v>7.4999999999999997E-2</v>
      </c>
      <c r="N15" s="38">
        <v>0.3</v>
      </c>
      <c r="O15" s="6">
        <v>0.3</v>
      </c>
      <c r="Q15">
        <v>100</v>
      </c>
      <c r="R15" s="39">
        <f t="shared" si="6"/>
        <v>10</v>
      </c>
      <c r="T15">
        <f t="shared" si="4"/>
        <v>10</v>
      </c>
    </row>
    <row r="16" spans="1:20">
      <c r="A16" t="s">
        <v>992</v>
      </c>
      <c r="B16">
        <v>10</v>
      </c>
      <c r="E16" s="34">
        <v>10</v>
      </c>
      <c r="F16">
        <v>0.5</v>
      </c>
      <c r="G16" s="32">
        <f t="shared" si="2"/>
        <v>5</v>
      </c>
      <c r="H16" s="7" t="s">
        <v>905</v>
      </c>
      <c r="I16" s="36"/>
      <c r="J16" s="2">
        <f t="shared" si="0"/>
        <v>5</v>
      </c>
      <c r="K16" s="2"/>
      <c r="L16">
        <v>10</v>
      </c>
      <c r="M16" s="6">
        <f t="shared" si="3"/>
        <v>7.4999999999999997E-2</v>
      </c>
      <c r="N16" s="38">
        <v>0.45</v>
      </c>
      <c r="O16" s="6">
        <v>0.45</v>
      </c>
      <c r="Q16">
        <v>100</v>
      </c>
      <c r="R16" s="39">
        <f t="shared" si="6"/>
        <v>10</v>
      </c>
      <c r="T16">
        <f t="shared" si="4"/>
        <v>10</v>
      </c>
    </row>
    <row r="17" spans="1:20">
      <c r="A17" s="7" t="s">
        <v>76</v>
      </c>
      <c r="B17">
        <v>3</v>
      </c>
      <c r="E17" s="34">
        <v>3</v>
      </c>
      <c r="F17">
        <v>0.5</v>
      </c>
      <c r="G17" s="32">
        <f t="shared" si="2"/>
        <v>1.5</v>
      </c>
      <c r="H17" s="7" t="s">
        <v>931</v>
      </c>
      <c r="I17" s="36"/>
      <c r="J17" s="2">
        <f t="shared" si="0"/>
        <v>1.5</v>
      </c>
      <c r="K17" s="2"/>
      <c r="L17">
        <v>3</v>
      </c>
      <c r="M17" s="6">
        <f t="shared" si="3"/>
        <v>2.2499999999999999E-2</v>
      </c>
      <c r="O17" s="6">
        <f t="shared" si="5"/>
        <v>0.15</v>
      </c>
      <c r="Q17">
        <v>300</v>
      </c>
      <c r="R17" s="39">
        <f t="shared" si="6"/>
        <v>3.3333333333333335</v>
      </c>
      <c r="T17">
        <f t="shared" si="4"/>
        <v>3</v>
      </c>
    </row>
    <row r="18" spans="1:20">
      <c r="A18" t="s">
        <v>993</v>
      </c>
      <c r="B18">
        <v>67</v>
      </c>
      <c r="E18" s="34">
        <v>67</v>
      </c>
      <c r="F18">
        <v>0.5</v>
      </c>
      <c r="G18" s="32">
        <f t="shared" si="2"/>
        <v>33.5</v>
      </c>
      <c r="H18" s="7" t="s">
        <v>886</v>
      </c>
      <c r="I18" s="36"/>
      <c r="J18" s="2">
        <f t="shared" si="0"/>
        <v>33.5</v>
      </c>
      <c r="K18" s="2"/>
      <c r="L18" s="37">
        <v>20</v>
      </c>
      <c r="M18" s="6">
        <f t="shared" si="3"/>
        <v>0.15</v>
      </c>
      <c r="O18" s="6">
        <f t="shared" si="5"/>
        <v>0.15</v>
      </c>
      <c r="Q18">
        <v>50</v>
      </c>
      <c r="R18" s="39">
        <f t="shared" si="6"/>
        <v>20</v>
      </c>
      <c r="T18">
        <f t="shared" si="4"/>
        <v>67</v>
      </c>
    </row>
    <row r="19" spans="1:20">
      <c r="A19" s="7" t="s">
        <v>994</v>
      </c>
      <c r="B19">
        <v>67</v>
      </c>
      <c r="E19" s="34">
        <v>67</v>
      </c>
      <c r="F19">
        <v>0.5</v>
      </c>
      <c r="G19" s="32">
        <f t="shared" si="2"/>
        <v>33.5</v>
      </c>
      <c r="H19" s="7" t="s">
        <v>885</v>
      </c>
      <c r="I19" s="36"/>
      <c r="J19" s="2">
        <f t="shared" si="0"/>
        <v>33.5</v>
      </c>
      <c r="K19" s="2"/>
      <c r="L19">
        <v>67</v>
      </c>
      <c r="M19" s="6">
        <f t="shared" si="3"/>
        <v>0.50249999999999995</v>
      </c>
      <c r="O19" s="6">
        <f t="shared" si="5"/>
        <v>0.50249999999999995</v>
      </c>
      <c r="Q19">
        <v>15</v>
      </c>
      <c r="R19" s="39">
        <f t="shared" si="6"/>
        <v>66.666666666666671</v>
      </c>
      <c r="T19">
        <f t="shared" si="4"/>
        <v>67</v>
      </c>
    </row>
    <row r="20" spans="1:20">
      <c r="A20" s="7" t="s">
        <v>84</v>
      </c>
      <c r="B20">
        <v>10</v>
      </c>
      <c r="E20" s="34">
        <v>10</v>
      </c>
      <c r="F20">
        <v>0.5</v>
      </c>
      <c r="G20" s="32">
        <f t="shared" si="2"/>
        <v>5</v>
      </c>
      <c r="H20" s="7" t="s">
        <v>936</v>
      </c>
      <c r="I20" s="36"/>
      <c r="J20" s="2">
        <f t="shared" si="0"/>
        <v>5</v>
      </c>
      <c r="K20" s="2"/>
      <c r="L20">
        <v>10</v>
      </c>
      <c r="M20" s="6">
        <f t="shared" si="3"/>
        <v>7.4999999999999997E-2</v>
      </c>
      <c r="O20" s="6">
        <f t="shared" si="5"/>
        <v>0.15</v>
      </c>
      <c r="Q20">
        <v>100</v>
      </c>
      <c r="R20" s="39">
        <f t="shared" si="6"/>
        <v>10</v>
      </c>
      <c r="T20">
        <f t="shared" si="4"/>
        <v>10</v>
      </c>
    </row>
    <row r="21" spans="1:20">
      <c r="A21" s="7" t="s">
        <v>283</v>
      </c>
      <c r="B21">
        <v>10</v>
      </c>
      <c r="E21" s="34">
        <v>5</v>
      </c>
      <c r="F21">
        <v>0.5</v>
      </c>
      <c r="G21" s="32">
        <f t="shared" si="2"/>
        <v>2.5</v>
      </c>
      <c r="H21" s="7" t="s">
        <v>37</v>
      </c>
      <c r="I21" s="36"/>
      <c r="J21" s="2">
        <f>ROUND(IF(ISNUMBER(G21),IF(G21&lt;999,G21,B21),B21),1)</f>
        <v>2.5</v>
      </c>
      <c r="K21" s="2"/>
      <c r="L21">
        <v>10</v>
      </c>
      <c r="M21" s="6">
        <f t="shared" si="3"/>
        <v>7.4999999999999997E-2</v>
      </c>
      <c r="N21" s="38"/>
      <c r="O21" s="6">
        <f t="shared" si="5"/>
        <v>0.15</v>
      </c>
      <c r="Q21">
        <v>100</v>
      </c>
      <c r="R21" s="39">
        <f t="shared" si="6"/>
        <v>10</v>
      </c>
      <c r="T21">
        <f t="shared" si="4"/>
        <v>10</v>
      </c>
    </row>
    <row r="22" spans="1:20">
      <c r="A22" s="7" t="s">
        <v>284</v>
      </c>
      <c r="B22">
        <v>10</v>
      </c>
      <c r="E22" s="34">
        <v>5</v>
      </c>
      <c r="F22">
        <v>0.5</v>
      </c>
      <c r="G22" s="32">
        <f t="shared" si="2"/>
        <v>2.5</v>
      </c>
      <c r="H22" s="7" t="s">
        <v>37</v>
      </c>
      <c r="I22" s="36"/>
      <c r="J22" s="2">
        <f t="shared" ref="J22:J59" si="7">ROUND(IF(ISNUMBER(G22),IF(G22&lt;999,G22,B22),B22),1)</f>
        <v>2.5</v>
      </c>
      <c r="K22" s="2"/>
      <c r="L22">
        <v>10</v>
      </c>
      <c r="M22" s="6">
        <f t="shared" si="3"/>
        <v>7.4999999999999997E-2</v>
      </c>
      <c r="N22" s="38"/>
      <c r="O22" s="6">
        <f t="shared" si="5"/>
        <v>0.15</v>
      </c>
      <c r="Q22">
        <v>100</v>
      </c>
      <c r="R22" s="39">
        <f t="shared" si="6"/>
        <v>10</v>
      </c>
      <c r="T22">
        <f t="shared" si="4"/>
        <v>10</v>
      </c>
    </row>
    <row r="23" spans="1:20">
      <c r="A23" s="7" t="s">
        <v>285</v>
      </c>
      <c r="B23">
        <v>10</v>
      </c>
      <c r="E23" s="34">
        <v>5</v>
      </c>
      <c r="F23">
        <v>0.5</v>
      </c>
      <c r="G23" s="32">
        <f t="shared" si="2"/>
        <v>2.5</v>
      </c>
      <c r="H23" s="7" t="s">
        <v>37</v>
      </c>
      <c r="I23" s="36"/>
      <c r="J23" s="2">
        <f t="shared" si="7"/>
        <v>2.5</v>
      </c>
      <c r="K23" s="2"/>
      <c r="L23">
        <v>10</v>
      </c>
      <c r="M23" s="6">
        <f t="shared" si="3"/>
        <v>7.4999999999999997E-2</v>
      </c>
      <c r="N23" s="38"/>
      <c r="O23" s="6">
        <f t="shared" si="5"/>
        <v>0.15</v>
      </c>
      <c r="Q23">
        <v>100</v>
      </c>
      <c r="R23" s="39">
        <f t="shared" si="6"/>
        <v>10</v>
      </c>
      <c r="T23">
        <f t="shared" si="4"/>
        <v>10</v>
      </c>
    </row>
    <row r="24" spans="1:20">
      <c r="A24" s="7" t="s">
        <v>995</v>
      </c>
      <c r="B24">
        <v>33</v>
      </c>
      <c r="E24" s="34">
        <v>33</v>
      </c>
      <c r="F24">
        <v>0.5</v>
      </c>
      <c r="G24" s="32">
        <f t="shared" si="2"/>
        <v>16.5</v>
      </c>
      <c r="H24" s="7" t="s">
        <v>420</v>
      </c>
      <c r="I24" s="36"/>
      <c r="J24" s="2">
        <f t="shared" si="7"/>
        <v>16.5</v>
      </c>
      <c r="K24" s="2"/>
      <c r="L24">
        <v>33</v>
      </c>
      <c r="M24" s="6">
        <f t="shared" si="3"/>
        <v>0.2475</v>
      </c>
      <c r="N24">
        <v>0.2</v>
      </c>
      <c r="O24" s="6">
        <f t="shared" si="5"/>
        <v>0.2475</v>
      </c>
      <c r="T24">
        <f t="shared" si="4"/>
        <v>33</v>
      </c>
    </row>
    <row r="25" spans="1:20">
      <c r="A25" t="s">
        <v>996</v>
      </c>
      <c r="B25">
        <v>5</v>
      </c>
      <c r="E25" s="34">
        <v>5</v>
      </c>
      <c r="F25">
        <v>1</v>
      </c>
      <c r="G25" s="32">
        <f t="shared" si="2"/>
        <v>5</v>
      </c>
      <c r="H25" s="7" t="s">
        <v>997</v>
      </c>
      <c r="I25" s="36"/>
      <c r="J25" s="2">
        <f t="shared" si="7"/>
        <v>5</v>
      </c>
      <c r="K25" s="2"/>
      <c r="L25">
        <v>5</v>
      </c>
      <c r="M25" s="6">
        <f t="shared" si="3"/>
        <v>7.4999999999999997E-2</v>
      </c>
      <c r="N25" s="37" t="s">
        <v>998</v>
      </c>
      <c r="O25" s="6">
        <f t="shared" si="5"/>
        <v>0.15</v>
      </c>
      <c r="Q25">
        <v>200</v>
      </c>
      <c r="R25" s="39">
        <f>1000/Q25</f>
        <v>5</v>
      </c>
      <c r="T25">
        <f t="shared" si="4"/>
        <v>5</v>
      </c>
    </row>
    <row r="26" spans="1:20">
      <c r="A26" s="7" t="s">
        <v>999</v>
      </c>
      <c r="B26">
        <v>67</v>
      </c>
      <c r="E26" s="34">
        <v>143</v>
      </c>
      <c r="F26">
        <v>0.5</v>
      </c>
      <c r="G26" s="32">
        <f t="shared" si="2"/>
        <v>71.5</v>
      </c>
      <c r="H26" s="7" t="s">
        <v>79</v>
      </c>
      <c r="I26" s="36"/>
      <c r="J26" s="2">
        <f t="shared" si="7"/>
        <v>71.5</v>
      </c>
      <c r="K26" s="2"/>
      <c r="L26">
        <v>67</v>
      </c>
      <c r="M26" s="6">
        <f t="shared" si="3"/>
        <v>0.50249999999999995</v>
      </c>
      <c r="O26" s="6">
        <f t="shared" si="5"/>
        <v>0.50249999999999995</v>
      </c>
      <c r="T26">
        <f t="shared" si="4"/>
        <v>143</v>
      </c>
    </row>
    <row r="27" spans="1:20">
      <c r="A27" t="s">
        <v>1000</v>
      </c>
      <c r="B27">
        <v>5</v>
      </c>
      <c r="E27" s="34">
        <v>5</v>
      </c>
      <c r="F27">
        <v>1</v>
      </c>
      <c r="G27" s="32">
        <f t="shared" si="2"/>
        <v>5</v>
      </c>
      <c r="H27" s="7" t="s">
        <v>997</v>
      </c>
      <c r="I27" s="36"/>
      <c r="J27" s="2">
        <f t="shared" si="7"/>
        <v>5</v>
      </c>
      <c r="K27" s="2"/>
      <c r="L27">
        <v>5</v>
      </c>
      <c r="M27" s="6">
        <f t="shared" si="3"/>
        <v>7.4999999999999997E-2</v>
      </c>
      <c r="N27" s="37" t="s">
        <v>1001</v>
      </c>
      <c r="O27" s="6">
        <f t="shared" si="5"/>
        <v>0.15</v>
      </c>
      <c r="Q27">
        <v>200</v>
      </c>
      <c r="R27" s="39">
        <f>1000/Q27</f>
        <v>5</v>
      </c>
      <c r="T27">
        <f t="shared" si="4"/>
        <v>5</v>
      </c>
    </row>
    <row r="28" spans="1:20">
      <c r="A28" t="s">
        <v>1002</v>
      </c>
      <c r="B28">
        <v>10</v>
      </c>
      <c r="E28" s="34">
        <v>20</v>
      </c>
      <c r="F28">
        <v>0.5</v>
      </c>
      <c r="G28" s="32">
        <f t="shared" si="2"/>
        <v>10</v>
      </c>
      <c r="H28" s="7" t="s">
        <v>901</v>
      </c>
      <c r="I28" s="36"/>
      <c r="J28" s="2">
        <f t="shared" si="7"/>
        <v>10</v>
      </c>
      <c r="K28" s="2"/>
      <c r="L28">
        <v>10</v>
      </c>
      <c r="M28" s="6">
        <f t="shared" si="3"/>
        <v>7.4999999999999997E-2</v>
      </c>
      <c r="O28" s="6">
        <f t="shared" si="5"/>
        <v>0.15</v>
      </c>
      <c r="T28">
        <f t="shared" si="4"/>
        <v>20</v>
      </c>
    </row>
    <row r="29" spans="1:20">
      <c r="A29" s="7" t="s">
        <v>1003</v>
      </c>
      <c r="B29">
        <v>10</v>
      </c>
      <c r="E29" s="34">
        <v>8</v>
      </c>
      <c r="F29">
        <v>1</v>
      </c>
      <c r="G29" s="32">
        <f t="shared" si="2"/>
        <v>8</v>
      </c>
      <c r="H29" s="7" t="s">
        <v>895</v>
      </c>
      <c r="I29" s="36"/>
      <c r="J29" s="2">
        <f t="shared" si="7"/>
        <v>8</v>
      </c>
      <c r="K29" s="2"/>
      <c r="L29">
        <v>10</v>
      </c>
      <c r="M29" s="6">
        <f t="shared" si="3"/>
        <v>0.15</v>
      </c>
      <c r="O29" s="6">
        <f t="shared" si="5"/>
        <v>0.15</v>
      </c>
      <c r="T29">
        <f t="shared" si="4"/>
        <v>10</v>
      </c>
    </row>
    <row r="30" spans="1:20">
      <c r="A30" t="s">
        <v>297</v>
      </c>
      <c r="B30">
        <v>5</v>
      </c>
      <c r="D30" t="s">
        <v>296</v>
      </c>
      <c r="E30" s="34">
        <v>5</v>
      </c>
      <c r="F30">
        <v>0.5</v>
      </c>
      <c r="G30" s="32">
        <f t="shared" si="2"/>
        <v>2.5</v>
      </c>
      <c r="H30" s="7" t="s">
        <v>922</v>
      </c>
      <c r="I30" s="36"/>
      <c r="J30" s="2">
        <f t="shared" si="7"/>
        <v>2.5</v>
      </c>
      <c r="K30" s="2"/>
      <c r="L30">
        <v>5</v>
      </c>
      <c r="M30" s="6">
        <f t="shared" si="3"/>
        <v>3.7499999999999999E-2</v>
      </c>
      <c r="O30" s="6">
        <f t="shared" si="5"/>
        <v>0.15</v>
      </c>
      <c r="Q30">
        <v>200</v>
      </c>
      <c r="R30" s="39">
        <f t="shared" ref="R30:R53" si="8">1000/Q30</f>
        <v>5</v>
      </c>
      <c r="T30">
        <f t="shared" si="4"/>
        <v>5</v>
      </c>
    </row>
    <row r="31" spans="1:20">
      <c r="A31" s="7" t="s">
        <v>159</v>
      </c>
      <c r="B31">
        <v>5</v>
      </c>
      <c r="E31" s="34">
        <v>5</v>
      </c>
      <c r="F31">
        <v>0.5</v>
      </c>
      <c r="G31" s="32">
        <f t="shared" si="2"/>
        <v>2.5</v>
      </c>
      <c r="H31" s="7" t="s">
        <v>922</v>
      </c>
      <c r="I31" s="36"/>
      <c r="J31" s="2">
        <f t="shared" si="7"/>
        <v>2.5</v>
      </c>
      <c r="K31" s="2"/>
      <c r="L31">
        <v>5</v>
      </c>
      <c r="M31" s="6">
        <f t="shared" si="3"/>
        <v>3.7499999999999999E-2</v>
      </c>
      <c r="O31" s="6">
        <f t="shared" si="5"/>
        <v>0.15</v>
      </c>
      <c r="Q31">
        <v>200</v>
      </c>
      <c r="R31" s="39">
        <f t="shared" si="8"/>
        <v>5</v>
      </c>
      <c r="T31">
        <f t="shared" si="4"/>
        <v>5</v>
      </c>
    </row>
    <row r="32" spans="1:20">
      <c r="A32" t="s">
        <v>196</v>
      </c>
      <c r="B32">
        <v>10</v>
      </c>
      <c r="E32" s="35" t="s">
        <v>983</v>
      </c>
      <c r="G32" s="32">
        <f t="shared" si="2"/>
        <v>999</v>
      </c>
      <c r="H32" s="7"/>
      <c r="I32" s="36"/>
      <c r="J32" s="2">
        <f t="shared" si="7"/>
        <v>10</v>
      </c>
      <c r="K32" s="2"/>
      <c r="L32">
        <v>10</v>
      </c>
      <c r="M32" s="6">
        <f t="shared" si="3"/>
        <v>0</v>
      </c>
      <c r="N32">
        <v>0.38</v>
      </c>
      <c r="O32" s="6">
        <f t="shared" si="5"/>
        <v>0.15</v>
      </c>
      <c r="Q32">
        <v>100</v>
      </c>
      <c r="R32" s="39">
        <f t="shared" si="8"/>
        <v>10</v>
      </c>
      <c r="T32">
        <f t="shared" si="4"/>
        <v>10</v>
      </c>
    </row>
    <row r="33" spans="1:20">
      <c r="A33" s="7" t="s">
        <v>1004</v>
      </c>
      <c r="B33" s="7">
        <v>5</v>
      </c>
      <c r="E33" s="35" t="s">
        <v>983</v>
      </c>
      <c r="G33" s="32">
        <f t="shared" si="2"/>
        <v>999</v>
      </c>
      <c r="H33" s="7"/>
      <c r="I33" s="36"/>
      <c r="J33" s="2">
        <f t="shared" si="7"/>
        <v>5</v>
      </c>
      <c r="K33" s="2"/>
      <c r="L33">
        <v>5</v>
      </c>
      <c r="M33" s="6">
        <f t="shared" si="3"/>
        <v>0</v>
      </c>
      <c r="O33" s="6">
        <f t="shared" si="5"/>
        <v>0.15</v>
      </c>
      <c r="Q33">
        <v>200</v>
      </c>
      <c r="R33" s="39">
        <f t="shared" si="8"/>
        <v>5</v>
      </c>
      <c r="T33">
        <f t="shared" si="4"/>
        <v>5</v>
      </c>
    </row>
    <row r="34" spans="1:20">
      <c r="A34" t="s">
        <v>301</v>
      </c>
      <c r="B34">
        <v>10</v>
      </c>
      <c r="E34" s="35" t="s">
        <v>983</v>
      </c>
      <c r="G34" s="32">
        <f t="shared" si="2"/>
        <v>999</v>
      </c>
      <c r="H34" s="7"/>
      <c r="I34" s="36"/>
      <c r="J34" s="2">
        <f t="shared" si="7"/>
        <v>10</v>
      </c>
      <c r="K34" s="2"/>
      <c r="L34">
        <v>10</v>
      </c>
      <c r="M34" s="6">
        <f t="shared" si="3"/>
        <v>0</v>
      </c>
      <c r="O34" s="6">
        <f t="shared" si="5"/>
        <v>0.15</v>
      </c>
      <c r="Q34">
        <v>100</v>
      </c>
      <c r="R34" s="39">
        <f t="shared" si="8"/>
        <v>10</v>
      </c>
      <c r="T34">
        <f t="shared" si="4"/>
        <v>10</v>
      </c>
    </row>
    <row r="35" spans="1:20">
      <c r="A35" t="s">
        <v>303</v>
      </c>
      <c r="B35">
        <v>20</v>
      </c>
      <c r="E35" s="34">
        <v>20</v>
      </c>
      <c r="F35">
        <v>0.5</v>
      </c>
      <c r="G35" s="32">
        <f t="shared" si="2"/>
        <v>10</v>
      </c>
      <c r="H35" s="7" t="s">
        <v>303</v>
      </c>
      <c r="I35" s="36"/>
      <c r="J35" s="2">
        <f t="shared" si="7"/>
        <v>10</v>
      </c>
      <c r="K35" s="2"/>
      <c r="L35">
        <v>20</v>
      </c>
      <c r="M35" s="6">
        <f t="shared" si="3"/>
        <v>0.15</v>
      </c>
      <c r="O35" s="6">
        <f t="shared" si="5"/>
        <v>0.15</v>
      </c>
      <c r="Q35">
        <v>50</v>
      </c>
      <c r="R35" s="39">
        <f t="shared" si="8"/>
        <v>20</v>
      </c>
      <c r="T35">
        <f t="shared" si="4"/>
        <v>20</v>
      </c>
    </row>
    <row r="36" spans="1:20">
      <c r="A36" s="7" t="s">
        <v>304</v>
      </c>
      <c r="B36">
        <v>10</v>
      </c>
      <c r="E36" s="34">
        <v>10</v>
      </c>
      <c r="F36">
        <v>0.5</v>
      </c>
      <c r="G36" s="32">
        <f t="shared" si="2"/>
        <v>5</v>
      </c>
      <c r="H36" s="7" t="s">
        <v>304</v>
      </c>
      <c r="I36" s="36"/>
      <c r="J36" s="2">
        <f t="shared" si="7"/>
        <v>5</v>
      </c>
      <c r="K36" s="2"/>
      <c r="L36">
        <v>10</v>
      </c>
      <c r="M36" s="6">
        <f t="shared" si="3"/>
        <v>7.4999999999999997E-2</v>
      </c>
      <c r="O36" s="6">
        <f t="shared" si="5"/>
        <v>0.15</v>
      </c>
      <c r="Q36">
        <v>100</v>
      </c>
      <c r="R36" s="39">
        <f t="shared" si="8"/>
        <v>10</v>
      </c>
      <c r="T36">
        <f t="shared" si="4"/>
        <v>10</v>
      </c>
    </row>
    <row r="37" spans="1:20">
      <c r="A37" t="s">
        <v>1005</v>
      </c>
      <c r="B37">
        <v>10</v>
      </c>
      <c r="E37" s="34">
        <v>67</v>
      </c>
      <c r="F37">
        <v>0.5</v>
      </c>
      <c r="G37" s="32">
        <f t="shared" si="2"/>
        <v>33.5</v>
      </c>
      <c r="H37" s="7" t="s">
        <v>1006</v>
      </c>
      <c r="I37" s="36"/>
      <c r="J37" s="2">
        <f t="shared" si="7"/>
        <v>33.5</v>
      </c>
      <c r="K37" s="2"/>
      <c r="L37">
        <v>10</v>
      </c>
      <c r="M37" s="6">
        <f t="shared" si="3"/>
        <v>7.4999999999999997E-2</v>
      </c>
      <c r="O37" s="6">
        <f t="shared" si="5"/>
        <v>0.15</v>
      </c>
      <c r="Q37">
        <v>100</v>
      </c>
      <c r="R37" s="39">
        <f t="shared" si="8"/>
        <v>10</v>
      </c>
      <c r="T37">
        <f t="shared" si="4"/>
        <v>67</v>
      </c>
    </row>
    <row r="38" spans="1:20">
      <c r="A38" t="s">
        <v>198</v>
      </c>
      <c r="B38">
        <v>10</v>
      </c>
      <c r="E38" s="34">
        <v>67</v>
      </c>
      <c r="F38">
        <v>0.5</v>
      </c>
      <c r="G38" s="32">
        <f t="shared" si="2"/>
        <v>33.5</v>
      </c>
      <c r="H38" s="7"/>
      <c r="I38" s="36"/>
      <c r="J38" s="2">
        <f t="shared" si="7"/>
        <v>33.5</v>
      </c>
      <c r="K38" s="2"/>
      <c r="L38">
        <v>10</v>
      </c>
      <c r="M38" s="6">
        <f t="shared" si="3"/>
        <v>7.4999999999999997E-2</v>
      </c>
      <c r="O38" s="6">
        <f t="shared" si="5"/>
        <v>0.15</v>
      </c>
      <c r="Q38">
        <v>100</v>
      </c>
      <c r="R38" s="39">
        <f t="shared" si="8"/>
        <v>10</v>
      </c>
      <c r="T38">
        <f t="shared" si="4"/>
        <v>67</v>
      </c>
    </row>
    <row r="39" spans="1:20">
      <c r="A39" s="7" t="s">
        <v>306</v>
      </c>
      <c r="B39">
        <v>20</v>
      </c>
      <c r="E39" s="34">
        <v>20</v>
      </c>
      <c r="F39">
        <v>0.5</v>
      </c>
      <c r="G39" s="32">
        <f t="shared" si="2"/>
        <v>10</v>
      </c>
      <c r="H39" s="7" t="s">
        <v>928</v>
      </c>
      <c r="I39" s="36"/>
      <c r="J39" s="2">
        <f t="shared" si="7"/>
        <v>10</v>
      </c>
      <c r="K39" s="2"/>
      <c r="L39">
        <v>20</v>
      </c>
      <c r="M39" s="6">
        <f t="shared" si="3"/>
        <v>0.15</v>
      </c>
      <c r="O39" s="6">
        <f t="shared" si="5"/>
        <v>0.15</v>
      </c>
      <c r="Q39">
        <v>50</v>
      </c>
      <c r="R39" s="39">
        <f t="shared" si="8"/>
        <v>20</v>
      </c>
      <c r="T39">
        <f t="shared" si="4"/>
        <v>20</v>
      </c>
    </row>
    <row r="40" spans="1:20">
      <c r="A40" s="7" t="s">
        <v>1007</v>
      </c>
      <c r="B40">
        <v>67</v>
      </c>
      <c r="E40" s="34">
        <v>67</v>
      </c>
      <c r="F40">
        <v>0.5</v>
      </c>
      <c r="G40" s="32">
        <f t="shared" si="2"/>
        <v>33.5</v>
      </c>
      <c r="H40" s="7" t="s">
        <v>1008</v>
      </c>
      <c r="I40" s="36"/>
      <c r="J40" s="2">
        <f t="shared" si="7"/>
        <v>33.5</v>
      </c>
      <c r="K40" s="2"/>
      <c r="L40">
        <v>67</v>
      </c>
      <c r="M40" s="6">
        <f t="shared" si="3"/>
        <v>0.50249999999999995</v>
      </c>
      <c r="O40" s="6">
        <f t="shared" si="5"/>
        <v>0.50249999999999995</v>
      </c>
      <c r="Q40">
        <v>15</v>
      </c>
      <c r="R40" s="39">
        <f t="shared" si="8"/>
        <v>66.666666666666671</v>
      </c>
      <c r="T40">
        <f t="shared" si="4"/>
        <v>67</v>
      </c>
    </row>
    <row r="41" spans="1:20">
      <c r="A41" s="7" t="s">
        <v>1009</v>
      </c>
      <c r="B41">
        <v>33</v>
      </c>
      <c r="E41" s="34">
        <v>33.333333333333336</v>
      </c>
      <c r="F41">
        <v>0.5</v>
      </c>
      <c r="G41" s="32">
        <f t="shared" si="2"/>
        <v>16.666666666666668</v>
      </c>
      <c r="H41" s="7" t="s">
        <v>1010</v>
      </c>
      <c r="I41" s="36"/>
      <c r="J41" s="2">
        <f t="shared" si="7"/>
        <v>16.7</v>
      </c>
      <c r="K41" s="2"/>
      <c r="L41">
        <v>33</v>
      </c>
      <c r="M41" s="6">
        <f t="shared" si="3"/>
        <v>0.2475</v>
      </c>
      <c r="O41" s="6">
        <f t="shared" si="5"/>
        <v>0.2475</v>
      </c>
      <c r="Q41">
        <v>30</v>
      </c>
      <c r="R41" s="39">
        <f t="shared" si="8"/>
        <v>33.333333333333336</v>
      </c>
      <c r="T41" s="39">
        <f t="shared" si="4"/>
        <v>33.333333333333336</v>
      </c>
    </row>
    <row r="42" spans="1:20">
      <c r="A42" t="s">
        <v>287</v>
      </c>
      <c r="B42">
        <v>10</v>
      </c>
      <c r="E42" s="34">
        <v>10</v>
      </c>
      <c r="F42">
        <v>0.5</v>
      </c>
      <c r="G42" s="32">
        <f t="shared" si="2"/>
        <v>5</v>
      </c>
      <c r="H42" s="7" t="s">
        <v>1011</v>
      </c>
      <c r="I42" s="36"/>
      <c r="J42" s="2">
        <f t="shared" si="7"/>
        <v>5</v>
      </c>
      <c r="K42" s="2"/>
      <c r="L42">
        <v>10</v>
      </c>
      <c r="M42" s="6">
        <f t="shared" si="3"/>
        <v>7.4999999999999997E-2</v>
      </c>
      <c r="O42" s="6">
        <f t="shared" si="5"/>
        <v>0.15</v>
      </c>
      <c r="Q42">
        <v>100</v>
      </c>
      <c r="R42" s="39">
        <f t="shared" si="8"/>
        <v>10</v>
      </c>
      <c r="T42">
        <f t="shared" si="4"/>
        <v>10</v>
      </c>
    </row>
    <row r="43" spans="1:20">
      <c r="A43" s="7" t="s">
        <v>315</v>
      </c>
      <c r="B43">
        <v>10</v>
      </c>
      <c r="E43" s="34">
        <v>10</v>
      </c>
      <c r="F43">
        <v>0.5</v>
      </c>
      <c r="G43" s="32">
        <f t="shared" si="2"/>
        <v>5</v>
      </c>
      <c r="H43" s="7" t="s">
        <v>35</v>
      </c>
      <c r="I43" s="36"/>
      <c r="J43" s="2">
        <f t="shared" si="7"/>
        <v>5</v>
      </c>
      <c r="K43" s="2"/>
      <c r="L43">
        <v>10</v>
      </c>
      <c r="M43" s="6">
        <f t="shared" si="3"/>
        <v>7.4999999999999997E-2</v>
      </c>
      <c r="O43" s="6">
        <f t="shared" si="5"/>
        <v>0.15</v>
      </c>
      <c r="Q43">
        <v>100</v>
      </c>
      <c r="R43" s="39">
        <f t="shared" si="8"/>
        <v>10</v>
      </c>
      <c r="T43">
        <f t="shared" si="4"/>
        <v>10</v>
      </c>
    </row>
    <row r="44" spans="1:20">
      <c r="A44" s="7" t="s">
        <v>314</v>
      </c>
      <c r="B44">
        <v>10</v>
      </c>
      <c r="E44" s="34">
        <v>10</v>
      </c>
      <c r="F44">
        <v>0.5</v>
      </c>
      <c r="G44" s="32">
        <f t="shared" si="2"/>
        <v>5</v>
      </c>
      <c r="H44" s="7" t="s">
        <v>35</v>
      </c>
      <c r="I44" s="36"/>
      <c r="J44" s="2">
        <f t="shared" si="7"/>
        <v>5</v>
      </c>
      <c r="K44" s="2"/>
      <c r="L44">
        <v>10</v>
      </c>
      <c r="M44" s="6">
        <f t="shared" si="3"/>
        <v>7.4999999999999997E-2</v>
      </c>
      <c r="O44" s="6">
        <f t="shared" si="5"/>
        <v>0.15</v>
      </c>
      <c r="Q44">
        <v>100</v>
      </c>
      <c r="R44" s="39">
        <f t="shared" si="8"/>
        <v>10</v>
      </c>
      <c r="T44">
        <f t="shared" si="4"/>
        <v>10</v>
      </c>
    </row>
    <row r="45" spans="1:20">
      <c r="A45" s="7" t="s">
        <v>321</v>
      </c>
      <c r="B45">
        <v>10</v>
      </c>
      <c r="E45" s="34">
        <v>5</v>
      </c>
      <c r="F45">
        <v>0.5</v>
      </c>
      <c r="G45" s="32">
        <f t="shared" si="2"/>
        <v>2.5</v>
      </c>
      <c r="H45" s="7" t="s">
        <v>907</v>
      </c>
      <c r="I45" s="36"/>
      <c r="J45" s="2">
        <f t="shared" si="7"/>
        <v>2.5</v>
      </c>
      <c r="K45" s="2"/>
      <c r="L45">
        <v>5</v>
      </c>
      <c r="M45" s="6">
        <f t="shared" si="3"/>
        <v>3.7499999999999999E-2</v>
      </c>
      <c r="O45" s="6">
        <f t="shared" si="5"/>
        <v>0.15</v>
      </c>
      <c r="Q45">
        <v>200</v>
      </c>
      <c r="R45" s="39">
        <f t="shared" si="8"/>
        <v>5</v>
      </c>
      <c r="T45">
        <f t="shared" si="4"/>
        <v>10</v>
      </c>
    </row>
    <row r="46" spans="1:20">
      <c r="A46" s="7" t="s">
        <v>319</v>
      </c>
      <c r="B46">
        <v>10</v>
      </c>
      <c r="E46" s="34">
        <v>5</v>
      </c>
      <c r="F46">
        <v>0.5</v>
      </c>
      <c r="G46" s="32">
        <f t="shared" si="2"/>
        <v>2.5</v>
      </c>
      <c r="H46" s="7" t="s">
        <v>907</v>
      </c>
      <c r="I46" s="36"/>
      <c r="J46" s="2">
        <f t="shared" si="7"/>
        <v>2.5</v>
      </c>
      <c r="K46" s="2"/>
      <c r="L46">
        <v>5</v>
      </c>
      <c r="M46" s="6">
        <f t="shared" si="3"/>
        <v>3.7499999999999999E-2</v>
      </c>
      <c r="O46" s="6">
        <f t="shared" si="5"/>
        <v>0.15</v>
      </c>
      <c r="Q46">
        <v>200</v>
      </c>
      <c r="R46" s="39">
        <f t="shared" si="8"/>
        <v>5</v>
      </c>
      <c r="T46">
        <f t="shared" si="4"/>
        <v>10</v>
      </c>
    </row>
    <row r="47" spans="1:20">
      <c r="A47" s="7" t="s">
        <v>318</v>
      </c>
      <c r="B47">
        <v>10</v>
      </c>
      <c r="E47" s="34">
        <v>5</v>
      </c>
      <c r="F47">
        <v>0.5</v>
      </c>
      <c r="G47" s="32">
        <f t="shared" si="2"/>
        <v>2.5</v>
      </c>
      <c r="H47" s="7" t="s">
        <v>907</v>
      </c>
      <c r="I47" s="36"/>
      <c r="J47" s="2">
        <f t="shared" si="7"/>
        <v>2.5</v>
      </c>
      <c r="K47" s="2"/>
      <c r="L47">
        <v>5</v>
      </c>
      <c r="M47" s="6">
        <f t="shared" si="3"/>
        <v>3.7499999999999999E-2</v>
      </c>
      <c r="O47" s="6">
        <f t="shared" si="5"/>
        <v>0.15</v>
      </c>
      <c r="Q47">
        <v>200</v>
      </c>
      <c r="R47" s="39">
        <f t="shared" si="8"/>
        <v>5</v>
      </c>
      <c r="T47">
        <f t="shared" si="4"/>
        <v>10</v>
      </c>
    </row>
    <row r="48" spans="1:20">
      <c r="A48" t="s">
        <v>1012</v>
      </c>
      <c r="B48">
        <v>10</v>
      </c>
      <c r="E48" s="35" t="s">
        <v>983</v>
      </c>
      <c r="G48" s="32">
        <f t="shared" si="2"/>
        <v>999</v>
      </c>
      <c r="H48" s="7"/>
      <c r="I48" s="36"/>
      <c r="J48" s="2">
        <f t="shared" si="7"/>
        <v>10</v>
      </c>
      <c r="K48" s="2"/>
      <c r="L48">
        <v>10</v>
      </c>
      <c r="M48" s="6">
        <f t="shared" si="3"/>
        <v>0</v>
      </c>
      <c r="O48" s="6">
        <f t="shared" si="5"/>
        <v>0.15</v>
      </c>
      <c r="Q48">
        <v>100</v>
      </c>
      <c r="R48" s="39">
        <f t="shared" si="8"/>
        <v>10</v>
      </c>
      <c r="T48">
        <f t="shared" si="4"/>
        <v>10</v>
      </c>
    </row>
    <row r="49" spans="1:20">
      <c r="A49" t="s">
        <v>1013</v>
      </c>
      <c r="B49">
        <v>143</v>
      </c>
      <c r="E49" s="35">
        <v>143</v>
      </c>
      <c r="F49">
        <v>1</v>
      </c>
      <c r="G49" s="32">
        <f t="shared" si="2"/>
        <v>143</v>
      </c>
      <c r="H49" s="7" t="s">
        <v>867</v>
      </c>
      <c r="I49" s="36"/>
      <c r="J49" s="2">
        <f t="shared" si="7"/>
        <v>143</v>
      </c>
      <c r="K49" s="2"/>
      <c r="L49">
        <v>143</v>
      </c>
      <c r="M49" s="6">
        <f t="shared" si="3"/>
        <v>2.145</v>
      </c>
      <c r="O49" s="6">
        <f t="shared" si="5"/>
        <v>2.145</v>
      </c>
      <c r="Q49">
        <v>7</v>
      </c>
      <c r="R49" s="39">
        <f t="shared" si="8"/>
        <v>142.85714285714286</v>
      </c>
      <c r="T49">
        <f t="shared" si="4"/>
        <v>143</v>
      </c>
    </row>
    <row r="50" spans="1:20">
      <c r="A50" t="s">
        <v>1014</v>
      </c>
      <c r="B50">
        <v>33</v>
      </c>
      <c r="E50" s="35">
        <v>33</v>
      </c>
      <c r="F50">
        <v>0.5</v>
      </c>
      <c r="G50" s="32">
        <f t="shared" si="2"/>
        <v>16.5</v>
      </c>
      <c r="H50" s="7" t="s">
        <v>948</v>
      </c>
      <c r="I50" s="36"/>
      <c r="J50" s="2">
        <f t="shared" si="7"/>
        <v>16.5</v>
      </c>
      <c r="K50" s="2"/>
      <c r="L50">
        <v>33</v>
      </c>
      <c r="M50" s="6">
        <f t="shared" si="3"/>
        <v>0.2475</v>
      </c>
      <c r="N50">
        <v>0.2</v>
      </c>
      <c r="O50" s="6">
        <f t="shared" si="5"/>
        <v>0.2475</v>
      </c>
      <c r="Q50">
        <v>30</v>
      </c>
      <c r="R50" s="39">
        <f t="shared" si="8"/>
        <v>33.333333333333336</v>
      </c>
      <c r="T50">
        <f t="shared" si="4"/>
        <v>33</v>
      </c>
    </row>
    <row r="51" spans="1:20">
      <c r="A51" t="s">
        <v>1015</v>
      </c>
      <c r="B51">
        <v>143</v>
      </c>
      <c r="E51" s="35">
        <v>67</v>
      </c>
      <c r="F51">
        <v>0.5</v>
      </c>
      <c r="G51" s="32">
        <f t="shared" si="2"/>
        <v>33.5</v>
      </c>
      <c r="H51" s="7" t="s">
        <v>886</v>
      </c>
      <c r="I51" s="36"/>
      <c r="J51" s="2">
        <f t="shared" si="7"/>
        <v>33.5</v>
      </c>
      <c r="K51" s="2"/>
      <c r="M51" s="6">
        <f t="shared" si="3"/>
        <v>0</v>
      </c>
      <c r="O51" s="6">
        <f t="shared" si="5"/>
        <v>0.15</v>
      </c>
      <c r="R51" s="39"/>
      <c r="T51">
        <f t="shared" si="4"/>
        <v>143</v>
      </c>
    </row>
    <row r="52" spans="1:20">
      <c r="A52" s="7" t="s">
        <v>1016</v>
      </c>
      <c r="B52">
        <v>143</v>
      </c>
      <c r="E52" s="35" t="s">
        <v>983</v>
      </c>
      <c r="G52" s="32">
        <f t="shared" si="2"/>
        <v>999</v>
      </c>
      <c r="H52" s="7"/>
      <c r="I52" s="36"/>
      <c r="J52" s="2">
        <f t="shared" si="7"/>
        <v>143</v>
      </c>
      <c r="K52" s="2"/>
      <c r="L52">
        <v>143</v>
      </c>
      <c r="M52" s="6">
        <f t="shared" si="3"/>
        <v>0</v>
      </c>
      <c r="O52" s="6">
        <f t="shared" si="5"/>
        <v>0.15</v>
      </c>
      <c r="Q52">
        <v>7</v>
      </c>
      <c r="R52" s="39">
        <f t="shared" si="8"/>
        <v>142.85714285714286</v>
      </c>
      <c r="T52">
        <f t="shared" si="4"/>
        <v>143</v>
      </c>
    </row>
    <row r="53" spans="1:20">
      <c r="A53" s="7" t="s">
        <v>1017</v>
      </c>
      <c r="B53">
        <v>143</v>
      </c>
      <c r="E53" s="35" t="s">
        <v>983</v>
      </c>
      <c r="G53" s="32">
        <f t="shared" si="2"/>
        <v>999</v>
      </c>
      <c r="H53" s="7"/>
      <c r="I53" s="36"/>
      <c r="J53" s="2">
        <f t="shared" si="7"/>
        <v>143</v>
      </c>
      <c r="K53" s="2"/>
      <c r="L53">
        <v>143</v>
      </c>
      <c r="M53" s="6">
        <f t="shared" si="3"/>
        <v>0</v>
      </c>
      <c r="O53" s="6">
        <f t="shared" si="5"/>
        <v>0.15</v>
      </c>
      <c r="Q53">
        <v>7</v>
      </c>
      <c r="R53" s="39">
        <f t="shared" si="8"/>
        <v>142.85714285714286</v>
      </c>
      <c r="T53">
        <f t="shared" si="4"/>
        <v>143</v>
      </c>
    </row>
    <row r="54" spans="1:20">
      <c r="A54" t="s">
        <v>1018</v>
      </c>
      <c r="B54">
        <v>33</v>
      </c>
      <c r="E54" s="35" t="s">
        <v>983</v>
      </c>
      <c r="G54" s="32">
        <f t="shared" si="2"/>
        <v>999</v>
      </c>
      <c r="H54" s="7"/>
      <c r="I54" s="36"/>
      <c r="J54" s="2">
        <f t="shared" si="7"/>
        <v>33</v>
      </c>
      <c r="K54" s="2"/>
      <c r="L54">
        <v>33</v>
      </c>
      <c r="M54" s="6">
        <f t="shared" si="3"/>
        <v>0</v>
      </c>
      <c r="O54" s="6">
        <f t="shared" si="5"/>
        <v>0.15</v>
      </c>
      <c r="R54" s="39"/>
      <c r="T54">
        <f t="shared" si="4"/>
        <v>33</v>
      </c>
    </row>
    <row r="55" spans="1:20">
      <c r="A55" t="s">
        <v>163</v>
      </c>
      <c r="B55">
        <v>0</v>
      </c>
      <c r="E55" s="35" t="s">
        <v>983</v>
      </c>
      <c r="G55" s="32">
        <f t="shared" si="2"/>
        <v>999</v>
      </c>
      <c r="H55" s="7"/>
      <c r="I55" s="36"/>
      <c r="J55" s="2">
        <f t="shared" si="7"/>
        <v>0</v>
      </c>
      <c r="K55" s="2"/>
      <c r="M55" s="6">
        <f t="shared" si="3"/>
        <v>0</v>
      </c>
      <c r="O55" s="6">
        <f t="shared" si="5"/>
        <v>0.15</v>
      </c>
      <c r="R55" s="39"/>
      <c r="T55">
        <f t="shared" si="4"/>
        <v>0</v>
      </c>
    </row>
    <row r="56" spans="1:20">
      <c r="A56" s="7" t="s">
        <v>164</v>
      </c>
      <c r="B56">
        <v>0</v>
      </c>
      <c r="E56" s="34" t="s">
        <v>983</v>
      </c>
      <c r="G56" s="32">
        <f t="shared" si="2"/>
        <v>999</v>
      </c>
      <c r="H56" s="7"/>
      <c r="I56" s="36"/>
      <c r="J56" s="2">
        <f t="shared" si="7"/>
        <v>0</v>
      </c>
      <c r="K56" s="2"/>
      <c r="M56" s="6">
        <f t="shared" si="3"/>
        <v>0</v>
      </c>
      <c r="O56" s="6">
        <f t="shared" si="5"/>
        <v>0.15</v>
      </c>
      <c r="R56" s="39"/>
      <c r="T56">
        <f t="shared" si="4"/>
        <v>0</v>
      </c>
    </row>
    <row r="57" spans="1:20">
      <c r="A57" s="7" t="s">
        <v>1019</v>
      </c>
      <c r="B57" s="7">
        <v>10</v>
      </c>
      <c r="E57" s="34" t="s">
        <v>983</v>
      </c>
      <c r="G57" s="32">
        <f t="shared" si="2"/>
        <v>999</v>
      </c>
      <c r="H57" s="7"/>
      <c r="I57" s="36"/>
      <c r="J57" s="2">
        <f t="shared" si="7"/>
        <v>10</v>
      </c>
      <c r="K57" s="2"/>
      <c r="M57" s="6">
        <f t="shared" si="3"/>
        <v>0</v>
      </c>
      <c r="O57" s="6">
        <f t="shared" si="5"/>
        <v>0.15</v>
      </c>
      <c r="R57" s="39"/>
      <c r="T57">
        <f t="shared" si="4"/>
        <v>10</v>
      </c>
    </row>
    <row r="58" spans="1:20">
      <c r="A58" t="s">
        <v>341</v>
      </c>
      <c r="B58">
        <v>10</v>
      </c>
      <c r="E58" s="34" t="s">
        <v>1020</v>
      </c>
      <c r="H58" s="7"/>
      <c r="I58" s="36"/>
      <c r="J58" s="2">
        <f t="shared" si="7"/>
        <v>10</v>
      </c>
      <c r="K58" s="2"/>
      <c r="L58">
        <v>10</v>
      </c>
      <c r="M58" s="6">
        <f t="shared" si="3"/>
        <v>0</v>
      </c>
      <c r="O58" s="6">
        <f t="shared" si="5"/>
        <v>0.15</v>
      </c>
      <c r="R58" s="39"/>
      <c r="T58">
        <f t="shared" si="4"/>
        <v>10</v>
      </c>
    </row>
    <row r="59" spans="1:20">
      <c r="A59" t="s">
        <v>338</v>
      </c>
      <c r="B59">
        <v>10</v>
      </c>
      <c r="E59" s="34"/>
      <c r="H59" s="7"/>
      <c r="I59" s="36"/>
      <c r="J59" s="2">
        <f t="shared" si="7"/>
        <v>10</v>
      </c>
      <c r="K59" s="2"/>
      <c r="L59">
        <v>10</v>
      </c>
      <c r="M59" s="6">
        <f t="shared" si="3"/>
        <v>0</v>
      </c>
      <c r="O59" s="6">
        <f t="shared" si="5"/>
        <v>0.15</v>
      </c>
      <c r="T59">
        <f t="shared" si="4"/>
        <v>10</v>
      </c>
    </row>
    <row r="60" spans="1:20">
      <c r="H60" s="7"/>
      <c r="J60" s="2"/>
      <c r="K60" s="2"/>
    </row>
    <row r="61" spans="1:20">
      <c r="H61" s="7"/>
    </row>
    <row r="72" spans="2:2">
      <c r="B72" t="s">
        <v>241</v>
      </c>
    </row>
    <row r="73" spans="2:2">
      <c r="B73" s="9"/>
    </row>
  </sheetData>
  <conditionalFormatting sqref="J3:K3">
    <cfRule type="cellIs" dxfId="67" priority="133" stopIfTrue="1" operator="equal">
      <formula>"N/A"</formula>
    </cfRule>
  </conditionalFormatting>
  <conditionalFormatting sqref="J3:K59">
    <cfRule type="cellIs" dxfId="66" priority="123" stopIfTrue="1" operator="equal">
      <formula>"N/A"</formula>
    </cfRule>
  </conditionalFormatting>
  <conditionalFormatting sqref="J3:K59">
    <cfRule type="expression" priority="122">
      <formula>$J$3&lt;$B$3</formula>
    </cfRule>
  </conditionalFormatting>
  <conditionalFormatting sqref="J3:K59">
    <cfRule type="cellIs" dxfId="65" priority="121" stopIfTrue="1" operator="equal">
      <formula>"N/A"</formula>
    </cfRule>
  </conditionalFormatting>
  <conditionalFormatting sqref="J3:K59">
    <cfRule type="cellIs" dxfId="64" priority="119" stopIfTrue="1" operator="equal">
      <formula>"N/A"</formula>
    </cfRule>
  </conditionalFormatting>
  <conditionalFormatting sqref="J4:K4">
    <cfRule type="cellIs" dxfId="63" priority="117" stopIfTrue="1" operator="equal">
      <formula>"N/A"</formula>
    </cfRule>
  </conditionalFormatting>
  <conditionalFormatting sqref="J5:K5">
    <cfRule type="cellIs" dxfId="62" priority="115" stopIfTrue="1" operator="equal">
      <formula>"N/A"</formula>
    </cfRule>
  </conditionalFormatting>
  <conditionalFormatting sqref="J6:K6">
    <cfRule type="cellIs" dxfId="61" priority="113" stopIfTrue="1" operator="equal">
      <formula>"N/A"</formula>
    </cfRule>
  </conditionalFormatting>
  <conditionalFormatting sqref="J7:K7">
    <cfRule type="cellIs" dxfId="60" priority="111" stopIfTrue="1" operator="equal">
      <formula>"N/A"</formula>
    </cfRule>
  </conditionalFormatting>
  <conditionalFormatting sqref="J8:K8">
    <cfRule type="cellIs" dxfId="59" priority="109" stopIfTrue="1" operator="equal">
      <formula>"N/A"</formula>
    </cfRule>
  </conditionalFormatting>
  <conditionalFormatting sqref="J9:K9">
    <cfRule type="cellIs" dxfId="58" priority="107" stopIfTrue="1" operator="equal">
      <formula>"N/A"</formula>
    </cfRule>
  </conditionalFormatting>
  <conditionalFormatting sqref="J10:K10">
    <cfRule type="cellIs" dxfId="57" priority="105" stopIfTrue="1" operator="equal">
      <formula>"N/A"</formula>
    </cfRule>
  </conditionalFormatting>
  <conditionalFormatting sqref="J11:K11">
    <cfRule type="cellIs" dxfId="56" priority="103" stopIfTrue="1" operator="equal">
      <formula>"N/A"</formula>
    </cfRule>
  </conditionalFormatting>
  <conditionalFormatting sqref="J12:K12">
    <cfRule type="cellIs" dxfId="55" priority="101" stopIfTrue="1" operator="equal">
      <formula>"N/A"</formula>
    </cfRule>
  </conditionalFormatting>
  <conditionalFormatting sqref="J13:K13">
    <cfRule type="cellIs" dxfId="54" priority="99" stopIfTrue="1" operator="equal">
      <formula>"N/A"</formula>
    </cfRule>
  </conditionalFormatting>
  <conditionalFormatting sqref="J14:K14">
    <cfRule type="cellIs" dxfId="53" priority="97" stopIfTrue="1" operator="equal">
      <formula>"N/A"</formula>
    </cfRule>
  </conditionalFormatting>
  <conditionalFormatting sqref="J15:K15">
    <cfRule type="cellIs" dxfId="52" priority="95" stopIfTrue="1" operator="equal">
      <formula>"N/A"</formula>
    </cfRule>
  </conditionalFormatting>
  <conditionalFormatting sqref="J16:K16">
    <cfRule type="cellIs" dxfId="51" priority="93" stopIfTrue="1" operator="equal">
      <formula>"N/A"</formula>
    </cfRule>
  </conditionalFormatting>
  <conditionalFormatting sqref="J17:K17">
    <cfRule type="cellIs" dxfId="50" priority="91" stopIfTrue="1" operator="equal">
      <formula>"N/A"</formula>
    </cfRule>
  </conditionalFormatting>
  <conditionalFormatting sqref="J18:K18">
    <cfRule type="cellIs" dxfId="49" priority="89" stopIfTrue="1" operator="equal">
      <formula>"N/A"</formula>
    </cfRule>
  </conditionalFormatting>
  <conditionalFormatting sqref="J19:K19">
    <cfRule type="cellIs" dxfId="48" priority="87" stopIfTrue="1" operator="equal">
      <formula>"N/A"</formula>
    </cfRule>
  </conditionalFormatting>
  <conditionalFormatting sqref="J20:K20">
    <cfRule type="cellIs" dxfId="47" priority="85" stopIfTrue="1" operator="equal">
      <formula>"N/A"</formula>
    </cfRule>
  </conditionalFormatting>
  <conditionalFormatting sqref="J3:K59">
    <cfRule type="cellIs" dxfId="46" priority="83" stopIfTrue="1" operator="equal">
      <formula>"N/A"</formula>
    </cfRule>
  </conditionalFormatting>
  <conditionalFormatting sqref="J22:K22">
    <cfRule type="cellIs" dxfId="45" priority="81" stopIfTrue="1" operator="equal">
      <formula>"N/A"</formula>
    </cfRule>
  </conditionalFormatting>
  <conditionalFormatting sqref="J23:K23">
    <cfRule type="cellIs" dxfId="44" priority="79" stopIfTrue="1" operator="equal">
      <formula>"N/A"</formula>
    </cfRule>
  </conditionalFormatting>
  <conditionalFormatting sqref="J24:K24">
    <cfRule type="cellIs" dxfId="43" priority="77" stopIfTrue="1" operator="equal">
      <formula>"N/A"</formula>
    </cfRule>
  </conditionalFormatting>
  <conditionalFormatting sqref="J25:K25">
    <cfRule type="cellIs" dxfId="42" priority="75" stopIfTrue="1" operator="equal">
      <formula>"N/A"</formula>
    </cfRule>
  </conditionalFormatting>
  <conditionalFormatting sqref="J26:K26">
    <cfRule type="cellIs" dxfId="41" priority="73" stopIfTrue="1" operator="equal">
      <formula>"N/A"</formula>
    </cfRule>
  </conditionalFormatting>
  <conditionalFormatting sqref="J27:K27">
    <cfRule type="cellIs" dxfId="40" priority="71" stopIfTrue="1" operator="equal">
      <formula>"N/A"</formula>
    </cfRule>
  </conditionalFormatting>
  <conditionalFormatting sqref="J28:K28">
    <cfRule type="cellIs" dxfId="39" priority="69" stopIfTrue="1" operator="equal">
      <formula>"N/A"</formula>
    </cfRule>
  </conditionalFormatting>
  <conditionalFormatting sqref="J29:K29">
    <cfRule type="cellIs" dxfId="38" priority="67" stopIfTrue="1" operator="equal">
      <formula>"N/A"</formula>
    </cfRule>
  </conditionalFormatting>
  <conditionalFormatting sqref="J30:K30">
    <cfRule type="cellIs" dxfId="37" priority="65" stopIfTrue="1" operator="equal">
      <formula>"N/A"</formula>
    </cfRule>
  </conditionalFormatting>
  <conditionalFormatting sqref="J31:K31">
    <cfRule type="cellIs" dxfId="36" priority="63" stopIfTrue="1" operator="equal">
      <formula>"N/A"</formula>
    </cfRule>
  </conditionalFormatting>
  <conditionalFormatting sqref="J32:K32">
    <cfRule type="cellIs" dxfId="35" priority="61" stopIfTrue="1" operator="equal">
      <formula>"N/A"</formula>
    </cfRule>
  </conditionalFormatting>
  <conditionalFormatting sqref="J33:K33">
    <cfRule type="cellIs" dxfId="34" priority="59" stopIfTrue="1" operator="equal">
      <formula>"N/A"</formula>
    </cfRule>
  </conditionalFormatting>
  <conditionalFormatting sqref="J34:K34">
    <cfRule type="cellIs" dxfId="33" priority="57" stopIfTrue="1" operator="equal">
      <formula>"N/A"</formula>
    </cfRule>
  </conditionalFormatting>
  <conditionalFormatting sqref="J35:K35">
    <cfRule type="cellIs" dxfId="32" priority="55" stopIfTrue="1" operator="equal">
      <formula>"N/A"</formula>
    </cfRule>
  </conditionalFormatting>
  <conditionalFormatting sqref="J36:K36">
    <cfRule type="cellIs" dxfId="31" priority="53" stopIfTrue="1" operator="equal">
      <formula>"N/A"</formula>
    </cfRule>
  </conditionalFormatting>
  <conditionalFormatting sqref="J37:K37">
    <cfRule type="cellIs" dxfId="30" priority="51" stopIfTrue="1" operator="equal">
      <formula>"N/A"</formula>
    </cfRule>
  </conditionalFormatting>
  <conditionalFormatting sqref="J38:K38">
    <cfRule type="cellIs" dxfId="29" priority="49" stopIfTrue="1" operator="equal">
      <formula>"N/A"</formula>
    </cfRule>
  </conditionalFormatting>
  <conditionalFormatting sqref="J39:K39">
    <cfRule type="cellIs" dxfId="28" priority="47" stopIfTrue="1" operator="equal">
      <formula>"N/A"</formula>
    </cfRule>
  </conditionalFormatting>
  <conditionalFormatting sqref="J40:K40">
    <cfRule type="cellIs" dxfId="27" priority="45" stopIfTrue="1" operator="equal">
      <formula>"N/A"</formula>
    </cfRule>
  </conditionalFormatting>
  <conditionalFormatting sqref="J41:K41">
    <cfRule type="cellIs" dxfId="26" priority="43" stopIfTrue="1" operator="equal">
      <formula>"N/A"</formula>
    </cfRule>
  </conditionalFormatting>
  <conditionalFormatting sqref="J42:K42">
    <cfRule type="cellIs" dxfId="25" priority="41" stopIfTrue="1" operator="equal">
      <formula>"N/A"</formula>
    </cfRule>
  </conditionalFormatting>
  <conditionalFormatting sqref="J43:K43">
    <cfRule type="cellIs" dxfId="24" priority="39" stopIfTrue="1" operator="equal">
      <formula>"N/A"</formula>
    </cfRule>
  </conditionalFormatting>
  <conditionalFormatting sqref="J44:K44">
    <cfRule type="cellIs" dxfId="23" priority="37" stopIfTrue="1" operator="equal">
      <formula>"N/A"</formula>
    </cfRule>
  </conditionalFormatting>
  <conditionalFormatting sqref="J45:K45">
    <cfRule type="cellIs" dxfId="22" priority="35" stopIfTrue="1" operator="equal">
      <formula>"N/A"</formula>
    </cfRule>
  </conditionalFormatting>
  <conditionalFormatting sqref="J46:K46">
    <cfRule type="cellIs" dxfId="21" priority="33" stopIfTrue="1" operator="equal">
      <formula>"N/A"</formula>
    </cfRule>
  </conditionalFormatting>
  <conditionalFormatting sqref="J47:K47">
    <cfRule type="cellIs" dxfId="20" priority="31" stopIfTrue="1" operator="equal">
      <formula>"N/A"</formula>
    </cfRule>
  </conditionalFormatting>
  <conditionalFormatting sqref="J48:K48">
    <cfRule type="cellIs" dxfId="19" priority="29" stopIfTrue="1" operator="equal">
      <formula>"N/A"</formula>
    </cfRule>
  </conditionalFormatting>
  <conditionalFormatting sqref="J49:K49">
    <cfRule type="cellIs" dxfId="18" priority="27" stopIfTrue="1" operator="equal">
      <formula>"N/A"</formula>
    </cfRule>
  </conditionalFormatting>
  <conditionalFormatting sqref="J50:K50">
    <cfRule type="cellIs" dxfId="17" priority="25" stopIfTrue="1" operator="equal">
      <formula>"N/A"</formula>
    </cfRule>
  </conditionalFormatting>
  <conditionalFormatting sqref="J51:K51">
    <cfRule type="cellIs" dxfId="16" priority="23" stopIfTrue="1" operator="equal">
      <formula>"N/A"</formula>
    </cfRule>
  </conditionalFormatting>
  <conditionalFormatting sqref="J52:K52">
    <cfRule type="cellIs" dxfId="15" priority="21" stopIfTrue="1" operator="equal">
      <formula>"N/A"</formula>
    </cfRule>
  </conditionalFormatting>
  <conditionalFormatting sqref="J53:K53">
    <cfRule type="cellIs" dxfId="14" priority="19" stopIfTrue="1" operator="equal">
      <formula>"N/A"</formula>
    </cfRule>
  </conditionalFormatting>
  <conditionalFormatting sqref="J54:K54">
    <cfRule type="cellIs" dxfId="13" priority="17" stopIfTrue="1" operator="equal">
      <formula>"N/A"</formula>
    </cfRule>
  </conditionalFormatting>
  <conditionalFormatting sqref="J55:K55">
    <cfRule type="cellIs" dxfId="12" priority="15" stopIfTrue="1" operator="equal">
      <formula>"N/A"</formula>
    </cfRule>
  </conditionalFormatting>
  <conditionalFormatting sqref="J56:K56">
    <cfRule type="cellIs" dxfId="11" priority="13" stopIfTrue="1" operator="equal">
      <formula>"N/A"</formula>
    </cfRule>
  </conditionalFormatting>
  <conditionalFormatting sqref="J57:K57">
    <cfRule type="cellIs" dxfId="10" priority="11" stopIfTrue="1" operator="equal">
      <formula>"N/A"</formula>
    </cfRule>
  </conditionalFormatting>
  <conditionalFormatting sqref="J58:K58">
    <cfRule type="cellIs" dxfId="9" priority="9" stopIfTrue="1" operator="equal">
      <formula>"N/A"</formula>
    </cfRule>
  </conditionalFormatting>
  <conditionalFormatting sqref="J59:K59">
    <cfRule type="cellIs" dxfId="8" priority="7" stopIfTrue="1" operator="equal">
      <formula>"N/A"</formula>
    </cfRule>
  </conditionalFormatting>
  <conditionalFormatting sqref="J3:K59">
    <cfRule type="expression" dxfId="7" priority="138">
      <formula>$J3&lt;$B3</formula>
    </cfRule>
  </conditionalFormatting>
  <conditionalFormatting sqref="J28:K28">
    <cfRule type="cellIs" dxfId="6" priority="5" stopIfTrue="1" operator="equal">
      <formula>"N/A"</formula>
    </cfRule>
  </conditionalFormatting>
  <conditionalFormatting sqref="J39:K39">
    <cfRule type="cellIs" dxfId="5" priority="4" stopIfTrue="1" operator="equal">
      <formula>"N/A"</formula>
    </cfRule>
  </conditionalFormatting>
  <conditionalFormatting sqref="J26:K38">
    <cfRule type="cellIs" dxfId="4" priority="3" stopIfTrue="1" operator="equal">
      <formula>"N/A"</formula>
    </cfRule>
  </conditionalFormatting>
  <conditionalFormatting sqref="J26:K38">
    <cfRule type="cellIs" dxfId="3" priority="2" stopIfTrue="1" operator="equal">
      <formula>"N/A"</formula>
    </cfRule>
  </conditionalFormatting>
  <conditionalFormatting sqref="J8:K8">
    <cfRule type="cellIs" dxfId="2" priority="1" stopIfTrue="1" operator="equal">
      <formula>"N/A"</formula>
    </cfRule>
  </conditionalFormatting>
  <printOptions gridLines="1"/>
  <pageMargins left="0.26" right="0.21" top="0.43" bottom="0.37" header="0.3" footer="0.3"/>
  <pageSetup scale="49" orientation="landscape" r:id="rId1"/>
  <headerFooter>
    <oddHeader>&amp;F</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2:F149"/>
  <sheetViews>
    <sheetView topLeftCell="A4" workbookViewId="0">
      <selection activeCell="B15" sqref="B15"/>
    </sheetView>
  </sheetViews>
  <sheetFormatPr defaultColWidth="9.140625" defaultRowHeight="12.75"/>
  <cols>
    <col min="1" max="1" width="4" customWidth="1"/>
    <col min="2" max="2" width="62.85546875" customWidth="1"/>
    <col min="3" max="4" width="14.5703125" customWidth="1"/>
  </cols>
  <sheetData>
    <row r="2" spans="1:6" ht="15.75">
      <c r="A2" s="80" t="s">
        <v>1021</v>
      </c>
    </row>
    <row r="3" spans="1:6" ht="15.75">
      <c r="B3" s="77" t="s">
        <v>1022</v>
      </c>
      <c r="C3" s="215" t="s">
        <v>1023</v>
      </c>
      <c r="D3" s="215" t="s">
        <v>1024</v>
      </c>
      <c r="E3" s="245" t="s">
        <v>556</v>
      </c>
      <c r="F3" s="245" t="s">
        <v>236</v>
      </c>
    </row>
    <row r="4" spans="1:6" ht="15.75">
      <c r="B4" s="77"/>
      <c r="C4" s="215" t="s">
        <v>1025</v>
      </c>
      <c r="D4" s="215" t="s">
        <v>1025</v>
      </c>
      <c r="E4" s="245"/>
      <c r="F4" s="245"/>
    </row>
    <row r="5" spans="1:6">
      <c r="A5" s="213" t="s">
        <v>1026</v>
      </c>
      <c r="B5" s="213"/>
      <c r="C5" s="213"/>
      <c r="D5" s="213"/>
      <c r="E5" s="213"/>
    </row>
    <row r="6" spans="1:6">
      <c r="B6" s="77" t="s">
        <v>1027</v>
      </c>
      <c r="C6" s="215">
        <v>0.21</v>
      </c>
      <c r="D6" s="215">
        <v>0.15</v>
      </c>
      <c r="E6" s="215">
        <v>2</v>
      </c>
      <c r="F6" s="215"/>
    </row>
    <row r="7" spans="1:6">
      <c r="B7" s="77" t="s">
        <v>1028</v>
      </c>
      <c r="C7" s="215">
        <v>0.15</v>
      </c>
      <c r="D7" s="215"/>
      <c r="E7" s="215">
        <v>3</v>
      </c>
      <c r="F7" s="215"/>
    </row>
    <row r="8" spans="1:6">
      <c r="B8" s="77" t="s">
        <v>1029</v>
      </c>
      <c r="C8" s="215">
        <v>0.38</v>
      </c>
      <c r="D8" s="215">
        <v>0.15</v>
      </c>
      <c r="E8" s="215">
        <v>1</v>
      </c>
      <c r="F8" s="215"/>
    </row>
    <row r="9" spans="1:6">
      <c r="B9" s="77" t="s">
        <v>1030</v>
      </c>
      <c r="C9" s="215">
        <v>0.38</v>
      </c>
      <c r="D9" s="215">
        <v>0.15</v>
      </c>
      <c r="E9" s="215">
        <v>1</v>
      </c>
      <c r="F9" s="215"/>
    </row>
    <row r="10" spans="1:6">
      <c r="B10" s="77" t="s">
        <v>1031</v>
      </c>
      <c r="C10" s="215">
        <v>0.38</v>
      </c>
      <c r="D10" s="215">
        <v>0.15</v>
      </c>
      <c r="E10" s="215">
        <v>1</v>
      </c>
      <c r="F10" s="215" t="s">
        <v>1032</v>
      </c>
    </row>
    <row r="11" spans="1:6">
      <c r="B11" s="77" t="s">
        <v>1033</v>
      </c>
      <c r="C11" s="215" t="s">
        <v>1034</v>
      </c>
      <c r="D11" s="215"/>
      <c r="E11" s="215">
        <v>1</v>
      </c>
      <c r="F11" s="215" t="s">
        <v>1032</v>
      </c>
    </row>
    <row r="12" spans="1:6">
      <c r="B12" s="77" t="s">
        <v>1035</v>
      </c>
      <c r="C12" s="215">
        <v>0.15</v>
      </c>
      <c r="D12" s="215"/>
      <c r="E12" s="215">
        <v>2</v>
      </c>
      <c r="F12" s="215"/>
    </row>
    <row r="13" spans="1:6">
      <c r="B13" s="77" t="s">
        <v>1036</v>
      </c>
      <c r="C13" s="215">
        <v>0.15</v>
      </c>
      <c r="D13" s="215"/>
      <c r="E13" s="215">
        <v>2</v>
      </c>
      <c r="F13" s="215"/>
    </row>
    <row r="14" spans="1:6">
      <c r="B14" s="77" t="s">
        <v>1037</v>
      </c>
      <c r="C14" s="215">
        <v>0.15</v>
      </c>
      <c r="D14" s="215"/>
      <c r="E14" s="215">
        <v>2</v>
      </c>
      <c r="F14" s="215"/>
    </row>
    <row r="15" spans="1:6">
      <c r="B15" s="77" t="s">
        <v>1038</v>
      </c>
      <c r="C15" s="215">
        <v>0.15</v>
      </c>
      <c r="D15" s="215"/>
      <c r="E15" s="215">
        <v>2</v>
      </c>
      <c r="F15" s="215"/>
    </row>
    <row r="16" spans="1:6">
      <c r="B16" s="77" t="s">
        <v>1039</v>
      </c>
      <c r="C16" s="215">
        <v>0.15</v>
      </c>
      <c r="D16" s="215"/>
      <c r="E16" s="215">
        <v>1</v>
      </c>
      <c r="F16" s="215"/>
    </row>
    <row r="17" spans="1:6">
      <c r="B17" s="77" t="s">
        <v>1040</v>
      </c>
      <c r="C17" s="215">
        <v>0.15</v>
      </c>
      <c r="D17" s="215"/>
      <c r="E17" s="215">
        <v>1</v>
      </c>
      <c r="F17" s="215" t="s">
        <v>1041</v>
      </c>
    </row>
    <row r="18" spans="1:6" ht="15.75">
      <c r="B18" s="77" t="s">
        <v>1042</v>
      </c>
      <c r="C18" s="215" t="s">
        <v>1043</v>
      </c>
      <c r="D18" s="215">
        <v>0.15</v>
      </c>
      <c r="E18" s="215">
        <v>1</v>
      </c>
      <c r="F18" s="215" t="s">
        <v>1032</v>
      </c>
    </row>
    <row r="19" spans="1:6">
      <c r="B19" s="77" t="s">
        <v>1044</v>
      </c>
      <c r="C19" s="215">
        <v>0.5</v>
      </c>
      <c r="D19" s="215">
        <v>0.15</v>
      </c>
      <c r="E19" s="215">
        <v>1</v>
      </c>
      <c r="F19" s="215" t="s">
        <v>1032</v>
      </c>
    </row>
    <row r="20" spans="1:6">
      <c r="A20" s="213" t="s">
        <v>1045</v>
      </c>
      <c r="B20" s="213"/>
      <c r="C20" s="213"/>
      <c r="D20" s="213"/>
      <c r="E20" s="213"/>
    </row>
    <row r="21" spans="1:6">
      <c r="B21" s="77" t="s">
        <v>1046</v>
      </c>
      <c r="C21" s="215">
        <v>0.5</v>
      </c>
      <c r="D21" s="215">
        <v>0.15</v>
      </c>
      <c r="E21" s="215">
        <v>2</v>
      </c>
      <c r="F21" s="215"/>
    </row>
    <row r="22" spans="1:6">
      <c r="B22" s="77" t="s">
        <v>1047</v>
      </c>
      <c r="C22" s="215">
        <v>0.5</v>
      </c>
      <c r="D22" s="215">
        <v>0.15</v>
      </c>
      <c r="E22" s="215">
        <v>2</v>
      </c>
      <c r="F22" s="215"/>
    </row>
    <row r="23" spans="1:6">
      <c r="B23" s="77" t="s">
        <v>1048</v>
      </c>
      <c r="C23" s="215">
        <v>0.5</v>
      </c>
      <c r="D23" s="215">
        <v>0.2</v>
      </c>
      <c r="E23" s="215">
        <v>2</v>
      </c>
      <c r="F23" s="215"/>
    </row>
    <row r="24" spans="1:6">
      <c r="B24" s="77" t="s">
        <v>1049</v>
      </c>
      <c r="C24" s="215">
        <v>0.15</v>
      </c>
      <c r="D24" s="215"/>
      <c r="E24" s="215">
        <v>2</v>
      </c>
      <c r="F24" s="215"/>
    </row>
    <row r="25" spans="1:6">
      <c r="A25" s="213" t="s">
        <v>1050</v>
      </c>
      <c r="C25" s="213"/>
      <c r="D25" s="213"/>
      <c r="E25" s="213"/>
      <c r="F25" s="213"/>
    </row>
    <row r="26" spans="1:6">
      <c r="B26" s="77" t="s">
        <v>1051</v>
      </c>
      <c r="C26" s="215">
        <v>0.5</v>
      </c>
      <c r="D26" s="215">
        <v>0.15</v>
      </c>
      <c r="E26" s="215">
        <v>1</v>
      </c>
      <c r="F26" s="215" t="s">
        <v>1032</v>
      </c>
    </row>
    <row r="27" spans="1:6">
      <c r="B27" s="77" t="s">
        <v>1052</v>
      </c>
      <c r="C27" s="215">
        <v>0.5</v>
      </c>
      <c r="D27" s="215">
        <v>0.15</v>
      </c>
      <c r="E27" s="215">
        <v>1</v>
      </c>
      <c r="F27" s="215" t="s">
        <v>1032</v>
      </c>
    </row>
    <row r="28" spans="1:6">
      <c r="B28" s="77" t="s">
        <v>1053</v>
      </c>
      <c r="C28" s="215">
        <v>0.5</v>
      </c>
      <c r="D28" s="215">
        <v>0.15</v>
      </c>
      <c r="E28" s="215">
        <v>1</v>
      </c>
      <c r="F28" s="215" t="s">
        <v>1032</v>
      </c>
    </row>
    <row r="29" spans="1:6">
      <c r="B29" s="77" t="s">
        <v>1054</v>
      </c>
      <c r="C29" s="215">
        <v>0.15</v>
      </c>
      <c r="D29" s="215"/>
      <c r="E29" s="215">
        <v>1</v>
      </c>
      <c r="F29" s="215" t="s">
        <v>1032</v>
      </c>
    </row>
    <row r="30" spans="1:6">
      <c r="B30" s="77" t="s">
        <v>1055</v>
      </c>
      <c r="C30" s="215">
        <v>0.15</v>
      </c>
      <c r="D30" s="215"/>
      <c r="E30" s="215">
        <v>2</v>
      </c>
      <c r="F30" s="215" t="s">
        <v>1056</v>
      </c>
    </row>
    <row r="31" spans="1:6">
      <c r="A31" s="213" t="s">
        <v>1057</v>
      </c>
      <c r="B31" s="213"/>
      <c r="C31" s="213"/>
      <c r="D31" s="213"/>
      <c r="E31" s="213"/>
    </row>
    <row r="32" spans="1:6">
      <c r="B32" s="77" t="s">
        <v>1058</v>
      </c>
      <c r="C32" s="215">
        <v>0.15</v>
      </c>
      <c r="D32" s="215"/>
      <c r="E32" s="215">
        <v>1</v>
      </c>
      <c r="F32" s="215" t="s">
        <v>1032</v>
      </c>
    </row>
    <row r="33" spans="1:6">
      <c r="B33" s="77" t="s">
        <v>1059</v>
      </c>
      <c r="C33" s="215">
        <v>0.15</v>
      </c>
      <c r="D33" s="215"/>
      <c r="E33" s="215">
        <v>1</v>
      </c>
      <c r="F33" s="215" t="s">
        <v>1032</v>
      </c>
    </row>
    <row r="34" spans="1:6">
      <c r="B34" s="77" t="s">
        <v>1060</v>
      </c>
      <c r="C34" s="215">
        <v>0.15</v>
      </c>
      <c r="D34" s="215"/>
      <c r="E34" s="215">
        <v>2</v>
      </c>
      <c r="F34" s="215"/>
    </row>
    <row r="35" spans="1:6">
      <c r="B35" s="77" t="s">
        <v>1061</v>
      </c>
      <c r="C35" s="215">
        <v>0.15</v>
      </c>
      <c r="D35" s="215"/>
      <c r="E35" s="215">
        <v>1</v>
      </c>
      <c r="F35" s="215"/>
    </row>
    <row r="36" spans="1:6">
      <c r="B36" s="77" t="s">
        <v>1062</v>
      </c>
      <c r="C36" s="215">
        <v>0.5</v>
      </c>
      <c r="D36" s="215">
        <v>0.15</v>
      </c>
      <c r="E36" s="215">
        <v>1</v>
      </c>
      <c r="F36" s="215" t="s">
        <v>1032</v>
      </c>
    </row>
    <row r="37" spans="1:6">
      <c r="B37" s="77" t="s">
        <v>1063</v>
      </c>
      <c r="C37" s="215">
        <v>0.5</v>
      </c>
      <c r="D37" s="215"/>
      <c r="E37" s="215">
        <v>1</v>
      </c>
      <c r="F37" s="215" t="s">
        <v>1032</v>
      </c>
    </row>
    <row r="38" spans="1:6">
      <c r="A38" s="213" t="s">
        <v>1064</v>
      </c>
      <c r="B38" s="213"/>
      <c r="C38" s="213"/>
      <c r="D38" s="213"/>
      <c r="E38" s="213"/>
    </row>
    <row r="39" spans="1:6">
      <c r="B39" s="77" t="s">
        <v>1065</v>
      </c>
      <c r="C39" s="215">
        <v>0.5</v>
      </c>
      <c r="D39" s="215">
        <v>0.15</v>
      </c>
      <c r="E39" s="215">
        <v>1</v>
      </c>
      <c r="F39" s="215"/>
    </row>
    <row r="40" spans="1:6">
      <c r="B40" s="77" t="s">
        <v>1066</v>
      </c>
      <c r="C40" s="215">
        <v>0.5</v>
      </c>
      <c r="D40" s="215">
        <v>0.15</v>
      </c>
      <c r="E40" s="215">
        <v>1</v>
      </c>
      <c r="F40" s="215" t="s">
        <v>1032</v>
      </c>
    </row>
    <row r="41" spans="1:6">
      <c r="B41" s="77" t="s">
        <v>1067</v>
      </c>
      <c r="C41" s="215">
        <v>0.15</v>
      </c>
      <c r="D41" s="215"/>
      <c r="E41" s="215">
        <v>1</v>
      </c>
      <c r="F41" s="215"/>
    </row>
    <row r="42" spans="1:6">
      <c r="B42" s="77" t="s">
        <v>1068</v>
      </c>
      <c r="C42" s="215">
        <v>0.15</v>
      </c>
      <c r="D42" s="215"/>
      <c r="E42" s="215">
        <v>1</v>
      </c>
      <c r="F42" s="215" t="s">
        <v>1032</v>
      </c>
    </row>
    <row r="43" spans="1:6">
      <c r="B43" s="77" t="s">
        <v>1069</v>
      </c>
      <c r="C43" s="215">
        <v>0.15</v>
      </c>
      <c r="D43" s="215"/>
      <c r="E43" s="215">
        <v>1</v>
      </c>
      <c r="F43" s="215" t="s">
        <v>1032</v>
      </c>
    </row>
    <row r="44" spans="1:6">
      <c r="B44" s="77" t="s">
        <v>1070</v>
      </c>
      <c r="C44" s="215">
        <v>0.15</v>
      </c>
      <c r="D44" s="215"/>
      <c r="E44" s="215">
        <v>1</v>
      </c>
      <c r="F44" s="215" t="s">
        <v>1032</v>
      </c>
    </row>
    <row r="45" spans="1:6">
      <c r="A45" s="213" t="s">
        <v>1071</v>
      </c>
      <c r="B45" s="213"/>
      <c r="C45" s="213"/>
      <c r="D45" s="213"/>
      <c r="E45" s="213"/>
    </row>
    <row r="46" spans="1:6">
      <c r="B46" s="77" t="s">
        <v>1072</v>
      </c>
      <c r="C46" s="215">
        <v>0.15</v>
      </c>
      <c r="D46" s="215"/>
      <c r="E46" s="215">
        <v>2</v>
      </c>
      <c r="F46" s="215" t="s">
        <v>1032</v>
      </c>
    </row>
    <row r="47" spans="1:6">
      <c r="B47" s="77" t="s">
        <v>1073</v>
      </c>
      <c r="C47" s="215">
        <v>0.15</v>
      </c>
      <c r="D47" s="215"/>
      <c r="E47" s="215">
        <v>1</v>
      </c>
      <c r="F47" s="215" t="s">
        <v>1032</v>
      </c>
    </row>
    <row r="48" spans="1:6">
      <c r="B48" s="77" t="s">
        <v>1074</v>
      </c>
      <c r="C48" s="215">
        <v>0.15</v>
      </c>
      <c r="D48" s="215"/>
      <c r="E48" s="215">
        <v>1</v>
      </c>
      <c r="F48" s="215" t="s">
        <v>1032</v>
      </c>
    </row>
    <row r="49" spans="1:6" ht="15.75">
      <c r="B49" s="77" t="s">
        <v>1075</v>
      </c>
      <c r="C49" s="215" t="s">
        <v>1034</v>
      </c>
      <c r="D49" s="215"/>
      <c r="E49" s="215">
        <v>2</v>
      </c>
      <c r="F49" s="215" t="s">
        <v>1076</v>
      </c>
    </row>
    <row r="50" spans="1:6">
      <c r="B50" s="77" t="s">
        <v>1077</v>
      </c>
      <c r="C50" s="215">
        <v>0.15</v>
      </c>
      <c r="D50" s="215"/>
      <c r="E50" s="215">
        <v>3</v>
      </c>
      <c r="F50" s="215"/>
    </row>
    <row r="51" spans="1:6">
      <c r="B51" s="77" t="s">
        <v>1078</v>
      </c>
      <c r="C51" s="215">
        <v>0.15</v>
      </c>
      <c r="D51" s="215"/>
      <c r="E51" s="215">
        <v>2</v>
      </c>
      <c r="F51" s="215"/>
    </row>
    <row r="52" spans="1:6">
      <c r="B52" s="77" t="s">
        <v>1079</v>
      </c>
      <c r="C52" s="215">
        <v>0.15</v>
      </c>
      <c r="D52" s="215"/>
      <c r="E52" s="215">
        <v>1</v>
      </c>
      <c r="F52" s="215"/>
    </row>
    <row r="53" spans="1:6">
      <c r="B53" s="77" t="s">
        <v>1080</v>
      </c>
      <c r="C53" s="215">
        <v>0.15</v>
      </c>
      <c r="D53" s="215"/>
      <c r="E53" s="215">
        <v>2</v>
      </c>
      <c r="F53" s="215" t="s">
        <v>1056</v>
      </c>
    </row>
    <row r="54" spans="1:6">
      <c r="B54" s="77" t="s">
        <v>1081</v>
      </c>
      <c r="C54" s="215">
        <v>0.15</v>
      </c>
      <c r="D54" s="215"/>
      <c r="E54" s="215">
        <v>2</v>
      </c>
      <c r="F54" s="215"/>
    </row>
    <row r="55" spans="1:6">
      <c r="B55" s="77" t="s">
        <v>1082</v>
      </c>
      <c r="C55" s="215">
        <v>0.15</v>
      </c>
      <c r="D55" s="215"/>
      <c r="E55" s="215">
        <v>1</v>
      </c>
      <c r="F55" s="215"/>
    </row>
    <row r="56" spans="1:6">
      <c r="B56" s="77" t="s">
        <v>1083</v>
      </c>
      <c r="C56" s="215">
        <v>0.5</v>
      </c>
      <c r="D56" s="215">
        <v>0.15</v>
      </c>
      <c r="E56" s="215">
        <v>1</v>
      </c>
      <c r="F56" s="215" t="s">
        <v>1032</v>
      </c>
    </row>
    <row r="57" spans="1:6">
      <c r="B57" s="77" t="s">
        <v>1084</v>
      </c>
      <c r="C57" s="215">
        <v>0.15</v>
      </c>
      <c r="D57" s="215"/>
      <c r="E57" s="215">
        <v>2</v>
      </c>
      <c r="F57" s="215" t="s">
        <v>1056</v>
      </c>
    </row>
    <row r="58" spans="1:6">
      <c r="B58" s="77" t="s">
        <v>1085</v>
      </c>
      <c r="C58" s="215">
        <v>0.15</v>
      </c>
      <c r="D58" s="215"/>
      <c r="E58" s="215">
        <v>2</v>
      </c>
      <c r="F58" s="215"/>
    </row>
    <row r="59" spans="1:6">
      <c r="A59" s="213" t="s">
        <v>1086</v>
      </c>
      <c r="B59" s="213"/>
      <c r="C59" s="213"/>
      <c r="D59" s="213"/>
      <c r="E59" s="213"/>
    </row>
    <row r="60" spans="1:6" ht="15.75">
      <c r="B60" s="77" t="s">
        <v>1087</v>
      </c>
      <c r="C60" s="215" t="s">
        <v>1088</v>
      </c>
      <c r="D60" s="215">
        <v>0.15</v>
      </c>
      <c r="E60" s="215">
        <v>1</v>
      </c>
      <c r="F60" s="215" t="s">
        <v>1032</v>
      </c>
    </row>
    <row r="61" spans="1:6" ht="15.75">
      <c r="B61" s="77" t="s">
        <v>1089</v>
      </c>
      <c r="C61" s="215" t="s">
        <v>1088</v>
      </c>
      <c r="D61" s="215">
        <v>0.15</v>
      </c>
      <c r="E61" s="215">
        <v>1</v>
      </c>
      <c r="F61" s="215" t="s">
        <v>1032</v>
      </c>
    </row>
    <row r="62" spans="1:6" ht="15.75">
      <c r="B62" s="77" t="s">
        <v>1090</v>
      </c>
      <c r="C62" s="215" t="s">
        <v>1091</v>
      </c>
      <c r="D62" s="215">
        <v>0.15</v>
      </c>
      <c r="E62" s="215">
        <v>1</v>
      </c>
      <c r="F62" s="215" t="s">
        <v>1032</v>
      </c>
    </row>
    <row r="63" spans="1:6" ht="15.75">
      <c r="B63" s="77" t="s">
        <v>1092</v>
      </c>
      <c r="C63" s="215" t="s">
        <v>1091</v>
      </c>
      <c r="D63" s="215">
        <v>0.15</v>
      </c>
      <c r="E63" s="215">
        <v>1</v>
      </c>
      <c r="F63" s="215" t="s">
        <v>1032</v>
      </c>
    </row>
    <row r="64" spans="1:6">
      <c r="B64" s="77" t="s">
        <v>1093</v>
      </c>
      <c r="C64" s="215">
        <v>0.15</v>
      </c>
      <c r="D64" s="215"/>
      <c r="E64" s="215">
        <v>1</v>
      </c>
      <c r="F64" s="215"/>
    </row>
    <row r="65" spans="1:6">
      <c r="B65" s="77" t="s">
        <v>871</v>
      </c>
      <c r="C65" s="215">
        <v>0.5</v>
      </c>
      <c r="D65" s="215">
        <v>0.15</v>
      </c>
      <c r="E65" s="215">
        <v>1</v>
      </c>
      <c r="F65" s="215" t="s">
        <v>1032</v>
      </c>
    </row>
    <row r="66" spans="1:6">
      <c r="B66" s="77" t="s">
        <v>1094</v>
      </c>
      <c r="C66" s="215">
        <v>0.25</v>
      </c>
      <c r="D66" s="215">
        <v>0.15</v>
      </c>
      <c r="E66" s="215">
        <v>1</v>
      </c>
      <c r="F66" s="215"/>
    </row>
    <row r="67" spans="1:6">
      <c r="B67" s="77" t="s">
        <v>1095</v>
      </c>
      <c r="C67" s="215">
        <v>0.25</v>
      </c>
      <c r="D67" s="215">
        <v>0.15</v>
      </c>
      <c r="E67" s="215">
        <v>1</v>
      </c>
      <c r="F67" s="215" t="s">
        <v>1032</v>
      </c>
    </row>
    <row r="68" spans="1:6">
      <c r="A68" s="213" t="s">
        <v>1096</v>
      </c>
      <c r="B68" s="213"/>
      <c r="C68" s="213"/>
      <c r="D68" s="213"/>
      <c r="E68" s="213"/>
    </row>
    <row r="69" spans="1:6">
      <c r="B69" s="77" t="s">
        <v>1097</v>
      </c>
      <c r="C69" s="215">
        <v>0.15</v>
      </c>
      <c r="D69" s="215"/>
      <c r="E69" s="215">
        <v>1</v>
      </c>
      <c r="F69" s="215" t="s">
        <v>1032</v>
      </c>
    </row>
    <row r="70" spans="1:6">
      <c r="A70" s="213" t="s">
        <v>39</v>
      </c>
      <c r="C70" s="213"/>
      <c r="D70" s="213"/>
      <c r="E70" s="213"/>
      <c r="F70" s="213"/>
    </row>
    <row r="71" spans="1:6">
      <c r="B71" s="77" t="s">
        <v>1098</v>
      </c>
      <c r="C71" s="215">
        <v>0.25</v>
      </c>
      <c r="D71" s="215">
        <v>0.2</v>
      </c>
      <c r="E71" s="215">
        <v>2</v>
      </c>
      <c r="F71" s="215"/>
    </row>
    <row r="72" spans="1:6">
      <c r="B72" s="77" t="s">
        <v>1099</v>
      </c>
      <c r="C72" s="215">
        <v>0.25</v>
      </c>
      <c r="D72" s="215">
        <v>0.15</v>
      </c>
      <c r="E72" s="215">
        <v>1</v>
      </c>
      <c r="F72" s="215" t="s">
        <v>1032</v>
      </c>
    </row>
    <row r="73" spans="1:6">
      <c r="B73" s="77" t="s">
        <v>1100</v>
      </c>
      <c r="C73" s="215">
        <v>0.4</v>
      </c>
      <c r="D73" s="215"/>
      <c r="E73" s="215">
        <v>2</v>
      </c>
      <c r="F73" s="215" t="s">
        <v>1032</v>
      </c>
    </row>
    <row r="74" spans="1:6">
      <c r="B74" s="77" t="s">
        <v>1101</v>
      </c>
      <c r="C74" s="215">
        <v>0.4</v>
      </c>
      <c r="D74" s="215"/>
      <c r="E74" s="215">
        <v>2</v>
      </c>
      <c r="F74" s="215"/>
    </row>
    <row r="75" spans="1:6">
      <c r="B75" s="77" t="s">
        <v>1102</v>
      </c>
      <c r="C75" s="215">
        <v>0.25</v>
      </c>
      <c r="D75" s="215">
        <v>0.15</v>
      </c>
      <c r="E75" s="215">
        <v>2</v>
      </c>
      <c r="F75" s="215"/>
    </row>
    <row r="76" spans="1:6">
      <c r="B76" s="77" t="s">
        <v>1103</v>
      </c>
      <c r="C76" s="215">
        <v>0.25</v>
      </c>
      <c r="D76" s="215">
        <v>0.2</v>
      </c>
      <c r="E76" s="215">
        <v>1</v>
      </c>
      <c r="F76" s="215" t="s">
        <v>1032</v>
      </c>
    </row>
    <row r="77" spans="1:6">
      <c r="B77" s="77" t="s">
        <v>1104</v>
      </c>
      <c r="C77" s="215">
        <v>0.3</v>
      </c>
      <c r="D77" s="215"/>
      <c r="E77" s="215">
        <v>2</v>
      </c>
      <c r="F77" s="215"/>
    </row>
    <row r="78" spans="1:6">
      <c r="A78" s="213" t="s">
        <v>1105</v>
      </c>
      <c r="C78" s="213"/>
      <c r="D78" s="213"/>
      <c r="E78" s="213"/>
      <c r="F78" s="213"/>
    </row>
    <row r="79" spans="1:6">
      <c r="B79" s="77" t="s">
        <v>1106</v>
      </c>
      <c r="C79" s="215">
        <v>0.5</v>
      </c>
      <c r="D79" s="215">
        <v>0.15</v>
      </c>
      <c r="E79" s="215">
        <v>2</v>
      </c>
      <c r="F79" s="215" t="s">
        <v>1076</v>
      </c>
    </row>
    <row r="80" spans="1:6">
      <c r="B80" s="77" t="s">
        <v>1107</v>
      </c>
      <c r="C80" s="215">
        <v>0.5</v>
      </c>
      <c r="D80" s="215">
        <v>0.15</v>
      </c>
      <c r="E80" s="215">
        <v>1</v>
      </c>
      <c r="F80" s="215" t="s">
        <v>1032</v>
      </c>
    </row>
    <row r="81" spans="2:6">
      <c r="B81" s="77" t="s">
        <v>1108</v>
      </c>
      <c r="C81" s="215">
        <v>0.15</v>
      </c>
      <c r="D81" s="215"/>
      <c r="E81" s="215">
        <v>2</v>
      </c>
      <c r="F81" s="215" t="s">
        <v>1109</v>
      </c>
    </row>
    <row r="82" spans="2:6">
      <c r="B82" s="77" t="s">
        <v>1110</v>
      </c>
      <c r="C82" s="215">
        <v>0.5</v>
      </c>
      <c r="D82" s="215">
        <v>0.15</v>
      </c>
      <c r="E82" s="215">
        <v>2</v>
      </c>
      <c r="F82" s="215" t="s">
        <v>1109</v>
      </c>
    </row>
    <row r="83" spans="2:6">
      <c r="B83" s="77" t="s">
        <v>1111</v>
      </c>
      <c r="C83" s="215">
        <v>1.5</v>
      </c>
      <c r="D83" s="215">
        <v>0.15</v>
      </c>
      <c r="E83" s="215">
        <v>2</v>
      </c>
      <c r="F83" s="215" t="s">
        <v>1032</v>
      </c>
    </row>
    <row r="84" spans="2:6">
      <c r="B84" s="77" t="s">
        <v>1112</v>
      </c>
      <c r="C84" s="215">
        <v>0.15</v>
      </c>
      <c r="D84" s="215"/>
      <c r="E84" s="215">
        <v>2</v>
      </c>
      <c r="F84" s="215"/>
    </row>
    <row r="85" spans="2:6">
      <c r="B85" s="77" t="s">
        <v>1113</v>
      </c>
      <c r="C85" s="215">
        <v>0.15</v>
      </c>
      <c r="D85" s="215"/>
      <c r="E85" s="215">
        <v>2</v>
      </c>
      <c r="F85" s="215"/>
    </row>
    <row r="86" spans="2:6">
      <c r="B86" s="77" t="s">
        <v>1114</v>
      </c>
      <c r="C86" s="215">
        <v>1.07</v>
      </c>
      <c r="D86" s="215">
        <v>0.15</v>
      </c>
      <c r="E86" s="215">
        <v>1</v>
      </c>
      <c r="F86" s="215"/>
    </row>
    <row r="87" spans="2:6">
      <c r="B87" s="77" t="s">
        <v>1115</v>
      </c>
      <c r="C87" s="215">
        <v>0.68</v>
      </c>
      <c r="D87" s="215">
        <v>0.15</v>
      </c>
      <c r="E87" s="215">
        <v>1</v>
      </c>
      <c r="F87" s="215"/>
    </row>
    <row r="88" spans="2:6">
      <c r="B88" s="77" t="s">
        <v>1116</v>
      </c>
      <c r="C88" s="215">
        <v>0.68</v>
      </c>
      <c r="D88" s="215">
        <v>0.15</v>
      </c>
      <c r="E88" s="215">
        <v>1</v>
      </c>
      <c r="F88" s="215"/>
    </row>
    <row r="89" spans="2:6">
      <c r="B89" s="77" t="s">
        <v>1117</v>
      </c>
      <c r="C89" s="215">
        <v>0.5</v>
      </c>
      <c r="D89" s="215">
        <v>0.15</v>
      </c>
      <c r="E89" s="215">
        <v>1</v>
      </c>
      <c r="F89" s="215" t="s">
        <v>1118</v>
      </c>
    </row>
    <row r="91" spans="2:6">
      <c r="B91" s="76" t="s">
        <v>1119</v>
      </c>
    </row>
    <row r="92" spans="2:6">
      <c r="B92" s="79" t="s">
        <v>1120</v>
      </c>
    </row>
    <row r="93" spans="2:6">
      <c r="B93" s="79" t="s">
        <v>1121</v>
      </c>
    </row>
    <row r="94" spans="2:6">
      <c r="B94" s="76"/>
    </row>
    <row r="95" spans="2:6">
      <c r="B95" s="76" t="s">
        <v>1122</v>
      </c>
    </row>
    <row r="96" spans="2:6">
      <c r="B96" s="76" t="s">
        <v>1123</v>
      </c>
    </row>
    <row r="97" spans="1:6">
      <c r="B97" s="76" t="s">
        <v>1124</v>
      </c>
    </row>
    <row r="98" spans="1:6">
      <c r="B98" s="76" t="s">
        <v>1125</v>
      </c>
    </row>
    <row r="99" spans="1:6">
      <c r="B99" s="76" t="s">
        <v>1126</v>
      </c>
    </row>
    <row r="100" spans="1:6">
      <c r="B100" s="76" t="s">
        <v>1127</v>
      </c>
    </row>
    <row r="101" spans="1:6">
      <c r="B101" s="76" t="s">
        <v>1128</v>
      </c>
    </row>
    <row r="105" spans="1:6" ht="15.75">
      <c r="A105" s="78" t="s">
        <v>1129</v>
      </c>
    </row>
    <row r="106" spans="1:6">
      <c r="B106" s="81" t="s">
        <v>1130</v>
      </c>
    </row>
    <row r="107" spans="1:6">
      <c r="B107" s="243" t="s">
        <v>1022</v>
      </c>
      <c r="C107" s="214" t="s">
        <v>1131</v>
      </c>
      <c r="D107" s="214" t="s">
        <v>555</v>
      </c>
      <c r="E107" s="244" t="s">
        <v>556</v>
      </c>
      <c r="F107" s="244" t="s">
        <v>236</v>
      </c>
    </row>
    <row r="108" spans="1:6" ht="15.75">
      <c r="B108" s="243"/>
      <c r="C108" s="214" t="s">
        <v>561</v>
      </c>
      <c r="D108" s="214" t="s">
        <v>1132</v>
      </c>
      <c r="E108" s="244"/>
      <c r="F108" s="244"/>
    </row>
    <row r="109" spans="1:6">
      <c r="B109" s="77" t="s">
        <v>1133</v>
      </c>
      <c r="C109" s="215" t="s">
        <v>1034</v>
      </c>
      <c r="D109" s="215">
        <v>0.5</v>
      </c>
      <c r="E109" s="215">
        <v>1</v>
      </c>
      <c r="F109" s="215" t="s">
        <v>1056</v>
      </c>
    </row>
    <row r="110" spans="1:6">
      <c r="B110" s="77" t="s">
        <v>1134</v>
      </c>
      <c r="C110" s="215" t="s">
        <v>1034</v>
      </c>
      <c r="D110" s="215">
        <v>0.7</v>
      </c>
      <c r="E110" s="215">
        <v>2</v>
      </c>
      <c r="F110" s="215"/>
    </row>
    <row r="111" spans="1:6">
      <c r="B111" s="77" t="s">
        <v>1135</v>
      </c>
      <c r="C111" s="215" t="s">
        <v>1034</v>
      </c>
      <c r="D111" s="215">
        <v>1.5</v>
      </c>
      <c r="E111" s="215">
        <v>2</v>
      </c>
      <c r="F111" s="215" t="s">
        <v>1041</v>
      </c>
    </row>
    <row r="112" spans="1:6">
      <c r="B112" s="77" t="s">
        <v>1136</v>
      </c>
      <c r="C112" s="215" t="s">
        <v>1034</v>
      </c>
      <c r="D112" s="215">
        <v>0.5</v>
      </c>
      <c r="E112" s="215">
        <v>2</v>
      </c>
      <c r="F112" s="215"/>
    </row>
    <row r="113" spans="2:6">
      <c r="B113" s="77" t="s">
        <v>1101</v>
      </c>
      <c r="C113" s="215" t="s">
        <v>1034</v>
      </c>
      <c r="D113" s="215">
        <v>0.6</v>
      </c>
      <c r="E113" s="215">
        <v>2</v>
      </c>
      <c r="F113" s="215"/>
    </row>
    <row r="114" spans="2:6">
      <c r="B114" s="77" t="s">
        <v>1137</v>
      </c>
      <c r="C114" s="215" t="s">
        <v>1034</v>
      </c>
      <c r="D114" s="215">
        <v>1</v>
      </c>
      <c r="E114" s="215">
        <v>2</v>
      </c>
      <c r="F114" s="215"/>
    </row>
    <row r="115" spans="2:6">
      <c r="B115" s="77" t="s">
        <v>1138</v>
      </c>
      <c r="C115" s="215" t="s">
        <v>1034</v>
      </c>
      <c r="D115" s="215">
        <v>0.5</v>
      </c>
      <c r="E115" s="215">
        <v>2</v>
      </c>
      <c r="F115" s="215"/>
    </row>
    <row r="116" spans="2:6">
      <c r="B116" s="77" t="s">
        <v>1139</v>
      </c>
      <c r="C116" s="215" t="s">
        <v>1034</v>
      </c>
      <c r="D116" s="215">
        <v>1</v>
      </c>
      <c r="E116" s="215">
        <v>2</v>
      </c>
      <c r="F116" s="215"/>
    </row>
    <row r="117" spans="2:6">
      <c r="B117" s="77" t="s">
        <v>1140</v>
      </c>
      <c r="C117" s="215" t="s">
        <v>1034</v>
      </c>
      <c r="D117" s="215">
        <v>1</v>
      </c>
      <c r="E117" s="215">
        <v>2</v>
      </c>
      <c r="F117" s="215"/>
    </row>
    <row r="118" spans="2:6">
      <c r="B118" s="77" t="s">
        <v>1141</v>
      </c>
      <c r="C118" s="215" t="s">
        <v>1034</v>
      </c>
      <c r="D118" s="215">
        <v>1</v>
      </c>
      <c r="E118" s="215">
        <v>3</v>
      </c>
      <c r="F118" s="215"/>
    </row>
    <row r="119" spans="2:6">
      <c r="B119" s="77" t="s">
        <v>1142</v>
      </c>
      <c r="C119" s="215" t="s">
        <v>1034</v>
      </c>
      <c r="D119" s="215">
        <v>0.3</v>
      </c>
      <c r="E119" s="215">
        <v>2</v>
      </c>
      <c r="F119" s="215"/>
    </row>
    <row r="120" spans="2:6">
      <c r="B120" s="77" t="s">
        <v>1143</v>
      </c>
      <c r="C120" s="215" t="s">
        <v>1034</v>
      </c>
      <c r="D120" s="215">
        <v>0.7</v>
      </c>
      <c r="E120" s="215">
        <v>2</v>
      </c>
      <c r="F120" s="215"/>
    </row>
    <row r="121" spans="2:6">
      <c r="B121" s="77" t="s">
        <v>1144</v>
      </c>
      <c r="C121" s="215" t="s">
        <v>1034</v>
      </c>
      <c r="D121" s="215">
        <v>0.5</v>
      </c>
      <c r="E121" s="215">
        <v>2</v>
      </c>
      <c r="F121" s="215"/>
    </row>
    <row r="122" spans="2:6">
      <c r="B122" s="77" t="s">
        <v>1145</v>
      </c>
      <c r="C122" s="215" t="s">
        <v>1034</v>
      </c>
      <c r="D122" s="215">
        <v>0.25</v>
      </c>
      <c r="E122" s="215">
        <v>2</v>
      </c>
      <c r="F122" s="215"/>
    </row>
    <row r="123" spans="2:6">
      <c r="B123" s="77" t="s">
        <v>1146</v>
      </c>
      <c r="C123" s="215" t="s">
        <v>1147</v>
      </c>
      <c r="D123" s="215" t="s">
        <v>1034</v>
      </c>
      <c r="E123" s="215">
        <v>2</v>
      </c>
      <c r="F123" s="215" t="s">
        <v>1148</v>
      </c>
    </row>
    <row r="124" spans="2:6">
      <c r="B124" s="77" t="s">
        <v>1149</v>
      </c>
      <c r="C124" s="215" t="s">
        <v>1034</v>
      </c>
      <c r="D124" s="215" t="s">
        <v>1034</v>
      </c>
      <c r="E124" s="215">
        <v>4</v>
      </c>
      <c r="F124" s="215" t="s">
        <v>1032</v>
      </c>
    </row>
    <row r="125" spans="2:6">
      <c r="B125" s="77" t="s">
        <v>1150</v>
      </c>
      <c r="C125" s="215" t="s">
        <v>1034</v>
      </c>
      <c r="D125" s="215">
        <v>0.75</v>
      </c>
      <c r="E125" s="215">
        <v>2</v>
      </c>
      <c r="F125" s="215" t="s">
        <v>1109</v>
      </c>
    </row>
    <row r="126" spans="2:6">
      <c r="B126" s="77" t="s">
        <v>1102</v>
      </c>
      <c r="C126" s="215" t="s">
        <v>1034</v>
      </c>
      <c r="D126" s="215">
        <v>0.9</v>
      </c>
      <c r="E126" s="215">
        <v>2</v>
      </c>
      <c r="F126" s="215"/>
    </row>
    <row r="127" spans="2:6">
      <c r="B127" s="77" t="s">
        <v>1151</v>
      </c>
      <c r="C127" s="215" t="s">
        <v>1034</v>
      </c>
      <c r="D127" s="215" t="s">
        <v>1034</v>
      </c>
      <c r="E127" s="215">
        <v>3</v>
      </c>
      <c r="F127" s="215" t="s">
        <v>1032</v>
      </c>
    </row>
    <row r="128" spans="2:6">
      <c r="B128" s="77" t="s">
        <v>1152</v>
      </c>
      <c r="C128" s="215" t="s">
        <v>1034</v>
      </c>
      <c r="D128" s="215">
        <v>1</v>
      </c>
      <c r="E128" s="215">
        <v>3</v>
      </c>
      <c r="F128" s="215" t="s">
        <v>1032</v>
      </c>
    </row>
    <row r="129" spans="2:6">
      <c r="B129" s="77" t="s">
        <v>1153</v>
      </c>
      <c r="C129" s="215" t="s">
        <v>1034</v>
      </c>
      <c r="D129" s="215">
        <v>1.5</v>
      </c>
      <c r="E129" s="215">
        <v>4</v>
      </c>
      <c r="F129" s="215" t="s">
        <v>1032</v>
      </c>
    </row>
    <row r="130" spans="2:6">
      <c r="B130" s="77" t="s">
        <v>1154</v>
      </c>
      <c r="C130" s="215" t="s">
        <v>1155</v>
      </c>
      <c r="D130" s="215" t="s">
        <v>1034</v>
      </c>
      <c r="E130" s="215">
        <v>2</v>
      </c>
      <c r="F130" s="215" t="s">
        <v>1076</v>
      </c>
    </row>
    <row r="131" spans="2:6">
      <c r="B131" s="77" t="s">
        <v>1156</v>
      </c>
      <c r="C131" s="215" t="s">
        <v>1157</v>
      </c>
      <c r="D131" s="215" t="s">
        <v>1034</v>
      </c>
      <c r="E131" s="215">
        <v>2</v>
      </c>
      <c r="F131" s="215" t="s">
        <v>1158</v>
      </c>
    </row>
    <row r="132" spans="2:6">
      <c r="B132" s="77" t="s">
        <v>1159</v>
      </c>
      <c r="C132" s="215" t="s">
        <v>1034</v>
      </c>
      <c r="D132" s="215">
        <v>0.5</v>
      </c>
      <c r="E132" s="215">
        <v>2</v>
      </c>
      <c r="F132" s="215"/>
    </row>
    <row r="133" spans="2:6">
      <c r="B133" s="76" t="s">
        <v>168</v>
      </c>
    </row>
    <row r="134" spans="2:6">
      <c r="B134" s="76" t="s">
        <v>1160</v>
      </c>
    </row>
    <row r="135" spans="2:6">
      <c r="B135" s="76" t="s">
        <v>1161</v>
      </c>
    </row>
    <row r="136" spans="2:6">
      <c r="B136" s="76" t="s">
        <v>1162</v>
      </c>
    </row>
    <row r="137" spans="2:6">
      <c r="B137" s="76" t="s">
        <v>1163</v>
      </c>
    </row>
    <row r="138" spans="2:6">
      <c r="B138" s="76" t="s">
        <v>1164</v>
      </c>
    </row>
    <row r="139" spans="2:6">
      <c r="B139" s="76" t="s">
        <v>1165</v>
      </c>
    </row>
    <row r="140" spans="2:6">
      <c r="B140" s="76" t="s">
        <v>1166</v>
      </c>
    </row>
    <row r="141" spans="2:6">
      <c r="B141" s="82" t="s">
        <v>1167</v>
      </c>
    </row>
    <row r="143" spans="2:6">
      <c r="B143" s="94" t="s">
        <v>657</v>
      </c>
    </row>
    <row r="144" spans="2:6">
      <c r="B144" s="98" t="s">
        <v>658</v>
      </c>
    </row>
    <row r="145" spans="2:2">
      <c r="B145" s="94" t="s">
        <v>659</v>
      </c>
    </row>
    <row r="146" spans="2:2">
      <c r="B146" s="97" t="s">
        <v>660</v>
      </c>
    </row>
    <row r="147" spans="2:2">
      <c r="B147" s="97" t="s">
        <v>661</v>
      </c>
    </row>
    <row r="148" spans="2:2">
      <c r="B148" s="97" t="s">
        <v>662</v>
      </c>
    </row>
    <row r="149" spans="2:2">
      <c r="B149" s="97" t="s">
        <v>663</v>
      </c>
    </row>
  </sheetData>
  <mergeCells count="5">
    <mergeCell ref="B107:B108"/>
    <mergeCell ref="E107:E108"/>
    <mergeCell ref="F107:F108"/>
    <mergeCell ref="E3:E4"/>
    <mergeCell ref="F3:F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3:I130"/>
  <sheetViews>
    <sheetView workbookViewId="0">
      <selection activeCell="A28" sqref="A28"/>
    </sheetView>
  </sheetViews>
  <sheetFormatPr defaultColWidth="9.140625" defaultRowHeight="12"/>
  <cols>
    <col min="1" max="1" width="68.5703125" style="86" bestFit="1" customWidth="1"/>
    <col min="2" max="3" width="9.140625" style="86"/>
    <col min="4" max="4" width="10.28515625" style="86" customWidth="1"/>
    <col min="5" max="5" width="10.5703125" style="86" customWidth="1"/>
    <col min="6" max="7" width="9.140625" style="86"/>
    <col min="8" max="8" width="13.28515625" style="86" bestFit="1" customWidth="1"/>
    <col min="9" max="9" width="11.5703125" style="86" customWidth="1"/>
    <col min="10" max="16384" width="9.140625" style="86"/>
  </cols>
  <sheetData>
    <row r="3" spans="1:9" ht="49.5">
      <c r="A3" s="85" t="s">
        <v>1022</v>
      </c>
      <c r="B3" s="216" t="s">
        <v>1168</v>
      </c>
      <c r="C3" s="216" t="s">
        <v>1169</v>
      </c>
      <c r="D3" s="216" t="s">
        <v>553</v>
      </c>
      <c r="E3" s="216" t="s">
        <v>554</v>
      </c>
      <c r="F3" s="216" t="s">
        <v>555</v>
      </c>
      <c r="G3" s="246" t="s">
        <v>556</v>
      </c>
      <c r="H3" s="246" t="s">
        <v>236</v>
      </c>
      <c r="I3" s="246" t="s">
        <v>578</v>
      </c>
    </row>
    <row r="4" spans="1:9">
      <c r="A4" s="85"/>
      <c r="B4" s="216" t="s">
        <v>562</v>
      </c>
      <c r="C4" s="216" t="s">
        <v>562</v>
      </c>
      <c r="D4" s="216" t="s">
        <v>561</v>
      </c>
      <c r="E4" s="216" t="s">
        <v>561</v>
      </c>
      <c r="F4" s="216" t="s">
        <v>562</v>
      </c>
      <c r="G4" s="246"/>
      <c r="H4" s="246"/>
      <c r="I4" s="246"/>
    </row>
    <row r="5" spans="1:9">
      <c r="A5" s="87"/>
      <c r="B5" s="87"/>
      <c r="C5" s="87"/>
      <c r="I5" s="88"/>
    </row>
    <row r="6" spans="1:9" ht="12.75" customHeight="1">
      <c r="A6" s="85" t="s">
        <v>247</v>
      </c>
      <c r="B6" s="88">
        <v>1.07</v>
      </c>
      <c r="C6" s="88">
        <v>0.15</v>
      </c>
      <c r="G6" s="88">
        <v>1</v>
      </c>
      <c r="H6" s="86" t="s">
        <v>1032</v>
      </c>
      <c r="I6" s="88" t="s">
        <v>1170</v>
      </c>
    </row>
    <row r="7" spans="1:9" ht="12.75" customHeight="1">
      <c r="A7" s="85" t="s">
        <v>592</v>
      </c>
      <c r="B7" s="88">
        <v>0.19</v>
      </c>
      <c r="C7" s="88">
        <v>0.15</v>
      </c>
      <c r="G7" s="88">
        <v>1</v>
      </c>
      <c r="H7" s="86" t="s">
        <v>1032</v>
      </c>
      <c r="I7" s="88" t="s">
        <v>1170</v>
      </c>
    </row>
    <row r="8" spans="1:9" ht="12.75" customHeight="1">
      <c r="A8" s="85" t="s">
        <v>253</v>
      </c>
      <c r="B8" s="88">
        <v>0.19</v>
      </c>
      <c r="C8" s="88">
        <v>0.15</v>
      </c>
      <c r="G8" s="88">
        <v>1</v>
      </c>
      <c r="H8" s="86" t="s">
        <v>1032</v>
      </c>
      <c r="I8" s="88" t="s">
        <v>1170</v>
      </c>
    </row>
    <row r="9" spans="1:9" ht="12.75" customHeight="1">
      <c r="A9" s="85" t="s">
        <v>302</v>
      </c>
      <c r="B9" s="88">
        <v>0.15</v>
      </c>
      <c r="C9" s="88">
        <f>B9</f>
        <v>0.15</v>
      </c>
      <c r="G9" s="88">
        <v>1</v>
      </c>
      <c r="H9" s="86" t="s">
        <v>1171</v>
      </c>
      <c r="I9" s="88" t="s">
        <v>1170</v>
      </c>
    </row>
    <row r="10" spans="1:9" ht="12.75" customHeight="1">
      <c r="A10" s="85" t="s">
        <v>616</v>
      </c>
      <c r="B10" s="88">
        <v>0.5</v>
      </c>
      <c r="C10" s="88">
        <v>0.15</v>
      </c>
      <c r="G10" s="88">
        <v>1</v>
      </c>
      <c r="H10" s="86" t="s">
        <v>1032</v>
      </c>
      <c r="I10" s="88" t="s">
        <v>1170</v>
      </c>
    </row>
    <row r="11" spans="1:9" ht="12.75" customHeight="1">
      <c r="A11" s="85" t="s">
        <v>642</v>
      </c>
      <c r="B11" s="88">
        <v>0.25</v>
      </c>
      <c r="C11" s="88">
        <v>0.15</v>
      </c>
      <c r="G11" s="88">
        <v>1</v>
      </c>
      <c r="H11" s="86" t="s">
        <v>1171</v>
      </c>
      <c r="I11" s="88" t="s">
        <v>1170</v>
      </c>
    </row>
    <row r="12" spans="1:9" ht="12.75" customHeight="1">
      <c r="A12" s="85" t="s">
        <v>311</v>
      </c>
      <c r="B12" s="88">
        <v>0.25</v>
      </c>
      <c r="C12" s="88">
        <v>0.15</v>
      </c>
      <c r="G12" s="88">
        <v>1</v>
      </c>
      <c r="H12" s="86" t="s">
        <v>1032</v>
      </c>
      <c r="I12" s="88" t="s">
        <v>1170</v>
      </c>
    </row>
    <row r="13" spans="1:9" ht="12.75" customHeight="1">
      <c r="A13" s="85" t="s">
        <v>323</v>
      </c>
      <c r="B13" s="88">
        <v>1.07</v>
      </c>
      <c r="C13" s="88">
        <v>0.15</v>
      </c>
      <c r="G13" s="88">
        <v>1</v>
      </c>
      <c r="H13" s="86" t="s">
        <v>1032</v>
      </c>
      <c r="I13" s="88" t="s">
        <v>1170</v>
      </c>
    </row>
    <row r="14" spans="1:9" ht="12.75" customHeight="1">
      <c r="A14" s="85" t="s">
        <v>597</v>
      </c>
      <c r="B14" s="88">
        <v>0.15</v>
      </c>
      <c r="C14" s="88">
        <f>B14</f>
        <v>0.15</v>
      </c>
      <c r="D14" s="88"/>
      <c r="E14" s="88"/>
      <c r="F14" s="88">
        <v>0.7</v>
      </c>
      <c r="G14" s="88">
        <v>2</v>
      </c>
      <c r="H14" s="86" t="s">
        <v>1171</v>
      </c>
      <c r="I14" s="88" t="s">
        <v>1170</v>
      </c>
    </row>
    <row r="15" spans="1:9" ht="12.75" customHeight="1">
      <c r="A15" s="85" t="s">
        <v>255</v>
      </c>
      <c r="B15" s="88">
        <v>0.38</v>
      </c>
      <c r="C15" s="88">
        <v>0.15</v>
      </c>
      <c r="G15" s="88">
        <v>1</v>
      </c>
      <c r="H15" s="86" t="s">
        <v>1171</v>
      </c>
      <c r="I15" s="88" t="s">
        <v>1170</v>
      </c>
    </row>
    <row r="16" spans="1:9" ht="12.75" customHeight="1">
      <c r="A16" s="85" t="s">
        <v>598</v>
      </c>
      <c r="B16" s="88">
        <v>0.38</v>
      </c>
      <c r="C16" s="88">
        <v>0.15</v>
      </c>
      <c r="G16" s="88">
        <v>1</v>
      </c>
      <c r="H16" s="86" t="s">
        <v>1171</v>
      </c>
      <c r="I16" s="88" t="s">
        <v>1170</v>
      </c>
    </row>
    <row r="17" spans="1:9" ht="12.75" customHeight="1">
      <c r="A17" s="85" t="s">
        <v>599</v>
      </c>
      <c r="B17" s="88">
        <v>0.15</v>
      </c>
      <c r="C17" s="88">
        <f>B17</f>
        <v>0.15</v>
      </c>
      <c r="G17" s="88">
        <v>1</v>
      </c>
      <c r="H17" s="86" t="s">
        <v>1171</v>
      </c>
      <c r="I17" s="88" t="s">
        <v>1170</v>
      </c>
    </row>
    <row r="18" spans="1:9" ht="12.75" customHeight="1">
      <c r="A18" s="85" t="s">
        <v>600</v>
      </c>
      <c r="B18" s="88">
        <v>0.21</v>
      </c>
      <c r="C18" s="88">
        <v>0.15</v>
      </c>
      <c r="G18" s="88">
        <v>2</v>
      </c>
      <c r="H18" s="86" t="s">
        <v>1171</v>
      </c>
      <c r="I18" s="88" t="s">
        <v>1170</v>
      </c>
    </row>
    <row r="19" spans="1:9" ht="12.75" customHeight="1">
      <c r="A19" s="85" t="s">
        <v>601</v>
      </c>
      <c r="B19" s="88">
        <v>0.15</v>
      </c>
      <c r="C19" s="88">
        <f>B19</f>
        <v>0.15</v>
      </c>
      <c r="G19" s="88">
        <v>3</v>
      </c>
      <c r="H19" s="86" t="s">
        <v>1171</v>
      </c>
      <c r="I19" s="88" t="s">
        <v>1170</v>
      </c>
    </row>
    <row r="20" spans="1:9" ht="12.75" customHeight="1">
      <c r="A20" s="85" t="s">
        <v>602</v>
      </c>
      <c r="B20" s="88"/>
      <c r="C20" s="109">
        <v>0.15</v>
      </c>
      <c r="G20" s="88">
        <v>1</v>
      </c>
      <c r="H20" s="86" t="s">
        <v>1032</v>
      </c>
      <c r="I20" s="88" t="s">
        <v>1170</v>
      </c>
    </row>
    <row r="21" spans="1:9" ht="12.75" customHeight="1">
      <c r="A21" s="85" t="s">
        <v>603</v>
      </c>
      <c r="B21" s="88">
        <v>0.38</v>
      </c>
      <c r="C21" s="88">
        <v>0.15</v>
      </c>
      <c r="G21" s="88">
        <v>1</v>
      </c>
      <c r="H21" s="86" t="s">
        <v>1032</v>
      </c>
      <c r="I21" s="88" t="s">
        <v>1170</v>
      </c>
    </row>
    <row r="22" spans="1:9" ht="12.75" customHeight="1">
      <c r="A22" s="85" t="s">
        <v>604</v>
      </c>
      <c r="B22" s="88">
        <v>0.15</v>
      </c>
      <c r="C22" s="88">
        <f>B22</f>
        <v>0.15</v>
      </c>
      <c r="G22" s="88">
        <v>1</v>
      </c>
      <c r="H22" s="86" t="s">
        <v>1041</v>
      </c>
      <c r="I22" s="88" t="s">
        <v>1170</v>
      </c>
    </row>
    <row r="23" spans="1:9" ht="12.75" customHeight="1">
      <c r="A23" s="85" t="s">
        <v>609</v>
      </c>
      <c r="B23" s="88">
        <v>0.15</v>
      </c>
      <c r="C23" s="88">
        <f>B23</f>
        <v>0.15</v>
      </c>
      <c r="G23" s="88">
        <v>2</v>
      </c>
      <c r="I23" s="88" t="s">
        <v>1170</v>
      </c>
    </row>
    <row r="24" spans="1:9" ht="12.75" customHeight="1">
      <c r="A24" s="85" t="s">
        <v>605</v>
      </c>
      <c r="B24" s="88">
        <v>0.5</v>
      </c>
      <c r="C24" s="88">
        <v>0.15</v>
      </c>
      <c r="G24" s="88">
        <v>1</v>
      </c>
      <c r="H24" s="86" t="s">
        <v>1032</v>
      </c>
      <c r="I24" s="88" t="s">
        <v>1170</v>
      </c>
    </row>
    <row r="25" spans="1:9" ht="12.75" customHeight="1">
      <c r="A25" s="85" t="s">
        <v>666</v>
      </c>
      <c r="B25" s="88">
        <v>1.07</v>
      </c>
      <c r="C25" s="88">
        <v>0.15</v>
      </c>
      <c r="G25" s="88">
        <v>1</v>
      </c>
      <c r="H25" s="86" t="s">
        <v>1032</v>
      </c>
      <c r="I25" s="88" t="s">
        <v>1170</v>
      </c>
    </row>
    <row r="26" spans="1:9" ht="12.75" customHeight="1">
      <c r="A26" s="85" t="s">
        <v>607</v>
      </c>
      <c r="B26" s="88">
        <v>0.15</v>
      </c>
      <c r="C26" s="88">
        <f>B26</f>
        <v>0.15</v>
      </c>
      <c r="D26" s="88"/>
      <c r="E26" s="88"/>
      <c r="F26" s="88">
        <v>1</v>
      </c>
      <c r="G26" s="88">
        <v>2</v>
      </c>
      <c r="H26" s="86" t="s">
        <v>1171</v>
      </c>
      <c r="I26" s="88" t="s">
        <v>1172</v>
      </c>
    </row>
    <row r="27" spans="1:9" ht="12.75" customHeight="1">
      <c r="A27" s="85" t="s">
        <v>328</v>
      </c>
      <c r="B27" s="88">
        <v>0.15</v>
      </c>
      <c r="C27" s="88">
        <f>B27</f>
        <v>0.15</v>
      </c>
      <c r="D27" s="88"/>
      <c r="E27" s="88"/>
      <c r="F27" s="88">
        <v>1</v>
      </c>
      <c r="G27" s="88">
        <v>2</v>
      </c>
      <c r="H27" s="86" t="s">
        <v>1171</v>
      </c>
      <c r="I27" s="88" t="s">
        <v>1172</v>
      </c>
    </row>
    <row r="28" spans="1:9" ht="12.75" customHeight="1">
      <c r="A28" s="85" t="s">
        <v>608</v>
      </c>
      <c r="B28" s="88">
        <v>0.15</v>
      </c>
      <c r="C28" s="88">
        <f>B28</f>
        <v>0.15</v>
      </c>
      <c r="D28" s="88"/>
      <c r="E28" s="88"/>
      <c r="F28" s="88">
        <v>0.5</v>
      </c>
      <c r="G28" s="88">
        <v>2</v>
      </c>
      <c r="H28" s="86" t="s">
        <v>1171</v>
      </c>
      <c r="I28" s="88" t="s">
        <v>1170</v>
      </c>
    </row>
    <row r="29" spans="1:9" ht="12.75" customHeight="1">
      <c r="A29" s="85" t="s">
        <v>637</v>
      </c>
      <c r="B29" s="110">
        <v>0</v>
      </c>
      <c r="C29" s="110">
        <v>0</v>
      </c>
      <c r="D29" s="88"/>
      <c r="E29" s="88"/>
      <c r="F29" s="88">
        <v>0.25</v>
      </c>
      <c r="G29" s="88">
        <v>2</v>
      </c>
      <c r="H29" s="86" t="s">
        <v>1171</v>
      </c>
      <c r="I29" s="88" t="s">
        <v>1170</v>
      </c>
    </row>
    <row r="30" spans="1:9" ht="12.75" customHeight="1">
      <c r="A30" s="85" t="s">
        <v>593</v>
      </c>
      <c r="B30" s="110">
        <v>0</v>
      </c>
      <c r="C30" s="110">
        <v>0</v>
      </c>
      <c r="D30" s="88"/>
      <c r="E30" s="88"/>
      <c r="F30" s="88">
        <v>0.5</v>
      </c>
      <c r="G30" s="88">
        <v>1</v>
      </c>
      <c r="H30" s="86" t="s">
        <v>1173</v>
      </c>
      <c r="I30" s="88" t="s">
        <v>1170</v>
      </c>
    </row>
    <row r="31" spans="1:9" ht="12.75" customHeight="1">
      <c r="A31" s="85" t="s">
        <v>249</v>
      </c>
      <c r="B31" s="110">
        <v>0</v>
      </c>
      <c r="C31" s="110">
        <v>0</v>
      </c>
      <c r="D31" s="88"/>
      <c r="E31" s="88"/>
      <c r="F31" s="88">
        <v>1.5</v>
      </c>
      <c r="G31" s="88">
        <v>2</v>
      </c>
      <c r="H31" s="86" t="s">
        <v>1174</v>
      </c>
      <c r="I31" s="88" t="s">
        <v>1170</v>
      </c>
    </row>
    <row r="32" spans="1:9" ht="12.75" customHeight="1">
      <c r="A32" s="85" t="s">
        <v>590</v>
      </c>
      <c r="B32" s="110">
        <v>0</v>
      </c>
      <c r="C32" s="110">
        <v>0</v>
      </c>
      <c r="D32" s="88"/>
      <c r="E32" s="88"/>
      <c r="F32" s="88">
        <v>1</v>
      </c>
      <c r="G32" s="88">
        <v>2</v>
      </c>
      <c r="H32" s="86" t="s">
        <v>1171</v>
      </c>
      <c r="I32" s="88" t="s">
        <v>1170</v>
      </c>
    </row>
    <row r="33" spans="1:9" ht="12.75" customHeight="1">
      <c r="A33" s="85" t="s">
        <v>271</v>
      </c>
      <c r="B33" s="110">
        <v>0</v>
      </c>
      <c r="C33" s="110">
        <v>0</v>
      </c>
      <c r="D33" s="88"/>
      <c r="E33" s="88"/>
      <c r="F33" s="88">
        <v>0.5</v>
      </c>
      <c r="G33" s="88">
        <v>2</v>
      </c>
      <c r="H33" s="86" t="s">
        <v>1171</v>
      </c>
      <c r="I33" s="88" t="s">
        <v>1170</v>
      </c>
    </row>
    <row r="34" spans="1:9" ht="12.75" customHeight="1">
      <c r="A34" s="85" t="s">
        <v>626</v>
      </c>
      <c r="B34" s="110">
        <v>0</v>
      </c>
      <c r="C34" s="110">
        <v>0</v>
      </c>
      <c r="D34" s="88"/>
      <c r="E34" s="88"/>
      <c r="F34" s="88">
        <v>1</v>
      </c>
      <c r="G34" s="88">
        <v>2</v>
      </c>
      <c r="H34" s="86" t="s">
        <v>1171</v>
      </c>
      <c r="I34" s="88" t="s">
        <v>1170</v>
      </c>
    </row>
    <row r="35" spans="1:9" ht="12.75" customHeight="1">
      <c r="A35" s="85" t="s">
        <v>629</v>
      </c>
      <c r="B35" s="110">
        <v>0</v>
      </c>
      <c r="C35" s="110">
        <v>0</v>
      </c>
      <c r="D35" s="88"/>
      <c r="E35" s="88"/>
      <c r="F35" s="88">
        <v>1</v>
      </c>
      <c r="G35" s="88">
        <v>3</v>
      </c>
      <c r="H35" s="86" t="s">
        <v>1171</v>
      </c>
      <c r="I35" s="88" t="s">
        <v>1170</v>
      </c>
    </row>
    <row r="36" spans="1:9" ht="12.75" customHeight="1">
      <c r="A36" s="85" t="s">
        <v>298</v>
      </c>
      <c r="B36" s="110">
        <v>0</v>
      </c>
      <c r="C36" s="110">
        <v>0</v>
      </c>
      <c r="D36" s="88"/>
      <c r="E36" s="88"/>
      <c r="F36" s="88">
        <v>0.3</v>
      </c>
      <c r="G36" s="88">
        <v>2</v>
      </c>
      <c r="H36" s="86" t="s">
        <v>1171</v>
      </c>
      <c r="I36" s="88" t="s">
        <v>1170</v>
      </c>
    </row>
    <row r="37" spans="1:9" ht="12.75" customHeight="1">
      <c r="A37" s="85" t="s">
        <v>305</v>
      </c>
      <c r="B37" s="110">
        <v>0</v>
      </c>
      <c r="C37" s="110">
        <v>0</v>
      </c>
      <c r="D37" s="88"/>
      <c r="E37" s="88"/>
      <c r="F37" s="88">
        <v>0.5</v>
      </c>
      <c r="G37" s="88">
        <v>2</v>
      </c>
      <c r="H37" s="86" t="s">
        <v>1171</v>
      </c>
      <c r="I37" s="88" t="s">
        <v>1170</v>
      </c>
    </row>
    <row r="38" spans="1:9" ht="12.75" customHeight="1">
      <c r="A38" s="85" t="s">
        <v>627</v>
      </c>
      <c r="B38" s="110">
        <v>0</v>
      </c>
      <c r="C38" s="110">
        <v>0</v>
      </c>
      <c r="D38" s="88"/>
      <c r="E38" s="88"/>
      <c r="F38" s="88"/>
      <c r="G38" s="88">
        <v>4</v>
      </c>
      <c r="H38" s="86" t="s">
        <v>1175</v>
      </c>
      <c r="I38" s="88" t="s">
        <v>1170</v>
      </c>
    </row>
    <row r="39" spans="1:9" ht="12.75" customHeight="1">
      <c r="A39" s="85" t="s">
        <v>316</v>
      </c>
      <c r="B39" s="110">
        <v>0</v>
      </c>
      <c r="C39" s="110">
        <v>0</v>
      </c>
      <c r="D39" s="88"/>
      <c r="E39" s="88"/>
      <c r="F39" s="88">
        <v>0.75</v>
      </c>
      <c r="G39" s="88">
        <v>2</v>
      </c>
      <c r="H39" s="86" t="s">
        <v>1176</v>
      </c>
      <c r="I39" s="88" t="s">
        <v>1172</v>
      </c>
    </row>
    <row r="40" spans="1:9" ht="12.75" customHeight="1">
      <c r="A40" s="85" t="s">
        <v>611</v>
      </c>
      <c r="B40" s="110">
        <v>0</v>
      </c>
      <c r="C40" s="110">
        <v>0</v>
      </c>
      <c r="D40" s="88"/>
      <c r="E40" s="88"/>
      <c r="F40" s="88"/>
      <c r="G40" s="88">
        <v>3</v>
      </c>
      <c r="H40" s="86" t="s">
        <v>1175</v>
      </c>
      <c r="I40" s="88" t="s">
        <v>1172</v>
      </c>
    </row>
    <row r="41" spans="1:9" ht="12.75" customHeight="1">
      <c r="A41" s="85" t="s">
        <v>638</v>
      </c>
      <c r="B41" s="110">
        <v>0</v>
      </c>
      <c r="C41" s="110">
        <v>0</v>
      </c>
      <c r="D41" s="88">
        <v>20</v>
      </c>
      <c r="E41" s="88">
        <v>50</v>
      </c>
      <c r="F41" s="88"/>
      <c r="G41" s="88">
        <v>2</v>
      </c>
      <c r="H41" s="86" t="s">
        <v>1177</v>
      </c>
      <c r="I41" s="88" t="s">
        <v>1170</v>
      </c>
    </row>
    <row r="42" spans="1:9" ht="12.75" customHeight="1">
      <c r="A42" s="85" t="s">
        <v>634</v>
      </c>
      <c r="B42" s="110">
        <v>0</v>
      </c>
      <c r="C42" s="110">
        <v>0</v>
      </c>
      <c r="D42" s="88"/>
      <c r="E42" s="88"/>
      <c r="F42" s="88">
        <v>1</v>
      </c>
      <c r="G42" s="88">
        <v>3</v>
      </c>
      <c r="H42" s="86" t="s">
        <v>1175</v>
      </c>
      <c r="I42" s="88" t="s">
        <v>1170</v>
      </c>
    </row>
    <row r="43" spans="1:9" ht="12.75" customHeight="1">
      <c r="A43" s="85" t="s">
        <v>612</v>
      </c>
      <c r="B43" s="110">
        <v>0</v>
      </c>
      <c r="C43" s="110">
        <v>0</v>
      </c>
      <c r="D43" s="88"/>
      <c r="E43" s="88"/>
      <c r="F43" s="88">
        <v>1.5</v>
      </c>
      <c r="G43" s="88">
        <v>4</v>
      </c>
      <c r="H43" s="86" t="s">
        <v>1175</v>
      </c>
      <c r="I43" s="88" t="s">
        <v>1172</v>
      </c>
    </row>
    <row r="44" spans="1:9" ht="12.75" customHeight="1">
      <c r="A44" s="85" t="s">
        <v>645</v>
      </c>
      <c r="B44" s="110">
        <v>0</v>
      </c>
      <c r="C44" s="110">
        <v>0</v>
      </c>
      <c r="D44" s="88">
        <v>25</v>
      </c>
      <c r="E44" s="88">
        <v>50</v>
      </c>
      <c r="F44" s="88"/>
      <c r="G44" s="88">
        <v>2</v>
      </c>
      <c r="H44" s="86" t="s">
        <v>1178</v>
      </c>
      <c r="I44" s="88" t="s">
        <v>1170</v>
      </c>
    </row>
    <row r="45" spans="1:9" ht="12.75" customHeight="1">
      <c r="A45" s="85" t="s">
        <v>324</v>
      </c>
      <c r="B45" s="110">
        <v>0</v>
      </c>
      <c r="C45" s="110">
        <v>0</v>
      </c>
      <c r="D45" s="88">
        <v>50</v>
      </c>
      <c r="E45" s="88"/>
      <c r="F45" s="88"/>
      <c r="G45" s="88">
        <v>2</v>
      </c>
      <c r="H45" s="86" t="s">
        <v>1179</v>
      </c>
      <c r="I45" s="88" t="s">
        <v>1170</v>
      </c>
    </row>
    <row r="46" spans="1:9" ht="12.75" customHeight="1">
      <c r="A46" s="85" t="s">
        <v>610</v>
      </c>
      <c r="B46" s="110">
        <v>0</v>
      </c>
      <c r="C46" s="110">
        <v>0</v>
      </c>
      <c r="D46" s="215"/>
      <c r="F46" s="215">
        <v>0.5</v>
      </c>
      <c r="G46" s="215">
        <v>2</v>
      </c>
      <c r="I46" s="88" t="s">
        <v>1170</v>
      </c>
    </row>
    <row r="47" spans="1:9" ht="12.75" customHeight="1">
      <c r="A47" s="85" t="s">
        <v>619</v>
      </c>
      <c r="B47" s="88">
        <v>0.5</v>
      </c>
      <c r="C47" s="88">
        <v>0.2</v>
      </c>
      <c r="G47" s="88">
        <v>2</v>
      </c>
      <c r="H47" s="86" t="s">
        <v>1171</v>
      </c>
      <c r="I47" s="88" t="s">
        <v>1170</v>
      </c>
    </row>
    <row r="48" spans="1:9" ht="12.75" customHeight="1">
      <c r="A48" s="85" t="s">
        <v>277</v>
      </c>
      <c r="B48" s="88">
        <v>0.5</v>
      </c>
      <c r="C48" s="88">
        <v>0.15</v>
      </c>
      <c r="G48" s="88">
        <v>2</v>
      </c>
      <c r="H48" s="86" t="s">
        <v>1171</v>
      </c>
      <c r="I48" s="88" t="s">
        <v>1170</v>
      </c>
    </row>
    <row r="49" spans="1:9" ht="12.75" customHeight="1">
      <c r="A49" s="85" t="s">
        <v>295</v>
      </c>
      <c r="B49" s="88">
        <v>0.15</v>
      </c>
      <c r="C49" s="88">
        <f>B49</f>
        <v>0.15</v>
      </c>
      <c r="D49" s="88"/>
      <c r="E49" s="88"/>
      <c r="F49" s="88">
        <v>0.7</v>
      </c>
      <c r="G49" s="88">
        <v>2</v>
      </c>
      <c r="H49" s="86" t="s">
        <v>1171</v>
      </c>
      <c r="I49" s="88" t="s">
        <v>1172</v>
      </c>
    </row>
    <row r="50" spans="1:9" ht="12.75" customHeight="1">
      <c r="A50" s="85" t="s">
        <v>275</v>
      </c>
      <c r="B50" s="88">
        <v>0.5</v>
      </c>
      <c r="C50" s="88">
        <v>0.15</v>
      </c>
      <c r="G50" s="88">
        <v>2</v>
      </c>
      <c r="H50" s="86" t="s">
        <v>1171</v>
      </c>
      <c r="I50" s="88" t="s">
        <v>1170</v>
      </c>
    </row>
    <row r="51" spans="1:9" ht="12.75" customHeight="1">
      <c r="A51" s="85" t="s">
        <v>307</v>
      </c>
      <c r="B51" s="88">
        <v>0.5</v>
      </c>
      <c r="C51" s="88">
        <v>0.15</v>
      </c>
      <c r="G51" s="88">
        <v>1</v>
      </c>
      <c r="H51" s="86" t="s">
        <v>1032</v>
      </c>
      <c r="I51" s="88" t="s">
        <v>1170</v>
      </c>
    </row>
    <row r="52" spans="1:9" ht="12.75" customHeight="1">
      <c r="A52" s="85" t="s">
        <v>639</v>
      </c>
      <c r="B52" s="88">
        <v>0.5</v>
      </c>
      <c r="C52" s="88">
        <v>0.15</v>
      </c>
      <c r="G52" s="88">
        <v>1</v>
      </c>
      <c r="H52" s="86" t="s">
        <v>1032</v>
      </c>
      <c r="I52" s="88" t="s">
        <v>1170</v>
      </c>
    </row>
    <row r="53" spans="1:9" ht="12.75" customHeight="1">
      <c r="A53" s="85" t="s">
        <v>269</v>
      </c>
      <c r="B53" s="88">
        <v>0.5</v>
      </c>
      <c r="C53" s="88">
        <v>0.15</v>
      </c>
      <c r="G53" s="88">
        <v>1</v>
      </c>
      <c r="H53" s="86" t="s">
        <v>1032</v>
      </c>
      <c r="I53" s="88" t="s">
        <v>1170</v>
      </c>
    </row>
    <row r="54" spans="1:9" ht="12.75" customHeight="1">
      <c r="A54" s="85" t="s">
        <v>274</v>
      </c>
      <c r="B54" s="88">
        <v>0.15</v>
      </c>
      <c r="C54" s="88">
        <f>B54</f>
        <v>0.15</v>
      </c>
      <c r="G54" s="88">
        <v>1</v>
      </c>
      <c r="H54" s="86" t="s">
        <v>1032</v>
      </c>
      <c r="I54" s="88" t="s">
        <v>1170</v>
      </c>
    </row>
    <row r="55" spans="1:9" ht="12.75" customHeight="1">
      <c r="A55" s="85" t="s">
        <v>613</v>
      </c>
      <c r="B55" s="88">
        <v>0.15</v>
      </c>
      <c r="C55" s="88">
        <f t="shared" ref="C55:C60" si="0">B55</f>
        <v>0.15</v>
      </c>
      <c r="G55" s="88">
        <v>2</v>
      </c>
      <c r="H55" s="86" t="s">
        <v>1056</v>
      </c>
      <c r="I55" s="88" t="s">
        <v>1172</v>
      </c>
    </row>
    <row r="56" spans="1:9" ht="12.75" customHeight="1">
      <c r="A56" s="85" t="s">
        <v>589</v>
      </c>
      <c r="B56" s="88">
        <v>0</v>
      </c>
      <c r="C56" s="88">
        <v>0</v>
      </c>
      <c r="G56" s="88">
        <v>1</v>
      </c>
      <c r="H56" s="86" t="s">
        <v>1171</v>
      </c>
      <c r="I56" s="88" t="s">
        <v>1170</v>
      </c>
    </row>
    <row r="57" spans="1:9" ht="12.75" customHeight="1">
      <c r="A57" s="85" t="s">
        <v>632</v>
      </c>
      <c r="B57" s="88">
        <v>0.15</v>
      </c>
      <c r="C57" s="88">
        <f t="shared" si="0"/>
        <v>0.15</v>
      </c>
      <c r="G57" s="88">
        <v>1</v>
      </c>
      <c r="H57" s="86" t="s">
        <v>1032</v>
      </c>
      <c r="I57" s="88" t="s">
        <v>1170</v>
      </c>
    </row>
    <row r="58" spans="1:9" ht="12.75" customHeight="1">
      <c r="A58" s="85" t="s">
        <v>294</v>
      </c>
      <c r="B58" s="88">
        <v>0.15</v>
      </c>
      <c r="C58" s="88">
        <f t="shared" si="0"/>
        <v>0.15</v>
      </c>
      <c r="G58" s="88">
        <v>1</v>
      </c>
      <c r="H58" s="86" t="s">
        <v>1032</v>
      </c>
      <c r="I58" s="88" t="s">
        <v>1170</v>
      </c>
    </row>
    <row r="59" spans="1:9" ht="12.75" customHeight="1">
      <c r="A59" s="85" t="s">
        <v>635</v>
      </c>
      <c r="B59" s="88">
        <v>0.15</v>
      </c>
      <c r="C59" s="88">
        <f t="shared" si="0"/>
        <v>0.15</v>
      </c>
      <c r="G59" s="88">
        <v>1</v>
      </c>
      <c r="H59" s="86" t="s">
        <v>1171</v>
      </c>
      <c r="I59" s="88" t="s">
        <v>1170</v>
      </c>
    </row>
    <row r="60" spans="1:9" ht="12.75" customHeight="1">
      <c r="A60" s="85" t="s">
        <v>299</v>
      </c>
      <c r="B60" s="88">
        <v>0.15</v>
      </c>
      <c r="C60" s="88">
        <f t="shared" si="0"/>
        <v>0.15</v>
      </c>
      <c r="G60" s="88">
        <v>2</v>
      </c>
      <c r="H60" s="86" t="s">
        <v>1171</v>
      </c>
      <c r="I60" s="88" t="s">
        <v>1170</v>
      </c>
    </row>
    <row r="61" spans="1:9" ht="12.75" customHeight="1">
      <c r="A61" s="85" t="s">
        <v>617</v>
      </c>
      <c r="B61" s="88">
        <v>0.5</v>
      </c>
      <c r="C61" s="88">
        <v>0.15</v>
      </c>
      <c r="G61" s="88">
        <v>1</v>
      </c>
      <c r="H61" s="86" t="s">
        <v>1032</v>
      </c>
      <c r="I61" s="88" t="s">
        <v>1170</v>
      </c>
    </row>
    <row r="62" spans="1:9" ht="12.75" customHeight="1">
      <c r="A62" s="85" t="s">
        <v>292</v>
      </c>
      <c r="B62" s="88">
        <v>0.5</v>
      </c>
      <c r="C62" s="88">
        <f t="shared" ref="C62:C75" si="1">B62</f>
        <v>0.5</v>
      </c>
      <c r="G62" s="88">
        <v>1</v>
      </c>
      <c r="H62" s="86" t="s">
        <v>1032</v>
      </c>
      <c r="I62" s="88" t="s">
        <v>1170</v>
      </c>
    </row>
    <row r="63" spans="1:9" ht="12.75" customHeight="1">
      <c r="A63" s="85" t="s">
        <v>286</v>
      </c>
      <c r="B63" s="88">
        <v>0.15</v>
      </c>
      <c r="C63" s="88">
        <f t="shared" si="1"/>
        <v>0.15</v>
      </c>
      <c r="G63" s="88">
        <v>2</v>
      </c>
      <c r="H63" s="86" t="s">
        <v>1171</v>
      </c>
      <c r="I63" s="88" t="s">
        <v>1170</v>
      </c>
    </row>
    <row r="64" spans="1:9" ht="12.75" customHeight="1">
      <c r="A64" s="85" t="s">
        <v>625</v>
      </c>
      <c r="B64" s="88">
        <v>0.15</v>
      </c>
      <c r="C64" s="88">
        <f t="shared" si="1"/>
        <v>0.15</v>
      </c>
      <c r="G64" s="88">
        <v>2</v>
      </c>
      <c r="H64" s="86" t="s">
        <v>1032</v>
      </c>
      <c r="I64" s="88" t="s">
        <v>1170</v>
      </c>
    </row>
    <row r="65" spans="1:9" ht="12.75" customHeight="1">
      <c r="A65" s="85" t="s">
        <v>281</v>
      </c>
      <c r="B65" s="88">
        <v>0.15</v>
      </c>
      <c r="C65" s="88">
        <f t="shared" si="1"/>
        <v>0.15</v>
      </c>
      <c r="G65" s="88">
        <v>1</v>
      </c>
      <c r="H65" s="86" t="s">
        <v>1032</v>
      </c>
      <c r="I65" s="88" t="s">
        <v>1170</v>
      </c>
    </row>
    <row r="66" spans="1:9" ht="12.75" customHeight="1">
      <c r="A66" s="85" t="s">
        <v>264</v>
      </c>
      <c r="B66" s="88">
        <v>0.15</v>
      </c>
      <c r="C66" s="88">
        <f t="shared" si="1"/>
        <v>0.15</v>
      </c>
      <c r="G66" s="88">
        <v>1</v>
      </c>
      <c r="H66" s="86" t="s">
        <v>1032</v>
      </c>
      <c r="I66" s="88" t="s">
        <v>1172</v>
      </c>
    </row>
    <row r="67" spans="1:9" ht="12.75" customHeight="1">
      <c r="A67" s="85" t="s">
        <v>257</v>
      </c>
      <c r="B67" s="88">
        <v>0</v>
      </c>
      <c r="C67" s="88">
        <v>0</v>
      </c>
      <c r="G67" s="88">
        <v>2</v>
      </c>
      <c r="H67" s="86" t="s">
        <v>1076</v>
      </c>
      <c r="I67" s="88" t="s">
        <v>1170</v>
      </c>
    </row>
    <row r="68" spans="1:9" ht="12.75" customHeight="1">
      <c r="A68" s="85" t="s">
        <v>282</v>
      </c>
      <c r="B68" s="88">
        <v>0.15</v>
      </c>
      <c r="C68" s="88">
        <f t="shared" si="1"/>
        <v>0.15</v>
      </c>
      <c r="G68" s="88">
        <v>3</v>
      </c>
      <c r="H68" s="86" t="s">
        <v>1171</v>
      </c>
      <c r="I68" s="88" t="s">
        <v>1172</v>
      </c>
    </row>
    <row r="69" spans="1:9" ht="12.75" customHeight="1">
      <c r="A69" s="85" t="s">
        <v>322</v>
      </c>
      <c r="B69" s="88">
        <v>0.15</v>
      </c>
      <c r="C69" s="88">
        <f t="shared" si="1"/>
        <v>0.15</v>
      </c>
      <c r="G69" s="88">
        <v>2</v>
      </c>
      <c r="H69" s="86" t="s">
        <v>1171</v>
      </c>
      <c r="I69" s="88" t="s">
        <v>1170</v>
      </c>
    </row>
    <row r="70" spans="1:9" ht="12.75" customHeight="1">
      <c r="A70" s="85" t="s">
        <v>643</v>
      </c>
      <c r="B70" s="88">
        <v>0.15</v>
      </c>
      <c r="C70" s="88">
        <f t="shared" si="1"/>
        <v>0.15</v>
      </c>
      <c r="G70" s="88">
        <v>1</v>
      </c>
      <c r="H70" s="86" t="s">
        <v>1171</v>
      </c>
      <c r="I70" s="88" t="s">
        <v>1170</v>
      </c>
    </row>
    <row r="71" spans="1:9" ht="12.75" customHeight="1">
      <c r="A71" s="85" t="s">
        <v>260</v>
      </c>
      <c r="B71" s="88">
        <v>0.15</v>
      </c>
      <c r="C71" s="88">
        <f t="shared" si="1"/>
        <v>0.15</v>
      </c>
      <c r="G71" s="88">
        <v>2</v>
      </c>
      <c r="H71" s="86" t="s">
        <v>1056</v>
      </c>
      <c r="I71" s="88" t="s">
        <v>1170</v>
      </c>
    </row>
    <row r="72" spans="1:9" ht="12.75" customHeight="1">
      <c r="A72" s="85" t="s">
        <v>628</v>
      </c>
      <c r="B72" s="88">
        <v>0.15</v>
      </c>
      <c r="C72" s="88">
        <f t="shared" si="1"/>
        <v>0.15</v>
      </c>
      <c r="G72" s="88">
        <v>2</v>
      </c>
      <c r="H72" s="86" t="s">
        <v>1171</v>
      </c>
      <c r="I72" s="88" t="s">
        <v>1170</v>
      </c>
    </row>
    <row r="73" spans="1:9" ht="12.75" customHeight="1">
      <c r="A73" s="85" t="s">
        <v>278</v>
      </c>
      <c r="B73" s="88">
        <v>0.15</v>
      </c>
      <c r="C73" s="88">
        <f t="shared" si="1"/>
        <v>0.15</v>
      </c>
      <c r="G73" s="88">
        <v>1</v>
      </c>
      <c r="H73" s="86" t="s">
        <v>1171</v>
      </c>
      <c r="I73" s="88" t="s">
        <v>1170</v>
      </c>
    </row>
    <row r="74" spans="1:9" ht="12.75" customHeight="1">
      <c r="A74" s="85" t="s">
        <v>334</v>
      </c>
      <c r="B74" s="88">
        <v>0.5</v>
      </c>
      <c r="C74" s="88">
        <v>0.15</v>
      </c>
      <c r="G74" s="88">
        <v>1</v>
      </c>
      <c r="H74" s="86" t="s">
        <v>1032</v>
      </c>
      <c r="I74" s="88" t="s">
        <v>1170</v>
      </c>
    </row>
    <row r="75" spans="1:9" ht="12.75" customHeight="1">
      <c r="A75" s="85" t="s">
        <v>261</v>
      </c>
      <c r="B75" s="88">
        <v>0.15</v>
      </c>
      <c r="C75" s="88">
        <f t="shared" si="1"/>
        <v>0.15</v>
      </c>
      <c r="G75" s="88">
        <v>2</v>
      </c>
      <c r="H75" s="86" t="s">
        <v>1056</v>
      </c>
      <c r="I75" s="88" t="s">
        <v>1170</v>
      </c>
    </row>
    <row r="76" spans="1:9" ht="12.75" customHeight="1">
      <c r="A76" s="85" t="s">
        <v>640</v>
      </c>
      <c r="B76" s="88">
        <v>0.5</v>
      </c>
      <c r="C76" s="88">
        <v>0.15</v>
      </c>
      <c r="G76" s="88">
        <v>1</v>
      </c>
      <c r="H76" s="86" t="s">
        <v>1171</v>
      </c>
      <c r="I76" s="88" t="s">
        <v>1170</v>
      </c>
    </row>
    <row r="77" spans="1:9" ht="12.75" customHeight="1">
      <c r="A77" s="85" t="s">
        <v>309</v>
      </c>
      <c r="B77" s="88">
        <v>0.5</v>
      </c>
      <c r="C77" s="88">
        <v>0.15</v>
      </c>
      <c r="G77" s="88">
        <v>1</v>
      </c>
      <c r="H77" s="86" t="s">
        <v>1032</v>
      </c>
      <c r="I77" s="88" t="s">
        <v>1170</v>
      </c>
    </row>
    <row r="78" spans="1:9" ht="12.75" customHeight="1">
      <c r="A78" s="85" t="s">
        <v>614</v>
      </c>
      <c r="B78" s="88">
        <v>0.15</v>
      </c>
      <c r="C78" s="88">
        <f t="shared" ref="C78:C85" si="2">B78</f>
        <v>0.15</v>
      </c>
      <c r="G78" s="88">
        <v>1</v>
      </c>
      <c r="H78" s="86" t="s">
        <v>1171</v>
      </c>
      <c r="I78" s="88" t="s">
        <v>1170</v>
      </c>
    </row>
    <row r="79" spans="1:9" ht="12.75" customHeight="1">
      <c r="A79" s="85" t="s">
        <v>313</v>
      </c>
      <c r="B79" s="88">
        <v>0.15</v>
      </c>
      <c r="C79" s="88">
        <f t="shared" si="2"/>
        <v>0.15</v>
      </c>
      <c r="G79" s="88">
        <v>1</v>
      </c>
      <c r="H79" s="86" t="s">
        <v>1032</v>
      </c>
      <c r="I79" s="88" t="s">
        <v>1170</v>
      </c>
    </row>
    <row r="80" spans="1:9" ht="12.75" customHeight="1">
      <c r="A80" s="85" t="s">
        <v>641</v>
      </c>
      <c r="B80" s="88">
        <v>0.15</v>
      </c>
      <c r="C80" s="88">
        <f t="shared" si="2"/>
        <v>0.15</v>
      </c>
      <c r="G80" s="88">
        <v>1</v>
      </c>
      <c r="H80" s="86" t="s">
        <v>1032</v>
      </c>
      <c r="I80" s="88" t="s">
        <v>1170</v>
      </c>
    </row>
    <row r="81" spans="1:9" ht="12.75" customHeight="1">
      <c r="A81" s="85" t="s">
        <v>615</v>
      </c>
      <c r="B81" s="88">
        <v>0.15</v>
      </c>
      <c r="C81" s="88">
        <f t="shared" si="2"/>
        <v>0.15</v>
      </c>
      <c r="G81" s="88">
        <v>1</v>
      </c>
      <c r="H81" s="86" t="s">
        <v>1032</v>
      </c>
      <c r="I81" s="88" t="s">
        <v>1170</v>
      </c>
    </row>
    <row r="82" spans="1:9" ht="12.75" customHeight="1">
      <c r="A82" s="85" t="s">
        <v>618</v>
      </c>
      <c r="B82" s="88">
        <v>0.15</v>
      </c>
      <c r="C82" s="88">
        <f t="shared" si="2"/>
        <v>0.15</v>
      </c>
      <c r="G82" s="88">
        <v>1</v>
      </c>
      <c r="H82" s="86" t="s">
        <v>1032</v>
      </c>
      <c r="I82" s="88" t="s">
        <v>1170</v>
      </c>
    </row>
    <row r="83" spans="1:9" ht="12.75" customHeight="1">
      <c r="A83" s="85" t="s">
        <v>596</v>
      </c>
      <c r="B83" s="88">
        <v>0.4</v>
      </c>
      <c r="C83" s="88">
        <f t="shared" si="2"/>
        <v>0.4</v>
      </c>
      <c r="D83" s="88"/>
      <c r="E83" s="88"/>
      <c r="F83" s="88">
        <v>0.5</v>
      </c>
      <c r="G83" s="88">
        <v>2</v>
      </c>
      <c r="H83" s="86" t="s">
        <v>1032</v>
      </c>
      <c r="I83" s="88" t="s">
        <v>1170</v>
      </c>
    </row>
    <row r="84" spans="1:9" ht="12.75" customHeight="1">
      <c r="A84" s="85" t="s">
        <v>252</v>
      </c>
      <c r="B84" s="88">
        <v>0.4</v>
      </c>
      <c r="C84" s="88">
        <f t="shared" si="2"/>
        <v>0.4</v>
      </c>
      <c r="D84" s="88"/>
      <c r="E84" s="88"/>
      <c r="F84" s="88">
        <v>0.6</v>
      </c>
      <c r="G84" s="88">
        <v>2</v>
      </c>
      <c r="H84" s="86" t="s">
        <v>1171</v>
      </c>
      <c r="I84" s="88" t="s">
        <v>1170</v>
      </c>
    </row>
    <row r="85" spans="1:9" ht="12.75" customHeight="1">
      <c r="A85" s="85" t="s">
        <v>636</v>
      </c>
      <c r="B85" s="88">
        <v>0.3</v>
      </c>
      <c r="C85" s="88">
        <f t="shared" si="2"/>
        <v>0.3</v>
      </c>
      <c r="G85" s="88">
        <v>2</v>
      </c>
      <c r="H85" s="86" t="s">
        <v>1171</v>
      </c>
      <c r="I85" s="88" t="s">
        <v>1170</v>
      </c>
    </row>
    <row r="86" spans="1:9" ht="12.75" customHeight="1">
      <c r="A86" s="85" t="s">
        <v>266</v>
      </c>
      <c r="B86" s="88">
        <v>0.25</v>
      </c>
      <c r="C86" s="88">
        <v>0.15</v>
      </c>
      <c r="G86" s="88">
        <v>1</v>
      </c>
      <c r="H86" s="86" t="s">
        <v>1032</v>
      </c>
      <c r="I86" s="88" t="s">
        <v>1170</v>
      </c>
    </row>
    <row r="87" spans="1:9" ht="12.75" customHeight="1">
      <c r="A87" s="85" t="s">
        <v>646</v>
      </c>
      <c r="B87" s="88">
        <v>0.25</v>
      </c>
      <c r="C87" s="88">
        <v>0.15</v>
      </c>
      <c r="D87" s="88"/>
      <c r="E87" s="88"/>
      <c r="F87" s="88">
        <v>0.9</v>
      </c>
      <c r="G87" s="88">
        <v>2</v>
      </c>
      <c r="H87" s="86" t="s">
        <v>1171</v>
      </c>
      <c r="I87" s="88" t="s">
        <v>1170</v>
      </c>
    </row>
    <row r="88" spans="1:9" ht="12.75" customHeight="1">
      <c r="A88" s="85" t="s">
        <v>325</v>
      </c>
      <c r="B88" s="88">
        <v>0.25</v>
      </c>
      <c r="C88" s="88">
        <v>0.2</v>
      </c>
      <c r="G88" s="88">
        <v>2</v>
      </c>
      <c r="H88" s="86" t="s">
        <v>1171</v>
      </c>
      <c r="I88" s="88" t="s">
        <v>1170</v>
      </c>
    </row>
    <row r="89" spans="1:9" ht="12.75" customHeight="1">
      <c r="A89" s="85" t="s">
        <v>327</v>
      </c>
      <c r="B89" s="88">
        <v>0.25</v>
      </c>
      <c r="C89" s="88">
        <v>0.2</v>
      </c>
      <c r="G89" s="88">
        <v>1</v>
      </c>
      <c r="H89" s="86" t="s">
        <v>1032</v>
      </c>
      <c r="I89" s="88" t="s">
        <v>1170</v>
      </c>
    </row>
    <row r="90" spans="1:9" ht="12.75" customHeight="1">
      <c r="A90" s="85" t="s">
        <v>594</v>
      </c>
      <c r="B90" s="88">
        <v>1.07</v>
      </c>
      <c r="C90" s="88">
        <v>0.15</v>
      </c>
      <c r="G90" s="88">
        <v>1</v>
      </c>
      <c r="H90" s="86" t="s">
        <v>1171</v>
      </c>
      <c r="I90" s="88" t="s">
        <v>1170</v>
      </c>
    </row>
    <row r="91" spans="1:9" ht="12.75" customHeight="1">
      <c r="A91" s="85" t="s">
        <v>620</v>
      </c>
      <c r="B91" s="88">
        <v>1.5</v>
      </c>
      <c r="C91" s="88">
        <v>0.15</v>
      </c>
      <c r="G91" s="88">
        <v>2</v>
      </c>
      <c r="H91" s="86" t="s">
        <v>1032</v>
      </c>
      <c r="I91" s="88" t="s">
        <v>1170</v>
      </c>
    </row>
    <row r="92" spans="1:9" ht="12.75" customHeight="1">
      <c r="A92" s="85" t="s">
        <v>631</v>
      </c>
      <c r="B92" s="88">
        <v>0.68</v>
      </c>
      <c r="C92" s="88">
        <v>0.15</v>
      </c>
      <c r="G92" s="88">
        <v>1</v>
      </c>
      <c r="H92" s="86" t="s">
        <v>1171</v>
      </c>
      <c r="I92" s="88" t="s">
        <v>1170</v>
      </c>
    </row>
    <row r="93" spans="1:9" ht="12.75" customHeight="1">
      <c r="A93" s="85" t="s">
        <v>591</v>
      </c>
      <c r="B93" s="88">
        <v>0.68</v>
      </c>
      <c r="C93" s="88">
        <v>0.15</v>
      </c>
      <c r="G93" s="88">
        <v>1</v>
      </c>
      <c r="H93" s="86" t="s">
        <v>1171</v>
      </c>
      <c r="I93" s="88" t="s">
        <v>1170</v>
      </c>
    </row>
    <row r="94" spans="1:9" ht="12.75" customHeight="1">
      <c r="A94" s="85" t="s">
        <v>279</v>
      </c>
      <c r="B94" s="88">
        <v>0.5</v>
      </c>
      <c r="C94" s="88">
        <v>0.15</v>
      </c>
      <c r="G94" s="88">
        <v>2</v>
      </c>
      <c r="H94" s="86" t="s">
        <v>1076</v>
      </c>
      <c r="I94" s="88" t="s">
        <v>1170</v>
      </c>
    </row>
    <row r="95" spans="1:9" ht="12.75" customHeight="1">
      <c r="A95" s="85" t="s">
        <v>621</v>
      </c>
      <c r="B95" s="88">
        <v>0.15</v>
      </c>
      <c r="C95" s="88">
        <f>B95</f>
        <v>0.15</v>
      </c>
      <c r="G95" s="88">
        <v>2</v>
      </c>
      <c r="H95" s="86" t="s">
        <v>1171</v>
      </c>
      <c r="I95" s="88" t="s">
        <v>1170</v>
      </c>
    </row>
    <row r="96" spans="1:9" ht="12.75" customHeight="1">
      <c r="A96" s="85" t="s">
        <v>622</v>
      </c>
      <c r="B96" s="88">
        <v>0.15</v>
      </c>
      <c r="C96" s="88">
        <f>B96</f>
        <v>0.15</v>
      </c>
      <c r="G96" s="88">
        <v>2</v>
      </c>
      <c r="H96" s="86" t="s">
        <v>1171</v>
      </c>
      <c r="I96" s="88" t="s">
        <v>1170</v>
      </c>
    </row>
    <row r="97" spans="1:9" ht="12.75" customHeight="1">
      <c r="A97" s="85" t="s">
        <v>595</v>
      </c>
      <c r="B97" s="88">
        <v>0.5</v>
      </c>
      <c r="C97" s="88">
        <v>0.15</v>
      </c>
      <c r="G97" s="88">
        <v>1</v>
      </c>
      <c r="H97" s="86" t="s">
        <v>1032</v>
      </c>
      <c r="I97" s="88" t="s">
        <v>1170</v>
      </c>
    </row>
    <row r="98" spans="1:9" ht="12.75" customHeight="1">
      <c r="A98" s="85" t="s">
        <v>332</v>
      </c>
      <c r="B98" s="88">
        <v>0.5</v>
      </c>
      <c r="C98" s="88">
        <v>0.15</v>
      </c>
      <c r="G98" s="88">
        <v>1</v>
      </c>
      <c r="H98" s="86" t="s">
        <v>1118</v>
      </c>
      <c r="I98" s="88" t="s">
        <v>1170</v>
      </c>
    </row>
    <row r="99" spans="1:9" ht="12.75" customHeight="1">
      <c r="A99" s="85" t="s">
        <v>623</v>
      </c>
      <c r="B99" s="88">
        <v>0.5</v>
      </c>
      <c r="C99" s="88">
        <v>0.15</v>
      </c>
      <c r="G99" s="88">
        <v>2</v>
      </c>
      <c r="H99" s="86" t="s">
        <v>1109</v>
      </c>
      <c r="I99" s="88" t="s">
        <v>1170</v>
      </c>
    </row>
    <row r="100" spans="1:9" ht="12.75" customHeight="1">
      <c r="A100" s="85" t="s">
        <v>624</v>
      </c>
      <c r="B100" s="88">
        <v>0.15</v>
      </c>
      <c r="C100" s="88">
        <f>B100</f>
        <v>0.15</v>
      </c>
      <c r="G100" s="88">
        <v>2</v>
      </c>
      <c r="H100" s="86" t="s">
        <v>1109</v>
      </c>
      <c r="I100" s="88" t="s">
        <v>1170</v>
      </c>
    </row>
    <row r="101" spans="1:9" ht="12.75" customHeight="1">
      <c r="A101" s="85" t="s">
        <v>624</v>
      </c>
      <c r="B101" s="88">
        <v>0</v>
      </c>
      <c r="C101" s="88">
        <v>0</v>
      </c>
      <c r="G101" s="88"/>
      <c r="I101" s="88" t="s">
        <v>1170</v>
      </c>
    </row>
    <row r="102" spans="1:9" ht="12.75" customHeight="1">
      <c r="A102" s="85" t="s">
        <v>288</v>
      </c>
      <c r="B102" s="88">
        <v>0</v>
      </c>
      <c r="C102" s="88">
        <v>0</v>
      </c>
      <c r="G102" s="86">
        <v>0</v>
      </c>
      <c r="H102" s="86">
        <v>0</v>
      </c>
      <c r="I102" s="88" t="s">
        <v>1172</v>
      </c>
    </row>
    <row r="103" spans="1:9" ht="12.75" customHeight="1">
      <c r="I103" s="88"/>
    </row>
    <row r="104" spans="1:9" ht="12.75" customHeight="1">
      <c r="A104" s="94" t="s">
        <v>657</v>
      </c>
    </row>
    <row r="105" spans="1:9" ht="12.75" customHeight="1">
      <c r="A105" s="98" t="s">
        <v>658</v>
      </c>
    </row>
    <row r="106" spans="1:9" ht="12.75" customHeight="1">
      <c r="A106" s="94" t="s">
        <v>659</v>
      </c>
    </row>
    <row r="107" spans="1:9" ht="12.75" customHeight="1">
      <c r="A107" s="97" t="s">
        <v>660</v>
      </c>
    </row>
    <row r="108" spans="1:9" ht="12.75" customHeight="1">
      <c r="A108" s="97" t="s">
        <v>661</v>
      </c>
    </row>
    <row r="109" spans="1:9" ht="12.75" customHeight="1">
      <c r="A109" s="97" t="s">
        <v>662</v>
      </c>
      <c r="B109" s="87"/>
      <c r="C109" s="87"/>
    </row>
    <row r="110" spans="1:9" ht="12.75" customHeight="1">
      <c r="A110" s="97" t="s">
        <v>663</v>
      </c>
      <c r="B110" s="87"/>
      <c r="C110" s="87"/>
    </row>
    <row r="111" spans="1:9" ht="12.75" customHeight="1">
      <c r="A111" s="87"/>
      <c r="B111" s="87"/>
      <c r="C111" s="87"/>
    </row>
    <row r="112" spans="1:9" ht="12.75" customHeight="1">
      <c r="A112" s="87"/>
      <c r="B112" s="87"/>
      <c r="C112" s="87"/>
    </row>
    <row r="113" spans="1:3" ht="12.75" customHeight="1">
      <c r="A113" s="87"/>
      <c r="B113" s="87"/>
      <c r="C113" s="87"/>
    </row>
    <row r="114" spans="1:3" ht="12.75" customHeight="1">
      <c r="A114" s="87"/>
      <c r="B114" s="87"/>
      <c r="C114" s="87"/>
    </row>
    <row r="115" spans="1:3" ht="12.75" customHeight="1">
      <c r="B115" s="87"/>
      <c r="C115" s="87"/>
    </row>
    <row r="116" spans="1:3" ht="12.75" customHeight="1">
      <c r="B116" s="87"/>
      <c r="C116" s="87"/>
    </row>
    <row r="117" spans="1:3" ht="12.75" customHeight="1"/>
    <row r="118" spans="1:3" ht="12.75" customHeight="1"/>
    <row r="119" spans="1:3" ht="12.75" customHeight="1"/>
    <row r="120" spans="1:3" ht="12.75" customHeight="1"/>
    <row r="121" spans="1:3" ht="12.75" customHeight="1"/>
    <row r="122" spans="1:3" ht="12.75" customHeight="1"/>
    <row r="123" spans="1:3">
      <c r="A123" s="85"/>
    </row>
    <row r="124" spans="1:3">
      <c r="A124" s="85"/>
    </row>
    <row r="125" spans="1:3">
      <c r="A125" s="85"/>
    </row>
    <row r="126" spans="1:3">
      <c r="A126" s="85"/>
    </row>
    <row r="127" spans="1:3">
      <c r="A127" s="85"/>
    </row>
    <row r="128" spans="1:3">
      <c r="A128" s="85"/>
    </row>
    <row r="129" spans="1:1">
      <c r="A129" s="85"/>
    </row>
    <row r="130" spans="1:1">
      <c r="A130" s="85"/>
    </row>
  </sheetData>
  <sortState xmlns:xlrd2="http://schemas.microsoft.com/office/spreadsheetml/2017/richdata2" ref="A6:I121">
    <sortCondition ref="A6:A121"/>
  </sortState>
  <mergeCells count="3">
    <mergeCell ref="G3:G4"/>
    <mergeCell ref="H3:H4"/>
    <mergeCell ref="I3:I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1550C-7DFE-46F4-91B7-E751F420EF10}">
  <dimension ref="A2:F149"/>
  <sheetViews>
    <sheetView workbookViewId="0">
      <selection activeCell="H48" sqref="H48"/>
    </sheetView>
  </sheetViews>
  <sheetFormatPr defaultColWidth="9.140625" defaultRowHeight="12.75"/>
  <cols>
    <col min="1" max="1" width="4" customWidth="1"/>
    <col min="2" max="2" width="62.85546875" customWidth="1"/>
    <col min="3" max="4" width="14.5703125" customWidth="1"/>
  </cols>
  <sheetData>
    <row r="2" spans="1:6" ht="15.75">
      <c r="A2" s="80" t="s">
        <v>1021</v>
      </c>
    </row>
    <row r="3" spans="1:6" ht="15.75">
      <c r="B3" s="77" t="s">
        <v>1022</v>
      </c>
      <c r="C3" s="215" t="s">
        <v>1180</v>
      </c>
      <c r="D3" s="215" t="s">
        <v>1181</v>
      </c>
      <c r="E3" s="245" t="s">
        <v>556</v>
      </c>
      <c r="F3" s="245" t="s">
        <v>236</v>
      </c>
    </row>
    <row r="4" spans="1:6" ht="15.75">
      <c r="B4" s="77"/>
      <c r="C4" s="215" t="s">
        <v>1025</v>
      </c>
      <c r="D4" s="215" t="s">
        <v>1025</v>
      </c>
      <c r="E4" s="245"/>
      <c r="F4" s="245"/>
    </row>
    <row r="5" spans="1:6">
      <c r="A5" s="213" t="s">
        <v>1026</v>
      </c>
      <c r="B5" s="213"/>
      <c r="C5" s="213"/>
      <c r="D5" s="213"/>
      <c r="E5" s="213"/>
    </row>
    <row r="6" spans="1:6">
      <c r="B6" s="77" t="s">
        <v>1027</v>
      </c>
      <c r="C6" s="215">
        <v>0.21</v>
      </c>
      <c r="D6" s="215">
        <v>0.15</v>
      </c>
      <c r="E6" s="215">
        <v>2</v>
      </c>
      <c r="F6" s="215"/>
    </row>
    <row r="7" spans="1:6">
      <c r="B7" s="77" t="s">
        <v>1028</v>
      </c>
      <c r="C7" s="215">
        <v>0.15</v>
      </c>
      <c r="D7" s="215"/>
      <c r="E7" s="215">
        <v>3</v>
      </c>
      <c r="F7" s="215"/>
    </row>
    <row r="8" spans="1:6">
      <c r="B8" s="77" t="s">
        <v>1029</v>
      </c>
      <c r="C8" s="215">
        <v>0.38</v>
      </c>
      <c r="D8" s="215">
        <v>0.15</v>
      </c>
      <c r="E8" s="215">
        <v>1</v>
      </c>
      <c r="F8" s="215"/>
    </row>
    <row r="9" spans="1:6">
      <c r="B9" s="77" t="s">
        <v>1030</v>
      </c>
      <c r="C9" s="215">
        <v>0.38</v>
      </c>
      <c r="D9" s="215">
        <v>0.15</v>
      </c>
      <c r="E9" s="215">
        <v>1</v>
      </c>
      <c r="F9" s="215"/>
    </row>
    <row r="10" spans="1:6">
      <c r="B10" s="77" t="s">
        <v>1031</v>
      </c>
      <c r="C10" s="215">
        <v>0.38</v>
      </c>
      <c r="D10" s="215">
        <v>0.15</v>
      </c>
      <c r="E10" s="215">
        <v>1</v>
      </c>
      <c r="F10" s="215" t="s">
        <v>1032</v>
      </c>
    </row>
    <row r="11" spans="1:6">
      <c r="B11" s="77" t="s">
        <v>1033</v>
      </c>
      <c r="C11" s="215" t="s">
        <v>1034</v>
      </c>
      <c r="D11" s="215"/>
      <c r="E11" s="215">
        <v>1</v>
      </c>
      <c r="F11" s="215" t="s">
        <v>1032</v>
      </c>
    </row>
    <row r="12" spans="1:6">
      <c r="B12" s="77" t="s">
        <v>1035</v>
      </c>
      <c r="C12" s="215">
        <v>0.15</v>
      </c>
      <c r="D12" s="215"/>
      <c r="E12" s="215">
        <v>2</v>
      </c>
      <c r="F12" s="215"/>
    </row>
    <row r="13" spans="1:6">
      <c r="B13" s="77" t="s">
        <v>1036</v>
      </c>
      <c r="C13" s="215">
        <v>0.15</v>
      </c>
      <c r="D13" s="215"/>
      <c r="E13" s="215">
        <v>2</v>
      </c>
      <c r="F13" s="215"/>
    </row>
    <row r="14" spans="1:6">
      <c r="B14" s="77" t="s">
        <v>1037</v>
      </c>
      <c r="C14" s="215">
        <v>0.15</v>
      </c>
      <c r="D14" s="215"/>
      <c r="E14" s="215">
        <v>2</v>
      </c>
      <c r="F14" s="215"/>
    </row>
    <row r="15" spans="1:6">
      <c r="B15" s="77" t="s">
        <v>1038</v>
      </c>
      <c r="C15" s="215">
        <v>0.15</v>
      </c>
      <c r="D15" s="215"/>
      <c r="E15" s="215">
        <v>2</v>
      </c>
      <c r="F15" s="215"/>
    </row>
    <row r="16" spans="1:6">
      <c r="B16" s="77" t="s">
        <v>1039</v>
      </c>
      <c r="C16" s="215">
        <v>0.15</v>
      </c>
      <c r="D16" s="215"/>
      <c r="E16" s="215">
        <v>1</v>
      </c>
      <c r="F16" s="215"/>
    </row>
    <row r="17" spans="1:6">
      <c r="B17" s="77" t="s">
        <v>1040</v>
      </c>
      <c r="C17" s="215">
        <v>0.15</v>
      </c>
      <c r="D17" s="215"/>
      <c r="E17" s="215">
        <v>1</v>
      </c>
      <c r="F17" s="215" t="s">
        <v>1041</v>
      </c>
    </row>
    <row r="18" spans="1:6" ht="15.75">
      <c r="B18" s="77" t="s">
        <v>1042</v>
      </c>
      <c r="C18" s="215" t="s">
        <v>1043</v>
      </c>
      <c r="D18" s="215">
        <v>0.15</v>
      </c>
      <c r="E18" s="215">
        <v>1</v>
      </c>
      <c r="F18" s="215" t="s">
        <v>1032</v>
      </c>
    </row>
    <row r="19" spans="1:6">
      <c r="B19" s="77" t="s">
        <v>1044</v>
      </c>
      <c r="C19" s="215">
        <v>0.5</v>
      </c>
      <c r="D19" s="215">
        <v>0.15</v>
      </c>
      <c r="E19" s="215">
        <v>1</v>
      </c>
      <c r="F19" s="215" t="s">
        <v>1032</v>
      </c>
    </row>
    <row r="20" spans="1:6">
      <c r="A20" s="213" t="s">
        <v>1045</v>
      </c>
      <c r="B20" s="213"/>
      <c r="C20" s="213"/>
      <c r="D20" s="213"/>
      <c r="E20" s="213"/>
    </row>
    <row r="21" spans="1:6">
      <c r="B21" s="77" t="s">
        <v>1046</v>
      </c>
      <c r="C21" s="215">
        <v>0.5</v>
      </c>
      <c r="D21" s="215">
        <v>0.15</v>
      </c>
      <c r="E21" s="215">
        <v>2</v>
      </c>
      <c r="F21" s="215"/>
    </row>
    <row r="22" spans="1:6">
      <c r="B22" s="77" t="s">
        <v>1047</v>
      </c>
      <c r="C22" s="215">
        <v>0.5</v>
      </c>
      <c r="D22" s="215">
        <v>0.15</v>
      </c>
      <c r="E22" s="215">
        <v>2</v>
      </c>
      <c r="F22" s="215"/>
    </row>
    <row r="23" spans="1:6">
      <c r="B23" s="77" t="s">
        <v>1048</v>
      </c>
      <c r="C23" s="215">
        <v>0.5</v>
      </c>
      <c r="D23" s="215">
        <v>0.2</v>
      </c>
      <c r="E23" s="215">
        <v>2</v>
      </c>
      <c r="F23" s="215"/>
    </row>
    <row r="24" spans="1:6">
      <c r="B24" s="77" t="s">
        <v>1049</v>
      </c>
      <c r="C24" s="215">
        <v>0.15</v>
      </c>
      <c r="D24" s="215"/>
      <c r="E24" s="215">
        <v>2</v>
      </c>
      <c r="F24" s="215"/>
    </row>
    <row r="25" spans="1:6">
      <c r="A25" s="213" t="s">
        <v>1050</v>
      </c>
      <c r="C25" s="213"/>
      <c r="D25" s="213"/>
      <c r="E25" s="213"/>
      <c r="F25" s="213"/>
    </row>
    <row r="26" spans="1:6">
      <c r="B26" s="77" t="s">
        <v>1051</v>
      </c>
      <c r="C26" s="215">
        <v>0.5</v>
      </c>
      <c r="D26" s="215">
        <v>0.15</v>
      </c>
      <c r="E26" s="215">
        <v>1</v>
      </c>
      <c r="F26" s="215" t="s">
        <v>1032</v>
      </c>
    </row>
    <row r="27" spans="1:6">
      <c r="B27" s="77" t="s">
        <v>1052</v>
      </c>
      <c r="C27" s="215">
        <v>0.5</v>
      </c>
      <c r="D27" s="215">
        <v>0.15</v>
      </c>
      <c r="E27" s="215">
        <v>1</v>
      </c>
      <c r="F27" s="215" t="s">
        <v>1032</v>
      </c>
    </row>
    <row r="28" spans="1:6">
      <c r="B28" s="77" t="s">
        <v>1053</v>
      </c>
      <c r="C28" s="215">
        <v>0.5</v>
      </c>
      <c r="D28" s="215">
        <v>0.15</v>
      </c>
      <c r="E28" s="215">
        <v>1</v>
      </c>
      <c r="F28" s="215" t="s">
        <v>1032</v>
      </c>
    </row>
    <row r="29" spans="1:6">
      <c r="B29" s="77" t="s">
        <v>1054</v>
      </c>
      <c r="C29" s="215">
        <v>0.15</v>
      </c>
      <c r="D29" s="215"/>
      <c r="E29" s="215">
        <v>1</v>
      </c>
      <c r="F29" s="215" t="s">
        <v>1032</v>
      </c>
    </row>
    <row r="30" spans="1:6">
      <c r="B30" s="77" t="s">
        <v>1055</v>
      </c>
      <c r="C30" s="215">
        <v>0.15</v>
      </c>
      <c r="D30" s="215"/>
      <c r="E30" s="215">
        <v>2</v>
      </c>
      <c r="F30" s="215" t="s">
        <v>1056</v>
      </c>
    </row>
    <row r="31" spans="1:6">
      <c r="A31" s="213" t="s">
        <v>1057</v>
      </c>
      <c r="B31" s="213"/>
      <c r="C31" s="213"/>
      <c r="D31" s="213"/>
      <c r="E31" s="213"/>
    </row>
    <row r="32" spans="1:6">
      <c r="B32" s="77" t="s">
        <v>1058</v>
      </c>
      <c r="C32" s="215">
        <v>0.15</v>
      </c>
      <c r="D32" s="215"/>
      <c r="E32" s="215">
        <v>1</v>
      </c>
      <c r="F32" s="215" t="s">
        <v>1032</v>
      </c>
    </row>
    <row r="33" spans="1:6">
      <c r="B33" s="77" t="s">
        <v>1059</v>
      </c>
      <c r="C33" s="215">
        <v>0.15</v>
      </c>
      <c r="D33" s="215"/>
      <c r="E33" s="215">
        <v>1</v>
      </c>
      <c r="F33" s="215" t="s">
        <v>1032</v>
      </c>
    </row>
    <row r="34" spans="1:6">
      <c r="B34" s="77" t="s">
        <v>1060</v>
      </c>
      <c r="C34" s="215">
        <v>0.15</v>
      </c>
      <c r="D34" s="215"/>
      <c r="E34" s="215">
        <v>2</v>
      </c>
      <c r="F34" s="215"/>
    </row>
    <row r="35" spans="1:6">
      <c r="B35" s="77" t="s">
        <v>1061</v>
      </c>
      <c r="C35" s="215">
        <v>0.15</v>
      </c>
      <c r="D35" s="215"/>
      <c r="E35" s="215">
        <v>1</v>
      </c>
      <c r="F35" s="215"/>
    </row>
    <row r="36" spans="1:6">
      <c r="B36" s="77" t="s">
        <v>1062</v>
      </c>
      <c r="C36" s="215">
        <v>0.5</v>
      </c>
      <c r="D36" s="215">
        <v>0.15</v>
      </c>
      <c r="E36" s="215">
        <v>1</v>
      </c>
      <c r="F36" s="215" t="s">
        <v>1032</v>
      </c>
    </row>
    <row r="37" spans="1:6">
      <c r="B37" s="77" t="s">
        <v>1063</v>
      </c>
      <c r="C37" s="215">
        <v>0.5</v>
      </c>
      <c r="D37" s="215"/>
      <c r="E37" s="215">
        <v>1</v>
      </c>
      <c r="F37" s="215" t="s">
        <v>1032</v>
      </c>
    </row>
    <row r="38" spans="1:6">
      <c r="A38" s="213" t="s">
        <v>1064</v>
      </c>
      <c r="B38" s="213"/>
      <c r="C38" s="213"/>
      <c r="D38" s="213"/>
      <c r="E38" s="213"/>
    </row>
    <row r="39" spans="1:6">
      <c r="B39" s="77" t="s">
        <v>1065</v>
      </c>
      <c r="C39" s="215">
        <v>0.5</v>
      </c>
      <c r="D39" s="215">
        <v>0.15</v>
      </c>
      <c r="E39" s="215">
        <v>1</v>
      </c>
      <c r="F39" s="215"/>
    </row>
    <row r="40" spans="1:6">
      <c r="B40" s="77" t="s">
        <v>1066</v>
      </c>
      <c r="C40" s="215">
        <v>0.5</v>
      </c>
      <c r="D40" s="215">
        <v>0.15</v>
      </c>
      <c r="E40" s="215">
        <v>1</v>
      </c>
      <c r="F40" s="215" t="s">
        <v>1032</v>
      </c>
    </row>
    <row r="41" spans="1:6">
      <c r="B41" s="77" t="s">
        <v>1067</v>
      </c>
      <c r="C41" s="215">
        <v>0.15</v>
      </c>
      <c r="D41" s="215"/>
      <c r="E41" s="215">
        <v>1</v>
      </c>
      <c r="F41" s="215"/>
    </row>
    <row r="42" spans="1:6">
      <c r="B42" s="77" t="s">
        <v>1068</v>
      </c>
      <c r="C42" s="215">
        <v>0.15</v>
      </c>
      <c r="D42" s="215"/>
      <c r="E42" s="215">
        <v>1</v>
      </c>
      <c r="F42" s="215" t="s">
        <v>1032</v>
      </c>
    </row>
    <row r="43" spans="1:6">
      <c r="B43" s="77" t="s">
        <v>1069</v>
      </c>
      <c r="C43" s="215">
        <v>0.15</v>
      </c>
      <c r="D43" s="215"/>
      <c r="E43" s="215">
        <v>1</v>
      </c>
      <c r="F43" s="215" t="s">
        <v>1032</v>
      </c>
    </row>
    <row r="44" spans="1:6">
      <c r="B44" s="77" t="s">
        <v>1070</v>
      </c>
      <c r="C44" s="215">
        <v>0.15</v>
      </c>
      <c r="D44" s="215"/>
      <c r="E44" s="215">
        <v>1</v>
      </c>
      <c r="F44" s="215" t="s">
        <v>1032</v>
      </c>
    </row>
    <row r="45" spans="1:6">
      <c r="A45" s="213" t="s">
        <v>1071</v>
      </c>
      <c r="B45" s="213"/>
      <c r="C45" s="213"/>
      <c r="D45" s="213"/>
      <c r="E45" s="213"/>
    </row>
    <row r="46" spans="1:6">
      <c r="B46" s="77" t="s">
        <v>1072</v>
      </c>
      <c r="C46" s="215">
        <v>0.15</v>
      </c>
      <c r="D46" s="215"/>
      <c r="E46" s="215">
        <v>2</v>
      </c>
      <c r="F46" s="215" t="s">
        <v>1032</v>
      </c>
    </row>
    <row r="47" spans="1:6">
      <c r="B47" s="77" t="s">
        <v>1073</v>
      </c>
      <c r="C47" s="215">
        <v>0.15</v>
      </c>
      <c r="D47" s="215"/>
      <c r="E47" s="215">
        <v>1</v>
      </c>
      <c r="F47" s="215" t="s">
        <v>1032</v>
      </c>
    </row>
    <row r="48" spans="1:6">
      <c r="B48" s="77" t="s">
        <v>1074</v>
      </c>
      <c r="C48" s="215">
        <v>0.15</v>
      </c>
      <c r="D48" s="215"/>
      <c r="E48" s="215">
        <v>1</v>
      </c>
      <c r="F48" s="215" t="s">
        <v>1032</v>
      </c>
    </row>
    <row r="49" spans="1:6" ht="15.75">
      <c r="B49" s="77" t="s">
        <v>1075</v>
      </c>
      <c r="C49" s="215" t="s">
        <v>1034</v>
      </c>
      <c r="D49" s="215"/>
      <c r="E49" s="215">
        <v>2</v>
      </c>
      <c r="F49" s="215" t="s">
        <v>1076</v>
      </c>
    </row>
    <row r="50" spans="1:6">
      <c r="B50" s="77" t="s">
        <v>1077</v>
      </c>
      <c r="C50" s="215">
        <v>0.15</v>
      </c>
      <c r="D50" s="215"/>
      <c r="E50" s="215">
        <v>3</v>
      </c>
      <c r="F50" s="215"/>
    </row>
    <row r="51" spans="1:6">
      <c r="B51" s="77" t="s">
        <v>1078</v>
      </c>
      <c r="C51" s="215">
        <v>0.15</v>
      </c>
      <c r="D51" s="215"/>
      <c r="E51" s="215">
        <v>2</v>
      </c>
      <c r="F51" s="215"/>
    </row>
    <row r="52" spans="1:6">
      <c r="B52" s="77" t="s">
        <v>1079</v>
      </c>
      <c r="C52" s="215">
        <v>0.15</v>
      </c>
      <c r="D52" s="215"/>
      <c r="E52" s="215">
        <v>1</v>
      </c>
      <c r="F52" s="215"/>
    </row>
    <row r="53" spans="1:6">
      <c r="B53" s="77" t="s">
        <v>1080</v>
      </c>
      <c r="C53" s="215">
        <v>0.15</v>
      </c>
      <c r="D53" s="215"/>
      <c r="E53" s="215">
        <v>2</v>
      </c>
      <c r="F53" s="215" t="s">
        <v>1056</v>
      </c>
    </row>
    <row r="54" spans="1:6">
      <c r="B54" s="77" t="s">
        <v>1081</v>
      </c>
      <c r="C54" s="215">
        <v>0.15</v>
      </c>
      <c r="D54" s="215"/>
      <c r="E54" s="215">
        <v>2</v>
      </c>
      <c r="F54" s="215"/>
    </row>
    <row r="55" spans="1:6">
      <c r="B55" s="77" t="s">
        <v>1082</v>
      </c>
      <c r="C55" s="215">
        <v>0.15</v>
      </c>
      <c r="D55" s="215"/>
      <c r="E55" s="215">
        <v>1</v>
      </c>
      <c r="F55" s="215"/>
    </row>
    <row r="56" spans="1:6">
      <c r="B56" s="77" t="s">
        <v>1083</v>
      </c>
      <c r="C56" s="215">
        <v>0.5</v>
      </c>
      <c r="D56" s="215">
        <v>0.15</v>
      </c>
      <c r="E56" s="215">
        <v>1</v>
      </c>
      <c r="F56" s="215" t="s">
        <v>1032</v>
      </c>
    </row>
    <row r="57" spans="1:6">
      <c r="B57" s="77" t="s">
        <v>1084</v>
      </c>
      <c r="C57" s="215">
        <v>0.15</v>
      </c>
      <c r="D57" s="215"/>
      <c r="E57" s="215">
        <v>2</v>
      </c>
      <c r="F57" s="215" t="s">
        <v>1056</v>
      </c>
    </row>
    <row r="58" spans="1:6">
      <c r="B58" s="77" t="s">
        <v>1085</v>
      </c>
      <c r="C58" s="215">
        <v>0.15</v>
      </c>
      <c r="D58" s="215"/>
      <c r="E58" s="215">
        <v>2</v>
      </c>
      <c r="F58" s="215"/>
    </row>
    <row r="59" spans="1:6">
      <c r="A59" s="213" t="s">
        <v>1086</v>
      </c>
      <c r="B59" s="213"/>
      <c r="C59" s="213"/>
      <c r="D59" s="213"/>
      <c r="E59" s="213"/>
    </row>
    <row r="60" spans="1:6" ht="15.75">
      <c r="B60" s="77" t="s">
        <v>1087</v>
      </c>
      <c r="C60" s="215" t="s">
        <v>1088</v>
      </c>
      <c r="D60" s="215">
        <v>0.15</v>
      </c>
      <c r="E60" s="215">
        <v>1</v>
      </c>
      <c r="F60" s="215" t="s">
        <v>1032</v>
      </c>
    </row>
    <row r="61" spans="1:6" ht="15.75">
      <c r="B61" s="77" t="s">
        <v>1089</v>
      </c>
      <c r="C61" s="215" t="s">
        <v>1088</v>
      </c>
      <c r="D61" s="215">
        <v>0.15</v>
      </c>
      <c r="E61" s="215">
        <v>1</v>
      </c>
      <c r="F61" s="215" t="s">
        <v>1032</v>
      </c>
    </row>
    <row r="62" spans="1:6" ht="15.75">
      <c r="B62" s="77" t="s">
        <v>1090</v>
      </c>
      <c r="C62" s="215" t="s">
        <v>1091</v>
      </c>
      <c r="D62" s="215">
        <v>0.15</v>
      </c>
      <c r="E62" s="215">
        <v>1</v>
      </c>
      <c r="F62" s="215" t="s">
        <v>1032</v>
      </c>
    </row>
    <row r="63" spans="1:6" ht="15.75">
      <c r="B63" s="77" t="s">
        <v>1092</v>
      </c>
      <c r="C63" s="215" t="s">
        <v>1091</v>
      </c>
      <c r="D63" s="215">
        <v>0.15</v>
      </c>
      <c r="E63" s="215">
        <v>1</v>
      </c>
      <c r="F63" s="215" t="s">
        <v>1032</v>
      </c>
    </row>
    <row r="64" spans="1:6">
      <c r="B64" s="77" t="s">
        <v>1093</v>
      </c>
      <c r="C64" s="215">
        <v>0.15</v>
      </c>
      <c r="D64" s="215"/>
      <c r="E64" s="215">
        <v>1</v>
      </c>
      <c r="F64" s="215"/>
    </row>
    <row r="65" spans="1:6">
      <c r="B65" s="77" t="s">
        <v>871</v>
      </c>
      <c r="C65" s="215">
        <v>0.5</v>
      </c>
      <c r="D65" s="215">
        <v>0.15</v>
      </c>
      <c r="E65" s="215">
        <v>1</v>
      </c>
      <c r="F65" s="215" t="s">
        <v>1032</v>
      </c>
    </row>
    <row r="66" spans="1:6">
      <c r="B66" s="77" t="s">
        <v>1094</v>
      </c>
      <c r="C66" s="215">
        <v>0.25</v>
      </c>
      <c r="D66" s="215">
        <v>0.15</v>
      </c>
      <c r="E66" s="215">
        <v>1</v>
      </c>
      <c r="F66" s="215"/>
    </row>
    <row r="67" spans="1:6">
      <c r="B67" s="77" t="s">
        <v>1095</v>
      </c>
      <c r="C67" s="215">
        <v>0.25</v>
      </c>
      <c r="D67" s="215">
        <v>0.15</v>
      </c>
      <c r="E67" s="215">
        <v>1</v>
      </c>
      <c r="F67" s="215" t="s">
        <v>1032</v>
      </c>
    </row>
    <row r="68" spans="1:6">
      <c r="A68" s="213" t="s">
        <v>1096</v>
      </c>
      <c r="B68" s="213"/>
      <c r="C68" s="213"/>
      <c r="D68" s="213"/>
      <c r="E68" s="213"/>
    </row>
    <row r="69" spans="1:6">
      <c r="B69" s="77" t="s">
        <v>1097</v>
      </c>
      <c r="C69" s="215">
        <v>0.15</v>
      </c>
      <c r="D69" s="215"/>
      <c r="E69" s="215">
        <v>1</v>
      </c>
      <c r="F69" s="215" t="s">
        <v>1032</v>
      </c>
    </row>
    <row r="70" spans="1:6">
      <c r="A70" s="213" t="s">
        <v>39</v>
      </c>
      <c r="C70" s="213"/>
      <c r="D70" s="213"/>
      <c r="E70" s="213"/>
      <c r="F70" s="213"/>
    </row>
    <row r="71" spans="1:6">
      <c r="B71" s="77" t="s">
        <v>1098</v>
      </c>
      <c r="C71" s="215">
        <v>0.25</v>
      </c>
      <c r="D71" s="215">
        <v>0.2</v>
      </c>
      <c r="E71" s="215">
        <v>2</v>
      </c>
      <c r="F71" s="215"/>
    </row>
    <row r="72" spans="1:6">
      <c r="B72" s="77" t="s">
        <v>1099</v>
      </c>
      <c r="C72" s="215">
        <v>0.25</v>
      </c>
      <c r="D72" s="215">
        <v>0.15</v>
      </c>
      <c r="E72" s="215">
        <v>1</v>
      </c>
      <c r="F72" s="215" t="s">
        <v>1032</v>
      </c>
    </row>
    <row r="73" spans="1:6">
      <c r="B73" s="77" t="s">
        <v>1100</v>
      </c>
      <c r="C73" s="215">
        <v>0.4</v>
      </c>
      <c r="D73" s="215"/>
      <c r="E73" s="215">
        <v>2</v>
      </c>
      <c r="F73" s="215" t="s">
        <v>1032</v>
      </c>
    </row>
    <row r="74" spans="1:6">
      <c r="B74" s="77" t="s">
        <v>1101</v>
      </c>
      <c r="C74" s="215">
        <v>0.4</v>
      </c>
      <c r="D74" s="215"/>
      <c r="E74" s="215">
        <v>2</v>
      </c>
      <c r="F74" s="215"/>
    </row>
    <row r="75" spans="1:6">
      <c r="B75" s="77" t="s">
        <v>1102</v>
      </c>
      <c r="C75" s="215">
        <v>0.25</v>
      </c>
      <c r="D75" s="215">
        <v>0.15</v>
      </c>
      <c r="E75" s="215">
        <v>2</v>
      </c>
      <c r="F75" s="215"/>
    </row>
    <row r="76" spans="1:6">
      <c r="B76" s="77" t="s">
        <v>1103</v>
      </c>
      <c r="C76" s="215">
        <v>0.25</v>
      </c>
      <c r="D76" s="215">
        <v>0.2</v>
      </c>
      <c r="E76" s="215">
        <v>1</v>
      </c>
      <c r="F76" s="215" t="s">
        <v>1032</v>
      </c>
    </row>
    <row r="77" spans="1:6">
      <c r="B77" s="77" t="s">
        <v>1104</v>
      </c>
      <c r="C77" s="215">
        <v>0.3</v>
      </c>
      <c r="D77" s="215"/>
      <c r="E77" s="215">
        <v>2</v>
      </c>
      <c r="F77" s="215"/>
    </row>
    <row r="78" spans="1:6">
      <c r="A78" s="213" t="s">
        <v>1105</v>
      </c>
      <c r="C78" s="213"/>
      <c r="D78" s="213"/>
      <c r="E78" s="213"/>
      <c r="F78" s="213"/>
    </row>
    <row r="79" spans="1:6">
      <c r="B79" s="77" t="s">
        <v>1106</v>
      </c>
      <c r="C79" s="215">
        <v>0.5</v>
      </c>
      <c r="D79" s="215">
        <v>0.15</v>
      </c>
      <c r="E79" s="215">
        <v>2</v>
      </c>
      <c r="F79" s="215" t="s">
        <v>1076</v>
      </c>
    </row>
    <row r="80" spans="1:6">
      <c r="B80" s="77" t="s">
        <v>1107</v>
      </c>
      <c r="C80" s="215">
        <v>0.5</v>
      </c>
      <c r="D80" s="215">
        <v>0.15</v>
      </c>
      <c r="E80" s="215">
        <v>1</v>
      </c>
      <c r="F80" s="215" t="s">
        <v>1032</v>
      </c>
    </row>
    <row r="81" spans="2:6">
      <c r="B81" s="77" t="s">
        <v>1108</v>
      </c>
      <c r="C81" s="215">
        <v>0.15</v>
      </c>
      <c r="D81" s="215"/>
      <c r="E81" s="215">
        <v>2</v>
      </c>
      <c r="F81" s="215" t="s">
        <v>1109</v>
      </c>
    </row>
    <row r="82" spans="2:6">
      <c r="B82" s="77" t="s">
        <v>1110</v>
      </c>
      <c r="C82" s="215">
        <v>0.5</v>
      </c>
      <c r="D82" s="215">
        <v>0.15</v>
      </c>
      <c r="E82" s="215">
        <v>2</v>
      </c>
      <c r="F82" s="215" t="s">
        <v>1109</v>
      </c>
    </row>
    <row r="83" spans="2:6">
      <c r="B83" s="77" t="s">
        <v>1111</v>
      </c>
      <c r="C83" s="215">
        <v>1.5</v>
      </c>
      <c r="D83" s="215">
        <v>0.15</v>
      </c>
      <c r="E83" s="215">
        <v>2</v>
      </c>
      <c r="F83" s="215" t="s">
        <v>1032</v>
      </c>
    </row>
    <row r="84" spans="2:6">
      <c r="B84" s="77" t="s">
        <v>1112</v>
      </c>
      <c r="C84" s="215">
        <v>0.15</v>
      </c>
      <c r="D84" s="215"/>
      <c r="E84" s="215">
        <v>2</v>
      </c>
      <c r="F84" s="215"/>
    </row>
    <row r="85" spans="2:6">
      <c r="B85" s="77" t="s">
        <v>1113</v>
      </c>
      <c r="C85" s="215">
        <v>0.15</v>
      </c>
      <c r="D85" s="215"/>
      <c r="E85" s="215">
        <v>2</v>
      </c>
      <c r="F85" s="215"/>
    </row>
    <row r="86" spans="2:6">
      <c r="B86" s="77" t="s">
        <v>1114</v>
      </c>
      <c r="C86" s="215">
        <v>1.07</v>
      </c>
      <c r="D86" s="215">
        <v>0.15</v>
      </c>
      <c r="E86" s="215">
        <v>1</v>
      </c>
      <c r="F86" s="215"/>
    </row>
    <row r="87" spans="2:6">
      <c r="B87" s="77" t="s">
        <v>1115</v>
      </c>
      <c r="C87" s="215">
        <v>0.68</v>
      </c>
      <c r="D87" s="215">
        <v>0.15</v>
      </c>
      <c r="E87" s="215">
        <v>1</v>
      </c>
      <c r="F87" s="215"/>
    </row>
    <row r="88" spans="2:6">
      <c r="B88" s="77" t="s">
        <v>1116</v>
      </c>
      <c r="C88" s="215">
        <v>0.68</v>
      </c>
      <c r="D88" s="215">
        <v>0.15</v>
      </c>
      <c r="E88" s="215">
        <v>1</v>
      </c>
      <c r="F88" s="215"/>
    </row>
    <row r="89" spans="2:6">
      <c r="B89" s="77" t="s">
        <v>1117</v>
      </c>
      <c r="C89" s="215">
        <v>0.5</v>
      </c>
      <c r="D89" s="215">
        <v>0.15</v>
      </c>
      <c r="E89" s="215">
        <v>1</v>
      </c>
      <c r="F89" s="215" t="s">
        <v>1118</v>
      </c>
    </row>
    <row r="91" spans="2:6">
      <c r="B91" s="76" t="s">
        <v>1119</v>
      </c>
    </row>
    <row r="92" spans="2:6">
      <c r="B92" s="79" t="s">
        <v>1120</v>
      </c>
    </row>
    <row r="93" spans="2:6">
      <c r="B93" s="79" t="s">
        <v>1121</v>
      </c>
    </row>
    <row r="94" spans="2:6">
      <c r="B94" s="76"/>
    </row>
    <row r="95" spans="2:6">
      <c r="B95" s="76" t="s">
        <v>1122</v>
      </c>
    </row>
    <row r="96" spans="2:6">
      <c r="B96" s="76" t="s">
        <v>1123</v>
      </c>
    </row>
    <row r="97" spans="1:6">
      <c r="B97" s="76" t="s">
        <v>1124</v>
      </c>
    </row>
    <row r="98" spans="1:6">
      <c r="B98" s="76" t="s">
        <v>1125</v>
      </c>
    </row>
    <row r="99" spans="1:6">
      <c r="B99" s="76" t="s">
        <v>1126</v>
      </c>
    </row>
    <row r="100" spans="1:6">
      <c r="B100" s="76" t="s">
        <v>1127</v>
      </c>
    </row>
    <row r="101" spans="1:6">
      <c r="B101" s="76" t="s">
        <v>1128</v>
      </c>
    </row>
    <row r="105" spans="1:6" ht="15.75">
      <c r="A105" s="78" t="s">
        <v>1129</v>
      </c>
    </row>
    <row r="106" spans="1:6">
      <c r="B106" s="81" t="s">
        <v>1130</v>
      </c>
    </row>
    <row r="107" spans="1:6">
      <c r="B107" s="243" t="s">
        <v>1022</v>
      </c>
      <c r="C107" s="214" t="s">
        <v>1131</v>
      </c>
      <c r="D107" s="214" t="s">
        <v>555</v>
      </c>
      <c r="E107" s="244" t="s">
        <v>556</v>
      </c>
      <c r="F107" s="244" t="s">
        <v>236</v>
      </c>
    </row>
    <row r="108" spans="1:6" ht="15.75">
      <c r="B108" s="243"/>
      <c r="C108" s="214" t="s">
        <v>561</v>
      </c>
      <c r="D108" s="214" t="s">
        <v>1132</v>
      </c>
      <c r="E108" s="244"/>
      <c r="F108" s="244"/>
    </row>
    <row r="109" spans="1:6">
      <c r="B109" s="77" t="s">
        <v>1133</v>
      </c>
      <c r="C109" s="215" t="s">
        <v>1034</v>
      </c>
      <c r="D109" s="215">
        <v>0.5</v>
      </c>
      <c r="E109" s="215">
        <v>1</v>
      </c>
      <c r="F109" s="215" t="s">
        <v>1056</v>
      </c>
    </row>
    <row r="110" spans="1:6">
      <c r="B110" s="77" t="s">
        <v>1134</v>
      </c>
      <c r="C110" s="215" t="s">
        <v>1034</v>
      </c>
      <c r="D110" s="215">
        <v>0.7</v>
      </c>
      <c r="E110" s="215">
        <v>2</v>
      </c>
      <c r="F110" s="215"/>
    </row>
    <row r="111" spans="1:6">
      <c r="B111" s="77" t="s">
        <v>1135</v>
      </c>
      <c r="C111" s="215" t="s">
        <v>1034</v>
      </c>
      <c r="D111" s="215">
        <v>1.5</v>
      </c>
      <c r="E111" s="215">
        <v>2</v>
      </c>
      <c r="F111" s="215" t="s">
        <v>1041</v>
      </c>
    </row>
    <row r="112" spans="1:6">
      <c r="B112" s="77" t="s">
        <v>1136</v>
      </c>
      <c r="C112" s="215" t="s">
        <v>1034</v>
      </c>
      <c r="D112" s="215">
        <v>0.5</v>
      </c>
      <c r="E112" s="215">
        <v>2</v>
      </c>
      <c r="F112" s="215"/>
    </row>
    <row r="113" spans="2:6">
      <c r="B113" s="77" t="s">
        <v>1101</v>
      </c>
      <c r="C113" s="215" t="s">
        <v>1034</v>
      </c>
      <c r="D113" s="215">
        <v>0.6</v>
      </c>
      <c r="E113" s="215">
        <v>2</v>
      </c>
      <c r="F113" s="215"/>
    </row>
    <row r="114" spans="2:6">
      <c r="B114" s="77" t="s">
        <v>1137</v>
      </c>
      <c r="C114" s="215" t="s">
        <v>1034</v>
      </c>
      <c r="D114" s="215">
        <v>1</v>
      </c>
      <c r="E114" s="215">
        <v>2</v>
      </c>
      <c r="F114" s="215"/>
    </row>
    <row r="115" spans="2:6">
      <c r="B115" s="77" t="s">
        <v>1138</v>
      </c>
      <c r="C115" s="215" t="s">
        <v>1034</v>
      </c>
      <c r="D115" s="215">
        <v>0.5</v>
      </c>
      <c r="E115" s="215">
        <v>2</v>
      </c>
      <c r="F115" s="215"/>
    </row>
    <row r="116" spans="2:6">
      <c r="B116" s="77" t="s">
        <v>1139</v>
      </c>
      <c r="C116" s="215" t="s">
        <v>1034</v>
      </c>
      <c r="D116" s="215">
        <v>1</v>
      </c>
      <c r="E116" s="215">
        <v>2</v>
      </c>
      <c r="F116" s="215"/>
    </row>
    <row r="117" spans="2:6">
      <c r="B117" s="77" t="s">
        <v>1140</v>
      </c>
      <c r="C117" s="215" t="s">
        <v>1034</v>
      </c>
      <c r="D117" s="215">
        <v>1</v>
      </c>
      <c r="E117" s="215">
        <v>2</v>
      </c>
      <c r="F117" s="215"/>
    </row>
    <row r="118" spans="2:6">
      <c r="B118" s="77" t="s">
        <v>1141</v>
      </c>
      <c r="C118" s="215" t="s">
        <v>1034</v>
      </c>
      <c r="D118" s="215">
        <v>1</v>
      </c>
      <c r="E118" s="215">
        <v>3</v>
      </c>
      <c r="F118" s="215"/>
    </row>
    <row r="119" spans="2:6">
      <c r="B119" s="77" t="s">
        <v>1142</v>
      </c>
      <c r="C119" s="215" t="s">
        <v>1034</v>
      </c>
      <c r="D119" s="215">
        <v>0.3</v>
      </c>
      <c r="E119" s="215">
        <v>2</v>
      </c>
      <c r="F119" s="215"/>
    </row>
    <row r="120" spans="2:6">
      <c r="B120" s="77" t="s">
        <v>1143</v>
      </c>
      <c r="C120" s="215" t="s">
        <v>1034</v>
      </c>
      <c r="D120" s="215">
        <v>0.7</v>
      </c>
      <c r="E120" s="215">
        <v>2</v>
      </c>
      <c r="F120" s="215"/>
    </row>
    <row r="121" spans="2:6">
      <c r="B121" s="77" t="s">
        <v>1144</v>
      </c>
      <c r="C121" s="215" t="s">
        <v>1034</v>
      </c>
      <c r="D121" s="215">
        <v>0.5</v>
      </c>
      <c r="E121" s="215">
        <v>2</v>
      </c>
      <c r="F121" s="215"/>
    </row>
    <row r="122" spans="2:6">
      <c r="B122" s="77" t="s">
        <v>1145</v>
      </c>
      <c r="C122" s="215" t="s">
        <v>1034</v>
      </c>
      <c r="D122" s="215">
        <v>0.25</v>
      </c>
      <c r="E122" s="215">
        <v>2</v>
      </c>
      <c r="F122" s="215"/>
    </row>
    <row r="123" spans="2:6">
      <c r="B123" s="77" t="s">
        <v>1146</v>
      </c>
      <c r="C123" s="215" t="s">
        <v>1147</v>
      </c>
      <c r="D123" s="215" t="s">
        <v>1034</v>
      </c>
      <c r="E123" s="215">
        <v>2</v>
      </c>
      <c r="F123" s="215" t="s">
        <v>1148</v>
      </c>
    </row>
    <row r="124" spans="2:6">
      <c r="B124" s="77" t="s">
        <v>1149</v>
      </c>
      <c r="C124" s="215" t="s">
        <v>1034</v>
      </c>
      <c r="D124" s="215" t="s">
        <v>1034</v>
      </c>
      <c r="E124" s="215">
        <v>4</v>
      </c>
      <c r="F124" s="215" t="s">
        <v>1032</v>
      </c>
    </row>
    <row r="125" spans="2:6">
      <c r="B125" s="77" t="s">
        <v>1150</v>
      </c>
      <c r="C125" s="215" t="s">
        <v>1034</v>
      </c>
      <c r="D125" s="215">
        <v>0.75</v>
      </c>
      <c r="E125" s="215">
        <v>2</v>
      </c>
      <c r="F125" s="215" t="s">
        <v>1109</v>
      </c>
    </row>
    <row r="126" spans="2:6">
      <c r="B126" s="77" t="s">
        <v>1102</v>
      </c>
      <c r="C126" s="215" t="s">
        <v>1034</v>
      </c>
      <c r="D126" s="215">
        <v>0.9</v>
      </c>
      <c r="E126" s="215">
        <v>2</v>
      </c>
      <c r="F126" s="215"/>
    </row>
    <row r="127" spans="2:6">
      <c r="B127" s="77" t="s">
        <v>1151</v>
      </c>
      <c r="C127" s="215" t="s">
        <v>1034</v>
      </c>
      <c r="D127" s="215" t="s">
        <v>1034</v>
      </c>
      <c r="E127" s="215">
        <v>3</v>
      </c>
      <c r="F127" s="215" t="s">
        <v>1032</v>
      </c>
    </row>
    <row r="128" spans="2:6">
      <c r="B128" s="77" t="s">
        <v>1152</v>
      </c>
      <c r="C128" s="215" t="s">
        <v>1034</v>
      </c>
      <c r="D128" s="215">
        <v>1</v>
      </c>
      <c r="E128" s="215">
        <v>3</v>
      </c>
      <c r="F128" s="215" t="s">
        <v>1032</v>
      </c>
    </row>
    <row r="129" spans="2:6">
      <c r="B129" s="77" t="s">
        <v>1153</v>
      </c>
      <c r="C129" s="215" t="s">
        <v>1034</v>
      </c>
      <c r="D129" s="215">
        <v>1.5</v>
      </c>
      <c r="E129" s="215">
        <v>4</v>
      </c>
      <c r="F129" s="215" t="s">
        <v>1032</v>
      </c>
    </row>
    <row r="130" spans="2:6">
      <c r="B130" s="77" t="s">
        <v>1154</v>
      </c>
      <c r="C130" s="215" t="s">
        <v>1155</v>
      </c>
      <c r="D130" s="215" t="s">
        <v>1034</v>
      </c>
      <c r="E130" s="215">
        <v>2</v>
      </c>
      <c r="F130" s="215" t="s">
        <v>1076</v>
      </c>
    </row>
    <row r="131" spans="2:6">
      <c r="B131" s="77" t="s">
        <v>1156</v>
      </c>
      <c r="C131" s="215" t="s">
        <v>1157</v>
      </c>
      <c r="D131" s="215" t="s">
        <v>1034</v>
      </c>
      <c r="E131" s="215">
        <v>2</v>
      </c>
      <c r="F131" s="215" t="s">
        <v>1158</v>
      </c>
    </row>
    <row r="132" spans="2:6">
      <c r="B132" s="77" t="s">
        <v>1159</v>
      </c>
      <c r="C132" s="215" t="s">
        <v>1034</v>
      </c>
      <c r="D132" s="215">
        <v>0.5</v>
      </c>
      <c r="E132" s="215">
        <v>2</v>
      </c>
      <c r="F132" s="215"/>
    </row>
    <row r="133" spans="2:6">
      <c r="B133" s="76" t="s">
        <v>168</v>
      </c>
    </row>
    <row r="134" spans="2:6">
      <c r="B134" s="76" t="s">
        <v>1160</v>
      </c>
    </row>
    <row r="135" spans="2:6">
      <c r="B135" s="76" t="s">
        <v>1161</v>
      </c>
    </row>
    <row r="136" spans="2:6">
      <c r="B136" s="76" t="s">
        <v>1162</v>
      </c>
    </row>
    <row r="137" spans="2:6">
      <c r="B137" s="76" t="s">
        <v>1163</v>
      </c>
    </row>
    <row r="138" spans="2:6">
      <c r="B138" s="76" t="s">
        <v>1164</v>
      </c>
    </row>
    <row r="139" spans="2:6">
      <c r="B139" s="76" t="s">
        <v>1165</v>
      </c>
    </row>
    <row r="140" spans="2:6">
      <c r="B140" s="76" t="s">
        <v>1166</v>
      </c>
    </row>
    <row r="141" spans="2:6">
      <c r="B141" s="82" t="s">
        <v>1167</v>
      </c>
    </row>
    <row r="143" spans="2:6">
      <c r="B143" s="94" t="s">
        <v>657</v>
      </c>
    </row>
    <row r="144" spans="2:6">
      <c r="B144" s="98" t="s">
        <v>658</v>
      </c>
    </row>
    <row r="145" spans="2:2">
      <c r="B145" s="94" t="s">
        <v>659</v>
      </c>
    </row>
    <row r="146" spans="2:2">
      <c r="B146" s="97" t="s">
        <v>660</v>
      </c>
    </row>
    <row r="147" spans="2:2">
      <c r="B147" s="97" t="s">
        <v>661</v>
      </c>
    </row>
    <row r="148" spans="2:2">
      <c r="B148" s="97" t="s">
        <v>662</v>
      </c>
    </row>
    <row r="149" spans="2:2">
      <c r="B149" s="97" t="s">
        <v>663</v>
      </c>
    </row>
  </sheetData>
  <mergeCells count="5">
    <mergeCell ref="E3:E4"/>
    <mergeCell ref="F3:F4"/>
    <mergeCell ref="B107:B108"/>
    <mergeCell ref="E107:E108"/>
    <mergeCell ref="F107:F10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2:L113"/>
  <sheetViews>
    <sheetView showGridLines="0" zoomScale="70" zoomScaleNormal="70" workbookViewId="0">
      <pane ySplit="3" topLeftCell="A4" activePane="bottomLeft" state="frozenSplit"/>
      <selection pane="bottomLeft" activeCell="B17" sqref="B17"/>
      <selection activeCell="B2" sqref="B2"/>
    </sheetView>
  </sheetViews>
  <sheetFormatPr defaultColWidth="9.140625" defaultRowHeight="15"/>
  <cols>
    <col min="1" max="1" width="9.140625" style="66"/>
    <col min="2" max="2" width="65.140625" style="66" customWidth="1"/>
    <col min="3" max="3" width="28" style="70" customWidth="1"/>
    <col min="4" max="4" width="37.85546875" style="70" bestFit="1" customWidth="1"/>
    <col min="5" max="5" width="32" style="70" customWidth="1"/>
    <col min="6" max="6" width="37.42578125" style="70" bestFit="1" customWidth="1"/>
    <col min="7" max="7" width="30.42578125" style="70" customWidth="1"/>
    <col min="8" max="16384" width="9.140625" style="66"/>
  </cols>
  <sheetData>
    <row r="2" spans="2:9" ht="30">
      <c r="B2" s="64" t="s">
        <v>53</v>
      </c>
      <c r="C2" s="65" t="s">
        <v>54</v>
      </c>
      <c r="D2" s="217" t="s">
        <v>55</v>
      </c>
      <c r="E2" s="217"/>
      <c r="F2" s="217"/>
      <c r="G2" s="217"/>
      <c r="H2" s="191"/>
      <c r="I2" s="191"/>
    </row>
    <row r="3" spans="2:9" ht="45">
      <c r="B3" s="64"/>
      <c r="C3" s="67"/>
      <c r="D3" s="68" t="s">
        <v>56</v>
      </c>
      <c r="E3" s="69" t="s">
        <v>57</v>
      </c>
      <c r="F3" s="207" t="s">
        <v>56</v>
      </c>
      <c r="G3" s="207" t="s">
        <v>57</v>
      </c>
      <c r="H3" s="191"/>
      <c r="I3" s="191"/>
    </row>
    <row r="4" spans="2:9">
      <c r="B4" s="192" t="s">
        <v>58</v>
      </c>
      <c r="C4" s="193">
        <v>0.7</v>
      </c>
      <c r="D4" s="194" t="s">
        <v>59</v>
      </c>
      <c r="E4" s="195">
        <v>0.3</v>
      </c>
      <c r="F4" s="194" t="s">
        <v>60</v>
      </c>
      <c r="G4" s="196">
        <v>0.2</v>
      </c>
      <c r="H4" s="191"/>
      <c r="I4" s="146"/>
    </row>
    <row r="5" spans="2:9">
      <c r="B5" s="192" t="s">
        <v>61</v>
      </c>
      <c r="C5" s="193">
        <v>0.55000000000000004</v>
      </c>
      <c r="D5" s="194" t="s">
        <v>62</v>
      </c>
      <c r="E5" s="195">
        <v>0.2</v>
      </c>
      <c r="F5" s="194"/>
      <c r="G5" s="196"/>
      <c r="H5" s="191"/>
      <c r="I5" s="146"/>
    </row>
    <row r="6" spans="2:9">
      <c r="B6" s="192" t="s">
        <v>63</v>
      </c>
      <c r="C6" s="193">
        <v>0.6</v>
      </c>
      <c r="D6" s="194" t="s">
        <v>59</v>
      </c>
      <c r="E6" s="195">
        <v>0.3</v>
      </c>
      <c r="F6" s="194"/>
      <c r="G6" s="196"/>
      <c r="H6" s="191"/>
      <c r="I6" s="146"/>
    </row>
    <row r="7" spans="2:9">
      <c r="B7" s="192" t="s">
        <v>64</v>
      </c>
      <c r="C7" s="193">
        <v>0.8</v>
      </c>
      <c r="D7" s="194" t="s">
        <v>62</v>
      </c>
      <c r="E7" s="195">
        <v>0.2</v>
      </c>
      <c r="F7" s="194" t="s">
        <v>59</v>
      </c>
      <c r="G7" s="196">
        <v>0.3</v>
      </c>
      <c r="H7" s="191"/>
      <c r="I7" s="146"/>
    </row>
    <row r="8" spans="2:9">
      <c r="B8" s="192" t="s">
        <v>65</v>
      </c>
      <c r="C8" s="193">
        <v>1</v>
      </c>
      <c r="D8" s="194" t="s">
        <v>59</v>
      </c>
      <c r="E8" s="195">
        <v>0.3</v>
      </c>
      <c r="F8" s="194"/>
      <c r="G8" s="196"/>
      <c r="H8" s="191"/>
      <c r="I8" s="146"/>
    </row>
    <row r="9" spans="2:9">
      <c r="B9" s="192" t="s">
        <v>66</v>
      </c>
      <c r="C9" s="193">
        <v>0.7</v>
      </c>
      <c r="D9" s="194" t="s">
        <v>67</v>
      </c>
      <c r="E9" s="195">
        <v>4.5</v>
      </c>
      <c r="F9" s="194"/>
      <c r="G9" s="196"/>
      <c r="H9" s="191"/>
      <c r="I9" s="146"/>
    </row>
    <row r="10" spans="2:9">
      <c r="B10" s="192" t="s">
        <v>68</v>
      </c>
      <c r="C10" s="193">
        <v>0.45</v>
      </c>
      <c r="D10" s="194"/>
      <c r="E10" s="195"/>
      <c r="F10" s="194"/>
      <c r="G10" s="196"/>
      <c r="H10" s="191"/>
      <c r="I10" s="146"/>
    </row>
    <row r="11" spans="2:9">
      <c r="B11" s="192" t="s">
        <v>69</v>
      </c>
      <c r="C11" s="193">
        <v>0.6</v>
      </c>
      <c r="D11" s="194"/>
      <c r="E11" s="195"/>
      <c r="F11" s="194"/>
      <c r="G11" s="196"/>
      <c r="H11" s="191"/>
      <c r="I11" s="146"/>
    </row>
    <row r="12" spans="2:9">
      <c r="B12" s="192" t="s">
        <v>70</v>
      </c>
      <c r="C12" s="193">
        <v>0.85</v>
      </c>
      <c r="D12" s="194" t="s">
        <v>59</v>
      </c>
      <c r="E12" s="195">
        <v>0.3</v>
      </c>
      <c r="F12" s="194"/>
      <c r="G12" s="196"/>
      <c r="H12" s="191"/>
      <c r="I12" s="146"/>
    </row>
    <row r="13" spans="2:9">
      <c r="B13" s="192" t="s">
        <v>71</v>
      </c>
      <c r="C13" s="193">
        <v>0.5</v>
      </c>
      <c r="D13" s="194"/>
      <c r="E13" s="195"/>
      <c r="F13" s="194"/>
      <c r="G13" s="196"/>
      <c r="H13" s="191"/>
      <c r="I13" s="146"/>
    </row>
    <row r="14" spans="2:9">
      <c r="B14" s="192" t="s">
        <v>72</v>
      </c>
      <c r="C14" s="193">
        <v>0.6</v>
      </c>
      <c r="D14" s="194"/>
      <c r="E14" s="195"/>
      <c r="F14" s="194"/>
      <c r="G14" s="196"/>
      <c r="H14" s="191"/>
      <c r="I14" s="146"/>
    </row>
    <row r="15" spans="2:9">
      <c r="B15" s="192" t="s">
        <v>73</v>
      </c>
      <c r="C15" s="193">
        <v>0.55000000000000004</v>
      </c>
      <c r="D15" s="194" t="s">
        <v>59</v>
      </c>
      <c r="E15" s="195">
        <v>0.3</v>
      </c>
      <c r="F15" s="194"/>
      <c r="G15" s="196"/>
      <c r="H15" s="191"/>
      <c r="I15" s="146"/>
    </row>
    <row r="16" spans="2:9">
      <c r="B16" s="192" t="s">
        <v>74</v>
      </c>
      <c r="C16" s="193">
        <v>0.4</v>
      </c>
      <c r="D16" s="194" t="s">
        <v>59</v>
      </c>
      <c r="E16" s="195">
        <v>0.3</v>
      </c>
      <c r="F16" s="194"/>
      <c r="G16" s="196"/>
      <c r="H16" s="191"/>
      <c r="I16" s="146"/>
    </row>
    <row r="17" spans="2:9">
      <c r="B17" s="192" t="s">
        <v>75</v>
      </c>
      <c r="C17" s="193">
        <v>0.5</v>
      </c>
      <c r="D17" s="194" t="s">
        <v>59</v>
      </c>
      <c r="E17" s="195">
        <v>0.3</v>
      </c>
      <c r="F17" s="194"/>
      <c r="G17" s="196"/>
      <c r="H17" s="191"/>
      <c r="I17" s="146"/>
    </row>
    <row r="18" spans="2:9">
      <c r="B18" s="192" t="s">
        <v>76</v>
      </c>
      <c r="C18" s="193">
        <v>0.4</v>
      </c>
      <c r="D18" s="194" t="s">
        <v>62</v>
      </c>
      <c r="E18" s="195">
        <v>0.2</v>
      </c>
      <c r="F18" s="194"/>
      <c r="G18" s="196"/>
      <c r="H18" s="191"/>
      <c r="I18" s="146"/>
    </row>
    <row r="19" spans="2:9">
      <c r="B19" s="192" t="s">
        <v>77</v>
      </c>
      <c r="C19" s="197">
        <v>0.5</v>
      </c>
      <c r="D19" s="194"/>
      <c r="E19" s="195"/>
      <c r="F19" s="194"/>
      <c r="G19" s="196"/>
      <c r="H19" s="191"/>
      <c r="I19" s="146" t="s">
        <v>78</v>
      </c>
    </row>
    <row r="20" spans="2:9">
      <c r="B20" s="192" t="s">
        <v>79</v>
      </c>
      <c r="C20" s="197">
        <v>0.85</v>
      </c>
      <c r="D20" s="194" t="s">
        <v>59</v>
      </c>
      <c r="E20" s="195">
        <v>0.3</v>
      </c>
      <c r="F20" s="194"/>
      <c r="G20" s="196"/>
      <c r="H20" s="191"/>
      <c r="I20" s="146" t="s">
        <v>80</v>
      </c>
    </row>
    <row r="21" spans="2:9">
      <c r="B21" s="192" t="s">
        <v>81</v>
      </c>
      <c r="C21" s="193">
        <v>0.6</v>
      </c>
      <c r="D21" s="198" t="s">
        <v>60</v>
      </c>
      <c r="E21" s="199">
        <v>0.5</v>
      </c>
      <c r="F21" s="194"/>
      <c r="G21" s="196"/>
      <c r="H21" s="191"/>
      <c r="I21" s="146" t="s">
        <v>82</v>
      </c>
    </row>
    <row r="22" spans="2:9">
      <c r="B22" s="192" t="s">
        <v>83</v>
      </c>
      <c r="C22" s="193">
        <v>0.75</v>
      </c>
      <c r="D22" s="194" t="s">
        <v>62</v>
      </c>
      <c r="E22" s="195">
        <v>0.2</v>
      </c>
      <c r="F22" s="194"/>
      <c r="G22" s="196"/>
      <c r="H22" s="191"/>
      <c r="I22" s="146"/>
    </row>
    <row r="23" spans="2:9">
      <c r="B23" s="192" t="s">
        <v>84</v>
      </c>
      <c r="C23" s="193">
        <v>0.8</v>
      </c>
      <c r="D23" s="194" t="s">
        <v>59</v>
      </c>
      <c r="E23" s="195">
        <v>0.3</v>
      </c>
      <c r="F23" s="194"/>
      <c r="G23" s="196"/>
      <c r="H23" s="191"/>
      <c r="I23" s="146"/>
    </row>
    <row r="24" spans="2:9">
      <c r="B24" s="192" t="s">
        <v>85</v>
      </c>
      <c r="C24" s="193">
        <v>0.6</v>
      </c>
      <c r="D24" s="194" t="s">
        <v>62</v>
      </c>
      <c r="E24" s="195">
        <v>0.2</v>
      </c>
      <c r="F24" s="194"/>
      <c r="G24" s="196"/>
      <c r="H24" s="191"/>
      <c r="I24" s="146"/>
    </row>
    <row r="25" spans="2:9">
      <c r="B25" s="192" t="s">
        <v>86</v>
      </c>
      <c r="C25" s="193">
        <v>0.65</v>
      </c>
      <c r="D25" s="194" t="s">
        <v>62</v>
      </c>
      <c r="E25" s="195">
        <v>0.2</v>
      </c>
      <c r="F25" s="194"/>
      <c r="G25" s="196"/>
      <c r="H25" s="191"/>
      <c r="I25" s="146"/>
    </row>
    <row r="26" spans="2:9">
      <c r="B26" s="192" t="s">
        <v>87</v>
      </c>
      <c r="C26" s="193">
        <v>0.85</v>
      </c>
      <c r="D26" s="194" t="s">
        <v>88</v>
      </c>
      <c r="E26" s="195">
        <v>0.7</v>
      </c>
      <c r="F26" s="194"/>
      <c r="G26" s="196"/>
      <c r="H26" s="191"/>
      <c r="I26" s="146"/>
    </row>
    <row r="27" spans="2:9">
      <c r="B27" s="192" t="s">
        <v>89</v>
      </c>
      <c r="C27" s="193">
        <v>0.8</v>
      </c>
      <c r="D27" s="194" t="s">
        <v>59</v>
      </c>
      <c r="E27" s="195">
        <v>0.3</v>
      </c>
      <c r="F27" s="194"/>
      <c r="G27" s="196"/>
      <c r="H27" s="191"/>
      <c r="I27" s="146"/>
    </row>
    <row r="28" spans="2:9">
      <c r="B28" s="192" t="s">
        <v>90</v>
      </c>
      <c r="C28" s="193">
        <v>1.1000000000000001</v>
      </c>
      <c r="D28" s="194"/>
      <c r="E28" s="195"/>
      <c r="F28" s="194"/>
      <c r="G28" s="196"/>
      <c r="H28" s="191"/>
      <c r="I28" s="146"/>
    </row>
    <row r="29" spans="2:9">
      <c r="B29" s="192" t="s">
        <v>91</v>
      </c>
      <c r="C29" s="193">
        <v>0.85</v>
      </c>
      <c r="D29" s="194" t="s">
        <v>59</v>
      </c>
      <c r="E29" s="195">
        <v>0.3</v>
      </c>
      <c r="F29" s="194"/>
      <c r="G29" s="196"/>
      <c r="H29" s="191"/>
      <c r="I29" s="146"/>
    </row>
    <row r="30" spans="2:9">
      <c r="B30" s="192" t="s">
        <v>92</v>
      </c>
      <c r="C30" s="193">
        <v>0.45</v>
      </c>
      <c r="D30" s="194"/>
      <c r="E30" s="195"/>
      <c r="F30" s="194"/>
      <c r="G30" s="196"/>
      <c r="H30" s="191"/>
      <c r="I30" s="146"/>
    </row>
    <row r="31" spans="2:9">
      <c r="B31" s="192" t="s">
        <v>93</v>
      </c>
      <c r="C31" s="193">
        <v>0.65</v>
      </c>
      <c r="D31" s="194" t="s">
        <v>59</v>
      </c>
      <c r="E31" s="195">
        <v>0.3</v>
      </c>
      <c r="F31" s="194"/>
      <c r="G31" s="196"/>
      <c r="H31" s="191"/>
      <c r="I31" s="146"/>
    </row>
    <row r="32" spans="2:9">
      <c r="B32" s="192" t="s">
        <v>94</v>
      </c>
      <c r="C32" s="193">
        <v>0.9</v>
      </c>
      <c r="D32" s="194" t="s">
        <v>59</v>
      </c>
      <c r="E32" s="195">
        <v>0.3</v>
      </c>
      <c r="F32" s="194"/>
      <c r="G32" s="196"/>
      <c r="H32" s="191"/>
      <c r="I32" s="146"/>
    </row>
    <row r="33" spans="2:9">
      <c r="B33" s="192" t="s">
        <v>95</v>
      </c>
      <c r="C33" s="193">
        <v>0.65</v>
      </c>
      <c r="D33" s="194" t="s">
        <v>96</v>
      </c>
      <c r="E33" s="195">
        <v>0.2</v>
      </c>
      <c r="F33" s="194"/>
      <c r="G33" s="196"/>
      <c r="H33" s="191"/>
      <c r="I33" s="146"/>
    </row>
    <row r="34" spans="2:9">
      <c r="B34" s="192" t="s">
        <v>97</v>
      </c>
      <c r="C34" s="193">
        <v>0.7</v>
      </c>
      <c r="D34" s="194" t="s">
        <v>96</v>
      </c>
      <c r="E34" s="195">
        <v>0.2</v>
      </c>
      <c r="F34" s="194"/>
      <c r="G34" s="196"/>
      <c r="H34" s="191"/>
      <c r="I34" s="146"/>
    </row>
    <row r="35" spans="2:9">
      <c r="B35" s="192" t="s">
        <v>98</v>
      </c>
      <c r="C35" s="193">
        <v>0.6</v>
      </c>
      <c r="D35" s="194" t="s">
        <v>96</v>
      </c>
      <c r="E35" s="195">
        <v>0.2</v>
      </c>
      <c r="F35" s="194"/>
      <c r="G35" s="196"/>
      <c r="H35" s="191"/>
      <c r="I35" s="146"/>
    </row>
    <row r="36" spans="2:9">
      <c r="B36" s="192" t="s">
        <v>99</v>
      </c>
      <c r="C36" s="193">
        <v>0.1</v>
      </c>
      <c r="D36" s="194" t="s">
        <v>100</v>
      </c>
      <c r="E36" s="195">
        <v>100</v>
      </c>
      <c r="F36" s="198" t="s">
        <v>101</v>
      </c>
      <c r="G36" s="200">
        <v>50</v>
      </c>
      <c r="H36" s="191"/>
      <c r="I36" s="146" t="s">
        <v>82</v>
      </c>
    </row>
    <row r="37" spans="2:9">
      <c r="B37" s="192" t="s">
        <v>102</v>
      </c>
      <c r="C37" s="193">
        <v>0.25</v>
      </c>
      <c r="D37" s="198"/>
      <c r="E37" s="195"/>
      <c r="F37" s="194"/>
      <c r="G37" s="196"/>
      <c r="H37" s="191"/>
      <c r="I37" s="146" t="s">
        <v>82</v>
      </c>
    </row>
    <row r="38" spans="2:9">
      <c r="B38" s="192" t="s">
        <v>103</v>
      </c>
      <c r="C38" s="193">
        <v>0.5</v>
      </c>
      <c r="D38" s="194"/>
      <c r="E38" s="195"/>
      <c r="F38" s="194"/>
      <c r="G38" s="196"/>
      <c r="H38" s="191"/>
      <c r="I38" s="146"/>
    </row>
    <row r="39" spans="2:9">
      <c r="B39" s="192" t="s">
        <v>104</v>
      </c>
      <c r="C39" s="193">
        <v>1.1000000000000001</v>
      </c>
      <c r="D39" s="194" t="s">
        <v>105</v>
      </c>
      <c r="E39" s="195">
        <v>0.35</v>
      </c>
      <c r="F39" s="194"/>
      <c r="G39" s="196"/>
      <c r="H39" s="191"/>
      <c r="I39" s="146"/>
    </row>
    <row r="40" spans="2:9">
      <c r="B40" s="192" t="s">
        <v>106</v>
      </c>
      <c r="C40" s="197">
        <v>1.05</v>
      </c>
      <c r="D40" s="194" t="s">
        <v>60</v>
      </c>
      <c r="E40" s="195">
        <v>0.2</v>
      </c>
      <c r="F40" s="194" t="s">
        <v>107</v>
      </c>
      <c r="G40" s="196">
        <v>0.15</v>
      </c>
      <c r="H40" s="191"/>
      <c r="I40" s="146" t="s">
        <v>82</v>
      </c>
    </row>
    <row r="41" spans="2:9">
      <c r="B41" s="192" t="s">
        <v>108</v>
      </c>
      <c r="C41" s="197">
        <v>1</v>
      </c>
      <c r="D41" s="194" t="s">
        <v>60</v>
      </c>
      <c r="E41" s="195">
        <v>0.2</v>
      </c>
      <c r="F41" s="194" t="s">
        <v>107</v>
      </c>
      <c r="G41" s="196">
        <v>0.15</v>
      </c>
      <c r="H41" s="191"/>
      <c r="I41" s="146"/>
    </row>
    <row r="42" spans="2:9">
      <c r="B42" s="192" t="s">
        <v>109</v>
      </c>
      <c r="C42" s="193">
        <v>0.6</v>
      </c>
      <c r="D42" s="198" t="s">
        <v>110</v>
      </c>
      <c r="E42" s="199">
        <v>40</v>
      </c>
      <c r="F42" s="198" t="s">
        <v>111</v>
      </c>
      <c r="G42" s="200">
        <v>120</v>
      </c>
      <c r="H42" s="191"/>
      <c r="I42" s="146" t="s">
        <v>82</v>
      </c>
    </row>
    <row r="43" spans="2:9">
      <c r="B43" s="192" t="s">
        <v>112</v>
      </c>
      <c r="C43" s="193">
        <v>0.6</v>
      </c>
      <c r="D43" s="194" t="s">
        <v>59</v>
      </c>
      <c r="E43" s="195">
        <v>0.3</v>
      </c>
      <c r="F43" s="194"/>
      <c r="G43" s="196"/>
      <c r="H43" s="191"/>
      <c r="I43" s="146"/>
    </row>
    <row r="44" spans="2:9">
      <c r="B44" s="192" t="s">
        <v>113</v>
      </c>
      <c r="C44" s="193">
        <v>1</v>
      </c>
      <c r="D44" s="194" t="s">
        <v>59</v>
      </c>
      <c r="E44" s="195">
        <v>0.3</v>
      </c>
      <c r="F44" s="194"/>
      <c r="G44" s="196"/>
      <c r="H44" s="191"/>
      <c r="I44" s="146"/>
    </row>
    <row r="45" spans="2:9">
      <c r="B45" s="192" t="s">
        <v>114</v>
      </c>
      <c r="C45" s="193">
        <v>0.95</v>
      </c>
      <c r="D45" s="194"/>
      <c r="E45" s="195"/>
      <c r="F45" s="194"/>
      <c r="G45" s="196"/>
      <c r="H45" s="191"/>
      <c r="I45" s="146"/>
    </row>
    <row r="46" spans="2:9">
      <c r="B46" s="192" t="s">
        <v>115</v>
      </c>
      <c r="C46" s="193">
        <v>1</v>
      </c>
      <c r="D46" s="194" t="s">
        <v>105</v>
      </c>
      <c r="E46" s="195">
        <v>0.35</v>
      </c>
      <c r="F46" s="194"/>
      <c r="G46" s="196"/>
      <c r="H46" s="191"/>
      <c r="I46" s="146"/>
    </row>
    <row r="47" spans="2:9">
      <c r="B47" s="192" t="s">
        <v>116</v>
      </c>
      <c r="C47" s="193">
        <v>1.1499999999999999</v>
      </c>
      <c r="D47" s="194"/>
      <c r="E47" s="195"/>
      <c r="F47" s="194"/>
      <c r="G47" s="196"/>
      <c r="H47" s="191"/>
      <c r="I47" s="146"/>
    </row>
    <row r="48" spans="2:9">
      <c r="B48" s="192" t="s">
        <v>117</v>
      </c>
      <c r="C48" s="193">
        <v>1</v>
      </c>
      <c r="D48" s="194"/>
      <c r="E48" s="195"/>
      <c r="F48" s="194"/>
      <c r="G48" s="196"/>
      <c r="H48" s="191"/>
      <c r="I48" s="146"/>
    </row>
    <row r="49" spans="2:12">
      <c r="B49" s="192" t="s">
        <v>118</v>
      </c>
      <c r="C49" s="193">
        <v>0.55000000000000004</v>
      </c>
      <c r="D49" s="194"/>
      <c r="E49" s="195"/>
      <c r="F49" s="194"/>
      <c r="G49" s="196"/>
      <c r="H49" s="191"/>
      <c r="I49" s="146"/>
      <c r="J49" s="191"/>
      <c r="K49" s="191"/>
      <c r="L49" s="191"/>
    </row>
    <row r="50" spans="2:12">
      <c r="B50" s="192" t="s">
        <v>119</v>
      </c>
      <c r="C50" s="193">
        <v>0.95</v>
      </c>
      <c r="D50" s="194" t="s">
        <v>120</v>
      </c>
      <c r="E50" s="195">
        <v>0.1</v>
      </c>
      <c r="F50" s="194"/>
      <c r="G50" s="196"/>
      <c r="H50" s="191"/>
      <c r="I50" s="146"/>
      <c r="J50" s="191"/>
      <c r="K50" s="191"/>
      <c r="L50" s="191"/>
    </row>
    <row r="51" spans="2:12">
      <c r="B51" s="192" t="s">
        <v>121</v>
      </c>
      <c r="C51" s="193">
        <v>0.75</v>
      </c>
      <c r="D51" s="194" t="s">
        <v>120</v>
      </c>
      <c r="E51" s="195">
        <v>0.1</v>
      </c>
      <c r="F51" s="194"/>
      <c r="G51" s="196"/>
      <c r="H51" s="191"/>
      <c r="I51" s="146"/>
      <c r="J51" s="191"/>
      <c r="K51" s="191"/>
      <c r="L51" s="191"/>
    </row>
    <row r="52" spans="2:12">
      <c r="B52" s="192" t="s">
        <v>122</v>
      </c>
      <c r="C52" s="193">
        <v>1.9</v>
      </c>
      <c r="D52" s="194"/>
      <c r="E52" s="195"/>
      <c r="F52" s="194"/>
      <c r="G52" s="196"/>
      <c r="H52" s="191"/>
      <c r="I52" s="146"/>
      <c r="J52" s="191"/>
      <c r="K52" s="191"/>
      <c r="L52" s="191"/>
    </row>
    <row r="53" spans="2:12">
      <c r="B53" s="192" t="s">
        <v>123</v>
      </c>
      <c r="C53" s="193">
        <v>0.55000000000000004</v>
      </c>
      <c r="D53" s="194" t="s">
        <v>107</v>
      </c>
      <c r="E53" s="195">
        <v>0.15</v>
      </c>
      <c r="F53" s="194" t="s">
        <v>120</v>
      </c>
      <c r="G53" s="196">
        <v>0.1</v>
      </c>
      <c r="H53" s="191"/>
      <c r="I53" s="146"/>
      <c r="J53" s="191"/>
      <c r="K53" s="191"/>
      <c r="L53" s="191"/>
    </row>
    <row r="54" spans="2:12">
      <c r="B54" s="192" t="s">
        <v>124</v>
      </c>
      <c r="C54" s="193">
        <v>0.85</v>
      </c>
      <c r="D54" s="194" t="s">
        <v>120</v>
      </c>
      <c r="E54" s="195">
        <v>0.1</v>
      </c>
      <c r="F54" s="194"/>
      <c r="G54" s="196"/>
      <c r="H54" s="191"/>
      <c r="I54" s="146"/>
      <c r="J54" s="191"/>
      <c r="K54" s="191"/>
      <c r="L54" s="191"/>
    </row>
    <row r="55" spans="2:12">
      <c r="B55" s="192" t="s">
        <v>125</v>
      </c>
      <c r="C55" s="193">
        <v>0.9</v>
      </c>
      <c r="D55" s="194" t="s">
        <v>120</v>
      </c>
      <c r="E55" s="195">
        <v>0.1</v>
      </c>
      <c r="F55" s="194"/>
      <c r="G55" s="196"/>
      <c r="H55" s="191"/>
      <c r="I55" s="146"/>
      <c r="J55" s="191"/>
      <c r="K55" s="191"/>
      <c r="L55" s="191"/>
    </row>
    <row r="56" spans="2:12">
      <c r="B56" s="192" t="s">
        <v>126</v>
      </c>
      <c r="C56" s="193">
        <v>0.45</v>
      </c>
      <c r="D56" s="194"/>
      <c r="E56" s="195"/>
      <c r="F56" s="194"/>
      <c r="G56" s="196"/>
      <c r="H56" s="191"/>
      <c r="I56" s="146"/>
      <c r="J56" s="191"/>
      <c r="K56" s="191"/>
      <c r="L56" s="191"/>
    </row>
    <row r="57" spans="2:12">
      <c r="B57" s="192" t="s">
        <v>127</v>
      </c>
      <c r="C57" s="193">
        <v>0.95</v>
      </c>
      <c r="D57" s="194" t="s">
        <v>59</v>
      </c>
      <c r="E57" s="195">
        <v>0.3</v>
      </c>
      <c r="F57" s="194"/>
      <c r="G57" s="196"/>
      <c r="H57" s="191"/>
      <c r="I57" s="146"/>
      <c r="J57" s="191"/>
      <c r="K57" s="191"/>
      <c r="L57" s="191"/>
    </row>
    <row r="58" spans="2:12">
      <c r="B58" s="192" t="s">
        <v>128</v>
      </c>
      <c r="C58" s="193">
        <v>0.65</v>
      </c>
      <c r="D58" s="198" t="s">
        <v>60</v>
      </c>
      <c r="E58" s="199">
        <v>0.2</v>
      </c>
      <c r="F58" s="198" t="s">
        <v>107</v>
      </c>
      <c r="G58" s="200">
        <v>0.15</v>
      </c>
      <c r="H58" s="191"/>
      <c r="I58" s="146" t="s">
        <v>82</v>
      </c>
      <c r="J58" s="191"/>
      <c r="K58" s="191"/>
      <c r="L58" s="191"/>
    </row>
    <row r="59" spans="2:12">
      <c r="B59" s="192" t="s">
        <v>129</v>
      </c>
      <c r="C59" s="193">
        <v>0.4</v>
      </c>
      <c r="D59" s="194"/>
      <c r="E59" s="195"/>
      <c r="F59" s="194"/>
      <c r="G59" s="196"/>
      <c r="H59" s="191"/>
      <c r="I59" s="146"/>
      <c r="J59" s="191"/>
      <c r="K59" s="191"/>
      <c r="L59" s="191"/>
    </row>
    <row r="60" spans="2:12">
      <c r="B60" s="192" t="s">
        <v>130</v>
      </c>
      <c r="C60" s="193">
        <v>0.45</v>
      </c>
      <c r="D60" s="194" t="s">
        <v>60</v>
      </c>
      <c r="E60" s="195">
        <v>0.2</v>
      </c>
      <c r="F60" s="194"/>
      <c r="G60" s="196"/>
      <c r="H60" s="140" t="s">
        <v>131</v>
      </c>
      <c r="I60" s="140"/>
      <c r="J60" s="140"/>
      <c r="K60" s="140"/>
      <c r="L60" s="140"/>
    </row>
    <row r="61" spans="2:12">
      <c r="B61" s="142" t="s">
        <v>132</v>
      </c>
      <c r="C61" s="193">
        <v>2.25</v>
      </c>
      <c r="D61" s="194"/>
      <c r="E61" s="195"/>
      <c r="F61" s="194"/>
      <c r="G61" s="196"/>
      <c r="H61" s="141" t="s">
        <v>133</v>
      </c>
      <c r="I61" s="140"/>
      <c r="J61" s="140"/>
      <c r="K61" s="140"/>
      <c r="L61" s="140"/>
    </row>
    <row r="62" spans="2:12">
      <c r="B62" s="142" t="s">
        <v>134</v>
      </c>
      <c r="C62" s="193">
        <v>1.45</v>
      </c>
      <c r="D62" s="194"/>
      <c r="E62" s="195"/>
      <c r="F62" s="194"/>
      <c r="G62" s="196"/>
      <c r="H62" s="141" t="s">
        <v>135</v>
      </c>
      <c r="I62" s="140"/>
      <c r="J62" s="140"/>
      <c r="K62" s="140"/>
      <c r="L62" s="140"/>
    </row>
    <row r="63" spans="2:12">
      <c r="B63" s="142" t="s">
        <v>136</v>
      </c>
      <c r="C63" s="193">
        <v>1.1000000000000001</v>
      </c>
      <c r="D63" s="194"/>
      <c r="E63" s="195"/>
      <c r="F63" s="194"/>
      <c r="G63" s="196"/>
      <c r="H63" s="141" t="s">
        <v>137</v>
      </c>
      <c r="I63" s="140"/>
      <c r="J63" s="140"/>
      <c r="K63" s="140"/>
      <c r="L63" s="140"/>
    </row>
    <row r="64" spans="2:12">
      <c r="B64" s="142" t="s">
        <v>138</v>
      </c>
      <c r="C64" s="193">
        <v>0.75</v>
      </c>
      <c r="D64" s="194"/>
      <c r="E64" s="195"/>
      <c r="F64" s="194"/>
      <c r="G64" s="196"/>
      <c r="H64" s="141" t="s">
        <v>139</v>
      </c>
      <c r="I64" s="140"/>
      <c r="J64" s="140"/>
      <c r="K64" s="140"/>
      <c r="L64" s="140"/>
    </row>
    <row r="65" spans="1:8">
      <c r="A65" s="191"/>
      <c r="B65" s="192" t="s">
        <v>140</v>
      </c>
      <c r="C65" s="193">
        <v>0.5</v>
      </c>
      <c r="D65" s="194" t="s">
        <v>60</v>
      </c>
      <c r="E65" s="195">
        <v>0.2</v>
      </c>
      <c r="F65" s="194" t="s">
        <v>141</v>
      </c>
      <c r="G65" s="196">
        <v>0.15</v>
      </c>
      <c r="H65" s="191"/>
    </row>
    <row r="66" spans="1:8">
      <c r="A66" s="191"/>
      <c r="B66" s="192" t="s">
        <v>142</v>
      </c>
      <c r="C66" s="193">
        <v>0.9</v>
      </c>
      <c r="D66" s="194" t="s">
        <v>143</v>
      </c>
      <c r="E66" s="195">
        <v>1</v>
      </c>
      <c r="F66" s="194"/>
      <c r="G66" s="196"/>
      <c r="H66" s="191"/>
    </row>
    <row r="67" spans="1:8">
      <c r="A67" s="191"/>
      <c r="B67" s="192" t="s">
        <v>144</v>
      </c>
      <c r="C67" s="193">
        <v>0.4</v>
      </c>
      <c r="D67" s="194"/>
      <c r="E67" s="195"/>
      <c r="F67" s="194"/>
      <c r="G67" s="196"/>
      <c r="H67" s="191"/>
    </row>
    <row r="68" spans="1:8">
      <c r="A68" s="191"/>
      <c r="B68" s="192" t="s">
        <v>145</v>
      </c>
      <c r="C68" s="193">
        <v>0.85</v>
      </c>
      <c r="D68" s="194" t="s">
        <v>59</v>
      </c>
      <c r="E68" s="195">
        <v>0.3</v>
      </c>
      <c r="F68" s="194" t="s">
        <v>146</v>
      </c>
      <c r="G68" s="196">
        <v>0.95</v>
      </c>
      <c r="H68" s="191"/>
    </row>
    <row r="69" spans="1:8">
      <c r="A69" s="191"/>
      <c r="B69" s="192" t="s">
        <v>147</v>
      </c>
      <c r="C69" s="193">
        <v>0.8</v>
      </c>
      <c r="D69" s="194"/>
      <c r="E69" s="195"/>
      <c r="F69" s="194"/>
      <c r="G69" s="196"/>
      <c r="H69" s="191"/>
    </row>
    <row r="70" spans="1:8">
      <c r="A70" s="191"/>
      <c r="B70" s="192" t="s">
        <v>148</v>
      </c>
      <c r="C70" s="193">
        <v>0.8</v>
      </c>
      <c r="D70" s="194" t="s">
        <v>141</v>
      </c>
      <c r="E70" s="195">
        <v>0.15</v>
      </c>
      <c r="F70" s="194"/>
      <c r="G70" s="196"/>
      <c r="H70" s="191"/>
    </row>
    <row r="71" spans="1:8">
      <c r="A71" s="191"/>
      <c r="B71" s="192" t="s">
        <v>149</v>
      </c>
      <c r="C71" s="193">
        <v>0.75</v>
      </c>
      <c r="D71" s="194" t="s">
        <v>59</v>
      </c>
      <c r="E71" s="195">
        <v>0.3</v>
      </c>
      <c r="F71" s="194"/>
      <c r="G71" s="196"/>
      <c r="H71" s="191"/>
    </row>
    <row r="72" spans="1:8">
      <c r="A72" s="191"/>
      <c r="B72" s="192" t="s">
        <v>150</v>
      </c>
      <c r="C72" s="193">
        <v>0.95</v>
      </c>
      <c r="D72" s="194" t="s">
        <v>59</v>
      </c>
      <c r="E72" s="195">
        <v>0.3</v>
      </c>
      <c r="F72" s="194"/>
      <c r="G72" s="196"/>
      <c r="H72" s="191"/>
    </row>
    <row r="73" spans="1:8">
      <c r="A73" s="191"/>
      <c r="B73" s="192" t="s">
        <v>151</v>
      </c>
      <c r="C73" s="193">
        <v>1</v>
      </c>
      <c r="D73" s="194" t="s">
        <v>59</v>
      </c>
      <c r="E73" s="195">
        <v>0.3</v>
      </c>
      <c r="F73" s="194"/>
      <c r="G73" s="196"/>
      <c r="H73" s="191"/>
    </row>
    <row r="74" spans="1:8">
      <c r="A74" s="191"/>
      <c r="B74" s="192" t="s">
        <v>152</v>
      </c>
      <c r="C74" s="193">
        <v>0.8</v>
      </c>
      <c r="D74" s="194" t="s">
        <v>59</v>
      </c>
      <c r="E74" s="195">
        <v>0.3</v>
      </c>
      <c r="F74" s="194"/>
      <c r="G74" s="196"/>
      <c r="H74" s="191"/>
    </row>
    <row r="75" spans="1:8">
      <c r="A75" s="191"/>
      <c r="B75" s="192" t="s">
        <v>153</v>
      </c>
      <c r="C75" s="193">
        <v>0.8</v>
      </c>
      <c r="D75" s="194" t="s">
        <v>60</v>
      </c>
      <c r="E75" s="195">
        <v>0.2</v>
      </c>
      <c r="F75" s="194"/>
      <c r="G75" s="196"/>
      <c r="H75" s="191"/>
    </row>
    <row r="76" spans="1:8">
      <c r="A76" s="140" t="s">
        <v>154</v>
      </c>
      <c r="B76" s="191"/>
      <c r="C76" s="194"/>
      <c r="D76" s="194"/>
      <c r="E76" s="194"/>
      <c r="F76" s="194"/>
      <c r="G76" s="194"/>
      <c r="H76" s="191"/>
    </row>
    <row r="77" spans="1:8">
      <c r="A77" s="191"/>
      <c r="B77" s="83" t="s">
        <v>155</v>
      </c>
      <c r="C77" s="143" t="s">
        <v>156</v>
      </c>
      <c r="D77" s="194"/>
      <c r="E77" s="194"/>
      <c r="F77" s="194"/>
      <c r="G77" s="194"/>
      <c r="H77" s="140" t="s">
        <v>157</v>
      </c>
    </row>
    <row r="78" spans="1:8">
      <c r="A78" s="191"/>
      <c r="B78" s="140" t="s">
        <v>158</v>
      </c>
      <c r="C78" s="143" t="s">
        <v>156</v>
      </c>
      <c r="D78" s="194"/>
      <c r="E78" s="194"/>
      <c r="F78" s="194"/>
      <c r="G78" s="194"/>
      <c r="H78" s="140" t="s">
        <v>157</v>
      </c>
    </row>
    <row r="79" spans="1:8">
      <c r="A79" s="191"/>
      <c r="B79" s="140" t="s">
        <v>159</v>
      </c>
      <c r="C79" s="144">
        <f>C45</f>
        <v>0.95</v>
      </c>
      <c r="D79" s="144"/>
      <c r="E79" s="144"/>
      <c r="F79" s="144"/>
      <c r="G79" s="144"/>
      <c r="H79" s="140" t="s">
        <v>160</v>
      </c>
    </row>
    <row r="80" spans="1:8">
      <c r="A80" s="191"/>
      <c r="B80" s="140" t="s">
        <v>161</v>
      </c>
      <c r="C80" s="144">
        <f>C35</f>
        <v>0.6</v>
      </c>
      <c r="D80" s="194"/>
      <c r="E80" s="194"/>
      <c r="F80" s="194"/>
      <c r="G80" s="194"/>
      <c r="H80" s="140" t="s">
        <v>162</v>
      </c>
    </row>
    <row r="81" spans="2:8">
      <c r="B81" s="140" t="s">
        <v>163</v>
      </c>
      <c r="C81" s="143">
        <v>0</v>
      </c>
      <c r="D81" s="194"/>
      <c r="E81" s="194"/>
      <c r="F81" s="194"/>
      <c r="G81" s="194"/>
      <c r="H81" s="140"/>
    </row>
    <row r="82" spans="2:8">
      <c r="B82" s="140" t="s">
        <v>164</v>
      </c>
      <c r="C82" s="143">
        <v>0</v>
      </c>
      <c r="D82" s="194"/>
      <c r="E82" s="194"/>
      <c r="F82" s="194"/>
      <c r="G82" s="194"/>
      <c r="H82" s="140"/>
    </row>
    <row r="83" spans="2:8">
      <c r="B83" s="140" t="s">
        <v>144</v>
      </c>
      <c r="C83" s="144">
        <f>C35</f>
        <v>0.6</v>
      </c>
      <c r="D83" s="194"/>
      <c r="E83" s="194"/>
      <c r="F83" s="194"/>
      <c r="G83" s="194"/>
      <c r="H83" s="140" t="s">
        <v>162</v>
      </c>
    </row>
    <row r="84" spans="2:8">
      <c r="B84" s="140" t="s">
        <v>165</v>
      </c>
      <c r="C84" s="144">
        <f>C10</f>
        <v>0.45</v>
      </c>
      <c r="D84" s="194"/>
      <c r="E84" s="194"/>
      <c r="F84" s="194"/>
      <c r="G84" s="194"/>
      <c r="H84" s="140" t="s">
        <v>68</v>
      </c>
    </row>
    <row r="85" spans="2:8">
      <c r="B85" s="83" t="s">
        <v>166</v>
      </c>
      <c r="C85" s="144">
        <f>C13</f>
        <v>0.5</v>
      </c>
      <c r="D85" s="194"/>
      <c r="E85" s="194"/>
      <c r="F85" s="194"/>
      <c r="G85" s="194"/>
      <c r="H85" s="140" t="s">
        <v>167</v>
      </c>
    </row>
    <row r="96" spans="2:8">
      <c r="B96" s="191" t="s">
        <v>168</v>
      </c>
      <c r="C96" s="194"/>
      <c r="D96" s="194"/>
      <c r="E96" s="194"/>
      <c r="F96" s="194"/>
      <c r="G96" s="194"/>
      <c r="H96" s="191"/>
    </row>
    <row r="97" spans="2:2">
      <c r="B97" s="191" t="s">
        <v>169</v>
      </c>
    </row>
    <row r="98" spans="2:2">
      <c r="B98" s="191" t="s">
        <v>170</v>
      </c>
    </row>
    <row r="99" spans="2:2">
      <c r="B99" s="191" t="s">
        <v>171</v>
      </c>
    </row>
    <row r="100" spans="2:2">
      <c r="B100" s="191" t="s">
        <v>172</v>
      </c>
    </row>
    <row r="101" spans="2:2">
      <c r="B101" s="191" t="s">
        <v>173</v>
      </c>
    </row>
    <row r="102" spans="2:2">
      <c r="B102" s="191" t="s">
        <v>174</v>
      </c>
    </row>
    <row r="103" spans="2:2">
      <c r="B103" s="191" t="s">
        <v>175</v>
      </c>
    </row>
    <row r="104" spans="2:2">
      <c r="B104" s="191" t="s">
        <v>176</v>
      </c>
    </row>
    <row r="105" spans="2:2">
      <c r="B105" s="191" t="s">
        <v>177</v>
      </c>
    </row>
    <row r="106" spans="2:2">
      <c r="B106" s="191" t="s">
        <v>178</v>
      </c>
    </row>
    <row r="107" spans="2:2">
      <c r="B107" s="191" t="s">
        <v>179</v>
      </c>
    </row>
    <row r="108" spans="2:2">
      <c r="B108" s="191" t="s">
        <v>180</v>
      </c>
    </row>
    <row r="109" spans="2:2">
      <c r="B109" s="191" t="s">
        <v>181</v>
      </c>
    </row>
    <row r="110" spans="2:2">
      <c r="B110" s="191" t="s">
        <v>182</v>
      </c>
    </row>
    <row r="111" spans="2:2">
      <c r="B111" s="191" t="s">
        <v>183</v>
      </c>
    </row>
    <row r="112" spans="2:2">
      <c r="B112" s="191" t="s">
        <v>184</v>
      </c>
    </row>
    <row r="113" spans="2:2">
      <c r="B113" s="191" t="s">
        <v>185</v>
      </c>
    </row>
  </sheetData>
  <mergeCells count="1">
    <mergeCell ref="D2:G2"/>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53474-7814-4287-8BF8-58A5EE6854B4}">
  <dimension ref="A2:O129"/>
  <sheetViews>
    <sheetView topLeftCell="A60" workbookViewId="0">
      <selection activeCell="A101" sqref="A101:XFD101"/>
    </sheetView>
  </sheetViews>
  <sheetFormatPr defaultColWidth="9.140625" defaultRowHeight="12"/>
  <cols>
    <col min="1" max="1" width="68.5703125" style="86" bestFit="1" customWidth="1"/>
    <col min="2" max="3" width="9.140625" style="86"/>
    <col min="4" max="4" width="10.28515625" style="86" customWidth="1"/>
    <col min="5" max="5" width="10.5703125" style="86" customWidth="1"/>
    <col min="6" max="7" width="9.140625" style="86"/>
    <col min="8" max="8" width="13.28515625" style="86" bestFit="1" customWidth="1"/>
    <col min="9" max="9" width="11.5703125" style="86" customWidth="1"/>
    <col min="10" max="16384" width="9.140625" style="86"/>
  </cols>
  <sheetData>
    <row r="2" spans="1:12">
      <c r="C2" s="169" t="s">
        <v>1182</v>
      </c>
      <c r="L2" s="86" t="s">
        <v>1183</v>
      </c>
    </row>
    <row r="3" spans="1:12" ht="49.5">
      <c r="A3" s="85" t="s">
        <v>1022</v>
      </c>
      <c r="B3" s="216" t="s">
        <v>1168</v>
      </c>
      <c r="C3" s="216" t="s">
        <v>1169</v>
      </c>
      <c r="D3" s="216" t="s">
        <v>553</v>
      </c>
      <c r="E3" s="216" t="s">
        <v>554</v>
      </c>
      <c r="F3" s="216" t="s">
        <v>555</v>
      </c>
      <c r="G3" s="246" t="s">
        <v>556</v>
      </c>
      <c r="H3" s="246" t="s">
        <v>236</v>
      </c>
      <c r="I3" s="246" t="s">
        <v>578</v>
      </c>
      <c r="L3" s="216" t="s">
        <v>1169</v>
      </c>
    </row>
    <row r="4" spans="1:12">
      <c r="A4" s="85"/>
      <c r="B4" s="216" t="s">
        <v>562</v>
      </c>
      <c r="C4" s="216" t="s">
        <v>562</v>
      </c>
      <c r="D4" s="216" t="s">
        <v>561</v>
      </c>
      <c r="E4" s="216" t="s">
        <v>561</v>
      </c>
      <c r="F4" s="216" t="s">
        <v>562</v>
      </c>
      <c r="G4" s="246"/>
      <c r="H4" s="246"/>
      <c r="I4" s="246"/>
    </row>
    <row r="5" spans="1:12">
      <c r="A5" s="87"/>
      <c r="B5" s="87"/>
      <c r="C5" s="87"/>
      <c r="I5" s="88"/>
    </row>
    <row r="6" spans="1:12" ht="12.75" customHeight="1">
      <c r="A6" s="85" t="s">
        <v>247</v>
      </c>
      <c r="B6" s="88">
        <v>1.07</v>
      </c>
      <c r="C6" s="88">
        <f>IF(L6=0,B6,L6)</f>
        <v>0.15</v>
      </c>
      <c r="G6" s="88">
        <v>1</v>
      </c>
      <c r="H6" s="86" t="s">
        <v>1032</v>
      </c>
      <c r="I6" s="88" t="s">
        <v>1170</v>
      </c>
      <c r="L6" s="86">
        <v>0.15</v>
      </c>
    </row>
    <row r="7" spans="1:12" ht="12.75" customHeight="1">
      <c r="A7" s="85" t="s">
        <v>592</v>
      </c>
      <c r="B7" s="88">
        <v>0.19</v>
      </c>
      <c r="C7" s="88">
        <f t="shared" ref="C7:C70" si="0">IF(L7=0,B7,L7)</f>
        <v>0.15</v>
      </c>
      <c r="G7" s="88">
        <v>1</v>
      </c>
      <c r="H7" s="86" t="s">
        <v>1032</v>
      </c>
      <c r="I7" s="88" t="s">
        <v>1170</v>
      </c>
      <c r="L7" s="86">
        <v>0.15</v>
      </c>
    </row>
    <row r="8" spans="1:12" ht="12.75" customHeight="1">
      <c r="A8" s="85" t="s">
        <v>253</v>
      </c>
      <c r="B8" s="88">
        <v>0.19</v>
      </c>
      <c r="C8" s="88">
        <f t="shared" si="0"/>
        <v>0.15</v>
      </c>
      <c r="G8" s="88">
        <v>1</v>
      </c>
      <c r="H8" s="86" t="s">
        <v>1032</v>
      </c>
      <c r="I8" s="88" t="s">
        <v>1170</v>
      </c>
      <c r="L8" s="86">
        <v>0.15</v>
      </c>
    </row>
    <row r="9" spans="1:12" ht="12.75" customHeight="1">
      <c r="A9" s="85" t="s">
        <v>302</v>
      </c>
      <c r="B9" s="88">
        <v>0.15</v>
      </c>
      <c r="C9" s="88">
        <f t="shared" si="0"/>
        <v>0.15</v>
      </c>
      <c r="G9" s="88">
        <v>1</v>
      </c>
      <c r="H9" s="86" t="s">
        <v>1171</v>
      </c>
      <c r="I9" s="88" t="s">
        <v>1170</v>
      </c>
    </row>
    <row r="10" spans="1:12" ht="12.75" customHeight="1">
      <c r="A10" s="85" t="s">
        <v>616</v>
      </c>
      <c r="B10" s="88">
        <v>0.5</v>
      </c>
      <c r="C10" s="88">
        <f t="shared" si="0"/>
        <v>0.15</v>
      </c>
      <c r="G10" s="88">
        <v>1</v>
      </c>
      <c r="H10" s="86" t="s">
        <v>1032</v>
      </c>
      <c r="I10" s="88" t="s">
        <v>1170</v>
      </c>
      <c r="L10" s="86">
        <v>0.15</v>
      </c>
    </row>
    <row r="11" spans="1:12" ht="12.75" customHeight="1">
      <c r="A11" s="85" t="s">
        <v>642</v>
      </c>
      <c r="B11" s="88">
        <v>0.25</v>
      </c>
      <c r="C11" s="88">
        <f t="shared" si="0"/>
        <v>0.15</v>
      </c>
      <c r="G11" s="88">
        <v>1</v>
      </c>
      <c r="H11" s="86" t="s">
        <v>1171</v>
      </c>
      <c r="I11" s="88" t="s">
        <v>1170</v>
      </c>
      <c r="L11" s="86">
        <v>0.15</v>
      </c>
    </row>
    <row r="12" spans="1:12" ht="12.75" customHeight="1">
      <c r="A12" s="85" t="s">
        <v>311</v>
      </c>
      <c r="B12" s="88">
        <v>0.25</v>
      </c>
      <c r="C12" s="88">
        <f t="shared" si="0"/>
        <v>0.15</v>
      </c>
      <c r="G12" s="88">
        <v>1</v>
      </c>
      <c r="H12" s="86" t="s">
        <v>1032</v>
      </c>
      <c r="I12" s="88" t="s">
        <v>1170</v>
      </c>
      <c r="L12" s="86">
        <v>0.15</v>
      </c>
    </row>
    <row r="13" spans="1:12" ht="12.75" customHeight="1">
      <c r="A13" s="85" t="s">
        <v>323</v>
      </c>
      <c r="B13" s="88">
        <v>1.07</v>
      </c>
      <c r="C13" s="88">
        <f t="shared" si="0"/>
        <v>0.15</v>
      </c>
      <c r="G13" s="88">
        <v>1</v>
      </c>
      <c r="H13" s="86" t="s">
        <v>1032</v>
      </c>
      <c r="I13" s="88" t="s">
        <v>1170</v>
      </c>
      <c r="L13" s="86">
        <v>0.15</v>
      </c>
    </row>
    <row r="14" spans="1:12" ht="12.75" customHeight="1">
      <c r="A14" s="85" t="s">
        <v>597</v>
      </c>
      <c r="B14" s="88">
        <v>0.15</v>
      </c>
      <c r="C14" s="88">
        <f t="shared" si="0"/>
        <v>0.15</v>
      </c>
      <c r="D14" s="88"/>
      <c r="E14" s="88"/>
      <c r="F14" s="88">
        <v>0.7</v>
      </c>
      <c r="G14" s="88">
        <v>2</v>
      </c>
      <c r="H14" s="86" t="s">
        <v>1171</v>
      </c>
      <c r="I14" s="88" t="s">
        <v>1170</v>
      </c>
    </row>
    <row r="15" spans="1:12" ht="12.75" customHeight="1">
      <c r="A15" s="85" t="s">
        <v>255</v>
      </c>
      <c r="B15" s="88">
        <v>0.38</v>
      </c>
      <c r="C15" s="88">
        <f t="shared" si="0"/>
        <v>0.15</v>
      </c>
      <c r="G15" s="88">
        <v>1</v>
      </c>
      <c r="H15" s="86" t="s">
        <v>1171</v>
      </c>
      <c r="I15" s="88" t="s">
        <v>1170</v>
      </c>
      <c r="L15" s="86">
        <v>0.15</v>
      </c>
    </row>
    <row r="16" spans="1:12" ht="12.75" customHeight="1">
      <c r="A16" s="85" t="s">
        <v>598</v>
      </c>
      <c r="B16" s="88">
        <v>0.38</v>
      </c>
      <c r="C16" s="88">
        <f t="shared" si="0"/>
        <v>0.15</v>
      </c>
      <c r="G16" s="88">
        <v>1</v>
      </c>
      <c r="H16" s="86" t="s">
        <v>1171</v>
      </c>
      <c r="I16" s="88" t="s">
        <v>1170</v>
      </c>
      <c r="L16" s="86">
        <v>0.15</v>
      </c>
    </row>
    <row r="17" spans="1:15" ht="12.75" customHeight="1">
      <c r="A17" s="85" t="s">
        <v>599</v>
      </c>
      <c r="B17" s="88">
        <v>0.15</v>
      </c>
      <c r="C17" s="88">
        <f t="shared" si="0"/>
        <v>0.15</v>
      </c>
      <c r="G17" s="88">
        <v>1</v>
      </c>
      <c r="H17" s="86" t="s">
        <v>1171</v>
      </c>
      <c r="I17" s="88" t="s">
        <v>1170</v>
      </c>
    </row>
    <row r="18" spans="1:15" ht="12.75" customHeight="1">
      <c r="A18" s="85" t="s">
        <v>600</v>
      </c>
      <c r="B18" s="88">
        <v>0.21</v>
      </c>
      <c r="C18" s="88">
        <f t="shared" si="0"/>
        <v>0.15</v>
      </c>
      <c r="G18" s="88">
        <v>2</v>
      </c>
      <c r="H18" s="86" t="s">
        <v>1171</v>
      </c>
      <c r="I18" s="88" t="s">
        <v>1170</v>
      </c>
      <c r="L18" s="86">
        <v>0.15</v>
      </c>
    </row>
    <row r="19" spans="1:15" ht="12.75" customHeight="1">
      <c r="A19" s="85" t="s">
        <v>601</v>
      </c>
      <c r="B19" s="88">
        <v>0.15</v>
      </c>
      <c r="C19" s="88">
        <f t="shared" si="0"/>
        <v>0.15</v>
      </c>
      <c r="G19" s="88">
        <v>3</v>
      </c>
      <c r="H19" s="86" t="s">
        <v>1171</v>
      </c>
      <c r="I19" s="88" t="s">
        <v>1170</v>
      </c>
    </row>
    <row r="20" spans="1:15" ht="12.75" customHeight="1">
      <c r="A20" s="85" t="s">
        <v>602</v>
      </c>
      <c r="B20" s="88"/>
      <c r="C20" s="88">
        <f t="shared" si="0"/>
        <v>0.15</v>
      </c>
      <c r="G20" s="88">
        <v>1</v>
      </c>
      <c r="H20" s="86" t="s">
        <v>1032</v>
      </c>
      <c r="I20" s="88" t="s">
        <v>1170</v>
      </c>
      <c r="L20" s="86">
        <v>0.15</v>
      </c>
    </row>
    <row r="21" spans="1:15" ht="12.75" customHeight="1">
      <c r="A21" s="85" t="s">
        <v>603</v>
      </c>
      <c r="B21" s="88">
        <v>0.38</v>
      </c>
      <c r="C21" s="88">
        <f t="shared" si="0"/>
        <v>0.15</v>
      </c>
      <c r="G21" s="88">
        <v>1</v>
      </c>
      <c r="H21" s="86" t="s">
        <v>1032</v>
      </c>
      <c r="I21" s="88" t="s">
        <v>1170</v>
      </c>
      <c r="L21" s="86">
        <v>0.15</v>
      </c>
    </row>
    <row r="22" spans="1:15" ht="12.75" customHeight="1">
      <c r="A22" s="85" t="s">
        <v>604</v>
      </c>
      <c r="B22" s="88">
        <v>0.15</v>
      </c>
      <c r="C22" s="88">
        <f t="shared" si="0"/>
        <v>0.15</v>
      </c>
      <c r="G22" s="88">
        <v>1</v>
      </c>
      <c r="H22" s="86" t="s">
        <v>1041</v>
      </c>
      <c r="I22" s="88" t="s">
        <v>1170</v>
      </c>
    </row>
    <row r="23" spans="1:15" ht="12.75" customHeight="1">
      <c r="A23" s="85" t="s">
        <v>609</v>
      </c>
      <c r="B23" s="88">
        <v>0.15</v>
      </c>
      <c r="C23" s="88">
        <f t="shared" si="0"/>
        <v>0.15</v>
      </c>
      <c r="G23" s="88">
        <v>2</v>
      </c>
      <c r="I23" s="88" t="s">
        <v>1170</v>
      </c>
      <c r="O23" s="171" t="s">
        <v>1184</v>
      </c>
    </row>
    <row r="24" spans="1:15" ht="12.75" customHeight="1">
      <c r="A24" s="85" t="s">
        <v>605</v>
      </c>
      <c r="B24" s="88">
        <v>0.5</v>
      </c>
      <c r="C24" s="88">
        <f t="shared" si="0"/>
        <v>0.15</v>
      </c>
      <c r="G24" s="88">
        <v>1</v>
      </c>
      <c r="H24" s="86" t="s">
        <v>1032</v>
      </c>
      <c r="I24" s="88" t="s">
        <v>1170</v>
      </c>
      <c r="L24" s="86">
        <v>0.15</v>
      </c>
    </row>
    <row r="25" spans="1:15" ht="12.75" customHeight="1">
      <c r="A25" s="85" t="s">
        <v>666</v>
      </c>
      <c r="B25" s="88">
        <v>1.07</v>
      </c>
      <c r="C25" s="88">
        <f t="shared" si="0"/>
        <v>0.15</v>
      </c>
      <c r="G25" s="88">
        <v>1</v>
      </c>
      <c r="H25" s="86" t="s">
        <v>1032</v>
      </c>
      <c r="I25" s="88" t="s">
        <v>1170</v>
      </c>
      <c r="L25" s="86">
        <v>0.15</v>
      </c>
    </row>
    <row r="26" spans="1:15" ht="12.75" customHeight="1">
      <c r="A26" s="85" t="s">
        <v>607</v>
      </c>
      <c r="B26" s="88">
        <v>0.15</v>
      </c>
      <c r="C26" s="88">
        <f t="shared" si="0"/>
        <v>0.15</v>
      </c>
      <c r="D26" s="88"/>
      <c r="E26" s="88"/>
      <c r="F26" s="88">
        <v>1</v>
      </c>
      <c r="G26" s="88">
        <v>2</v>
      </c>
      <c r="H26" s="86" t="s">
        <v>1171</v>
      </c>
      <c r="I26" s="88" t="s">
        <v>1172</v>
      </c>
    </row>
    <row r="27" spans="1:15" ht="12.75" customHeight="1">
      <c r="A27" s="85" t="s">
        <v>328</v>
      </c>
      <c r="B27" s="88">
        <v>0.15</v>
      </c>
      <c r="C27" s="88">
        <f t="shared" si="0"/>
        <v>0.15</v>
      </c>
      <c r="D27" s="88"/>
      <c r="E27" s="88"/>
      <c r="F27" s="88">
        <v>1</v>
      </c>
      <c r="G27" s="88">
        <v>2</v>
      </c>
      <c r="H27" s="86" t="s">
        <v>1171</v>
      </c>
      <c r="I27" s="88" t="s">
        <v>1172</v>
      </c>
    </row>
    <row r="28" spans="1:15" ht="12.75" customHeight="1">
      <c r="A28" s="85" t="s">
        <v>608</v>
      </c>
      <c r="B28" s="88">
        <v>0.15</v>
      </c>
      <c r="C28" s="88">
        <f t="shared" si="0"/>
        <v>0.15</v>
      </c>
      <c r="D28" s="88"/>
      <c r="E28" s="88"/>
      <c r="F28" s="88">
        <v>0.5</v>
      </c>
      <c r="G28" s="88">
        <v>2</v>
      </c>
      <c r="H28" s="86" t="s">
        <v>1171</v>
      </c>
      <c r="I28" s="88" t="s">
        <v>1170</v>
      </c>
      <c r="O28" s="171" t="s">
        <v>1184</v>
      </c>
    </row>
    <row r="29" spans="1:15" ht="12.75" customHeight="1">
      <c r="A29" s="85" t="s">
        <v>637</v>
      </c>
      <c r="B29" s="110">
        <v>0</v>
      </c>
      <c r="C29" s="88">
        <f t="shared" si="0"/>
        <v>0</v>
      </c>
      <c r="D29" s="88"/>
      <c r="E29" s="88"/>
      <c r="F29" s="88">
        <v>0.25</v>
      </c>
      <c r="G29" s="88">
        <v>2</v>
      </c>
      <c r="H29" s="86" t="s">
        <v>1171</v>
      </c>
      <c r="I29" s="88" t="s">
        <v>1170</v>
      </c>
    </row>
    <row r="30" spans="1:15" ht="12.75" customHeight="1">
      <c r="A30" s="85" t="s">
        <v>593</v>
      </c>
      <c r="B30" s="110">
        <v>0</v>
      </c>
      <c r="C30" s="88">
        <f t="shared" si="0"/>
        <v>0</v>
      </c>
      <c r="D30" s="88"/>
      <c r="E30" s="88"/>
      <c r="F30" s="88">
        <v>0.5</v>
      </c>
      <c r="G30" s="88">
        <v>1</v>
      </c>
      <c r="H30" s="86" t="s">
        <v>1173</v>
      </c>
      <c r="I30" s="88" t="s">
        <v>1170</v>
      </c>
    </row>
    <row r="31" spans="1:15" ht="12.75" customHeight="1">
      <c r="A31" s="85" t="s">
        <v>249</v>
      </c>
      <c r="B31" s="110">
        <v>0</v>
      </c>
      <c r="C31" s="88">
        <f t="shared" si="0"/>
        <v>0</v>
      </c>
      <c r="D31" s="88"/>
      <c r="E31" s="88"/>
      <c r="F31" s="88">
        <v>1.5</v>
      </c>
      <c r="G31" s="88">
        <v>2</v>
      </c>
      <c r="H31" s="86" t="s">
        <v>1174</v>
      </c>
      <c r="I31" s="88" t="s">
        <v>1170</v>
      </c>
    </row>
    <row r="32" spans="1:15" ht="12.75" customHeight="1">
      <c r="A32" s="85" t="s">
        <v>590</v>
      </c>
      <c r="B32" s="110">
        <v>0</v>
      </c>
      <c r="C32" s="88">
        <f t="shared" si="0"/>
        <v>0</v>
      </c>
      <c r="D32" s="88"/>
      <c r="E32" s="88"/>
      <c r="F32" s="88">
        <v>1</v>
      </c>
      <c r="G32" s="88">
        <v>2</v>
      </c>
      <c r="H32" s="86" t="s">
        <v>1171</v>
      </c>
      <c r="I32" s="88" t="s">
        <v>1170</v>
      </c>
    </row>
    <row r="33" spans="1:12" ht="12.75" customHeight="1">
      <c r="A33" s="85" t="s">
        <v>271</v>
      </c>
      <c r="B33" s="110">
        <v>0</v>
      </c>
      <c r="C33" s="88">
        <f t="shared" si="0"/>
        <v>0</v>
      </c>
      <c r="D33" s="88"/>
      <c r="E33" s="88"/>
      <c r="F33" s="88">
        <v>0.5</v>
      </c>
      <c r="G33" s="88">
        <v>2</v>
      </c>
      <c r="H33" s="86" t="s">
        <v>1171</v>
      </c>
      <c r="I33" s="88" t="s">
        <v>1170</v>
      </c>
    </row>
    <row r="34" spans="1:12" ht="12.75" customHeight="1">
      <c r="A34" s="85" t="s">
        <v>626</v>
      </c>
      <c r="B34" s="110">
        <v>0</v>
      </c>
      <c r="C34" s="88">
        <f t="shared" si="0"/>
        <v>0</v>
      </c>
      <c r="D34" s="88"/>
      <c r="E34" s="88"/>
      <c r="F34" s="88">
        <v>1</v>
      </c>
      <c r="G34" s="88">
        <v>2</v>
      </c>
      <c r="H34" s="86" t="s">
        <v>1171</v>
      </c>
      <c r="I34" s="88" t="s">
        <v>1170</v>
      </c>
    </row>
    <row r="35" spans="1:12" ht="12.75" customHeight="1">
      <c r="A35" s="85" t="s">
        <v>629</v>
      </c>
      <c r="B35" s="110">
        <v>0</v>
      </c>
      <c r="C35" s="88">
        <f t="shared" si="0"/>
        <v>0</v>
      </c>
      <c r="D35" s="88"/>
      <c r="E35" s="88"/>
      <c r="F35" s="88">
        <v>1</v>
      </c>
      <c r="G35" s="88">
        <v>3</v>
      </c>
      <c r="H35" s="86" t="s">
        <v>1171</v>
      </c>
      <c r="I35" s="88" t="s">
        <v>1170</v>
      </c>
    </row>
    <row r="36" spans="1:12" ht="12.75" customHeight="1">
      <c r="A36" s="85" t="s">
        <v>298</v>
      </c>
      <c r="B36" s="110">
        <v>0</v>
      </c>
      <c r="C36" s="88">
        <f t="shared" si="0"/>
        <v>0</v>
      </c>
      <c r="D36" s="88"/>
      <c r="E36" s="88"/>
      <c r="F36" s="88">
        <v>0.3</v>
      </c>
      <c r="G36" s="88">
        <v>2</v>
      </c>
      <c r="H36" s="86" t="s">
        <v>1171</v>
      </c>
      <c r="I36" s="88" t="s">
        <v>1170</v>
      </c>
    </row>
    <row r="37" spans="1:12" ht="12.75" customHeight="1">
      <c r="A37" s="85" t="s">
        <v>305</v>
      </c>
      <c r="B37" s="110">
        <v>0</v>
      </c>
      <c r="C37" s="88">
        <f t="shared" si="0"/>
        <v>0</v>
      </c>
      <c r="D37" s="88"/>
      <c r="E37" s="88"/>
      <c r="F37" s="88">
        <v>0.5</v>
      </c>
      <c r="G37" s="88">
        <v>2</v>
      </c>
      <c r="H37" s="86" t="s">
        <v>1171</v>
      </c>
      <c r="I37" s="88" t="s">
        <v>1170</v>
      </c>
    </row>
    <row r="38" spans="1:12" ht="12.75" customHeight="1">
      <c r="A38" s="85" t="s">
        <v>627</v>
      </c>
      <c r="B38" s="110">
        <v>0</v>
      </c>
      <c r="C38" s="88">
        <f t="shared" si="0"/>
        <v>0</v>
      </c>
      <c r="D38" s="88"/>
      <c r="E38" s="88"/>
      <c r="F38" s="88"/>
      <c r="G38" s="88">
        <v>4</v>
      </c>
      <c r="H38" s="86" t="s">
        <v>1175</v>
      </c>
      <c r="I38" s="88" t="s">
        <v>1170</v>
      </c>
    </row>
    <row r="39" spans="1:12" ht="12.75" customHeight="1">
      <c r="A39" s="85" t="s">
        <v>316</v>
      </c>
      <c r="B39" s="110">
        <v>0</v>
      </c>
      <c r="C39" s="88">
        <f t="shared" si="0"/>
        <v>0</v>
      </c>
      <c r="D39" s="88"/>
      <c r="E39" s="88"/>
      <c r="F39" s="88">
        <v>0.75</v>
      </c>
      <c r="G39" s="88">
        <v>2</v>
      </c>
      <c r="H39" s="86" t="s">
        <v>1176</v>
      </c>
      <c r="I39" s="88" t="s">
        <v>1172</v>
      </c>
    </row>
    <row r="40" spans="1:12" ht="12.75" customHeight="1">
      <c r="A40" s="85" t="s">
        <v>611</v>
      </c>
      <c r="B40" s="110">
        <v>0</v>
      </c>
      <c r="C40" s="88">
        <f t="shared" si="0"/>
        <v>0</v>
      </c>
      <c r="D40" s="88"/>
      <c r="E40" s="88"/>
      <c r="F40" s="88"/>
      <c r="G40" s="88">
        <v>3</v>
      </c>
      <c r="H40" s="86" t="s">
        <v>1175</v>
      </c>
      <c r="I40" s="88" t="s">
        <v>1172</v>
      </c>
    </row>
    <row r="41" spans="1:12" ht="12.75" customHeight="1">
      <c r="A41" s="85" t="s">
        <v>638</v>
      </c>
      <c r="B41" s="110">
        <v>0</v>
      </c>
      <c r="C41" s="88">
        <f t="shared" si="0"/>
        <v>0</v>
      </c>
      <c r="D41" s="88">
        <v>20</v>
      </c>
      <c r="E41" s="88">
        <v>50</v>
      </c>
      <c r="F41" s="88"/>
      <c r="G41" s="88">
        <v>2</v>
      </c>
      <c r="H41" s="86" t="s">
        <v>1177</v>
      </c>
      <c r="I41" s="88" t="s">
        <v>1170</v>
      </c>
    </row>
    <row r="42" spans="1:12" ht="12.75" customHeight="1">
      <c r="A42" s="85" t="s">
        <v>634</v>
      </c>
      <c r="B42" s="110">
        <v>0</v>
      </c>
      <c r="C42" s="88">
        <f t="shared" si="0"/>
        <v>0</v>
      </c>
      <c r="D42" s="88"/>
      <c r="E42" s="88"/>
      <c r="F42" s="88">
        <v>1</v>
      </c>
      <c r="G42" s="88">
        <v>3</v>
      </c>
      <c r="H42" s="86" t="s">
        <v>1175</v>
      </c>
      <c r="I42" s="88" t="s">
        <v>1170</v>
      </c>
    </row>
    <row r="43" spans="1:12" ht="12.75" customHeight="1">
      <c r="A43" s="85" t="s">
        <v>612</v>
      </c>
      <c r="B43" s="110">
        <v>0</v>
      </c>
      <c r="C43" s="88">
        <f t="shared" si="0"/>
        <v>0</v>
      </c>
      <c r="D43" s="88"/>
      <c r="E43" s="88"/>
      <c r="F43" s="88">
        <v>1.5</v>
      </c>
      <c r="G43" s="88">
        <v>4</v>
      </c>
      <c r="H43" s="86" t="s">
        <v>1175</v>
      </c>
      <c r="I43" s="88" t="s">
        <v>1172</v>
      </c>
    </row>
    <row r="44" spans="1:12" ht="12.75" customHeight="1">
      <c r="A44" s="85" t="s">
        <v>645</v>
      </c>
      <c r="B44" s="110">
        <v>0</v>
      </c>
      <c r="C44" s="88">
        <f t="shared" si="0"/>
        <v>0</v>
      </c>
      <c r="D44" s="88">
        <v>25</v>
      </c>
      <c r="E44" s="88">
        <v>50</v>
      </c>
      <c r="F44" s="88"/>
      <c r="G44" s="88">
        <v>2</v>
      </c>
      <c r="H44" s="86" t="s">
        <v>1178</v>
      </c>
      <c r="I44" s="88" t="s">
        <v>1170</v>
      </c>
    </row>
    <row r="45" spans="1:12" ht="12.75" customHeight="1">
      <c r="A45" s="85" t="s">
        <v>324</v>
      </c>
      <c r="B45" s="110">
        <v>0</v>
      </c>
      <c r="C45" s="88">
        <f t="shared" si="0"/>
        <v>0</v>
      </c>
      <c r="D45" s="88">
        <v>50</v>
      </c>
      <c r="E45" s="88">
        <v>70</v>
      </c>
      <c r="F45" s="88"/>
      <c r="G45" s="88">
        <v>2</v>
      </c>
      <c r="H45" s="86" t="s">
        <v>1179</v>
      </c>
      <c r="I45" s="88" t="s">
        <v>1170</v>
      </c>
    </row>
    <row r="46" spans="1:12" ht="12.75" customHeight="1">
      <c r="A46" s="85" t="s">
        <v>610</v>
      </c>
      <c r="B46" s="110">
        <v>0</v>
      </c>
      <c r="C46" s="88">
        <f t="shared" si="0"/>
        <v>0</v>
      </c>
      <c r="D46" s="215"/>
      <c r="F46" s="215">
        <v>0.5</v>
      </c>
      <c r="G46" s="215">
        <v>2</v>
      </c>
      <c r="I46" s="88" t="s">
        <v>1170</v>
      </c>
    </row>
    <row r="47" spans="1:12" ht="12.75" customHeight="1">
      <c r="A47" s="85" t="s">
        <v>619</v>
      </c>
      <c r="B47" s="88">
        <v>0.5</v>
      </c>
      <c r="C47" s="88">
        <f>IF(L47=0,B47,L47)</f>
        <v>0.2</v>
      </c>
      <c r="G47" s="88">
        <v>2</v>
      </c>
      <c r="H47" s="86" t="s">
        <v>1171</v>
      </c>
      <c r="I47" s="88" t="s">
        <v>1170</v>
      </c>
      <c r="L47" s="86">
        <v>0.2</v>
      </c>
    </row>
    <row r="48" spans="1:12" ht="12.75" customHeight="1">
      <c r="A48" s="85" t="s">
        <v>277</v>
      </c>
      <c r="B48" s="88">
        <v>0.5</v>
      </c>
      <c r="C48" s="88">
        <f t="shared" si="0"/>
        <v>0.15</v>
      </c>
      <c r="G48" s="88">
        <v>2</v>
      </c>
      <c r="H48" s="86" t="s">
        <v>1171</v>
      </c>
      <c r="I48" s="88" t="s">
        <v>1170</v>
      </c>
      <c r="L48" s="86">
        <v>0.15</v>
      </c>
    </row>
    <row r="49" spans="1:12" ht="12.75" customHeight="1">
      <c r="A49" s="85" t="s">
        <v>295</v>
      </c>
      <c r="B49" s="88">
        <v>0.15</v>
      </c>
      <c r="C49" s="88">
        <f t="shared" si="0"/>
        <v>0.15</v>
      </c>
      <c r="D49" s="88"/>
      <c r="E49" s="88"/>
      <c r="F49" s="88">
        <v>0.7</v>
      </c>
      <c r="G49" s="88">
        <v>2</v>
      </c>
      <c r="H49" s="86" t="s">
        <v>1171</v>
      </c>
      <c r="I49" s="88" t="s">
        <v>1172</v>
      </c>
    </row>
    <row r="50" spans="1:12" ht="12.75" customHeight="1">
      <c r="A50" s="85" t="s">
        <v>275</v>
      </c>
      <c r="B50" s="88">
        <v>0.5</v>
      </c>
      <c r="C50" s="88">
        <f t="shared" si="0"/>
        <v>0.15</v>
      </c>
      <c r="G50" s="88">
        <v>2</v>
      </c>
      <c r="H50" s="86" t="s">
        <v>1171</v>
      </c>
      <c r="I50" s="88" t="s">
        <v>1170</v>
      </c>
      <c r="L50" s="86">
        <v>0.15</v>
      </c>
    </row>
    <row r="51" spans="1:12" ht="12.75" customHeight="1">
      <c r="A51" s="85" t="s">
        <v>307</v>
      </c>
      <c r="B51" s="88">
        <v>0.5</v>
      </c>
      <c r="C51" s="88">
        <f t="shared" si="0"/>
        <v>0.15</v>
      </c>
      <c r="G51" s="88">
        <v>1</v>
      </c>
      <c r="H51" s="86" t="s">
        <v>1032</v>
      </c>
      <c r="I51" s="88" t="s">
        <v>1170</v>
      </c>
      <c r="L51" s="86">
        <v>0.15</v>
      </c>
    </row>
    <row r="52" spans="1:12" ht="12.75" customHeight="1">
      <c r="A52" s="85" t="s">
        <v>639</v>
      </c>
      <c r="B52" s="88">
        <v>0.5</v>
      </c>
      <c r="C52" s="88">
        <f t="shared" si="0"/>
        <v>0.15</v>
      </c>
      <c r="G52" s="88">
        <v>1</v>
      </c>
      <c r="H52" s="86" t="s">
        <v>1032</v>
      </c>
      <c r="I52" s="88" t="s">
        <v>1170</v>
      </c>
      <c r="L52" s="86">
        <v>0.15</v>
      </c>
    </row>
    <row r="53" spans="1:12" ht="12.75" customHeight="1">
      <c r="A53" s="85" t="s">
        <v>269</v>
      </c>
      <c r="B53" s="88">
        <v>0.5</v>
      </c>
      <c r="C53" s="88">
        <f t="shared" si="0"/>
        <v>0.15</v>
      </c>
      <c r="G53" s="88">
        <v>1</v>
      </c>
      <c r="H53" s="86" t="s">
        <v>1032</v>
      </c>
      <c r="I53" s="88" t="s">
        <v>1170</v>
      </c>
      <c r="L53" s="86">
        <v>0.15</v>
      </c>
    </row>
    <row r="54" spans="1:12" ht="12.75" customHeight="1">
      <c r="A54" s="85" t="s">
        <v>274</v>
      </c>
      <c r="B54" s="88">
        <v>0.15</v>
      </c>
      <c r="C54" s="88">
        <f t="shared" si="0"/>
        <v>0.15</v>
      </c>
      <c r="G54" s="88">
        <v>1</v>
      </c>
      <c r="H54" s="86" t="s">
        <v>1032</v>
      </c>
      <c r="I54" s="88" t="s">
        <v>1170</v>
      </c>
    </row>
    <row r="55" spans="1:12" ht="12.75" customHeight="1">
      <c r="A55" s="85" t="s">
        <v>613</v>
      </c>
      <c r="B55" s="88">
        <v>0.15</v>
      </c>
      <c r="C55" s="88">
        <f t="shared" si="0"/>
        <v>0.15</v>
      </c>
      <c r="G55" s="88">
        <v>2</v>
      </c>
      <c r="H55" s="86" t="s">
        <v>1056</v>
      </c>
      <c r="I55" s="88" t="s">
        <v>1172</v>
      </c>
    </row>
    <row r="56" spans="1:12" ht="12.75" customHeight="1">
      <c r="A56" s="85" t="s">
        <v>589</v>
      </c>
      <c r="B56" s="88">
        <v>0</v>
      </c>
      <c r="C56" s="88">
        <f>IF(L56=0,B56,L56)</f>
        <v>0</v>
      </c>
      <c r="G56" s="88">
        <v>1</v>
      </c>
      <c r="H56" s="86" t="s">
        <v>1171</v>
      </c>
      <c r="I56" s="88" t="s">
        <v>1170</v>
      </c>
      <c r="L56" s="86">
        <v>0</v>
      </c>
    </row>
    <row r="57" spans="1:12" ht="12.75" customHeight="1">
      <c r="A57" s="85" t="s">
        <v>632</v>
      </c>
      <c r="B57" s="88">
        <v>0.15</v>
      </c>
      <c r="C57" s="88">
        <f t="shared" si="0"/>
        <v>0.15</v>
      </c>
      <c r="G57" s="88">
        <v>1</v>
      </c>
      <c r="H57" s="86" t="s">
        <v>1032</v>
      </c>
      <c r="I57" s="88" t="s">
        <v>1170</v>
      </c>
    </row>
    <row r="58" spans="1:12" ht="12.75" customHeight="1">
      <c r="A58" s="85" t="s">
        <v>294</v>
      </c>
      <c r="B58" s="88">
        <v>0.15</v>
      </c>
      <c r="C58" s="88">
        <f t="shared" si="0"/>
        <v>0.15</v>
      </c>
      <c r="G58" s="88">
        <v>1</v>
      </c>
      <c r="H58" s="86" t="s">
        <v>1032</v>
      </c>
      <c r="I58" s="88" t="s">
        <v>1170</v>
      </c>
    </row>
    <row r="59" spans="1:12" ht="12.75" customHeight="1">
      <c r="A59" s="85" t="s">
        <v>635</v>
      </c>
      <c r="B59" s="88">
        <v>0.15</v>
      </c>
      <c r="C59" s="88">
        <f t="shared" si="0"/>
        <v>0.15</v>
      </c>
      <c r="G59" s="88">
        <v>1</v>
      </c>
      <c r="H59" s="86" t="s">
        <v>1171</v>
      </c>
      <c r="I59" s="88" t="s">
        <v>1170</v>
      </c>
    </row>
    <row r="60" spans="1:12" ht="12.75" customHeight="1">
      <c r="A60" s="85" t="s">
        <v>299</v>
      </c>
      <c r="B60" s="88">
        <v>0.15</v>
      </c>
      <c r="C60" s="88">
        <f t="shared" si="0"/>
        <v>0.15</v>
      </c>
      <c r="G60" s="88">
        <v>2</v>
      </c>
      <c r="H60" s="86" t="s">
        <v>1171</v>
      </c>
      <c r="I60" s="88" t="s">
        <v>1170</v>
      </c>
    </row>
    <row r="61" spans="1:12" ht="12.75" customHeight="1">
      <c r="A61" s="85" t="s">
        <v>617</v>
      </c>
      <c r="B61" s="88">
        <v>0.5</v>
      </c>
      <c r="C61" s="88">
        <f t="shared" si="0"/>
        <v>0.15</v>
      </c>
      <c r="G61" s="88">
        <v>1</v>
      </c>
      <c r="H61" s="86" t="s">
        <v>1032</v>
      </c>
      <c r="I61" s="88" t="s">
        <v>1170</v>
      </c>
      <c r="L61" s="86">
        <v>0.15</v>
      </c>
    </row>
    <row r="62" spans="1:12" ht="12.75" customHeight="1">
      <c r="A62" s="85" t="s">
        <v>292</v>
      </c>
      <c r="B62" s="88">
        <v>0.5</v>
      </c>
      <c r="C62" s="88">
        <f t="shared" si="0"/>
        <v>0.5</v>
      </c>
      <c r="G62" s="88">
        <v>1</v>
      </c>
      <c r="H62" s="86" t="s">
        <v>1032</v>
      </c>
      <c r="I62" s="88" t="s">
        <v>1170</v>
      </c>
    </row>
    <row r="63" spans="1:12" ht="12.75" customHeight="1">
      <c r="A63" s="85" t="s">
        <v>286</v>
      </c>
      <c r="B63" s="88">
        <v>0.15</v>
      </c>
      <c r="C63" s="88">
        <f t="shared" si="0"/>
        <v>0.15</v>
      </c>
      <c r="G63" s="88">
        <v>2</v>
      </c>
      <c r="H63" s="86" t="s">
        <v>1171</v>
      </c>
      <c r="I63" s="88" t="s">
        <v>1170</v>
      </c>
    </row>
    <row r="64" spans="1:12" ht="12.75" customHeight="1">
      <c r="A64" s="85" t="s">
        <v>625</v>
      </c>
      <c r="B64" s="88">
        <v>0.15</v>
      </c>
      <c r="C64" s="88">
        <f t="shared" si="0"/>
        <v>0.15</v>
      </c>
      <c r="G64" s="88">
        <v>2</v>
      </c>
      <c r="H64" s="86" t="s">
        <v>1032</v>
      </c>
      <c r="I64" s="88" t="s">
        <v>1170</v>
      </c>
    </row>
    <row r="65" spans="1:12" ht="12.75" customHeight="1">
      <c r="A65" s="85" t="s">
        <v>281</v>
      </c>
      <c r="B65" s="88">
        <v>0.15</v>
      </c>
      <c r="C65" s="88">
        <f t="shared" si="0"/>
        <v>0.15</v>
      </c>
      <c r="G65" s="88">
        <v>1</v>
      </c>
      <c r="H65" s="86" t="s">
        <v>1032</v>
      </c>
      <c r="I65" s="88" t="s">
        <v>1170</v>
      </c>
    </row>
    <row r="66" spans="1:12" ht="12.75" customHeight="1">
      <c r="A66" s="85" t="s">
        <v>264</v>
      </c>
      <c r="B66" s="88">
        <v>0.15</v>
      </c>
      <c r="C66" s="88">
        <f t="shared" si="0"/>
        <v>0.15</v>
      </c>
      <c r="G66" s="88">
        <v>1</v>
      </c>
      <c r="H66" s="86" t="s">
        <v>1032</v>
      </c>
      <c r="I66" s="88" t="s">
        <v>1172</v>
      </c>
    </row>
    <row r="67" spans="1:12" ht="12.75" customHeight="1">
      <c r="A67" s="85" t="s">
        <v>257</v>
      </c>
      <c r="B67" s="88">
        <v>0</v>
      </c>
      <c r="C67" s="88">
        <f t="shared" si="0"/>
        <v>0</v>
      </c>
      <c r="G67" s="88">
        <v>2</v>
      </c>
      <c r="H67" s="86" t="s">
        <v>1076</v>
      </c>
      <c r="I67" s="88" t="s">
        <v>1170</v>
      </c>
    </row>
    <row r="68" spans="1:12" ht="12.75" customHeight="1">
      <c r="A68" s="85" t="s">
        <v>282</v>
      </c>
      <c r="B68" s="88">
        <v>0.15</v>
      </c>
      <c r="C68" s="88">
        <f t="shared" si="0"/>
        <v>0.15</v>
      </c>
      <c r="G68" s="88">
        <v>3</v>
      </c>
      <c r="H68" s="86" t="s">
        <v>1171</v>
      </c>
      <c r="I68" s="88" t="s">
        <v>1172</v>
      </c>
    </row>
    <row r="69" spans="1:12" ht="12.75" customHeight="1">
      <c r="A69" s="85" t="s">
        <v>322</v>
      </c>
      <c r="B69" s="88">
        <v>0.15</v>
      </c>
      <c r="C69" s="88">
        <f t="shared" si="0"/>
        <v>0.15</v>
      </c>
      <c r="G69" s="88">
        <v>2</v>
      </c>
      <c r="H69" s="86" t="s">
        <v>1171</v>
      </c>
      <c r="I69" s="88" t="s">
        <v>1170</v>
      </c>
    </row>
    <row r="70" spans="1:12" ht="12.75" customHeight="1">
      <c r="A70" s="85" t="s">
        <v>643</v>
      </c>
      <c r="B70" s="88">
        <v>0.15</v>
      </c>
      <c r="C70" s="88">
        <f t="shared" si="0"/>
        <v>0.15</v>
      </c>
      <c r="G70" s="88">
        <v>1</v>
      </c>
      <c r="H70" s="86" t="s">
        <v>1171</v>
      </c>
      <c r="I70" s="88" t="s">
        <v>1170</v>
      </c>
    </row>
    <row r="71" spans="1:12" ht="12.75" customHeight="1">
      <c r="A71" s="85" t="s">
        <v>260</v>
      </c>
      <c r="B71" s="88">
        <v>0.15</v>
      </c>
      <c r="C71" s="88">
        <f t="shared" ref="C71:C100" si="1">IF(L71=0,B71,L71)</f>
        <v>0.15</v>
      </c>
      <c r="G71" s="88">
        <v>2</v>
      </c>
      <c r="H71" s="86" t="s">
        <v>1056</v>
      </c>
      <c r="I71" s="88" t="s">
        <v>1170</v>
      </c>
    </row>
    <row r="72" spans="1:12" ht="12.75" customHeight="1">
      <c r="A72" s="85" t="s">
        <v>628</v>
      </c>
      <c r="B72" s="88">
        <v>0.15</v>
      </c>
      <c r="C72" s="88">
        <f t="shared" si="1"/>
        <v>0.15</v>
      </c>
      <c r="G72" s="88">
        <v>2</v>
      </c>
      <c r="H72" s="86" t="s">
        <v>1171</v>
      </c>
      <c r="I72" s="88" t="s">
        <v>1170</v>
      </c>
    </row>
    <row r="73" spans="1:12" ht="12.75" customHeight="1">
      <c r="A73" s="85" t="s">
        <v>278</v>
      </c>
      <c r="B73" s="88">
        <v>0.15</v>
      </c>
      <c r="C73" s="88">
        <f t="shared" si="1"/>
        <v>0.15</v>
      </c>
      <c r="G73" s="88">
        <v>1</v>
      </c>
      <c r="H73" s="86" t="s">
        <v>1171</v>
      </c>
      <c r="I73" s="88" t="s">
        <v>1170</v>
      </c>
    </row>
    <row r="74" spans="1:12" ht="12.75" customHeight="1">
      <c r="A74" s="85" t="s">
        <v>334</v>
      </c>
      <c r="B74" s="88">
        <v>0.5</v>
      </c>
      <c r="C74" s="88">
        <f t="shared" si="1"/>
        <v>0.15</v>
      </c>
      <c r="G74" s="88">
        <v>1</v>
      </c>
      <c r="H74" s="86" t="s">
        <v>1032</v>
      </c>
      <c r="I74" s="88" t="s">
        <v>1170</v>
      </c>
      <c r="L74" s="86">
        <v>0.15</v>
      </c>
    </row>
    <row r="75" spans="1:12" ht="12.75" customHeight="1">
      <c r="A75" s="85" t="s">
        <v>261</v>
      </c>
      <c r="B75" s="88">
        <v>0.15</v>
      </c>
      <c r="C75" s="88">
        <f t="shared" si="1"/>
        <v>0.15</v>
      </c>
      <c r="G75" s="88">
        <v>2</v>
      </c>
      <c r="H75" s="86" t="s">
        <v>1056</v>
      </c>
      <c r="I75" s="88" t="s">
        <v>1170</v>
      </c>
    </row>
    <row r="76" spans="1:12" ht="12.75" customHeight="1">
      <c r="A76" s="85" t="s">
        <v>640</v>
      </c>
      <c r="B76" s="88">
        <v>0.5</v>
      </c>
      <c r="C76" s="88">
        <f t="shared" si="1"/>
        <v>0.15</v>
      </c>
      <c r="G76" s="88">
        <v>1</v>
      </c>
      <c r="H76" s="86" t="s">
        <v>1171</v>
      </c>
      <c r="I76" s="88" t="s">
        <v>1170</v>
      </c>
      <c r="L76" s="86">
        <v>0.15</v>
      </c>
    </row>
    <row r="77" spans="1:12" ht="12.75" customHeight="1">
      <c r="A77" s="85" t="s">
        <v>309</v>
      </c>
      <c r="B77" s="88">
        <v>0.5</v>
      </c>
      <c r="C77" s="88">
        <f t="shared" si="1"/>
        <v>0.15</v>
      </c>
      <c r="G77" s="88">
        <v>1</v>
      </c>
      <c r="H77" s="86" t="s">
        <v>1032</v>
      </c>
      <c r="I77" s="88" t="s">
        <v>1170</v>
      </c>
      <c r="L77" s="86">
        <v>0.15</v>
      </c>
    </row>
    <row r="78" spans="1:12" ht="12.75" customHeight="1">
      <c r="A78" s="85" t="s">
        <v>614</v>
      </c>
      <c r="B78" s="88">
        <v>0.15</v>
      </c>
      <c r="C78" s="88">
        <f t="shared" si="1"/>
        <v>0.15</v>
      </c>
      <c r="G78" s="88">
        <v>1</v>
      </c>
      <c r="H78" s="86" t="s">
        <v>1171</v>
      </c>
      <c r="I78" s="88" t="s">
        <v>1170</v>
      </c>
    </row>
    <row r="79" spans="1:12" ht="12.75" customHeight="1">
      <c r="A79" s="85" t="s">
        <v>313</v>
      </c>
      <c r="B79" s="88">
        <v>0.15</v>
      </c>
      <c r="C79" s="88">
        <f t="shared" si="1"/>
        <v>0.15</v>
      </c>
      <c r="G79" s="88">
        <v>1</v>
      </c>
      <c r="H79" s="86" t="s">
        <v>1032</v>
      </c>
      <c r="I79" s="88" t="s">
        <v>1170</v>
      </c>
    </row>
    <row r="80" spans="1:12" ht="12.75" customHeight="1">
      <c r="A80" s="85" t="s">
        <v>641</v>
      </c>
      <c r="B80" s="88">
        <v>0.15</v>
      </c>
      <c r="C80" s="88">
        <f t="shared" si="1"/>
        <v>0.15</v>
      </c>
      <c r="G80" s="88">
        <v>1</v>
      </c>
      <c r="H80" s="86" t="s">
        <v>1032</v>
      </c>
      <c r="I80" s="88" t="s">
        <v>1170</v>
      </c>
    </row>
    <row r="81" spans="1:12" ht="12.75" customHeight="1">
      <c r="A81" s="85" t="s">
        <v>615</v>
      </c>
      <c r="B81" s="88">
        <v>0.15</v>
      </c>
      <c r="C81" s="88">
        <f t="shared" si="1"/>
        <v>0.15</v>
      </c>
      <c r="G81" s="88">
        <v>1</v>
      </c>
      <c r="H81" s="86" t="s">
        <v>1032</v>
      </c>
      <c r="I81" s="88" t="s">
        <v>1170</v>
      </c>
    </row>
    <row r="82" spans="1:12" ht="12.75" customHeight="1">
      <c r="A82" s="85" t="s">
        <v>618</v>
      </c>
      <c r="B82" s="88">
        <v>0.15</v>
      </c>
      <c r="C82" s="88">
        <f t="shared" si="1"/>
        <v>0.15</v>
      </c>
      <c r="G82" s="88">
        <v>1</v>
      </c>
      <c r="H82" s="86" t="s">
        <v>1032</v>
      </c>
      <c r="I82" s="88" t="s">
        <v>1170</v>
      </c>
    </row>
    <row r="83" spans="1:12" ht="12.75" customHeight="1">
      <c r="A83" s="85" t="s">
        <v>596</v>
      </c>
      <c r="B83" s="88">
        <v>0.4</v>
      </c>
      <c r="C83" s="88">
        <f t="shared" si="1"/>
        <v>0.4</v>
      </c>
      <c r="D83" s="88"/>
      <c r="E83" s="88"/>
      <c r="F83" s="88">
        <v>0.5</v>
      </c>
      <c r="G83" s="88">
        <v>2</v>
      </c>
      <c r="H83" s="86" t="s">
        <v>1032</v>
      </c>
      <c r="I83" s="88" t="s">
        <v>1170</v>
      </c>
    </row>
    <row r="84" spans="1:12" ht="12.75" customHeight="1">
      <c r="A84" s="85" t="s">
        <v>252</v>
      </c>
      <c r="B84" s="88">
        <v>0.4</v>
      </c>
      <c r="C84" s="88">
        <f t="shared" si="1"/>
        <v>0.4</v>
      </c>
      <c r="D84" s="88"/>
      <c r="E84" s="88"/>
      <c r="F84" s="88">
        <v>0.6</v>
      </c>
      <c r="G84" s="88">
        <v>2</v>
      </c>
      <c r="H84" s="86" t="s">
        <v>1171</v>
      </c>
      <c r="I84" s="88" t="s">
        <v>1170</v>
      </c>
    </row>
    <row r="85" spans="1:12" ht="12.75" customHeight="1">
      <c r="A85" s="85" t="s">
        <v>636</v>
      </c>
      <c r="B85" s="88">
        <v>0.3</v>
      </c>
      <c r="C85" s="88">
        <f t="shared" si="1"/>
        <v>0.3</v>
      </c>
      <c r="G85" s="88">
        <v>2</v>
      </c>
      <c r="H85" s="86" t="s">
        <v>1171</v>
      </c>
      <c r="I85" s="88" t="s">
        <v>1170</v>
      </c>
    </row>
    <row r="86" spans="1:12" ht="12.75" customHeight="1">
      <c r="A86" s="85" t="s">
        <v>266</v>
      </c>
      <c r="B86" s="88">
        <v>0.25</v>
      </c>
      <c r="C86" s="88">
        <f t="shared" si="1"/>
        <v>0.15</v>
      </c>
      <c r="G86" s="88">
        <v>1</v>
      </c>
      <c r="H86" s="86" t="s">
        <v>1032</v>
      </c>
      <c r="I86" s="88" t="s">
        <v>1170</v>
      </c>
      <c r="L86" s="86">
        <v>0.15</v>
      </c>
    </row>
    <row r="87" spans="1:12" ht="12.75" customHeight="1">
      <c r="A87" s="85" t="s">
        <v>646</v>
      </c>
      <c r="B87" s="88">
        <v>0.25</v>
      </c>
      <c r="C87" s="88">
        <f t="shared" si="1"/>
        <v>0.15</v>
      </c>
      <c r="D87" s="88"/>
      <c r="E87" s="88"/>
      <c r="F87" s="88">
        <v>0.9</v>
      </c>
      <c r="G87" s="88">
        <v>2</v>
      </c>
      <c r="H87" s="86" t="s">
        <v>1171</v>
      </c>
      <c r="I87" s="88" t="s">
        <v>1170</v>
      </c>
      <c r="L87" s="86">
        <v>0.15</v>
      </c>
    </row>
    <row r="88" spans="1:12" ht="12.75" customHeight="1">
      <c r="A88" s="85" t="s">
        <v>325</v>
      </c>
      <c r="B88" s="88">
        <v>0.25</v>
      </c>
      <c r="C88" s="88">
        <f t="shared" si="1"/>
        <v>0.2</v>
      </c>
      <c r="G88" s="88">
        <v>2</v>
      </c>
      <c r="H88" s="86" t="s">
        <v>1171</v>
      </c>
      <c r="I88" s="88" t="s">
        <v>1170</v>
      </c>
      <c r="L88" s="86">
        <v>0.2</v>
      </c>
    </row>
    <row r="89" spans="1:12" ht="12.75" customHeight="1">
      <c r="A89" s="85" t="s">
        <v>327</v>
      </c>
      <c r="B89" s="88">
        <v>0.25</v>
      </c>
      <c r="C89" s="88">
        <f t="shared" si="1"/>
        <v>0.2</v>
      </c>
      <c r="G89" s="88">
        <v>1</v>
      </c>
      <c r="H89" s="86" t="s">
        <v>1032</v>
      </c>
      <c r="I89" s="88" t="s">
        <v>1170</v>
      </c>
      <c r="L89" s="86">
        <v>0.2</v>
      </c>
    </row>
    <row r="90" spans="1:12" ht="12.75" customHeight="1">
      <c r="A90" s="85" t="s">
        <v>594</v>
      </c>
      <c r="B90" s="88">
        <v>1.07</v>
      </c>
      <c r="C90" s="88">
        <f t="shared" si="1"/>
        <v>0.15</v>
      </c>
      <c r="G90" s="88">
        <v>1</v>
      </c>
      <c r="H90" s="86" t="s">
        <v>1171</v>
      </c>
      <c r="I90" s="88" t="s">
        <v>1170</v>
      </c>
      <c r="L90" s="86">
        <v>0.15</v>
      </c>
    </row>
    <row r="91" spans="1:12" ht="12.75" customHeight="1">
      <c r="A91" s="85" t="s">
        <v>620</v>
      </c>
      <c r="B91" s="88">
        <v>1.5</v>
      </c>
      <c r="C91" s="88">
        <f t="shared" si="1"/>
        <v>0.15</v>
      </c>
      <c r="G91" s="88">
        <v>2</v>
      </c>
      <c r="H91" s="86" t="s">
        <v>1032</v>
      </c>
      <c r="I91" s="88" t="s">
        <v>1170</v>
      </c>
      <c r="L91" s="86">
        <v>0.15</v>
      </c>
    </row>
    <row r="92" spans="1:12" ht="12.75" customHeight="1">
      <c r="A92" s="85" t="s">
        <v>631</v>
      </c>
      <c r="B92" s="88">
        <v>0.68</v>
      </c>
      <c r="C92" s="88">
        <f t="shared" si="1"/>
        <v>0.15</v>
      </c>
      <c r="G92" s="88">
        <v>1</v>
      </c>
      <c r="H92" s="86" t="s">
        <v>1171</v>
      </c>
      <c r="I92" s="88" t="s">
        <v>1170</v>
      </c>
      <c r="L92" s="86">
        <v>0.15</v>
      </c>
    </row>
    <row r="93" spans="1:12" ht="12.75" customHeight="1">
      <c r="A93" s="85" t="s">
        <v>591</v>
      </c>
      <c r="B93" s="88">
        <v>0.68</v>
      </c>
      <c r="C93" s="88">
        <f t="shared" si="1"/>
        <v>0.15</v>
      </c>
      <c r="G93" s="88">
        <v>1</v>
      </c>
      <c r="H93" s="86" t="s">
        <v>1171</v>
      </c>
      <c r="I93" s="88" t="s">
        <v>1170</v>
      </c>
      <c r="L93" s="86">
        <v>0.15</v>
      </c>
    </row>
    <row r="94" spans="1:12" ht="12.75" customHeight="1">
      <c r="A94" s="85" t="s">
        <v>279</v>
      </c>
      <c r="B94" s="88">
        <v>0.5</v>
      </c>
      <c r="C94" s="88">
        <f t="shared" si="1"/>
        <v>0.15</v>
      </c>
      <c r="G94" s="88">
        <v>2</v>
      </c>
      <c r="H94" s="86" t="s">
        <v>1076</v>
      </c>
      <c r="I94" s="88" t="s">
        <v>1170</v>
      </c>
      <c r="L94" s="86">
        <v>0.15</v>
      </c>
    </row>
    <row r="95" spans="1:12" ht="12.75" customHeight="1">
      <c r="A95" s="85" t="s">
        <v>621</v>
      </c>
      <c r="B95" s="88">
        <v>0.15</v>
      </c>
      <c r="C95" s="88">
        <f t="shared" si="1"/>
        <v>0.15</v>
      </c>
      <c r="G95" s="88">
        <v>2</v>
      </c>
      <c r="H95" s="86" t="s">
        <v>1171</v>
      </c>
      <c r="I95" s="88" t="s">
        <v>1170</v>
      </c>
    </row>
    <row r="96" spans="1:12" ht="12.75" customHeight="1">
      <c r="A96" s="85" t="s">
        <v>622</v>
      </c>
      <c r="B96" s="88">
        <v>0.15</v>
      </c>
      <c r="C96" s="88">
        <f t="shared" si="1"/>
        <v>0.15</v>
      </c>
      <c r="G96" s="88">
        <v>2</v>
      </c>
      <c r="H96" s="86" t="s">
        <v>1171</v>
      </c>
      <c r="I96" s="88" t="s">
        <v>1170</v>
      </c>
    </row>
    <row r="97" spans="1:12" ht="12.75" customHeight="1">
      <c r="A97" s="85" t="s">
        <v>595</v>
      </c>
      <c r="B97" s="88">
        <v>0.5</v>
      </c>
      <c r="C97" s="88">
        <f>IF(L97=0,B97,L97)</f>
        <v>0.15</v>
      </c>
      <c r="G97" s="88">
        <v>1</v>
      </c>
      <c r="H97" s="86" t="s">
        <v>1032</v>
      </c>
      <c r="I97" s="88" t="s">
        <v>1170</v>
      </c>
      <c r="L97" s="86">
        <v>0.15</v>
      </c>
    </row>
    <row r="98" spans="1:12" ht="12.75" customHeight="1">
      <c r="A98" s="85" t="s">
        <v>332</v>
      </c>
      <c r="B98" s="88">
        <v>0.5</v>
      </c>
      <c r="C98" s="88">
        <f t="shared" si="1"/>
        <v>0.15</v>
      </c>
      <c r="G98" s="88">
        <v>1</v>
      </c>
      <c r="H98" s="86" t="s">
        <v>1118</v>
      </c>
      <c r="I98" s="88" t="s">
        <v>1170</v>
      </c>
      <c r="L98" s="86">
        <v>0.15</v>
      </c>
    </row>
    <row r="99" spans="1:12" ht="12.75" customHeight="1">
      <c r="A99" s="85" t="s">
        <v>623</v>
      </c>
      <c r="B99" s="88">
        <v>0.5</v>
      </c>
      <c r="C99" s="88">
        <f t="shared" si="1"/>
        <v>0.15</v>
      </c>
      <c r="G99" s="88">
        <v>2</v>
      </c>
      <c r="H99" s="86" t="s">
        <v>1109</v>
      </c>
      <c r="I99" s="88" t="s">
        <v>1170</v>
      </c>
      <c r="L99" s="86">
        <v>0.15</v>
      </c>
    </row>
    <row r="100" spans="1:12" ht="12.75" customHeight="1">
      <c r="A100" s="85" t="s">
        <v>624</v>
      </c>
      <c r="B100" s="88">
        <v>0.15</v>
      </c>
      <c r="C100" s="88">
        <f t="shared" si="1"/>
        <v>0.15</v>
      </c>
      <c r="G100" s="88">
        <v>2</v>
      </c>
      <c r="H100" s="86" t="s">
        <v>1109</v>
      </c>
      <c r="I100" s="88" t="s">
        <v>1170</v>
      </c>
    </row>
    <row r="101" spans="1:12" ht="12.75" customHeight="1">
      <c r="A101" s="85" t="s">
        <v>288</v>
      </c>
      <c r="B101" s="88">
        <v>0</v>
      </c>
      <c r="C101" s="88">
        <v>0</v>
      </c>
      <c r="G101" s="86">
        <v>0</v>
      </c>
      <c r="H101" s="86">
        <v>0</v>
      </c>
      <c r="I101" s="88" t="s">
        <v>1172</v>
      </c>
    </row>
    <row r="102" spans="1:12" ht="12.75" customHeight="1">
      <c r="I102" s="88"/>
    </row>
    <row r="103" spans="1:12" ht="12.75" customHeight="1">
      <c r="A103" s="94" t="s">
        <v>657</v>
      </c>
    </row>
    <row r="104" spans="1:12" ht="12.75" customHeight="1">
      <c r="A104" s="98" t="s">
        <v>658</v>
      </c>
    </row>
    <row r="105" spans="1:12" ht="12.75" customHeight="1">
      <c r="A105" s="94" t="s">
        <v>659</v>
      </c>
    </row>
    <row r="106" spans="1:12" ht="12.75" customHeight="1">
      <c r="A106" s="97" t="s">
        <v>660</v>
      </c>
    </row>
    <row r="107" spans="1:12" ht="12.75" customHeight="1">
      <c r="A107" s="97" t="s">
        <v>661</v>
      </c>
    </row>
    <row r="108" spans="1:12" ht="12.75" customHeight="1">
      <c r="A108" s="97" t="s">
        <v>662</v>
      </c>
      <c r="B108" s="87"/>
      <c r="C108" s="87"/>
    </row>
    <row r="109" spans="1:12" ht="12.75" customHeight="1">
      <c r="A109" s="97" t="s">
        <v>663</v>
      </c>
      <c r="B109" s="87"/>
      <c r="C109" s="87"/>
    </row>
    <row r="110" spans="1:12" ht="12.75" customHeight="1">
      <c r="A110" s="87"/>
      <c r="B110" s="87"/>
      <c r="C110" s="87"/>
    </row>
    <row r="111" spans="1:12" ht="12.75" customHeight="1">
      <c r="A111" s="87"/>
      <c r="B111" s="87"/>
      <c r="C111" s="87"/>
    </row>
    <row r="112" spans="1:12" ht="12.75" customHeight="1">
      <c r="A112" s="87"/>
      <c r="B112" s="87"/>
      <c r="C112" s="87"/>
    </row>
    <row r="113" spans="1:3" ht="12.75" customHeight="1">
      <c r="A113" s="87"/>
      <c r="B113" s="87"/>
      <c r="C113" s="87"/>
    </row>
    <row r="114" spans="1:3" ht="12.75" customHeight="1">
      <c r="B114" s="87"/>
      <c r="C114" s="87"/>
    </row>
    <row r="115" spans="1:3" ht="12.75" customHeight="1">
      <c r="B115" s="87"/>
      <c r="C115" s="87"/>
    </row>
    <row r="116" spans="1:3" ht="12.75" customHeight="1"/>
    <row r="117" spans="1:3" ht="12.75" customHeight="1"/>
    <row r="118" spans="1:3" ht="12.75" customHeight="1"/>
    <row r="119" spans="1:3" ht="12.75" customHeight="1"/>
    <row r="120" spans="1:3" ht="12.75" customHeight="1"/>
    <row r="121" spans="1:3" ht="12.75" customHeight="1"/>
    <row r="122" spans="1:3">
      <c r="A122" s="85"/>
    </row>
    <row r="123" spans="1:3">
      <c r="A123" s="85"/>
    </row>
    <row r="124" spans="1:3">
      <c r="A124" s="85"/>
    </row>
    <row r="125" spans="1:3">
      <c r="A125" s="85"/>
    </row>
    <row r="126" spans="1:3">
      <c r="A126" s="85"/>
    </row>
    <row r="127" spans="1:3">
      <c r="A127" s="85"/>
    </row>
    <row r="128" spans="1:3">
      <c r="A128" s="85"/>
    </row>
    <row r="129" spans="1:1">
      <c r="A129" s="85"/>
    </row>
  </sheetData>
  <mergeCells count="3">
    <mergeCell ref="G3:G4"/>
    <mergeCell ref="H3:H4"/>
    <mergeCell ref="I3:I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K66"/>
  <sheetViews>
    <sheetView zoomScale="85" zoomScaleNormal="85" workbookViewId="0">
      <selection activeCell="A33" sqref="A33:A34"/>
    </sheetView>
  </sheetViews>
  <sheetFormatPr defaultColWidth="15.5703125" defaultRowHeight="15"/>
  <cols>
    <col min="1" max="1" width="69.7109375" style="112" customWidth="1"/>
    <col min="2" max="2" width="18.5703125" style="112" bestFit="1" customWidth="1"/>
    <col min="3" max="3" width="74" style="112" bestFit="1" customWidth="1"/>
    <col min="4" max="4" width="18.5703125" style="112" bestFit="1" customWidth="1"/>
    <col min="5" max="16384" width="15.5703125" style="112"/>
  </cols>
  <sheetData>
    <row r="1" spans="1:10">
      <c r="A1" s="206"/>
      <c r="B1" s="206"/>
      <c r="C1" s="206"/>
      <c r="D1" s="206"/>
      <c r="E1" s="206"/>
      <c r="F1" s="113" t="s">
        <v>1185</v>
      </c>
      <c r="G1" s="113"/>
      <c r="H1" s="113"/>
      <c r="I1" s="113"/>
      <c r="J1" s="113"/>
    </row>
    <row r="2" spans="1:10">
      <c r="A2" s="206"/>
      <c r="B2" s="206"/>
      <c r="C2" s="206"/>
      <c r="D2" s="206"/>
      <c r="E2" s="206"/>
      <c r="F2" s="113" t="s">
        <v>1186</v>
      </c>
      <c r="G2" s="113" t="s">
        <v>1187</v>
      </c>
      <c r="H2" s="113" t="s">
        <v>1188</v>
      </c>
      <c r="I2" s="113" t="s">
        <v>1189</v>
      </c>
      <c r="J2" s="113" t="s">
        <v>1190</v>
      </c>
    </row>
    <row r="3" spans="1:10">
      <c r="A3" s="206"/>
      <c r="B3" s="206"/>
      <c r="C3" s="206"/>
      <c r="D3" s="206"/>
      <c r="E3" s="206"/>
      <c r="F3" s="114">
        <v>2</v>
      </c>
      <c r="G3" s="114" t="s">
        <v>1191</v>
      </c>
      <c r="H3" s="114" t="s">
        <v>1192</v>
      </c>
      <c r="I3" s="114" t="s">
        <v>1193</v>
      </c>
      <c r="J3" s="114" t="s">
        <v>1194</v>
      </c>
    </row>
    <row r="5" spans="1:10" ht="15.75">
      <c r="A5" s="115" t="s">
        <v>1195</v>
      </c>
      <c r="B5" s="115" t="s">
        <v>1196</v>
      </c>
      <c r="C5" s="115" t="s">
        <v>1197</v>
      </c>
      <c r="D5" s="115" t="s">
        <v>585</v>
      </c>
      <c r="E5" s="115" t="s">
        <v>1198</v>
      </c>
      <c r="F5" s="206" t="s">
        <v>1199</v>
      </c>
      <c r="G5" s="206"/>
      <c r="H5" s="206"/>
      <c r="I5" s="206"/>
      <c r="J5" s="206"/>
    </row>
    <row r="6" spans="1:10">
      <c r="A6" s="116" t="s">
        <v>1200</v>
      </c>
      <c r="B6" s="118">
        <f ca="1">OFFSET('2016SpcFunc'!$B$5,MATCH(A6,'2016SpcFunc'!$A$6:A$66,0),0)</f>
        <v>157</v>
      </c>
      <c r="C6" s="116" t="s">
        <v>144</v>
      </c>
      <c r="D6" s="117">
        <f ca="1">OFFSET('For CSV - 2019 SpcFuncData'!$B$4,MATCH($C6,'For CSV - 2019 SpcFuncData'!$B$5:$B$88,0),36,1,1)</f>
        <v>201</v>
      </c>
      <c r="E6" s="206"/>
      <c r="F6" s="113" t="str">
        <f ca="1">TEXT($F$3,0)&amp;$G$3&amp;$H$3&amp;TEXT($D6,0)&amp;$G$3&amp;$I$3&amp;$J$3&amp;$A6&amp;$J$3</f>
        <v>2,            201,    "All Other"</v>
      </c>
      <c r="G6" s="206"/>
      <c r="H6" s="206"/>
      <c r="I6" s="206"/>
      <c r="J6" s="206"/>
    </row>
    <row r="7" spans="1:10">
      <c r="A7" s="116" t="s">
        <v>58</v>
      </c>
      <c r="B7" s="118">
        <f ca="1">OFFSET('2016SpcFunc'!$B$5,MATCH(A7,'2016SpcFunc'!$A$6:A$66,0),0)</f>
        <v>101</v>
      </c>
      <c r="C7" s="116" t="s">
        <v>58</v>
      </c>
      <c r="D7" s="117">
        <f ca="1">OFFSET('For CSV - 2019 SpcFuncData'!$B$4,MATCH($C7,'For CSV - 2019 SpcFuncData'!$B$5:$B$88,0),36,1,1)</f>
        <v>203</v>
      </c>
      <c r="E7" s="206"/>
      <c r="F7" s="113" t="str">
        <f t="shared" ref="F7:F65" ca="1" si="0">TEXT($F$3,0)&amp;$G$3&amp;$H$3&amp;TEXT($D7,0)&amp;$G$3&amp;$I$3&amp;$J$3&amp;$A7&amp;$J$3</f>
        <v>2,            203,    "Auditorium Area"</v>
      </c>
      <c r="G7" s="206"/>
      <c r="H7" s="206"/>
      <c r="I7" s="206"/>
      <c r="J7" s="206"/>
    </row>
    <row r="8" spans="1:10">
      <c r="A8" s="116" t="s">
        <v>1201</v>
      </c>
      <c r="B8" s="118">
        <f ca="1">OFFSET('2016SpcFunc'!$B$5,MATCH(A8,'2016SpcFunc'!$A$6:A$66,0),0)</f>
        <v>102</v>
      </c>
      <c r="C8" s="116" t="s">
        <v>61</v>
      </c>
      <c r="D8" s="117">
        <f ca="1">OFFSET('For CSV - 2019 SpcFuncData'!$B$4,MATCH($C8,'For CSV - 2019 SpcFuncData'!$B$5:$B$88,0),36,1,1)</f>
        <v>204</v>
      </c>
      <c r="E8" s="206"/>
      <c r="F8" s="113" t="str">
        <f t="shared" ca="1" si="0"/>
        <v>2,            204,    "Auto Repair Area"</v>
      </c>
      <c r="G8" s="206"/>
      <c r="H8" s="206"/>
      <c r="I8" s="206"/>
      <c r="J8" s="206"/>
    </row>
    <row r="9" spans="1:10">
      <c r="A9" s="116" t="s">
        <v>1202</v>
      </c>
      <c r="B9" s="118">
        <f ca="1">OFFSET('2016SpcFunc'!$B$5,MATCH(A9,'2016SpcFunc'!$A$6:A$66,0),0)</f>
        <v>103</v>
      </c>
      <c r="C9" s="116" t="s">
        <v>73</v>
      </c>
      <c r="D9" s="117">
        <f ca="1">OFFSET('For CSV - 2019 SpcFuncData'!$B$4,MATCH($C9,'For CSV - 2019 SpcFuncData'!$B$5:$B$88,0),36,1,1)</f>
        <v>216</v>
      </c>
      <c r="E9" s="206">
        <v>1</v>
      </c>
      <c r="F9" s="113" t="str">
        <f t="shared" ca="1" si="0"/>
        <v>2,            216,    "Bar, Cocktail Lounge and Casino Areas"</v>
      </c>
      <c r="G9" s="206"/>
      <c r="H9" s="206"/>
      <c r="I9" s="206"/>
      <c r="J9" s="206"/>
    </row>
    <row r="10" spans="1:10">
      <c r="A10" s="116" t="s">
        <v>64</v>
      </c>
      <c r="B10" s="118">
        <f ca="1">OFFSET('2016SpcFunc'!$B$5,MATCH(A10,'2016SpcFunc'!$A$6:A$66,0),0)</f>
        <v>104</v>
      </c>
      <c r="C10" s="116" t="s">
        <v>64</v>
      </c>
      <c r="D10" s="117">
        <f ca="1">OFFSET('For CSV - 2019 SpcFuncData'!$B$4,MATCH($C10,'For CSV - 2019 SpcFuncData'!$B$5:$B$88,0),36,1,1)</f>
        <v>205</v>
      </c>
      <c r="E10" s="206"/>
      <c r="F10" s="113" t="str">
        <f t="shared" ca="1" si="0"/>
        <v>2,            205,    "Beauty Salon Area"</v>
      </c>
      <c r="G10" s="206"/>
      <c r="H10" s="206"/>
      <c r="I10" s="206"/>
      <c r="J10" s="206"/>
    </row>
    <row r="11" spans="1:10">
      <c r="A11" s="116" t="s">
        <v>65</v>
      </c>
      <c r="B11" s="118">
        <f ca="1">OFFSET('2016SpcFunc'!$B$5,MATCH(A11,'2016SpcFunc'!$A$6:A$66,0),0)</f>
        <v>106</v>
      </c>
      <c r="C11" s="116" t="s">
        <v>65</v>
      </c>
      <c r="D11" s="117">
        <f ca="1">OFFSET('For CSV - 2019 SpcFuncData'!$B$4,MATCH($C11,'For CSV - 2019 SpcFuncData'!$B$5:$B$88,0),36,1,1)</f>
        <v>206</v>
      </c>
      <c r="E11" s="206"/>
      <c r="F11" s="113" t="str">
        <f t="shared" ca="1" si="0"/>
        <v>2,            206,    "Civic Meeting Place Area"</v>
      </c>
      <c r="G11" s="206"/>
      <c r="H11" s="206"/>
      <c r="I11" s="206"/>
      <c r="J11" s="206"/>
    </row>
    <row r="12" spans="1:10">
      <c r="A12" s="116" t="s">
        <v>256</v>
      </c>
      <c r="B12" s="118">
        <f ca="1">OFFSET('2016SpcFunc'!$B$5,MATCH(A12,'2016SpcFunc'!$A$6:A$66,0),0)</f>
        <v>105</v>
      </c>
      <c r="C12" s="116" t="s">
        <v>66</v>
      </c>
      <c r="D12" s="117">
        <f ca="1">OFFSET('For CSV - 2019 SpcFuncData'!$B$4,MATCH($C12,'For CSV - 2019 SpcFuncData'!$B$5:$B$88,0),36,1,1)</f>
        <v>207</v>
      </c>
      <c r="E12" s="206"/>
      <c r="F12" s="113" t="str">
        <f t="shared" ca="1" si="0"/>
        <v>2,            207,    "Classrooms, Lecture, Training, Vocational Areas"</v>
      </c>
      <c r="G12" s="206"/>
      <c r="H12" s="206"/>
      <c r="I12" s="206"/>
      <c r="J12" s="206"/>
    </row>
    <row r="13" spans="1:10">
      <c r="A13" s="116" t="s">
        <v>259</v>
      </c>
      <c r="B13" s="118">
        <f ca="1">OFFSET('2016SpcFunc'!$B$5,MATCH(A13,'2016SpcFunc'!$A$6:A$66,0),0)</f>
        <v>108</v>
      </c>
      <c r="C13" s="116" t="s">
        <v>165</v>
      </c>
      <c r="D13" s="117">
        <f ca="1">OFFSET('For CSV - 2019 SpcFuncData'!$B$4,MATCH($C13,'For CSV - 2019 SpcFuncData'!$B$5:$B$88,0),36,1,1)</f>
        <v>208</v>
      </c>
      <c r="E13" s="206"/>
      <c r="F13" s="113" t="str">
        <f t="shared" ca="1" si="0"/>
        <v>2,            208,    "Commercial and Industrial Storage Areas (refrigerated)"</v>
      </c>
      <c r="G13" s="206"/>
      <c r="H13" s="206"/>
      <c r="I13" s="206"/>
      <c r="J13" s="206"/>
    </row>
    <row r="14" spans="1:10">
      <c r="A14" s="116" t="s">
        <v>263</v>
      </c>
      <c r="B14" s="118">
        <f ca="1">OFFSET('2016SpcFunc'!$B$5,MATCH(A14,'2016SpcFunc'!$A$6:A$66,0),0)</f>
        <v>107</v>
      </c>
      <c r="C14" s="116" t="s">
        <v>68</v>
      </c>
      <c r="D14" s="117">
        <f ca="1">OFFSET('For CSV - 2019 SpcFuncData'!$B$4,MATCH($C14,'For CSV - 2019 SpcFuncData'!$B$5:$B$88,0),36,1,1)</f>
        <v>210</v>
      </c>
      <c r="E14" s="206"/>
      <c r="F14" s="113" t="str">
        <f t="shared" ca="1" si="0"/>
        <v>2,            210,    "Commercial and Industrial Storage Areas (conditioned or unconditioned)"</v>
      </c>
      <c r="G14" s="206"/>
      <c r="H14" s="206"/>
      <c r="I14" s="206"/>
      <c r="J14" s="206"/>
    </row>
    <row r="15" spans="1:10">
      <c r="A15" s="116" t="s">
        <v>166</v>
      </c>
      <c r="B15" s="118">
        <f ca="1">OFFSET('2016SpcFunc'!$B$5,MATCH(A15,'2016SpcFunc'!$A$6:A$66,0),0)</f>
        <v>109</v>
      </c>
      <c r="C15" s="116" t="s">
        <v>166</v>
      </c>
      <c r="D15" s="117">
        <f ca="1">OFFSET('For CSV - 2019 SpcFuncData'!$B$4,MATCH($C15,'For CSV - 2019 SpcFuncData'!$B$5:$B$88,0),36,1,1)</f>
        <v>211</v>
      </c>
      <c r="E15" s="206"/>
      <c r="F15" s="113" t="str">
        <f t="shared" ca="1" si="0"/>
        <v>2,            211,    "Computer Room"</v>
      </c>
      <c r="G15" s="206"/>
      <c r="H15" s="206"/>
      <c r="I15" s="206"/>
      <c r="J15" s="206"/>
    </row>
    <row r="16" spans="1:10">
      <c r="A16" s="116" t="s">
        <v>268</v>
      </c>
      <c r="B16" s="118">
        <f ca="1">OFFSET('2016SpcFunc'!$B$5,MATCH(A16,'2016SpcFunc'!$A$6:A$66,0),0)</f>
        <v>139</v>
      </c>
      <c r="C16" s="116" t="s">
        <v>94</v>
      </c>
      <c r="D16" s="117">
        <f ca="1">OFFSET('For CSV - 2019 SpcFuncData'!$B$4,MATCH($C16,'For CSV - 2019 SpcFuncData'!$B$5:$B$88,0),36,1,1)</f>
        <v>212</v>
      </c>
      <c r="E16" s="206"/>
      <c r="F16" s="113" t="str">
        <f t="shared" ca="1" si="0"/>
        <v>2,            212,    "Malls and Atria"</v>
      </c>
      <c r="G16" s="206"/>
      <c r="H16" s="206"/>
      <c r="I16" s="206"/>
      <c r="J16" s="206"/>
    </row>
    <row r="17" spans="1:6">
      <c r="A17" s="116" t="s">
        <v>270</v>
      </c>
      <c r="B17" s="118">
        <f ca="1">OFFSET('2016SpcFunc'!$B$5,MATCH(A17,'2016SpcFunc'!$A$6:A$66,0),0)</f>
        <v>110</v>
      </c>
      <c r="C17" s="116" t="s">
        <v>70</v>
      </c>
      <c r="D17" s="117">
        <f ca="1">OFFSET('For CSV - 2019 SpcFuncData'!$B$4,MATCH($C17,'For CSV - 2019 SpcFuncData'!$B$5:$B$88,0),36,1,1)</f>
        <v>213</v>
      </c>
      <c r="E17" s="206"/>
      <c r="F17" s="113" t="str">
        <f t="shared" ca="1" si="0"/>
        <v>2,            213,    "Convention, Conference, Multipurpose and Meeting Center Areas"</v>
      </c>
    </row>
    <row r="18" spans="1:6">
      <c r="A18" s="116" t="s">
        <v>273</v>
      </c>
      <c r="B18" s="118">
        <f ca="1">OFFSET('2016SpcFunc'!$B$5,MATCH(A18,'2016SpcFunc'!$A$6:A$66,0),0)</f>
        <v>111</v>
      </c>
      <c r="C18" s="116" t="s">
        <v>339</v>
      </c>
      <c r="D18" s="117">
        <f ca="1">OFFSET('For CSV - 2019 SpcFuncData'!$B$4,MATCH($C18,'For CSV - 2019 SpcFuncData'!$B$5:$B$88,0),36,1,1)</f>
        <v>265</v>
      </c>
      <c r="E18" s="206"/>
      <c r="F18" s="113" t="str">
        <f t="shared" ca="1" si="0"/>
        <v>2,            265,    "Corridors, Restrooms, Stairs, and Support Areas"</v>
      </c>
    </row>
    <row r="19" spans="1:6">
      <c r="A19" s="116" t="s">
        <v>276</v>
      </c>
      <c r="B19" s="118">
        <f ca="1">OFFSET('2016SpcFunc'!$B$5,MATCH(A19,'2016SpcFunc'!$A$6:A$66,0),0)</f>
        <v>112</v>
      </c>
      <c r="C19" s="116" t="s">
        <v>1203</v>
      </c>
      <c r="D19" s="117" t="e">
        <f ca="1">OFFSET('For CSV - 2019 SpcFuncData'!$B$4,MATCH($C19,'For CSV - 2019 SpcFuncData'!$B$5:$B$88,0),36,1,1)</f>
        <v>#N/A</v>
      </c>
      <c r="E19" s="206"/>
      <c r="F19" s="113" t="e">
        <f t="shared" ca="1" si="0"/>
        <v>#N/A</v>
      </c>
    </row>
    <row r="20" spans="1:6">
      <c r="A20" s="116" t="s">
        <v>991</v>
      </c>
      <c r="B20" s="118">
        <f ca="1">OFFSET('2016SpcFunc'!$B$5,MATCH(A20,'2016SpcFunc'!$A$6:A$66,0),0)</f>
        <v>113</v>
      </c>
      <c r="C20" s="116" t="s">
        <v>633</v>
      </c>
      <c r="D20" s="117">
        <f ca="1">OFFSET('For CSV - 2019 SpcFuncData'!$B$4,MATCH($C20,'For CSV - 2019 SpcFuncData'!$B$5:$B$88,0),36,1,1)</f>
        <v>231</v>
      </c>
      <c r="E20" s="206">
        <v>1</v>
      </c>
      <c r="F20" s="113" t="str">
        <f t="shared" ca="1" si="0"/>
        <v>2,            231,    "Dry Cleaning (Coin Operated)"</v>
      </c>
    </row>
    <row r="21" spans="1:6">
      <c r="A21" s="116" t="s">
        <v>992</v>
      </c>
      <c r="B21" s="118">
        <f ca="1">OFFSET('2016SpcFunc'!$B$5,MATCH(A21,'2016SpcFunc'!$A$6:A$66,0),0)</f>
        <v>114</v>
      </c>
      <c r="C21" s="116" t="s">
        <v>633</v>
      </c>
      <c r="D21" s="117">
        <f ca="1">OFFSET('For CSV - 2019 SpcFuncData'!$B$4,MATCH($C21,'For CSV - 2019 SpcFuncData'!$B$5:$B$88,0),36,1,1)</f>
        <v>231</v>
      </c>
      <c r="E21" s="206">
        <v>1</v>
      </c>
      <c r="F21" s="113" t="str">
        <f t="shared" ca="1" si="0"/>
        <v>2,            231,    "Dry Cleaning (Full Service Commercial)"</v>
      </c>
    </row>
    <row r="22" spans="1:6">
      <c r="A22" s="116" t="s">
        <v>76</v>
      </c>
      <c r="B22" s="118">
        <f ca="1">OFFSET('2016SpcFunc'!$B$5,MATCH(A22,'2016SpcFunc'!$A$6:A$66,0),0)</f>
        <v>115</v>
      </c>
      <c r="C22" s="116" t="s">
        <v>76</v>
      </c>
      <c r="D22" s="117">
        <f ca="1">OFFSET('For CSV - 2019 SpcFuncData'!$B$4,MATCH($C22,'For CSV - 2019 SpcFuncData'!$B$5:$B$88,0),36,1,1)</f>
        <v>219</v>
      </c>
      <c r="E22" s="206"/>
      <c r="F22" s="113" t="str">
        <f t="shared" ca="1" si="0"/>
        <v>2,            219,    "Electrical, Mechanical, Telephone Rooms"</v>
      </c>
    </row>
    <row r="23" spans="1:6">
      <c r="A23" s="116" t="s">
        <v>280</v>
      </c>
      <c r="B23" s="118">
        <f ca="1">OFFSET('2016SpcFunc'!$B$5,MATCH(A23,'2016SpcFunc'!$A$6:A$66,0),0)</f>
        <v>116</v>
      </c>
      <c r="C23" s="116" t="s">
        <v>77</v>
      </c>
      <c r="D23" s="117">
        <f ca="1">OFFSET('For CSV - 2019 SpcFuncData'!$B$4,MATCH($C23,'For CSV - 2019 SpcFuncData'!$B$5:$B$88,0),36,1,1)</f>
        <v>220</v>
      </c>
      <c r="E23" s="206"/>
      <c r="F23" s="113" t="str">
        <f t="shared" ca="1" si="0"/>
        <v>2,            220,    "Exercise Room"</v>
      </c>
    </row>
    <row r="24" spans="1:6">
      <c r="A24" s="116" t="s">
        <v>84</v>
      </c>
      <c r="B24" s="118">
        <f ca="1">OFFSET('2016SpcFunc'!$B$5,MATCH(A24,'2016SpcFunc'!$A$6:A$66,0),0)</f>
        <v>118</v>
      </c>
      <c r="C24" s="116" t="s">
        <v>84</v>
      </c>
      <c r="D24" s="117">
        <f ca="1">OFFSET('For CSV - 2019 SpcFuncData'!$B$4,MATCH($C24,'For CSV - 2019 SpcFuncData'!$B$5:$B$88,0),36,1,1)</f>
        <v>221</v>
      </c>
      <c r="E24" s="206"/>
      <c r="F24" s="113" t="str">
        <f t="shared" ca="1" si="0"/>
        <v>2,            221,    "Financial Transaction Area"</v>
      </c>
    </row>
    <row r="25" spans="1:6">
      <c r="A25" s="116" t="s">
        <v>1012</v>
      </c>
      <c r="B25" s="118">
        <f ca="1">OFFSET('2016SpcFunc'!$B$5,MATCH(A25,'2016SpcFunc'!$A$6:A$66,0),0)</f>
        <v>146</v>
      </c>
      <c r="C25" s="116" t="s">
        <v>342</v>
      </c>
      <c r="D25" s="117">
        <f ca="1">OFFSET('For CSV - 2019 SpcFuncData'!$B$4,MATCH($C25,'For CSV - 2019 SpcFuncData'!$B$5:$B$88,0),36,1,1)</f>
        <v>266</v>
      </c>
      <c r="E25" s="206"/>
      <c r="F25" s="113" t="str">
        <f t="shared" ca="1" si="0"/>
        <v>2,            266,    "Police Station and Fire Station"</v>
      </c>
    </row>
    <row r="26" spans="1:6">
      <c r="A26" s="116" t="s">
        <v>283</v>
      </c>
      <c r="B26" s="118">
        <f ca="1">OFFSET('2016SpcFunc'!$B$5,MATCH(A26,'2016SpcFunc'!$A$6:A$66,0),0)</f>
        <v>119</v>
      </c>
      <c r="C26" s="116" t="s">
        <v>86</v>
      </c>
      <c r="D26" s="117">
        <f ca="1">OFFSET('For CSV - 2019 SpcFuncData'!$B$4,MATCH($C26,'For CSV - 2019 SpcFuncData'!$B$5:$B$88,0),36,1,1)</f>
        <v>222</v>
      </c>
      <c r="E26" s="206"/>
      <c r="F26" s="113" t="str">
        <f t="shared" ca="1" si="0"/>
        <v>2,            222,    "General Commercial and Industrial Work Areas, High Bay"</v>
      </c>
    </row>
    <row r="27" spans="1:6">
      <c r="A27" s="116" t="s">
        <v>284</v>
      </c>
      <c r="B27" s="118">
        <f ca="1">OFFSET('2016SpcFunc'!$B$5,MATCH(A27,'2016SpcFunc'!$A$6:A$66,0),0)</f>
        <v>120</v>
      </c>
      <c r="C27" s="116" t="s">
        <v>85</v>
      </c>
      <c r="D27" s="117">
        <f ca="1">OFFSET('For CSV - 2019 SpcFuncData'!$B$4,MATCH($C27,'For CSV - 2019 SpcFuncData'!$B$5:$B$88,0),36,1,1)</f>
        <v>223</v>
      </c>
      <c r="E27" s="206"/>
      <c r="F27" s="113" t="str">
        <f t="shared" ca="1" si="0"/>
        <v>2,            223,    "General Commercial and Industrial Work Areas, Low Bay"</v>
      </c>
    </row>
    <row r="28" spans="1:6">
      <c r="A28" s="116" t="s">
        <v>285</v>
      </c>
      <c r="B28" s="118">
        <f ca="1">OFFSET('2016SpcFunc'!$B$5,MATCH(A28,'2016SpcFunc'!$A$6:A$66,0),0)</f>
        <v>121</v>
      </c>
      <c r="C28" s="116" t="s">
        <v>87</v>
      </c>
      <c r="D28" s="117">
        <f ca="1">OFFSET('For CSV - 2019 SpcFuncData'!$B$4,MATCH($C28,'For CSV - 2019 SpcFuncData'!$B$5:$B$88,0),36,1,1)</f>
        <v>224</v>
      </c>
      <c r="E28" s="206"/>
      <c r="F28" s="113" t="str">
        <f t="shared" ca="1" si="0"/>
        <v>2,            224,    "General Commercial and Industrial Work Areas, Precision"</v>
      </c>
    </row>
    <row r="29" spans="1:6">
      <c r="A29" s="116" t="s">
        <v>1204</v>
      </c>
      <c r="B29" s="118">
        <f ca="1">OFFSET('2016SpcFunc'!$B$5,MATCH(A29,'2016SpcFunc'!$A$6:A$66,0),0)</f>
        <v>122</v>
      </c>
      <c r="C29" s="116" t="s">
        <v>106</v>
      </c>
      <c r="D29" s="117">
        <f ca="1">OFFSET('For CSV - 2019 SpcFuncData'!$B$4,MATCH($C29,'For CSV - 2019 SpcFuncData'!$B$5:$B$88,0),36,1,1)</f>
        <v>249</v>
      </c>
      <c r="E29" s="206">
        <v>1</v>
      </c>
      <c r="F29" s="113" t="str">
        <f t="shared" ca="1" si="0"/>
        <v>2,            249,    "Grocery Sales Areas"</v>
      </c>
    </row>
    <row r="30" spans="1:6">
      <c r="A30" s="116" t="s">
        <v>155</v>
      </c>
      <c r="B30" s="118">
        <f ca="1">OFFSET('2016SpcFunc'!$B$5,MATCH(A30,'2016SpcFunc'!$A$6:A$66,0),0)</f>
        <v>123</v>
      </c>
      <c r="C30" s="116" t="s">
        <v>155</v>
      </c>
      <c r="D30" s="117">
        <f ca="1">OFFSET('For CSV - 2019 SpcFuncData'!$B$4,MATCH($C30,'For CSV - 2019 SpcFuncData'!$B$5:$B$88,0),36,1,1)</f>
        <v>226</v>
      </c>
      <c r="E30" s="206"/>
      <c r="F30" s="113" t="str">
        <f t="shared" ca="1" si="0"/>
        <v>2,            226,    "High-Rise Residential Living Spaces"</v>
      </c>
    </row>
    <row r="31" spans="1:6">
      <c r="A31" s="116" t="s">
        <v>79</v>
      </c>
      <c r="B31" s="118">
        <f ca="1">OFFSET('2016SpcFunc'!$B$5,MATCH(A31,'2016SpcFunc'!$A$6:A$66,0),0)</f>
        <v>124</v>
      </c>
      <c r="C31" s="116" t="s">
        <v>79</v>
      </c>
      <c r="D31" s="117">
        <f ca="1">OFFSET('For CSV - 2019 SpcFuncData'!$B$4,MATCH($C31,'For CSV - 2019 SpcFuncData'!$B$5:$B$88,0),36,1,1)</f>
        <v>227</v>
      </c>
      <c r="E31" s="206"/>
      <c r="F31" s="113" t="str">
        <f t="shared" ca="1" si="0"/>
        <v>2,            227,    "Hotel Function Area"</v>
      </c>
    </row>
    <row r="32" spans="1:6">
      <c r="A32" s="116" t="s">
        <v>158</v>
      </c>
      <c r="B32" s="118">
        <f ca="1">OFFSET('2016SpcFunc'!$B$5,MATCH(A32,'2016SpcFunc'!$A$6:A$66,0),0)</f>
        <v>125</v>
      </c>
      <c r="C32" s="116" t="s">
        <v>158</v>
      </c>
      <c r="D32" s="117">
        <f ca="1">OFFSET('For CSV - 2019 SpcFuncData'!$B$4,MATCH($C32,'For CSV - 2019 SpcFuncData'!$B$5:$B$88,0),36,1,1)</f>
        <v>228</v>
      </c>
      <c r="E32" s="206"/>
      <c r="F32" s="113" t="str">
        <f t="shared" ca="1" si="0"/>
        <v>2,            228,    "Hotel/Motel Guest Room"</v>
      </c>
    </row>
    <row r="33" spans="1:6">
      <c r="A33" s="116" t="s">
        <v>1002</v>
      </c>
      <c r="B33" s="118">
        <f ca="1">OFFSET('2016SpcFunc'!$B$5,MATCH(A33,'2016SpcFunc'!$A$6:A$66,0),0)</f>
        <v>126</v>
      </c>
      <c r="C33" s="116" t="s">
        <v>343</v>
      </c>
      <c r="D33" s="117">
        <f ca="1">OFFSET('For CSV - 2019 SpcFuncData'!$B$4,MATCH($C33,'For CSV - 2019 SpcFuncData'!$B$5:$B$88,0),36,1,1)</f>
        <v>267</v>
      </c>
      <c r="E33" s="206"/>
      <c r="F33" s="113" t="str">
        <f t="shared" ca="1" si="0"/>
        <v>2,            267,    "Housing, Public and Common Areas: Multi-family, Dormitory"</v>
      </c>
    </row>
    <row r="34" spans="1:6">
      <c r="A34" s="116" t="s">
        <v>1003</v>
      </c>
      <c r="B34" s="118">
        <f ca="1">OFFSET('2016SpcFunc'!$B$5,MATCH(A34,'2016SpcFunc'!$A$6:A$66,0),0)</f>
        <v>127</v>
      </c>
      <c r="C34" s="116" t="s">
        <v>344</v>
      </c>
      <c r="D34" s="117">
        <f ca="1">OFFSET('For CSV - 2019 SpcFuncData'!$B$4,MATCH($C34,'For CSV - 2019 SpcFuncData'!$B$5:$B$88,0),36,1,1)</f>
        <v>268</v>
      </c>
      <c r="E34" s="206"/>
      <c r="F34" s="113" t="str">
        <f t="shared" ca="1" si="0"/>
        <v>2,            268,    "Housing, Public and Common Areas: Senior Housing"</v>
      </c>
    </row>
    <row r="35" spans="1:6">
      <c r="A35" s="116" t="s">
        <v>297</v>
      </c>
      <c r="B35" s="118">
        <f ca="1">OFFSET('2016SpcFunc'!$B$5,MATCH(A35,'2016SpcFunc'!$A$6:A$66,0),0)</f>
        <v>128</v>
      </c>
      <c r="C35" s="116" t="s">
        <v>114</v>
      </c>
      <c r="D35" s="117">
        <f ca="1">OFFSET('For CSV - 2019 SpcFuncData'!$B$4,MATCH($C35,'For CSV - 2019 SpcFuncData'!$B$5:$B$88,0),36,1,1)</f>
        <v>229</v>
      </c>
      <c r="E35" s="206"/>
      <c r="F35" s="113" t="str">
        <f t="shared" ca="1" si="0"/>
        <v>2,            229,    "Kitchen, Commercial Food Preparation"</v>
      </c>
    </row>
    <row r="36" spans="1:6">
      <c r="A36" s="116" t="s">
        <v>159</v>
      </c>
      <c r="B36" s="118">
        <f ca="1">OFFSET('2016SpcFunc'!$B$5,MATCH(A36,'2016SpcFunc'!$A$6:A$66,0),0)</f>
        <v>129</v>
      </c>
      <c r="C36" s="116" t="s">
        <v>159</v>
      </c>
      <c r="D36" s="117">
        <f ca="1">OFFSET('For CSV - 2019 SpcFuncData'!$B$4,MATCH($C36,'For CSV - 2019 SpcFuncData'!$B$5:$B$88,0),36,1,1)</f>
        <v>230</v>
      </c>
      <c r="E36" s="206"/>
      <c r="F36" s="113" t="str">
        <f t="shared" ca="1" si="0"/>
        <v>2,            230,    "Kitchenette or Residential Kitchen"</v>
      </c>
    </row>
    <row r="37" spans="1:6">
      <c r="A37" s="116" t="s">
        <v>301</v>
      </c>
      <c r="B37" s="118">
        <f ca="1">OFFSET('2016SpcFunc'!$B$5,MATCH(A37,'2016SpcFunc'!$A$6:A$66,0),0)</f>
        <v>132</v>
      </c>
      <c r="C37" s="116" t="s">
        <v>633</v>
      </c>
      <c r="D37" s="117">
        <f ca="1">OFFSET('For CSV - 2019 SpcFuncData'!$B$4,MATCH($C37,'For CSV - 2019 SpcFuncData'!$B$5:$B$88,0),36,1,1)</f>
        <v>231</v>
      </c>
      <c r="E37" s="206"/>
      <c r="F37" s="113" t="str">
        <f t="shared" ca="1" si="0"/>
        <v>2,            231,    "Laundry"</v>
      </c>
    </row>
    <row r="38" spans="1:6">
      <c r="A38" s="116" t="s">
        <v>303</v>
      </c>
      <c r="B38" s="118">
        <f ca="1">OFFSET('2016SpcFunc'!$B$5,MATCH(A38,'2016SpcFunc'!$A$6:A$66,0),0)</f>
        <v>133</v>
      </c>
      <c r="C38" s="116" t="s">
        <v>89</v>
      </c>
      <c r="D38" s="117">
        <f ca="1">OFFSET('For CSV - 2019 SpcFuncData'!$B$4,MATCH($C38,'For CSV - 2019 SpcFuncData'!$B$5:$B$88,0),36,1,1)</f>
        <v>232</v>
      </c>
      <c r="E38" s="206"/>
      <c r="F38" s="113" t="str">
        <f t="shared" ca="1" si="0"/>
        <v>2,            232,    "Library, Reading Areas"</v>
      </c>
    </row>
    <row r="39" spans="1:6">
      <c r="A39" s="116" t="s">
        <v>304</v>
      </c>
      <c r="B39" s="118">
        <f ca="1">OFFSET('2016SpcFunc'!$B$5,MATCH(A39,'2016SpcFunc'!$A$6:A$66,0),0)</f>
        <v>134</v>
      </c>
      <c r="C39" s="116" t="s">
        <v>90</v>
      </c>
      <c r="D39" s="117">
        <f ca="1">OFFSET('For CSV - 2019 SpcFuncData'!$B$4,MATCH($C39,'For CSV - 2019 SpcFuncData'!$B$5:$B$88,0),36,1,1)</f>
        <v>233</v>
      </c>
      <c r="E39" s="206"/>
      <c r="F39" s="113" t="str">
        <f t="shared" ca="1" si="0"/>
        <v>2,            233,    "Library, Stacks"</v>
      </c>
    </row>
    <row r="40" spans="1:6">
      <c r="A40" s="116" t="s">
        <v>1005</v>
      </c>
      <c r="B40" s="118">
        <f ca="1">OFFSET('2016SpcFunc'!$B$5,MATCH(A40,'2016SpcFunc'!$A$6:A$66,0),0)</f>
        <v>135</v>
      </c>
      <c r="C40" s="116" t="s">
        <v>91</v>
      </c>
      <c r="D40" s="117">
        <f ca="1">OFFSET('For CSV - 2019 SpcFuncData'!$B$4,MATCH($C40,'For CSV - 2019 SpcFuncData'!$B$5:$B$88,0),36,1,1)</f>
        <v>236</v>
      </c>
      <c r="E40" s="206">
        <v>1</v>
      </c>
      <c r="F40" s="113" t="str">
        <f t="shared" ca="1" si="0"/>
        <v>2,            236,    "Lobby, Hotel"</v>
      </c>
    </row>
    <row r="41" spans="1:6">
      <c r="A41" s="116" t="s">
        <v>306</v>
      </c>
      <c r="B41" s="118">
        <f ca="1">OFFSET('2016SpcFunc'!$B$5,MATCH(A41,'2016SpcFunc'!$A$6:A$66,0),0)</f>
        <v>137</v>
      </c>
      <c r="C41" s="116" t="s">
        <v>92</v>
      </c>
      <c r="D41" s="117">
        <f ca="1">OFFSET('For CSV - 2019 SpcFuncData'!$B$4,MATCH($C41,'For CSV - 2019 SpcFuncData'!$B$5:$B$88,0),36,1,1)</f>
        <v>234</v>
      </c>
      <c r="E41" s="206"/>
      <c r="F41" s="113" t="str">
        <f t="shared" ca="1" si="0"/>
        <v>2,            234,    "Locker/Dressing Room"</v>
      </c>
    </row>
    <row r="42" spans="1:6">
      <c r="A42" s="116" t="s">
        <v>308</v>
      </c>
      <c r="B42" s="118">
        <f ca="1">OFFSET('2016SpcFunc'!$B$5,MATCH(A42,'2016SpcFunc'!$A$6:A$66,0),0)</f>
        <v>138</v>
      </c>
      <c r="C42" s="116" t="s">
        <v>93</v>
      </c>
      <c r="D42" s="117">
        <f ca="1">OFFSET('For CSV - 2019 SpcFuncData'!$B$4,MATCH($C42,'For CSV - 2019 SpcFuncData'!$B$5:$B$88,0),36,1,1)</f>
        <v>235</v>
      </c>
      <c r="E42" s="206"/>
      <c r="F42" s="113" t="str">
        <f t="shared" ca="1" si="0"/>
        <v>2,            235,    "Lounge, Recreation"</v>
      </c>
    </row>
    <row r="43" spans="1:6">
      <c r="A43" s="116" t="s">
        <v>198</v>
      </c>
      <c r="B43" s="118">
        <f ca="1">OFFSET('2016SpcFunc'!$B$5,MATCH(A43,'2016SpcFunc'!$A$6:A$66,0),0)</f>
        <v>136</v>
      </c>
      <c r="C43" s="116" t="s">
        <v>91</v>
      </c>
      <c r="D43" s="117">
        <f ca="1">OFFSET('For CSV - 2019 SpcFuncData'!$B$4,MATCH($C43,'For CSV - 2019 SpcFuncData'!$B$5:$B$88,0),36,1,1)</f>
        <v>236</v>
      </c>
      <c r="E43" s="206"/>
      <c r="F43" s="113" t="str">
        <f t="shared" ca="1" si="0"/>
        <v>2,            236,    "Lobby, Main Entry"</v>
      </c>
    </row>
    <row r="44" spans="1:6">
      <c r="A44" s="116" t="s">
        <v>287</v>
      </c>
      <c r="B44" s="118">
        <f ca="1">OFFSET('2016SpcFunc'!$B$5,MATCH(A44,'2016SpcFunc'!$A$6:A$66,0),0)</f>
        <v>140</v>
      </c>
      <c r="C44" s="116" t="s">
        <v>116</v>
      </c>
      <c r="D44" s="117">
        <f ca="1">OFFSET('For CSV - 2019 SpcFuncData'!$B$4,MATCH($C44,'For CSV - 2019 SpcFuncData'!$B$5:$B$88,0),36,1,1)</f>
        <v>225</v>
      </c>
      <c r="E44" s="206"/>
      <c r="F44" s="113" t="str">
        <f t="shared" ca="1" si="0"/>
        <v>2,            225,    "Medical and Clinical Care"</v>
      </c>
    </row>
    <row r="45" spans="1:6">
      <c r="A45" s="116" t="s">
        <v>312</v>
      </c>
      <c r="B45" s="118">
        <f ca="1">OFFSET('2016SpcFunc'!$B$5,MATCH(A45,'2016SpcFunc'!$A$6:A$66,0),0)</f>
        <v>117</v>
      </c>
      <c r="C45" s="116" t="s">
        <v>81</v>
      </c>
      <c r="D45" s="117">
        <f ca="1">OFFSET('For CSV - 2019 SpcFuncData'!$B$4,MATCH($C45,'For CSV - 2019 SpcFuncData'!$B$5:$B$88,0),36,1,1)</f>
        <v>237</v>
      </c>
      <c r="E45" s="206"/>
      <c r="F45" s="113" t="str">
        <f t="shared" ca="1" si="0"/>
        <v>2,            237,    "Exhibit, Museum Areas"</v>
      </c>
    </row>
    <row r="46" spans="1:6">
      <c r="A46" s="116" t="s">
        <v>933</v>
      </c>
      <c r="B46" s="118">
        <f ca="1">OFFSET('2016SpcFunc'!$B$5,MATCH(A46,'2016SpcFunc'!$A$6:A$66,0),0)</f>
        <v>202</v>
      </c>
      <c r="C46" s="116" t="s">
        <v>66</v>
      </c>
      <c r="D46" s="117">
        <f ca="1">OFFSET('For CSV - 2019 SpcFuncData'!$B$4,MATCH($C46,'For CSV - 2019 SpcFuncData'!$B$5:$B$88,0),36,1,1)</f>
        <v>207</v>
      </c>
      <c r="E46" s="206"/>
      <c r="F46" s="113" t="str">
        <f t="shared" ca="1" si="0"/>
        <v>2,            207,    "Nurseries for Children - Day Care"</v>
      </c>
    </row>
    <row r="47" spans="1:6">
      <c r="A47" s="116" t="s">
        <v>314</v>
      </c>
      <c r="B47" s="118">
        <f ca="1">OFFSET('2016SpcFunc'!$B$5,MATCH(A47,'2016SpcFunc'!$A$6:A$66,0),0)</f>
        <v>142</v>
      </c>
      <c r="C47" s="116" t="s">
        <v>97</v>
      </c>
      <c r="D47" s="117">
        <f ca="1">OFFSET('For CSV - 2019 SpcFuncData'!$B$4,MATCH($C47,'For CSV - 2019 SpcFuncData'!$B$5:$B$88,0),36,1,1)</f>
        <v>239</v>
      </c>
      <c r="E47" s="206"/>
      <c r="F47" s="113" t="str">
        <f t="shared" ca="1" si="0"/>
        <v>2,            239,    "Office (250 square feet in floor area or less)"</v>
      </c>
    </row>
    <row r="48" spans="1:6">
      <c r="A48" s="116" t="s">
        <v>315</v>
      </c>
      <c r="B48" s="118">
        <f ca="1">OFFSET('2016SpcFunc'!$B$5,MATCH(A48,'2016SpcFunc'!$A$6:A$66,0),0)</f>
        <v>141</v>
      </c>
      <c r="C48" s="116" t="s">
        <v>98</v>
      </c>
      <c r="D48" s="117">
        <f ca="1">OFFSET('For CSV - 2019 SpcFuncData'!$B$4,MATCH($C48,'For CSV - 2019 SpcFuncData'!$B$5:$B$88,0),36,1,1)</f>
        <v>241</v>
      </c>
      <c r="E48" s="206"/>
      <c r="F48" s="113" t="str">
        <f t="shared" ca="1" si="0"/>
        <v>2,            241,    "Office (Greater than 250 square feet in floor area)"</v>
      </c>
    </row>
    <row r="49" spans="1:11">
      <c r="A49" s="116" t="s">
        <v>318</v>
      </c>
      <c r="B49" s="118">
        <f ca="1">OFFSET('2016SpcFunc'!$B$5,MATCH(A49,'2016SpcFunc'!$A$6:A$66,0),0)</f>
        <v>145</v>
      </c>
      <c r="C49" s="116" t="s">
        <v>644</v>
      </c>
      <c r="D49" s="117">
        <f ca="1">OFFSET('For CSV - 2019 SpcFuncData'!$B$4,MATCH($C49,'For CSV - 2019 SpcFuncData'!$B$5:$B$88,0),36,1,1)</f>
        <v>242</v>
      </c>
      <c r="E49" s="206"/>
      <c r="F49" s="113" t="str">
        <f t="shared" ca="1" si="0"/>
        <v>2,            242,    "Parking Garage Area Daylight Adaptation Zones"</v>
      </c>
      <c r="G49" s="206"/>
      <c r="H49" s="206"/>
      <c r="I49" s="206"/>
      <c r="J49" s="206"/>
      <c r="K49" s="206"/>
    </row>
    <row r="50" spans="1:11">
      <c r="A50" s="116" t="s">
        <v>319</v>
      </c>
      <c r="B50" s="118">
        <f ca="1">OFFSET('2016SpcFunc'!$B$5,MATCH(A50,'2016SpcFunc'!$A$6:A$66,0),0)</f>
        <v>144</v>
      </c>
      <c r="C50" s="116" t="s">
        <v>102</v>
      </c>
      <c r="D50" s="117">
        <f ca="1">OFFSET('For CSV - 2019 SpcFuncData'!$B$4,MATCH($C50,'For CSV - 2019 SpcFuncData'!$B$5:$B$88,0),36,1,1)</f>
        <v>243</v>
      </c>
      <c r="E50" s="206"/>
      <c r="F50" s="113" t="str">
        <f t="shared" ca="1" si="0"/>
        <v>2,            243,    "Parking Garage Area Dedicated Ramps"</v>
      </c>
      <c r="G50" s="206"/>
      <c r="H50" s="206"/>
      <c r="I50" s="206"/>
      <c r="J50" s="206"/>
      <c r="K50" s="206"/>
    </row>
    <row r="51" spans="1:11">
      <c r="A51" s="116" t="s">
        <v>321</v>
      </c>
      <c r="B51" s="118">
        <f ca="1">OFFSET('2016SpcFunc'!$B$5,MATCH(A51,'2016SpcFunc'!$A$6:A$66,0),0)</f>
        <v>143</v>
      </c>
      <c r="C51" s="116" t="s">
        <v>99</v>
      </c>
      <c r="D51" s="117">
        <f ca="1">OFFSET('For CSV - 2019 SpcFuncData'!$B$4,MATCH($C51,'For CSV - 2019 SpcFuncData'!$B$5:$B$88,0),36,1,1)</f>
        <v>244</v>
      </c>
      <c r="E51" s="206"/>
      <c r="F51" s="113" t="str">
        <f t="shared" ca="1" si="0"/>
        <v>2,            244,    "Parking Garage Building, Parking Area"</v>
      </c>
      <c r="G51" s="206"/>
      <c r="H51" s="206"/>
      <c r="I51" s="206"/>
      <c r="J51" s="206"/>
      <c r="K51" s="206"/>
    </row>
    <row r="52" spans="1:11">
      <c r="A52" s="116" t="s">
        <v>127</v>
      </c>
      <c r="B52" s="118">
        <f ca="1">OFFSET('2016SpcFunc'!$B$5,MATCH(A52,'2016SpcFunc'!$A$6:A$66,0),0)</f>
        <v>147</v>
      </c>
      <c r="C52" s="116" t="s">
        <v>127</v>
      </c>
      <c r="D52" s="117">
        <f ca="1">OFFSET('For CSV - 2019 SpcFuncData'!$B$4,MATCH($C52,'For CSV - 2019 SpcFuncData'!$B$5:$B$88,0),36,1,1)</f>
        <v>246</v>
      </c>
      <c r="E52" s="206"/>
      <c r="F52" s="113" t="str">
        <f t="shared" ca="1" si="0"/>
        <v>2,            246,    "Religious Worship Area"</v>
      </c>
      <c r="G52" s="206"/>
      <c r="H52" s="206"/>
      <c r="I52" s="206"/>
      <c r="J52" s="206"/>
      <c r="K52" s="206"/>
    </row>
    <row r="53" spans="1:11">
      <c r="A53" s="116" t="s">
        <v>326</v>
      </c>
      <c r="B53" s="118">
        <f ca="1">OFFSET('2016SpcFunc'!$B$5,MATCH(A53,'2016SpcFunc'!$A$6:A$66,0),0)</f>
        <v>148</v>
      </c>
      <c r="C53" s="116" t="s">
        <v>108</v>
      </c>
      <c r="D53" s="117">
        <f ca="1">OFFSET('For CSV - 2019 SpcFuncData'!$B$4,MATCH($C53,'For CSV - 2019 SpcFuncData'!$B$5:$B$88,0),36,1,1)</f>
        <v>250</v>
      </c>
      <c r="E53" s="206"/>
      <c r="F53" s="113" t="str">
        <f t="shared" ca="1" si="0"/>
        <v>2,            250,    "Retail Merchandise Sales, Wholesale Showroom"</v>
      </c>
      <c r="G53" s="206"/>
      <c r="H53" s="206"/>
      <c r="I53" s="206"/>
      <c r="J53" s="206"/>
      <c r="K53" s="206"/>
    </row>
    <row r="54" spans="1:11">
      <c r="A54" s="116" t="s">
        <v>196</v>
      </c>
      <c r="B54" s="118">
        <f ca="1">OFFSET('2016SpcFunc'!$B$5,MATCH(A54,'2016SpcFunc'!$A$6:A$66,0),0)</f>
        <v>130</v>
      </c>
      <c r="C54" s="116" t="s">
        <v>115</v>
      </c>
      <c r="D54" s="117">
        <f ca="1">OFFSET('For CSV - 2019 SpcFuncData'!$B$4,MATCH($C54,'For CSV - 2019 SpcFuncData'!$B$5:$B$88,0),36,1,1)</f>
        <v>251</v>
      </c>
      <c r="E54" s="206"/>
      <c r="F54" s="113" t="str">
        <f t="shared" ca="1" si="0"/>
        <v>2,            251,    "Laboratory, Scientific"</v>
      </c>
      <c r="G54" s="206"/>
      <c r="H54" s="206"/>
      <c r="I54" s="206"/>
      <c r="J54" s="206"/>
      <c r="K54" s="206"/>
    </row>
    <row r="55" spans="1:11">
      <c r="A55" s="116" t="s">
        <v>1004</v>
      </c>
      <c r="B55" s="118">
        <f ca="1">OFFSET('2016SpcFunc'!$B$5,MATCH(A55,'2016SpcFunc'!$A$6:A$66,0),0)</f>
        <v>131</v>
      </c>
      <c r="C55" s="116" t="s">
        <v>115</v>
      </c>
      <c r="D55" s="117">
        <f ca="1">OFFSET('For CSV - 2019 SpcFuncData'!$B$4,MATCH($C55,'For CSV - 2019 SpcFuncData'!$B$5:$B$88,0),36,1,1)</f>
        <v>251</v>
      </c>
      <c r="E55" s="206">
        <v>1</v>
      </c>
      <c r="F55" s="113" t="str">
        <f t="shared" ca="1" si="0"/>
        <v>2,            251,    "Laboratory, Equipment Room"</v>
      </c>
      <c r="G55" s="206"/>
      <c r="H55" s="206"/>
      <c r="I55" s="206"/>
      <c r="J55" s="206"/>
      <c r="K55" s="206"/>
    </row>
    <row r="56" spans="1:11">
      <c r="A56" s="116" t="s">
        <v>330</v>
      </c>
      <c r="B56" s="118">
        <f ca="1">OFFSET('2016SpcFunc'!$B$5,MATCH(A56,'2016SpcFunc'!$A$6:A$66,0),0)</f>
        <v>201</v>
      </c>
      <c r="C56" s="116" t="s">
        <v>138</v>
      </c>
      <c r="D56" s="117">
        <f ca="1">OFFSET('For CSV - 2019 SpcFuncData'!$B$4,MATCH($C56,'For CSV - 2019 SpcFuncData'!$B$5:$B$88,0),36,1,1)</f>
        <v>255</v>
      </c>
      <c r="E56" s="206"/>
      <c r="F56" s="113" t="str">
        <f t="shared" ca="1" si="0"/>
        <v>2,            255,    "Gymnasium/Sports Arena"</v>
      </c>
      <c r="G56" s="206"/>
      <c r="H56" s="206"/>
      <c r="I56" s="206"/>
      <c r="J56" s="206"/>
      <c r="K56" s="206"/>
    </row>
    <row r="57" spans="1:11">
      <c r="A57" s="116" t="s">
        <v>331</v>
      </c>
      <c r="B57" s="118">
        <f ca="1">OFFSET('2016SpcFunc'!$B$5,MATCH(A57,'2016SpcFunc'!$A$6:A$66,0),0)</f>
        <v>150</v>
      </c>
      <c r="C57" s="116" t="s">
        <v>112</v>
      </c>
      <c r="D57" s="117">
        <f ca="1">OFFSET('For CSV - 2019 SpcFuncData'!$B$4,MATCH($C57,'For CSV - 2019 SpcFuncData'!$B$5:$B$88,0),36,1,1)</f>
        <v>257</v>
      </c>
      <c r="E57" s="206"/>
      <c r="F57" s="113" t="str">
        <f t="shared" ca="1" si="0"/>
        <v>2,            257,    "Theater, Motion Picture"</v>
      </c>
      <c r="G57" s="206"/>
      <c r="H57" s="206"/>
      <c r="I57" s="206"/>
      <c r="J57" s="206"/>
      <c r="K57" s="206"/>
    </row>
    <row r="58" spans="1:11">
      <c r="A58" s="116" t="s">
        <v>333</v>
      </c>
      <c r="B58" s="118">
        <f ca="1">OFFSET('2016SpcFunc'!$B$5,MATCH(A58,'2016SpcFunc'!$A$6:A$66,0),0)</f>
        <v>151</v>
      </c>
      <c r="C58" s="116" t="s">
        <v>113</v>
      </c>
      <c r="D58" s="117">
        <f ca="1">OFFSET('For CSV - 2019 SpcFuncData'!$B$4,MATCH($C58,'For CSV - 2019 SpcFuncData'!$B$5:$B$88,0),36,1,1)</f>
        <v>258</v>
      </c>
      <c r="E58" s="206"/>
      <c r="F58" s="113" t="str">
        <f t="shared" ca="1" si="0"/>
        <v>2,            258,    "Theater, Performance"</v>
      </c>
      <c r="G58" s="206"/>
      <c r="H58" s="206"/>
      <c r="I58" s="206"/>
      <c r="J58" s="206"/>
      <c r="K58" s="206"/>
    </row>
    <row r="59" spans="1:11">
      <c r="A59" s="116" t="s">
        <v>1205</v>
      </c>
      <c r="B59" s="118">
        <f ca="1">OFFSET('2016SpcFunc'!$B$5,MATCH(A59,'2016SpcFunc'!$A$6:A$66,0),0)</f>
        <v>152</v>
      </c>
      <c r="C59" s="116" t="s">
        <v>130</v>
      </c>
      <c r="D59" s="117">
        <f ca="1">OFFSET('For CSV - 2019 SpcFuncData'!$B$4,MATCH($C59,'For CSV - 2019 SpcFuncData'!$B$5:$B$88,0),36,1,1)</f>
        <v>260</v>
      </c>
      <c r="E59" s="206">
        <v>1</v>
      </c>
      <c r="F59" s="113" t="str">
        <f t="shared" ca="1" si="0"/>
        <v>2,            260,    "Transportation Function"</v>
      </c>
      <c r="G59" s="206"/>
      <c r="H59" s="206"/>
      <c r="I59" s="206"/>
      <c r="J59" s="206"/>
      <c r="K59" s="206"/>
    </row>
    <row r="60" spans="1:11">
      <c r="A60" s="116" t="s">
        <v>335</v>
      </c>
      <c r="B60" s="118">
        <f ca="1">OFFSET('2016SpcFunc'!$B$5,MATCH(A60,'2016SpcFunc'!$A$6:A$66,0),0)</f>
        <v>155</v>
      </c>
      <c r="C60" s="116" t="s">
        <v>129</v>
      </c>
      <c r="D60" s="117">
        <f ca="1">OFFSET('For CSV - 2019 SpcFuncData'!$B$4,MATCH($C60,'For CSV - 2019 SpcFuncData'!$B$5:$B$88,0),36,1,1)</f>
        <v>259</v>
      </c>
      <c r="E60" s="206"/>
      <c r="F60" s="113" t="str">
        <f t="shared" ca="1" si="0"/>
        <v>2,            259,    "Transportation Function, Concourse &amp; Baggage"</v>
      </c>
      <c r="G60" s="206"/>
      <c r="H60" s="206"/>
      <c r="I60" s="206"/>
      <c r="J60" s="206"/>
      <c r="K60"/>
    </row>
    <row r="61" spans="1:11">
      <c r="A61" s="116" t="s">
        <v>336</v>
      </c>
      <c r="B61" s="118">
        <f ca="1">OFFSET('2016SpcFunc'!$B$5,MATCH(A61,'2016SpcFunc'!$A$6:A$66,0),0)</f>
        <v>156</v>
      </c>
      <c r="C61" s="116" t="s">
        <v>130</v>
      </c>
      <c r="D61" s="117">
        <f ca="1">OFFSET('For CSV - 2019 SpcFuncData'!$B$4,MATCH($C61,'For CSV - 2019 SpcFuncData'!$B$5:$B$88,0),36,1,1)</f>
        <v>260</v>
      </c>
      <c r="E61" s="206"/>
      <c r="F61" s="113" t="str">
        <f t="shared" ca="1" si="0"/>
        <v>2,            260,    "Transportation Function, Ticketing"</v>
      </c>
      <c r="G61" s="206"/>
      <c r="H61" s="206"/>
      <c r="I61" s="206"/>
      <c r="J61" s="206"/>
      <c r="K61"/>
    </row>
    <row r="62" spans="1:11">
      <c r="A62" s="116" t="s">
        <v>161</v>
      </c>
      <c r="B62" s="118">
        <f ca="1">OFFSET('2016SpcFunc'!$B$5,MATCH(A62,'2016SpcFunc'!$A$6:A$66,0),0)</f>
        <v>203</v>
      </c>
      <c r="C62" s="116" t="s">
        <v>161</v>
      </c>
      <c r="D62" s="117">
        <f ca="1">OFFSET('For CSV - 2019 SpcFuncData'!$B$4,MATCH($C62,'For CSV - 2019 SpcFuncData'!$B$5:$B$88,0),36,1,1)</f>
        <v>261</v>
      </c>
      <c r="E62" s="206"/>
      <c r="F62" s="113" t="str">
        <f t="shared" ca="1" si="0"/>
        <v>2,            261,    "Unleased Tenant Area"</v>
      </c>
      <c r="G62" s="206"/>
      <c r="H62" s="206"/>
      <c r="I62" s="206"/>
      <c r="J62" s="206"/>
      <c r="K62"/>
    </row>
    <row r="63" spans="1:11">
      <c r="A63" s="116" t="s">
        <v>163</v>
      </c>
      <c r="B63" s="118">
        <f ca="1">OFFSET('2016SpcFunc'!$B$5,MATCH(A63,'2016SpcFunc'!$A$6:A$66,0),0)</f>
        <v>99</v>
      </c>
      <c r="C63" s="116" t="s">
        <v>163</v>
      </c>
      <c r="D63" s="117">
        <f ca="1">OFFSET('For CSV - 2019 SpcFuncData'!$B$4,MATCH($C63,'For CSV - 2019 SpcFuncData'!$B$5:$B$88,0),36,1,1)</f>
        <v>262</v>
      </c>
      <c r="E63" s="206"/>
      <c r="F63" s="113" t="str">
        <f t="shared" ca="1" si="0"/>
        <v>2,            262,    "Unoccupied-Exclude from Gross Floor Area"</v>
      </c>
      <c r="G63" s="206"/>
      <c r="H63" s="206"/>
      <c r="I63" s="206"/>
      <c r="J63" s="206"/>
      <c r="K63"/>
    </row>
    <row r="64" spans="1:11">
      <c r="A64" s="116" t="s">
        <v>164</v>
      </c>
      <c r="B64" s="118">
        <f ca="1">OFFSET('2016SpcFunc'!$B$5,MATCH(A64,'2016SpcFunc'!$A$6:A$66,0),0)</f>
        <v>98</v>
      </c>
      <c r="C64" s="116" t="s">
        <v>164</v>
      </c>
      <c r="D64" s="117">
        <f ca="1">OFFSET('For CSV - 2019 SpcFuncData'!$B$4,MATCH($C64,'For CSV - 2019 SpcFuncData'!$B$5:$B$88,0),36,1,1)</f>
        <v>263</v>
      </c>
      <c r="E64" s="206"/>
      <c r="F64" s="113" t="str">
        <f t="shared" ca="1" si="0"/>
        <v>2,            263,    "Unoccupied-Include in Gross Floor Area"</v>
      </c>
      <c r="G64" s="206"/>
      <c r="H64" s="206"/>
      <c r="I64" s="206"/>
      <c r="J64" s="206"/>
      <c r="K64"/>
    </row>
    <row r="65" spans="1:11">
      <c r="A65" s="116" t="s">
        <v>142</v>
      </c>
      <c r="B65" s="118">
        <f ca="1">OFFSET('2016SpcFunc'!$B$5,MATCH(A65,'2016SpcFunc'!$A$6:A$66,0),0)</f>
        <v>153</v>
      </c>
      <c r="C65" s="116" t="s">
        <v>142</v>
      </c>
      <c r="D65" s="117">
        <f ca="1">OFFSET('For CSV - 2019 SpcFuncData'!$B$4,MATCH($C65,'For CSV - 2019 SpcFuncData'!$B$5:$B$88,0),36,1,1)</f>
        <v>264</v>
      </c>
      <c r="E65" s="206"/>
      <c r="F65" s="113" t="str">
        <f t="shared" ca="1" si="0"/>
        <v>2,            264,    "Videoconferencing Studio"</v>
      </c>
      <c r="G65" s="206"/>
      <c r="H65" s="206"/>
      <c r="I65" s="206"/>
      <c r="J65" s="206"/>
      <c r="K65"/>
    </row>
    <row r="66" spans="1:11">
      <c r="A66" s="116" t="s">
        <v>341</v>
      </c>
      <c r="B66" s="118">
        <f ca="1">OFFSET('2016SpcFunc'!$B$5,MATCH(A66,'2016SpcFunc'!$A$6:A$66,0),0)</f>
        <v>154</v>
      </c>
      <c r="C66" s="116" t="s">
        <v>93</v>
      </c>
      <c r="D66" s="117">
        <f ca="1">OFFSET('For CSV - 2019 SpcFuncData'!$B$4,MATCH($C66,'For CSV - 2019 SpcFuncData'!$B$5:$B$88,0),36,1,1)</f>
        <v>235</v>
      </c>
      <c r="E66" s="206"/>
      <c r="F66" s="113" t="str">
        <f ca="1">TEXT($F$3,0)&amp;$G$3&amp;$H$3&amp;TEXT($D66,0)&amp;$G$3&amp;$I$3&amp;$J$3&amp;$A66&amp;$J$3</f>
        <v>2,            235,    "Waiting Area"</v>
      </c>
      <c r="G66" s="206"/>
      <c r="H66" s="206"/>
      <c r="I66" s="206"/>
      <c r="J66" s="206"/>
      <c r="K66"/>
    </row>
  </sheetData>
  <autoFilter ref="A5:E66" xr:uid="{00000000-0009-0000-0000-00000C000000}"/>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62EA-005B-40FB-9B26-C1ACA584C823}">
  <dimension ref="A1:K85"/>
  <sheetViews>
    <sheetView zoomScale="85" zoomScaleNormal="85" workbookViewId="0">
      <selection activeCell="N25" sqref="N25"/>
    </sheetView>
  </sheetViews>
  <sheetFormatPr defaultColWidth="15.5703125" defaultRowHeight="15"/>
  <cols>
    <col min="1" max="1" width="69.7109375" style="112" customWidth="1"/>
    <col min="2" max="2" width="18.5703125" style="112" bestFit="1" customWidth="1"/>
    <col min="3" max="3" width="74" style="112" bestFit="1" customWidth="1"/>
    <col min="4" max="4" width="18.5703125" style="112" bestFit="1" customWidth="1"/>
    <col min="5" max="16384" width="15.5703125" style="112"/>
  </cols>
  <sheetData>
    <row r="1" spans="1:10">
      <c r="A1" s="206"/>
      <c r="B1" s="206"/>
      <c r="C1" s="206"/>
      <c r="D1" s="206"/>
      <c r="E1" s="206"/>
      <c r="F1" s="113" t="s">
        <v>1185</v>
      </c>
      <c r="G1" s="113"/>
      <c r="H1" s="113"/>
      <c r="I1" s="113"/>
      <c r="J1" s="113"/>
    </row>
    <row r="2" spans="1:10">
      <c r="A2" s="206"/>
      <c r="B2" s="206"/>
      <c r="C2" s="206"/>
      <c r="D2" s="206"/>
      <c r="E2" s="206"/>
      <c r="F2" s="113" t="s">
        <v>1186</v>
      </c>
      <c r="G2" s="113" t="s">
        <v>1187</v>
      </c>
      <c r="H2" s="113" t="s">
        <v>1188</v>
      </c>
      <c r="I2" s="113" t="s">
        <v>1189</v>
      </c>
      <c r="J2" s="113" t="s">
        <v>1190</v>
      </c>
    </row>
    <row r="3" spans="1:10">
      <c r="A3" s="206"/>
      <c r="B3" s="206"/>
      <c r="C3" s="206"/>
      <c r="D3" s="206"/>
      <c r="E3" s="206"/>
      <c r="F3" s="114">
        <v>2</v>
      </c>
      <c r="G3" s="114" t="s">
        <v>1191</v>
      </c>
      <c r="H3" s="114" t="s">
        <v>1192</v>
      </c>
      <c r="I3" s="114" t="s">
        <v>1193</v>
      </c>
      <c r="J3" s="114" t="s">
        <v>1194</v>
      </c>
    </row>
    <row r="5" spans="1:10" ht="15.75">
      <c r="A5" s="115" t="s">
        <v>1206</v>
      </c>
      <c r="B5" s="115" t="s">
        <v>585</v>
      </c>
      <c r="C5" s="115" t="s">
        <v>1207</v>
      </c>
      <c r="D5" s="115" t="s">
        <v>1208</v>
      </c>
      <c r="E5" s="170" t="s">
        <v>1198</v>
      </c>
      <c r="F5" s="206" t="s">
        <v>1199</v>
      </c>
      <c r="G5" s="206"/>
      <c r="H5" s="206"/>
      <c r="I5" s="206"/>
      <c r="J5" s="206"/>
    </row>
    <row r="6" spans="1:10">
      <c r="A6" s="116" t="s">
        <v>1200</v>
      </c>
      <c r="B6" s="118">
        <f ca="1">OFFSET('For CSV - 2019 SpcFuncData'!$B$4,MATCH($A6,'For CSV - 2019 SpcFuncData'!$B$5:$B$88,0),36,1,1)</f>
        <v>201</v>
      </c>
      <c r="C6" s="116" t="s">
        <v>144</v>
      </c>
      <c r="D6" s="117">
        <f ca="1">OFFSET('For CSV - 2022 SpcFuncData'!$B$4,MATCH($C6,'For CSV - 2022 SpcFuncData'!$B$5:$B$87,0),38,1,1)</f>
        <v>301</v>
      </c>
      <c r="E6" s="206"/>
      <c r="F6" s="113" t="str">
        <f ca="1">TEXT($F$3,0)&amp;$G$3&amp;$H$3&amp;TEXT($D6,0)&amp;$G$3&amp;$I$3&amp;$J$3&amp;$A6&amp;$J$3</f>
        <v>2,            301,    "All Other"</v>
      </c>
      <c r="G6" s="206"/>
      <c r="H6" s="206"/>
      <c r="I6" s="206"/>
      <c r="J6" s="206"/>
    </row>
    <row r="7" spans="1:10">
      <c r="A7" s="116" t="s">
        <v>63</v>
      </c>
      <c r="B7" s="118">
        <f ca="1">OFFSET('For CSV - 2019 SpcFuncData'!$B$4,MATCH($A7,'For CSV - 2019 SpcFuncData'!$B$5:$B$88,0),36,1,1)</f>
        <v>202</v>
      </c>
      <c r="C7" s="116" t="s">
        <v>63</v>
      </c>
      <c r="D7" s="117">
        <f ca="1">OFFSET('For CSV - 2022 SpcFuncData'!$B$4,MATCH($C7,'For CSV - 2022 SpcFuncData'!$B$5:$B$87,0),38,1,1)</f>
        <v>310</v>
      </c>
      <c r="E7" s="206"/>
      <c r="F7" s="113" t="str">
        <f t="shared" ref="F7:F65" ca="1" si="0">TEXT($F$3,0)&amp;$G$3&amp;$H$3&amp;TEXT($D7,0)&amp;$G$3&amp;$I$3&amp;$J$3&amp;$A7&amp;$J$3</f>
        <v>2,            310,    "Audience Seating Area"</v>
      </c>
      <c r="G7" s="206"/>
      <c r="H7" s="206"/>
      <c r="I7" s="206"/>
      <c r="J7" s="206"/>
    </row>
    <row r="8" spans="1:10">
      <c r="A8" s="116" t="s">
        <v>58</v>
      </c>
      <c r="B8" s="118">
        <f ca="1">OFFSET('For CSV - 2019 SpcFuncData'!$B$4,MATCH($A8,'For CSV - 2019 SpcFuncData'!$B$5:$B$88,0),36,1,1)</f>
        <v>203</v>
      </c>
      <c r="C8" s="116" t="s">
        <v>58</v>
      </c>
      <c r="D8" s="117">
        <f ca="1">OFFSET('For CSV - 2022 SpcFuncData'!$B$4,MATCH($C8,'For CSV - 2022 SpcFuncData'!$B$5:$B$87,0),38,1,1)</f>
        <v>311</v>
      </c>
      <c r="E8" s="206"/>
      <c r="F8" s="113" t="str">
        <f t="shared" ca="1" si="0"/>
        <v>2,            311,    "Auditorium Area"</v>
      </c>
      <c r="G8" s="206"/>
      <c r="H8" s="206"/>
      <c r="I8" s="206"/>
      <c r="J8" s="206"/>
    </row>
    <row r="9" spans="1:10">
      <c r="A9" s="116" t="s">
        <v>61</v>
      </c>
      <c r="B9" s="118">
        <f ca="1">OFFSET('For CSV - 2019 SpcFuncData'!$B$4,MATCH($A9,'For CSV - 2019 SpcFuncData'!$B$5:$B$88,0),36,1,1)</f>
        <v>204</v>
      </c>
      <c r="C9" s="116" t="s">
        <v>61</v>
      </c>
      <c r="D9" s="117">
        <f ca="1">OFFSET('For CSV - 2022 SpcFuncData'!$B$4,MATCH($C9,'For CSV - 2022 SpcFuncData'!$B$5:$B$87,0),38,1,1)</f>
        <v>312</v>
      </c>
      <c r="E9" s="206">
        <v>1</v>
      </c>
      <c r="F9" s="113" t="str">
        <f ca="1">TEXT($F$3,0)&amp;$G$3&amp;$H$3&amp;TEXT($D9,0)&amp;$G$3&amp;$I$3&amp;$J$3&amp;$A9&amp;$J$3</f>
        <v>2,            312,    "Auto Repair / Maintenance Area"</v>
      </c>
      <c r="G9" s="206"/>
      <c r="H9" s="206"/>
      <c r="I9" s="206"/>
      <c r="J9" s="206"/>
    </row>
    <row r="10" spans="1:10">
      <c r="A10" s="116" t="s">
        <v>64</v>
      </c>
      <c r="B10" s="118">
        <f ca="1">OFFSET('For CSV - 2019 SpcFuncData'!$B$4,MATCH($A10,'For CSV - 2019 SpcFuncData'!$B$5:$B$88,0),36,1,1)</f>
        <v>205</v>
      </c>
      <c r="C10" s="116" t="s">
        <v>193</v>
      </c>
      <c r="D10" s="117">
        <f ca="1">OFFSET('For CSV - 2022 SpcFuncData'!$B$4,MATCH($C10,'For CSV - 2022 SpcFuncData'!$B$5:$B$87,0),38,1,1)</f>
        <v>313</v>
      </c>
      <c r="E10" s="206"/>
      <c r="F10" s="113" t="str">
        <f t="shared" ca="1" si="0"/>
        <v>2,            313,    "Beauty Salon Area"</v>
      </c>
      <c r="G10" s="206"/>
      <c r="H10" s="206"/>
      <c r="I10" s="206"/>
      <c r="J10" s="206"/>
    </row>
    <row r="11" spans="1:10">
      <c r="A11" s="116" t="s">
        <v>65</v>
      </c>
      <c r="B11" s="118">
        <f ca="1">OFFSET('For CSV - 2019 SpcFuncData'!$B$4,MATCH($A11,'For CSV - 2019 SpcFuncData'!$B$5:$B$88,0),36,1,1)</f>
        <v>206</v>
      </c>
      <c r="C11" s="116" t="s">
        <v>65</v>
      </c>
      <c r="D11" s="117">
        <f ca="1">OFFSET('For CSV - 2022 SpcFuncData'!$B$4,MATCH($C11,'For CSV - 2022 SpcFuncData'!$B$5:$B$87,0),38,1,1)</f>
        <v>314</v>
      </c>
      <c r="E11" s="206"/>
      <c r="F11" s="113" t="str">
        <f t="shared" ca="1" si="0"/>
        <v>2,            314,    "Civic Meeting Place Area"</v>
      </c>
      <c r="G11" s="206"/>
      <c r="H11" s="206"/>
      <c r="I11" s="206"/>
      <c r="J11" s="206"/>
    </row>
    <row r="12" spans="1:10">
      <c r="A12" s="116" t="s">
        <v>66</v>
      </c>
      <c r="B12" s="118">
        <f ca="1">OFFSET('For CSV - 2019 SpcFuncData'!$B$4,MATCH($A12,'For CSV - 2019 SpcFuncData'!$B$5:$B$88,0),36,1,1)</f>
        <v>207</v>
      </c>
      <c r="C12" s="116" t="s">
        <v>66</v>
      </c>
      <c r="D12" s="117">
        <f ca="1">OFFSET('For CSV - 2022 SpcFuncData'!$B$4,MATCH($C12,'For CSV - 2022 SpcFuncData'!$B$5:$B$87,0),38,1,1)</f>
        <v>315</v>
      </c>
      <c r="E12" s="206"/>
      <c r="F12" s="113" t="str">
        <f t="shared" ca="1" si="0"/>
        <v>2,            315,    "Classroom, Lecture, Training, Vocational Areas"</v>
      </c>
      <c r="G12" s="206"/>
      <c r="H12" s="206"/>
      <c r="I12" s="206"/>
      <c r="J12" s="206"/>
    </row>
    <row r="13" spans="1:10">
      <c r="A13" s="116" t="s">
        <v>165</v>
      </c>
      <c r="B13" s="118">
        <f ca="1">OFFSET('For CSV - 2019 SpcFuncData'!$B$4,MATCH($A13,'For CSV - 2019 SpcFuncData'!$B$5:$B$88,0),36,1,1)</f>
        <v>208</v>
      </c>
      <c r="C13" s="116" t="s">
        <v>213</v>
      </c>
      <c r="D13" s="117">
        <f ca="1">OFFSET('For CSV - 2022 SpcFuncData'!$B$4,MATCH($C13,'For CSV - 2022 SpcFuncData'!$B$5:$B$87,0),38,1,1)</f>
        <v>365</v>
      </c>
      <c r="E13" s="206"/>
      <c r="F13" s="113" t="str">
        <f t="shared" ca="1" si="0"/>
        <v>2,            365,    "Commercial/Industrial Storage (Refrigerated)"</v>
      </c>
      <c r="G13" s="206"/>
      <c r="H13" s="206"/>
      <c r="I13" s="206"/>
      <c r="J13" s="206"/>
    </row>
    <row r="14" spans="1:10">
      <c r="A14" s="116" t="s">
        <v>69</v>
      </c>
      <c r="B14" s="118">
        <f ca="1">OFFSET('For CSV - 2019 SpcFuncData'!$B$4,MATCH($A14,'For CSV - 2019 SpcFuncData'!$B$5:$B$88,0),36,1,1)</f>
        <v>209</v>
      </c>
      <c r="C14" s="116" t="s">
        <v>210</v>
      </c>
      <c r="D14" s="117">
        <f ca="1">OFFSET('For CSV - 2022 SpcFuncData'!$B$4,MATCH($C14,'For CSV - 2022 SpcFuncData'!$B$5:$B$87,0),38,1,1)</f>
        <v>366</v>
      </c>
      <c r="E14" s="206"/>
      <c r="F14" s="113" t="str">
        <f t="shared" ca="1" si="0"/>
        <v>2,            366,    "Commercial/Industrial Storage (Shipping &amp; Handling)"</v>
      </c>
      <c r="G14" s="206"/>
      <c r="H14" s="206"/>
      <c r="I14" s="206"/>
      <c r="J14" s="206"/>
    </row>
    <row r="15" spans="1:10">
      <c r="A15" s="116" t="s">
        <v>68</v>
      </c>
      <c r="B15" s="118">
        <f ca="1">OFFSET('For CSV - 2019 SpcFuncData'!$B$4,MATCH($A15,'For CSV - 2019 SpcFuncData'!$B$5:$B$88,0),36,1,1)</f>
        <v>210</v>
      </c>
      <c r="C15" s="116" t="s">
        <v>209</v>
      </c>
      <c r="D15" s="117">
        <f ca="1">OFFSET('For CSV - 2022 SpcFuncData'!$B$4,MATCH($C15,'For CSV - 2022 SpcFuncData'!$B$5:$B$87,0),38,1,1)</f>
        <v>364</v>
      </c>
      <c r="E15" s="206"/>
      <c r="F15" s="113" t="str">
        <f t="shared" ca="1" si="0"/>
        <v>2,            364,    "Commercial/Industrial Storage (Warehouse)"</v>
      </c>
      <c r="G15" s="206"/>
      <c r="H15" s="206"/>
      <c r="I15" s="206"/>
      <c r="J15" s="206"/>
    </row>
    <row r="16" spans="1:10">
      <c r="A16" s="116" t="s">
        <v>166</v>
      </c>
      <c r="B16" s="118">
        <f ca="1">OFFSET('For CSV - 2019 SpcFuncData'!$B$4,MATCH($A16,'For CSV - 2019 SpcFuncData'!$B$5:$B$88,0),36,1,1)</f>
        <v>211</v>
      </c>
      <c r="C16" s="116" t="s">
        <v>166</v>
      </c>
      <c r="D16" s="117">
        <f ca="1">OFFSET('For CSV - 2022 SpcFuncData'!$B$4,MATCH($C16,'For CSV - 2022 SpcFuncData'!$B$5:$B$87,0),38,1,1)</f>
        <v>316</v>
      </c>
      <c r="E16" s="206"/>
      <c r="F16" s="113" t="str">
        <f t="shared" ca="1" si="0"/>
        <v>2,            316,    "Computer Room"</v>
      </c>
      <c r="G16" s="206"/>
      <c r="H16" s="206"/>
      <c r="I16" s="206"/>
      <c r="J16" s="206"/>
    </row>
    <row r="17" spans="1:6">
      <c r="A17" s="116" t="s">
        <v>94</v>
      </c>
      <c r="B17" s="118">
        <f ca="1">OFFSET('For CSV - 2019 SpcFuncData'!$B$4,MATCH($A17,'For CSV - 2019 SpcFuncData'!$B$5:$B$88,0),36,1,1)</f>
        <v>212</v>
      </c>
      <c r="C17" s="116" t="s">
        <v>94</v>
      </c>
      <c r="D17" s="117">
        <f ca="1">OFFSET('For CSV - 2022 SpcFuncData'!$B$4,MATCH($C17,'For CSV - 2022 SpcFuncData'!$B$5:$B$87,0),38,1,1)</f>
        <v>317</v>
      </c>
      <c r="E17" s="206"/>
      <c r="F17" s="113" t="str">
        <f t="shared" ca="1" si="0"/>
        <v>2,            317,    "Concourse and Atria Area"</v>
      </c>
    </row>
    <row r="18" spans="1:6">
      <c r="A18" s="116" t="s">
        <v>70</v>
      </c>
      <c r="B18" s="118">
        <f ca="1">OFFSET('For CSV - 2019 SpcFuncData'!$B$4,MATCH($A18,'For CSV - 2019 SpcFuncData'!$B$5:$B$88,0),36,1,1)</f>
        <v>213</v>
      </c>
      <c r="C18" s="116" t="s">
        <v>70</v>
      </c>
      <c r="D18" s="117">
        <f ca="1">OFFSET('For CSV - 2022 SpcFuncData'!$B$4,MATCH($C18,'For CSV - 2022 SpcFuncData'!$B$5:$B$87,0),38,1,1)</f>
        <v>318</v>
      </c>
      <c r="E18" s="206"/>
      <c r="F18" s="113" t="str">
        <f t="shared" ca="1" si="0"/>
        <v>2,            318,    "Convention, Conference, Multipurpose and Meeting Area"</v>
      </c>
    </row>
    <row r="19" spans="1:6">
      <c r="A19" s="116" t="s">
        <v>71</v>
      </c>
      <c r="B19" s="118">
        <f ca="1">OFFSET('For CSV - 2019 SpcFuncData'!$B$4,MATCH($A19,'For CSV - 2019 SpcFuncData'!$B$5:$B$88,0),36,1,1)</f>
        <v>214</v>
      </c>
      <c r="C19" s="116" t="s">
        <v>71</v>
      </c>
      <c r="D19" s="117">
        <f ca="1">OFFSET('For CSV - 2022 SpcFuncData'!$B$4,MATCH($C19,'For CSV - 2022 SpcFuncData'!$B$5:$B$87,0),38,1,1)</f>
        <v>319</v>
      </c>
      <c r="E19" s="206"/>
      <c r="F19" s="113" t="str">
        <f t="shared" ca="1" si="0"/>
        <v>2,            319,    "Copy Room"</v>
      </c>
    </row>
    <row r="20" spans="1:6">
      <c r="A20" s="116" t="s">
        <v>72</v>
      </c>
      <c r="B20" s="118">
        <f ca="1">OFFSET('For CSV - 2019 SpcFuncData'!$B$4,MATCH($A20,'For CSV - 2019 SpcFuncData'!$B$5:$B$88,0),36,1,1)</f>
        <v>215</v>
      </c>
      <c r="C20" s="116" t="s">
        <v>72</v>
      </c>
      <c r="D20" s="117">
        <f ca="1">OFFSET('For CSV - 2022 SpcFuncData'!$B$4,MATCH($C20,'For CSV - 2022 SpcFuncData'!$B$5:$B$87,0),38,1,1)</f>
        <v>320</v>
      </c>
      <c r="E20" s="206">
        <v>1</v>
      </c>
      <c r="F20" s="113" t="str">
        <f t="shared" ca="1" si="0"/>
        <v>2,            320,    "Corridor Area"</v>
      </c>
    </row>
    <row r="21" spans="1:6">
      <c r="A21" s="116" t="s">
        <v>73</v>
      </c>
      <c r="B21" s="118">
        <f ca="1">OFFSET('For CSV - 2019 SpcFuncData'!$B$4,MATCH($A21,'For CSV - 2019 SpcFuncData'!$B$5:$B$88,0),36,1,1)</f>
        <v>216</v>
      </c>
      <c r="C21" s="116" t="s">
        <v>73</v>
      </c>
      <c r="D21" s="117">
        <f ca="1">OFFSET('For CSV - 2022 SpcFuncData'!$B$4,MATCH($C21,'For CSV - 2022 SpcFuncData'!$B$5:$B$87,0),38,1,1)</f>
        <v>321</v>
      </c>
      <c r="E21" s="206">
        <v>1</v>
      </c>
      <c r="F21" s="113" t="str">
        <f t="shared" ca="1" si="0"/>
        <v>2,            321,    "Dining Area (Bar/Lounge and Fine Dining)"</v>
      </c>
    </row>
    <row r="22" spans="1:6">
      <c r="A22" s="116" t="s">
        <v>74</v>
      </c>
      <c r="B22" s="118">
        <f ca="1">OFFSET('For CSV - 2019 SpcFuncData'!$B$4,MATCH($A22,'For CSV - 2019 SpcFuncData'!$B$5:$B$88,0),36,1,1)</f>
        <v>217</v>
      </c>
      <c r="C22" s="116" t="s">
        <v>74</v>
      </c>
      <c r="D22" s="117">
        <f ca="1">OFFSET('For CSV - 2022 SpcFuncData'!$B$4,MATCH($C22,'For CSV - 2022 SpcFuncData'!$B$5:$B$87,0),38,1,1)</f>
        <v>322</v>
      </c>
      <c r="E22" s="206"/>
      <c r="F22" s="113" t="str">
        <f t="shared" ca="1" si="0"/>
        <v>2,            322,    "Dining Area (Cafeteria/Fast Food)"</v>
      </c>
    </row>
    <row r="23" spans="1:6">
      <c r="A23" s="116" t="s">
        <v>75</v>
      </c>
      <c r="B23" s="118">
        <f ca="1">OFFSET('For CSV - 2019 SpcFuncData'!$B$4,MATCH($A23,'For CSV - 2019 SpcFuncData'!$B$5:$B$88,0),36,1,1)</f>
        <v>218</v>
      </c>
      <c r="C23" s="116" t="s">
        <v>75</v>
      </c>
      <c r="D23" s="117">
        <f ca="1">OFFSET('For CSV - 2022 SpcFuncData'!$B$4,MATCH($C23,'For CSV - 2022 SpcFuncData'!$B$5:$B$87,0),38,1,1)</f>
        <v>323</v>
      </c>
      <c r="E23" s="206"/>
      <c r="F23" s="113" t="str">
        <f t="shared" ca="1" si="0"/>
        <v>2,            323,    "Dining Area (Family and Leisure)"</v>
      </c>
    </row>
    <row r="24" spans="1:6">
      <c r="A24" s="116" t="s">
        <v>76</v>
      </c>
      <c r="B24" s="118">
        <f ca="1">OFFSET('For CSV - 2019 SpcFuncData'!$B$4,MATCH($A24,'For CSV - 2019 SpcFuncData'!$B$5:$B$88,0),36,1,1)</f>
        <v>219</v>
      </c>
      <c r="C24" s="116" t="s">
        <v>76</v>
      </c>
      <c r="D24" s="117">
        <f ca="1">OFFSET('For CSV - 2022 SpcFuncData'!$B$4,MATCH($C24,'For CSV - 2022 SpcFuncData'!$B$5:$B$87,0),38,1,1)</f>
        <v>324</v>
      </c>
      <c r="E24" s="206"/>
      <c r="F24" s="113" t="str">
        <f t="shared" ca="1" si="0"/>
        <v>2,            324,    "Electrical, Mechanical, Telephone Rooms"</v>
      </c>
    </row>
    <row r="25" spans="1:6">
      <c r="A25" s="116" t="s">
        <v>77</v>
      </c>
      <c r="B25" s="118">
        <f ca="1">OFFSET('For CSV - 2019 SpcFuncData'!$B$4,MATCH($A25,'For CSV - 2019 SpcFuncData'!$B$5:$B$88,0),36,1,1)</f>
        <v>220</v>
      </c>
      <c r="C25" s="116" t="s">
        <v>77</v>
      </c>
      <c r="D25" s="117">
        <f ca="1">OFFSET('For CSV - 2022 SpcFuncData'!$B$4,MATCH($C25,'For CSV - 2022 SpcFuncData'!$B$5:$B$87,0),38,1,1)</f>
        <v>325</v>
      </c>
      <c r="E25" s="206"/>
      <c r="F25" s="113" t="str">
        <f t="shared" ca="1" si="0"/>
        <v>2,            325,    "Exercise/Fitness Center and Gymnasium Areas"</v>
      </c>
    </row>
    <row r="26" spans="1:6">
      <c r="A26" s="116" t="s">
        <v>84</v>
      </c>
      <c r="B26" s="118">
        <f ca="1">OFFSET('For CSV - 2019 SpcFuncData'!$B$4,MATCH($A26,'For CSV - 2019 SpcFuncData'!$B$5:$B$88,0),36,1,1)</f>
        <v>221</v>
      </c>
      <c r="C26" s="116" t="s">
        <v>84</v>
      </c>
      <c r="D26" s="117">
        <f ca="1">OFFSET('For CSV - 2022 SpcFuncData'!$B$4,MATCH($C26,'For CSV - 2022 SpcFuncData'!$B$5:$B$87,0),38,1,1)</f>
        <v>326</v>
      </c>
      <c r="E26" s="206"/>
      <c r="F26" s="113" t="str">
        <f t="shared" ca="1" si="0"/>
        <v>2,            326,    "Financial Transaction Area"</v>
      </c>
    </row>
    <row r="27" spans="1:6">
      <c r="A27" s="116" t="s">
        <v>86</v>
      </c>
      <c r="B27" s="118">
        <f ca="1">OFFSET('For CSV - 2019 SpcFuncData'!$B$4,MATCH($A27,'For CSV - 2019 SpcFuncData'!$B$5:$B$88,0),36,1,1)</f>
        <v>222</v>
      </c>
      <c r="C27" s="116" t="s">
        <v>200</v>
      </c>
      <c r="D27" s="117">
        <f ca="1">OFFSET('For CSV - 2022 SpcFuncData'!$B$4,MATCH($C27,'For CSV - 2022 SpcFuncData'!$B$5:$B$87,0),38,1,1)</f>
        <v>349</v>
      </c>
      <c r="E27" s="206"/>
      <c r="F27" s="113" t="str">
        <f t="shared" ca="1" si="0"/>
        <v>2,            349,    "General/Commercial &amp; Industrial Work Area (High Bay)"</v>
      </c>
    </row>
    <row r="28" spans="1:6">
      <c r="A28" s="116" t="s">
        <v>85</v>
      </c>
      <c r="B28" s="118">
        <f ca="1">OFFSET('For CSV - 2019 SpcFuncData'!$B$4,MATCH($A28,'For CSV - 2019 SpcFuncData'!$B$5:$B$88,0),36,1,1)</f>
        <v>223</v>
      </c>
      <c r="C28" s="116" t="s">
        <v>199</v>
      </c>
      <c r="D28" s="117">
        <f ca="1">OFFSET('For CSV - 2022 SpcFuncData'!$B$4,MATCH($C28,'For CSV - 2022 SpcFuncData'!$B$5:$B$87,0),38,1,1)</f>
        <v>348</v>
      </c>
      <c r="E28" s="206"/>
      <c r="F28" s="113" t="str">
        <f t="shared" ca="1" si="0"/>
        <v>2,            348,    "General/Commercial &amp; Industrial Work Area (Low Bay)"</v>
      </c>
    </row>
    <row r="29" spans="1:6">
      <c r="A29" s="116" t="s">
        <v>87</v>
      </c>
      <c r="B29" s="118">
        <f ca="1">OFFSET('For CSV - 2019 SpcFuncData'!$B$4,MATCH($A29,'For CSV - 2019 SpcFuncData'!$B$5:$B$88,0),36,1,1)</f>
        <v>224</v>
      </c>
      <c r="C29" s="116" t="s">
        <v>201</v>
      </c>
      <c r="D29" s="117">
        <f ca="1">OFFSET('For CSV - 2022 SpcFuncData'!$B$4,MATCH($C29,'For CSV - 2022 SpcFuncData'!$B$5:$B$87,0),38,1,1)</f>
        <v>350</v>
      </c>
      <c r="E29" s="206">
        <v>1</v>
      </c>
      <c r="F29" s="113" t="str">
        <f t="shared" ca="1" si="0"/>
        <v>2,            350,    "General/Commercial &amp; Industrial Work Area (Precision)"</v>
      </c>
    </row>
    <row r="30" spans="1:6">
      <c r="A30" s="116" t="s">
        <v>116</v>
      </c>
      <c r="B30" s="118">
        <f ca="1">OFFSET('For CSV - 2019 SpcFuncData'!$B$4,MATCH($A30,'For CSV - 2019 SpcFuncData'!$B$5:$B$88,0),36,1,1)</f>
        <v>225</v>
      </c>
      <c r="C30" s="116" t="s">
        <v>116</v>
      </c>
      <c r="D30" s="117">
        <f ca="1">OFFSET('For CSV - 2022 SpcFuncData'!$B$4,MATCH($C30,'For CSV - 2022 SpcFuncData'!$B$5:$B$87,0),38,1,1)</f>
        <v>327</v>
      </c>
      <c r="E30" s="206"/>
      <c r="F30" s="113" t="str">
        <f t="shared" ca="1" si="0"/>
        <v>2,            327,    "Healthcare Facility and Hospitals (Exam/Treatment Room)"</v>
      </c>
    </row>
    <row r="31" spans="1:6">
      <c r="A31" s="116" t="s">
        <v>117</v>
      </c>
      <c r="B31" s="118">
        <f ca="1">OFFSET('For CSV - 2019 SpcFuncData'!$B$4,MATCH($A31,'For CSV - 2019 SpcFuncData'!$B$5:$B$88,0),36,1,1)</f>
        <v>277</v>
      </c>
      <c r="C31" s="116" t="s">
        <v>117</v>
      </c>
      <c r="D31" s="117">
        <f ca="1">OFFSET('For CSV - 2022 SpcFuncData'!$B$4,MATCH($C31,'For CSV - 2022 SpcFuncData'!$B$5:$B$87,0),38,1,1)</f>
        <v>328</v>
      </c>
      <c r="E31" s="206"/>
      <c r="F31" s="113" t="str">
        <f t="shared" ca="1" si="0"/>
        <v>2,            328,    "Healthcare Facility and Hospitals (Imaging Room)"</v>
      </c>
    </row>
    <row r="32" spans="1:6">
      <c r="A32" s="116" t="s">
        <v>118</v>
      </c>
      <c r="B32" s="118">
        <f ca="1">OFFSET('For CSV - 2019 SpcFuncData'!$B$4,MATCH($A32,'For CSV - 2019 SpcFuncData'!$B$5:$B$88,0),36,1,1)</f>
        <v>278</v>
      </c>
      <c r="C32" s="116" t="s">
        <v>118</v>
      </c>
      <c r="D32" s="117">
        <f ca="1">OFFSET('For CSV - 2022 SpcFuncData'!$B$4,MATCH($C32,'For CSV - 2022 SpcFuncData'!$B$5:$B$87,0),38,1,1)</f>
        <v>329</v>
      </c>
      <c r="E32" s="206"/>
      <c r="F32" s="113" t="str">
        <f t="shared" ca="1" si="0"/>
        <v>2,            329,    "Healthcare Facility and Hospitals (Medical Supply Room)"</v>
      </c>
    </row>
    <row r="33" spans="1:6">
      <c r="A33" s="116" t="s">
        <v>119</v>
      </c>
      <c r="B33" s="118">
        <f ca="1">OFFSET('For CSV - 2019 SpcFuncData'!$B$4,MATCH($A33,'For CSV - 2019 SpcFuncData'!$B$5:$B$88,0),36,1,1)</f>
        <v>279</v>
      </c>
      <c r="C33" s="116" t="s">
        <v>119</v>
      </c>
      <c r="D33" s="117">
        <f ca="1">OFFSET('For CSV - 2022 SpcFuncData'!$B$4,MATCH($C33,'For CSV - 2022 SpcFuncData'!$B$5:$B$87,0),38,1,1)</f>
        <v>330</v>
      </c>
      <c r="E33" s="206"/>
      <c r="F33" s="113" t="str">
        <f t="shared" ca="1" si="0"/>
        <v>2,            330,    "Healthcare Facility and Hospitals (Nursery)"</v>
      </c>
    </row>
    <row r="34" spans="1:6">
      <c r="A34" s="116" t="s">
        <v>121</v>
      </c>
      <c r="B34" s="118">
        <f ca="1">OFFSET('For CSV - 2019 SpcFuncData'!$B$4,MATCH($A34,'For CSV - 2019 SpcFuncData'!$B$5:$B$88,0),36,1,1)</f>
        <v>280</v>
      </c>
      <c r="C34" s="116" t="s">
        <v>121</v>
      </c>
      <c r="D34" s="117">
        <f ca="1">OFFSET('For CSV - 2022 SpcFuncData'!$B$4,MATCH($C34,'For CSV - 2022 SpcFuncData'!$B$5:$B$87,0),38,1,1)</f>
        <v>331</v>
      </c>
      <c r="E34" s="206"/>
      <c r="F34" s="113" t="str">
        <f t="shared" ca="1" si="0"/>
        <v>2,            331,    "Healthcare Facility and Hospitals (Nurse's Station)"</v>
      </c>
    </row>
    <row r="35" spans="1:6">
      <c r="A35" s="116" t="s">
        <v>122</v>
      </c>
      <c r="B35" s="118">
        <f ca="1">OFFSET('For CSV - 2019 SpcFuncData'!$B$4,MATCH($A35,'For CSV - 2019 SpcFuncData'!$B$5:$B$88,0),36,1,1)</f>
        <v>281</v>
      </c>
      <c r="C35" s="116" t="s">
        <v>122</v>
      </c>
      <c r="D35" s="117">
        <f ca="1">OFFSET('For CSV - 2022 SpcFuncData'!$B$4,MATCH($C35,'For CSV - 2022 SpcFuncData'!$B$5:$B$87,0),38,1,1)</f>
        <v>332</v>
      </c>
      <c r="E35" s="206"/>
      <c r="F35" s="113" t="str">
        <f t="shared" ca="1" si="0"/>
        <v>2,            332,    "Healthcare Facility and Hospitals (Operating Room)"</v>
      </c>
    </row>
    <row r="36" spans="1:6">
      <c r="A36" s="116" t="s">
        <v>123</v>
      </c>
      <c r="B36" s="118">
        <f ca="1">OFFSET('For CSV - 2019 SpcFuncData'!$B$4,MATCH($A36,'For CSV - 2019 SpcFuncData'!$B$5:$B$88,0),36,1,1)</f>
        <v>282</v>
      </c>
      <c r="C36" s="116" t="s">
        <v>123</v>
      </c>
      <c r="D36" s="117">
        <f ca="1">OFFSET('For CSV - 2022 SpcFuncData'!$B$4,MATCH($C36,'For CSV - 2022 SpcFuncData'!$B$5:$B$87,0),38,1,1)</f>
        <v>333</v>
      </c>
      <c r="E36" s="206"/>
      <c r="F36" s="113" t="str">
        <f t="shared" ca="1" si="0"/>
        <v>2,            333,    "Healthcare Facility and Hospitals (Patient Room)"</v>
      </c>
    </row>
    <row r="37" spans="1:6">
      <c r="A37" s="116" t="s">
        <v>124</v>
      </c>
      <c r="B37" s="118">
        <f ca="1">OFFSET('For CSV - 2019 SpcFuncData'!$B$4,MATCH($A37,'For CSV - 2019 SpcFuncData'!$B$5:$B$88,0),36,1,1)</f>
        <v>283</v>
      </c>
      <c r="C37" s="116" t="s">
        <v>124</v>
      </c>
      <c r="D37" s="117">
        <f ca="1">OFFSET('For CSV - 2022 SpcFuncData'!$B$4,MATCH($C37,'For CSV - 2022 SpcFuncData'!$B$5:$B$87,0),38,1,1)</f>
        <v>334</v>
      </c>
      <c r="E37" s="206"/>
      <c r="F37" s="113" t="str">
        <f t="shared" ca="1" si="0"/>
        <v>2,            334,    "Healthcare Facility and Hospitals (Physical Therapy Room)"</v>
      </c>
    </row>
    <row r="38" spans="1:6">
      <c r="A38" s="116" t="s">
        <v>125</v>
      </c>
      <c r="B38" s="118">
        <f ca="1">OFFSET('For CSV - 2019 SpcFuncData'!$B$4,MATCH($A38,'For CSV - 2019 SpcFuncData'!$B$5:$B$88,0),36,1,1)</f>
        <v>284</v>
      </c>
      <c r="C38" s="116" t="s">
        <v>125</v>
      </c>
      <c r="D38" s="117">
        <f ca="1">OFFSET('For CSV - 2022 SpcFuncData'!$B$4,MATCH($C38,'For CSV - 2022 SpcFuncData'!$B$5:$B$87,0),38,1,1)</f>
        <v>335</v>
      </c>
      <c r="E38" s="206"/>
      <c r="F38" s="113" t="str">
        <f t="shared" ca="1" si="0"/>
        <v>2,            335,    "Healthcare Facility and Hospitals (Recovery Room)"</v>
      </c>
    </row>
    <row r="39" spans="1:6">
      <c r="A39" s="116" t="s">
        <v>155</v>
      </c>
      <c r="B39" s="118">
        <f ca="1">OFFSET('For CSV - 2019 SpcFuncData'!$B$4,MATCH($A39,'For CSV - 2019 SpcFuncData'!$B$5:$B$88,0),36,1,1)</f>
        <v>226</v>
      </c>
      <c r="C39" s="116" t="s">
        <v>155</v>
      </c>
      <c r="D39" s="117">
        <f ca="1">OFFSET('For CSV - 2022 SpcFuncData'!$B$4,MATCH($C39,'For CSV - 2022 SpcFuncData'!$B$5:$B$87,0),38,1,1)</f>
        <v>336</v>
      </c>
      <c r="E39" s="206"/>
      <c r="F39" s="113" t="str">
        <f t="shared" ca="1" si="0"/>
        <v>2,            336,    "High-Rise Residential Living Spaces"</v>
      </c>
    </row>
    <row r="40" spans="1:6">
      <c r="A40" s="116" t="s">
        <v>79</v>
      </c>
      <c r="B40" s="118">
        <f ca="1">OFFSET('For CSV - 2019 SpcFuncData'!$B$4,MATCH($A40,'For CSV - 2019 SpcFuncData'!$B$5:$B$88,0),36,1,1)</f>
        <v>227</v>
      </c>
      <c r="C40" s="116" t="s">
        <v>79</v>
      </c>
      <c r="D40" s="117">
        <f ca="1">OFFSET('For CSV - 2022 SpcFuncData'!$B$4,MATCH($C40,'For CSV - 2022 SpcFuncData'!$B$5:$B$87,0),38,1,1)</f>
        <v>337</v>
      </c>
      <c r="E40" s="206">
        <v>1</v>
      </c>
      <c r="F40" s="113" t="str">
        <f t="shared" ca="1" si="0"/>
        <v>2,            337,    "Hotel Function Area"</v>
      </c>
    </row>
    <row r="41" spans="1:6">
      <c r="A41" s="116" t="s">
        <v>158</v>
      </c>
      <c r="B41" s="118">
        <f ca="1">OFFSET('For CSV - 2019 SpcFuncData'!$B$4,MATCH($A41,'For CSV - 2019 SpcFuncData'!$B$5:$B$88,0),36,1,1)</f>
        <v>228</v>
      </c>
      <c r="C41" s="116" t="s">
        <v>158</v>
      </c>
      <c r="D41" s="117">
        <f ca="1">OFFSET('For CSV - 2022 SpcFuncData'!$B$4,MATCH($C41,'For CSV - 2022 SpcFuncData'!$B$5:$B$87,0),38,1,1)</f>
        <v>338</v>
      </c>
      <c r="E41" s="206"/>
      <c r="F41" s="113" t="str">
        <f t="shared" ca="1" si="0"/>
        <v>2,            338,    "Hotel/Motel Guest Room"</v>
      </c>
    </row>
    <row r="42" spans="1:6">
      <c r="A42" s="116" t="s">
        <v>114</v>
      </c>
      <c r="B42" s="118">
        <f ca="1">OFFSET('For CSV - 2019 SpcFuncData'!$B$4,MATCH($A42,'For CSV - 2019 SpcFuncData'!$B$5:$B$88,0),36,1,1)</f>
        <v>229</v>
      </c>
      <c r="C42" s="116" t="s">
        <v>114</v>
      </c>
      <c r="D42" s="117">
        <f ca="1">OFFSET('For CSV - 2022 SpcFuncData'!$B$4,MATCH($C42,'For CSV - 2022 SpcFuncData'!$B$5:$B$87,0),38,1,1)</f>
        <v>339</v>
      </c>
      <c r="E42" s="206"/>
      <c r="F42" s="113" t="str">
        <f t="shared" ca="1" si="0"/>
        <v>2,            339,    "Kitchen/Food Preparation Area"</v>
      </c>
    </row>
    <row r="43" spans="1:6">
      <c r="A43" s="116" t="s">
        <v>159</v>
      </c>
      <c r="B43" s="118">
        <f ca="1">OFFSET('For CSV - 2019 SpcFuncData'!$B$4,MATCH($A43,'For CSV - 2019 SpcFuncData'!$B$5:$B$88,0),36,1,1)</f>
        <v>230</v>
      </c>
      <c r="C43" s="116" t="s">
        <v>159</v>
      </c>
      <c r="D43" s="117">
        <f ca="1">OFFSET('For CSV - 2022 SpcFuncData'!$B$4,MATCH($C43,'For CSV - 2022 SpcFuncData'!$B$5:$B$87,0),38,1,1)</f>
        <v>340</v>
      </c>
      <c r="E43" s="206"/>
      <c r="F43" s="113" t="str">
        <f t="shared" ca="1" si="0"/>
        <v>2,            340,    "Kitchenette or Residential Kitchen"</v>
      </c>
    </row>
    <row r="44" spans="1:6">
      <c r="A44" s="116" t="s">
        <v>633</v>
      </c>
      <c r="B44" s="118">
        <f ca="1">OFFSET('For CSV - 2019 SpcFuncData'!$B$4,MATCH($A44,'For CSV - 2019 SpcFuncData'!$B$5:$B$88,0),36,1,1)</f>
        <v>231</v>
      </c>
      <c r="C44" s="116" t="s">
        <v>633</v>
      </c>
      <c r="D44" s="117">
        <f ca="1">OFFSET('For CSV - 2022 SpcFuncData'!$B$4,MATCH($C44,'For CSV - 2022 SpcFuncData'!$B$5:$B$87,0),38,1,1)</f>
        <v>342</v>
      </c>
      <c r="E44" s="206"/>
      <c r="F44" s="113" t="str">
        <f t="shared" ca="1" si="0"/>
        <v>2,            342,    "Laundry Area"</v>
      </c>
    </row>
    <row r="45" spans="1:6">
      <c r="A45" s="116" t="s">
        <v>89</v>
      </c>
      <c r="B45" s="118">
        <f ca="1">OFFSET('For CSV - 2019 SpcFuncData'!$B$4,MATCH($A45,'For CSV - 2019 SpcFuncData'!$B$5:$B$88,0),36,1,1)</f>
        <v>232</v>
      </c>
      <c r="C45" s="116" t="s">
        <v>89</v>
      </c>
      <c r="D45" s="117">
        <f ca="1">OFFSET('For CSV - 2022 SpcFuncData'!$B$4,MATCH($C45,'For CSV - 2022 SpcFuncData'!$B$5:$B$87,0),38,1,1)</f>
        <v>343</v>
      </c>
      <c r="E45" s="206"/>
      <c r="F45" s="113" t="str">
        <f t="shared" ca="1" si="0"/>
        <v>2,            343,    "Library (Reading Area)"</v>
      </c>
    </row>
    <row r="46" spans="1:6">
      <c r="A46" s="116" t="s">
        <v>90</v>
      </c>
      <c r="B46" s="118">
        <f ca="1">OFFSET('For CSV - 2019 SpcFuncData'!$B$4,MATCH($A46,'For CSV - 2019 SpcFuncData'!$B$5:$B$88,0),36,1,1)</f>
        <v>233</v>
      </c>
      <c r="C46" s="116" t="s">
        <v>90</v>
      </c>
      <c r="D46" s="117">
        <f ca="1">OFFSET('For CSV - 2022 SpcFuncData'!$B$4,MATCH($C46,'For CSV - 2022 SpcFuncData'!$B$5:$B$87,0),38,1,1)</f>
        <v>344</v>
      </c>
      <c r="E46" s="206"/>
      <c r="F46" s="113" t="str">
        <f t="shared" ca="1" si="0"/>
        <v>2,            344,    "Library (Stacks Area)"</v>
      </c>
    </row>
    <row r="47" spans="1:6">
      <c r="A47" s="116" t="s">
        <v>92</v>
      </c>
      <c r="B47" s="118">
        <f ca="1">OFFSET('For CSV - 2019 SpcFuncData'!$B$4,MATCH($A47,'For CSV - 2019 SpcFuncData'!$B$5:$B$88,0),36,1,1)</f>
        <v>234</v>
      </c>
      <c r="C47" s="116" t="s">
        <v>92</v>
      </c>
      <c r="D47" s="117">
        <f ca="1">OFFSET('For CSV - 2022 SpcFuncData'!$B$4,MATCH($C47,'For CSV - 2022 SpcFuncData'!$B$5:$B$87,0),38,1,1)</f>
        <v>346</v>
      </c>
      <c r="E47" s="206"/>
      <c r="F47" s="113" t="str">
        <f t="shared" ca="1" si="0"/>
        <v>2,            346,    "Locker Room"</v>
      </c>
    </row>
    <row r="48" spans="1:6">
      <c r="A48" s="116" t="s">
        <v>93</v>
      </c>
      <c r="B48" s="118">
        <f ca="1">OFFSET('For CSV - 2019 SpcFuncData'!$B$4,MATCH($A48,'For CSV - 2019 SpcFuncData'!$B$5:$B$88,0),36,1,1)</f>
        <v>235</v>
      </c>
      <c r="C48" s="116" t="s">
        <v>93</v>
      </c>
      <c r="D48" s="117">
        <f ca="1">OFFSET('For CSV - 2022 SpcFuncData'!$B$4,MATCH($C48,'For CSV - 2022 SpcFuncData'!$B$5:$B$87,0),38,1,1)</f>
        <v>347</v>
      </c>
      <c r="E48" s="206"/>
      <c r="F48" s="113" t="str">
        <f t="shared" ca="1" si="0"/>
        <v>2,            347,    "Lounge, Breakroom, or Waiting Area"</v>
      </c>
    </row>
    <row r="49" spans="1:11">
      <c r="A49" s="116" t="s">
        <v>91</v>
      </c>
      <c r="B49" s="118">
        <f ca="1">OFFSET('For CSV - 2019 SpcFuncData'!$B$4,MATCH($A49,'For CSV - 2019 SpcFuncData'!$B$5:$B$88,0),36,1,1)</f>
        <v>236</v>
      </c>
      <c r="C49" s="116" t="s">
        <v>198</v>
      </c>
      <c r="D49" s="117">
        <f ca="1">OFFSET('For CSV - 2022 SpcFuncData'!$B$4,MATCH($C49,'For CSV - 2022 SpcFuncData'!$B$5:$B$87,0),38,1,1)</f>
        <v>345</v>
      </c>
      <c r="E49" s="206"/>
      <c r="F49" s="113" t="str">
        <f t="shared" ca="1" si="0"/>
        <v>2,            345,    "Main Entry Lobby"</v>
      </c>
      <c r="G49" s="206"/>
      <c r="H49" s="206"/>
      <c r="I49" s="206"/>
      <c r="J49" s="206"/>
      <c r="K49" s="206"/>
    </row>
    <row r="50" spans="1:11">
      <c r="A50" s="116" t="s">
        <v>81</v>
      </c>
      <c r="B50" s="118">
        <f ca="1">OFFSET('For CSV - 2019 SpcFuncData'!$B$4,MATCH($A50,'For CSV - 2019 SpcFuncData'!$B$5:$B$88,0),36,1,1)</f>
        <v>237</v>
      </c>
      <c r="C50" s="116" t="s">
        <v>81</v>
      </c>
      <c r="D50" s="117">
        <f ca="1">OFFSET('For CSV - 2022 SpcFuncData'!$B$4,MATCH($C50,'For CSV - 2022 SpcFuncData'!$B$5:$B$87,0),38,1,1)</f>
        <v>351</v>
      </c>
      <c r="E50" s="206"/>
      <c r="F50" s="113" t="str">
        <f t="shared" ca="1" si="0"/>
        <v>2,            351,    "Museum Area (Exhibition/Display)"</v>
      </c>
      <c r="G50" s="206"/>
      <c r="H50" s="206"/>
      <c r="I50" s="206"/>
      <c r="J50" s="206"/>
      <c r="K50" s="206"/>
    </row>
    <row r="51" spans="1:11">
      <c r="A51" s="116" t="s">
        <v>83</v>
      </c>
      <c r="B51" s="118">
        <f ca="1">OFFSET('For CSV - 2019 SpcFuncData'!$B$4,MATCH($A51,'For CSV - 2019 SpcFuncData'!$B$5:$B$88,0),36,1,1)</f>
        <v>238</v>
      </c>
      <c r="C51" s="116" t="s">
        <v>83</v>
      </c>
      <c r="D51" s="117">
        <f ca="1">OFFSET('For CSV - 2022 SpcFuncData'!$B$4,MATCH($C51,'For CSV - 2022 SpcFuncData'!$B$5:$B$87,0),38,1,1)</f>
        <v>352</v>
      </c>
      <c r="E51" s="206"/>
      <c r="F51" s="113" t="str">
        <f t="shared" ca="1" si="0"/>
        <v>2,            352,    "Museum Area (Restoration Room)"</v>
      </c>
      <c r="G51" s="206"/>
      <c r="H51" s="206"/>
      <c r="I51" s="206"/>
      <c r="J51" s="206"/>
      <c r="K51" s="206"/>
    </row>
    <row r="52" spans="1:11">
      <c r="A52" s="116" t="s">
        <v>97</v>
      </c>
      <c r="B52" s="118">
        <f ca="1">OFFSET('For CSV - 2019 SpcFuncData'!$B$4,MATCH($A52,'For CSV - 2019 SpcFuncData'!$B$5:$B$88,0),36,1,1)</f>
        <v>239</v>
      </c>
      <c r="C52" s="116" t="s">
        <v>97</v>
      </c>
      <c r="D52" s="117">
        <f ca="1">OFFSET('For CSV - 2022 SpcFuncData'!$B$4,MATCH($C52,'For CSV - 2022 SpcFuncData'!$B$5:$B$87,0),38,1,1)</f>
        <v>354</v>
      </c>
      <c r="E52" s="206"/>
      <c r="F52" s="113" t="str">
        <f t="shared" ca="1" si="0"/>
        <v>2,            354,    "Office Area (&lt;250 square feet)"</v>
      </c>
      <c r="G52" s="206"/>
      <c r="H52" s="206"/>
      <c r="I52" s="206"/>
      <c r="J52" s="206"/>
      <c r="K52" s="206"/>
    </row>
    <row r="53" spans="1:11">
      <c r="A53" s="116" t="s">
        <v>95</v>
      </c>
      <c r="B53" s="118">
        <f ca="1">OFFSET('For CSV - 2019 SpcFuncData'!$B$4,MATCH($A53,'For CSV - 2019 SpcFuncData'!$B$5:$B$88,0),36,1,1)</f>
        <v>240</v>
      </c>
      <c r="C53" s="116" t="s">
        <v>95</v>
      </c>
      <c r="D53" s="117">
        <f ca="1">OFFSET('For CSV - 2022 SpcFuncData'!$B$4,MATCH($C53,'For CSV - 2022 SpcFuncData'!$B$5:$B$87,0),38,1,1)</f>
        <v>353</v>
      </c>
      <c r="E53" s="206"/>
      <c r="F53" s="113" t="str">
        <f t="shared" ca="1" si="0"/>
        <v>2,            353,    "Office Area (&gt;250 square feet)"</v>
      </c>
      <c r="G53" s="206"/>
      <c r="H53" s="206"/>
      <c r="I53" s="206"/>
      <c r="J53" s="206"/>
      <c r="K53" s="206"/>
    </row>
    <row r="54" spans="1:11">
      <c r="A54" s="116" t="s">
        <v>98</v>
      </c>
      <c r="B54" s="118">
        <f ca="1">OFFSET('For CSV - 2019 SpcFuncData'!$B$4,MATCH($A54,'For CSV - 2019 SpcFuncData'!$B$5:$B$88,0),36,1,1)</f>
        <v>241</v>
      </c>
      <c r="C54" s="116" t="s">
        <v>95</v>
      </c>
      <c r="D54" s="117">
        <f ca="1">OFFSET('For CSV - 2022 SpcFuncData'!$B$4,MATCH($C54,'For CSV - 2022 SpcFuncData'!$B$5:$B$87,0),38,1,1)</f>
        <v>353</v>
      </c>
      <c r="E54" s="206"/>
      <c r="F54" s="113" t="str">
        <f t="shared" ca="1" si="0"/>
        <v>2,            353,    "Office Area (Open plan office)"</v>
      </c>
      <c r="G54" s="206"/>
      <c r="H54" s="206"/>
      <c r="I54" s="206"/>
      <c r="J54" s="206"/>
      <c r="K54" s="206"/>
    </row>
    <row r="55" spans="1:11">
      <c r="A55" s="116" t="s">
        <v>644</v>
      </c>
      <c r="B55" s="118">
        <f ca="1">OFFSET('For CSV - 2019 SpcFuncData'!$B$4,MATCH($A55,'For CSV - 2019 SpcFuncData'!$B$5:$B$88,0),36,1,1)</f>
        <v>242</v>
      </c>
      <c r="C55" s="116" t="s">
        <v>644</v>
      </c>
      <c r="D55" s="117">
        <f ca="1">OFFSET('For CSV - 2022 SpcFuncData'!$B$4,MATCH($C55,'For CSV - 2022 SpcFuncData'!$B$5:$B$87,0),38,1,1)</f>
        <v>356</v>
      </c>
      <c r="E55" s="206">
        <v>1</v>
      </c>
      <c r="F55" s="113" t="str">
        <f t="shared" ca="1" si="0"/>
        <v>2,            356,    "Parking Garage Area (Daylight Adaptation Zones)"</v>
      </c>
      <c r="G55" s="206"/>
      <c r="H55" s="206"/>
      <c r="I55" s="206"/>
      <c r="J55" s="206"/>
      <c r="K55" s="206"/>
    </row>
    <row r="56" spans="1:11">
      <c r="A56" s="116" t="s">
        <v>102</v>
      </c>
      <c r="B56" s="118">
        <f ca="1">OFFSET('For CSV - 2019 SpcFuncData'!$B$4,MATCH($A56,'For CSV - 2019 SpcFuncData'!$B$5:$B$88,0),36,1,1)</f>
        <v>243</v>
      </c>
      <c r="C56" s="116" t="s">
        <v>204</v>
      </c>
      <c r="D56" s="117">
        <f ca="1">OFFSET('For CSV - 2022 SpcFuncData'!$B$4,MATCH($C56,'For CSV - 2022 SpcFuncData'!$B$5:$B$87,0),38,1,1)</f>
        <v>355</v>
      </c>
      <c r="E56" s="206"/>
      <c r="F56" s="113" t="str">
        <f t="shared" ca="1" si="0"/>
        <v>2,            355,    "Parking Garage Area (Dedicated Ramps)"</v>
      </c>
      <c r="G56" s="206"/>
      <c r="H56" s="206"/>
      <c r="I56" s="206"/>
      <c r="J56" s="206"/>
      <c r="K56" s="206"/>
    </row>
    <row r="57" spans="1:11">
      <c r="A57" s="116" t="s">
        <v>99</v>
      </c>
      <c r="B57" s="118">
        <f ca="1">OFFSET('For CSV - 2019 SpcFuncData'!$B$4,MATCH($A57,'For CSV - 2019 SpcFuncData'!$B$5:$B$88,0),36,1,1)</f>
        <v>244</v>
      </c>
      <c r="C57" s="116" t="s">
        <v>204</v>
      </c>
      <c r="D57" s="117">
        <f ca="1">OFFSET('For CSV - 2022 SpcFuncData'!$B$4,MATCH($C57,'For CSV - 2022 SpcFuncData'!$B$5:$B$87,0),38,1,1)</f>
        <v>355</v>
      </c>
      <c r="E57" s="206"/>
      <c r="F57" s="113" t="str">
        <f t="shared" ca="1" si="0"/>
        <v>2,            355,    "Parking Garage Area (Parking Zone)"</v>
      </c>
      <c r="G57" s="206"/>
      <c r="H57" s="206"/>
      <c r="I57" s="206"/>
      <c r="J57" s="206"/>
      <c r="K57" s="206"/>
    </row>
    <row r="58" spans="1:11">
      <c r="A58" s="116" t="s">
        <v>104</v>
      </c>
      <c r="B58" s="118">
        <f ca="1">OFFSET('For CSV - 2019 SpcFuncData'!$B$4,MATCH($A58,'For CSV - 2019 SpcFuncData'!$B$5:$B$88,0),36,1,1)</f>
        <v>245</v>
      </c>
      <c r="C58" s="116" t="s">
        <v>104</v>
      </c>
      <c r="D58" s="117">
        <f ca="1">OFFSET('For CSV - 2022 SpcFuncData'!$B$4,MATCH($C58,'For CSV - 2022 SpcFuncData'!$B$5:$B$87,0),38,1,1)</f>
        <v>357</v>
      </c>
      <c r="E58" s="206"/>
      <c r="F58" s="113" t="str">
        <f t="shared" ca="1" si="0"/>
        <v>2,            357,    "Pharmacy Area"</v>
      </c>
      <c r="G58" s="206"/>
      <c r="H58" s="206"/>
      <c r="I58" s="206"/>
      <c r="J58" s="206"/>
      <c r="K58" s="206"/>
    </row>
    <row r="59" spans="1:11">
      <c r="A59" s="116" t="s">
        <v>127</v>
      </c>
      <c r="B59" s="118">
        <f ca="1">OFFSET('For CSV - 2019 SpcFuncData'!$B$4,MATCH($A59,'For CSV - 2019 SpcFuncData'!$B$5:$B$88,0),36,1,1)</f>
        <v>246</v>
      </c>
      <c r="C59" s="116" t="s">
        <v>127</v>
      </c>
      <c r="D59" s="117">
        <f ca="1">OFFSET('For CSV - 2022 SpcFuncData'!$B$4,MATCH($C59,'For CSV - 2022 SpcFuncData'!$B$5:$B$87,0),38,1,1)</f>
        <v>361</v>
      </c>
      <c r="E59" s="206">
        <v>1</v>
      </c>
      <c r="F59" s="113" t="str">
        <f t="shared" ca="1" si="0"/>
        <v>2,            361,    "Religious Worship Area"</v>
      </c>
      <c r="G59" s="206"/>
      <c r="H59" s="206"/>
      <c r="I59" s="206"/>
      <c r="J59" s="206"/>
      <c r="K59" s="206"/>
    </row>
    <row r="60" spans="1:11">
      <c r="A60" s="116" t="s">
        <v>128</v>
      </c>
      <c r="B60" s="118">
        <f ca="1">OFFSET('For CSV - 2019 SpcFuncData'!$B$4,MATCH($A60,'For CSV - 2019 SpcFuncData'!$B$5:$B$88,0),36,1,1)</f>
        <v>247</v>
      </c>
      <c r="C60" s="116" t="s">
        <v>128</v>
      </c>
      <c r="D60" s="117">
        <f ca="1">OFFSET('For CSV - 2022 SpcFuncData'!$B$4,MATCH($C60,'For CSV - 2022 SpcFuncData'!$B$5:$B$87,0),38,1,1)</f>
        <v>362</v>
      </c>
      <c r="E60" s="206"/>
      <c r="F60" s="113" t="str">
        <f t="shared" ca="1" si="0"/>
        <v>2,            362,    "Restrooms"</v>
      </c>
      <c r="G60" s="206"/>
      <c r="H60" s="206"/>
      <c r="I60" s="206"/>
      <c r="J60" s="206"/>
      <c r="K60"/>
    </row>
    <row r="61" spans="1:11">
      <c r="A61" s="116" t="s">
        <v>109</v>
      </c>
      <c r="B61" s="118">
        <f ca="1">OFFSET('For CSV - 2019 SpcFuncData'!$B$4,MATCH($A61,'For CSV - 2019 SpcFuncData'!$B$5:$B$88,0),36,1,1)</f>
        <v>248</v>
      </c>
      <c r="C61" s="116" t="s">
        <v>109</v>
      </c>
      <c r="D61" s="117">
        <f ca="1">OFFSET('For CSV - 2022 SpcFuncData'!$B$4,MATCH($C61,'For CSV - 2022 SpcFuncData'!$B$5:$B$87,0),38,1,1)</f>
        <v>360</v>
      </c>
      <c r="E61" s="206"/>
      <c r="F61" s="113" t="str">
        <f t="shared" ca="1" si="0"/>
        <v>2,            360,    "Retail Sales Area (Fitting Room)"</v>
      </c>
      <c r="G61" s="206"/>
      <c r="H61" s="206"/>
      <c r="I61" s="206"/>
      <c r="J61" s="206"/>
      <c r="K61"/>
    </row>
    <row r="62" spans="1:11">
      <c r="A62" s="116" t="s">
        <v>106</v>
      </c>
      <c r="B62" s="118">
        <f ca="1">OFFSET('For CSV - 2019 SpcFuncData'!$B$4,MATCH($A62,'For CSV - 2019 SpcFuncData'!$B$5:$B$88,0),36,1,1)</f>
        <v>249</v>
      </c>
      <c r="C62" s="116" t="s">
        <v>106</v>
      </c>
      <c r="D62" s="117">
        <f ca="1">OFFSET('For CSV - 2022 SpcFuncData'!$B$4,MATCH($C62,'For CSV - 2022 SpcFuncData'!$B$5:$B$87,0),38,1,1)</f>
        <v>358</v>
      </c>
      <c r="E62" s="206"/>
      <c r="F62" s="113" t="str">
        <f t="shared" ca="1" si="0"/>
        <v>2,            358,    "Retail Sales Area (Grocery Sales)"</v>
      </c>
      <c r="G62" s="206"/>
      <c r="H62" s="206"/>
      <c r="I62" s="206"/>
      <c r="J62" s="206"/>
      <c r="K62"/>
    </row>
    <row r="63" spans="1:11">
      <c r="A63" s="116" t="s">
        <v>108</v>
      </c>
      <c r="B63" s="118">
        <f ca="1">OFFSET('For CSV - 2019 SpcFuncData'!$B$4,MATCH($A63,'For CSV - 2019 SpcFuncData'!$B$5:$B$88,0),36,1,1)</f>
        <v>250</v>
      </c>
      <c r="C63" s="116" t="s">
        <v>108</v>
      </c>
      <c r="D63" s="117">
        <f ca="1">OFFSET('For CSV - 2022 SpcFuncData'!$B$4,MATCH($C63,'For CSV - 2022 SpcFuncData'!$B$5:$B$87,0),38,1,1)</f>
        <v>359</v>
      </c>
      <c r="E63" s="206"/>
      <c r="F63" s="113" t="str">
        <f t="shared" ca="1" si="0"/>
        <v>2,            359,    "Retail Sales Area (Retail Merchandise Sales)"</v>
      </c>
      <c r="G63" s="206"/>
      <c r="H63" s="206"/>
      <c r="I63" s="206"/>
      <c r="J63" s="206"/>
      <c r="K63"/>
    </row>
    <row r="64" spans="1:11">
      <c r="A64" s="116" t="s">
        <v>115</v>
      </c>
      <c r="B64" s="118">
        <f ca="1">OFFSET('For CSV - 2019 SpcFuncData'!$B$4,MATCH($A64,'For CSV - 2019 SpcFuncData'!$B$5:$B$88,0),36,1,1)</f>
        <v>251</v>
      </c>
      <c r="C64" s="116" t="s">
        <v>196</v>
      </c>
      <c r="D64" s="117">
        <f ca="1">OFFSET('For CSV - 2022 SpcFuncData'!$B$4,MATCH($C64,'For CSV - 2022 SpcFuncData'!$B$5:$B$87,0),38,1,1)</f>
        <v>341</v>
      </c>
      <c r="E64" s="206"/>
      <c r="F64" s="113" t="str">
        <f t="shared" ca="1" si="0"/>
        <v>2,            341,    "Scientific Laboratory Area"</v>
      </c>
      <c r="G64" s="206"/>
      <c r="H64" s="206"/>
      <c r="I64" s="206"/>
      <c r="J64" s="206"/>
      <c r="K64"/>
    </row>
    <row r="65" spans="1:11">
      <c r="A65" s="116" t="s">
        <v>132</v>
      </c>
      <c r="B65" s="118">
        <f ca="1">OFFSET('For CSV - 2019 SpcFuncData'!$B$4,MATCH($A65,'For CSV - 2019 SpcFuncData'!$B$5:$B$88,0),36,1,1)</f>
        <v>252</v>
      </c>
      <c r="C65" s="116" t="s">
        <v>132</v>
      </c>
      <c r="D65" s="117">
        <f ca="1">OFFSET('For CSV - 2022 SpcFuncData'!$B$4,MATCH($C65,'For CSV - 2022 SpcFuncData'!$B$5:$B$87,0),38,1,1)</f>
        <v>367</v>
      </c>
      <c r="E65" s="206"/>
      <c r="F65" s="113" t="str">
        <f t="shared" ca="1" si="0"/>
        <v>2,            367,    "Sports Arena - Playing Area (&gt; 5,000 Spectators)"</v>
      </c>
      <c r="G65" s="206"/>
      <c r="H65" s="206"/>
      <c r="I65" s="206"/>
      <c r="J65" s="206"/>
      <c r="K65"/>
    </row>
    <row r="66" spans="1:11">
      <c r="A66" s="116" t="s">
        <v>134</v>
      </c>
      <c r="B66" s="118">
        <f ca="1">OFFSET('For CSV - 2019 SpcFuncData'!$B$4,MATCH($A66,'For CSV - 2019 SpcFuncData'!$B$5:$B$88,0),36,1,1)</f>
        <v>253</v>
      </c>
      <c r="C66" s="116" t="s">
        <v>134</v>
      </c>
      <c r="D66" s="117">
        <f ca="1">OFFSET('For CSV - 2022 SpcFuncData'!$B$4,MATCH($C66,'For CSV - 2022 SpcFuncData'!$B$5:$B$87,0),38,1,1)</f>
        <v>368</v>
      </c>
      <c r="E66" s="206"/>
      <c r="F66" s="113" t="str">
        <f ca="1">TEXT($F$3,0)&amp;$G$3&amp;$H$3&amp;TEXT($D66,0)&amp;$G$3&amp;$I$3&amp;$J$3&amp;$A66&amp;$J$3</f>
        <v>2,            368,    "Sports Arena - Playing Area (2,000 - 5,000 Spectators)"</v>
      </c>
      <c r="G66" s="206"/>
      <c r="H66" s="206"/>
      <c r="I66" s="206"/>
      <c r="J66" s="206"/>
      <c r="K66"/>
    </row>
    <row r="67" spans="1:11">
      <c r="A67" s="114" t="s">
        <v>136</v>
      </c>
      <c r="B67" s="118">
        <f ca="1">OFFSET('For CSV - 2019 SpcFuncData'!$B$4,MATCH($A67,'For CSV - 2019 SpcFuncData'!$B$5:$B$88,0),36,1,1)</f>
        <v>254</v>
      </c>
      <c r="C67" s="116" t="s">
        <v>136</v>
      </c>
      <c r="D67" s="117">
        <f ca="1">OFFSET('For CSV - 2022 SpcFuncData'!$B$4,MATCH($C67,'For CSV - 2022 SpcFuncData'!$B$5:$B$87,0),38,1,1)</f>
        <v>369</v>
      </c>
      <c r="E67" s="206"/>
      <c r="F67" s="113" t="str">
        <f t="shared" ref="F67:F85" ca="1" si="1">TEXT($F$3,0)&amp;$G$3&amp;$H$3&amp;TEXT($D67,0)&amp;$G$3&amp;$I$3&amp;$J$3&amp;$A67&amp;$J$3</f>
        <v>2,            369,    "Sports Arena - Playing Area (&lt; 2,000 Spectators)"</v>
      </c>
      <c r="G67" s="206"/>
      <c r="H67" s="206"/>
      <c r="I67" s="206"/>
      <c r="J67" s="206"/>
      <c r="K67" s="206"/>
    </row>
    <row r="68" spans="1:11">
      <c r="A68" s="114" t="s">
        <v>138</v>
      </c>
      <c r="B68" s="118">
        <f ca="1">OFFSET('For CSV - 2019 SpcFuncData'!$B$4,MATCH($A68,'For CSV - 2019 SpcFuncData'!$B$5:$B$88,0),36,1,1)</f>
        <v>255</v>
      </c>
      <c r="C68" s="116" t="s">
        <v>138</v>
      </c>
      <c r="D68" s="117">
        <f ca="1">OFFSET('For CSV - 2022 SpcFuncData'!$B$4,MATCH($C68,'For CSV - 2022 SpcFuncData'!$B$5:$B$87,0),38,1,1)</f>
        <v>370</v>
      </c>
      <c r="E68" s="206"/>
      <c r="F68" s="113" t="str">
        <f t="shared" ca="1" si="1"/>
        <v>2,            370,    "Sports Arena - Playing Area (Recreational)"</v>
      </c>
      <c r="G68" s="206"/>
      <c r="H68" s="206"/>
      <c r="I68" s="206"/>
      <c r="J68" s="206"/>
      <c r="K68" s="206"/>
    </row>
    <row r="69" spans="1:11">
      <c r="A69" s="114" t="s">
        <v>140</v>
      </c>
      <c r="B69" s="118">
        <f ca="1">OFFSET('For CSV - 2019 SpcFuncData'!$B$4,MATCH($A69,'For CSV - 2019 SpcFuncData'!$B$5:$B$88,0),36,1,1)</f>
        <v>256</v>
      </c>
      <c r="C69" s="116" t="s">
        <v>140</v>
      </c>
      <c r="D69" s="117">
        <f ca="1">OFFSET('For CSV - 2022 SpcFuncData'!$B$4,MATCH($C69,'For CSV - 2022 SpcFuncData'!$B$5:$B$87,0),38,1,1)</f>
        <v>363</v>
      </c>
      <c r="E69" s="206"/>
      <c r="F69" s="113" t="str">
        <f t="shared" ca="1" si="1"/>
        <v>2,            363,    "Stairwell"</v>
      </c>
      <c r="G69" s="206"/>
      <c r="H69" s="206"/>
      <c r="I69" s="206"/>
      <c r="J69" s="206"/>
      <c r="K69" s="206"/>
    </row>
    <row r="70" spans="1:11">
      <c r="A70" s="114" t="s">
        <v>112</v>
      </c>
      <c r="B70" s="118">
        <f ca="1">OFFSET('For CSV - 2019 SpcFuncData'!$B$4,MATCH($A70,'For CSV - 2019 SpcFuncData'!$B$5:$B$88,0),36,1,1)</f>
        <v>257</v>
      </c>
      <c r="C70" s="116" t="s">
        <v>112</v>
      </c>
      <c r="D70" s="117">
        <f ca="1">OFFSET('For CSV - 2022 SpcFuncData'!$B$4,MATCH($C70,'For CSV - 2022 SpcFuncData'!$B$5:$B$87,0),38,1,1)</f>
        <v>371</v>
      </c>
      <c r="E70" s="206"/>
      <c r="F70" s="113" t="str">
        <f t="shared" ca="1" si="1"/>
        <v>2,            371,    "Theater Area (Motion Picture)"</v>
      </c>
      <c r="G70" s="206"/>
      <c r="H70" s="206"/>
      <c r="I70" s="206"/>
      <c r="J70" s="206"/>
      <c r="K70" s="206"/>
    </row>
    <row r="71" spans="1:11">
      <c r="A71" s="114" t="s">
        <v>113</v>
      </c>
      <c r="B71" s="118">
        <f ca="1">OFFSET('For CSV - 2019 SpcFuncData'!$B$4,MATCH($A71,'For CSV - 2019 SpcFuncData'!$B$5:$B$88,0),36,1,1)</f>
        <v>258</v>
      </c>
      <c r="C71" s="116" t="s">
        <v>113</v>
      </c>
      <c r="D71" s="117">
        <f ca="1">OFFSET('For CSV - 2022 SpcFuncData'!$B$4,MATCH($C71,'For CSV - 2022 SpcFuncData'!$B$5:$B$87,0),38,1,1)</f>
        <v>372</v>
      </c>
      <c r="E71" s="206"/>
      <c r="F71" s="113" t="str">
        <f t="shared" ca="1" si="1"/>
        <v>2,            372,    "Theater Area (Performance)"</v>
      </c>
      <c r="G71" s="206"/>
      <c r="H71" s="206"/>
      <c r="I71" s="206"/>
      <c r="J71" s="206"/>
      <c r="K71" s="206"/>
    </row>
    <row r="72" spans="1:11">
      <c r="A72" s="114" t="s">
        <v>129</v>
      </c>
      <c r="B72" s="118">
        <f ca="1">OFFSET('For CSV - 2019 SpcFuncData'!$B$4,MATCH($A72,'For CSV - 2019 SpcFuncData'!$B$5:$B$88,0),36,1,1)</f>
        <v>259</v>
      </c>
      <c r="C72" s="116" t="s">
        <v>129</v>
      </c>
      <c r="D72" s="117">
        <f ca="1">OFFSET('For CSV - 2022 SpcFuncData'!$B$4,MATCH($C72,'For CSV - 2022 SpcFuncData'!$B$5:$B$87,0),38,1,1)</f>
        <v>373</v>
      </c>
      <c r="E72" s="206"/>
      <c r="F72" s="113" t="str">
        <f t="shared" ca="1" si="1"/>
        <v>2,            373,    "Transportation Function (Baggage Area)"</v>
      </c>
      <c r="G72" s="206"/>
      <c r="H72" s="206"/>
      <c r="I72" s="206"/>
      <c r="J72" s="206"/>
      <c r="K72" s="206"/>
    </row>
    <row r="73" spans="1:11">
      <c r="A73" s="114" t="s">
        <v>130</v>
      </c>
      <c r="B73" s="118">
        <f ca="1">OFFSET('For CSV - 2019 SpcFuncData'!$B$4,MATCH($A73,'For CSV - 2019 SpcFuncData'!$B$5:$B$88,0),36,1,1)</f>
        <v>260</v>
      </c>
      <c r="C73" s="116" t="s">
        <v>130</v>
      </c>
      <c r="D73" s="117">
        <f ca="1">OFFSET('For CSV - 2022 SpcFuncData'!$B$4,MATCH($C73,'For CSV - 2022 SpcFuncData'!$B$5:$B$87,0),38,1,1)</f>
        <v>374</v>
      </c>
      <c r="E73" s="206"/>
      <c r="F73" s="113" t="str">
        <f t="shared" ca="1" si="1"/>
        <v>2,            374,    "Transportation Function (Ticketing Area)"</v>
      </c>
      <c r="G73" s="206"/>
      <c r="H73" s="206"/>
      <c r="I73" s="206"/>
      <c r="J73" s="206"/>
      <c r="K73" s="206"/>
    </row>
    <row r="74" spans="1:11">
      <c r="A74" s="114" t="s">
        <v>161</v>
      </c>
      <c r="B74" s="118">
        <f ca="1">OFFSET('For CSV - 2019 SpcFuncData'!$B$4,MATCH($A74,'For CSV - 2019 SpcFuncData'!$B$5:$B$88,0),36,1,1)</f>
        <v>261</v>
      </c>
      <c r="C74" s="116" t="s">
        <v>161</v>
      </c>
      <c r="D74" s="117">
        <f ca="1">OFFSET('For CSV - 2022 SpcFuncData'!$B$4,MATCH($C74,'For CSV - 2022 SpcFuncData'!$B$5:$B$87,0),38,1,1)</f>
        <v>375</v>
      </c>
      <c r="E74" s="206"/>
      <c r="F74" s="113" t="str">
        <f t="shared" ca="1" si="1"/>
        <v>2,            375,    "Unleased Tenant Area"</v>
      </c>
      <c r="G74" s="206"/>
      <c r="H74" s="206"/>
      <c r="I74" s="206"/>
      <c r="J74" s="206"/>
      <c r="K74" s="206"/>
    </row>
    <row r="75" spans="1:11">
      <c r="A75" s="114" t="s">
        <v>163</v>
      </c>
      <c r="B75" s="118">
        <f ca="1">OFFSET('For CSV - 2019 SpcFuncData'!$B$4,MATCH($A75,'For CSV - 2019 SpcFuncData'!$B$5:$B$88,0),36,1,1)</f>
        <v>262</v>
      </c>
      <c r="C75" s="116" t="s">
        <v>163</v>
      </c>
      <c r="D75" s="117">
        <f ca="1">OFFSET('For CSV - 2022 SpcFuncData'!$B$4,MATCH($C75,'For CSV - 2022 SpcFuncData'!$B$5:$B$87,0),38,1,1)</f>
        <v>376</v>
      </c>
      <c r="E75" s="206"/>
      <c r="F75" s="113" t="str">
        <f t="shared" ca="1" si="1"/>
        <v>2,            376,    "Unoccupied-Exclude from Gross Floor Area"</v>
      </c>
      <c r="G75" s="206"/>
      <c r="H75" s="206"/>
      <c r="I75" s="206"/>
      <c r="J75" s="206"/>
      <c r="K75" s="206"/>
    </row>
    <row r="76" spans="1:11">
      <c r="A76" s="114" t="s">
        <v>164</v>
      </c>
      <c r="B76" s="118">
        <f ca="1">OFFSET('For CSV - 2019 SpcFuncData'!$B$4,MATCH($A76,'For CSV - 2019 SpcFuncData'!$B$5:$B$88,0),36,1,1)</f>
        <v>263</v>
      </c>
      <c r="C76" s="116" t="s">
        <v>164</v>
      </c>
      <c r="D76" s="117">
        <f ca="1">OFFSET('For CSV - 2022 SpcFuncData'!$B$4,MATCH($C76,'For CSV - 2022 SpcFuncData'!$B$5:$B$87,0),38,1,1)</f>
        <v>377</v>
      </c>
      <c r="E76" s="206"/>
      <c r="F76" s="113" t="str">
        <f t="shared" ca="1" si="1"/>
        <v>2,            377,    "Unoccupied-Include in Gross Floor Area"</v>
      </c>
      <c r="G76" s="206"/>
      <c r="H76" s="206"/>
      <c r="I76" s="206"/>
      <c r="J76" s="206"/>
      <c r="K76" s="206"/>
    </row>
    <row r="77" spans="1:11">
      <c r="A77" s="114" t="s">
        <v>142</v>
      </c>
      <c r="B77" s="118">
        <f ca="1">OFFSET('For CSV - 2019 SpcFuncData'!$B$4,MATCH($A77,'For CSV - 2019 SpcFuncData'!$B$5:$B$88,0),36,1,1)</f>
        <v>264</v>
      </c>
      <c r="C77" s="116" t="s">
        <v>142</v>
      </c>
      <c r="D77" s="117">
        <f ca="1">OFFSET('For CSV - 2022 SpcFuncData'!$B$4,MATCH($C77,'For CSV - 2022 SpcFuncData'!$B$5:$B$87,0),38,1,1)</f>
        <v>378</v>
      </c>
      <c r="E77" s="206"/>
      <c r="F77" s="113" t="str">
        <f t="shared" ca="1" si="1"/>
        <v>2,            378,    "Videoconferencing Studio"</v>
      </c>
      <c r="G77" s="206"/>
      <c r="H77" s="206"/>
      <c r="I77" s="206"/>
      <c r="J77" s="206"/>
      <c r="K77" s="206"/>
    </row>
    <row r="78" spans="1:11">
      <c r="A78" s="114" t="s">
        <v>647</v>
      </c>
      <c r="B78" s="118">
        <f ca="1">OFFSET('For CSV - 2019 SpcFuncData'!$B$4,MATCH($A78,'For CSV - 2019 SpcFuncData'!$B$5:$B$88,0),36,1,1)</f>
        <v>269</v>
      </c>
      <c r="C78" s="116" t="s">
        <v>647</v>
      </c>
      <c r="D78" s="117">
        <f ca="1">OFFSET('For CSV - 2022 SpcFuncData'!$B$4,MATCH($C78,'For CSV - 2022 SpcFuncData'!$B$5:$B$87,0),38,1,1)</f>
        <v>302</v>
      </c>
      <c r="E78" s="206"/>
      <c r="F78" s="113" t="str">
        <f t="shared" ca="1" si="1"/>
        <v>2,            302,    "Aging Eye/Low-vision (Corridor Area)"</v>
      </c>
      <c r="G78" s="206"/>
      <c r="H78" s="206"/>
      <c r="I78" s="206"/>
      <c r="J78" s="206"/>
      <c r="K78" s="206"/>
    </row>
    <row r="79" spans="1:11">
      <c r="A79" s="114" t="s">
        <v>648</v>
      </c>
      <c r="B79" s="118">
        <f ca="1">OFFSET('For CSV - 2019 SpcFuncData'!$B$4,MATCH($A79,'For CSV - 2019 SpcFuncData'!$B$5:$B$88,0),36,1,1)</f>
        <v>270</v>
      </c>
      <c r="C79" s="116" t="s">
        <v>648</v>
      </c>
      <c r="D79" s="117">
        <f ca="1">OFFSET('For CSV - 2022 SpcFuncData'!$B$4,MATCH($C79,'For CSV - 2022 SpcFuncData'!$B$5:$B$87,0),38,1,1)</f>
        <v>303</v>
      </c>
      <c r="E79" s="206"/>
      <c r="F79" s="113" t="str">
        <f t="shared" ca="1" si="1"/>
        <v>2,            303,    "Aging Eye/Low-vision (Dining)"</v>
      </c>
      <c r="G79" s="206"/>
      <c r="H79" s="206"/>
      <c r="I79" s="206"/>
      <c r="J79" s="206"/>
      <c r="K79" s="206"/>
    </row>
    <row r="80" spans="1:11">
      <c r="A80" s="114" t="s">
        <v>649</v>
      </c>
      <c r="B80" s="118">
        <f ca="1">OFFSET('For CSV - 2019 SpcFuncData'!$B$4,MATCH($A80,'For CSV - 2019 SpcFuncData'!$B$5:$B$88,0),36,1,1)</f>
        <v>271</v>
      </c>
      <c r="C80" s="116" t="s">
        <v>649</v>
      </c>
      <c r="D80" s="117">
        <f ca="1">OFFSET('For CSV - 2022 SpcFuncData'!$B$4,MATCH($C80,'For CSV - 2022 SpcFuncData'!$B$5:$B$87,0),38,1,1)</f>
        <v>305</v>
      </c>
      <c r="E80" s="206"/>
      <c r="F80" s="113" t="str">
        <f t="shared" ca="1" si="1"/>
        <v>2,            305,    "Aging Eye/Low-vision (Lounge/Waiting Area)"</v>
      </c>
      <c r="G80" s="206"/>
      <c r="H80" s="206"/>
      <c r="I80" s="206"/>
      <c r="J80" s="206"/>
      <c r="K80" s="206"/>
    </row>
    <row r="81" spans="1:6">
      <c r="A81" s="114" t="s">
        <v>650</v>
      </c>
      <c r="B81" s="118">
        <f ca="1">OFFSET('For CSV - 2019 SpcFuncData'!$B$4,MATCH($A81,'For CSV - 2019 SpcFuncData'!$B$5:$B$88,0),36,1,1)</f>
        <v>272</v>
      </c>
      <c r="C81" s="116" t="s">
        <v>665</v>
      </c>
      <c r="D81" s="117">
        <f ca="1">OFFSET('For CSV - 2022 SpcFuncData'!$B$4,MATCH($C81,'For CSV - 2022 SpcFuncData'!$B$5:$B$87,0),38,1,1)</f>
        <v>304</v>
      </c>
      <c r="E81" s="206"/>
      <c r="F81" s="113" t="str">
        <f t="shared" ca="1" si="1"/>
        <v>2,            304,    "Aging Eye/Low-vision (Main Entry Lobby)"</v>
      </c>
    </row>
    <row r="82" spans="1:6">
      <c r="A82" s="114" t="s">
        <v>651</v>
      </c>
      <c r="B82" s="118">
        <f ca="1">OFFSET('For CSV - 2019 SpcFuncData'!$B$4,MATCH($A82,'For CSV - 2019 SpcFuncData'!$B$5:$B$88,0),36,1,1)</f>
        <v>273</v>
      </c>
      <c r="C82" s="116" t="s">
        <v>651</v>
      </c>
      <c r="D82" s="117">
        <f ca="1">OFFSET('For CSV - 2022 SpcFuncData'!$B$4,MATCH($C82,'For CSV - 2022 SpcFuncData'!$B$5:$B$87,0),38,1,1)</f>
        <v>306</v>
      </c>
      <c r="E82" s="206"/>
      <c r="F82" s="113" t="str">
        <f t="shared" ca="1" si="1"/>
        <v>2,            306,    "Aging Eye/Low-vision (Multipurpose Room)"</v>
      </c>
    </row>
    <row r="83" spans="1:6">
      <c r="A83" s="114" t="s">
        <v>652</v>
      </c>
      <c r="B83" s="118">
        <f ca="1">OFFSET('For CSV - 2019 SpcFuncData'!$B$4,MATCH($A83,'For CSV - 2019 SpcFuncData'!$B$5:$B$88,0),36,1,1)</f>
        <v>274</v>
      </c>
      <c r="C83" s="116" t="s">
        <v>652</v>
      </c>
      <c r="D83" s="117">
        <f ca="1">OFFSET('For CSV - 2022 SpcFuncData'!$B$4,MATCH($C83,'For CSV - 2022 SpcFuncData'!$B$5:$B$87,0),38,1,1)</f>
        <v>307</v>
      </c>
      <c r="E83" s="206"/>
      <c r="F83" s="113" t="str">
        <f t="shared" ca="1" si="1"/>
        <v>2,            307,    "Aging Eye/Low-vision (Religious Worship Area)"</v>
      </c>
    </row>
    <row r="84" spans="1:6">
      <c r="A84" s="114" t="s">
        <v>653</v>
      </c>
      <c r="B84" s="118">
        <f ca="1">OFFSET('For CSV - 2019 SpcFuncData'!$B$4,MATCH($A84,'For CSV - 2019 SpcFuncData'!$B$5:$B$88,0),36,1,1)</f>
        <v>275</v>
      </c>
      <c r="C84" s="116" t="s">
        <v>653</v>
      </c>
      <c r="D84" s="117">
        <f ca="1">OFFSET('For CSV - 2022 SpcFuncData'!$B$4,MATCH($C84,'For CSV - 2022 SpcFuncData'!$B$5:$B$87,0),38,1,1)</f>
        <v>308</v>
      </c>
      <c r="E84" s="206"/>
      <c r="F84" s="113" t="str">
        <f t="shared" ca="1" si="1"/>
        <v>2,            308,    "Aging Eye/Low-vision (Restroom)"</v>
      </c>
    </row>
    <row r="85" spans="1:6">
      <c r="A85" s="114" t="s">
        <v>654</v>
      </c>
      <c r="B85" s="118">
        <f ca="1">OFFSET('For CSV - 2019 SpcFuncData'!$B$4,MATCH($A85,'For CSV - 2019 SpcFuncData'!$B$5:$B$88,0),36,1,1)</f>
        <v>276</v>
      </c>
      <c r="C85" s="116" t="s">
        <v>654</v>
      </c>
      <c r="D85" s="117">
        <f ca="1">OFFSET('For CSV - 2022 SpcFuncData'!$B$4,MATCH($C85,'For CSV - 2022 SpcFuncData'!$B$5:$B$87,0),38,1,1)</f>
        <v>309</v>
      </c>
      <c r="E85" s="206"/>
      <c r="F85" s="113" t="str">
        <f t="shared" ca="1" si="1"/>
        <v>2,            309,    "Aging Eye/Low-vision (Stairwell)"</v>
      </c>
    </row>
  </sheetData>
  <autoFilter ref="A5:E66" xr:uid="{00000000-0009-0000-0000-00000C000000}"/>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3:Q78"/>
  <sheetViews>
    <sheetView topLeftCell="A7" workbookViewId="0">
      <selection activeCell="A34" sqref="A34"/>
    </sheetView>
  </sheetViews>
  <sheetFormatPr defaultColWidth="9.140625" defaultRowHeight="12.75"/>
  <cols>
    <col min="1" max="1" width="60" style="113" bestFit="1" customWidth="1"/>
    <col min="2" max="16384" width="9.140625" style="113"/>
  </cols>
  <sheetData>
    <row r="3" spans="1:2">
      <c r="A3" s="113" t="s">
        <v>1209</v>
      </c>
    </row>
    <row r="5" spans="1:2">
      <c r="A5" s="113" t="s">
        <v>586</v>
      </c>
      <c r="B5" s="113" t="s">
        <v>386</v>
      </c>
    </row>
    <row r="6" spans="1:2">
      <c r="A6" s="113" t="s">
        <v>164</v>
      </c>
      <c r="B6" s="113">
        <v>98</v>
      </c>
    </row>
    <row r="7" spans="1:2">
      <c r="A7" s="113" t="s">
        <v>163</v>
      </c>
      <c r="B7" s="113">
        <v>99</v>
      </c>
    </row>
    <row r="8" spans="1:2">
      <c r="A8" s="113" t="s">
        <v>58</v>
      </c>
      <c r="B8" s="113">
        <v>101</v>
      </c>
    </row>
    <row r="9" spans="1:2">
      <c r="A9" s="113" t="s">
        <v>1201</v>
      </c>
      <c r="B9" s="113">
        <v>102</v>
      </c>
    </row>
    <row r="10" spans="1:2">
      <c r="A10" s="113" t="s">
        <v>1202</v>
      </c>
      <c r="B10" s="113">
        <v>103</v>
      </c>
    </row>
    <row r="11" spans="1:2">
      <c r="A11" s="113" t="s">
        <v>64</v>
      </c>
      <c r="B11" s="113">
        <v>104</v>
      </c>
    </row>
    <row r="12" spans="1:2">
      <c r="A12" s="113" t="s">
        <v>65</v>
      </c>
      <c r="B12" s="113">
        <v>106</v>
      </c>
    </row>
    <row r="13" spans="1:2">
      <c r="A13" s="113" t="s">
        <v>256</v>
      </c>
      <c r="B13" s="113">
        <v>105</v>
      </c>
    </row>
    <row r="14" spans="1:2">
      <c r="A14" s="113" t="s">
        <v>263</v>
      </c>
      <c r="B14" s="113">
        <v>107</v>
      </c>
    </row>
    <row r="15" spans="1:2">
      <c r="A15" s="113" t="s">
        <v>259</v>
      </c>
      <c r="B15" s="113">
        <v>108</v>
      </c>
    </row>
    <row r="16" spans="1:2">
      <c r="A16" s="113" t="s">
        <v>166</v>
      </c>
      <c r="B16" s="113">
        <v>109</v>
      </c>
    </row>
    <row r="17" spans="1:2">
      <c r="A17" s="113" t="s">
        <v>270</v>
      </c>
      <c r="B17" s="113">
        <v>110</v>
      </c>
    </row>
    <row r="18" spans="1:2">
      <c r="A18" s="113" t="s">
        <v>273</v>
      </c>
      <c r="B18" s="113">
        <v>111</v>
      </c>
    </row>
    <row r="19" spans="1:2">
      <c r="A19" s="113" t="s">
        <v>276</v>
      </c>
      <c r="B19" s="113">
        <v>112</v>
      </c>
    </row>
    <row r="20" spans="1:2">
      <c r="A20" s="113" t="s">
        <v>991</v>
      </c>
      <c r="B20" s="113">
        <v>113</v>
      </c>
    </row>
    <row r="21" spans="1:2">
      <c r="A21" s="113" t="s">
        <v>992</v>
      </c>
      <c r="B21" s="113">
        <v>114</v>
      </c>
    </row>
    <row r="22" spans="1:2">
      <c r="A22" s="113" t="s">
        <v>76</v>
      </c>
      <c r="B22" s="113">
        <v>115</v>
      </c>
    </row>
    <row r="23" spans="1:2">
      <c r="A23" s="113" t="s">
        <v>280</v>
      </c>
      <c r="B23" s="113">
        <v>116</v>
      </c>
    </row>
    <row r="24" spans="1:2">
      <c r="A24" s="113" t="s">
        <v>312</v>
      </c>
      <c r="B24" s="113">
        <v>117</v>
      </c>
    </row>
    <row r="25" spans="1:2">
      <c r="A25" s="113" t="s">
        <v>84</v>
      </c>
      <c r="B25" s="113">
        <v>118</v>
      </c>
    </row>
    <row r="26" spans="1:2">
      <c r="A26" s="113" t="s">
        <v>283</v>
      </c>
      <c r="B26" s="113">
        <v>119</v>
      </c>
    </row>
    <row r="27" spans="1:2">
      <c r="A27" s="113" t="s">
        <v>284</v>
      </c>
      <c r="B27" s="113">
        <v>120</v>
      </c>
    </row>
    <row r="28" spans="1:2">
      <c r="A28" s="113" t="s">
        <v>285</v>
      </c>
      <c r="B28" s="113">
        <v>121</v>
      </c>
    </row>
    <row r="29" spans="1:2">
      <c r="A29" s="113" t="s">
        <v>1204</v>
      </c>
      <c r="B29" s="113">
        <v>122</v>
      </c>
    </row>
    <row r="30" spans="1:2">
      <c r="A30" s="113" t="s">
        <v>330</v>
      </c>
      <c r="B30" s="113">
        <v>201</v>
      </c>
    </row>
    <row r="31" spans="1:2">
      <c r="A31" s="113" t="s">
        <v>155</v>
      </c>
      <c r="B31" s="113">
        <v>123</v>
      </c>
    </row>
    <row r="32" spans="1:2">
      <c r="A32" s="113" t="s">
        <v>79</v>
      </c>
      <c r="B32" s="113">
        <v>124</v>
      </c>
    </row>
    <row r="33" spans="1:2">
      <c r="A33" s="113" t="s">
        <v>158</v>
      </c>
      <c r="B33" s="113">
        <v>125</v>
      </c>
    </row>
    <row r="34" spans="1:2">
      <c r="A34" s="113" t="s">
        <v>1002</v>
      </c>
      <c r="B34" s="113">
        <v>126</v>
      </c>
    </row>
    <row r="35" spans="1:2">
      <c r="A35" s="113" t="s">
        <v>1003</v>
      </c>
      <c r="B35" s="113">
        <v>127</v>
      </c>
    </row>
    <row r="36" spans="1:2">
      <c r="A36" s="113" t="s">
        <v>297</v>
      </c>
      <c r="B36" s="113">
        <v>128</v>
      </c>
    </row>
    <row r="37" spans="1:2">
      <c r="A37" s="113" t="s">
        <v>159</v>
      </c>
      <c r="B37" s="113">
        <v>129</v>
      </c>
    </row>
    <row r="38" spans="1:2">
      <c r="A38" s="113" t="s">
        <v>1004</v>
      </c>
      <c r="B38" s="113">
        <v>131</v>
      </c>
    </row>
    <row r="39" spans="1:2">
      <c r="A39" s="113" t="s">
        <v>196</v>
      </c>
      <c r="B39" s="113">
        <v>130</v>
      </c>
    </row>
    <row r="40" spans="1:2">
      <c r="A40" s="113" t="s">
        <v>301</v>
      </c>
      <c r="B40" s="113">
        <v>132</v>
      </c>
    </row>
    <row r="41" spans="1:2">
      <c r="A41" s="113" t="s">
        <v>303</v>
      </c>
      <c r="B41" s="113">
        <v>133</v>
      </c>
    </row>
    <row r="42" spans="1:2">
      <c r="A42" s="113" t="s">
        <v>304</v>
      </c>
      <c r="B42" s="113">
        <v>134</v>
      </c>
    </row>
    <row r="43" spans="1:2">
      <c r="A43" s="113" t="s">
        <v>1005</v>
      </c>
      <c r="B43" s="113">
        <v>135</v>
      </c>
    </row>
    <row r="44" spans="1:2">
      <c r="A44" s="113" t="s">
        <v>198</v>
      </c>
      <c r="B44" s="113">
        <v>136</v>
      </c>
    </row>
    <row r="45" spans="1:2">
      <c r="A45" s="113" t="s">
        <v>306</v>
      </c>
      <c r="B45" s="113">
        <v>137</v>
      </c>
    </row>
    <row r="46" spans="1:2">
      <c r="A46" s="113" t="s">
        <v>308</v>
      </c>
      <c r="B46" s="113">
        <v>138</v>
      </c>
    </row>
    <row r="47" spans="1:2">
      <c r="A47" s="113" t="s">
        <v>268</v>
      </c>
      <c r="B47" s="113">
        <v>139</v>
      </c>
    </row>
    <row r="48" spans="1:2">
      <c r="A48" s="113" t="s">
        <v>287</v>
      </c>
      <c r="B48" s="113">
        <v>140</v>
      </c>
    </row>
    <row r="49" spans="1:2">
      <c r="A49" s="113" t="s">
        <v>933</v>
      </c>
      <c r="B49" s="113">
        <v>202</v>
      </c>
    </row>
    <row r="50" spans="1:2">
      <c r="A50" s="113" t="s">
        <v>314</v>
      </c>
      <c r="B50" s="113">
        <v>142</v>
      </c>
    </row>
    <row r="51" spans="1:2">
      <c r="A51" s="113" t="s">
        <v>315</v>
      </c>
      <c r="B51" s="113">
        <v>141</v>
      </c>
    </row>
    <row r="52" spans="1:2">
      <c r="A52" s="113" t="s">
        <v>318</v>
      </c>
      <c r="B52" s="113">
        <v>145</v>
      </c>
    </row>
    <row r="53" spans="1:2">
      <c r="A53" s="113" t="s">
        <v>319</v>
      </c>
      <c r="B53" s="113">
        <v>144</v>
      </c>
    </row>
    <row r="54" spans="1:2">
      <c r="A54" s="113" t="s">
        <v>321</v>
      </c>
      <c r="B54" s="113">
        <v>143</v>
      </c>
    </row>
    <row r="55" spans="1:2">
      <c r="A55" s="113" t="s">
        <v>1012</v>
      </c>
      <c r="B55" s="113">
        <v>146</v>
      </c>
    </row>
    <row r="56" spans="1:2">
      <c r="A56" s="113" t="s">
        <v>127</v>
      </c>
      <c r="B56" s="113">
        <v>147</v>
      </c>
    </row>
    <row r="57" spans="1:2">
      <c r="A57" s="113" t="s">
        <v>326</v>
      </c>
      <c r="B57" s="113">
        <v>148</v>
      </c>
    </row>
    <row r="58" spans="1:2">
      <c r="A58" s="113" t="s">
        <v>331</v>
      </c>
      <c r="B58" s="113">
        <v>150</v>
      </c>
    </row>
    <row r="59" spans="1:2">
      <c r="A59" s="113" t="s">
        <v>333</v>
      </c>
      <c r="B59" s="113">
        <v>151</v>
      </c>
    </row>
    <row r="60" spans="1:2">
      <c r="A60" s="113" t="s">
        <v>1205</v>
      </c>
      <c r="B60" s="113">
        <v>152</v>
      </c>
    </row>
    <row r="61" spans="1:2">
      <c r="A61" s="113" t="s">
        <v>335</v>
      </c>
      <c r="B61" s="113">
        <v>155</v>
      </c>
    </row>
    <row r="62" spans="1:2">
      <c r="A62" s="113" t="s">
        <v>336</v>
      </c>
      <c r="B62" s="113">
        <v>156</v>
      </c>
    </row>
    <row r="63" spans="1:2">
      <c r="A63" s="113" t="s">
        <v>161</v>
      </c>
      <c r="B63" s="113">
        <v>203</v>
      </c>
    </row>
    <row r="64" spans="1:2">
      <c r="A64" s="113" t="s">
        <v>142</v>
      </c>
      <c r="B64" s="113">
        <v>153</v>
      </c>
    </row>
    <row r="65" spans="1:17">
      <c r="A65" s="113" t="s">
        <v>341</v>
      </c>
      <c r="B65" s="113">
        <v>154</v>
      </c>
    </row>
    <row r="66" spans="1:17">
      <c r="A66" s="113" t="s">
        <v>1200</v>
      </c>
      <c r="B66" s="113">
        <v>157</v>
      </c>
    </row>
    <row r="78" spans="1:17">
      <c r="Q78" s="113" t="s">
        <v>241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90"/>
  <sheetViews>
    <sheetView workbookViewId="0">
      <selection activeCell="B6" sqref="B6"/>
    </sheetView>
  </sheetViews>
  <sheetFormatPr defaultColWidth="9.140625" defaultRowHeight="12.75"/>
  <cols>
    <col min="1" max="1" width="56.85546875" style="113" customWidth="1"/>
    <col min="2" max="2" width="9.85546875" style="113" bestFit="1" customWidth="1"/>
    <col min="3" max="3" width="14.28515625" style="113" customWidth="1"/>
    <col min="4" max="4" width="48.85546875" style="113" customWidth="1"/>
    <col min="5" max="16384" width="9.140625" style="113"/>
  </cols>
  <sheetData>
    <row r="1" spans="1:7">
      <c r="C1" s="113" t="s">
        <v>1185</v>
      </c>
    </row>
    <row r="2" spans="1:7">
      <c r="C2" s="113" t="s">
        <v>1186</v>
      </c>
      <c r="D2" s="113" t="s">
        <v>1187</v>
      </c>
      <c r="E2" s="113" t="s">
        <v>1188</v>
      </c>
      <c r="F2" s="113" t="s">
        <v>1189</v>
      </c>
      <c r="G2" s="113" t="s">
        <v>1190</v>
      </c>
    </row>
    <row r="3" spans="1:7" ht="15">
      <c r="C3" s="114">
        <v>2</v>
      </c>
      <c r="D3" s="114" t="s">
        <v>1191</v>
      </c>
      <c r="E3" s="114" t="s">
        <v>1192</v>
      </c>
      <c r="F3" s="114" t="s">
        <v>1193</v>
      </c>
      <c r="G3" s="114" t="s">
        <v>1194</v>
      </c>
    </row>
    <row r="5" spans="1:7">
      <c r="A5" s="113" t="s">
        <v>586</v>
      </c>
      <c r="B5" s="113" t="s">
        <v>386</v>
      </c>
      <c r="C5" s="113" t="s">
        <v>1210</v>
      </c>
    </row>
    <row r="6" spans="1:7" ht="15">
      <c r="A6" s="20" t="str">
        <f>TRIM(LEFT('2019 SpaceFuncData-Input'!$A3,IF(ISNUMBER(FIND(" (Note",'2019 SpaceFuncData-Input'!$A3,1)),FIND(" (Note",'2019 SpaceFuncData-Input'!$A3,1),99)))</f>
        <v>Audience Seating Area</v>
      </c>
      <c r="B6" s="117">
        <f ca="1">OFFSET('For CSV - 2019 SpcFuncData'!$B$4,MATCH($A6,'For CSV - 2019 SpcFuncData'!$B$5:$B$88,0),36,1,1)</f>
        <v>202</v>
      </c>
      <c r="C6" s="113" t="str">
        <f t="shared" ref="C6:C71" ca="1" si="0">TEXT($C$3,0)&amp;$D$3&amp;$E$3&amp;TEXT($B6,0)&amp;$D$3&amp;$F$3&amp;$G$3&amp;$A6&amp;$G$3</f>
        <v>2,            202,    "Audience Seating Area"</v>
      </c>
    </row>
    <row r="7" spans="1:7" ht="15">
      <c r="A7" s="20" t="str">
        <f>TRIM(LEFT('2019 SpaceFuncData-Input'!$A4,IF(ISNUMBER(FIND(" (Note",'2019 SpaceFuncData-Input'!$A4,1)),FIND(" (Note",'2019 SpaceFuncData-Input'!$A4,1),99)))</f>
        <v>Auditorium Area</v>
      </c>
      <c r="B7" s="117">
        <f ca="1">OFFSET('For CSV - 2019 SpcFuncData'!$B$4,MATCH($A7,'For CSV - 2019 SpcFuncData'!$B$5:$B$88,0),36,1,1)</f>
        <v>203</v>
      </c>
      <c r="C7" s="113" t="str">
        <f t="shared" ca="1" si="0"/>
        <v>2,            203,    "Auditorium Area"</v>
      </c>
    </row>
    <row r="8" spans="1:7" ht="15">
      <c r="A8" s="20" t="str">
        <f>TRIM(LEFT('2019 SpaceFuncData-Input'!$A5,IF(ISNUMBER(FIND(" (Note",'2019 SpaceFuncData-Input'!$A5,1)),FIND(" (Note",'2019 SpaceFuncData-Input'!$A5,1),99)))</f>
        <v>Auto Repair / Maintenance Area</v>
      </c>
      <c r="B8" s="117">
        <f ca="1">OFFSET('For CSV - 2019 SpcFuncData'!$B$4,MATCH($A8,'For CSV - 2019 SpcFuncData'!$B$5:$B$88,0),36,1,1)</f>
        <v>204</v>
      </c>
      <c r="C8" s="113" t="str">
        <f t="shared" ca="1" si="0"/>
        <v>2,            204,    "Auto Repair / Maintenance Area"</v>
      </c>
    </row>
    <row r="9" spans="1:7" ht="15">
      <c r="A9" s="20" t="str">
        <f>TRIM(LEFT('2019 SpaceFuncData-Input'!$A6,IF(ISNUMBER(FIND(" (Note",'2019 SpaceFuncData-Input'!$A6,1)),FIND(" (Note",'2019 SpaceFuncData-Input'!$A6,1),99)))</f>
        <v>Beauty Salon Area</v>
      </c>
      <c r="B9" s="117">
        <f ca="1">OFFSET('For CSV - 2019 SpcFuncData'!$B$4,MATCH($A9,'For CSV - 2019 SpcFuncData'!$B$5:$B$88,0),36,1,1)</f>
        <v>205</v>
      </c>
      <c r="C9" s="113" t="str">
        <f t="shared" ca="1" si="0"/>
        <v>2,            205,    "Beauty Salon Area"</v>
      </c>
    </row>
    <row r="10" spans="1:7" ht="15">
      <c r="A10" s="20" t="str">
        <f>TRIM(LEFT('2019 SpaceFuncData-Input'!$A7,IF(ISNUMBER(FIND(" (Note",'2019 SpaceFuncData-Input'!$A7,1)),FIND(" (Note",'2019 SpaceFuncData-Input'!$A7,1),99)))</f>
        <v>Civic Meeting Place Area</v>
      </c>
      <c r="B10" s="117">
        <f ca="1">OFFSET('For CSV - 2019 SpcFuncData'!$B$4,MATCH($A10,'For CSV - 2019 SpcFuncData'!$B$5:$B$88,0),36,1,1)</f>
        <v>206</v>
      </c>
      <c r="C10" s="113" t="str">
        <f t="shared" ca="1" si="0"/>
        <v>2,            206,    "Civic Meeting Place Area"</v>
      </c>
    </row>
    <row r="11" spans="1:7" ht="15">
      <c r="A11" s="20" t="str">
        <f>TRIM(LEFT('2019 SpaceFuncData-Input'!$A8,IF(ISNUMBER(FIND(" (Note",'2019 SpaceFuncData-Input'!$A8,1)),FIND(" (Note",'2019 SpaceFuncData-Input'!$A8,1),99)))</f>
        <v>Classroom, Lecture, Training, Vocational Areas</v>
      </c>
      <c r="B11" s="117">
        <f ca="1">OFFSET('For CSV - 2019 SpcFuncData'!$B$4,MATCH($A11,'For CSV - 2019 SpcFuncData'!$B$5:$B$88,0),36,1,1)</f>
        <v>207</v>
      </c>
      <c r="C11" s="113" t="str">
        <f t="shared" ca="1" si="0"/>
        <v>2,            207,    "Classroom, Lecture, Training, Vocational Areas"</v>
      </c>
    </row>
    <row r="12" spans="1:7" ht="15">
      <c r="A12" s="20" t="str">
        <f>TRIM(LEFT('2019 SpaceFuncData-Input'!$A9,IF(ISNUMBER(FIND(" (Note",'2019 SpaceFuncData-Input'!$A9,1)),FIND(" (Note",'2019 SpaceFuncData-Input'!$A9,1),99)))</f>
        <v>Commercial/Industrial Storage (Refrigerated)</v>
      </c>
      <c r="B12" s="117">
        <f ca="1">OFFSET('For CSV - 2019 SpcFuncData'!$B$4,MATCH($A12,'For CSV - 2019 SpcFuncData'!$B$5:$B$88,0),36,1,1)</f>
        <v>208</v>
      </c>
      <c r="C12" s="113" t="str">
        <f t="shared" ca="1" si="0"/>
        <v>2,            208,    "Commercial/Industrial Storage (Refrigerated)"</v>
      </c>
    </row>
    <row r="13" spans="1:7" ht="15">
      <c r="A13" s="20" t="str">
        <f>TRIM(LEFT('2019 SpaceFuncData-Input'!$A10,IF(ISNUMBER(FIND(" (Note",'2019 SpaceFuncData-Input'!$A10,1)),FIND(" (Note",'2019 SpaceFuncData-Input'!$A10,1),99)))</f>
        <v>Commercial/Industrial Storage (Shipping &amp; Handling)</v>
      </c>
      <c r="B13" s="117">
        <f ca="1">OFFSET('For CSV - 2019 SpcFuncData'!$B$4,MATCH($A13,'For CSV - 2019 SpcFuncData'!$B$5:$B$88,0),36,1,1)</f>
        <v>209</v>
      </c>
      <c r="C13" s="113" t="str">
        <f t="shared" ca="1" si="0"/>
        <v>2,            209,    "Commercial/Industrial Storage (Shipping &amp; Handling)"</v>
      </c>
    </row>
    <row r="14" spans="1:7" ht="15">
      <c r="A14" s="20" t="str">
        <f>TRIM(LEFT('2019 SpaceFuncData-Input'!$A11,IF(ISNUMBER(FIND(" (Note",'2019 SpaceFuncData-Input'!$A11,1)),FIND(" (Note",'2019 SpaceFuncData-Input'!$A11,1),99)))</f>
        <v>Commercial/Industrial Storage (Warehouse)</v>
      </c>
      <c r="B14" s="117">
        <f ca="1">OFFSET('For CSV - 2019 SpcFuncData'!$B$4,MATCH($A14,'For CSV - 2019 SpcFuncData'!$B$5:$B$88,0),36,1,1)</f>
        <v>210</v>
      </c>
      <c r="C14" s="113" t="str">
        <f t="shared" ca="1" si="0"/>
        <v>2,            210,    "Commercial/Industrial Storage (Warehouse)"</v>
      </c>
    </row>
    <row r="15" spans="1:7" ht="15">
      <c r="A15" s="20" t="str">
        <f>TRIM(LEFT('2019 SpaceFuncData-Input'!$A12,IF(ISNUMBER(FIND(" (Note",'2019 SpaceFuncData-Input'!$A12,1)),FIND(" (Note",'2019 SpaceFuncData-Input'!$A12,1),99)))</f>
        <v>Computer Room</v>
      </c>
      <c r="B15" s="117">
        <f ca="1">OFFSET('For CSV - 2019 SpcFuncData'!$B$4,MATCH($A15,'For CSV - 2019 SpcFuncData'!$B$5:$B$88,0),36,1,1)</f>
        <v>211</v>
      </c>
      <c r="C15" s="113" t="str">
        <f t="shared" ca="1" si="0"/>
        <v>2,            211,    "Computer Room"</v>
      </c>
    </row>
    <row r="16" spans="1:7" ht="15">
      <c r="A16" s="20" t="str">
        <f>TRIM(LEFT('2019 SpaceFuncData-Input'!$A13,IF(ISNUMBER(FIND(" (Note",'2019 SpaceFuncData-Input'!$A13,1)),FIND(" (Note",'2019 SpaceFuncData-Input'!$A13,1),99)))</f>
        <v>Concourse and Atria Area</v>
      </c>
      <c r="B16" s="117">
        <f ca="1">OFFSET('For CSV - 2019 SpcFuncData'!$B$4,MATCH($A16,'For CSV - 2019 SpcFuncData'!$B$5:$B$88,0),36,1,1)</f>
        <v>212</v>
      </c>
      <c r="C16" s="113" t="str">
        <f t="shared" ca="1" si="0"/>
        <v>2,            212,    "Concourse and Atria Area"</v>
      </c>
    </row>
    <row r="17" spans="1:3" ht="15">
      <c r="A17" s="20" t="str">
        <f>TRIM(LEFT('2019 SpaceFuncData-Input'!$A14,IF(ISNUMBER(FIND(" (Note",'2019 SpaceFuncData-Input'!$A14,1)),FIND(" (Note",'2019 SpaceFuncData-Input'!$A14,1),99)))</f>
        <v>Convention, Conference, Multipurpose and Meeting Area</v>
      </c>
      <c r="B17" s="117">
        <f ca="1">OFFSET('For CSV - 2019 SpcFuncData'!$B$4,MATCH($A17,'For CSV - 2019 SpcFuncData'!$B$5:$B$88,0),36,1,1)</f>
        <v>213</v>
      </c>
      <c r="C17" s="113" t="str">
        <f t="shared" ca="1" si="0"/>
        <v>2,            213,    "Convention, Conference, Multipurpose and Meeting Area"</v>
      </c>
    </row>
    <row r="18" spans="1:3" ht="15">
      <c r="A18" s="20" t="str">
        <f>TRIM(LEFT('2019 SpaceFuncData-Input'!$A15,IF(ISNUMBER(FIND(" (Note",'2019 SpaceFuncData-Input'!$A15,1)),FIND(" (Note",'2019 SpaceFuncData-Input'!$A15,1),99)))</f>
        <v>Copy Room</v>
      </c>
      <c r="B18" s="117">
        <f ca="1">OFFSET('For CSV - 2019 SpcFuncData'!$B$4,MATCH($A18,'For CSV - 2019 SpcFuncData'!$B$5:$B$88,0),36,1,1)</f>
        <v>214</v>
      </c>
      <c r="C18" s="113" t="str">
        <f t="shared" ca="1" si="0"/>
        <v>2,            214,    "Copy Room"</v>
      </c>
    </row>
    <row r="19" spans="1:3" ht="15">
      <c r="A19" s="20" t="str">
        <f>TRIM(LEFT('2019 SpaceFuncData-Input'!$A16,IF(ISNUMBER(FIND(" (Note",'2019 SpaceFuncData-Input'!$A16,1)),FIND(" (Note",'2019 SpaceFuncData-Input'!$A16,1),99)))</f>
        <v>Corridor Area</v>
      </c>
      <c r="B19" s="117">
        <f ca="1">OFFSET('For CSV - 2019 SpcFuncData'!$B$4,MATCH($A19,'For CSV - 2019 SpcFuncData'!$B$5:$B$88,0),36,1,1)</f>
        <v>215</v>
      </c>
      <c r="C19" s="113" t="str">
        <f t="shared" ca="1" si="0"/>
        <v>2,            215,    "Corridor Area"</v>
      </c>
    </row>
    <row r="20" spans="1:3" ht="15">
      <c r="A20" s="20" t="str">
        <f>TRIM(LEFT('2019 SpaceFuncData-Input'!$A17,IF(ISNUMBER(FIND(" (Note",'2019 SpaceFuncData-Input'!$A17,1)),FIND(" (Note",'2019 SpaceFuncData-Input'!$A17,1),99)))</f>
        <v>Dining Area (Bar/Lounge and Fine Dining)</v>
      </c>
      <c r="B20" s="117">
        <f ca="1">OFFSET('For CSV - 2019 SpcFuncData'!$B$4,MATCH($A20,'For CSV - 2019 SpcFuncData'!$B$5:$B$88,0),36,1,1)</f>
        <v>216</v>
      </c>
      <c r="C20" s="113" t="str">
        <f t="shared" ca="1" si="0"/>
        <v>2,            216,    "Dining Area (Bar/Lounge and Fine Dining)"</v>
      </c>
    </row>
    <row r="21" spans="1:3" ht="15">
      <c r="A21" s="20" t="str">
        <f>TRIM(LEFT('2019 SpaceFuncData-Input'!$A18,IF(ISNUMBER(FIND(" (Note",'2019 SpaceFuncData-Input'!$A18,1)),FIND(" (Note",'2019 SpaceFuncData-Input'!$A18,1),99)))</f>
        <v>Dining Area (Cafeteria/Fast Food)</v>
      </c>
      <c r="B21" s="117">
        <f ca="1">OFFSET('For CSV - 2019 SpcFuncData'!$B$4,MATCH($A21,'For CSV - 2019 SpcFuncData'!$B$5:$B$88,0),36,1,1)</f>
        <v>217</v>
      </c>
      <c r="C21" s="113" t="str">
        <f t="shared" ca="1" si="0"/>
        <v>2,            217,    "Dining Area (Cafeteria/Fast Food)"</v>
      </c>
    </row>
    <row r="22" spans="1:3" ht="15">
      <c r="A22" s="20" t="str">
        <f>TRIM(LEFT('2019 SpaceFuncData-Input'!$A19,IF(ISNUMBER(FIND(" (Note",'2019 SpaceFuncData-Input'!$A19,1)),FIND(" (Note",'2019 SpaceFuncData-Input'!$A19,1),99)))</f>
        <v>Dining Area (Family and Leisure)</v>
      </c>
      <c r="B22" s="117">
        <f ca="1">OFFSET('For CSV - 2019 SpcFuncData'!$B$4,MATCH($A22,'For CSV - 2019 SpcFuncData'!$B$5:$B$88,0),36,1,1)</f>
        <v>218</v>
      </c>
      <c r="C22" s="113" t="str">
        <f t="shared" ca="1" si="0"/>
        <v>2,            218,    "Dining Area (Family and Leisure)"</v>
      </c>
    </row>
    <row r="23" spans="1:3" ht="15">
      <c r="A23" s="20" t="str">
        <f>TRIM(LEFT('2019 SpaceFuncData-Input'!$A20,IF(ISNUMBER(FIND(" (Note",'2019 SpaceFuncData-Input'!$A20,1)),FIND(" (Note",'2019 SpaceFuncData-Input'!$A20,1),99)))</f>
        <v>Electrical, Mechanical, Telephone Rooms</v>
      </c>
      <c r="B23" s="117">
        <f ca="1">OFFSET('For CSV - 2019 SpcFuncData'!$B$4,MATCH($A23,'For CSV - 2019 SpcFuncData'!$B$5:$B$88,0),36,1,1)</f>
        <v>219</v>
      </c>
      <c r="C23" s="113" t="str">
        <f t="shared" ca="1" si="0"/>
        <v>2,            219,    "Electrical, Mechanical, Telephone Rooms"</v>
      </c>
    </row>
    <row r="24" spans="1:3" ht="15">
      <c r="A24" s="20" t="str">
        <f>TRIM(LEFT('2019 SpaceFuncData-Input'!$A21,IF(ISNUMBER(FIND(" (Note",'2019 SpaceFuncData-Input'!$A21,1)),FIND(" (Note",'2019 SpaceFuncData-Input'!$A21,1),99)))</f>
        <v>Exercise/Fitness Center and Gymnasium Areas</v>
      </c>
      <c r="B24" s="117">
        <f ca="1">OFFSET('For CSV - 2019 SpcFuncData'!$B$4,MATCH($A24,'For CSV - 2019 SpcFuncData'!$B$5:$B$88,0),36,1,1)</f>
        <v>220</v>
      </c>
      <c r="C24" s="113" t="str">
        <f t="shared" ca="1" si="0"/>
        <v>2,            220,    "Exercise/Fitness Center and Gymnasium Areas"</v>
      </c>
    </row>
    <row r="25" spans="1:3" ht="15">
      <c r="A25" s="20" t="str">
        <f>TRIM(LEFT('2019 SpaceFuncData-Input'!$A22,IF(ISNUMBER(FIND(" (Note",'2019 SpaceFuncData-Input'!$A22,1)),FIND(" (Note",'2019 SpaceFuncData-Input'!$A22,1),99)))</f>
        <v>Financial Transaction Area</v>
      </c>
      <c r="B25" s="117">
        <f ca="1">OFFSET('For CSV - 2019 SpcFuncData'!$B$4,MATCH($A25,'For CSV - 2019 SpcFuncData'!$B$5:$B$88,0),36,1,1)</f>
        <v>221</v>
      </c>
      <c r="C25" s="113" t="str">
        <f t="shared" ca="1" si="0"/>
        <v>2,            221,    "Financial Transaction Area"</v>
      </c>
    </row>
    <row r="26" spans="1:3" ht="15">
      <c r="A26" s="20" t="str">
        <f>TRIM(LEFT('2019 SpaceFuncData-Input'!$A23,IF(ISNUMBER(FIND(" (Note",'2019 SpaceFuncData-Input'!$A23,1)),FIND(" (Note",'2019 SpaceFuncData-Input'!$A23,1),99)))</f>
        <v>General/Commercial &amp; Industrial Work Area (High Bay)</v>
      </c>
      <c r="B26" s="117">
        <f ca="1">OFFSET('For CSV - 2019 SpcFuncData'!$B$4,MATCH($A26,'For CSV - 2019 SpcFuncData'!$B$5:$B$88,0),36,1,1)</f>
        <v>222</v>
      </c>
      <c r="C26" s="113" t="str">
        <f t="shared" ca="1" si="0"/>
        <v>2,            222,    "General/Commercial &amp; Industrial Work Area (High Bay)"</v>
      </c>
    </row>
    <row r="27" spans="1:3" ht="15">
      <c r="A27" s="20" t="str">
        <f>TRIM(LEFT('2019 SpaceFuncData-Input'!$A24,IF(ISNUMBER(FIND(" (Note",'2019 SpaceFuncData-Input'!$A24,1)),FIND(" (Note",'2019 SpaceFuncData-Input'!$A24,1),99)))</f>
        <v>General/Commercial &amp; Industrial Work Area (Low Bay)</v>
      </c>
      <c r="B27" s="117">
        <f ca="1">OFFSET('For CSV - 2019 SpcFuncData'!$B$4,MATCH($A27,'For CSV - 2019 SpcFuncData'!$B$5:$B$88,0),36,1,1)</f>
        <v>223</v>
      </c>
      <c r="C27" s="113" t="str">
        <f t="shared" ca="1" si="0"/>
        <v>2,            223,    "General/Commercial &amp; Industrial Work Area (Low Bay)"</v>
      </c>
    </row>
    <row r="28" spans="1:3" ht="15">
      <c r="A28" s="20" t="str">
        <f>TRIM(LEFT('2019 SpaceFuncData-Input'!$A25,IF(ISNUMBER(FIND(" (Note",'2019 SpaceFuncData-Input'!$A25,1)),FIND(" (Note",'2019 SpaceFuncData-Input'!$A25,1),99)))</f>
        <v>General/Commercial &amp; Industrial Work Area (Precision)</v>
      </c>
      <c r="B28" s="117">
        <f ca="1">OFFSET('For CSV - 2019 SpcFuncData'!$B$4,MATCH($A28,'For CSV - 2019 SpcFuncData'!$B$5:$B$88,0),36,1,1)</f>
        <v>224</v>
      </c>
      <c r="C28" s="113" t="str">
        <f t="shared" ca="1" si="0"/>
        <v>2,            224,    "General/Commercial &amp; Industrial Work Area (Precision)"</v>
      </c>
    </row>
    <row r="29" spans="1:3" ht="15">
      <c r="A29" s="20" t="str">
        <f>TRIM(LEFT('2019 SpaceFuncData-Input'!$A26,IF(ISNUMBER(FIND(" (Note",'2019 SpaceFuncData-Input'!$A26,1)),FIND(" (Note",'2019 SpaceFuncData-Input'!$A26,1),99)))</f>
        <v>Healthcare Facility and Hospitals (Exam/Treatment Room)</v>
      </c>
      <c r="B29" s="117">
        <f ca="1">OFFSET('For CSV - 2019 SpcFuncData'!$B$4,MATCH($A29,'For CSV - 2019 SpcFuncData'!$B$5:$B$88,0),36,1,1)</f>
        <v>225</v>
      </c>
      <c r="C29" s="113" t="str">
        <f t="shared" ca="1" si="0"/>
        <v>2,            225,    "Healthcare Facility and Hospitals (Exam/Treatment Room)"</v>
      </c>
    </row>
    <row r="30" spans="1:3" ht="15">
      <c r="A30" s="20" t="str">
        <f>TRIM(LEFT('2019 SpaceFuncData-Input'!$A27,IF(ISNUMBER(FIND(" (Note",'2019 SpaceFuncData-Input'!$A27,1)),FIND(" (Note",'2019 SpaceFuncData-Input'!$A27,1),99)))</f>
        <v>Healthcare Facility and Hospitals (Imaging Room)</v>
      </c>
      <c r="B30" s="117">
        <f ca="1">OFFSET('For CSV - 2019 SpcFuncData'!$B$4,MATCH($A30,'For CSV - 2019 SpcFuncData'!$B$5:$B$88,0),36,1,1)</f>
        <v>277</v>
      </c>
      <c r="C30" s="113" t="str">
        <f t="shared" ca="1" si="0"/>
        <v>2,            277,    "Healthcare Facility and Hospitals (Imaging Room)"</v>
      </c>
    </row>
    <row r="31" spans="1:3" ht="15">
      <c r="A31" s="20" t="str">
        <f>TRIM(LEFT('2019 SpaceFuncData-Input'!$A28,IF(ISNUMBER(FIND(" (Note",'2019 SpaceFuncData-Input'!$A28,1)),FIND(" (Note",'2019 SpaceFuncData-Input'!$A28,1),99)))</f>
        <v>Healthcare Facility and Hospitals (Medical Supply Room)</v>
      </c>
      <c r="B31" s="117">
        <f ca="1">OFFSET('For CSV - 2019 SpcFuncData'!$B$4,MATCH($A31,'For CSV - 2019 SpcFuncData'!$B$5:$B$88,0),36,1,1)</f>
        <v>278</v>
      </c>
      <c r="C31" s="113" t="str">
        <f t="shared" ca="1" si="0"/>
        <v>2,            278,    "Healthcare Facility and Hospitals (Medical Supply Room)"</v>
      </c>
    </row>
    <row r="32" spans="1:3" ht="15">
      <c r="A32" s="20" t="str">
        <f>TRIM(LEFT('2019 SpaceFuncData-Input'!$A29,IF(ISNUMBER(FIND(" (Note",'2019 SpaceFuncData-Input'!$A29,1)),FIND(" (Note",'2019 SpaceFuncData-Input'!$A29,1),99)))</f>
        <v>Healthcare Facility and Hospitals (Nursery)</v>
      </c>
      <c r="B32" s="117">
        <f ca="1">OFFSET('For CSV - 2019 SpcFuncData'!$B$4,MATCH($A32,'For CSV - 2019 SpcFuncData'!$B$5:$B$88,0),36,1,1)</f>
        <v>279</v>
      </c>
      <c r="C32" s="113" t="str">
        <f t="shared" ca="1" si="0"/>
        <v>2,            279,    "Healthcare Facility and Hospitals (Nursery)"</v>
      </c>
    </row>
    <row r="33" spans="1:3" ht="15">
      <c r="A33" s="20" t="str">
        <f>TRIM(LEFT('2019 SpaceFuncData-Input'!$A30,IF(ISNUMBER(FIND(" (Note",'2019 SpaceFuncData-Input'!$A30,1)),FIND(" (Note",'2019 SpaceFuncData-Input'!$A30,1),99)))</f>
        <v>Healthcare Facility and Hospitals (Nurse's Station)</v>
      </c>
      <c r="B33" s="117">
        <f ca="1">OFFSET('For CSV - 2019 SpcFuncData'!$B$4,MATCH($A33,'For CSV - 2019 SpcFuncData'!$B$5:$B$88,0),36,1,1)</f>
        <v>280</v>
      </c>
      <c r="C33" s="113" t="str">
        <f t="shared" ca="1" si="0"/>
        <v>2,            280,    "Healthcare Facility and Hospitals (Nurse's Station)"</v>
      </c>
    </row>
    <row r="34" spans="1:3" ht="15">
      <c r="A34" s="20" t="str">
        <f>TRIM(LEFT('2019 SpaceFuncData-Input'!$A31,IF(ISNUMBER(FIND(" (Note",'2019 SpaceFuncData-Input'!$A31,1)),FIND(" (Note",'2019 SpaceFuncData-Input'!$A31,1),99)))</f>
        <v>Healthcare Facility and Hospitals (Operating Room)</v>
      </c>
      <c r="B34" s="117">
        <f ca="1">OFFSET('For CSV - 2019 SpcFuncData'!$B$4,MATCH($A34,'For CSV - 2019 SpcFuncData'!$B$5:$B$88,0),36,1,1)</f>
        <v>281</v>
      </c>
      <c r="C34" s="113" t="str">
        <f t="shared" ca="1" si="0"/>
        <v>2,            281,    "Healthcare Facility and Hospitals (Operating Room)"</v>
      </c>
    </row>
    <row r="35" spans="1:3" ht="15">
      <c r="A35" s="20" t="str">
        <f>TRIM(LEFT('2019 SpaceFuncData-Input'!$A32,IF(ISNUMBER(FIND(" (Note",'2019 SpaceFuncData-Input'!$A32,1)),FIND(" (Note",'2019 SpaceFuncData-Input'!$A32,1),99)))</f>
        <v>Healthcare Facility and Hospitals (Patient Room)</v>
      </c>
      <c r="B35" s="117">
        <f ca="1">OFFSET('For CSV - 2019 SpcFuncData'!$B$4,MATCH($A35,'For CSV - 2019 SpcFuncData'!$B$5:$B$88,0),36,1,1)</f>
        <v>282</v>
      </c>
      <c r="C35" s="113" t="str">
        <f t="shared" ca="1" si="0"/>
        <v>2,            282,    "Healthcare Facility and Hospitals (Patient Room)"</v>
      </c>
    </row>
    <row r="36" spans="1:3" ht="15">
      <c r="A36" s="20" t="str">
        <f>TRIM(LEFT('2019 SpaceFuncData-Input'!$A33,IF(ISNUMBER(FIND(" (Note",'2019 SpaceFuncData-Input'!$A33,1)),FIND(" (Note",'2019 SpaceFuncData-Input'!$A33,1),99)))</f>
        <v>Healthcare Facility and Hospitals (Physical Therapy Room)</v>
      </c>
      <c r="B36" s="117">
        <f ca="1">OFFSET('For CSV - 2019 SpcFuncData'!$B$4,MATCH($A36,'For CSV - 2019 SpcFuncData'!$B$5:$B$88,0),36,1,1)</f>
        <v>283</v>
      </c>
      <c r="C36" s="113" t="str">
        <f t="shared" ca="1" si="0"/>
        <v>2,            283,    "Healthcare Facility and Hospitals (Physical Therapy Room)"</v>
      </c>
    </row>
    <row r="37" spans="1:3" ht="15">
      <c r="A37" s="20" t="str">
        <f>TRIM(LEFT('2019 SpaceFuncData-Input'!$A34,IF(ISNUMBER(FIND(" (Note",'2019 SpaceFuncData-Input'!$A34,1)),FIND(" (Note",'2019 SpaceFuncData-Input'!$A34,1),99)))</f>
        <v>Healthcare Facility and Hospitals (Recovery Room)</v>
      </c>
      <c r="B37" s="117">
        <f ca="1">OFFSET('For CSV - 2019 SpcFuncData'!$B$4,MATCH($A37,'For CSV - 2019 SpcFuncData'!$B$5:$B$88,0),36,1,1)</f>
        <v>284</v>
      </c>
      <c r="C37" s="113" t="str">
        <f t="shared" ca="1" si="0"/>
        <v>2,            284,    "Healthcare Facility and Hospitals (Recovery Room)"</v>
      </c>
    </row>
    <row r="38" spans="1:3" ht="15">
      <c r="A38" s="20" t="str">
        <f>TRIM(LEFT('2019 SpaceFuncData-Input'!$A35,IF(ISNUMBER(FIND(" (Note",'2019 SpaceFuncData-Input'!$A35,1)),FIND(" (Note",'2019 SpaceFuncData-Input'!$A35,1),99)))</f>
        <v>High-Rise Residential Living Spaces</v>
      </c>
      <c r="B38" s="117">
        <f ca="1">OFFSET('For CSV - 2019 SpcFuncData'!$B$4,MATCH($A38,'For CSV - 2019 SpcFuncData'!$B$5:$B$88,0),36,1,1)</f>
        <v>226</v>
      </c>
      <c r="C38" s="113" t="str">
        <f t="shared" ca="1" si="0"/>
        <v>2,            226,    "High-Rise Residential Living Spaces"</v>
      </c>
    </row>
    <row r="39" spans="1:3" ht="15">
      <c r="A39" s="20" t="str">
        <f>TRIM(LEFT('2019 SpaceFuncData-Input'!$A36,IF(ISNUMBER(FIND(" (Note",'2019 SpaceFuncData-Input'!$A36,1)),FIND(" (Note",'2019 SpaceFuncData-Input'!$A36,1),99)))</f>
        <v>Hotel Function Area</v>
      </c>
      <c r="B39" s="117">
        <f ca="1">OFFSET('For CSV - 2019 SpcFuncData'!$B$4,MATCH($A39,'For CSV - 2019 SpcFuncData'!$B$5:$B$88,0),36,1,1)</f>
        <v>227</v>
      </c>
      <c r="C39" s="113" t="str">
        <f t="shared" ca="1" si="0"/>
        <v>2,            227,    "Hotel Function Area"</v>
      </c>
    </row>
    <row r="40" spans="1:3" ht="15">
      <c r="A40" s="20" t="str">
        <f>TRIM(LEFT('2019 SpaceFuncData-Input'!$A37,IF(ISNUMBER(FIND(" (Note",'2019 SpaceFuncData-Input'!$A37,1)),FIND(" (Note",'2019 SpaceFuncData-Input'!$A37,1),99)))</f>
        <v>Hotel/Motel Guest Room</v>
      </c>
      <c r="B40" s="117">
        <f ca="1">OFFSET('For CSV - 2019 SpcFuncData'!$B$4,MATCH($A40,'For CSV - 2019 SpcFuncData'!$B$5:$B$88,0),36,1,1)</f>
        <v>228</v>
      </c>
      <c r="C40" s="113" t="str">
        <f t="shared" ca="1" si="0"/>
        <v>2,            228,    "Hotel/Motel Guest Room"</v>
      </c>
    </row>
    <row r="41" spans="1:3" ht="15">
      <c r="A41" s="20" t="str">
        <f>TRIM(LEFT('2019 SpaceFuncData-Input'!$A38,IF(ISNUMBER(FIND(" (Note",'2019 SpaceFuncData-Input'!$A38,1)),FIND(" (Note",'2019 SpaceFuncData-Input'!$A38,1),99)))</f>
        <v>Kitchen/Food Preparation Area</v>
      </c>
      <c r="B41" s="117">
        <f ca="1">OFFSET('For CSV - 2019 SpcFuncData'!$B$4,MATCH($A41,'For CSV - 2019 SpcFuncData'!$B$5:$B$88,0),36,1,1)</f>
        <v>229</v>
      </c>
      <c r="C41" s="113" t="str">
        <f t="shared" ca="1" si="0"/>
        <v>2,            229,    "Kitchen/Food Preparation Area"</v>
      </c>
    </row>
    <row r="42" spans="1:3" ht="15">
      <c r="A42" s="20" t="str">
        <f>TRIM(LEFT('2019 SpaceFuncData-Input'!$A39,IF(ISNUMBER(FIND(" (Note",'2019 SpaceFuncData-Input'!$A39,1)),FIND(" (Note",'2019 SpaceFuncData-Input'!$A39,1),99)))</f>
        <v>Kitchenette or Residential Kitchen</v>
      </c>
      <c r="B42" s="117">
        <f ca="1">OFFSET('For CSV - 2019 SpcFuncData'!$B$4,MATCH($A42,'For CSV - 2019 SpcFuncData'!$B$5:$B$88,0),36,1,1)</f>
        <v>230</v>
      </c>
      <c r="C42" s="113" t="str">
        <f t="shared" ca="1" si="0"/>
        <v>2,            230,    "Kitchenette or Residential Kitchen"</v>
      </c>
    </row>
    <row r="43" spans="1:3" ht="15">
      <c r="A43" s="20" t="str">
        <f>TRIM(LEFT('2019 SpaceFuncData-Input'!$A40,IF(ISNUMBER(FIND(" (Note",'2019 SpaceFuncData-Input'!$A40,1)),FIND(" (Note",'2019 SpaceFuncData-Input'!$A40,1),99)))</f>
        <v>Laundry Area</v>
      </c>
      <c r="B43" s="117">
        <f ca="1">OFFSET('For CSV - 2019 SpcFuncData'!$B$4,MATCH($A43,'For CSV - 2019 SpcFuncData'!$B$5:$B$88,0),36,1,1)</f>
        <v>231</v>
      </c>
      <c r="C43" s="113" t="str">
        <f t="shared" ca="1" si="0"/>
        <v>2,            231,    "Laundry Area"</v>
      </c>
    </row>
    <row r="44" spans="1:3" ht="15">
      <c r="A44" s="20" t="str">
        <f>TRIM(LEFT('2019 SpaceFuncData-Input'!$A41,IF(ISNUMBER(FIND(" (Note",'2019 SpaceFuncData-Input'!$A41,1)),FIND(" (Note",'2019 SpaceFuncData-Input'!$A41,1),99)))</f>
        <v>Library (Reading Area)</v>
      </c>
      <c r="B44" s="117">
        <f ca="1">OFFSET('For CSV - 2019 SpcFuncData'!$B$4,MATCH($A44,'For CSV - 2019 SpcFuncData'!$B$5:$B$88,0),36,1,1)</f>
        <v>232</v>
      </c>
      <c r="C44" s="113" t="str">
        <f t="shared" ca="1" si="0"/>
        <v>2,            232,    "Library (Reading Area)"</v>
      </c>
    </row>
    <row r="45" spans="1:3" ht="15">
      <c r="A45" s="20" t="str">
        <f>TRIM(LEFT('2019 SpaceFuncData-Input'!$A42,IF(ISNUMBER(FIND(" (Note",'2019 SpaceFuncData-Input'!$A42,1)),FIND(" (Note",'2019 SpaceFuncData-Input'!$A42,1),99)))</f>
        <v>Library (Stacks Area)</v>
      </c>
      <c r="B45" s="117">
        <f ca="1">OFFSET('For CSV - 2019 SpcFuncData'!$B$4,MATCH($A45,'For CSV - 2019 SpcFuncData'!$B$5:$B$88,0),36,1,1)</f>
        <v>233</v>
      </c>
      <c r="C45" s="113" t="str">
        <f t="shared" ca="1" si="0"/>
        <v>2,            233,    "Library (Stacks Area)"</v>
      </c>
    </row>
    <row r="46" spans="1:3" ht="15">
      <c r="A46" s="20" t="str">
        <f>TRIM(LEFT('2019 SpaceFuncData-Input'!$A43,IF(ISNUMBER(FIND(" (Note",'2019 SpaceFuncData-Input'!$A43,1)),FIND(" (Note",'2019 SpaceFuncData-Input'!$A43,1),99)))</f>
        <v>Locker Room</v>
      </c>
      <c r="B46" s="117">
        <f ca="1">OFFSET('For CSV - 2019 SpcFuncData'!$B$4,MATCH($A46,'For CSV - 2019 SpcFuncData'!$B$5:$B$88,0),36,1,1)</f>
        <v>234</v>
      </c>
      <c r="C46" s="113" t="str">
        <f t="shared" ca="1" si="0"/>
        <v>2,            234,    "Locker Room"</v>
      </c>
    </row>
    <row r="47" spans="1:3" ht="15">
      <c r="A47" s="20" t="str">
        <f>TRIM(LEFT('2019 SpaceFuncData-Input'!$A44,IF(ISNUMBER(FIND(" (Note",'2019 SpaceFuncData-Input'!$A44,1)),FIND(" (Note",'2019 SpaceFuncData-Input'!$A44,1),99)))</f>
        <v>Lounge, Breakroom, or Waiting Area</v>
      </c>
      <c r="B47" s="117">
        <f ca="1">OFFSET('For CSV - 2019 SpcFuncData'!$B$4,MATCH($A47,'For CSV - 2019 SpcFuncData'!$B$5:$B$88,0),36,1,1)</f>
        <v>235</v>
      </c>
      <c r="C47" s="113" t="str">
        <f t="shared" ca="1" si="0"/>
        <v>2,            235,    "Lounge, Breakroom, or Waiting Area"</v>
      </c>
    </row>
    <row r="48" spans="1:3" ht="15">
      <c r="A48" s="20" t="str">
        <f>TRIM(LEFT('2019 SpaceFuncData-Input'!$A45,IF(ISNUMBER(FIND(" (Note",'2019 SpaceFuncData-Input'!$A45,1)),FIND(" (Note",'2019 SpaceFuncData-Input'!$A45,1),99)))</f>
        <v>Main Entry Lobby</v>
      </c>
      <c r="B48" s="117">
        <f ca="1">OFFSET('For CSV - 2019 SpcFuncData'!$B$4,MATCH($A48,'For CSV - 2019 SpcFuncData'!$B$5:$B$88,0),36,1,1)</f>
        <v>236</v>
      </c>
      <c r="C48" s="113" t="str">
        <f t="shared" ca="1" si="0"/>
        <v>2,            236,    "Main Entry Lobby"</v>
      </c>
    </row>
    <row r="49" spans="1:3" ht="15">
      <c r="A49" s="20" t="str">
        <f>TRIM(LEFT('2019 SpaceFuncData-Input'!$A46,IF(ISNUMBER(FIND(" (Note",'2019 SpaceFuncData-Input'!$A46,1)),FIND(" (Note",'2019 SpaceFuncData-Input'!$A46,1),99)))</f>
        <v>Museum Area (Exhibition/Display)</v>
      </c>
      <c r="B49" s="117">
        <f ca="1">OFFSET('For CSV - 2019 SpcFuncData'!$B$4,MATCH($A49,'For CSV - 2019 SpcFuncData'!$B$5:$B$88,0),36,1,1)</f>
        <v>237</v>
      </c>
      <c r="C49" s="113" t="str">
        <f t="shared" ca="1" si="0"/>
        <v>2,            237,    "Museum Area (Exhibition/Display)"</v>
      </c>
    </row>
    <row r="50" spans="1:3" ht="15">
      <c r="A50" s="20" t="str">
        <f>TRIM(LEFT('2019 SpaceFuncData-Input'!$A47,IF(ISNUMBER(FIND(" (Note",'2019 SpaceFuncData-Input'!$A47,1)),FIND(" (Note",'2019 SpaceFuncData-Input'!$A47,1),99)))</f>
        <v>Museum Area (Restoration Room)</v>
      </c>
      <c r="B50" s="117">
        <f ca="1">OFFSET('For CSV - 2019 SpcFuncData'!$B$4,MATCH($A50,'For CSV - 2019 SpcFuncData'!$B$5:$B$88,0),36,1,1)</f>
        <v>238</v>
      </c>
      <c r="C50" s="113" t="str">
        <f t="shared" ca="1" si="0"/>
        <v>2,            238,    "Museum Area (Restoration Room)"</v>
      </c>
    </row>
    <row r="51" spans="1:3" ht="15">
      <c r="A51" s="20" t="str">
        <f>TRIM(LEFT('2019 SpaceFuncData-Input'!$A48,IF(ISNUMBER(FIND(" (Note",'2019 SpaceFuncData-Input'!$A48,1)),FIND(" (Note",'2019 SpaceFuncData-Input'!$A48,1),99)))</f>
        <v>Office Area (&lt;250 square feet)</v>
      </c>
      <c r="B51" s="117">
        <f ca="1">OFFSET('For CSV - 2019 SpcFuncData'!$B$4,MATCH($A51,'For CSV - 2019 SpcFuncData'!$B$5:$B$88,0),36,1,1)</f>
        <v>239</v>
      </c>
      <c r="C51" s="113" t="str">
        <f t="shared" ca="1" si="0"/>
        <v>2,            239,    "Office Area (&lt;250 square feet)"</v>
      </c>
    </row>
    <row r="52" spans="1:3" ht="15">
      <c r="A52" s="20" t="str">
        <f>TRIM(LEFT('2019 SpaceFuncData-Input'!$A49,IF(ISNUMBER(FIND(" (Note",'2019 SpaceFuncData-Input'!$A49,1)),FIND(" (Note",'2019 SpaceFuncData-Input'!$A49,1),99)))</f>
        <v>Office Area (&gt;250 square feet)</v>
      </c>
      <c r="B52" s="117">
        <f ca="1">OFFSET('For CSV - 2019 SpcFuncData'!$B$4,MATCH($A52,'For CSV - 2019 SpcFuncData'!$B$5:$B$88,0),36,1,1)</f>
        <v>240</v>
      </c>
      <c r="C52" s="113" t="str">
        <f t="shared" ca="1" si="0"/>
        <v>2,            240,    "Office Area (&gt;250 square feet)"</v>
      </c>
    </row>
    <row r="53" spans="1:3" ht="15">
      <c r="A53" s="20" t="str">
        <f>TRIM(LEFT('2019 SpaceFuncData-Input'!$A50,IF(ISNUMBER(FIND(" (Note",'2019 SpaceFuncData-Input'!$A50,1)),FIND(" (Note",'2019 SpaceFuncData-Input'!$A50,1),99)))</f>
        <v>Office Area (Open plan office)</v>
      </c>
      <c r="B53" s="117">
        <f ca="1">OFFSET('For CSV - 2019 SpcFuncData'!$B$4,MATCH($A53,'For CSV - 2019 SpcFuncData'!$B$5:$B$88,0),36,1,1)</f>
        <v>241</v>
      </c>
      <c r="C53" s="113" t="str">
        <f t="shared" ca="1" si="0"/>
        <v>2,            241,    "Office Area (Open plan office)"</v>
      </c>
    </row>
    <row r="54" spans="1:3" ht="15">
      <c r="A54" s="20" t="str">
        <f>TRIM(LEFT('2019 SpaceFuncData-Input'!$A51,IF(ISNUMBER(FIND(" (Note",'2019 SpaceFuncData-Input'!$A51,1)),FIND(" (Note",'2019 SpaceFuncData-Input'!$A51,1),99)))</f>
        <v>Parking Garage Area (Daylight Adaptation Zones)</v>
      </c>
      <c r="B54" s="117">
        <f ca="1">OFFSET('For CSV - 2019 SpcFuncData'!$B$4,MATCH($A54,'For CSV - 2019 SpcFuncData'!$B$5:$B$88,0),36,1,1)</f>
        <v>242</v>
      </c>
      <c r="C54" s="113" t="str">
        <f t="shared" ca="1" si="0"/>
        <v>2,            242,    "Parking Garage Area (Daylight Adaptation Zones)"</v>
      </c>
    </row>
    <row r="55" spans="1:3" ht="15">
      <c r="A55" s="20" t="str">
        <f>TRIM(LEFT('2019 SpaceFuncData-Input'!$A52,IF(ISNUMBER(FIND(" (Note",'2019 SpaceFuncData-Input'!$A52,1)),FIND(" (Note",'2019 SpaceFuncData-Input'!$A52,1),99)))</f>
        <v>Parking Garage Area (Dedicated Ramps)</v>
      </c>
      <c r="B55" s="117">
        <f ca="1">OFFSET('For CSV - 2019 SpcFuncData'!$B$4,MATCH($A55,'For CSV - 2019 SpcFuncData'!$B$5:$B$88,0),36,1,1)</f>
        <v>243</v>
      </c>
      <c r="C55" s="113" t="str">
        <f t="shared" ca="1" si="0"/>
        <v>2,            243,    "Parking Garage Area (Dedicated Ramps)"</v>
      </c>
    </row>
    <row r="56" spans="1:3" ht="15">
      <c r="A56" s="20" t="str">
        <f>TRIM(LEFT('2019 SpaceFuncData-Input'!$A53,IF(ISNUMBER(FIND(" (Note",'2019 SpaceFuncData-Input'!$A53,1)),FIND(" (Note",'2019 SpaceFuncData-Input'!$A53,1),99)))</f>
        <v>Parking Garage Area (Parking Zone)</v>
      </c>
      <c r="B56" s="117">
        <f ca="1">OFFSET('For CSV - 2019 SpcFuncData'!$B$4,MATCH($A56,'For CSV - 2019 SpcFuncData'!$B$5:$B$88,0),36,1,1)</f>
        <v>244</v>
      </c>
      <c r="C56" s="113" t="str">
        <f t="shared" ca="1" si="0"/>
        <v>2,            244,    "Parking Garage Area (Parking Zone)"</v>
      </c>
    </row>
    <row r="57" spans="1:3" ht="15">
      <c r="A57" s="20" t="str">
        <f>TRIM(LEFT('2019 SpaceFuncData-Input'!$A54,IF(ISNUMBER(FIND(" (Note",'2019 SpaceFuncData-Input'!$A54,1)),FIND(" (Note",'2019 SpaceFuncData-Input'!$A54,1),99)))</f>
        <v>Pharmacy Area</v>
      </c>
      <c r="B57" s="117">
        <f ca="1">OFFSET('For CSV - 2019 SpcFuncData'!$B$4,MATCH($A57,'For CSV - 2019 SpcFuncData'!$B$5:$B$88,0),36,1,1)</f>
        <v>245</v>
      </c>
      <c r="C57" s="113" t="str">
        <f t="shared" ca="1" si="0"/>
        <v>2,            245,    "Pharmacy Area"</v>
      </c>
    </row>
    <row r="58" spans="1:3" ht="15">
      <c r="A58" s="20" t="str">
        <f>TRIM(LEFT('2019 SpaceFuncData-Input'!$A55,IF(ISNUMBER(FIND(" (Note",'2019 SpaceFuncData-Input'!$A55,1)),FIND(" (Note",'2019 SpaceFuncData-Input'!$A55,1),99)))</f>
        <v>Religious Worship Area</v>
      </c>
      <c r="B58" s="117">
        <f ca="1">OFFSET('For CSV - 2019 SpcFuncData'!$B$4,MATCH($A58,'For CSV - 2019 SpcFuncData'!$B$5:$B$88,0),36,1,1)</f>
        <v>246</v>
      </c>
      <c r="C58" s="113" t="str">
        <f t="shared" ca="1" si="0"/>
        <v>2,            246,    "Religious Worship Area"</v>
      </c>
    </row>
    <row r="59" spans="1:3" ht="15">
      <c r="A59" s="20" t="str">
        <f>TRIM(LEFT('2019 SpaceFuncData-Input'!$A56,IF(ISNUMBER(FIND(" (Note",'2019 SpaceFuncData-Input'!$A56,1)),FIND(" (Note",'2019 SpaceFuncData-Input'!$A56,1),99)))</f>
        <v>Restrooms</v>
      </c>
      <c r="B59" s="117">
        <f ca="1">OFFSET('For CSV - 2019 SpcFuncData'!$B$4,MATCH($A59,'For CSV - 2019 SpcFuncData'!$B$5:$B$88,0),36,1,1)</f>
        <v>247</v>
      </c>
      <c r="C59" s="113" t="str">
        <f t="shared" ca="1" si="0"/>
        <v>2,            247,    "Restrooms"</v>
      </c>
    </row>
    <row r="60" spans="1:3" ht="15">
      <c r="A60" s="20" t="str">
        <f>TRIM(LEFT('2019 SpaceFuncData-Input'!$A57,IF(ISNUMBER(FIND(" (Note",'2019 SpaceFuncData-Input'!$A57,1)),FIND(" (Note",'2019 SpaceFuncData-Input'!$A57,1),99)))</f>
        <v>Retail Sales Area (Fitting Room)</v>
      </c>
      <c r="B60" s="117">
        <f ca="1">OFFSET('For CSV - 2019 SpcFuncData'!$B$4,MATCH($A60,'For CSV - 2019 SpcFuncData'!$B$5:$B$88,0),36,1,1)</f>
        <v>248</v>
      </c>
      <c r="C60" s="113" t="str">
        <f t="shared" ca="1" si="0"/>
        <v>2,            248,    "Retail Sales Area (Fitting Room)"</v>
      </c>
    </row>
    <row r="61" spans="1:3" ht="15">
      <c r="A61" s="20" t="str">
        <f>TRIM(LEFT('2019 SpaceFuncData-Input'!$A58,IF(ISNUMBER(FIND(" (Note",'2019 SpaceFuncData-Input'!$A58,1)),FIND(" (Note",'2019 SpaceFuncData-Input'!$A58,1),99)))</f>
        <v>Retail Sales Area (Grocery Sales)</v>
      </c>
      <c r="B61" s="117">
        <f ca="1">OFFSET('For CSV - 2019 SpcFuncData'!$B$4,MATCH($A61,'For CSV - 2019 SpcFuncData'!$B$5:$B$88,0),36,1,1)</f>
        <v>249</v>
      </c>
      <c r="C61" s="113" t="str">
        <f t="shared" ca="1" si="0"/>
        <v>2,            249,    "Retail Sales Area (Grocery Sales)"</v>
      </c>
    </row>
    <row r="62" spans="1:3" ht="15">
      <c r="A62" s="20" t="str">
        <f>TRIM(LEFT('2019 SpaceFuncData-Input'!$A59,IF(ISNUMBER(FIND(" (Note",'2019 SpaceFuncData-Input'!$A59,1)),FIND(" (Note",'2019 SpaceFuncData-Input'!$A59,1),99)))</f>
        <v>Retail Sales Area (Retail Merchandise Sales)</v>
      </c>
      <c r="B62" s="117">
        <f ca="1">OFFSET('For CSV - 2019 SpcFuncData'!$B$4,MATCH($A62,'For CSV - 2019 SpcFuncData'!$B$5:$B$88,0),36,1,1)</f>
        <v>250</v>
      </c>
      <c r="C62" s="113" t="str">
        <f t="shared" ca="1" si="0"/>
        <v>2,            250,    "Retail Sales Area (Retail Merchandise Sales)"</v>
      </c>
    </row>
    <row r="63" spans="1:3" ht="15">
      <c r="A63" s="20" t="str">
        <f>TRIM(LEFT('2019 SpaceFuncData-Input'!$A60,IF(ISNUMBER(FIND(" (Note",'2019 SpaceFuncData-Input'!$A60,1)),FIND(" (Note",'2019 SpaceFuncData-Input'!$A60,1),99)))</f>
        <v>Scientific Laboratory Area</v>
      </c>
      <c r="B63" s="117">
        <f ca="1">OFFSET('For CSV - 2019 SpcFuncData'!$B$4,MATCH($A63,'For CSV - 2019 SpcFuncData'!$B$5:$B$88,0),36,1,1)</f>
        <v>251</v>
      </c>
      <c r="C63" s="113" t="str">
        <f t="shared" ca="1" si="0"/>
        <v>2,            251,    "Scientific Laboratory Area"</v>
      </c>
    </row>
    <row r="64" spans="1:3" ht="15">
      <c r="A64" s="20" t="str">
        <f>TRIM(LEFT('2019 SpaceFuncData-Input'!$A61,IF(ISNUMBER(FIND(" (Note",'2019 SpaceFuncData-Input'!$A61,1)),FIND(" (Note",'2019 SpaceFuncData-Input'!$A61,1),99)))</f>
        <v>Sports Arena - Playing Area (&gt; 5,000 Spectators)</v>
      </c>
      <c r="B64" s="117">
        <f ca="1">OFFSET('For CSV - 2019 SpcFuncData'!$B$4,MATCH($A64,'For CSV - 2019 SpcFuncData'!$B$5:$B$88,0),36,1,1)</f>
        <v>252</v>
      </c>
      <c r="C64" s="113" t="str">
        <f t="shared" ca="1" si="0"/>
        <v>2,            252,    "Sports Arena - Playing Area (&gt; 5,000 Spectators)"</v>
      </c>
    </row>
    <row r="65" spans="1:3" ht="15">
      <c r="A65" s="20" t="str">
        <f>TRIM(LEFT('2019 SpaceFuncData-Input'!$A62,IF(ISNUMBER(FIND(" (Note",'2019 SpaceFuncData-Input'!$A62,1)),FIND(" (Note",'2019 SpaceFuncData-Input'!$A62,1),99)))</f>
        <v>Sports Arena - Playing Area (2,000 - 5,000 Spectators)</v>
      </c>
      <c r="B65" s="117">
        <f ca="1">OFFSET('For CSV - 2019 SpcFuncData'!$B$4,MATCH($A65,'For CSV - 2019 SpcFuncData'!$B$5:$B$88,0),36,1,1)</f>
        <v>253</v>
      </c>
      <c r="C65" s="113" t="str">
        <f t="shared" ca="1" si="0"/>
        <v>2,            253,    "Sports Arena - Playing Area (2,000 - 5,000 Spectators)"</v>
      </c>
    </row>
    <row r="66" spans="1:3" ht="15">
      <c r="A66" s="20" t="str">
        <f>TRIM(LEFT('2019 SpaceFuncData-Input'!$A63,IF(ISNUMBER(FIND(" (Note",'2019 SpaceFuncData-Input'!$A63,1)),FIND(" (Note",'2019 SpaceFuncData-Input'!$A63,1),99)))</f>
        <v>Sports Arena - Playing Area (&lt; 2,000 Spectators)</v>
      </c>
      <c r="B66" s="117">
        <f ca="1">OFFSET('For CSV - 2019 SpcFuncData'!$B$4,MATCH($A66,'For CSV - 2019 SpcFuncData'!$B$5:$B$88,0),36,1,1)</f>
        <v>254</v>
      </c>
      <c r="C66" s="113" t="str">
        <f t="shared" ca="1" si="0"/>
        <v>2,            254,    "Sports Arena - Playing Area (&lt; 2,000 Spectators)"</v>
      </c>
    </row>
    <row r="67" spans="1:3" ht="15">
      <c r="A67" s="20" t="str">
        <f>TRIM(LEFT('2019 SpaceFuncData-Input'!$A64,IF(ISNUMBER(FIND(" (Note",'2019 SpaceFuncData-Input'!$A64,1)),FIND(" (Note",'2019 SpaceFuncData-Input'!$A64,1),99)))</f>
        <v>Sports Arena - Playing Area (Recreational)</v>
      </c>
      <c r="B67" s="117">
        <f ca="1">OFFSET('For CSV - 2019 SpcFuncData'!$B$4,MATCH($A67,'For CSV - 2019 SpcFuncData'!$B$5:$B$88,0),36,1,1)</f>
        <v>255</v>
      </c>
      <c r="C67" s="113" t="str">
        <f t="shared" ca="1" si="0"/>
        <v>2,            255,    "Sports Arena - Playing Area (Recreational)"</v>
      </c>
    </row>
    <row r="68" spans="1:3" ht="15">
      <c r="A68" s="20" t="str">
        <f>TRIM(LEFT('2019 SpaceFuncData-Input'!$A65,IF(ISNUMBER(FIND(" (Note",'2019 SpaceFuncData-Input'!$A65,1)),FIND(" (Note",'2019 SpaceFuncData-Input'!$A65,1),99)))</f>
        <v>Stairwell</v>
      </c>
      <c r="B68" s="117">
        <f ca="1">OFFSET('For CSV - 2019 SpcFuncData'!$B$4,MATCH($A68,'For CSV - 2019 SpcFuncData'!$B$5:$B$88,0),36,1,1)</f>
        <v>256</v>
      </c>
      <c r="C68" s="113" t="str">
        <f t="shared" ca="1" si="0"/>
        <v>2,            256,    "Stairwell"</v>
      </c>
    </row>
    <row r="69" spans="1:3" ht="15">
      <c r="A69" s="20" t="str">
        <f>TRIM(LEFT('2019 SpaceFuncData-Input'!$A66,IF(ISNUMBER(FIND(" (Note",'2019 SpaceFuncData-Input'!$A66,1)),FIND(" (Note",'2019 SpaceFuncData-Input'!$A66,1),99)))</f>
        <v>Theater Area (Motion Picture)</v>
      </c>
      <c r="B69" s="117">
        <f ca="1">OFFSET('For CSV - 2019 SpcFuncData'!$B$4,MATCH($A69,'For CSV - 2019 SpcFuncData'!$B$5:$B$88,0),36,1,1)</f>
        <v>257</v>
      </c>
      <c r="C69" s="113" t="str">
        <f t="shared" ca="1" si="0"/>
        <v>2,            257,    "Theater Area (Motion Picture)"</v>
      </c>
    </row>
    <row r="70" spans="1:3" ht="15">
      <c r="A70" s="20" t="str">
        <f>TRIM(LEFT('2019 SpaceFuncData-Input'!$A67,IF(ISNUMBER(FIND(" (Note",'2019 SpaceFuncData-Input'!$A67,1)),FIND(" (Note",'2019 SpaceFuncData-Input'!$A67,1),99)))</f>
        <v>Theater Area (Performance)</v>
      </c>
      <c r="B70" s="117">
        <f ca="1">OFFSET('For CSV - 2019 SpcFuncData'!$B$4,MATCH($A70,'For CSV - 2019 SpcFuncData'!$B$5:$B$88,0),36,1,1)</f>
        <v>258</v>
      </c>
      <c r="C70" s="113" t="str">
        <f t="shared" ca="1" si="0"/>
        <v>2,            258,    "Theater Area (Performance)"</v>
      </c>
    </row>
    <row r="71" spans="1:3" ht="15">
      <c r="A71" s="20" t="str">
        <f>TRIM(LEFT('2019 SpaceFuncData-Input'!$A68,IF(ISNUMBER(FIND(" (Note",'2019 SpaceFuncData-Input'!$A68,1)),FIND(" (Note",'2019 SpaceFuncData-Input'!$A68,1),99)))</f>
        <v>Transportation Function (Baggage Area)</v>
      </c>
      <c r="B71" s="117">
        <f ca="1">OFFSET('For CSV - 2019 SpcFuncData'!$B$4,MATCH($A71,'For CSV - 2019 SpcFuncData'!$B$5:$B$88,0),36,1,1)</f>
        <v>259</v>
      </c>
      <c r="C71" s="113" t="str">
        <f t="shared" ca="1" si="0"/>
        <v>2,            259,    "Transportation Function (Baggage Area)"</v>
      </c>
    </row>
    <row r="72" spans="1:3" ht="15">
      <c r="A72" s="20" t="str">
        <f>TRIM(LEFT('2019 SpaceFuncData-Input'!$A69,IF(ISNUMBER(FIND(" (Note",'2019 SpaceFuncData-Input'!$A69,1)),FIND(" (Note",'2019 SpaceFuncData-Input'!$A69,1),99)))</f>
        <v>Transportation Function (Ticketing Area)</v>
      </c>
      <c r="B72" s="117">
        <f ca="1">OFFSET('For CSV - 2019 SpcFuncData'!$B$4,MATCH($A72,'For CSV - 2019 SpcFuncData'!$B$5:$B$88,0),36,1,1)</f>
        <v>260</v>
      </c>
      <c r="C72" s="113" t="str">
        <f t="shared" ref="C72:C88" ca="1" si="1">TEXT($C$3,0)&amp;$D$3&amp;$E$3&amp;TEXT($B72,0)&amp;$D$3&amp;$F$3&amp;$G$3&amp;$A72&amp;$G$3</f>
        <v>2,            260,    "Transportation Function (Ticketing Area)"</v>
      </c>
    </row>
    <row r="73" spans="1:3" ht="15">
      <c r="A73" s="20" t="str">
        <f>TRIM(LEFT('2019 SpaceFuncData-Input'!$A70,IF(ISNUMBER(FIND(" (Note",'2019 SpaceFuncData-Input'!$A70,1)),FIND(" (Note",'2019 SpaceFuncData-Input'!$A70,1),99)))</f>
        <v>Unleased Tenant Area</v>
      </c>
      <c r="B73" s="117">
        <f ca="1">OFFSET('For CSV - 2019 SpcFuncData'!$B$4,MATCH($A73,'For CSV - 2019 SpcFuncData'!$B$5:$B$88,0),36,1,1)</f>
        <v>261</v>
      </c>
      <c r="C73" s="113" t="str">
        <f t="shared" ca="1" si="1"/>
        <v>2,            261,    "Unleased Tenant Area"</v>
      </c>
    </row>
    <row r="74" spans="1:3" ht="15">
      <c r="A74" s="20" t="str">
        <f>TRIM(LEFT('2019 SpaceFuncData-Input'!$A71,IF(ISNUMBER(FIND(" (Note",'2019 SpaceFuncData-Input'!$A71,1)),FIND(" (Note",'2019 SpaceFuncData-Input'!$A71,1),99)))</f>
        <v>Unoccupied-Exclude from Gross Floor Area</v>
      </c>
      <c r="B74" s="117">
        <f ca="1">OFFSET('For CSV - 2019 SpcFuncData'!$B$4,MATCH($A74,'For CSV - 2019 SpcFuncData'!$B$5:$B$88,0),36,1,1)</f>
        <v>262</v>
      </c>
      <c r="C74" s="113" t="str">
        <f t="shared" ca="1" si="1"/>
        <v>2,            262,    "Unoccupied-Exclude from Gross Floor Area"</v>
      </c>
    </row>
    <row r="75" spans="1:3" ht="15">
      <c r="A75" s="20" t="str">
        <f>TRIM(LEFT('2019 SpaceFuncData-Input'!$A72,IF(ISNUMBER(FIND(" (Note",'2019 SpaceFuncData-Input'!$A72,1)),FIND(" (Note",'2019 SpaceFuncData-Input'!$A72,1),99)))</f>
        <v>Unoccupied-Include in Gross Floor Area</v>
      </c>
      <c r="B75" s="117">
        <f ca="1">OFFSET('For CSV - 2019 SpcFuncData'!$B$4,MATCH($A75,'For CSV - 2019 SpcFuncData'!$B$5:$B$88,0),36,1,1)</f>
        <v>263</v>
      </c>
      <c r="C75" s="113" t="str">
        <f t="shared" ca="1" si="1"/>
        <v>2,            263,    "Unoccupied-Include in Gross Floor Area"</v>
      </c>
    </row>
    <row r="76" spans="1:3" ht="15">
      <c r="A76" s="20" t="str">
        <f>TRIM(LEFT('2019 SpaceFuncData-Input'!$A73,IF(ISNUMBER(FIND(" (Note",'2019 SpaceFuncData-Input'!$A73,1)),FIND(" (Note",'2019 SpaceFuncData-Input'!$A73,1),99)))</f>
        <v>Videoconferencing Studio</v>
      </c>
      <c r="B76" s="117">
        <f ca="1">OFFSET('For CSV - 2019 SpcFuncData'!$B$4,MATCH($A76,'For CSV - 2019 SpcFuncData'!$B$5:$B$88,0),36,1,1)</f>
        <v>264</v>
      </c>
      <c r="C76" s="113" t="str">
        <f t="shared" ca="1" si="1"/>
        <v>2,            264,    "Videoconferencing Studio"</v>
      </c>
    </row>
    <row r="77" spans="1:3" ht="15">
      <c r="A77" s="20" t="str">
        <f>TRIM(LEFT('2019 SpaceFuncData-Input'!$A74,IF(ISNUMBER(FIND(" (Note",'2019 SpaceFuncData-Input'!$A74,1)),FIND(" (Note",'2019 SpaceFuncData-Input'!$A74,1),99)))</f>
        <v>Aging Eye/Low-vision (Corridor Area)</v>
      </c>
      <c r="B77" s="117">
        <f ca="1">OFFSET('For CSV - 2019 SpcFuncData'!$B$4,MATCH($A77,'For CSV - 2019 SpcFuncData'!$B$5:$B$88,0),36,1,1)</f>
        <v>269</v>
      </c>
      <c r="C77" s="113" t="str">
        <f t="shared" ca="1" si="1"/>
        <v>2,            269,    "Aging Eye/Low-vision (Corridor Area)"</v>
      </c>
    </row>
    <row r="78" spans="1:3" ht="15">
      <c r="A78" s="20" t="str">
        <f>TRIM(LEFT('2019 SpaceFuncData-Input'!$A75,IF(ISNUMBER(FIND(" (Note",'2019 SpaceFuncData-Input'!$A75,1)),FIND(" (Note",'2019 SpaceFuncData-Input'!$A75,1),99)))</f>
        <v>Aging Eye/Low-vision (Dining)</v>
      </c>
      <c r="B78" s="117">
        <f ca="1">OFFSET('For CSV - 2019 SpcFuncData'!$B$4,MATCH($A78,'For CSV - 2019 SpcFuncData'!$B$5:$B$88,0),36,1,1)</f>
        <v>270</v>
      </c>
      <c r="C78" s="113" t="str">
        <f t="shared" ca="1" si="1"/>
        <v>2,            270,    "Aging Eye/Low-vision (Dining)"</v>
      </c>
    </row>
    <row r="79" spans="1:3" ht="15">
      <c r="A79" s="20" t="str">
        <f>TRIM(LEFT('2019 SpaceFuncData-Input'!$A76,IF(ISNUMBER(FIND(" (Note",'2019 SpaceFuncData-Input'!$A76,1)),FIND(" (Note",'2019 SpaceFuncData-Input'!$A76,1),99)))</f>
        <v>Aging Eye/Low-vision (Lounge/Waiting Area)</v>
      </c>
      <c r="B79" s="117">
        <f ca="1">OFFSET('For CSV - 2019 SpcFuncData'!$B$4,MATCH($A79,'For CSV - 2019 SpcFuncData'!$B$5:$B$88,0),36,1,1)</f>
        <v>271</v>
      </c>
      <c r="C79" s="113" t="str">
        <f t="shared" ca="1" si="1"/>
        <v>2,            271,    "Aging Eye/Low-vision (Lounge/Waiting Area)"</v>
      </c>
    </row>
    <row r="80" spans="1:3" ht="15">
      <c r="A80" s="20" t="str">
        <f>TRIM(LEFT('2019 SpaceFuncData-Input'!$A77,IF(ISNUMBER(FIND(" (Note",'2019 SpaceFuncData-Input'!$A77,1)),FIND(" (Note",'2019 SpaceFuncData-Input'!$A77,1),99)))</f>
        <v>Aging Eye/Low-vision (Main Entry Lobby)</v>
      </c>
      <c r="B80" s="117">
        <f ca="1">OFFSET('For CSV - 2019 SpcFuncData'!$B$4,MATCH($A80,'For CSV - 2019 SpcFuncData'!$B$5:$B$88,0),36,1,1)</f>
        <v>272</v>
      </c>
      <c r="C80" s="113" t="str">
        <f t="shared" ca="1" si="1"/>
        <v>2,            272,    "Aging Eye/Low-vision (Main Entry Lobby)"</v>
      </c>
    </row>
    <row r="81" spans="1:3" ht="15">
      <c r="A81" s="20" t="str">
        <f>TRIM(LEFT('2019 SpaceFuncData-Input'!$A78,IF(ISNUMBER(FIND(" (Note",'2019 SpaceFuncData-Input'!$A78,1)),FIND(" (Note",'2019 SpaceFuncData-Input'!$A78,1),99)))</f>
        <v>Aging Eye/Low-vision (Multipurpose Room)</v>
      </c>
      <c r="B81" s="117">
        <f ca="1">OFFSET('For CSV - 2019 SpcFuncData'!$B$4,MATCH($A81,'For CSV - 2019 SpcFuncData'!$B$5:$B$88,0),36,1,1)</f>
        <v>273</v>
      </c>
      <c r="C81" s="113" t="str">
        <f t="shared" ca="1" si="1"/>
        <v>2,            273,    "Aging Eye/Low-vision (Multipurpose Room)"</v>
      </c>
    </row>
    <row r="82" spans="1:3" ht="15">
      <c r="A82" s="20" t="str">
        <f>TRIM(LEFT('2019 SpaceFuncData-Input'!$A79,IF(ISNUMBER(FIND(" (Note",'2019 SpaceFuncData-Input'!$A79,1)),FIND(" (Note",'2019 SpaceFuncData-Input'!$A79,1),99)))</f>
        <v>Aging Eye/Low-vision (Religious Worship Area)</v>
      </c>
      <c r="B82" s="117">
        <f ca="1">OFFSET('For CSV - 2019 SpcFuncData'!$B$4,MATCH($A82,'For CSV - 2019 SpcFuncData'!$B$5:$B$88,0),36,1,1)</f>
        <v>274</v>
      </c>
      <c r="C82" s="113" t="str">
        <f t="shared" ca="1" si="1"/>
        <v>2,            274,    "Aging Eye/Low-vision (Religious Worship Area)"</v>
      </c>
    </row>
    <row r="83" spans="1:3" ht="15">
      <c r="A83" s="20" t="str">
        <f>TRIM(LEFT('2019 SpaceFuncData-Input'!$A80,IF(ISNUMBER(FIND(" (Note",'2019 SpaceFuncData-Input'!$A80,1)),FIND(" (Note",'2019 SpaceFuncData-Input'!$A80,1),99)))</f>
        <v>Aging Eye/Low-vision (Restroom)</v>
      </c>
      <c r="B83" s="117">
        <f ca="1">OFFSET('For CSV - 2019 SpcFuncData'!$B$4,MATCH($A83,'For CSV - 2019 SpcFuncData'!$B$5:$B$88,0),36,1,1)</f>
        <v>275</v>
      </c>
      <c r="C83" s="113" t="str">
        <f t="shared" ca="1" si="1"/>
        <v>2,            275,    "Aging Eye/Low-vision (Restroom)"</v>
      </c>
    </row>
    <row r="84" spans="1:3" ht="15">
      <c r="A84" s="20" t="str">
        <f>TRIM(LEFT('2019 SpaceFuncData-Input'!$A81,IF(ISNUMBER(FIND(" (Note",'2019 SpaceFuncData-Input'!$A81,1)),FIND(" (Note",'2019 SpaceFuncData-Input'!$A81,1),99)))</f>
        <v>Aging Eye/Low-vision (Stairwell)</v>
      </c>
      <c r="B84" s="117">
        <f ca="1">OFFSET('For CSV - 2019 SpcFuncData'!$B$4,MATCH($A84,'For CSV - 2019 SpcFuncData'!$B$5:$B$88,0),36,1,1)</f>
        <v>276</v>
      </c>
      <c r="C84" s="113" t="str">
        <f t="shared" ca="1" si="1"/>
        <v>2,            276,    "Aging Eye/Low-vision (Stairwell)"</v>
      </c>
    </row>
    <row r="85" spans="1:3" ht="15">
      <c r="A85" s="20" t="str">
        <f>TRIM(LEFT('2019 SpaceFuncData-Input'!$A82,IF(ISNUMBER(FIND(" (Note",'2019 SpaceFuncData-Input'!$A82,1)),FIND(" (Note",'2019 SpaceFuncData-Input'!$A82,1),99)))</f>
        <v>All other</v>
      </c>
      <c r="B85" s="117">
        <f ca="1">OFFSET('For CSV - 2019 SpcFuncData'!$B$4,MATCH($A85,'For CSV - 2019 SpcFuncData'!$B$5:$B$88,0),36,1,1)</f>
        <v>201</v>
      </c>
      <c r="C85" s="113" t="str">
        <f t="shared" ca="1" si="1"/>
        <v>2,            201,    "All other"</v>
      </c>
    </row>
    <row r="86" spans="1:3" ht="15">
      <c r="A86" s="20" t="str">
        <f>TRIM(LEFT('2019 SpaceFuncData-Input'!$A83,IF(ISNUMBER(FIND(" (Note",'2019 SpaceFuncData-Input'!$A83,1)),FIND(" (Note",'2019 SpaceFuncData-Input'!$A83,1),99)))</f>
        <v>_Invalid from 2016 - Corridors, Restrooms, Stairs, and Support Areas</v>
      </c>
      <c r="B86" s="117">
        <f ca="1">OFFSET('For CSV - 2019 SpcFuncData'!$B$4,MATCH($A86,'For CSV - 2019 SpcFuncData'!$B$5:$B$88,0),36,1,1)</f>
        <v>265</v>
      </c>
      <c r="C86" s="113" t="str">
        <f t="shared" ca="1" si="1"/>
        <v>2,            265,    "_Invalid from 2016 - Corridors, Restrooms, Stairs, and Support Areas"</v>
      </c>
    </row>
    <row r="87" spans="1:3" ht="15">
      <c r="A87" s="20" t="str">
        <f>TRIM(LEFT('2019 SpaceFuncData-Input'!$A84,IF(ISNUMBER(FIND(" (Note",'2019 SpaceFuncData-Input'!$A84,1)),FIND(" (Note",'2019 SpaceFuncData-Input'!$A84,1),99)))</f>
        <v>_Invalid from 2016 - Police Station and Fire Station</v>
      </c>
      <c r="B87" s="117">
        <f ca="1">OFFSET('For CSV - 2019 SpcFuncData'!$B$4,MATCH($A87,'For CSV - 2019 SpcFuncData'!$B$5:$B$88,0),36,1,1)</f>
        <v>266</v>
      </c>
      <c r="C87" s="113" t="str">
        <f t="shared" ca="1" si="1"/>
        <v>2,            266,    "_Invalid from 2016 - Police Station and Fire Station"</v>
      </c>
    </row>
    <row r="88" spans="1:3" ht="15">
      <c r="A88" s="20" t="str">
        <f>TRIM(LEFT('2019 SpaceFuncData-Input'!$A85,IF(ISNUMBER(FIND(" (Note",'2019 SpaceFuncData-Input'!$A85,1)),FIND(" (Note",'2019 SpaceFuncData-Input'!$A85,1),99)))</f>
        <v>_Invalid from 2016 - Housing, Public and Common Areas: Multi-family, Dormitory</v>
      </c>
      <c r="B88" s="117">
        <f ca="1">OFFSET('For CSV - 2019 SpcFuncData'!$B$4,MATCH($A88,'For CSV - 2019 SpcFuncData'!$B$5:$B$88,0),36,1,1)</f>
        <v>267</v>
      </c>
      <c r="C88" s="113" t="str">
        <f t="shared" ca="1" si="1"/>
        <v>2,            267,    "_Invalid from 2016 - Housing, Public and Common Areas: Multi-family, Dormitory"</v>
      </c>
    </row>
    <row r="89" spans="1:3" ht="15">
      <c r="A89" s="20" t="str">
        <f>TRIM(LEFT('2019 SpaceFuncData-Input'!$A86,IF(ISNUMBER(FIND(" (Note",'2019 SpaceFuncData-Input'!$A86,1)),FIND(" (Note",'2019 SpaceFuncData-Input'!$A86,1),99)))</f>
        <v>_Invalid from 2016 - Housing, Public and Common Areas: Senior Housing</v>
      </c>
      <c r="B89" s="117">
        <f ca="1">OFFSET('For CSV - 2019 SpcFuncData'!$B$4,MATCH($A89,'For CSV - 2019 SpcFuncData'!$B$5:$B$88,0),36,1,1)</f>
        <v>268</v>
      </c>
      <c r="C89" s="113" t="str">
        <f ca="1">TEXT($C$3,0)&amp;$D$3&amp;$E$3&amp;TEXT($B89,0)&amp;$D$3&amp;$F$3&amp;$G$3&amp;$A89&amp;$G$3</f>
        <v>2,            268,    "_Invalid from 2016 - Housing, Public and Common Areas: Senior Housing"</v>
      </c>
    </row>
    <row r="90" spans="1:3" ht="14.25">
      <c r="A90" s="20" t="str">
        <f>TRIM(LEFT('2019 SpaceFuncData-Input'!$A87,IF(ISNUMBER(FIND(" (Note",'2019 SpaceFuncData-Input'!$A87,1)),FIND(" (Note",'2019 SpaceFuncData-Input'!$A87,1),99)))</f>
        <v/>
      </c>
    </row>
  </sheetData>
  <conditionalFormatting sqref="A6:A90">
    <cfRule type="expression" dxfId="1" priority="1">
      <formula>IF($AN6="X",TRUE,FALSE)</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C1C80-F7E8-4AEF-9905-C1520CBBED87}">
  <dimension ref="A1:G86"/>
  <sheetViews>
    <sheetView topLeftCell="A44" workbookViewId="0">
      <selection activeCell="D93" sqref="D93"/>
    </sheetView>
  </sheetViews>
  <sheetFormatPr defaultColWidth="9.140625" defaultRowHeight="12.75"/>
  <cols>
    <col min="1" max="1" width="56.85546875" style="113" customWidth="1"/>
    <col min="2" max="2" width="9.85546875" style="113" bestFit="1" customWidth="1"/>
    <col min="3" max="3" width="14.28515625" style="113" customWidth="1"/>
    <col min="4" max="4" width="48.85546875" style="113" customWidth="1"/>
    <col min="5" max="16384" width="9.140625" style="113"/>
  </cols>
  <sheetData>
    <row r="1" spans="1:7">
      <c r="C1" s="113" t="s">
        <v>1185</v>
      </c>
    </row>
    <row r="2" spans="1:7">
      <c r="C2" s="113" t="s">
        <v>1186</v>
      </c>
      <c r="D2" s="113" t="s">
        <v>1187</v>
      </c>
      <c r="E2" s="113" t="s">
        <v>1188</v>
      </c>
      <c r="F2" s="113" t="s">
        <v>1189</v>
      </c>
      <c r="G2" s="113" t="s">
        <v>1190</v>
      </c>
    </row>
    <row r="3" spans="1:7" ht="15">
      <c r="C3" s="114">
        <v>2</v>
      </c>
      <c r="D3" s="114" t="s">
        <v>1191</v>
      </c>
      <c r="E3" s="114" t="s">
        <v>1192</v>
      </c>
      <c r="F3" s="114" t="s">
        <v>1193</v>
      </c>
      <c r="G3" s="114" t="s">
        <v>1194</v>
      </c>
    </row>
    <row r="5" spans="1:7">
      <c r="A5" s="113" t="s">
        <v>586</v>
      </c>
      <c r="B5" s="113" t="s">
        <v>386</v>
      </c>
      <c r="C5" s="113" t="s">
        <v>1210</v>
      </c>
    </row>
    <row r="6" spans="1:7" ht="15">
      <c r="A6" s="20" t="str">
        <f>TRIM(LEFT('2022 SpaceFuncData-Input'!$A3,IF(ISNUMBER(FIND(" (Note",'2022 SpaceFuncData-Input'!$A3,1)),FIND(" (Note",'2022 SpaceFuncData-Input'!$A3,1),99)))</f>
        <v>Aging Eye/Low-vision (Corridor Area)</v>
      </c>
      <c r="B6" s="117">
        <f ca="1">OFFSET('For CSV - 2022 SpcFuncData'!$B$4,MATCH($A6,'For CSV - 2022 SpcFuncData'!$B$5:$B$87,0),38,1,1)</f>
        <v>302</v>
      </c>
      <c r="C6" s="113" t="str">
        <f t="shared" ref="C6:C71" ca="1" si="0">TEXT($C$3,0)&amp;$D$3&amp;$E$3&amp;TEXT($B6,0)&amp;$D$3&amp;$F$3&amp;$G$3&amp;$A6&amp;$G$3</f>
        <v>2,            302,    "Aging Eye/Low-vision (Corridor Area)"</v>
      </c>
    </row>
    <row r="7" spans="1:7" ht="15">
      <c r="A7" s="20" t="str">
        <f>TRIM(LEFT('2022 SpaceFuncData-Input'!$A4,IF(ISNUMBER(FIND(" (Note",'2022 SpaceFuncData-Input'!$A4,1)),FIND(" (Note",'2022 SpaceFuncData-Input'!$A4,1),99)))</f>
        <v>Aging Eye/Low-vision (Dining)</v>
      </c>
      <c r="B7" s="117">
        <f ca="1">OFFSET('For CSV - 2022 SpcFuncData'!$B$4,MATCH($A7,'For CSV - 2022 SpcFuncData'!$B$5:$B$87,0),38,1,1)</f>
        <v>303</v>
      </c>
      <c r="C7" s="113" t="str">
        <f t="shared" ca="1" si="0"/>
        <v>2,            303,    "Aging Eye/Low-vision (Dining)"</v>
      </c>
    </row>
    <row r="8" spans="1:7" ht="15">
      <c r="A8" s="20" t="str">
        <f>TRIM(LEFT('2022 SpaceFuncData-Input'!$A5,IF(ISNUMBER(FIND(" (Note",'2022 SpaceFuncData-Input'!$A5,1)),FIND(" (Note",'2022 SpaceFuncData-Input'!$A5,1),99)))</f>
        <v>Aging Eye/Low-vision (Lobby, Main Entry)</v>
      </c>
      <c r="B8" s="117">
        <f ca="1">OFFSET('For CSV - 2022 SpcFuncData'!$B$4,MATCH($A8,'For CSV - 2022 SpcFuncData'!$B$5:$B$87,0),38,1,1)</f>
        <v>304</v>
      </c>
      <c r="C8" s="113" t="str">
        <f t="shared" ca="1" si="0"/>
        <v>2,            304,    "Aging Eye/Low-vision (Lobby, Main Entry)"</v>
      </c>
    </row>
    <row r="9" spans="1:7" ht="15">
      <c r="A9" s="20" t="str">
        <f>TRIM(LEFT('2022 SpaceFuncData-Input'!$A6,IF(ISNUMBER(FIND(" (Note",'2022 SpaceFuncData-Input'!$A6,1)),FIND(" (Note",'2022 SpaceFuncData-Input'!$A6,1),99)))</f>
        <v>Aging Eye/Low-vision (Lounge/Waiting Area)</v>
      </c>
      <c r="B9" s="117">
        <f ca="1">OFFSET('For CSV - 2022 SpcFuncData'!$B$4,MATCH($A9,'For CSV - 2022 SpcFuncData'!$B$5:$B$87,0),38,1,1)</f>
        <v>305</v>
      </c>
      <c r="C9" s="113" t="str">
        <f t="shared" ca="1" si="0"/>
        <v>2,            305,    "Aging Eye/Low-vision (Lounge/Waiting Area)"</v>
      </c>
    </row>
    <row r="10" spans="1:7" ht="15">
      <c r="A10" s="20" t="str">
        <f>TRIM(LEFT('2022 SpaceFuncData-Input'!$A7,IF(ISNUMBER(FIND(" (Note",'2022 SpaceFuncData-Input'!$A7,1)),FIND(" (Note",'2022 SpaceFuncData-Input'!$A7,1),99)))</f>
        <v>Aging Eye/Low-vision (Multipurpose Room)</v>
      </c>
      <c r="B10" s="117">
        <f ca="1">OFFSET('For CSV - 2022 SpcFuncData'!$B$4,MATCH($A10,'For CSV - 2022 SpcFuncData'!$B$5:$B$87,0),38,1,1)</f>
        <v>306</v>
      </c>
      <c r="C10" s="113" t="str">
        <f t="shared" ca="1" si="0"/>
        <v>2,            306,    "Aging Eye/Low-vision (Multipurpose Room)"</v>
      </c>
    </row>
    <row r="11" spans="1:7" ht="15">
      <c r="A11" s="20" t="str">
        <f>TRIM(LEFT('2022 SpaceFuncData-Input'!$A8,IF(ISNUMBER(FIND(" (Note",'2022 SpaceFuncData-Input'!$A8,1)),FIND(" (Note",'2022 SpaceFuncData-Input'!$A8,1),99)))</f>
        <v>Aging Eye/Low-vision (Religious Worship Area)</v>
      </c>
      <c r="B11" s="117">
        <f ca="1">OFFSET('For CSV - 2022 SpcFuncData'!$B$4,MATCH($A11,'For CSV - 2022 SpcFuncData'!$B$5:$B$87,0),38,1,1)</f>
        <v>307</v>
      </c>
      <c r="C11" s="113" t="str">
        <f t="shared" ca="1" si="0"/>
        <v>2,            307,    "Aging Eye/Low-vision (Religious Worship Area)"</v>
      </c>
    </row>
    <row r="12" spans="1:7" ht="15">
      <c r="A12" s="20" t="str">
        <f>TRIM(LEFT('2022 SpaceFuncData-Input'!$A9,IF(ISNUMBER(FIND(" (Note",'2022 SpaceFuncData-Input'!$A9,1)),FIND(" (Note",'2022 SpaceFuncData-Input'!$A9,1),99)))</f>
        <v>Aging Eye/Low-vision (Restroom)</v>
      </c>
      <c r="B12" s="117">
        <f ca="1">OFFSET('For CSV - 2022 SpcFuncData'!$B$4,MATCH($A12,'For CSV - 2022 SpcFuncData'!$B$5:$B$87,0),38,1,1)</f>
        <v>308</v>
      </c>
      <c r="C12" s="113" t="str">
        <f t="shared" ca="1" si="0"/>
        <v>2,            308,    "Aging Eye/Low-vision (Restroom)"</v>
      </c>
    </row>
    <row r="13" spans="1:7" ht="15">
      <c r="A13" s="20" t="str">
        <f>TRIM(LEFT('2022 SpaceFuncData-Input'!$A10,IF(ISNUMBER(FIND(" (Note",'2022 SpaceFuncData-Input'!$A10,1)),FIND(" (Note",'2022 SpaceFuncData-Input'!$A10,1),99)))</f>
        <v>Aging Eye/Low-vision (Stairwell)</v>
      </c>
      <c r="B13" s="117">
        <f ca="1">OFFSET('For CSV - 2022 SpcFuncData'!$B$4,MATCH($A13,'For CSV - 2022 SpcFuncData'!$B$5:$B$87,0),38,1,1)</f>
        <v>309</v>
      </c>
      <c r="C13" s="113" t="str">
        <f t="shared" ca="1" si="0"/>
        <v>2,            309,    "Aging Eye/Low-vision (Stairwell)"</v>
      </c>
    </row>
    <row r="14" spans="1:7" ht="15">
      <c r="A14" s="20" t="str">
        <f>TRIM(LEFT('2022 SpaceFuncData-Input'!$A11,IF(ISNUMBER(FIND(" (Note",'2022 SpaceFuncData-Input'!$A11,1)),FIND(" (Note",'2022 SpaceFuncData-Input'!$A11,1),99)))</f>
        <v>Audience Seating Area</v>
      </c>
      <c r="B14" s="117">
        <f ca="1">OFFSET('For CSV - 2022 SpcFuncData'!$B$4,MATCH($A14,'For CSV - 2022 SpcFuncData'!$B$5:$B$87,0),38,1,1)</f>
        <v>310</v>
      </c>
      <c r="C14" s="113" t="str">
        <f t="shared" ca="1" si="0"/>
        <v>2,            310,    "Audience Seating Area"</v>
      </c>
    </row>
    <row r="15" spans="1:7" ht="15">
      <c r="A15" s="20" t="str">
        <f>TRIM(LEFT('2022 SpaceFuncData-Input'!$A12,IF(ISNUMBER(FIND(" (Note",'2022 SpaceFuncData-Input'!$A12,1)),FIND(" (Note",'2022 SpaceFuncData-Input'!$A12,1),99)))</f>
        <v>Auditorium Area</v>
      </c>
      <c r="B15" s="117">
        <f ca="1">OFFSET('For CSV - 2022 SpcFuncData'!$B$4,MATCH($A15,'For CSV - 2022 SpcFuncData'!$B$5:$B$87,0),38,1,1)</f>
        <v>311</v>
      </c>
      <c r="C15" s="113" t="str">
        <f t="shared" ca="1" si="0"/>
        <v>2,            311,    "Auditorium Area"</v>
      </c>
    </row>
    <row r="16" spans="1:7" ht="15">
      <c r="A16" s="20" t="str">
        <f>TRIM(LEFT('2022 SpaceFuncData-Input'!$A13,IF(ISNUMBER(FIND(" (Note",'2022 SpaceFuncData-Input'!$A13,1)),FIND(" (Note",'2022 SpaceFuncData-Input'!$A13,1),99)))</f>
        <v>Auto Repair / Maintenance Area</v>
      </c>
      <c r="B16" s="117">
        <f ca="1">OFFSET('For CSV - 2022 SpcFuncData'!$B$4,MATCH($A16,'For CSV - 2022 SpcFuncData'!$B$5:$B$87,0),38,1,1)</f>
        <v>312</v>
      </c>
      <c r="C16" s="113" t="str">
        <f t="shared" ca="1" si="0"/>
        <v>2,            312,    "Auto Repair / Maintenance Area"</v>
      </c>
    </row>
    <row r="17" spans="1:3" ht="15">
      <c r="A17" s="20" t="str">
        <f>TRIM(LEFT('2022 SpaceFuncData-Input'!$A14,IF(ISNUMBER(FIND(" (Note",'2022 SpaceFuncData-Input'!$A14,1)),FIND(" (Note",'2022 SpaceFuncData-Input'!$A14,1),99)))</f>
        <v>Barber, Beauty Salon, Spa Area</v>
      </c>
      <c r="B17" s="117">
        <f ca="1">OFFSET('For CSV - 2022 SpcFuncData'!$B$4,MATCH($A17,'For CSV - 2022 SpcFuncData'!$B$5:$B$87,0),38,1,1)</f>
        <v>313</v>
      </c>
      <c r="C17" s="113" t="str">
        <f t="shared" ca="1" si="0"/>
        <v>2,            313,    "Barber, Beauty Salon, Spa Area"</v>
      </c>
    </row>
    <row r="18" spans="1:3" ht="15">
      <c r="A18" s="20" t="str">
        <f>TRIM(LEFT('2022 SpaceFuncData-Input'!$A15,IF(ISNUMBER(FIND(" (Note",'2022 SpaceFuncData-Input'!$A15,1)),FIND(" (Note",'2022 SpaceFuncData-Input'!$A15,1),99)))</f>
        <v>Civic Meeting Place Area</v>
      </c>
      <c r="B18" s="117">
        <f ca="1">OFFSET('For CSV - 2022 SpcFuncData'!$B$4,MATCH($A18,'For CSV - 2022 SpcFuncData'!$B$5:$B$87,0),38,1,1)</f>
        <v>314</v>
      </c>
      <c r="C18" s="113" t="str">
        <f t="shared" ca="1" si="0"/>
        <v>2,            314,    "Civic Meeting Place Area"</v>
      </c>
    </row>
    <row r="19" spans="1:3" ht="15">
      <c r="A19" s="20" t="str">
        <f>TRIM(LEFT('2022 SpaceFuncData-Input'!$A16,IF(ISNUMBER(FIND(" (Note",'2022 SpaceFuncData-Input'!$A16,1)),FIND(" (Note",'2022 SpaceFuncData-Input'!$A16,1),99)))</f>
        <v>Classroom, Lecture, Training, Vocational Areas</v>
      </c>
      <c r="B19" s="117">
        <f ca="1">OFFSET('For CSV - 2022 SpcFuncData'!$B$4,MATCH($A19,'For CSV - 2022 SpcFuncData'!$B$5:$B$87,0),38,1,1)</f>
        <v>315</v>
      </c>
      <c r="C19" s="113" t="str">
        <f t="shared" ca="1" si="0"/>
        <v>2,            315,    "Classroom, Lecture, Training, Vocational Areas"</v>
      </c>
    </row>
    <row r="20" spans="1:3" ht="15">
      <c r="A20" s="20" t="str">
        <f>TRIM(LEFT('2022 SpaceFuncData-Input'!$A17,IF(ISNUMBER(FIND(" (Note",'2022 SpaceFuncData-Input'!$A17,1)),FIND(" (Note",'2022 SpaceFuncData-Input'!$A17,1),99)))</f>
        <v>Computer Room</v>
      </c>
      <c r="B20" s="117">
        <f ca="1">OFFSET('For CSV - 2022 SpcFuncData'!$B$4,MATCH($A20,'For CSV - 2022 SpcFuncData'!$B$5:$B$87,0),38,1,1)</f>
        <v>316</v>
      </c>
      <c r="C20" s="113" t="str">
        <f t="shared" ca="1" si="0"/>
        <v>2,            316,    "Computer Room"</v>
      </c>
    </row>
    <row r="21" spans="1:3" ht="15">
      <c r="A21" s="20" t="str">
        <f>TRIM(LEFT('2022 SpaceFuncData-Input'!$A18,IF(ISNUMBER(FIND(" (Note",'2022 SpaceFuncData-Input'!$A18,1)),FIND(" (Note",'2022 SpaceFuncData-Input'!$A18,1),99)))</f>
        <v>Concourse and Atria Area</v>
      </c>
      <c r="B21" s="117">
        <f ca="1">OFFSET('For CSV - 2022 SpcFuncData'!$B$4,MATCH($A21,'For CSV - 2022 SpcFuncData'!$B$5:$B$87,0),38,1,1)</f>
        <v>317</v>
      </c>
      <c r="C21" s="113" t="str">
        <f t="shared" ca="1" si="0"/>
        <v>2,            317,    "Concourse and Atria Area"</v>
      </c>
    </row>
    <row r="22" spans="1:3" ht="15">
      <c r="A22" s="20" t="str">
        <f>TRIM(LEFT('2022 SpaceFuncData-Input'!$A19,IF(ISNUMBER(FIND(" (Note",'2022 SpaceFuncData-Input'!$A19,1)),FIND(" (Note",'2022 SpaceFuncData-Input'!$A19,1),99)))</f>
        <v>Convention, Conference, Multipurpose and Meeting Area</v>
      </c>
      <c r="B22" s="117">
        <f ca="1">OFFSET('For CSV - 2022 SpcFuncData'!$B$4,MATCH($A22,'For CSV - 2022 SpcFuncData'!$B$5:$B$87,0),38,1,1)</f>
        <v>318</v>
      </c>
      <c r="C22" s="113" t="str">
        <f t="shared" ca="1" si="0"/>
        <v>2,            318,    "Convention, Conference, Multipurpose and Meeting Area"</v>
      </c>
    </row>
    <row r="23" spans="1:3" ht="15">
      <c r="A23" s="20" t="str">
        <f>TRIM(LEFT('2022 SpaceFuncData-Input'!$A20,IF(ISNUMBER(FIND(" (Note",'2022 SpaceFuncData-Input'!$A20,1)),FIND(" (Note",'2022 SpaceFuncData-Input'!$A20,1),99)))</f>
        <v>Copy Room</v>
      </c>
      <c r="B23" s="117">
        <f ca="1">OFFSET('For CSV - 2022 SpcFuncData'!$B$4,MATCH($A23,'For CSV - 2022 SpcFuncData'!$B$5:$B$87,0),38,1,1)</f>
        <v>319</v>
      </c>
      <c r="C23" s="113" t="str">
        <f t="shared" ca="1" si="0"/>
        <v>2,            319,    "Copy Room"</v>
      </c>
    </row>
    <row r="24" spans="1:3" ht="15">
      <c r="A24" s="20" t="str">
        <f>TRIM(LEFT('2022 SpaceFuncData-Input'!$A21,IF(ISNUMBER(FIND(" (Note",'2022 SpaceFuncData-Input'!$A21,1)),FIND(" (Note",'2022 SpaceFuncData-Input'!$A21,1),99)))</f>
        <v>Corridor Area</v>
      </c>
      <c r="B24" s="117">
        <f ca="1">OFFSET('For CSV - 2022 SpcFuncData'!$B$4,MATCH($A24,'For CSV - 2022 SpcFuncData'!$B$5:$B$87,0),38,1,1)</f>
        <v>320</v>
      </c>
      <c r="C24" s="113" t="str">
        <f t="shared" ca="1" si="0"/>
        <v>2,            320,    "Corridor Area"</v>
      </c>
    </row>
    <row r="25" spans="1:3" ht="15">
      <c r="A25" s="20" t="str">
        <f>TRIM(LEFT('2022 SpaceFuncData-Input'!$A22,IF(ISNUMBER(FIND(" (Note",'2022 SpaceFuncData-Input'!$A22,1)),FIND(" (Note",'2022 SpaceFuncData-Input'!$A22,1),99)))</f>
        <v>Dining Area (Bar/Lounge and Fine Dining)</v>
      </c>
      <c r="B25" s="117">
        <f ca="1">OFFSET('For CSV - 2022 SpcFuncData'!$B$4,MATCH($A25,'For CSV - 2022 SpcFuncData'!$B$5:$B$87,0),38,1,1)</f>
        <v>321</v>
      </c>
      <c r="C25" s="113" t="str">
        <f t="shared" ca="1" si="0"/>
        <v>2,            321,    "Dining Area (Bar/Lounge and Fine Dining)"</v>
      </c>
    </row>
    <row r="26" spans="1:3" ht="15">
      <c r="A26" s="20" t="str">
        <f>TRIM(LEFT('2022 SpaceFuncData-Input'!$A23,IF(ISNUMBER(FIND(" (Note",'2022 SpaceFuncData-Input'!$A23,1)),FIND(" (Note",'2022 SpaceFuncData-Input'!$A23,1),99)))</f>
        <v>Dining Area (Cafeteria/Fast Food)</v>
      </c>
      <c r="B26" s="117">
        <f ca="1">OFFSET('For CSV - 2022 SpcFuncData'!$B$4,MATCH($A26,'For CSV - 2022 SpcFuncData'!$B$5:$B$87,0),38,1,1)</f>
        <v>322</v>
      </c>
      <c r="C26" s="113" t="str">
        <f t="shared" ca="1" si="0"/>
        <v>2,            322,    "Dining Area (Cafeteria/Fast Food)"</v>
      </c>
    </row>
    <row r="27" spans="1:3" ht="15">
      <c r="A27" s="20" t="str">
        <f>TRIM(LEFT('2022 SpaceFuncData-Input'!$A24,IF(ISNUMBER(FIND(" (Note",'2022 SpaceFuncData-Input'!$A24,1)),FIND(" (Note",'2022 SpaceFuncData-Input'!$A24,1),99)))</f>
        <v>Dining Area (Family and Leisure)</v>
      </c>
      <c r="B27" s="117">
        <f ca="1">OFFSET('For CSV - 2022 SpcFuncData'!$B$4,MATCH($A27,'For CSV - 2022 SpcFuncData'!$B$5:$B$87,0),38,1,1)</f>
        <v>323</v>
      </c>
      <c r="C27" s="113" t="str">
        <f t="shared" ca="1" si="0"/>
        <v>2,            323,    "Dining Area (Family and Leisure)"</v>
      </c>
    </row>
    <row r="28" spans="1:3" ht="15">
      <c r="A28" s="20" t="str">
        <f>TRIM(LEFT('2022 SpaceFuncData-Input'!$A25,IF(ISNUMBER(FIND(" (Note",'2022 SpaceFuncData-Input'!$A25,1)),FIND(" (Note",'2022 SpaceFuncData-Input'!$A25,1),99)))</f>
        <v>Electrical, Mechanical, Telephone Rooms</v>
      </c>
      <c r="B28" s="117">
        <f ca="1">OFFSET('For CSV - 2022 SpcFuncData'!$B$4,MATCH($A28,'For CSV - 2022 SpcFuncData'!$B$5:$B$87,0),38,1,1)</f>
        <v>324</v>
      </c>
      <c r="C28" s="113" t="str">
        <f t="shared" ca="1" si="0"/>
        <v>2,            324,    "Electrical, Mechanical, Telephone Rooms"</v>
      </c>
    </row>
    <row r="29" spans="1:3" ht="15">
      <c r="A29" s="20" t="str">
        <f>TRIM(LEFT('2022 SpaceFuncData-Input'!$A26,IF(ISNUMBER(FIND(" (Note",'2022 SpaceFuncData-Input'!$A26,1)),FIND(" (Note",'2022 SpaceFuncData-Input'!$A26,1),99)))</f>
        <v>Exercise/Fitness Center and Gymnasium Areas</v>
      </c>
      <c r="B29" s="117">
        <f ca="1">OFFSET('For CSV - 2022 SpcFuncData'!$B$4,MATCH($A29,'For CSV - 2022 SpcFuncData'!$B$5:$B$87,0),38,1,1)</f>
        <v>325</v>
      </c>
      <c r="C29" s="113" t="str">
        <f t="shared" ca="1" si="0"/>
        <v>2,            325,    "Exercise/Fitness Center and Gymnasium Areas"</v>
      </c>
    </row>
    <row r="30" spans="1:3" ht="15">
      <c r="A30" s="20" t="str">
        <f>TRIM(LEFT('2022 SpaceFuncData-Input'!$A27,IF(ISNUMBER(FIND(" (Note",'2022 SpaceFuncData-Input'!$A27,1)),FIND(" (Note",'2022 SpaceFuncData-Input'!$A27,1),99)))</f>
        <v>Financial Transaction Area</v>
      </c>
      <c r="B30" s="117">
        <f ca="1">OFFSET('For CSV - 2022 SpcFuncData'!$B$4,MATCH($A30,'For CSV - 2022 SpcFuncData'!$B$5:$B$87,0),38,1,1)</f>
        <v>326</v>
      </c>
      <c r="C30" s="113" t="str">
        <f t="shared" ca="1" si="0"/>
        <v>2,            326,    "Financial Transaction Area"</v>
      </c>
    </row>
    <row r="31" spans="1:3" ht="15">
      <c r="A31" s="20" t="str">
        <f>TRIM(LEFT('2022 SpaceFuncData-Input'!$A28,IF(ISNUMBER(FIND(" (Note",'2022 SpaceFuncData-Input'!$A28,1)),FIND(" (Note",'2022 SpaceFuncData-Input'!$A28,1),99)))</f>
        <v>Healthcare Facility and Hospitals (Exam/Treatment Room)</v>
      </c>
      <c r="B31" s="117">
        <f ca="1">OFFSET('For CSV - 2022 SpcFuncData'!$B$4,MATCH($A31,'For CSV - 2022 SpcFuncData'!$B$5:$B$87,0),38,1,1)</f>
        <v>327</v>
      </c>
      <c r="C31" s="113" t="str">
        <f t="shared" ca="1" si="0"/>
        <v>2,            327,    "Healthcare Facility and Hospitals (Exam/Treatment Room)"</v>
      </c>
    </row>
    <row r="32" spans="1:3" ht="15">
      <c r="A32" s="20" t="str">
        <f>TRIM(LEFT('2022 SpaceFuncData-Input'!$A29,IF(ISNUMBER(FIND(" (Note",'2022 SpaceFuncData-Input'!$A29,1)),FIND(" (Note",'2022 SpaceFuncData-Input'!$A29,1),99)))</f>
        <v>Healthcare Facility and Hospitals (Imaging Room)</v>
      </c>
      <c r="B32" s="117">
        <f ca="1">OFFSET('For CSV - 2022 SpcFuncData'!$B$4,MATCH($A32,'For CSV - 2022 SpcFuncData'!$B$5:$B$87,0),38,1,1)</f>
        <v>328</v>
      </c>
      <c r="C32" s="113" t="str">
        <f t="shared" ca="1" si="0"/>
        <v>2,            328,    "Healthcare Facility and Hospitals (Imaging Room)"</v>
      </c>
    </row>
    <row r="33" spans="1:3" ht="15">
      <c r="A33" s="20" t="str">
        <f>TRIM(LEFT('2022 SpaceFuncData-Input'!$A30,IF(ISNUMBER(FIND(" (Note",'2022 SpaceFuncData-Input'!$A30,1)),FIND(" (Note",'2022 SpaceFuncData-Input'!$A30,1),99)))</f>
        <v>Healthcare Facility and Hospitals (Medical Supply Room)</v>
      </c>
      <c r="B33" s="117">
        <f ca="1">OFFSET('For CSV - 2022 SpcFuncData'!$B$4,MATCH($A33,'For CSV - 2022 SpcFuncData'!$B$5:$B$87,0),38,1,1)</f>
        <v>329</v>
      </c>
      <c r="C33" s="113" t="str">
        <f t="shared" ca="1" si="0"/>
        <v>2,            329,    "Healthcare Facility and Hospitals (Medical Supply Room)"</v>
      </c>
    </row>
    <row r="34" spans="1:3" ht="15">
      <c r="A34" s="20" t="str">
        <f>TRIM(LEFT('2022 SpaceFuncData-Input'!$A31,IF(ISNUMBER(FIND(" (Note",'2022 SpaceFuncData-Input'!$A31,1)),FIND(" (Note",'2022 SpaceFuncData-Input'!$A31,1),99)))</f>
        <v>Healthcare Facility and Hospitals (Nursery)</v>
      </c>
      <c r="B34" s="117">
        <f ca="1">OFFSET('For CSV - 2022 SpcFuncData'!$B$4,MATCH($A34,'For CSV - 2022 SpcFuncData'!$B$5:$B$87,0),38,1,1)</f>
        <v>330</v>
      </c>
      <c r="C34" s="113" t="str">
        <f t="shared" ca="1" si="0"/>
        <v>2,            330,    "Healthcare Facility and Hospitals (Nursery)"</v>
      </c>
    </row>
    <row r="35" spans="1:3" ht="15">
      <c r="A35" s="20" t="str">
        <f>TRIM(LEFT('2022 SpaceFuncData-Input'!$A32,IF(ISNUMBER(FIND(" (Note",'2022 SpaceFuncData-Input'!$A32,1)),FIND(" (Note",'2022 SpaceFuncData-Input'!$A32,1),99)))</f>
        <v>Healthcare Facility and Hospitals (Nurse's Station)</v>
      </c>
      <c r="B35" s="117">
        <f ca="1">OFFSET('For CSV - 2022 SpcFuncData'!$B$4,MATCH($A35,'For CSV - 2022 SpcFuncData'!$B$5:$B$87,0),38,1,1)</f>
        <v>331</v>
      </c>
      <c r="C35" s="113" t="str">
        <f t="shared" ca="1" si="0"/>
        <v>2,            331,    "Healthcare Facility and Hospitals (Nurse's Station)"</v>
      </c>
    </row>
    <row r="36" spans="1:3" ht="15">
      <c r="A36" s="20" t="str">
        <f>TRIM(LEFT('2022 SpaceFuncData-Input'!$A33,IF(ISNUMBER(FIND(" (Note",'2022 SpaceFuncData-Input'!$A33,1)),FIND(" (Note",'2022 SpaceFuncData-Input'!$A33,1),99)))</f>
        <v>Healthcare Facility and Hospitals (Operating Room)</v>
      </c>
      <c r="B36" s="117">
        <f ca="1">OFFSET('For CSV - 2022 SpcFuncData'!$B$4,MATCH($A36,'For CSV - 2022 SpcFuncData'!$B$5:$B$87,0),38,1,1)</f>
        <v>332</v>
      </c>
      <c r="C36" s="113" t="str">
        <f t="shared" ca="1" si="0"/>
        <v>2,            332,    "Healthcare Facility and Hospitals (Operating Room)"</v>
      </c>
    </row>
    <row r="37" spans="1:3" ht="15">
      <c r="A37" s="20" t="str">
        <f>TRIM(LEFT('2022 SpaceFuncData-Input'!$A34,IF(ISNUMBER(FIND(" (Note",'2022 SpaceFuncData-Input'!$A34,1)),FIND(" (Note",'2022 SpaceFuncData-Input'!$A34,1),99)))</f>
        <v>Healthcare Facility and Hospitals (Patient Room)</v>
      </c>
      <c r="B37" s="117">
        <f ca="1">OFFSET('For CSV - 2022 SpcFuncData'!$B$4,MATCH($A37,'For CSV - 2022 SpcFuncData'!$B$5:$B$87,0),38,1,1)</f>
        <v>333</v>
      </c>
      <c r="C37" s="113" t="str">
        <f t="shared" ca="1" si="0"/>
        <v>2,            333,    "Healthcare Facility and Hospitals (Patient Room)"</v>
      </c>
    </row>
    <row r="38" spans="1:3" ht="15">
      <c r="A38" s="20" t="str">
        <f>TRIM(LEFT('2022 SpaceFuncData-Input'!$A35,IF(ISNUMBER(FIND(" (Note",'2022 SpaceFuncData-Input'!$A35,1)),FIND(" (Note",'2022 SpaceFuncData-Input'!$A35,1),99)))</f>
        <v>Healthcare Facility and Hospitals (Physical Therapy Room)</v>
      </c>
      <c r="B38" s="117">
        <f ca="1">OFFSET('For CSV - 2022 SpcFuncData'!$B$4,MATCH($A38,'For CSV - 2022 SpcFuncData'!$B$5:$B$87,0),38,1,1)</f>
        <v>334</v>
      </c>
      <c r="C38" s="113" t="str">
        <f t="shared" ca="1" si="0"/>
        <v>2,            334,    "Healthcare Facility and Hospitals (Physical Therapy Room)"</v>
      </c>
    </row>
    <row r="39" spans="1:3" ht="15">
      <c r="A39" s="20" t="str">
        <f>TRIM(LEFT('2022 SpaceFuncData-Input'!$A36,IF(ISNUMBER(FIND(" (Note",'2022 SpaceFuncData-Input'!$A36,1)),FIND(" (Note",'2022 SpaceFuncData-Input'!$A36,1),99)))</f>
        <v>Healthcare Facility and Hospitals (Recovery Room)</v>
      </c>
      <c r="B39" s="117">
        <f ca="1">OFFSET('For CSV - 2022 SpcFuncData'!$B$4,MATCH($A39,'For CSV - 2022 SpcFuncData'!$B$5:$B$87,0),38,1,1)</f>
        <v>335</v>
      </c>
      <c r="C39" s="113" t="str">
        <f t="shared" ca="1" si="0"/>
        <v>2,            335,    "Healthcare Facility and Hospitals (Recovery Room)"</v>
      </c>
    </row>
    <row r="40" spans="1:3" ht="15">
      <c r="A40" s="20" t="str">
        <f>TRIM(LEFT('2022 SpaceFuncData-Input'!$A37,IF(ISNUMBER(FIND(" (Note",'2022 SpaceFuncData-Input'!$A37,1)),FIND(" (Note",'2022 SpaceFuncData-Input'!$A37,1),99)))</f>
        <v>High-Rise Residential Living Spaces</v>
      </c>
      <c r="B40" s="117">
        <f ca="1">OFFSET('For CSV - 2022 SpcFuncData'!$B$4,MATCH($A40,'For CSV - 2022 SpcFuncData'!$B$5:$B$87,0),38,1,1)</f>
        <v>336</v>
      </c>
      <c r="C40" s="113" t="str">
        <f t="shared" ca="1" si="0"/>
        <v>2,            336,    "High-Rise Residential Living Spaces"</v>
      </c>
    </row>
    <row r="41" spans="1:3" ht="15">
      <c r="A41" s="20" t="str">
        <f>TRIM(LEFT('2022 SpaceFuncData-Input'!$A38,IF(ISNUMBER(FIND(" (Note",'2022 SpaceFuncData-Input'!$A38,1)),FIND(" (Note",'2022 SpaceFuncData-Input'!$A38,1),99)))</f>
        <v>Hotel Function Area</v>
      </c>
      <c r="B41" s="117">
        <f ca="1">OFFSET('For CSV - 2022 SpcFuncData'!$B$4,MATCH($A41,'For CSV - 2022 SpcFuncData'!$B$5:$B$87,0),38,1,1)</f>
        <v>337</v>
      </c>
      <c r="C41" s="113" t="str">
        <f t="shared" ca="1" si="0"/>
        <v>2,            337,    "Hotel Function Area"</v>
      </c>
    </row>
    <row r="42" spans="1:3" ht="15">
      <c r="A42" s="20" t="str">
        <f>TRIM(LEFT('2022 SpaceFuncData-Input'!$A39,IF(ISNUMBER(FIND(" (Note",'2022 SpaceFuncData-Input'!$A39,1)),FIND(" (Note",'2022 SpaceFuncData-Input'!$A39,1),99)))</f>
        <v>Hotel/Motel Guest Room</v>
      </c>
      <c r="B42" s="117">
        <f ca="1">OFFSET('For CSV - 2022 SpcFuncData'!$B$4,MATCH($A42,'For CSV - 2022 SpcFuncData'!$B$5:$B$87,0),38,1,1)</f>
        <v>338</v>
      </c>
      <c r="C42" s="113" t="str">
        <f t="shared" ca="1" si="0"/>
        <v>2,            338,    "Hotel/Motel Guest Room"</v>
      </c>
    </row>
    <row r="43" spans="1:3" ht="15">
      <c r="A43" s="20" t="str">
        <f>TRIM(LEFT('2022 SpaceFuncData-Input'!$A40,IF(ISNUMBER(FIND(" (Note",'2022 SpaceFuncData-Input'!$A40,1)),FIND(" (Note",'2022 SpaceFuncData-Input'!$A40,1),99)))</f>
        <v>Kitchen/Food Preparation Area</v>
      </c>
      <c r="B43" s="117">
        <f ca="1">OFFSET('For CSV - 2022 SpcFuncData'!$B$4,MATCH($A43,'For CSV - 2022 SpcFuncData'!$B$5:$B$87,0),38,1,1)</f>
        <v>339</v>
      </c>
      <c r="C43" s="113" t="str">
        <f t="shared" ca="1" si="0"/>
        <v>2,            339,    "Kitchen/Food Preparation Area"</v>
      </c>
    </row>
    <row r="44" spans="1:3" ht="15">
      <c r="A44" s="20" t="str">
        <f>TRIM(LEFT('2022 SpaceFuncData-Input'!$A41,IF(ISNUMBER(FIND(" (Note",'2022 SpaceFuncData-Input'!$A41,1)),FIND(" (Note",'2022 SpaceFuncData-Input'!$A41,1),99)))</f>
        <v>Kitchenette or Residential Kitchen</v>
      </c>
      <c r="B44" s="117">
        <f ca="1">OFFSET('For CSV - 2022 SpcFuncData'!$B$4,MATCH($A44,'For CSV - 2022 SpcFuncData'!$B$5:$B$87,0),38,1,1)</f>
        <v>340</v>
      </c>
      <c r="C44" s="113" t="str">
        <f t="shared" ca="1" si="0"/>
        <v>2,            340,    "Kitchenette or Residential Kitchen"</v>
      </c>
    </row>
    <row r="45" spans="1:3" ht="15">
      <c r="A45" s="20" t="str">
        <f>TRIM(LEFT('2022 SpaceFuncData-Input'!$A42,IF(ISNUMBER(FIND(" (Note",'2022 SpaceFuncData-Input'!$A42,1)),FIND(" (Note",'2022 SpaceFuncData-Input'!$A42,1),99)))</f>
        <v>Laboratory, Scientific</v>
      </c>
      <c r="B45" s="117">
        <f ca="1">OFFSET('For CSV - 2022 SpcFuncData'!$B$4,MATCH($A45,'For CSV - 2022 SpcFuncData'!$B$5:$B$87,0),38,1,1)</f>
        <v>341</v>
      </c>
      <c r="C45" s="113" t="str">
        <f t="shared" ca="1" si="0"/>
        <v>2,            341,    "Laboratory, Scientific"</v>
      </c>
    </row>
    <row r="46" spans="1:3" ht="15">
      <c r="A46" s="20" t="str">
        <f>TRIM(LEFT('2022 SpaceFuncData-Input'!$A43,IF(ISNUMBER(FIND(" (Note",'2022 SpaceFuncData-Input'!$A43,1)),FIND(" (Note",'2022 SpaceFuncData-Input'!$A43,1),99)))</f>
        <v>Laundry Area</v>
      </c>
      <c r="B46" s="117">
        <f ca="1">OFFSET('For CSV - 2022 SpcFuncData'!$B$4,MATCH($A46,'For CSV - 2022 SpcFuncData'!$B$5:$B$87,0),38,1,1)</f>
        <v>342</v>
      </c>
      <c r="C46" s="113" t="str">
        <f t="shared" ca="1" si="0"/>
        <v>2,            342,    "Laundry Area"</v>
      </c>
    </row>
    <row r="47" spans="1:3" ht="15">
      <c r="A47" s="20" t="str">
        <f>TRIM(LEFT('2022 SpaceFuncData-Input'!$A44,IF(ISNUMBER(FIND(" (Note",'2022 SpaceFuncData-Input'!$A44,1)),FIND(" (Note",'2022 SpaceFuncData-Input'!$A44,1),99)))</f>
        <v>Library (Reading Area)</v>
      </c>
      <c r="B47" s="117">
        <f ca="1">OFFSET('For CSV - 2022 SpcFuncData'!$B$4,MATCH($A47,'For CSV - 2022 SpcFuncData'!$B$5:$B$87,0),38,1,1)</f>
        <v>343</v>
      </c>
      <c r="C47" s="113" t="str">
        <f t="shared" ca="1" si="0"/>
        <v>2,            343,    "Library (Reading Area)"</v>
      </c>
    </row>
    <row r="48" spans="1:3" ht="15">
      <c r="A48" s="20" t="str">
        <f>TRIM(LEFT('2022 SpaceFuncData-Input'!$A45,IF(ISNUMBER(FIND(" (Note",'2022 SpaceFuncData-Input'!$A45,1)),FIND(" (Note",'2022 SpaceFuncData-Input'!$A45,1),99)))</f>
        <v>Library (Stacks Area)</v>
      </c>
      <c r="B48" s="117">
        <f ca="1">OFFSET('For CSV - 2022 SpcFuncData'!$B$4,MATCH($A48,'For CSV - 2022 SpcFuncData'!$B$5:$B$87,0),38,1,1)</f>
        <v>344</v>
      </c>
      <c r="C48" s="113" t="str">
        <f t="shared" ca="1" si="0"/>
        <v>2,            344,    "Library (Stacks Area)"</v>
      </c>
    </row>
    <row r="49" spans="1:3" ht="15">
      <c r="A49" s="20" t="str">
        <f>TRIM(LEFT('2022 SpaceFuncData-Input'!$A46,IF(ISNUMBER(FIND(" (Note",'2022 SpaceFuncData-Input'!$A46,1)),FIND(" (Note",'2022 SpaceFuncData-Input'!$A46,1),99)))</f>
        <v>Lobby, Main Entry</v>
      </c>
      <c r="B49" s="117">
        <f ca="1">OFFSET('For CSV - 2022 SpcFuncData'!$B$4,MATCH($A49,'For CSV - 2022 SpcFuncData'!$B$5:$B$87,0),38,1,1)</f>
        <v>345</v>
      </c>
      <c r="C49" s="113" t="str">
        <f t="shared" ca="1" si="0"/>
        <v>2,            345,    "Lobby, Main Entry"</v>
      </c>
    </row>
    <row r="50" spans="1:3" ht="15">
      <c r="A50" s="20" t="str">
        <f>TRIM(LEFT('2022 SpaceFuncData-Input'!$A47,IF(ISNUMBER(FIND(" (Note",'2022 SpaceFuncData-Input'!$A47,1)),FIND(" (Note",'2022 SpaceFuncData-Input'!$A47,1),99)))</f>
        <v>Locker Room</v>
      </c>
      <c r="B50" s="117">
        <f ca="1">OFFSET('For CSV - 2022 SpcFuncData'!$B$4,MATCH($A50,'For CSV - 2022 SpcFuncData'!$B$5:$B$87,0),38,1,1)</f>
        <v>346</v>
      </c>
      <c r="C50" s="113" t="str">
        <f t="shared" ca="1" si="0"/>
        <v>2,            346,    "Locker Room"</v>
      </c>
    </row>
    <row r="51" spans="1:3" ht="15">
      <c r="A51" s="20" t="str">
        <f>TRIM(LEFT('2022 SpaceFuncData-Input'!$A48,IF(ISNUMBER(FIND(" (Note",'2022 SpaceFuncData-Input'!$A48,1)),FIND(" (Note",'2022 SpaceFuncData-Input'!$A48,1),99)))</f>
        <v>Lounge, Breakroom, or Waiting Area</v>
      </c>
      <c r="B51" s="117">
        <f ca="1">OFFSET('For CSV - 2022 SpcFuncData'!$B$4,MATCH($A51,'For CSV - 2022 SpcFuncData'!$B$5:$B$87,0),38,1,1)</f>
        <v>347</v>
      </c>
      <c r="C51" s="113" t="str">
        <f t="shared" ca="1" si="0"/>
        <v>2,            347,    "Lounge, Breakroom, or Waiting Area"</v>
      </c>
    </row>
    <row r="52" spans="1:3" ht="15">
      <c r="A52" s="20" t="str">
        <f>TRIM(LEFT('2022 SpaceFuncData-Input'!$A49,IF(ISNUMBER(FIND(" (Note",'2022 SpaceFuncData-Input'!$A49,1)),FIND(" (Note",'2022 SpaceFuncData-Input'!$A49,1),99)))</f>
        <v>Manufacturing, Commercial &amp; Industrial Work Area (Low Bay)</v>
      </c>
      <c r="B52" s="117">
        <f ca="1">OFFSET('For CSV - 2022 SpcFuncData'!$B$4,MATCH($A52,'For CSV - 2022 SpcFuncData'!$B$5:$B$87,0),38,1,1)</f>
        <v>348</v>
      </c>
      <c r="C52" s="113" t="str">
        <f t="shared" ca="1" si="0"/>
        <v>2,            348,    "Manufacturing, Commercial &amp; Industrial Work Area (Low Bay)"</v>
      </c>
    </row>
    <row r="53" spans="1:3" ht="15">
      <c r="A53" s="20" t="str">
        <f>TRIM(LEFT('2022 SpaceFuncData-Input'!$A50,IF(ISNUMBER(FIND(" (Note",'2022 SpaceFuncData-Input'!$A50,1)),FIND(" (Note",'2022 SpaceFuncData-Input'!$A50,1),99)))</f>
        <v>Manufacturing, Commercial &amp; Industrial Work Area (High Bay)</v>
      </c>
      <c r="B53" s="117">
        <f ca="1">OFFSET('For CSV - 2022 SpcFuncData'!$B$4,MATCH($A53,'For CSV - 2022 SpcFuncData'!$B$5:$B$87,0),38,1,1)</f>
        <v>349</v>
      </c>
      <c r="C53" s="113" t="str">
        <f t="shared" ca="1" si="0"/>
        <v>2,            349,    "Manufacturing, Commercial &amp; Industrial Work Area (High Bay)"</v>
      </c>
    </row>
    <row r="54" spans="1:3" ht="15">
      <c r="A54" s="20" t="str">
        <f>TRIM(LEFT('2022 SpaceFuncData-Input'!$A51,IF(ISNUMBER(FIND(" (Note",'2022 SpaceFuncData-Input'!$A51,1)),FIND(" (Note",'2022 SpaceFuncData-Input'!$A51,1),99)))</f>
        <v>Manufacturing, Commercial &amp; Industrial Work Area (Precision)</v>
      </c>
      <c r="B54" s="117">
        <f ca="1">OFFSET('For CSV - 2022 SpcFuncData'!$B$4,MATCH($A54,'For CSV - 2022 SpcFuncData'!$B$5:$B$87,0),38,1,1)</f>
        <v>350</v>
      </c>
      <c r="C54" s="113" t="str">
        <f t="shared" ca="1" si="0"/>
        <v>2,            350,    "Manufacturing, Commercial &amp; Industrial Work Area (Precision)"</v>
      </c>
    </row>
    <row r="55" spans="1:3" ht="15">
      <c r="A55" s="20" t="str">
        <f>TRIM(LEFT('2022 SpaceFuncData-Input'!$A52,IF(ISNUMBER(FIND(" (Note",'2022 SpaceFuncData-Input'!$A52,1)),FIND(" (Note",'2022 SpaceFuncData-Input'!$A52,1),99)))</f>
        <v>Museum Area (Exhibition/Display)</v>
      </c>
      <c r="B55" s="117">
        <f ca="1">OFFSET('For CSV - 2022 SpcFuncData'!$B$4,MATCH($A55,'For CSV - 2022 SpcFuncData'!$B$5:$B$87,0),38,1,1)</f>
        <v>351</v>
      </c>
      <c r="C55" s="113" t="str">
        <f t="shared" ca="1" si="0"/>
        <v>2,            351,    "Museum Area (Exhibition/Display)"</v>
      </c>
    </row>
    <row r="56" spans="1:3" ht="15">
      <c r="A56" s="20" t="str">
        <f>TRIM(LEFT('2022 SpaceFuncData-Input'!$A53,IF(ISNUMBER(FIND(" (Note",'2022 SpaceFuncData-Input'!$A53,1)),FIND(" (Note",'2022 SpaceFuncData-Input'!$A53,1),99)))</f>
        <v>Museum Area (Restoration Room)</v>
      </c>
      <c r="B56" s="117">
        <f ca="1">OFFSET('For CSV - 2022 SpcFuncData'!$B$4,MATCH($A56,'For CSV - 2022 SpcFuncData'!$B$5:$B$87,0),38,1,1)</f>
        <v>352</v>
      </c>
      <c r="C56" s="113" t="str">
        <f t="shared" ca="1" si="0"/>
        <v>2,            352,    "Museum Area (Restoration Room)"</v>
      </c>
    </row>
    <row r="57" spans="1:3" ht="15">
      <c r="A57" s="20" t="str">
        <f>TRIM(LEFT('2022 SpaceFuncData-Input'!$A54,IF(ISNUMBER(FIND(" (Note",'2022 SpaceFuncData-Input'!$A54,1)),FIND(" (Note",'2022 SpaceFuncData-Input'!$A54,1),99)))</f>
        <v>Office Area (&gt;250 square feet)</v>
      </c>
      <c r="B57" s="117">
        <f ca="1">OFFSET('For CSV - 2022 SpcFuncData'!$B$4,MATCH($A57,'For CSV - 2022 SpcFuncData'!$B$5:$B$87,0),38,1,1)</f>
        <v>353</v>
      </c>
      <c r="C57" s="113" t="str">
        <f t="shared" ca="1" si="0"/>
        <v>2,            353,    "Office Area (&gt;250 square feet)"</v>
      </c>
    </row>
    <row r="58" spans="1:3" ht="15">
      <c r="A58" s="20" t="str">
        <f>TRIM(LEFT('2022 SpaceFuncData-Input'!$A55,IF(ISNUMBER(FIND(" (Note",'2022 SpaceFuncData-Input'!$A55,1)),FIND(" (Note",'2022 SpaceFuncData-Input'!$A55,1),99)))</f>
        <v>Office Area (&lt;250 square feet)</v>
      </c>
      <c r="B58" s="117">
        <f ca="1">OFFSET('For CSV - 2022 SpcFuncData'!$B$4,MATCH($A58,'For CSV - 2022 SpcFuncData'!$B$5:$B$87,0),38,1,1)</f>
        <v>354</v>
      </c>
      <c r="C58" s="113" t="str">
        <f t="shared" ca="1" si="0"/>
        <v>2,            354,    "Office Area (&lt;250 square feet)"</v>
      </c>
    </row>
    <row r="59" spans="1:3" ht="15">
      <c r="A59" s="20" t="str">
        <f>TRIM(LEFT('2022 SpaceFuncData-Input'!$A56,IF(ISNUMBER(FIND(" (Note",'2022 SpaceFuncData-Input'!$A56,1)),FIND(" (Note",'2022 SpaceFuncData-Input'!$A56,1),99)))</f>
        <v>Parking Garage Area (Parking Zone and Ramps)</v>
      </c>
      <c r="B59" s="117">
        <f ca="1">OFFSET('For CSV - 2022 SpcFuncData'!$B$4,MATCH($A59,'For CSV - 2022 SpcFuncData'!$B$5:$B$87,0),38,1,1)</f>
        <v>355</v>
      </c>
      <c r="C59" s="113" t="str">
        <f t="shared" ca="1" si="0"/>
        <v>2,            355,    "Parking Garage Area (Parking Zone and Ramps)"</v>
      </c>
    </row>
    <row r="60" spans="1:3" ht="15">
      <c r="A60" s="20" t="str">
        <f>TRIM(LEFT('2022 SpaceFuncData-Input'!$A57,IF(ISNUMBER(FIND(" (Note",'2022 SpaceFuncData-Input'!$A57,1)),FIND(" (Note",'2022 SpaceFuncData-Input'!$A57,1),99)))</f>
        <v>Parking Garage Area (Daylight Adaptation Zones)</v>
      </c>
      <c r="B60" s="117">
        <f ca="1">OFFSET('For CSV - 2022 SpcFuncData'!$B$4,MATCH($A60,'For CSV - 2022 SpcFuncData'!$B$5:$B$87,0),38,1,1)</f>
        <v>356</v>
      </c>
      <c r="C60" s="113" t="str">
        <f t="shared" ca="1" si="0"/>
        <v>2,            356,    "Parking Garage Area (Daylight Adaptation Zones)"</v>
      </c>
    </row>
    <row r="61" spans="1:3" ht="15">
      <c r="A61" s="20" t="str">
        <f>TRIM(LEFT('2022 SpaceFuncData-Input'!$A58,IF(ISNUMBER(FIND(" (Note",'2022 SpaceFuncData-Input'!$A58,1)),FIND(" (Note",'2022 SpaceFuncData-Input'!$A58,1),99)))</f>
        <v>Pharmacy Area</v>
      </c>
      <c r="B61" s="117">
        <f ca="1">OFFSET('For CSV - 2022 SpcFuncData'!$B$4,MATCH($A61,'For CSV - 2022 SpcFuncData'!$B$5:$B$87,0),38,1,1)</f>
        <v>357</v>
      </c>
      <c r="C61" s="113" t="str">
        <f t="shared" ca="1" si="0"/>
        <v>2,            357,    "Pharmacy Area"</v>
      </c>
    </row>
    <row r="62" spans="1:3" ht="15">
      <c r="A62" s="20" t="str">
        <f>TRIM(LEFT('2022 SpaceFuncData-Input'!$A59,IF(ISNUMBER(FIND(" (Note",'2022 SpaceFuncData-Input'!$A59,1)),FIND(" (Note",'2022 SpaceFuncData-Input'!$A59,1),99)))</f>
        <v>Retail Sales Area (Grocery Sales)</v>
      </c>
      <c r="B62" s="117">
        <f ca="1">OFFSET('For CSV - 2022 SpcFuncData'!$B$4,MATCH($A62,'For CSV - 2022 SpcFuncData'!$B$5:$B$87,0),38,1,1)</f>
        <v>358</v>
      </c>
      <c r="C62" s="113" t="str">
        <f t="shared" ca="1" si="0"/>
        <v>2,            358,    "Retail Sales Area (Grocery Sales)"</v>
      </c>
    </row>
    <row r="63" spans="1:3" ht="15">
      <c r="A63" s="20" t="str">
        <f>TRIM(LEFT('2022 SpaceFuncData-Input'!$A60,IF(ISNUMBER(FIND(" (Note",'2022 SpaceFuncData-Input'!$A60,1)),FIND(" (Note",'2022 SpaceFuncData-Input'!$A60,1),99)))</f>
        <v>Retail Sales Area (Retail Merchandise Sales)</v>
      </c>
      <c r="B63" s="117">
        <f ca="1">OFFSET('For CSV - 2022 SpcFuncData'!$B$4,MATCH($A63,'For CSV - 2022 SpcFuncData'!$B$5:$B$87,0),38,1,1)</f>
        <v>359</v>
      </c>
      <c r="C63" s="113" t="str">
        <f t="shared" ca="1" si="0"/>
        <v>2,            359,    "Retail Sales Area (Retail Merchandise Sales)"</v>
      </c>
    </row>
    <row r="64" spans="1:3" ht="15">
      <c r="A64" s="20" t="str">
        <f>TRIM(LEFT('2022 SpaceFuncData-Input'!$A61,IF(ISNUMBER(FIND(" (Note",'2022 SpaceFuncData-Input'!$A61,1)),FIND(" (Note",'2022 SpaceFuncData-Input'!$A61,1),99)))</f>
        <v>Retail Sales Area (Fitting Room)</v>
      </c>
      <c r="B64" s="117">
        <f ca="1">OFFSET('For CSV - 2022 SpcFuncData'!$B$4,MATCH($A64,'For CSV - 2022 SpcFuncData'!$B$5:$B$87,0),38,1,1)</f>
        <v>360</v>
      </c>
      <c r="C64" s="113" t="str">
        <f t="shared" ca="1" si="0"/>
        <v>2,            360,    "Retail Sales Area (Fitting Room)"</v>
      </c>
    </row>
    <row r="65" spans="1:3" ht="15">
      <c r="A65" s="20" t="str">
        <f>TRIM(LEFT('2022 SpaceFuncData-Input'!$A62,IF(ISNUMBER(FIND(" (Note",'2022 SpaceFuncData-Input'!$A62,1)),FIND(" (Note",'2022 SpaceFuncData-Input'!$A62,1),99)))</f>
        <v>Religious Worship Area</v>
      </c>
      <c r="B65" s="117">
        <f ca="1">OFFSET('For CSV - 2022 SpcFuncData'!$B$4,MATCH($A65,'For CSV - 2022 SpcFuncData'!$B$5:$B$87,0),38,1,1)</f>
        <v>361</v>
      </c>
      <c r="C65" s="113" t="str">
        <f t="shared" ca="1" si="0"/>
        <v>2,            361,    "Religious Worship Area"</v>
      </c>
    </row>
    <row r="66" spans="1:3" ht="15">
      <c r="A66" s="20" t="str">
        <f>TRIM(LEFT('2022 SpaceFuncData-Input'!$A63,IF(ISNUMBER(FIND(" (Note",'2022 SpaceFuncData-Input'!$A63,1)),FIND(" (Note",'2022 SpaceFuncData-Input'!$A63,1),99)))</f>
        <v>Restrooms</v>
      </c>
      <c r="B66" s="117">
        <f ca="1">OFFSET('For CSV - 2022 SpcFuncData'!$B$4,MATCH($A66,'For CSV - 2022 SpcFuncData'!$B$5:$B$87,0),38,1,1)</f>
        <v>362</v>
      </c>
      <c r="C66" s="113" t="str">
        <f t="shared" ca="1" si="0"/>
        <v>2,            362,    "Restrooms"</v>
      </c>
    </row>
    <row r="67" spans="1:3" ht="15">
      <c r="A67" s="20" t="str">
        <f>TRIM(LEFT('2022 SpaceFuncData-Input'!$A64,IF(ISNUMBER(FIND(" (Note",'2022 SpaceFuncData-Input'!$A64,1)),FIND(" (Note",'2022 SpaceFuncData-Input'!$A64,1),99)))</f>
        <v>Stairwell</v>
      </c>
      <c r="B67" s="117">
        <f ca="1">OFFSET('For CSV - 2022 SpcFuncData'!$B$4,MATCH($A67,'For CSV - 2022 SpcFuncData'!$B$5:$B$87,0),38,1,1)</f>
        <v>363</v>
      </c>
      <c r="C67" s="113" t="str">
        <f t="shared" ca="1" si="0"/>
        <v>2,            363,    "Stairwell"</v>
      </c>
    </row>
    <row r="68" spans="1:3" ht="15">
      <c r="A68" s="20" t="str">
        <f>TRIM(LEFT('2022 SpaceFuncData-Input'!$A65,IF(ISNUMBER(FIND(" (Note",'2022 SpaceFuncData-Input'!$A65,1)),FIND(" (Note",'2022 SpaceFuncData-Input'!$A65,1),99)))</f>
        <v>Storage, Commercial/Industrial (Warehouse)</v>
      </c>
      <c r="B68" s="117">
        <f ca="1">OFFSET('For CSV - 2022 SpcFuncData'!$B$4,MATCH($A68,'For CSV - 2022 SpcFuncData'!$B$5:$B$87,0),38,1,1)</f>
        <v>364</v>
      </c>
      <c r="C68" s="113" t="str">
        <f t="shared" ca="1" si="0"/>
        <v>2,            364,    "Storage, Commercial/Industrial (Warehouse)"</v>
      </c>
    </row>
    <row r="69" spans="1:3" ht="15">
      <c r="A69" s="20" t="str">
        <f>TRIM(LEFT('2022 SpaceFuncData-Input'!$A66,IF(ISNUMBER(FIND(" (Note",'2022 SpaceFuncData-Input'!$A66,1)),FIND(" (Note",'2022 SpaceFuncData-Input'!$A66,1),99)))</f>
        <v>Storage, Commercial/Industrial (Refrigerated)</v>
      </c>
      <c r="B69" s="117">
        <f ca="1">OFFSET('For CSV - 2022 SpcFuncData'!$B$4,MATCH($A69,'For CSV - 2022 SpcFuncData'!$B$5:$B$87,0),38,1,1)</f>
        <v>365</v>
      </c>
      <c r="C69" s="113" t="str">
        <f t="shared" ca="1" si="0"/>
        <v>2,            365,    "Storage, Commercial/Industrial (Refrigerated)"</v>
      </c>
    </row>
    <row r="70" spans="1:3" ht="15">
      <c r="A70" s="20" t="str">
        <f>TRIM(LEFT('2022 SpaceFuncData-Input'!$A67,IF(ISNUMBER(FIND(" (Note",'2022 SpaceFuncData-Input'!$A67,1)),FIND(" (Note",'2022 SpaceFuncData-Input'!$A67,1),99)))</f>
        <v>Storage, Commercial/Industrial (Shipping &amp; Handling)</v>
      </c>
      <c r="B70" s="117">
        <f ca="1">OFFSET('For CSV - 2022 SpcFuncData'!$B$4,MATCH($A70,'For CSV - 2022 SpcFuncData'!$B$5:$B$87,0),38,1,1)</f>
        <v>366</v>
      </c>
      <c r="C70" s="113" t="str">
        <f t="shared" ca="1" si="0"/>
        <v>2,            366,    "Storage, Commercial/Industrial (Shipping &amp; Handling)"</v>
      </c>
    </row>
    <row r="71" spans="1:3" ht="15">
      <c r="A71" s="20" t="str">
        <f>TRIM(LEFT('2022 SpaceFuncData-Input'!$A69,IF(ISNUMBER(FIND(" (Note",'2022 SpaceFuncData-Input'!$A69,1)),FIND(" (Note",'2022 SpaceFuncData-Input'!$A69,1),99)))</f>
        <v>Sports Arena - Playing Area (&gt; 5,000 Spectators)</v>
      </c>
      <c r="B71" s="117">
        <f ca="1">OFFSET('For CSV - 2022 SpcFuncData'!$B$4,MATCH($A71,'For CSV - 2022 SpcFuncData'!$B$5:$B$87,0),38,1,1)</f>
        <v>367</v>
      </c>
      <c r="C71" s="113" t="str">
        <f t="shared" ca="1" si="0"/>
        <v>2,            367,    "Sports Arena - Playing Area (&gt; 5,000 Spectators)"</v>
      </c>
    </row>
    <row r="72" spans="1:3" ht="15">
      <c r="A72" s="20" t="str">
        <f>TRIM(LEFT('2022 SpaceFuncData-Input'!$A70,IF(ISNUMBER(FIND(" (Note",'2022 SpaceFuncData-Input'!$A70,1)),FIND(" (Note",'2022 SpaceFuncData-Input'!$A70,1),99)))</f>
        <v>Sports Arena - Playing Area (2,000 - 5,000 Spectators)</v>
      </c>
      <c r="B72" s="117">
        <f ca="1">OFFSET('For CSV - 2022 SpcFuncData'!$B$4,MATCH($A72,'For CSV - 2022 SpcFuncData'!$B$5:$B$87,0),38,1,1)</f>
        <v>368</v>
      </c>
      <c r="C72" s="113" t="str">
        <f t="shared" ref="C72:C86" ca="1" si="1">TEXT($C$3,0)&amp;$D$3&amp;$E$3&amp;TEXT($B72,0)&amp;$D$3&amp;$F$3&amp;$G$3&amp;$A72&amp;$G$3</f>
        <v>2,            368,    "Sports Arena - Playing Area (2,000 - 5,000 Spectators)"</v>
      </c>
    </row>
    <row r="73" spans="1:3" ht="15">
      <c r="A73" s="20" t="str">
        <f>TRIM(LEFT('2022 SpaceFuncData-Input'!$A71,IF(ISNUMBER(FIND(" (Note",'2022 SpaceFuncData-Input'!$A71,1)),FIND(" (Note",'2022 SpaceFuncData-Input'!$A71,1),99)))</f>
        <v>Sports Arena - Playing Area (&lt; 2,000 Spectators)</v>
      </c>
      <c r="B73" s="117">
        <f ca="1">OFFSET('For CSV - 2022 SpcFuncData'!$B$4,MATCH($A73,'For CSV - 2022 SpcFuncData'!$B$5:$B$87,0),38,1,1)</f>
        <v>369</v>
      </c>
      <c r="C73" s="113" t="str">
        <f t="shared" ca="1" si="1"/>
        <v>2,            369,    "Sports Arena - Playing Area (&lt; 2,000 Spectators)"</v>
      </c>
    </row>
    <row r="74" spans="1:3" ht="15">
      <c r="A74" s="20" t="str">
        <f>TRIM(LEFT('2022 SpaceFuncData-Input'!$A72,IF(ISNUMBER(FIND(" (Note",'2022 SpaceFuncData-Input'!$A72,1)),FIND(" (Note",'2022 SpaceFuncData-Input'!$A72,1),99)))</f>
        <v>Sports Arena - Playing Area (Recreational)</v>
      </c>
      <c r="B74" s="117">
        <f ca="1">OFFSET('For CSV - 2022 SpcFuncData'!$B$4,MATCH($A74,'For CSV - 2022 SpcFuncData'!$B$5:$B$87,0),38,1,1)</f>
        <v>370</v>
      </c>
      <c r="C74" s="113" t="str">
        <f t="shared" ca="1" si="1"/>
        <v>2,            370,    "Sports Arena - Playing Area (Recreational)"</v>
      </c>
    </row>
    <row r="75" spans="1:3" ht="15">
      <c r="A75" s="20" t="str">
        <f>TRIM(LEFT('2022 SpaceFuncData-Input'!$A73,IF(ISNUMBER(FIND(" (Note",'2022 SpaceFuncData-Input'!$A73,1)),FIND(" (Note",'2022 SpaceFuncData-Input'!$A73,1),99)))</f>
        <v>Theater Area (Motion Picture)</v>
      </c>
      <c r="B75" s="117">
        <f ca="1">OFFSET('For CSV - 2022 SpcFuncData'!$B$4,MATCH($A75,'For CSV - 2022 SpcFuncData'!$B$5:$B$87,0),38,1,1)</f>
        <v>371</v>
      </c>
      <c r="C75" s="113" t="str">
        <f t="shared" ca="1" si="1"/>
        <v>2,            371,    "Theater Area (Motion Picture)"</v>
      </c>
    </row>
    <row r="76" spans="1:3" ht="15">
      <c r="A76" s="20" t="str">
        <f>TRIM(LEFT('2022 SpaceFuncData-Input'!$A74,IF(ISNUMBER(FIND(" (Note",'2022 SpaceFuncData-Input'!$A74,1)),FIND(" (Note",'2022 SpaceFuncData-Input'!$A74,1),99)))</f>
        <v>Theater Area (Performance)</v>
      </c>
      <c r="B76" s="117">
        <f ca="1">OFFSET('For CSV - 2022 SpcFuncData'!$B$4,MATCH($A76,'For CSV - 2022 SpcFuncData'!$B$5:$B$87,0),38,1,1)</f>
        <v>372</v>
      </c>
      <c r="C76" s="113" t="str">
        <f t="shared" ca="1" si="1"/>
        <v>2,            372,    "Theater Area (Performance)"</v>
      </c>
    </row>
    <row r="77" spans="1:3" ht="15">
      <c r="A77" s="20" t="str">
        <f>TRIM(LEFT('2022 SpaceFuncData-Input'!$A75,IF(ISNUMBER(FIND(" (Note",'2022 SpaceFuncData-Input'!$A75,1)),FIND(" (Note",'2022 SpaceFuncData-Input'!$A75,1),99)))</f>
        <v>Transportation Function (Baggage Area)</v>
      </c>
      <c r="B77" s="117">
        <f ca="1">OFFSET('For CSV - 2022 SpcFuncData'!$B$4,MATCH($A77,'For CSV - 2022 SpcFuncData'!$B$5:$B$87,0),38,1,1)</f>
        <v>373</v>
      </c>
      <c r="C77" s="113" t="str">
        <f t="shared" ca="1" si="1"/>
        <v>2,            373,    "Transportation Function (Baggage Area)"</v>
      </c>
    </row>
    <row r="78" spans="1:3" ht="15">
      <c r="A78" s="20" t="str">
        <f>TRIM(LEFT('2022 SpaceFuncData-Input'!$A76,IF(ISNUMBER(FIND(" (Note",'2022 SpaceFuncData-Input'!$A76,1)),FIND(" (Note",'2022 SpaceFuncData-Input'!$A76,1),99)))</f>
        <v>Transportation Function (Ticketing Area)</v>
      </c>
      <c r="B78" s="117">
        <f ca="1">OFFSET('For CSV - 2022 SpcFuncData'!$B$4,MATCH($A78,'For CSV - 2022 SpcFuncData'!$B$5:$B$87,0),38,1,1)</f>
        <v>374</v>
      </c>
      <c r="C78" s="113" t="str">
        <f t="shared" ca="1" si="1"/>
        <v>2,            374,    "Transportation Function (Ticketing Area)"</v>
      </c>
    </row>
    <row r="79" spans="1:3" ht="15">
      <c r="A79" s="20" t="str">
        <f>TRIM(LEFT('2022 SpaceFuncData-Input'!$A77,IF(ISNUMBER(FIND(" (Note",'2022 SpaceFuncData-Input'!$A77,1)),FIND(" (Note",'2022 SpaceFuncData-Input'!$A77,1),99)))</f>
        <v>Unleased Tenant Area</v>
      </c>
      <c r="B79" s="117">
        <f ca="1">OFFSET('For CSV - 2022 SpcFuncData'!$B$4,MATCH($A79,'For CSV - 2022 SpcFuncData'!$B$5:$B$87,0),38,1,1)</f>
        <v>375</v>
      </c>
      <c r="C79" s="113" t="str">
        <f t="shared" ca="1" si="1"/>
        <v>2,            375,    "Unleased Tenant Area"</v>
      </c>
    </row>
    <row r="80" spans="1:3" ht="15">
      <c r="A80" s="20" t="str">
        <f>TRIM(LEFT('2022 SpaceFuncData-Input'!$A78,IF(ISNUMBER(FIND(" (Note",'2022 SpaceFuncData-Input'!$A78,1)),FIND(" (Note",'2022 SpaceFuncData-Input'!$A78,1),99)))</f>
        <v>Unoccupied-Exclude from Gross Floor Area</v>
      </c>
      <c r="B80" s="117">
        <f ca="1">OFFSET('For CSV - 2022 SpcFuncData'!$B$4,MATCH($A80,'For CSV - 2022 SpcFuncData'!$B$5:$B$87,0),38,1,1)</f>
        <v>376</v>
      </c>
      <c r="C80" s="113" t="str">
        <f t="shared" ca="1" si="1"/>
        <v>2,            376,    "Unoccupied-Exclude from Gross Floor Area"</v>
      </c>
    </row>
    <row r="81" spans="1:3" ht="15">
      <c r="A81" s="20" t="str">
        <f>TRIM(LEFT('2022 SpaceFuncData-Input'!$A79,IF(ISNUMBER(FIND(" (Note",'2022 SpaceFuncData-Input'!$A79,1)),FIND(" (Note",'2022 SpaceFuncData-Input'!$A79,1),99)))</f>
        <v>Unoccupied-Include in Gross Floor Area</v>
      </c>
      <c r="B81" s="117">
        <f ca="1">OFFSET('For CSV - 2022 SpcFuncData'!$B$4,MATCH($A81,'For CSV - 2022 SpcFuncData'!$B$5:$B$87,0),38,1,1)</f>
        <v>377</v>
      </c>
      <c r="C81" s="113" t="str">
        <f t="shared" ca="1" si="1"/>
        <v>2,            377,    "Unoccupied-Include in Gross Floor Area"</v>
      </c>
    </row>
    <row r="82" spans="1:3" ht="15">
      <c r="A82" s="20" t="str">
        <f>TRIM(LEFT('2022 SpaceFuncData-Input'!$A80,IF(ISNUMBER(FIND(" (Note",'2022 SpaceFuncData-Input'!$A80,1)),FIND(" (Note",'2022 SpaceFuncData-Input'!$A80,1),99)))</f>
        <v>Videoconferencing Studio</v>
      </c>
      <c r="B82" s="117">
        <f ca="1">OFFSET('For CSV - 2022 SpcFuncData'!$B$4,MATCH($A82,'For CSV - 2022 SpcFuncData'!$B$5:$B$87,0),38,1,1)</f>
        <v>378</v>
      </c>
      <c r="C82" s="113" t="str">
        <f t="shared" ca="1" si="1"/>
        <v>2,            378,    "Videoconferencing Studio"</v>
      </c>
    </row>
    <row r="83" spans="1:3" ht="15">
      <c r="A83" s="20" t="str">
        <f>TRIM(LEFT('2022 SpaceFuncData-Input'!$A81,IF(ISNUMBER(FIND(" (Note",'2022 SpaceFuncData-Input'!$A81,1)),FIND(" (Note",'2022 SpaceFuncData-Input'!$A81,1),99)))</f>
        <v>All other</v>
      </c>
      <c r="B83" s="117">
        <f ca="1">OFFSET('For CSV - 2022 SpcFuncData'!$B$4,MATCH($A83,'For CSV - 2022 SpcFuncData'!$B$5:$B$87,0),38,1,1)</f>
        <v>301</v>
      </c>
      <c r="C83" s="113" t="str">
        <f t="shared" ca="1" si="1"/>
        <v>2,            301,    "All other"</v>
      </c>
    </row>
    <row r="84" spans="1:3" ht="15">
      <c r="A84" s="20" t="str">
        <f>TRIM(LEFT('2022 SpaceFuncData-Input'!$A83,IF(ISNUMBER(FIND(" (Note",'2022 SpaceFuncData-Input'!$A83,1)),FIND(" (Note",'2022 SpaceFuncData-Input'!$A83,1),99)))</f>
        <v>Storage</v>
      </c>
      <c r="B84" s="117">
        <f ca="1">OFFSET('For CSV - 2022 SpcFuncData'!$B$4,MATCH($A84,'For CSV - 2022 SpcFuncData'!$B$5:$B$87,0),38,1,1)</f>
        <v>379</v>
      </c>
      <c r="C84" s="113" t="str">
        <f t="shared" ca="1" si="1"/>
        <v>2,            379,    "Storage"</v>
      </c>
    </row>
    <row r="85" spans="1:3" ht="15">
      <c r="A85" s="20" t="str">
        <f>TRIM(LEFT('2022 SpaceFuncData-Input'!$A84,IF(ISNUMBER(FIND(" (Note",'2022 SpaceFuncData-Input'!$A84,1)),FIND(" (Note",'2022 SpaceFuncData-Input'!$A84,1),99)))</f>
        <v>Health Care / Assisted Living (Nurse's Station)</v>
      </c>
      <c r="B85" s="117">
        <f ca="1">OFFSET('For CSV - 2022 SpcFuncData'!$B$4,MATCH($A85,'For CSV - 2022 SpcFuncData'!$B$5:$B$87,0),38,1,1)</f>
        <v>382</v>
      </c>
      <c r="C85" s="113" t="str">
        <f t="shared" ca="1" si="1"/>
        <v>2,            382,    "Health Care / Assisted Living (Nurse's Station)"</v>
      </c>
    </row>
    <row r="86" spans="1:3" ht="15">
      <c r="A86" s="20" t="str">
        <f>TRIM(LEFT('2022 SpaceFuncData-Input'!$A85,IF(ISNUMBER(FIND(" (Note",'2022 SpaceFuncData-Input'!$A85,1)),FIND(" (Note",'2022 SpaceFuncData-Input'!$A85,1),99)))</f>
        <v>Health Care / Assisted Living (Physical Therapy Room)</v>
      </c>
      <c r="B86" s="117">
        <f ca="1">OFFSET('For CSV - 2022 SpcFuncData'!$B$4,MATCH($A86,'For CSV - 2022 SpcFuncData'!$B$5:$B$87,0),38,1,1)</f>
        <v>383</v>
      </c>
      <c r="C86" s="113" t="str">
        <f t="shared" ca="1" si="1"/>
        <v>2,            383,    "Health Care / Assisted Living (Physical Therapy Room)"</v>
      </c>
    </row>
  </sheetData>
  <conditionalFormatting sqref="A6:A86">
    <cfRule type="expression" dxfId="0" priority="1">
      <formula>IF($AN6="X",TRUE,FALSE)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1EF1-A3C1-4947-9F62-43A72C1921F3}">
  <sheetPr>
    <pageSetUpPr autoPageBreaks="0"/>
  </sheetPr>
  <dimension ref="A2:Q120"/>
  <sheetViews>
    <sheetView showGridLines="0" topLeftCell="A46" zoomScale="85" zoomScaleNormal="85" workbookViewId="0">
      <selection activeCell="B90" sqref="B90"/>
    </sheetView>
  </sheetViews>
  <sheetFormatPr defaultColWidth="9.140625" defaultRowHeight="15"/>
  <cols>
    <col min="1" max="1" width="9.140625" style="66"/>
    <col min="2" max="2" width="65.140625" style="66" customWidth="1"/>
    <col min="3" max="3" width="28" style="70" customWidth="1"/>
    <col min="4" max="4" width="37.85546875" style="70" bestFit="1" customWidth="1"/>
    <col min="5" max="5" width="32" style="70" customWidth="1"/>
    <col min="6" max="6" width="37.42578125" style="70" bestFit="1" customWidth="1"/>
    <col min="7" max="7" width="30.42578125" style="70" customWidth="1"/>
    <col min="8" max="8" width="37" style="70" customWidth="1"/>
    <col min="9" max="9" width="30.42578125" style="70" customWidth="1"/>
    <col min="10" max="11" width="9.140625" style="66"/>
    <col min="12" max="12" width="14.7109375" style="66" customWidth="1"/>
    <col min="13" max="16384" width="9.140625" style="66"/>
  </cols>
  <sheetData>
    <row r="2" spans="2:17" ht="30">
      <c r="B2" s="64" t="s">
        <v>53</v>
      </c>
      <c r="C2" s="65" t="s">
        <v>54</v>
      </c>
      <c r="D2" s="218" t="s">
        <v>55</v>
      </c>
      <c r="E2" s="219"/>
      <c r="F2" s="219"/>
      <c r="G2" s="219"/>
      <c r="H2" s="219"/>
      <c r="I2" s="219"/>
      <c r="J2" s="191"/>
      <c r="K2" s="161" t="s">
        <v>186</v>
      </c>
      <c r="L2" s="191"/>
      <c r="M2" s="191"/>
      <c r="N2" s="191"/>
      <c r="O2" s="191"/>
      <c r="P2" s="191"/>
      <c r="Q2" s="191"/>
    </row>
    <row r="3" spans="2:17" ht="30">
      <c r="B3" s="64"/>
      <c r="C3" s="67"/>
      <c r="D3" s="68" t="s">
        <v>56</v>
      </c>
      <c r="E3" s="69" t="s">
        <v>57</v>
      </c>
      <c r="F3" s="162" t="s">
        <v>56</v>
      </c>
      <c r="G3" s="69" t="s">
        <v>57</v>
      </c>
      <c r="H3" s="68" t="s">
        <v>56</v>
      </c>
      <c r="I3" s="69" t="s">
        <v>57</v>
      </c>
      <c r="J3" s="191"/>
      <c r="K3" s="191"/>
      <c r="L3" s="191"/>
      <c r="M3" s="191"/>
      <c r="N3" s="191"/>
      <c r="O3" s="191"/>
      <c r="P3" s="191"/>
      <c r="Q3" s="191"/>
    </row>
    <row r="4" spans="2:17">
      <c r="B4" s="192" t="s">
        <v>148</v>
      </c>
      <c r="C4" s="193">
        <v>0.7</v>
      </c>
      <c r="D4" s="194" t="s">
        <v>187</v>
      </c>
      <c r="E4" s="195">
        <v>0.3</v>
      </c>
      <c r="F4" s="194" t="s">
        <v>188</v>
      </c>
      <c r="G4" s="195"/>
      <c r="H4" s="194" t="s">
        <v>188</v>
      </c>
      <c r="I4" s="195"/>
      <c r="J4" s="191"/>
      <c r="K4" s="163">
        <v>0.8</v>
      </c>
      <c r="L4" s="191" t="s">
        <v>141</v>
      </c>
      <c r="M4" s="191">
        <v>0.15</v>
      </c>
      <c r="N4" s="191"/>
      <c r="O4" s="191"/>
      <c r="P4" s="191"/>
      <c r="Q4" s="191"/>
    </row>
    <row r="5" spans="2:17">
      <c r="B5" s="192" t="s">
        <v>152</v>
      </c>
      <c r="C5" s="193">
        <v>0.8</v>
      </c>
      <c r="D5" s="194" t="s">
        <v>187</v>
      </c>
      <c r="E5" s="195">
        <v>0.3</v>
      </c>
      <c r="F5" s="194" t="s">
        <v>189</v>
      </c>
      <c r="G5" s="195">
        <v>0.1</v>
      </c>
      <c r="H5" s="194" t="s">
        <v>188</v>
      </c>
      <c r="I5" s="195"/>
      <c r="J5" s="191"/>
      <c r="K5" s="163">
        <v>0.8</v>
      </c>
      <c r="L5" s="191" t="s">
        <v>59</v>
      </c>
      <c r="M5" s="191">
        <v>0.3</v>
      </c>
      <c r="N5" s="191"/>
      <c r="O5" s="191"/>
      <c r="P5" s="191"/>
      <c r="Q5" s="191"/>
    </row>
    <row r="6" spans="2:17">
      <c r="B6" s="201" t="s">
        <v>190</v>
      </c>
      <c r="C6" s="193">
        <v>0.85</v>
      </c>
      <c r="D6" s="194" t="s">
        <v>187</v>
      </c>
      <c r="E6" s="195">
        <v>0.3</v>
      </c>
      <c r="F6" s="194" t="s">
        <v>191</v>
      </c>
      <c r="G6" s="195">
        <v>0.95</v>
      </c>
      <c r="H6" s="194" t="s">
        <v>189</v>
      </c>
      <c r="I6" s="195">
        <v>0.1</v>
      </c>
      <c r="J6" s="191"/>
      <c r="K6" s="163">
        <v>0.85</v>
      </c>
      <c r="L6" s="191" t="s">
        <v>59</v>
      </c>
      <c r="M6" s="191">
        <v>0.3</v>
      </c>
      <c r="N6" s="191" t="s">
        <v>146</v>
      </c>
      <c r="O6" s="191">
        <v>0.95</v>
      </c>
      <c r="P6" s="191"/>
      <c r="Q6" s="191"/>
    </row>
    <row r="7" spans="2:17">
      <c r="B7" s="192" t="s">
        <v>149</v>
      </c>
      <c r="C7" s="193">
        <v>0.8</v>
      </c>
      <c r="D7" s="194" t="s">
        <v>187</v>
      </c>
      <c r="E7" s="195">
        <v>0.3</v>
      </c>
      <c r="F7" s="194" t="s">
        <v>189</v>
      </c>
      <c r="G7" s="195">
        <v>0.1</v>
      </c>
      <c r="H7" s="194" t="s">
        <v>188</v>
      </c>
      <c r="I7" s="195"/>
      <c r="J7" s="191"/>
      <c r="K7" s="163">
        <v>0.75</v>
      </c>
      <c r="L7" s="191" t="s">
        <v>59</v>
      </c>
      <c r="M7" s="191">
        <v>0.3</v>
      </c>
      <c r="N7" s="191"/>
      <c r="O7" s="191"/>
      <c r="P7" s="191"/>
      <c r="Q7" s="191"/>
    </row>
    <row r="8" spans="2:17">
      <c r="B8" s="192" t="s">
        <v>150</v>
      </c>
      <c r="C8" s="193">
        <v>0.85</v>
      </c>
      <c r="D8" s="194" t="s">
        <v>187</v>
      </c>
      <c r="E8" s="195">
        <v>0.3</v>
      </c>
      <c r="F8" s="194" t="s">
        <v>189</v>
      </c>
      <c r="G8" s="195">
        <v>0.1</v>
      </c>
      <c r="H8" s="194" t="s">
        <v>188</v>
      </c>
      <c r="I8" s="195"/>
      <c r="J8" s="191"/>
      <c r="K8" s="163">
        <v>0.95</v>
      </c>
      <c r="L8" s="191" t="s">
        <v>59</v>
      </c>
      <c r="M8" s="191">
        <v>0.3</v>
      </c>
      <c r="N8" s="191"/>
      <c r="O8" s="191"/>
      <c r="P8" s="191"/>
      <c r="Q8" s="191"/>
    </row>
    <row r="9" spans="2:17">
      <c r="B9" s="192" t="s">
        <v>151</v>
      </c>
      <c r="C9" s="193">
        <v>1</v>
      </c>
      <c r="D9" s="194" t="s">
        <v>187</v>
      </c>
      <c r="E9" s="195">
        <v>0.3</v>
      </c>
      <c r="F9" s="194" t="s">
        <v>189</v>
      </c>
      <c r="G9" s="195">
        <v>0.1</v>
      </c>
      <c r="H9" s="194" t="s">
        <v>188</v>
      </c>
      <c r="I9" s="195"/>
      <c r="J9" s="191"/>
      <c r="K9" s="163">
        <v>1</v>
      </c>
      <c r="L9" s="191" t="s">
        <v>59</v>
      </c>
      <c r="M9" s="191">
        <v>0.3</v>
      </c>
      <c r="N9" s="191"/>
      <c r="O9" s="191"/>
      <c r="P9" s="191"/>
      <c r="Q9" s="191"/>
    </row>
    <row r="10" spans="2:17">
      <c r="B10" s="192" t="s">
        <v>153</v>
      </c>
      <c r="C10" s="193">
        <v>1</v>
      </c>
      <c r="D10" s="194" t="s">
        <v>187</v>
      </c>
      <c r="E10" s="195">
        <v>0.2</v>
      </c>
      <c r="F10" s="194" t="s">
        <v>188</v>
      </c>
      <c r="G10" s="195"/>
      <c r="H10" s="194" t="s">
        <v>188</v>
      </c>
      <c r="I10" s="195"/>
      <c r="J10" s="191"/>
      <c r="K10" s="163">
        <v>0.8</v>
      </c>
      <c r="L10" s="191" t="s">
        <v>60</v>
      </c>
      <c r="M10" s="191">
        <v>0.2</v>
      </c>
      <c r="N10" s="191"/>
      <c r="O10" s="191"/>
      <c r="P10" s="191"/>
      <c r="Q10" s="191"/>
    </row>
    <row r="11" spans="2:17">
      <c r="B11" s="192" t="s">
        <v>147</v>
      </c>
      <c r="C11" s="193">
        <v>0.8</v>
      </c>
      <c r="D11" s="194" t="s">
        <v>187</v>
      </c>
      <c r="E11" s="195">
        <v>0.3</v>
      </c>
      <c r="F11" s="194" t="s">
        <v>188</v>
      </c>
      <c r="G11" s="195"/>
      <c r="H11" s="194" t="s">
        <v>188</v>
      </c>
      <c r="I11" s="195"/>
      <c r="J11" s="191"/>
      <c r="K11" s="163">
        <v>0.8</v>
      </c>
      <c r="L11" s="191"/>
      <c r="M11" s="191"/>
      <c r="N11" s="191"/>
      <c r="O11" s="191"/>
      <c r="P11" s="191"/>
      <c r="Q11" s="191"/>
    </row>
    <row r="12" spans="2:17">
      <c r="B12" s="192" t="s">
        <v>63</v>
      </c>
      <c r="C12" s="193">
        <v>0.5</v>
      </c>
      <c r="D12" s="194" t="s">
        <v>187</v>
      </c>
      <c r="E12" s="195">
        <v>0.25</v>
      </c>
      <c r="F12" s="194" t="s">
        <v>188</v>
      </c>
      <c r="G12" s="195"/>
      <c r="H12" s="194" t="s">
        <v>188</v>
      </c>
      <c r="I12" s="195"/>
      <c r="J12" s="191"/>
      <c r="K12" s="163">
        <v>0.6</v>
      </c>
      <c r="L12" s="191" t="s">
        <v>59</v>
      </c>
      <c r="M12" s="191">
        <v>0.3</v>
      </c>
      <c r="N12" s="191"/>
      <c r="O12" s="191"/>
      <c r="P12" s="191"/>
      <c r="Q12" s="191"/>
    </row>
    <row r="13" spans="2:17">
      <c r="B13" s="192" t="s">
        <v>58</v>
      </c>
      <c r="C13" s="193">
        <v>0.7</v>
      </c>
      <c r="D13" s="194" t="s">
        <v>187</v>
      </c>
      <c r="E13" s="195">
        <v>0.45</v>
      </c>
      <c r="F13" s="194" t="s">
        <v>188</v>
      </c>
      <c r="G13" s="195"/>
      <c r="H13" s="194" t="s">
        <v>188</v>
      </c>
      <c r="I13" s="195"/>
      <c r="J13" s="191"/>
      <c r="K13" s="163">
        <v>0.7</v>
      </c>
      <c r="L13" s="191" t="s">
        <v>59</v>
      </c>
      <c r="M13" s="191">
        <v>0.3</v>
      </c>
      <c r="N13" s="191" t="s">
        <v>60</v>
      </c>
      <c r="O13" s="191">
        <v>0.2</v>
      </c>
      <c r="P13" s="191"/>
      <c r="Q13" s="191"/>
    </row>
    <row r="14" spans="2:17">
      <c r="B14" s="192" t="s">
        <v>61</v>
      </c>
      <c r="C14" s="193">
        <v>0.55000000000000004</v>
      </c>
      <c r="D14" s="194" t="s">
        <v>192</v>
      </c>
      <c r="E14" s="195">
        <v>0.2</v>
      </c>
      <c r="F14" s="194" t="s">
        <v>188</v>
      </c>
      <c r="G14" s="195"/>
      <c r="H14" s="194" t="s">
        <v>188</v>
      </c>
      <c r="I14" s="195"/>
      <c r="J14" s="191"/>
      <c r="K14" s="163">
        <v>0.55000000000000004</v>
      </c>
      <c r="L14" s="191" t="s">
        <v>62</v>
      </c>
      <c r="M14" s="191">
        <v>0.2</v>
      </c>
      <c r="N14" s="191"/>
      <c r="O14" s="191"/>
      <c r="P14" s="191"/>
      <c r="Q14" s="191"/>
    </row>
    <row r="15" spans="2:17">
      <c r="B15" s="201" t="s">
        <v>193</v>
      </c>
      <c r="C15" s="193">
        <v>0.7</v>
      </c>
      <c r="D15" s="194" t="s">
        <v>192</v>
      </c>
      <c r="E15" s="195">
        <v>0.3</v>
      </c>
      <c r="F15" s="194" t="s">
        <v>187</v>
      </c>
      <c r="G15" s="195">
        <v>0.25</v>
      </c>
      <c r="H15" s="194" t="s">
        <v>188</v>
      </c>
      <c r="I15" s="195"/>
      <c r="J15" s="191"/>
      <c r="K15" s="163">
        <v>0.8</v>
      </c>
      <c r="L15" s="191" t="s">
        <v>62</v>
      </c>
      <c r="M15" s="191">
        <v>0.2</v>
      </c>
      <c r="N15" s="191" t="s">
        <v>59</v>
      </c>
      <c r="O15" s="191">
        <v>0.3</v>
      </c>
      <c r="P15" s="191"/>
      <c r="Q15" s="191"/>
    </row>
    <row r="16" spans="2:17">
      <c r="B16" s="192" t="s">
        <v>65</v>
      </c>
      <c r="C16" s="193">
        <v>0.9</v>
      </c>
      <c r="D16" s="194" t="s">
        <v>187</v>
      </c>
      <c r="E16" s="195">
        <v>0.25</v>
      </c>
      <c r="F16" s="194" t="s">
        <v>188</v>
      </c>
      <c r="G16" s="195"/>
      <c r="H16" s="194" t="s">
        <v>188</v>
      </c>
      <c r="I16" s="195"/>
      <c r="J16" s="191"/>
      <c r="K16" s="163">
        <v>1</v>
      </c>
      <c r="L16" s="191" t="s">
        <v>59</v>
      </c>
      <c r="M16" s="191">
        <v>0.3</v>
      </c>
      <c r="N16" s="191"/>
      <c r="O16" s="191"/>
      <c r="P16" s="191"/>
      <c r="Q16" s="191"/>
    </row>
    <row r="17" spans="2:13">
      <c r="B17" s="192" t="s">
        <v>66</v>
      </c>
      <c r="C17" s="193">
        <v>0.6</v>
      </c>
      <c r="D17" s="194" t="s">
        <v>194</v>
      </c>
      <c r="E17" s="195">
        <v>7</v>
      </c>
      <c r="F17" s="194" t="s">
        <v>188</v>
      </c>
      <c r="G17" s="195"/>
      <c r="H17" s="194" t="s">
        <v>188</v>
      </c>
      <c r="I17" s="195"/>
      <c r="J17" s="191"/>
      <c r="K17" s="163">
        <v>0.7</v>
      </c>
      <c r="L17" s="191" t="s">
        <v>67</v>
      </c>
      <c r="M17" s="191">
        <v>4.5</v>
      </c>
    </row>
    <row r="18" spans="2:13">
      <c r="B18" s="192" t="s">
        <v>94</v>
      </c>
      <c r="C18" s="193">
        <v>0.6</v>
      </c>
      <c r="D18" s="194" t="s">
        <v>187</v>
      </c>
      <c r="E18" s="195">
        <v>0.25</v>
      </c>
      <c r="F18" s="194" t="s">
        <v>188</v>
      </c>
      <c r="G18" s="195"/>
      <c r="H18" s="194" t="s">
        <v>188</v>
      </c>
      <c r="I18" s="195"/>
      <c r="J18" s="191"/>
      <c r="K18" s="163">
        <v>0.9</v>
      </c>
      <c r="L18" s="191" t="s">
        <v>59</v>
      </c>
      <c r="M18" s="191">
        <v>0.3</v>
      </c>
    </row>
    <row r="19" spans="2:13">
      <c r="B19" s="192" t="s">
        <v>70</v>
      </c>
      <c r="C19" s="193">
        <v>0.75</v>
      </c>
      <c r="D19" s="194" t="s">
        <v>187</v>
      </c>
      <c r="E19" s="195">
        <v>0.25</v>
      </c>
      <c r="F19" s="194" t="s">
        <v>188</v>
      </c>
      <c r="G19" s="195"/>
      <c r="H19" s="194" t="s">
        <v>188</v>
      </c>
      <c r="I19" s="195"/>
      <c r="J19" s="191"/>
      <c r="K19" s="163">
        <v>0.85</v>
      </c>
      <c r="L19" s="191" t="s">
        <v>59</v>
      </c>
      <c r="M19" s="191">
        <v>0.3</v>
      </c>
    </row>
    <row r="20" spans="2:13">
      <c r="B20" s="192" t="s">
        <v>71</v>
      </c>
      <c r="C20" s="193">
        <v>0.5</v>
      </c>
      <c r="D20" s="194" t="s">
        <v>188</v>
      </c>
      <c r="E20" s="195"/>
      <c r="F20" s="194" t="s">
        <v>188</v>
      </c>
      <c r="G20" s="195"/>
      <c r="H20" s="194" t="s">
        <v>188</v>
      </c>
      <c r="I20" s="195"/>
      <c r="J20" s="191"/>
      <c r="K20" s="163">
        <v>0.5</v>
      </c>
      <c r="L20" s="191"/>
      <c r="M20" s="191"/>
    </row>
    <row r="21" spans="2:13">
      <c r="B21" s="192" t="s">
        <v>72</v>
      </c>
      <c r="C21" s="193">
        <v>0.4</v>
      </c>
      <c r="D21" s="194" t="s">
        <v>187</v>
      </c>
      <c r="E21" s="195">
        <v>0.25</v>
      </c>
      <c r="F21" s="194" t="s">
        <v>188</v>
      </c>
      <c r="G21" s="195"/>
      <c r="H21" s="194" t="s">
        <v>188</v>
      </c>
      <c r="I21" s="195"/>
      <c r="J21" s="191"/>
      <c r="K21" s="163">
        <v>0.6</v>
      </c>
      <c r="L21" s="191"/>
      <c r="M21" s="191"/>
    </row>
    <row r="22" spans="2:13">
      <c r="B22" s="192" t="s">
        <v>73</v>
      </c>
      <c r="C22" s="193">
        <v>0.45</v>
      </c>
      <c r="D22" s="194" t="s">
        <v>187</v>
      </c>
      <c r="E22" s="195">
        <v>0.35</v>
      </c>
      <c r="F22" s="194" t="s">
        <v>188</v>
      </c>
      <c r="G22" s="195"/>
      <c r="H22" s="194" t="s">
        <v>188</v>
      </c>
      <c r="I22" s="195"/>
      <c r="J22" s="191"/>
      <c r="K22" s="163">
        <v>0.55000000000000004</v>
      </c>
      <c r="L22" s="191" t="s">
        <v>59</v>
      </c>
      <c r="M22" s="191">
        <v>0.3</v>
      </c>
    </row>
    <row r="23" spans="2:13">
      <c r="B23" s="192" t="s">
        <v>74</v>
      </c>
      <c r="C23" s="193">
        <v>0.45</v>
      </c>
      <c r="D23" s="194" t="s">
        <v>187</v>
      </c>
      <c r="E23" s="195">
        <v>0.25</v>
      </c>
      <c r="F23" s="194" t="s">
        <v>188</v>
      </c>
      <c r="G23" s="195"/>
      <c r="H23" s="194" t="s">
        <v>188</v>
      </c>
      <c r="I23" s="195"/>
      <c r="J23" s="191"/>
      <c r="K23" s="163">
        <v>0.4</v>
      </c>
      <c r="L23" s="191" t="s">
        <v>59</v>
      </c>
      <c r="M23" s="191">
        <v>0.3</v>
      </c>
    </row>
    <row r="24" spans="2:13">
      <c r="B24" s="192" t="s">
        <v>75</v>
      </c>
      <c r="C24" s="193">
        <v>0.4</v>
      </c>
      <c r="D24" s="194" t="s">
        <v>187</v>
      </c>
      <c r="E24" s="195">
        <v>0.25</v>
      </c>
      <c r="F24" s="194" t="s">
        <v>188</v>
      </c>
      <c r="G24" s="195"/>
      <c r="H24" s="194" t="s">
        <v>188</v>
      </c>
      <c r="I24" s="195"/>
      <c r="J24" s="191"/>
      <c r="K24" s="163">
        <v>0.5</v>
      </c>
      <c r="L24" s="191" t="s">
        <v>59</v>
      </c>
      <c r="M24" s="191">
        <v>0.3</v>
      </c>
    </row>
    <row r="25" spans="2:13">
      <c r="B25" s="192" t="s">
        <v>76</v>
      </c>
      <c r="C25" s="193">
        <v>0.4</v>
      </c>
      <c r="D25" s="194" t="s">
        <v>195</v>
      </c>
      <c r="E25" s="195">
        <v>0.2</v>
      </c>
      <c r="F25" s="194" t="s">
        <v>188</v>
      </c>
      <c r="G25" s="195"/>
      <c r="H25" s="194" t="s">
        <v>188</v>
      </c>
      <c r="I25" s="195"/>
      <c r="J25" s="191"/>
      <c r="K25" s="163">
        <v>0.4</v>
      </c>
      <c r="L25" s="191" t="s">
        <v>62</v>
      </c>
      <c r="M25" s="191">
        <v>0.2</v>
      </c>
    </row>
    <row r="26" spans="2:13">
      <c r="B26" s="192" t="s">
        <v>77</v>
      </c>
      <c r="C26" s="193">
        <v>0.5</v>
      </c>
      <c r="D26" s="194" t="s">
        <v>188</v>
      </c>
      <c r="E26" s="195"/>
      <c r="F26" s="194" t="s">
        <v>188</v>
      </c>
      <c r="G26" s="195"/>
      <c r="H26" s="194" t="s">
        <v>188</v>
      </c>
      <c r="I26" s="195"/>
      <c r="J26" s="191"/>
      <c r="K26" s="163">
        <v>0.5</v>
      </c>
      <c r="L26" s="191"/>
      <c r="M26" s="191"/>
    </row>
    <row r="27" spans="2:13">
      <c r="B27" s="192" t="s">
        <v>84</v>
      </c>
      <c r="C27" s="193">
        <v>0.7</v>
      </c>
      <c r="D27" s="194" t="s">
        <v>187</v>
      </c>
      <c r="E27" s="195">
        <v>0.25</v>
      </c>
      <c r="F27" s="194" t="s">
        <v>188</v>
      </c>
      <c r="G27" s="195"/>
      <c r="H27" s="194" t="s">
        <v>188</v>
      </c>
      <c r="I27" s="195"/>
      <c r="J27" s="191"/>
      <c r="K27" s="163">
        <v>0.8</v>
      </c>
      <c r="L27" s="191" t="s">
        <v>59</v>
      </c>
      <c r="M27" s="191">
        <v>0.3</v>
      </c>
    </row>
    <row r="28" spans="2:13">
      <c r="B28" s="192" t="s">
        <v>116</v>
      </c>
      <c r="C28" s="193">
        <v>1.1499999999999999</v>
      </c>
      <c r="D28" s="194" t="s">
        <v>188</v>
      </c>
      <c r="E28" s="195"/>
      <c r="F28" s="194" t="s">
        <v>188</v>
      </c>
      <c r="G28" s="195"/>
      <c r="H28" s="194" t="s">
        <v>188</v>
      </c>
      <c r="I28" s="195"/>
      <c r="J28" s="191"/>
      <c r="K28" s="163">
        <v>1.1499999999999999</v>
      </c>
      <c r="L28" s="191"/>
      <c r="M28" s="191"/>
    </row>
    <row r="29" spans="2:13">
      <c r="B29" s="192" t="s">
        <v>117</v>
      </c>
      <c r="C29" s="193">
        <v>0.6</v>
      </c>
      <c r="D29" s="194" t="s">
        <v>187</v>
      </c>
      <c r="E29" s="195">
        <v>0.2</v>
      </c>
      <c r="F29" s="194" t="s">
        <v>189</v>
      </c>
      <c r="G29" s="195">
        <v>0.1</v>
      </c>
      <c r="H29" s="194" t="s">
        <v>188</v>
      </c>
      <c r="I29" s="195"/>
      <c r="J29" s="191"/>
      <c r="K29" s="163">
        <v>1</v>
      </c>
      <c r="L29" s="191"/>
      <c r="M29" s="191"/>
    </row>
    <row r="30" spans="2:13">
      <c r="B30" s="192" t="s">
        <v>118</v>
      </c>
      <c r="C30" s="193">
        <v>0.55000000000000004</v>
      </c>
      <c r="D30" s="194" t="s">
        <v>188</v>
      </c>
      <c r="E30" s="195"/>
      <c r="F30" s="194" t="s">
        <v>188</v>
      </c>
      <c r="G30" s="195"/>
      <c r="H30" s="194" t="s">
        <v>188</v>
      </c>
      <c r="I30" s="195"/>
      <c r="J30" s="191"/>
      <c r="K30" s="163">
        <v>0.55000000000000004</v>
      </c>
      <c r="L30" s="191"/>
      <c r="M30" s="191"/>
    </row>
    <row r="31" spans="2:13">
      <c r="B31" s="192" t="s">
        <v>119</v>
      </c>
      <c r="C31" s="193">
        <v>0.8</v>
      </c>
      <c r="D31" s="194" t="s">
        <v>189</v>
      </c>
      <c r="E31" s="195">
        <v>0.1</v>
      </c>
      <c r="F31" s="194" t="s">
        <v>188</v>
      </c>
      <c r="G31" s="195"/>
      <c r="H31" s="194" t="s">
        <v>188</v>
      </c>
      <c r="I31" s="195"/>
      <c r="J31" s="191"/>
      <c r="K31" s="163">
        <v>0.95</v>
      </c>
      <c r="L31" s="191" t="s">
        <v>120</v>
      </c>
      <c r="M31" s="191">
        <v>0.1</v>
      </c>
    </row>
    <row r="32" spans="2:13">
      <c r="B32" s="192" t="s">
        <v>121</v>
      </c>
      <c r="C32" s="193">
        <v>0.85</v>
      </c>
      <c r="D32" s="194" t="s">
        <v>189</v>
      </c>
      <c r="E32" s="195">
        <v>0.1</v>
      </c>
      <c r="F32" s="194" t="s">
        <v>195</v>
      </c>
      <c r="G32" s="195">
        <v>0.2</v>
      </c>
      <c r="H32" s="194" t="s">
        <v>188</v>
      </c>
      <c r="I32" s="195"/>
      <c r="J32" s="191"/>
      <c r="K32" s="163">
        <v>0.75</v>
      </c>
      <c r="L32" s="191" t="s">
        <v>120</v>
      </c>
      <c r="M32" s="191">
        <v>0.1</v>
      </c>
    </row>
    <row r="33" spans="2:15">
      <c r="B33" s="192" t="s">
        <v>122</v>
      </c>
      <c r="C33" s="193">
        <v>1.9</v>
      </c>
      <c r="D33" s="194" t="s">
        <v>188</v>
      </c>
      <c r="E33" s="195"/>
      <c r="F33" s="194" t="s">
        <v>188</v>
      </c>
      <c r="G33" s="195"/>
      <c r="H33" s="194" t="s">
        <v>188</v>
      </c>
      <c r="I33" s="195"/>
      <c r="J33" s="191"/>
      <c r="K33" s="163">
        <v>1.9</v>
      </c>
      <c r="L33" s="191"/>
      <c r="M33" s="191"/>
      <c r="N33" s="191"/>
      <c r="O33" s="191"/>
    </row>
    <row r="34" spans="2:15">
      <c r="B34" s="192" t="s">
        <v>123</v>
      </c>
      <c r="C34" s="193">
        <v>0.7</v>
      </c>
      <c r="D34" s="194" t="s">
        <v>187</v>
      </c>
      <c r="E34" s="195">
        <v>0.15</v>
      </c>
      <c r="F34" s="194" t="s">
        <v>189</v>
      </c>
      <c r="G34" s="195">
        <v>0.1</v>
      </c>
      <c r="H34" s="194" t="s">
        <v>188</v>
      </c>
      <c r="I34" s="195"/>
      <c r="J34" s="191"/>
      <c r="K34" s="163">
        <v>0.55000000000000004</v>
      </c>
      <c r="L34" s="191" t="s">
        <v>107</v>
      </c>
      <c r="M34" s="191">
        <v>0.15</v>
      </c>
      <c r="N34" s="191" t="s">
        <v>120</v>
      </c>
      <c r="O34" s="191">
        <v>0.1</v>
      </c>
    </row>
    <row r="35" spans="2:15">
      <c r="B35" s="192" t="s">
        <v>124</v>
      </c>
      <c r="C35" s="193">
        <v>0.75</v>
      </c>
      <c r="D35" s="194" t="s">
        <v>189</v>
      </c>
      <c r="E35" s="195">
        <v>0.1</v>
      </c>
      <c r="F35" s="194" t="s">
        <v>188</v>
      </c>
      <c r="G35" s="195"/>
      <c r="H35" s="194" t="s">
        <v>188</v>
      </c>
      <c r="I35" s="195"/>
      <c r="J35" s="191"/>
      <c r="K35" s="163">
        <v>0.85</v>
      </c>
      <c r="L35" s="191" t="s">
        <v>120</v>
      </c>
      <c r="M35" s="191">
        <v>0.1</v>
      </c>
      <c r="N35" s="191"/>
      <c r="O35" s="191"/>
    </row>
    <row r="36" spans="2:15">
      <c r="B36" s="192" t="s">
        <v>125</v>
      </c>
      <c r="C36" s="193">
        <v>0.9</v>
      </c>
      <c r="D36" s="194" t="s">
        <v>189</v>
      </c>
      <c r="E36" s="195">
        <v>0.1</v>
      </c>
      <c r="F36" s="194" t="s">
        <v>188</v>
      </c>
      <c r="G36" s="195"/>
      <c r="H36" s="194" t="s">
        <v>188</v>
      </c>
      <c r="I36" s="195"/>
      <c r="J36" s="191"/>
      <c r="K36" s="163">
        <v>0.9</v>
      </c>
      <c r="L36" s="191" t="s">
        <v>120</v>
      </c>
      <c r="M36" s="191">
        <v>0.1</v>
      </c>
      <c r="N36" s="191"/>
      <c r="O36" s="191"/>
    </row>
    <row r="37" spans="2:15">
      <c r="B37" s="192" t="s">
        <v>79</v>
      </c>
      <c r="C37" s="193">
        <v>0.85</v>
      </c>
      <c r="D37" s="194" t="s">
        <v>187</v>
      </c>
      <c r="E37" s="195">
        <v>0.25</v>
      </c>
      <c r="F37" s="194" t="s">
        <v>188</v>
      </c>
      <c r="G37" s="195"/>
      <c r="H37" s="194" t="s">
        <v>188</v>
      </c>
      <c r="I37" s="195"/>
      <c r="J37" s="191"/>
      <c r="K37" s="163">
        <v>0.85</v>
      </c>
      <c r="L37" s="191" t="s">
        <v>59</v>
      </c>
      <c r="M37" s="191">
        <v>0.3</v>
      </c>
      <c r="N37" s="191"/>
      <c r="O37" s="191"/>
    </row>
    <row r="38" spans="2:15">
      <c r="B38" s="192" t="s">
        <v>114</v>
      </c>
      <c r="C38" s="193">
        <v>0.95</v>
      </c>
      <c r="D38" s="194" t="s">
        <v>188</v>
      </c>
      <c r="E38" s="195"/>
      <c r="F38" s="194" t="s">
        <v>188</v>
      </c>
      <c r="G38" s="195"/>
      <c r="H38" s="194" t="s">
        <v>188</v>
      </c>
      <c r="I38" s="195"/>
      <c r="J38" s="191"/>
      <c r="K38" s="163">
        <v>0.95</v>
      </c>
      <c r="L38" s="191"/>
      <c r="M38" s="191"/>
      <c r="N38" s="191"/>
      <c r="O38" s="191"/>
    </row>
    <row r="39" spans="2:15">
      <c r="B39" s="201" t="s">
        <v>196</v>
      </c>
      <c r="C39" s="193">
        <v>0.9</v>
      </c>
      <c r="D39" s="194" t="s">
        <v>197</v>
      </c>
      <c r="E39" s="195">
        <v>0.35</v>
      </c>
      <c r="F39" s="194" t="s">
        <v>188</v>
      </c>
      <c r="G39" s="195"/>
      <c r="H39" s="194" t="s">
        <v>188</v>
      </c>
      <c r="I39" s="195"/>
      <c r="J39" s="191"/>
      <c r="K39" s="163">
        <v>1</v>
      </c>
      <c r="L39" s="191" t="s">
        <v>105</v>
      </c>
      <c r="M39" s="191">
        <v>0.35</v>
      </c>
      <c r="N39" s="191"/>
      <c r="O39" s="191"/>
    </row>
    <row r="40" spans="2:15">
      <c r="B40" s="192" t="s">
        <v>126</v>
      </c>
      <c r="C40" s="193">
        <v>0.45</v>
      </c>
      <c r="D40" s="194" t="s">
        <v>188</v>
      </c>
      <c r="E40" s="195"/>
      <c r="F40" s="194" t="s">
        <v>188</v>
      </c>
      <c r="G40" s="195"/>
      <c r="H40" s="194" t="s">
        <v>188</v>
      </c>
      <c r="I40" s="195"/>
      <c r="J40" s="191"/>
      <c r="K40" s="163">
        <v>0.45</v>
      </c>
      <c r="L40" s="191"/>
      <c r="M40" s="191"/>
      <c r="N40" s="191"/>
      <c r="O40" s="191"/>
    </row>
    <row r="41" spans="2:15">
      <c r="B41" s="192" t="s">
        <v>89</v>
      </c>
      <c r="C41" s="193">
        <v>0.8</v>
      </c>
      <c r="D41" s="194" t="s">
        <v>187</v>
      </c>
      <c r="E41" s="195">
        <v>0.25</v>
      </c>
      <c r="F41" s="194" t="s">
        <v>188</v>
      </c>
      <c r="G41" s="195"/>
      <c r="H41" s="194" t="s">
        <v>188</v>
      </c>
      <c r="I41" s="195"/>
      <c r="J41" s="191"/>
      <c r="K41" s="163">
        <v>0.8</v>
      </c>
      <c r="L41" s="191" t="s">
        <v>59</v>
      </c>
      <c r="M41" s="191">
        <v>0.3</v>
      </c>
      <c r="N41" s="191"/>
      <c r="O41" s="191"/>
    </row>
    <row r="42" spans="2:15">
      <c r="B42" s="192" t="s">
        <v>90</v>
      </c>
      <c r="C42" s="193">
        <v>1</v>
      </c>
      <c r="D42" s="194" t="s">
        <v>188</v>
      </c>
      <c r="E42" s="195"/>
      <c r="F42" s="194" t="s">
        <v>188</v>
      </c>
      <c r="G42" s="195"/>
      <c r="H42" s="194" t="s">
        <v>188</v>
      </c>
      <c r="I42" s="195"/>
      <c r="J42" s="191"/>
      <c r="K42" s="163">
        <v>1.1000000000000001</v>
      </c>
      <c r="L42" s="191"/>
      <c r="M42" s="191"/>
      <c r="N42" s="191"/>
      <c r="O42" s="191"/>
    </row>
    <row r="43" spans="2:15">
      <c r="B43" s="201" t="s">
        <v>198</v>
      </c>
      <c r="C43" s="193">
        <v>0.7</v>
      </c>
      <c r="D43" s="194" t="s">
        <v>187</v>
      </c>
      <c r="E43" s="195">
        <v>0.25</v>
      </c>
      <c r="F43" s="194" t="s">
        <v>188</v>
      </c>
      <c r="G43" s="195"/>
      <c r="H43" s="194" t="s">
        <v>188</v>
      </c>
      <c r="I43" s="195"/>
      <c r="J43" s="191"/>
      <c r="K43" s="163">
        <v>0.85</v>
      </c>
      <c r="L43" s="191" t="s">
        <v>59</v>
      </c>
      <c r="M43" s="191">
        <v>0.3</v>
      </c>
      <c r="N43" s="191"/>
      <c r="O43" s="191"/>
    </row>
    <row r="44" spans="2:15">
      <c r="B44" s="192" t="s">
        <v>92</v>
      </c>
      <c r="C44" s="193">
        <v>0.45</v>
      </c>
      <c r="D44" s="194" t="s">
        <v>188</v>
      </c>
      <c r="E44" s="195"/>
      <c r="F44" s="194" t="s">
        <v>188</v>
      </c>
      <c r="G44" s="195"/>
      <c r="H44" s="194" t="s">
        <v>188</v>
      </c>
      <c r="I44" s="195"/>
      <c r="J44" s="191"/>
      <c r="K44" s="163">
        <v>0.45</v>
      </c>
      <c r="L44" s="191"/>
      <c r="M44" s="191"/>
      <c r="N44" s="191"/>
      <c r="O44" s="191"/>
    </row>
    <row r="45" spans="2:15">
      <c r="B45" s="192" t="s">
        <v>93</v>
      </c>
      <c r="C45" s="193">
        <v>0.55000000000000004</v>
      </c>
      <c r="D45" s="194" t="s">
        <v>187</v>
      </c>
      <c r="E45" s="195">
        <v>0.25</v>
      </c>
      <c r="F45" s="194" t="s">
        <v>188</v>
      </c>
      <c r="G45" s="195"/>
      <c r="H45" s="194" t="s">
        <v>188</v>
      </c>
      <c r="I45" s="195"/>
      <c r="J45" s="191"/>
      <c r="K45" s="163">
        <v>0.65</v>
      </c>
      <c r="L45" s="191" t="s">
        <v>59</v>
      </c>
      <c r="M45" s="191">
        <v>0.3</v>
      </c>
      <c r="N45" s="191"/>
      <c r="O45" s="191"/>
    </row>
    <row r="46" spans="2:15">
      <c r="B46" s="201" t="s">
        <v>199</v>
      </c>
      <c r="C46" s="193">
        <v>0.6</v>
      </c>
      <c r="D46" s="194" t="s">
        <v>192</v>
      </c>
      <c r="E46" s="195">
        <v>0.2</v>
      </c>
      <c r="F46" s="194" t="s">
        <v>188</v>
      </c>
      <c r="G46" s="195"/>
      <c r="H46" s="194" t="s">
        <v>188</v>
      </c>
      <c r="I46" s="195"/>
      <c r="J46" s="191"/>
      <c r="K46" s="163">
        <v>0.6</v>
      </c>
      <c r="L46" s="191" t="s">
        <v>62</v>
      </c>
      <c r="M46" s="191">
        <v>0.2</v>
      </c>
      <c r="N46" s="191"/>
      <c r="O46" s="191"/>
    </row>
    <row r="47" spans="2:15">
      <c r="B47" s="201" t="s">
        <v>200</v>
      </c>
      <c r="C47" s="193">
        <v>0.65</v>
      </c>
      <c r="D47" s="194" t="s">
        <v>192</v>
      </c>
      <c r="E47" s="195">
        <v>0.2</v>
      </c>
      <c r="F47" s="194" t="s">
        <v>188</v>
      </c>
      <c r="G47" s="195"/>
      <c r="H47" s="194" t="s">
        <v>188</v>
      </c>
      <c r="I47" s="195"/>
      <c r="J47" s="191"/>
      <c r="K47" s="163">
        <v>0.65</v>
      </c>
      <c r="L47" s="191" t="s">
        <v>62</v>
      </c>
      <c r="M47" s="191">
        <v>0.2</v>
      </c>
      <c r="N47" s="191"/>
      <c r="O47" s="191"/>
    </row>
    <row r="48" spans="2:15">
      <c r="B48" s="201" t="s">
        <v>201</v>
      </c>
      <c r="C48" s="193">
        <v>0.85</v>
      </c>
      <c r="D48" s="194" t="s">
        <v>202</v>
      </c>
      <c r="E48" s="195">
        <v>0.7</v>
      </c>
      <c r="F48" s="194" t="s">
        <v>188</v>
      </c>
      <c r="G48" s="195"/>
      <c r="H48" s="194" t="s">
        <v>188</v>
      </c>
      <c r="I48" s="195"/>
      <c r="J48" s="191"/>
      <c r="K48" s="163">
        <v>0.85</v>
      </c>
      <c r="L48" s="191" t="s">
        <v>88</v>
      </c>
      <c r="M48" s="191">
        <v>0.7</v>
      </c>
      <c r="N48" s="191"/>
      <c r="O48" s="191"/>
    </row>
    <row r="49" spans="2:16">
      <c r="B49" s="192" t="s">
        <v>81</v>
      </c>
      <c r="C49" s="193">
        <v>0.6</v>
      </c>
      <c r="D49" s="194" t="s">
        <v>187</v>
      </c>
      <c r="E49" s="195">
        <v>0.45</v>
      </c>
      <c r="F49" s="194" t="s">
        <v>188</v>
      </c>
      <c r="G49" s="195"/>
      <c r="H49" s="194" t="s">
        <v>188</v>
      </c>
      <c r="I49" s="195"/>
      <c r="J49" s="191"/>
      <c r="K49" s="163">
        <v>0.6</v>
      </c>
      <c r="L49" s="191" t="s">
        <v>60</v>
      </c>
      <c r="M49" s="191">
        <v>0.5</v>
      </c>
      <c r="N49" s="191"/>
      <c r="O49" s="191"/>
      <c r="P49" s="191"/>
    </row>
    <row r="50" spans="2:16">
      <c r="B50" s="192" t="s">
        <v>83</v>
      </c>
      <c r="C50" s="193">
        <v>0.7</v>
      </c>
      <c r="D50" s="194" t="s">
        <v>192</v>
      </c>
      <c r="E50" s="195">
        <v>0.35</v>
      </c>
      <c r="F50" s="194" t="s">
        <v>188</v>
      </c>
      <c r="G50" s="195"/>
      <c r="H50" s="194" t="s">
        <v>188</v>
      </c>
      <c r="I50" s="195"/>
      <c r="J50" s="191"/>
      <c r="K50" s="163">
        <v>0.75</v>
      </c>
      <c r="L50" s="191" t="s">
        <v>62</v>
      </c>
      <c r="M50" s="191">
        <v>0.2</v>
      </c>
      <c r="N50" s="191"/>
      <c r="O50" s="191"/>
      <c r="P50" s="191"/>
    </row>
    <row r="51" spans="2:16">
      <c r="B51" s="192" t="s">
        <v>95</v>
      </c>
      <c r="C51" s="193">
        <v>0.6</v>
      </c>
      <c r="D51" s="194" t="s">
        <v>203</v>
      </c>
      <c r="E51" s="195">
        <v>0.2</v>
      </c>
      <c r="F51" s="194" t="s">
        <v>188</v>
      </c>
      <c r="G51" s="195"/>
      <c r="H51" s="194" t="s">
        <v>188</v>
      </c>
      <c r="I51" s="195"/>
      <c r="J51" s="191"/>
      <c r="K51" s="163">
        <v>0.65</v>
      </c>
      <c r="L51" s="191" t="s">
        <v>96</v>
      </c>
      <c r="M51" s="191">
        <v>0.2</v>
      </c>
      <c r="N51" s="191"/>
      <c r="O51" s="191"/>
      <c r="P51" s="191"/>
    </row>
    <row r="52" spans="2:16">
      <c r="B52" s="192" t="s">
        <v>97</v>
      </c>
      <c r="C52" s="193">
        <v>0.65</v>
      </c>
      <c r="D52" s="194" t="s">
        <v>203</v>
      </c>
      <c r="E52" s="195">
        <v>0.2</v>
      </c>
      <c r="F52" s="194" t="s">
        <v>188</v>
      </c>
      <c r="G52" s="195"/>
      <c r="H52" s="194" t="s">
        <v>188</v>
      </c>
      <c r="I52" s="195"/>
      <c r="J52" s="191"/>
      <c r="K52" s="163">
        <v>0.7</v>
      </c>
      <c r="L52" s="191" t="s">
        <v>96</v>
      </c>
      <c r="M52" s="191">
        <v>0.2</v>
      </c>
      <c r="N52" s="191"/>
      <c r="O52" s="191"/>
      <c r="P52" s="191"/>
    </row>
    <row r="53" spans="2:16">
      <c r="B53" s="201" t="s">
        <v>204</v>
      </c>
      <c r="C53" s="193">
        <v>0.1</v>
      </c>
      <c r="D53" s="194" t="s">
        <v>205</v>
      </c>
      <c r="E53" s="195">
        <v>100</v>
      </c>
      <c r="F53" s="194" t="s">
        <v>206</v>
      </c>
      <c r="G53" s="195">
        <v>50</v>
      </c>
      <c r="H53" s="194" t="s">
        <v>188</v>
      </c>
      <c r="I53" s="195"/>
      <c r="J53" s="191"/>
      <c r="K53" s="163">
        <v>0.1</v>
      </c>
      <c r="L53" s="191" t="s">
        <v>100</v>
      </c>
      <c r="M53" s="191">
        <v>100</v>
      </c>
      <c r="N53" s="191" t="s">
        <v>101</v>
      </c>
      <c r="O53" s="191">
        <v>50</v>
      </c>
      <c r="P53" s="191"/>
    </row>
    <row r="54" spans="2:16">
      <c r="B54" s="192" t="s">
        <v>103</v>
      </c>
      <c r="C54" s="193">
        <v>1</v>
      </c>
      <c r="D54" s="194" t="s">
        <v>188</v>
      </c>
      <c r="E54" s="195"/>
      <c r="F54" s="194" t="s">
        <v>188</v>
      </c>
      <c r="G54" s="195"/>
      <c r="H54" s="194" t="s">
        <v>188</v>
      </c>
      <c r="I54" s="195"/>
      <c r="J54" s="191"/>
      <c r="K54" s="163">
        <v>0.5</v>
      </c>
      <c r="L54" s="191"/>
      <c r="M54" s="191"/>
      <c r="N54" s="191"/>
      <c r="O54" s="191"/>
      <c r="P54" s="191"/>
    </row>
    <row r="55" spans="2:16">
      <c r="B55" s="192" t="s">
        <v>104</v>
      </c>
      <c r="C55" s="193">
        <v>1</v>
      </c>
      <c r="D55" s="194" t="s">
        <v>197</v>
      </c>
      <c r="E55" s="195">
        <v>0.35</v>
      </c>
      <c r="F55" s="194" t="s">
        <v>188</v>
      </c>
      <c r="G55" s="195"/>
      <c r="H55" s="194" t="s">
        <v>188</v>
      </c>
      <c r="I55" s="195"/>
      <c r="J55" s="191"/>
      <c r="K55" s="163">
        <v>1.1000000000000001</v>
      </c>
      <c r="L55" s="191" t="s">
        <v>105</v>
      </c>
      <c r="M55" s="191">
        <v>0.35</v>
      </c>
      <c r="N55" s="191"/>
      <c r="O55" s="191"/>
      <c r="P55" s="191"/>
    </row>
    <row r="56" spans="2:16">
      <c r="B56" s="192" t="s">
        <v>106</v>
      </c>
      <c r="C56" s="193">
        <v>1</v>
      </c>
      <c r="D56" s="194" t="s">
        <v>187</v>
      </c>
      <c r="E56" s="195">
        <v>0.35</v>
      </c>
      <c r="F56" s="194" t="s">
        <v>188</v>
      </c>
      <c r="G56" s="195"/>
      <c r="H56" s="194" t="s">
        <v>188</v>
      </c>
      <c r="I56" s="195"/>
      <c r="J56" s="191"/>
      <c r="K56" s="163">
        <v>1.05</v>
      </c>
      <c r="L56" s="191" t="s">
        <v>60</v>
      </c>
      <c r="M56" s="191">
        <v>0.2</v>
      </c>
      <c r="N56" s="191" t="s">
        <v>107</v>
      </c>
      <c r="O56" s="191">
        <v>0.15</v>
      </c>
      <c r="P56" s="191"/>
    </row>
    <row r="57" spans="2:16">
      <c r="B57" s="192" t="s">
        <v>108</v>
      </c>
      <c r="C57" s="193">
        <v>0.95</v>
      </c>
      <c r="D57" s="194" t="s">
        <v>187</v>
      </c>
      <c r="E57" s="195">
        <v>0.35</v>
      </c>
      <c r="F57" s="194" t="s">
        <v>188</v>
      </c>
      <c r="G57" s="195"/>
      <c r="H57" s="194" t="s">
        <v>188</v>
      </c>
      <c r="I57" s="195"/>
      <c r="J57" s="191"/>
      <c r="K57" s="163">
        <v>1</v>
      </c>
      <c r="L57" s="191" t="s">
        <v>60</v>
      </c>
      <c r="M57" s="191">
        <v>0.2</v>
      </c>
      <c r="N57" s="191" t="s">
        <v>107</v>
      </c>
      <c r="O57" s="191">
        <v>0.15</v>
      </c>
      <c r="P57" s="191"/>
    </row>
    <row r="58" spans="2:16">
      <c r="B58" s="192" t="s">
        <v>109</v>
      </c>
      <c r="C58" s="193">
        <v>0.6</v>
      </c>
      <c r="D58" s="194" t="s">
        <v>207</v>
      </c>
      <c r="E58" s="195">
        <v>40</v>
      </c>
      <c r="F58" s="194" t="s">
        <v>208</v>
      </c>
      <c r="G58" s="195">
        <v>120</v>
      </c>
      <c r="H58" s="194" t="s">
        <v>188</v>
      </c>
      <c r="I58" s="195"/>
      <c r="J58" s="191"/>
      <c r="K58" s="163">
        <v>0.6</v>
      </c>
      <c r="L58" s="191" t="s">
        <v>110</v>
      </c>
      <c r="M58" s="191">
        <v>40</v>
      </c>
      <c r="N58" s="191" t="s">
        <v>111</v>
      </c>
      <c r="O58" s="191">
        <v>120</v>
      </c>
      <c r="P58" s="191"/>
    </row>
    <row r="59" spans="2:16">
      <c r="B59" s="192" t="s">
        <v>127</v>
      </c>
      <c r="C59" s="193">
        <v>0.95</v>
      </c>
      <c r="D59" s="194" t="s">
        <v>187</v>
      </c>
      <c r="E59" s="195">
        <v>0.25</v>
      </c>
      <c r="F59" s="194" t="s">
        <v>188</v>
      </c>
      <c r="G59" s="195"/>
      <c r="H59" s="194" t="s">
        <v>188</v>
      </c>
      <c r="I59" s="195"/>
      <c r="J59" s="191"/>
      <c r="K59" s="163">
        <v>0.95</v>
      </c>
      <c r="L59" s="191" t="s">
        <v>59</v>
      </c>
      <c r="M59" s="191">
        <v>0.3</v>
      </c>
      <c r="N59" s="191"/>
      <c r="O59" s="191"/>
      <c r="P59" s="191"/>
    </row>
    <row r="60" spans="2:16">
      <c r="B60" s="192" t="s">
        <v>128</v>
      </c>
      <c r="C60" s="193">
        <v>0.65</v>
      </c>
      <c r="D60" s="194" t="s">
        <v>187</v>
      </c>
      <c r="E60" s="195">
        <v>0.35</v>
      </c>
      <c r="F60" s="194" t="s">
        <v>188</v>
      </c>
      <c r="G60" s="195"/>
      <c r="H60" s="194" t="s">
        <v>188</v>
      </c>
      <c r="I60" s="195"/>
      <c r="J60" s="191"/>
      <c r="K60" s="163">
        <v>0.65</v>
      </c>
      <c r="L60" s="191" t="s">
        <v>60</v>
      </c>
      <c r="M60" s="191">
        <v>0.2</v>
      </c>
      <c r="N60" s="191" t="s">
        <v>107</v>
      </c>
      <c r="O60" s="191">
        <v>0.15</v>
      </c>
      <c r="P60" s="191"/>
    </row>
    <row r="61" spans="2:16">
      <c r="B61" s="192" t="s">
        <v>140</v>
      </c>
      <c r="C61" s="193">
        <v>0.6</v>
      </c>
      <c r="D61" s="194" t="s">
        <v>187</v>
      </c>
      <c r="E61" s="195">
        <v>0.35</v>
      </c>
      <c r="F61" s="194" t="s">
        <v>188</v>
      </c>
      <c r="G61" s="195"/>
      <c r="H61" s="194" t="s">
        <v>188</v>
      </c>
      <c r="I61" s="195"/>
      <c r="J61" s="191"/>
      <c r="K61" s="163">
        <v>0.5</v>
      </c>
      <c r="L61" s="191" t="s">
        <v>60</v>
      </c>
      <c r="M61" s="191">
        <v>0.2</v>
      </c>
      <c r="N61" s="191" t="s">
        <v>141</v>
      </c>
      <c r="O61" s="191">
        <v>0.15</v>
      </c>
      <c r="P61" s="191"/>
    </row>
    <row r="62" spans="2:16">
      <c r="B62" s="201" t="s">
        <v>209</v>
      </c>
      <c r="C62" s="193">
        <v>0.4</v>
      </c>
      <c r="D62" s="194" t="s">
        <v>188</v>
      </c>
      <c r="E62" s="195"/>
      <c r="F62" s="194" t="s">
        <v>188</v>
      </c>
      <c r="G62" s="195"/>
      <c r="H62" s="194" t="s">
        <v>188</v>
      </c>
      <c r="I62" s="195"/>
      <c r="J62" s="191"/>
      <c r="K62" s="163">
        <v>0.45</v>
      </c>
      <c r="L62" s="191"/>
      <c r="M62" s="191"/>
      <c r="N62" s="191"/>
      <c r="O62" s="191"/>
      <c r="P62" s="191"/>
    </row>
    <row r="63" spans="2:16">
      <c r="B63" s="201" t="s">
        <v>210</v>
      </c>
      <c r="C63" s="193">
        <v>0.6</v>
      </c>
      <c r="D63" s="194" t="s">
        <v>188</v>
      </c>
      <c r="E63" s="195"/>
      <c r="F63" s="194" t="s">
        <v>188</v>
      </c>
      <c r="G63" s="195"/>
      <c r="H63" s="194" t="s">
        <v>188</v>
      </c>
      <c r="I63" s="195"/>
      <c r="J63" s="191"/>
      <c r="K63" s="163">
        <v>0.6</v>
      </c>
      <c r="L63" s="191"/>
      <c r="M63" s="191"/>
      <c r="N63" s="191"/>
      <c r="O63" s="191"/>
      <c r="P63" s="140" t="s">
        <v>131</v>
      </c>
    </row>
    <row r="64" spans="2:16">
      <c r="B64" s="142" t="s">
        <v>132</v>
      </c>
      <c r="C64" s="193">
        <v>2.25</v>
      </c>
      <c r="D64" s="194" t="s">
        <v>188</v>
      </c>
      <c r="E64" s="195"/>
      <c r="F64" s="194" t="s">
        <v>188</v>
      </c>
      <c r="G64" s="195"/>
      <c r="H64" s="194" t="s">
        <v>188</v>
      </c>
      <c r="I64" s="195"/>
      <c r="J64" s="191"/>
      <c r="K64" s="163">
        <v>2.25</v>
      </c>
      <c r="L64" s="191"/>
      <c r="M64" s="191"/>
      <c r="N64" s="191"/>
      <c r="O64" s="191"/>
      <c r="P64" s="141" t="s">
        <v>133</v>
      </c>
    </row>
    <row r="65" spans="1:16">
      <c r="A65" s="191"/>
      <c r="B65" s="142" t="s">
        <v>134</v>
      </c>
      <c r="C65" s="193">
        <v>1.45</v>
      </c>
      <c r="D65" s="194" t="s">
        <v>188</v>
      </c>
      <c r="E65" s="195"/>
      <c r="F65" s="194" t="s">
        <v>188</v>
      </c>
      <c r="G65" s="195"/>
      <c r="H65" s="194" t="s">
        <v>188</v>
      </c>
      <c r="I65" s="195"/>
      <c r="J65" s="191"/>
      <c r="K65" s="163">
        <v>1.45</v>
      </c>
      <c r="L65" s="191"/>
      <c r="M65" s="191"/>
      <c r="N65" s="191"/>
      <c r="O65" s="191"/>
      <c r="P65" s="141" t="s">
        <v>135</v>
      </c>
    </row>
    <row r="66" spans="1:16">
      <c r="A66" s="191"/>
      <c r="B66" s="142" t="s">
        <v>136</v>
      </c>
      <c r="C66" s="193">
        <v>1.1000000000000001</v>
      </c>
      <c r="D66" s="194" t="s">
        <v>188</v>
      </c>
      <c r="E66" s="195"/>
      <c r="F66" s="194" t="s">
        <v>188</v>
      </c>
      <c r="G66" s="195"/>
      <c r="H66" s="194" t="s">
        <v>188</v>
      </c>
      <c r="I66" s="195"/>
      <c r="J66" s="191"/>
      <c r="K66" s="163">
        <v>1.1000000000000001</v>
      </c>
      <c r="L66" s="191"/>
      <c r="M66" s="191"/>
      <c r="N66" s="191"/>
      <c r="O66" s="191"/>
      <c r="P66" s="141" t="s">
        <v>137</v>
      </c>
    </row>
    <row r="67" spans="1:16">
      <c r="A67" s="191"/>
      <c r="B67" s="142" t="s">
        <v>138</v>
      </c>
      <c r="C67" s="193">
        <v>0.75</v>
      </c>
      <c r="D67" s="194" t="s">
        <v>188</v>
      </c>
      <c r="E67" s="195"/>
      <c r="F67" s="194" t="s">
        <v>188</v>
      </c>
      <c r="G67" s="195"/>
      <c r="H67" s="194" t="s">
        <v>188</v>
      </c>
      <c r="I67" s="195"/>
      <c r="J67" s="191"/>
      <c r="K67" s="163">
        <v>0.75</v>
      </c>
      <c r="L67" s="191"/>
      <c r="M67" s="191"/>
      <c r="N67" s="191"/>
      <c r="O67" s="191"/>
      <c r="P67" s="141" t="s">
        <v>139</v>
      </c>
    </row>
    <row r="68" spans="1:16">
      <c r="A68" s="191"/>
      <c r="B68" s="192" t="s">
        <v>112</v>
      </c>
      <c r="C68" s="193">
        <v>0.5</v>
      </c>
      <c r="D68" s="194" t="s">
        <v>187</v>
      </c>
      <c r="E68" s="195">
        <v>0.25</v>
      </c>
      <c r="F68" s="194" t="s">
        <v>188</v>
      </c>
      <c r="G68" s="195"/>
      <c r="H68" s="194" t="s">
        <v>188</v>
      </c>
      <c r="I68" s="195"/>
      <c r="J68" s="191"/>
      <c r="K68" s="163">
        <v>0.6</v>
      </c>
      <c r="L68" s="191" t="s">
        <v>59</v>
      </c>
      <c r="M68" s="191">
        <v>0.3</v>
      </c>
      <c r="N68" s="191"/>
      <c r="O68" s="191"/>
      <c r="P68" s="191"/>
    </row>
    <row r="69" spans="1:16">
      <c r="A69" s="191"/>
      <c r="B69" s="192" t="s">
        <v>113</v>
      </c>
      <c r="C69" s="193">
        <v>0.8</v>
      </c>
      <c r="D69" s="194" t="s">
        <v>187</v>
      </c>
      <c r="E69" s="195">
        <v>0.25</v>
      </c>
      <c r="F69" s="194" t="s">
        <v>188</v>
      </c>
      <c r="G69" s="195"/>
      <c r="H69" s="194" t="s">
        <v>188</v>
      </c>
      <c r="I69" s="195"/>
      <c r="J69" s="191"/>
      <c r="K69" s="163">
        <v>1</v>
      </c>
      <c r="L69" s="191" t="s">
        <v>59</v>
      </c>
      <c r="M69" s="191">
        <v>0.3</v>
      </c>
      <c r="N69" s="191"/>
      <c r="O69" s="191"/>
      <c r="P69" s="191"/>
    </row>
    <row r="70" spans="1:16">
      <c r="A70" s="191"/>
      <c r="B70" s="192" t="s">
        <v>129</v>
      </c>
      <c r="C70" s="193">
        <v>0.4</v>
      </c>
      <c r="D70" s="194" t="s">
        <v>188</v>
      </c>
      <c r="E70" s="195"/>
      <c r="F70" s="194" t="s">
        <v>188</v>
      </c>
      <c r="G70" s="195"/>
      <c r="H70" s="194" t="s">
        <v>188</v>
      </c>
      <c r="I70" s="195"/>
      <c r="J70" s="191"/>
      <c r="K70" s="163">
        <v>0.4</v>
      </c>
      <c r="L70" s="191"/>
      <c r="M70" s="191"/>
      <c r="N70" s="191"/>
      <c r="O70" s="191"/>
      <c r="P70" s="191"/>
    </row>
    <row r="71" spans="1:16">
      <c r="A71" s="191"/>
      <c r="B71" s="192" t="s">
        <v>130</v>
      </c>
      <c r="C71" s="193">
        <v>0.45</v>
      </c>
      <c r="D71" s="194" t="s">
        <v>187</v>
      </c>
      <c r="E71" s="195">
        <v>0.2</v>
      </c>
      <c r="F71" s="194" t="s">
        <v>188</v>
      </c>
      <c r="G71" s="195"/>
      <c r="H71" s="194" t="s">
        <v>188</v>
      </c>
      <c r="I71" s="195"/>
      <c r="J71" s="191"/>
      <c r="K71" s="163">
        <v>0.45</v>
      </c>
      <c r="L71" s="191" t="s">
        <v>60</v>
      </c>
      <c r="M71" s="191">
        <v>0.2</v>
      </c>
      <c r="N71" s="191"/>
      <c r="O71" s="191"/>
      <c r="P71" s="191"/>
    </row>
    <row r="72" spans="1:16">
      <c r="A72" s="191"/>
      <c r="B72" s="192" t="s">
        <v>142</v>
      </c>
      <c r="C72" s="193">
        <v>0.9</v>
      </c>
      <c r="D72" s="194" t="s">
        <v>211</v>
      </c>
      <c r="E72" s="195">
        <v>1</v>
      </c>
      <c r="F72" s="194" t="s">
        <v>188</v>
      </c>
      <c r="G72" s="195"/>
      <c r="H72" s="194" t="s">
        <v>188</v>
      </c>
      <c r="I72" s="195"/>
      <c r="J72" s="191"/>
      <c r="K72" s="163">
        <v>0.9</v>
      </c>
      <c r="L72" s="191" t="s">
        <v>143</v>
      </c>
      <c r="M72" s="191">
        <v>1</v>
      </c>
      <c r="N72" s="191"/>
      <c r="O72" s="191"/>
      <c r="P72" s="191"/>
    </row>
    <row r="73" spans="1:16">
      <c r="A73" s="191"/>
      <c r="B73" s="202" t="s">
        <v>144</v>
      </c>
      <c r="C73" s="193">
        <v>0.4</v>
      </c>
      <c r="D73" s="194" t="s">
        <v>188</v>
      </c>
      <c r="E73" s="195"/>
      <c r="F73" s="194" t="s">
        <v>188</v>
      </c>
      <c r="G73" s="195"/>
      <c r="H73" s="194" t="s">
        <v>188</v>
      </c>
      <c r="I73" s="195"/>
      <c r="J73" s="191"/>
      <c r="K73" s="163">
        <v>0.4</v>
      </c>
      <c r="L73" s="191"/>
      <c r="M73" s="191"/>
      <c r="N73" s="191"/>
      <c r="O73" s="191"/>
      <c r="P73" s="140" t="s">
        <v>212</v>
      </c>
    </row>
    <row r="74" spans="1:16">
      <c r="A74" s="191"/>
      <c r="B74" s="192"/>
      <c r="C74" s="193"/>
      <c r="D74" s="194"/>
      <c r="E74" s="195"/>
      <c r="F74" s="194"/>
      <c r="G74" s="195"/>
      <c r="H74" s="196"/>
      <c r="I74" s="195"/>
      <c r="J74" s="191"/>
      <c r="K74" s="191"/>
      <c r="L74" s="191"/>
      <c r="M74" s="191"/>
      <c r="N74" s="191"/>
      <c r="O74" s="191"/>
      <c r="P74" s="191"/>
    </row>
    <row r="75" spans="1:16">
      <c r="A75" s="191"/>
      <c r="B75" s="192"/>
      <c r="C75" s="193"/>
      <c r="D75" s="194"/>
      <c r="E75" s="195"/>
      <c r="F75" s="194"/>
      <c r="G75" s="195"/>
      <c r="H75" s="196"/>
      <c r="I75" s="195"/>
      <c r="J75" s="191"/>
      <c r="K75" s="191"/>
      <c r="L75" s="191"/>
      <c r="M75" s="191"/>
      <c r="N75" s="191"/>
      <c r="O75" s="191"/>
      <c r="P75" s="191"/>
    </row>
    <row r="76" spans="1:16">
      <c r="A76" s="140" t="s">
        <v>154</v>
      </c>
      <c r="B76" s="192"/>
      <c r="C76" s="203"/>
      <c r="D76" s="194"/>
      <c r="E76" s="204"/>
      <c r="F76" s="194"/>
      <c r="G76" s="204"/>
      <c r="H76" s="194"/>
      <c r="I76" s="204"/>
      <c r="J76" s="191"/>
      <c r="K76" s="191"/>
      <c r="L76" s="191"/>
      <c r="M76" s="191"/>
      <c r="N76" s="191"/>
      <c r="O76" s="191"/>
      <c r="P76" s="191"/>
    </row>
    <row r="77" spans="1:16">
      <c r="A77" s="191"/>
      <c r="B77" s="181" t="s">
        <v>155</v>
      </c>
      <c r="C77" s="185" t="s">
        <v>156</v>
      </c>
      <c r="D77" s="194" t="s">
        <v>188</v>
      </c>
      <c r="E77" s="204"/>
      <c r="F77" s="194" t="s">
        <v>188</v>
      </c>
      <c r="G77" s="204"/>
      <c r="H77" s="194" t="s">
        <v>188</v>
      </c>
      <c r="I77" s="204"/>
      <c r="J77" s="140" t="s">
        <v>157</v>
      </c>
      <c r="K77" s="191"/>
      <c r="L77" s="191"/>
      <c r="M77" s="191"/>
      <c r="N77" s="191"/>
      <c r="O77" s="191"/>
      <c r="P77" s="191"/>
    </row>
    <row r="78" spans="1:16">
      <c r="A78" s="191"/>
      <c r="B78" s="141" t="s">
        <v>158</v>
      </c>
      <c r="C78" s="185" t="s">
        <v>156</v>
      </c>
      <c r="D78" s="194" t="s">
        <v>188</v>
      </c>
      <c r="E78" s="204"/>
      <c r="F78" s="194" t="s">
        <v>188</v>
      </c>
      <c r="G78" s="204"/>
      <c r="H78" s="194" t="s">
        <v>188</v>
      </c>
      <c r="I78" s="204"/>
      <c r="J78" s="140" t="s">
        <v>157</v>
      </c>
      <c r="K78" s="191"/>
      <c r="L78" s="191"/>
      <c r="M78" s="191"/>
      <c r="N78" s="191"/>
      <c r="O78" s="191"/>
      <c r="P78" s="191"/>
    </row>
    <row r="79" spans="1:16">
      <c r="A79" s="191"/>
      <c r="B79" s="141" t="s">
        <v>159</v>
      </c>
      <c r="C79" s="186">
        <f>C38</f>
        <v>0.95</v>
      </c>
      <c r="D79" s="194" t="s">
        <v>188</v>
      </c>
      <c r="E79" s="184"/>
      <c r="F79" s="194" t="s">
        <v>188</v>
      </c>
      <c r="G79" s="184"/>
      <c r="H79" s="194" t="s">
        <v>188</v>
      </c>
      <c r="I79" s="184"/>
      <c r="J79" s="140" t="s">
        <v>160</v>
      </c>
      <c r="K79" s="191"/>
      <c r="L79" s="191"/>
      <c r="M79" s="191"/>
      <c r="N79" s="191"/>
      <c r="O79" s="191"/>
      <c r="P79" s="191"/>
    </row>
    <row r="80" spans="1:16">
      <c r="A80" s="191"/>
      <c r="B80" s="141" t="s">
        <v>161</v>
      </c>
      <c r="C80" s="186">
        <f>C51</f>
        <v>0.6</v>
      </c>
      <c r="D80" s="194" t="s">
        <v>188</v>
      </c>
      <c r="E80" s="204"/>
      <c r="F80" s="194" t="s">
        <v>188</v>
      </c>
      <c r="G80" s="204"/>
      <c r="H80" s="194" t="s">
        <v>188</v>
      </c>
      <c r="I80" s="204"/>
      <c r="J80" s="140" t="s">
        <v>162</v>
      </c>
      <c r="K80" s="191"/>
      <c r="L80" s="191"/>
      <c r="M80" s="191"/>
      <c r="N80" s="191"/>
      <c r="O80" s="191"/>
      <c r="P80" s="191"/>
    </row>
    <row r="81" spans="1:10">
      <c r="A81" s="191"/>
      <c r="B81" s="141" t="s">
        <v>163</v>
      </c>
      <c r="C81" s="185">
        <v>0</v>
      </c>
      <c r="D81" s="194" t="s">
        <v>188</v>
      </c>
      <c r="E81" s="204"/>
      <c r="F81" s="194" t="s">
        <v>188</v>
      </c>
      <c r="G81" s="204"/>
      <c r="H81" s="194" t="s">
        <v>188</v>
      </c>
      <c r="I81" s="204"/>
      <c r="J81" s="140"/>
    </row>
    <row r="82" spans="1:10">
      <c r="A82" s="191"/>
      <c r="B82" s="141" t="s">
        <v>164</v>
      </c>
      <c r="C82" s="185">
        <v>0</v>
      </c>
      <c r="D82" s="194" t="s">
        <v>188</v>
      </c>
      <c r="E82" s="204"/>
      <c r="F82" s="194" t="s">
        <v>188</v>
      </c>
      <c r="G82" s="204"/>
      <c r="H82" s="194" t="s">
        <v>188</v>
      </c>
      <c r="I82" s="204"/>
      <c r="J82" s="140"/>
    </row>
    <row r="83" spans="1:10">
      <c r="A83" s="191"/>
      <c r="B83" s="182" t="s">
        <v>144</v>
      </c>
      <c r="C83" s="186">
        <f>C35</f>
        <v>0.75</v>
      </c>
      <c r="D83" s="194" t="s">
        <v>188</v>
      </c>
      <c r="E83" s="204"/>
      <c r="F83" s="194" t="s">
        <v>188</v>
      </c>
      <c r="G83" s="204"/>
      <c r="H83" s="194" t="s">
        <v>188</v>
      </c>
      <c r="I83" s="204"/>
      <c r="J83" s="140" t="s">
        <v>162</v>
      </c>
    </row>
    <row r="84" spans="1:10">
      <c r="A84" s="191"/>
      <c r="B84" s="141" t="s">
        <v>213</v>
      </c>
      <c r="C84" s="186">
        <f>C62</f>
        <v>0.4</v>
      </c>
      <c r="D84" s="194" t="s">
        <v>188</v>
      </c>
      <c r="E84" s="204"/>
      <c r="F84" s="194" t="s">
        <v>188</v>
      </c>
      <c r="G84" s="204"/>
      <c r="H84" s="194" t="s">
        <v>188</v>
      </c>
      <c r="I84" s="204"/>
      <c r="J84" s="140" t="s">
        <v>214</v>
      </c>
    </row>
    <row r="85" spans="1:10">
      <c r="A85" s="191"/>
      <c r="B85" s="181" t="s">
        <v>166</v>
      </c>
      <c r="C85" s="186">
        <f>C20</f>
        <v>0.5</v>
      </c>
      <c r="D85" s="194" t="s">
        <v>188</v>
      </c>
      <c r="E85" s="204"/>
      <c r="F85" s="194" t="s">
        <v>188</v>
      </c>
      <c r="G85" s="204"/>
      <c r="H85" s="194" t="s">
        <v>188</v>
      </c>
      <c r="I85" s="204"/>
      <c r="J85" s="140" t="s">
        <v>167</v>
      </c>
    </row>
    <row r="86" spans="1:10">
      <c r="A86" s="191"/>
      <c r="B86" s="181" t="s">
        <v>215</v>
      </c>
      <c r="C86" s="186">
        <f>C62</f>
        <v>0.4</v>
      </c>
      <c r="D86" s="194" t="s">
        <v>188</v>
      </c>
      <c r="E86" s="204"/>
      <c r="F86" s="194" t="s">
        <v>188</v>
      </c>
      <c r="G86" s="204"/>
      <c r="H86" s="194" t="s">
        <v>188</v>
      </c>
      <c r="I86" s="204"/>
      <c r="J86" s="140" t="s">
        <v>214</v>
      </c>
    </row>
    <row r="87" spans="1:10">
      <c r="A87" s="173" t="s">
        <v>216</v>
      </c>
      <c r="B87" s="183"/>
      <c r="C87" s="187"/>
      <c r="D87" s="194"/>
      <c r="E87" s="204"/>
      <c r="F87" s="194"/>
      <c r="G87" s="204"/>
      <c r="H87" s="194"/>
      <c r="I87" s="204"/>
      <c r="J87" s="191"/>
    </row>
    <row r="88" spans="1:10">
      <c r="A88" s="173"/>
      <c r="B88" s="177" t="s">
        <v>217</v>
      </c>
      <c r="C88" s="187">
        <v>0.75</v>
      </c>
      <c r="D88" s="178" t="str">
        <f t="shared" ref="D88:H88" si="0">D18</f>
        <v>Decorative/Display</v>
      </c>
      <c r="E88" s="179">
        <v>0.3</v>
      </c>
      <c r="F88" s="178" t="str">
        <f t="shared" si="0"/>
        <v>None</v>
      </c>
      <c r="G88" s="180"/>
      <c r="H88" s="178" t="str">
        <f t="shared" si="0"/>
        <v>None</v>
      </c>
      <c r="I88" s="180"/>
      <c r="J88" s="191"/>
    </row>
    <row r="89" spans="1:10">
      <c r="A89" s="173"/>
      <c r="B89" s="183" t="s">
        <v>218</v>
      </c>
      <c r="C89" s="187">
        <v>0.45</v>
      </c>
      <c r="D89" s="194" t="s">
        <v>188</v>
      </c>
      <c r="E89" s="204"/>
      <c r="F89" s="194" t="s">
        <v>188</v>
      </c>
      <c r="G89" s="204"/>
      <c r="H89" s="194" t="s">
        <v>188</v>
      </c>
      <c r="I89" s="204"/>
      <c r="J89" s="191"/>
    </row>
    <row r="90" spans="1:10">
      <c r="A90" s="173"/>
      <c r="B90" s="177" t="s">
        <v>219</v>
      </c>
      <c r="C90" s="187">
        <v>0.75</v>
      </c>
      <c r="D90" s="194" t="s">
        <v>189</v>
      </c>
      <c r="E90" s="204">
        <v>0.1</v>
      </c>
      <c r="F90" s="194" t="s">
        <v>188</v>
      </c>
      <c r="G90" s="204"/>
      <c r="H90" s="194" t="s">
        <v>188</v>
      </c>
      <c r="I90" s="204"/>
      <c r="J90" s="191"/>
    </row>
    <row r="91" spans="1:10">
      <c r="A91" s="173"/>
      <c r="B91" s="177" t="s">
        <v>220</v>
      </c>
      <c r="C91" s="187">
        <v>0.85</v>
      </c>
      <c r="D91" s="194" t="s">
        <v>189</v>
      </c>
      <c r="E91" s="204">
        <v>0.1</v>
      </c>
      <c r="F91" s="194" t="s">
        <v>188</v>
      </c>
      <c r="G91" s="204"/>
      <c r="H91" s="194" t="s">
        <v>188</v>
      </c>
      <c r="I91" s="204"/>
      <c r="J91" s="191"/>
    </row>
    <row r="98" spans="1:16">
      <c r="A98" s="191"/>
      <c r="B98" s="191" t="s">
        <v>168</v>
      </c>
      <c r="C98" s="194"/>
      <c r="D98" s="194"/>
      <c r="E98" s="194"/>
      <c r="F98" s="194"/>
      <c r="G98" s="194"/>
      <c r="H98" s="194"/>
      <c r="I98" s="194"/>
      <c r="J98" s="191"/>
      <c r="K98" s="191"/>
      <c r="L98" s="191"/>
      <c r="M98" s="191"/>
      <c r="N98" s="191"/>
      <c r="O98" s="191"/>
      <c r="P98" s="191"/>
    </row>
    <row r="99" spans="1:16" s="70" customFormat="1">
      <c r="A99" s="191"/>
      <c r="B99" s="191" t="s">
        <v>169</v>
      </c>
      <c r="C99" s="194"/>
      <c r="D99" s="194"/>
      <c r="E99" s="194"/>
      <c r="F99" s="194"/>
      <c r="G99" s="194"/>
      <c r="H99" s="194"/>
      <c r="I99" s="194"/>
      <c r="J99" s="191"/>
      <c r="K99" s="191"/>
      <c r="L99" s="191"/>
      <c r="M99" s="191"/>
      <c r="N99" s="191"/>
      <c r="O99" s="191"/>
      <c r="P99" s="191"/>
    </row>
    <row r="100" spans="1:16" s="70" customFormat="1">
      <c r="A100" s="191"/>
      <c r="B100" s="191" t="s">
        <v>170</v>
      </c>
      <c r="C100" s="194"/>
      <c r="D100" s="194"/>
      <c r="E100" s="194"/>
      <c r="F100" s="194"/>
      <c r="G100" s="194"/>
      <c r="H100" s="194"/>
      <c r="I100" s="194"/>
      <c r="J100" s="191"/>
      <c r="K100" s="191"/>
      <c r="L100" s="191"/>
      <c r="M100" s="191"/>
      <c r="N100" s="191"/>
      <c r="O100" s="191"/>
      <c r="P100" s="191"/>
    </row>
    <row r="101" spans="1:16" s="70" customFormat="1">
      <c r="A101" s="191"/>
      <c r="B101" s="168" t="s">
        <v>171</v>
      </c>
      <c r="C101" s="194"/>
      <c r="D101" s="194"/>
      <c r="E101" s="194"/>
      <c r="F101" s="194"/>
      <c r="G101" s="194"/>
      <c r="H101" s="194"/>
      <c r="I101" s="194"/>
      <c r="J101" s="191"/>
      <c r="K101" s="191"/>
      <c r="L101" s="191"/>
      <c r="M101" s="191"/>
      <c r="N101" s="191"/>
      <c r="O101" s="191"/>
      <c r="P101" s="191"/>
    </row>
    <row r="102" spans="1:16" s="70" customFormat="1">
      <c r="A102" s="191"/>
      <c r="B102" s="168" t="s">
        <v>172</v>
      </c>
      <c r="C102" s="194"/>
      <c r="D102" s="194"/>
      <c r="E102" s="194"/>
      <c r="F102" s="194"/>
      <c r="G102" s="194"/>
      <c r="H102" s="194"/>
      <c r="I102" s="194"/>
      <c r="J102" s="191"/>
      <c r="K102" s="191"/>
      <c r="L102" s="191"/>
      <c r="M102" s="191"/>
      <c r="N102" s="191"/>
      <c r="O102" s="191"/>
      <c r="P102" s="191"/>
    </row>
    <row r="103" spans="1:16" s="70" customFormat="1">
      <c r="A103" s="191"/>
      <c r="B103" s="191" t="s">
        <v>173</v>
      </c>
      <c r="C103" s="194"/>
      <c r="D103" s="194"/>
      <c r="E103" s="194"/>
      <c r="F103" s="194"/>
      <c r="G103" s="194"/>
      <c r="H103" s="194"/>
      <c r="I103" s="194"/>
      <c r="J103" s="191"/>
      <c r="K103" s="191"/>
      <c r="L103" s="191"/>
      <c r="M103" s="191"/>
      <c r="N103" s="191"/>
      <c r="O103" s="191"/>
      <c r="P103" s="191"/>
    </row>
    <row r="104" spans="1:16" s="70" customFormat="1">
      <c r="A104" s="191"/>
      <c r="B104" s="191" t="s">
        <v>174</v>
      </c>
      <c r="C104" s="194"/>
      <c r="D104" s="194"/>
      <c r="E104" s="194"/>
      <c r="F104" s="194"/>
      <c r="G104" s="194"/>
      <c r="H104" s="194"/>
      <c r="I104" s="194"/>
      <c r="J104" s="191"/>
      <c r="K104" s="191"/>
      <c r="L104" s="191"/>
      <c r="M104" s="191"/>
      <c r="N104" s="191"/>
      <c r="O104" s="191"/>
      <c r="P104" s="191"/>
    </row>
    <row r="105" spans="1:16" s="70" customFormat="1">
      <c r="A105" s="191"/>
      <c r="B105" s="191" t="s">
        <v>175</v>
      </c>
      <c r="C105" s="194"/>
      <c r="D105" s="194"/>
      <c r="E105" s="194"/>
      <c r="F105" s="194"/>
      <c r="G105" s="194"/>
      <c r="H105" s="194"/>
      <c r="I105" s="194"/>
      <c r="J105" s="191"/>
      <c r="K105" s="191"/>
      <c r="L105" s="191"/>
      <c r="M105" s="191"/>
      <c r="N105" s="191"/>
      <c r="O105" s="191"/>
      <c r="P105" s="191"/>
    </row>
    <row r="106" spans="1:16" s="70" customFormat="1">
      <c r="A106" s="191"/>
      <c r="B106" s="191" t="s">
        <v>176</v>
      </c>
      <c r="C106" s="194"/>
      <c r="D106" s="194"/>
      <c r="E106" s="194"/>
      <c r="F106" s="194"/>
      <c r="G106" s="194"/>
      <c r="H106" s="194"/>
      <c r="I106" s="194"/>
      <c r="J106" s="191"/>
      <c r="K106" s="191"/>
      <c r="L106" s="191"/>
      <c r="M106" s="191"/>
      <c r="N106" s="191"/>
      <c r="O106" s="191"/>
      <c r="P106" s="191"/>
    </row>
    <row r="107" spans="1:16" s="70" customFormat="1">
      <c r="A107" s="191"/>
      <c r="B107" s="191" t="s">
        <v>177</v>
      </c>
      <c r="C107" s="194"/>
      <c r="D107" s="194"/>
      <c r="E107" s="194"/>
      <c r="F107" s="194"/>
      <c r="G107" s="194"/>
      <c r="H107" s="194"/>
      <c r="I107" s="194"/>
      <c r="J107" s="191"/>
      <c r="K107" s="191"/>
      <c r="L107" s="191"/>
      <c r="M107" s="191"/>
      <c r="N107" s="191"/>
      <c r="O107" s="191"/>
      <c r="P107" s="191"/>
    </row>
    <row r="108" spans="1:16" s="70" customFormat="1">
      <c r="A108" s="191"/>
      <c r="B108" s="191" t="s">
        <v>178</v>
      </c>
      <c r="C108" s="194"/>
      <c r="D108" s="194"/>
      <c r="E108" s="194"/>
      <c r="F108" s="194"/>
      <c r="G108" s="194"/>
      <c r="H108" s="194"/>
      <c r="I108" s="194"/>
      <c r="J108" s="191"/>
      <c r="K108" s="191"/>
      <c r="L108" s="191"/>
      <c r="M108" s="191"/>
      <c r="N108" s="191"/>
      <c r="O108" s="191"/>
      <c r="P108" s="191"/>
    </row>
    <row r="109" spans="1:16" s="70" customFormat="1">
      <c r="A109" s="191"/>
      <c r="B109" s="191" t="s">
        <v>179</v>
      </c>
      <c r="C109" s="194"/>
      <c r="D109" s="194"/>
      <c r="E109" s="194"/>
      <c r="F109" s="194"/>
      <c r="G109" s="194"/>
      <c r="H109" s="194"/>
      <c r="I109" s="194"/>
      <c r="J109" s="191"/>
      <c r="K109" s="191"/>
      <c r="L109" s="191"/>
      <c r="M109" s="191"/>
      <c r="N109" s="191"/>
      <c r="O109" s="191"/>
      <c r="P109" s="191"/>
    </row>
    <row r="110" spans="1:16" s="70" customFormat="1">
      <c r="A110" s="191"/>
      <c r="B110" s="191" t="s">
        <v>180</v>
      </c>
      <c r="C110" s="194"/>
      <c r="D110" s="194"/>
      <c r="E110" s="194"/>
      <c r="F110" s="194"/>
      <c r="G110" s="194"/>
      <c r="H110" s="194"/>
      <c r="I110" s="194"/>
      <c r="J110" s="191"/>
      <c r="K110" s="191"/>
      <c r="L110" s="191"/>
      <c r="M110" s="191"/>
      <c r="N110" s="191"/>
      <c r="O110" s="191"/>
      <c r="P110" s="191"/>
    </row>
    <row r="111" spans="1:16" s="70" customFormat="1">
      <c r="A111" s="191"/>
      <c r="B111" s="191" t="s">
        <v>181</v>
      </c>
      <c r="C111" s="194"/>
      <c r="D111" s="194"/>
      <c r="E111" s="194"/>
      <c r="F111" s="194"/>
      <c r="G111" s="194"/>
      <c r="H111" s="194"/>
      <c r="I111" s="194"/>
      <c r="J111" s="191"/>
      <c r="K111" s="191"/>
      <c r="L111" s="191"/>
      <c r="M111" s="191"/>
      <c r="N111" s="191"/>
      <c r="O111" s="191"/>
      <c r="P111" s="191"/>
    </row>
    <row r="112" spans="1:16" s="70" customFormat="1">
      <c r="A112" s="191"/>
      <c r="B112" s="191" t="s">
        <v>182</v>
      </c>
      <c r="C112" s="194"/>
      <c r="D112" s="194"/>
      <c r="E112" s="194"/>
      <c r="F112" s="194"/>
      <c r="G112" s="194"/>
      <c r="H112" s="194"/>
      <c r="I112" s="194"/>
      <c r="J112" s="191"/>
      <c r="K112" s="191"/>
      <c r="L112" s="191"/>
      <c r="M112" s="191"/>
      <c r="N112" s="191"/>
      <c r="O112" s="191"/>
      <c r="P112" s="191"/>
    </row>
    <row r="113" spans="1:16" s="70" customFormat="1">
      <c r="A113" s="191"/>
      <c r="B113" s="191" t="s">
        <v>183</v>
      </c>
      <c r="C113" s="194"/>
      <c r="D113" s="194"/>
      <c r="E113" s="194"/>
      <c r="F113" s="194"/>
      <c r="G113" s="194"/>
      <c r="H113" s="194"/>
      <c r="I113" s="194"/>
      <c r="J113" s="191"/>
      <c r="K113" s="191"/>
      <c r="L113" s="191"/>
      <c r="M113" s="191"/>
      <c r="N113" s="191"/>
      <c r="O113" s="191"/>
      <c r="P113" s="191"/>
    </row>
    <row r="114" spans="1:16" s="70" customFormat="1">
      <c r="A114" s="191"/>
      <c r="B114" s="191" t="s">
        <v>184</v>
      </c>
      <c r="C114" s="194"/>
      <c r="D114" s="194"/>
      <c r="E114" s="194"/>
      <c r="F114" s="194"/>
      <c r="G114" s="194"/>
      <c r="H114" s="194"/>
      <c r="I114" s="194"/>
      <c r="J114" s="191"/>
      <c r="K114" s="191"/>
      <c r="L114" s="191"/>
      <c r="M114" s="191"/>
      <c r="N114" s="191"/>
      <c r="O114" s="191"/>
      <c r="P114" s="191"/>
    </row>
    <row r="115" spans="1:16" s="70" customFormat="1">
      <c r="A115" s="191"/>
      <c r="B115" s="191" t="s">
        <v>185</v>
      </c>
      <c r="C115" s="194"/>
      <c r="D115" s="194"/>
      <c r="E115" s="194"/>
      <c r="F115" s="194"/>
      <c r="G115" s="194"/>
      <c r="H115" s="194"/>
      <c r="I115" s="194"/>
      <c r="J115" s="191"/>
      <c r="K115" s="191"/>
      <c r="L115" s="191"/>
      <c r="M115" s="191"/>
      <c r="N115" s="191"/>
      <c r="O115" s="191"/>
      <c r="P115" s="191"/>
    </row>
    <row r="116" spans="1:16">
      <c r="A116" s="191"/>
      <c r="B116" s="191" t="s">
        <v>221</v>
      </c>
      <c r="C116" s="194"/>
      <c r="D116" s="194"/>
      <c r="E116" s="194"/>
      <c r="F116" s="194"/>
      <c r="G116" s="194"/>
      <c r="H116" s="194"/>
      <c r="I116" s="194"/>
      <c r="J116" s="191"/>
      <c r="K116" s="191"/>
      <c r="L116" s="191"/>
      <c r="M116" s="191"/>
      <c r="N116" s="191"/>
      <c r="O116" s="191"/>
      <c r="P116" s="191"/>
    </row>
    <row r="117" spans="1:16">
      <c r="A117" s="191"/>
      <c r="B117" s="191" t="s">
        <v>222</v>
      </c>
      <c r="C117" s="194"/>
      <c r="D117" s="194"/>
      <c r="E117" s="194"/>
      <c r="F117" s="194"/>
      <c r="G117" s="194"/>
      <c r="H117" s="194"/>
      <c r="I117" s="194"/>
      <c r="J117" s="191"/>
      <c r="K117" s="191"/>
      <c r="L117" s="191"/>
      <c r="M117" s="191"/>
      <c r="N117" s="191"/>
      <c r="O117" s="191"/>
      <c r="P117" s="191"/>
    </row>
    <row r="118" spans="1:16">
      <c r="A118" s="191"/>
      <c r="B118" s="191" t="s">
        <v>223</v>
      </c>
      <c r="C118" s="194"/>
      <c r="D118" s="194"/>
      <c r="E118" s="194"/>
      <c r="F118" s="194"/>
      <c r="G118" s="194"/>
      <c r="H118" s="194"/>
      <c r="I118" s="194"/>
      <c r="J118" s="191"/>
      <c r="K118" s="191"/>
      <c r="L118" s="191"/>
      <c r="M118" s="191"/>
      <c r="N118" s="191"/>
      <c r="O118" s="191"/>
      <c r="P118" s="191"/>
    </row>
    <row r="119" spans="1:16">
      <c r="A119" s="191"/>
      <c r="B119" s="191" t="s">
        <v>224</v>
      </c>
      <c r="C119" s="194"/>
      <c r="D119" s="194"/>
      <c r="E119" s="194"/>
      <c r="F119" s="194"/>
      <c r="G119" s="194"/>
      <c r="H119" s="194"/>
      <c r="I119" s="194"/>
      <c r="J119" s="191"/>
      <c r="K119" s="191"/>
      <c r="L119" s="191"/>
      <c r="M119" s="191"/>
      <c r="N119" s="191"/>
      <c r="O119" s="191"/>
      <c r="P119" s="191"/>
    </row>
    <row r="120" spans="1:16">
      <c r="A120" s="191"/>
      <c r="B120" s="191" t="s">
        <v>225</v>
      </c>
      <c r="C120" s="194"/>
      <c r="D120" s="194"/>
      <c r="E120" s="194"/>
      <c r="F120" s="194"/>
      <c r="G120" s="194"/>
      <c r="H120" s="194"/>
      <c r="I120" s="194"/>
      <c r="J120" s="191"/>
      <c r="K120" s="191"/>
      <c r="L120" s="191"/>
      <c r="M120" s="191"/>
      <c r="N120" s="191"/>
      <c r="O120" s="191"/>
      <c r="P120" s="191"/>
    </row>
  </sheetData>
  <mergeCells count="1">
    <mergeCell ref="D2:I2"/>
  </mergeCells>
  <conditionalFormatting sqref="C4:C73">
    <cfRule type="cellIs" dxfId="186" priority="1" operator="lessThan">
      <formula>$K4</formula>
    </cfRule>
    <cfRule type="cellIs" dxfId="185" priority="2" operator="greaterThan">
      <formula>$K4</formula>
    </cfRule>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E95"/>
  <sheetViews>
    <sheetView showGridLines="0" zoomScale="85" zoomScaleNormal="85" workbookViewId="0">
      <pane xSplit="1" ySplit="2" topLeftCell="B50" activePane="bottomRight" state="frozen"/>
      <selection pane="bottomRight" activeCell="B66" sqref="B66"/>
      <selection pane="bottomLeft" activeCell="A3" sqref="A3"/>
      <selection pane="topRight" activeCell="B1" sqref="B1"/>
    </sheetView>
  </sheetViews>
  <sheetFormatPr defaultColWidth="9.140625" defaultRowHeight="12.75" outlineLevelCol="1"/>
  <cols>
    <col min="1" max="1" width="59.28515625" style="41" bestFit="1" customWidth="1"/>
    <col min="2" max="2" width="56.5703125" style="41" customWidth="1" outlineLevel="1"/>
    <col min="3" max="3" width="14.28515625" style="54" customWidth="1" outlineLevel="1"/>
    <col min="4" max="4" width="10.140625" style="41" customWidth="1" outlineLevel="1"/>
    <col min="5" max="5" width="14.140625" style="41" customWidth="1" outlineLevel="1"/>
    <col min="6" max="6" width="13" style="41" customWidth="1" outlineLevel="1"/>
    <col min="7" max="7" width="12.7109375" style="41" customWidth="1" outlineLevel="1"/>
    <col min="8" max="8" width="30" style="41" customWidth="1" outlineLevel="1"/>
    <col min="9" max="9" width="9.28515625" style="41" customWidth="1" outlineLevel="1"/>
    <col min="10" max="10" width="10.7109375" style="41" customWidth="1"/>
    <col min="11" max="11" width="20" style="41" customWidth="1"/>
    <col min="12" max="14" width="10.7109375" style="41" customWidth="1"/>
    <col min="15" max="16" width="10.28515625" style="41" customWidth="1"/>
    <col min="17" max="17" width="12.42578125" style="41" customWidth="1"/>
    <col min="18" max="18" width="9.140625" style="41" customWidth="1"/>
    <col min="19" max="20" width="12.5703125" style="41" customWidth="1"/>
    <col min="21" max="22" width="14.85546875" style="41" customWidth="1"/>
    <col min="23" max="23" width="21.28515625" style="42" customWidth="1"/>
    <col min="24" max="24" width="7.140625" style="42" customWidth="1"/>
    <col min="25" max="25" width="10.140625" style="42" customWidth="1"/>
    <col min="26" max="26" width="84.42578125" style="41" bestFit="1" customWidth="1"/>
    <col min="27" max="27" width="21.42578125" style="41" customWidth="1" outlineLevel="1"/>
    <col min="28" max="28" width="4.85546875" style="41" customWidth="1" outlineLevel="1"/>
    <col min="29" max="29" width="21.42578125" style="41" customWidth="1" outlineLevel="1"/>
    <col min="30" max="30" width="8.5703125" style="41" customWidth="1" outlineLevel="1"/>
    <col min="31" max="31" width="64.28515625" style="41" bestFit="1" customWidth="1"/>
    <col min="32" max="16384" width="9.140625" style="41"/>
  </cols>
  <sheetData>
    <row r="1" spans="1:31" ht="76.5">
      <c r="A1" s="89" t="s">
        <v>226</v>
      </c>
      <c r="B1" s="89" t="s">
        <v>227</v>
      </c>
      <c r="C1" s="208" t="s">
        <v>1</v>
      </c>
      <c r="D1" s="208" t="s">
        <v>2</v>
      </c>
      <c r="E1" s="208" t="s">
        <v>3</v>
      </c>
      <c r="F1" s="208" t="s">
        <v>4</v>
      </c>
      <c r="G1" s="208" t="s">
        <v>5</v>
      </c>
      <c r="H1" s="208" t="s">
        <v>6</v>
      </c>
      <c r="I1" s="208" t="s">
        <v>228</v>
      </c>
      <c r="J1" s="208" t="s">
        <v>7</v>
      </c>
      <c r="K1" s="71" t="s">
        <v>56</v>
      </c>
      <c r="L1" s="71" t="s">
        <v>229</v>
      </c>
      <c r="M1" s="71" t="s">
        <v>56</v>
      </c>
      <c r="N1" s="71" t="s">
        <v>229</v>
      </c>
      <c r="O1" s="208" t="s">
        <v>10</v>
      </c>
      <c r="P1" s="208" t="s">
        <v>11</v>
      </c>
      <c r="Q1" s="208" t="s">
        <v>230</v>
      </c>
      <c r="R1" s="208" t="s">
        <v>13</v>
      </c>
      <c r="S1" s="220" t="s">
        <v>231</v>
      </c>
      <c r="T1" s="220"/>
      <c r="U1" s="208" t="s">
        <v>232</v>
      </c>
      <c r="V1" s="208" t="s">
        <v>233</v>
      </c>
      <c r="W1" s="208" t="s">
        <v>14</v>
      </c>
      <c r="X1" s="208" t="s">
        <v>234</v>
      </c>
      <c r="Y1" s="208" t="s">
        <v>235</v>
      </c>
      <c r="Z1" s="74" t="s">
        <v>236</v>
      </c>
      <c r="AA1" s="49" t="s">
        <v>237</v>
      </c>
      <c r="AB1" s="50" t="s">
        <v>238</v>
      </c>
      <c r="AC1" s="49" t="s">
        <v>239</v>
      </c>
      <c r="AD1" s="50" t="s">
        <v>238</v>
      </c>
      <c r="AE1" s="40" t="s">
        <v>240</v>
      </c>
    </row>
    <row r="2" spans="1:31" ht="14.25">
      <c r="A2" s="41" t="s">
        <v>241</v>
      </c>
      <c r="C2" s="208" t="s">
        <v>15</v>
      </c>
      <c r="D2" s="208"/>
      <c r="E2" s="208" t="s">
        <v>242</v>
      </c>
      <c r="F2" s="61" t="s">
        <v>242</v>
      </c>
      <c r="G2" s="208" t="s">
        <v>17</v>
      </c>
      <c r="H2" s="208" t="s">
        <v>18</v>
      </c>
      <c r="I2" s="208"/>
      <c r="J2" s="208" t="s">
        <v>19</v>
      </c>
      <c r="K2" s="21"/>
      <c r="L2" s="20" t="s">
        <v>243</v>
      </c>
      <c r="M2" s="20"/>
      <c r="N2" s="20" t="s">
        <v>243</v>
      </c>
      <c r="O2" s="208" t="s">
        <v>21</v>
      </c>
      <c r="P2" s="208" t="s">
        <v>21</v>
      </c>
      <c r="Q2" s="208" t="s">
        <v>22</v>
      </c>
      <c r="R2" s="208" t="s">
        <v>23</v>
      </c>
      <c r="S2" s="208" t="s">
        <v>244</v>
      </c>
      <c r="T2" s="208" t="s">
        <v>245</v>
      </c>
      <c r="U2" s="208"/>
      <c r="V2" s="208"/>
      <c r="W2" s="62"/>
      <c r="X2" s="62"/>
      <c r="Y2" s="62"/>
      <c r="Z2" s="75"/>
      <c r="AA2" s="208" t="s">
        <v>246</v>
      </c>
      <c r="AE2" s="41" t="s">
        <v>241</v>
      </c>
    </row>
    <row r="3" spans="1:31" ht="15">
      <c r="A3" s="54" t="s">
        <v>63</v>
      </c>
      <c r="B3" s="54" t="s">
        <v>247</v>
      </c>
      <c r="C3" s="54">
        <f t="shared" ref="C3:H3" si="0">C4</f>
        <v>142.85714285714286</v>
      </c>
      <c r="D3" s="54">
        <f t="shared" si="0"/>
        <v>0.5</v>
      </c>
      <c r="E3" s="54">
        <f t="shared" si="0"/>
        <v>245</v>
      </c>
      <c r="F3" s="54">
        <f t="shared" si="0"/>
        <v>105</v>
      </c>
      <c r="G3" s="46">
        <f t="shared" si="0"/>
        <v>1</v>
      </c>
      <c r="H3" s="54">
        <f t="shared" si="0"/>
        <v>0.09</v>
      </c>
      <c r="I3" s="48" t="s">
        <v>248</v>
      </c>
      <c r="J3" s="118">
        <f>VLOOKUP($A3,'2019 Stds Ltg Table'!$B$4:$G$85,2,0)</f>
        <v>0.6</v>
      </c>
      <c r="K3" s="139" t="str">
        <f>VLOOKUP($A3,'2019 Stds Ltg Table'!$B$4:$G$85,3,0)</f>
        <v>Ornamental</v>
      </c>
      <c r="L3" s="118">
        <f>VLOOKUP($A3,'2019 Stds Ltg Table'!$B$4:$G$85,4,0)</f>
        <v>0.3</v>
      </c>
      <c r="M3" s="139">
        <f>VLOOKUP($A3,'2019 Stds Ltg Table'!$B$4:$G$85,5,0)</f>
        <v>0</v>
      </c>
      <c r="N3" s="118">
        <f>VLOOKUP($A3,'2019 Stds Ltg Table'!$B$4:$G$85,6,0)</f>
        <v>0</v>
      </c>
      <c r="O3" s="54">
        <f>O4</f>
        <v>150</v>
      </c>
      <c r="P3" s="54">
        <f>P4</f>
        <v>150</v>
      </c>
      <c r="Q3" s="73">
        <v>0</v>
      </c>
      <c r="R3" s="73">
        <v>0</v>
      </c>
      <c r="S3" s="54">
        <f>S4</f>
        <v>50</v>
      </c>
      <c r="T3" s="135">
        <v>1000</v>
      </c>
      <c r="U3" s="54">
        <f>U4</f>
        <v>1.5</v>
      </c>
      <c r="V3" s="54">
        <f>V4</f>
        <v>2</v>
      </c>
      <c r="W3" s="42" t="s">
        <v>25</v>
      </c>
      <c r="X3" s="42">
        <v>1</v>
      </c>
      <c r="Y3" s="42">
        <v>202</v>
      </c>
      <c r="AB3" s="52"/>
      <c r="AD3" s="51"/>
      <c r="AE3" s="54"/>
    </row>
    <row r="4" spans="1:31" ht="15">
      <c r="A4" s="41" t="s">
        <v>58</v>
      </c>
      <c r="B4" s="54" t="s">
        <v>247</v>
      </c>
      <c r="C4" s="54">
        <v>142.85714285714286</v>
      </c>
      <c r="D4" s="54">
        <v>0.5</v>
      </c>
      <c r="E4" s="54">
        <v>245</v>
      </c>
      <c r="F4" s="54">
        <v>105</v>
      </c>
      <c r="G4" s="46">
        <v>1</v>
      </c>
      <c r="H4" s="48">
        <v>0.09</v>
      </c>
      <c r="I4" s="48" t="s">
        <v>248</v>
      </c>
      <c r="J4" s="118">
        <f>VLOOKUP($A4,'2019 Stds Ltg Table'!$B$4:$G$85,2,0)</f>
        <v>0.7</v>
      </c>
      <c r="K4" s="139" t="str">
        <f>VLOOKUP($A4,'2019 Stds Ltg Table'!$B$4:$G$85,3,0)</f>
        <v>Ornamental</v>
      </c>
      <c r="L4" s="118">
        <f>VLOOKUP($A4,'2019 Stds Ltg Table'!$B$4:$G$85,4,0)</f>
        <v>0.3</v>
      </c>
      <c r="M4" s="139" t="str">
        <f>VLOOKUP($A4,'2019 Stds Ltg Table'!$B$4:$G$85,5,0)</f>
        <v>Accent, display and feature (Note 3)</v>
      </c>
      <c r="N4" s="118">
        <f>VLOOKUP($A4,'2019 Stds Ltg Table'!$B$4:$G$85,6,0)</f>
        <v>0.2</v>
      </c>
      <c r="O4" s="58">
        <v>150</v>
      </c>
      <c r="P4" s="58">
        <v>150</v>
      </c>
      <c r="Q4" s="73">
        <v>0</v>
      </c>
      <c r="R4" s="73">
        <v>0</v>
      </c>
      <c r="S4" s="55">
        <v>50</v>
      </c>
      <c r="T4" s="43">
        <v>1000</v>
      </c>
      <c r="U4" s="42">
        <v>1.5</v>
      </c>
      <c r="V4" s="42">
        <v>2</v>
      </c>
      <c r="W4" s="42" t="s">
        <v>25</v>
      </c>
      <c r="X4" s="42">
        <v>1</v>
      </c>
      <c r="Y4" s="42">
        <v>203</v>
      </c>
      <c r="AA4" s="41">
        <v>143</v>
      </c>
      <c r="AB4" s="52">
        <f t="shared" ref="AB4:AB9" si="1">C4-AA4</f>
        <v>-0.1428571428571388</v>
      </c>
      <c r="AC4" s="41">
        <v>1.07</v>
      </c>
      <c r="AD4" s="51" t="e">
        <f>#REF!-AC4</f>
        <v>#REF!</v>
      </c>
      <c r="AE4" s="41" t="s">
        <v>58</v>
      </c>
    </row>
    <row r="5" spans="1:31" ht="15">
      <c r="A5" s="41" t="s">
        <v>61</v>
      </c>
      <c r="B5" s="41" t="s">
        <v>249</v>
      </c>
      <c r="C5" s="54">
        <v>10</v>
      </c>
      <c r="D5" s="54">
        <v>0.5</v>
      </c>
      <c r="E5" s="54">
        <v>275</v>
      </c>
      <c r="F5" s="54">
        <v>475</v>
      </c>
      <c r="G5" s="46">
        <v>1</v>
      </c>
      <c r="H5" s="48">
        <v>0.18</v>
      </c>
      <c r="I5" s="48" t="s">
        <v>250</v>
      </c>
      <c r="J5" s="118">
        <f>VLOOKUP($A5,'2019 Stds Ltg Table'!$B$4:$G$85,2,0)</f>
        <v>0.55000000000000004</v>
      </c>
      <c r="K5" s="139" t="str">
        <f>VLOOKUP($A5,'2019 Stds Ltg Table'!$B$4:$G$85,3,0)</f>
        <v>Detailed Task Work (Note 7)</v>
      </c>
      <c r="L5" s="118">
        <f>VLOOKUP($A5,'2019 Stds Ltg Table'!$B$4:$G$85,4,0)</f>
        <v>0.2</v>
      </c>
      <c r="M5" s="139">
        <f>VLOOKUP($A5,'2019 Stds Ltg Table'!$B$4:$G$85,5,0)</f>
        <v>0</v>
      </c>
      <c r="N5" s="118">
        <f>VLOOKUP($A5,'2019 Stds Ltg Table'!$B$4:$G$85,6,0)</f>
        <v>0</v>
      </c>
      <c r="O5" s="58">
        <v>150</v>
      </c>
      <c r="P5" s="58">
        <v>150</v>
      </c>
      <c r="Q5" s="73">
        <v>0.75063999999999997</v>
      </c>
      <c r="R5" s="73">
        <v>0</v>
      </c>
      <c r="S5" s="55">
        <v>200</v>
      </c>
      <c r="T5" s="43">
        <v>1500</v>
      </c>
      <c r="U5" s="42">
        <v>1.5</v>
      </c>
      <c r="V5" s="42">
        <v>2</v>
      </c>
      <c r="W5" s="44" t="s">
        <v>37</v>
      </c>
      <c r="X5" s="44">
        <v>1</v>
      </c>
      <c r="Y5" s="42">
        <v>204</v>
      </c>
      <c r="AA5" s="41">
        <v>10</v>
      </c>
      <c r="AB5" s="52">
        <f t="shared" si="1"/>
        <v>0</v>
      </c>
      <c r="AC5" s="41">
        <v>1.5</v>
      </c>
      <c r="AD5" s="51" t="e">
        <f>#REF!-AC5</f>
        <v>#REF!</v>
      </c>
      <c r="AE5" s="41" t="s">
        <v>251</v>
      </c>
    </row>
    <row r="6" spans="1:31" ht="15">
      <c r="A6" s="41" t="s">
        <v>64</v>
      </c>
      <c r="B6" s="41" t="s">
        <v>252</v>
      </c>
      <c r="C6" s="54">
        <v>10</v>
      </c>
      <c r="D6" s="54">
        <v>0.5</v>
      </c>
      <c r="E6" s="54">
        <v>250</v>
      </c>
      <c r="F6" s="54">
        <v>200</v>
      </c>
      <c r="G6" s="46">
        <v>2</v>
      </c>
      <c r="H6" s="48">
        <v>0.18</v>
      </c>
      <c r="I6" s="48" t="s">
        <v>250</v>
      </c>
      <c r="J6" s="118">
        <f>VLOOKUP($A6,'2019 Stds Ltg Table'!$B$4:$G$85,2,0)</f>
        <v>0.8</v>
      </c>
      <c r="K6" s="139" t="str">
        <f>VLOOKUP($A6,'2019 Stds Ltg Table'!$B$4:$G$85,3,0)</f>
        <v>Detailed Task Work (Note 7)</v>
      </c>
      <c r="L6" s="118">
        <f>VLOOKUP($A6,'2019 Stds Ltg Table'!$B$4:$G$85,4,0)</f>
        <v>0.2</v>
      </c>
      <c r="M6" s="139" t="str">
        <f>VLOOKUP($A6,'2019 Stds Ltg Table'!$B$4:$G$85,5,0)</f>
        <v>Ornamental</v>
      </c>
      <c r="N6" s="118">
        <f>VLOOKUP($A6,'2019 Stds Ltg Table'!$B$4:$G$85,6,0)</f>
        <v>0.3</v>
      </c>
      <c r="O6" s="58">
        <v>150</v>
      </c>
      <c r="P6" s="58">
        <v>150</v>
      </c>
      <c r="Q6" s="73">
        <v>0</v>
      </c>
      <c r="R6" s="73">
        <v>0</v>
      </c>
      <c r="S6" s="55">
        <v>500</v>
      </c>
      <c r="T6" s="43">
        <v>500</v>
      </c>
      <c r="U6" s="42">
        <v>1.5</v>
      </c>
      <c r="V6" s="42">
        <v>2</v>
      </c>
      <c r="W6" s="42" t="s">
        <v>39</v>
      </c>
      <c r="X6" s="42">
        <v>1</v>
      </c>
      <c r="Y6" s="42">
        <v>205</v>
      </c>
      <c r="AA6" s="41">
        <v>10</v>
      </c>
      <c r="AB6" s="52">
        <f t="shared" si="1"/>
        <v>0</v>
      </c>
      <c r="AC6" s="41">
        <v>0.4</v>
      </c>
      <c r="AD6" s="51" t="e">
        <f>#REF!-AC6</f>
        <v>#REF!</v>
      </c>
      <c r="AE6" s="41" t="s">
        <v>64</v>
      </c>
    </row>
    <row r="7" spans="1:31" ht="15">
      <c r="A7" s="41" t="s">
        <v>65</v>
      </c>
      <c r="B7" s="54" t="s">
        <v>253</v>
      </c>
      <c r="C7" s="54">
        <v>66.666666666666671</v>
      </c>
      <c r="D7" s="54">
        <v>0.5</v>
      </c>
      <c r="E7" s="54">
        <v>250</v>
      </c>
      <c r="F7" s="54">
        <v>200</v>
      </c>
      <c r="G7" s="46">
        <v>1.5</v>
      </c>
      <c r="H7" s="48">
        <v>0.18</v>
      </c>
      <c r="I7" s="48" t="s">
        <v>248</v>
      </c>
      <c r="J7" s="118">
        <f>VLOOKUP($A7,'2019 Stds Ltg Table'!$B$4:$G$85,2,0)</f>
        <v>1</v>
      </c>
      <c r="K7" s="139" t="str">
        <f>VLOOKUP($A7,'2019 Stds Ltg Table'!$B$4:$G$85,3,0)</f>
        <v>Ornamental</v>
      </c>
      <c r="L7" s="118">
        <f>VLOOKUP($A7,'2019 Stds Ltg Table'!$B$4:$G$85,4,0)</f>
        <v>0.3</v>
      </c>
      <c r="M7" s="139">
        <f>VLOOKUP($A7,'2019 Stds Ltg Table'!$B$4:$G$85,5,0)</f>
        <v>0</v>
      </c>
      <c r="N7" s="118">
        <f>VLOOKUP($A7,'2019 Stds Ltg Table'!$B$4:$G$85,6,0)</f>
        <v>0</v>
      </c>
      <c r="O7" s="58">
        <v>150</v>
      </c>
      <c r="P7" s="58">
        <v>150</v>
      </c>
      <c r="Q7" s="73">
        <v>0</v>
      </c>
      <c r="R7" s="73">
        <v>0</v>
      </c>
      <c r="S7" s="55">
        <v>30</v>
      </c>
      <c r="T7" s="43">
        <v>300</v>
      </c>
      <c r="U7" s="42">
        <v>1.5</v>
      </c>
      <c r="V7" s="42">
        <v>2</v>
      </c>
      <c r="W7" s="42" t="s">
        <v>25</v>
      </c>
      <c r="X7" s="42">
        <v>1</v>
      </c>
      <c r="Y7" s="42">
        <v>206</v>
      </c>
      <c r="Z7" s="41" t="s">
        <v>254</v>
      </c>
      <c r="AA7" s="41">
        <v>25</v>
      </c>
      <c r="AB7" s="52">
        <f t="shared" si="1"/>
        <v>41.666666666666671</v>
      </c>
      <c r="AC7" s="41">
        <v>0.19</v>
      </c>
      <c r="AD7" s="51" t="e">
        <f>#REF!-AC7</f>
        <v>#REF!</v>
      </c>
      <c r="AE7" s="41" t="s">
        <v>65</v>
      </c>
    </row>
    <row r="8" spans="1:31" ht="15">
      <c r="A8" s="41" t="s">
        <v>66</v>
      </c>
      <c r="B8" s="41" t="s">
        <v>255</v>
      </c>
      <c r="C8" s="54">
        <v>50</v>
      </c>
      <c r="D8" s="54">
        <v>0.5</v>
      </c>
      <c r="E8" s="54">
        <v>245</v>
      </c>
      <c r="F8" s="54">
        <v>155</v>
      </c>
      <c r="G8" s="46">
        <v>1</v>
      </c>
      <c r="H8" s="48">
        <v>0.18</v>
      </c>
      <c r="I8" s="48" t="s">
        <v>250</v>
      </c>
      <c r="J8" s="118">
        <f>VLOOKUP($A8,'2019 Stds Ltg Table'!$B$4:$G$85,2,0)</f>
        <v>0.7</v>
      </c>
      <c r="K8" s="139" t="str">
        <f>VLOOKUP($A8,'2019 Stds Ltg Table'!$B$4:$G$85,3,0)</f>
        <v>White or Chalk Board (W/ft) (Note 1)</v>
      </c>
      <c r="L8" s="118">
        <f>VLOOKUP($A8,'2019 Stds Ltg Table'!$B$4:$G$85,4,0)</f>
        <v>4.5</v>
      </c>
      <c r="M8" s="139">
        <f>VLOOKUP($A8,'2019 Stds Ltg Table'!$B$4:$G$85,5,0)</f>
        <v>0</v>
      </c>
      <c r="N8" s="118">
        <f>VLOOKUP($A8,'2019 Stds Ltg Table'!$B$4:$G$85,6,0)</f>
        <v>0</v>
      </c>
      <c r="O8" s="58">
        <v>150</v>
      </c>
      <c r="P8" s="58">
        <v>150</v>
      </c>
      <c r="Q8" s="73">
        <v>0</v>
      </c>
      <c r="R8" s="73">
        <v>0</v>
      </c>
      <c r="S8" s="55">
        <v>50</v>
      </c>
      <c r="T8" s="43">
        <v>500</v>
      </c>
      <c r="U8" s="42">
        <v>1.5</v>
      </c>
      <c r="V8" s="42">
        <v>2</v>
      </c>
      <c r="W8" s="42" t="s">
        <v>27</v>
      </c>
      <c r="X8" s="42">
        <v>1</v>
      </c>
      <c r="Y8" s="42">
        <v>207</v>
      </c>
      <c r="AA8" s="41">
        <v>50</v>
      </c>
      <c r="AB8" s="52">
        <f t="shared" si="1"/>
        <v>0</v>
      </c>
      <c r="AC8" s="41">
        <v>0.38</v>
      </c>
      <c r="AD8" s="51" t="e">
        <f>#REF!-AC8</f>
        <v>#REF!</v>
      </c>
      <c r="AE8" s="41" t="s">
        <v>256</v>
      </c>
    </row>
    <row r="9" spans="1:31" ht="15">
      <c r="A9" s="41" t="s">
        <v>165</v>
      </c>
      <c r="B9" s="41" t="s">
        <v>257</v>
      </c>
      <c r="C9" s="54">
        <v>0</v>
      </c>
      <c r="D9" s="54">
        <v>0.5</v>
      </c>
      <c r="E9" s="54">
        <v>275</v>
      </c>
      <c r="F9" s="54">
        <v>475</v>
      </c>
      <c r="G9" s="46">
        <v>0.2</v>
      </c>
      <c r="H9" s="48">
        <v>0.18</v>
      </c>
      <c r="I9" s="48" t="s">
        <v>248</v>
      </c>
      <c r="J9" s="118">
        <f>VLOOKUP($A9,'2019 Stds Ltg Table'!$B$4:$G$85,2,0)</f>
        <v>0.45</v>
      </c>
      <c r="K9" s="139">
        <f>VLOOKUP($A9,'2019 Stds Ltg Table'!$B$4:$G$85,3,0)</f>
        <v>0</v>
      </c>
      <c r="L9" s="118">
        <f>VLOOKUP($A9,'2019 Stds Ltg Table'!$B$4:$G$85,4,0)</f>
        <v>0</v>
      </c>
      <c r="M9" s="139">
        <f>VLOOKUP($A9,'2019 Stds Ltg Table'!$B$4:$G$85,5,0)</f>
        <v>0</v>
      </c>
      <c r="N9" s="118">
        <f>VLOOKUP($A9,'2019 Stds Ltg Table'!$B$4:$G$85,6,0)</f>
        <v>0</v>
      </c>
      <c r="O9" s="58">
        <v>8760</v>
      </c>
      <c r="P9" s="58">
        <v>8760</v>
      </c>
      <c r="Q9" s="73">
        <v>0</v>
      </c>
      <c r="R9" s="73">
        <v>10</v>
      </c>
      <c r="S9" s="55">
        <v>50</v>
      </c>
      <c r="T9" s="43">
        <v>300</v>
      </c>
      <c r="U9" s="42">
        <v>1.5</v>
      </c>
      <c r="V9" s="42">
        <v>2</v>
      </c>
      <c r="W9" s="42" t="s">
        <v>29</v>
      </c>
      <c r="X9" s="42">
        <v>1</v>
      </c>
      <c r="Y9" s="42">
        <v>208</v>
      </c>
      <c r="Z9" s="41" t="s">
        <v>258</v>
      </c>
      <c r="AA9" s="41">
        <v>0</v>
      </c>
      <c r="AB9" s="52">
        <f t="shared" si="1"/>
        <v>0</v>
      </c>
      <c r="AC9" s="41">
        <v>0</v>
      </c>
      <c r="AD9" s="51" t="e">
        <f>#REF!-AC9</f>
        <v>#REF!</v>
      </c>
      <c r="AE9" s="41" t="s">
        <v>259</v>
      </c>
    </row>
    <row r="10" spans="1:31" ht="15">
      <c r="A10" s="41" t="s">
        <v>69</v>
      </c>
      <c r="B10" s="41" t="s">
        <v>260</v>
      </c>
      <c r="C10" s="54">
        <v>5</v>
      </c>
      <c r="D10" s="54">
        <v>0.5</v>
      </c>
      <c r="E10" s="54">
        <f>E11</f>
        <v>275</v>
      </c>
      <c r="F10" s="54">
        <f>F11</f>
        <v>475</v>
      </c>
      <c r="G10" s="46">
        <v>0.5</v>
      </c>
      <c r="H10" s="48">
        <f>H11</f>
        <v>0.18</v>
      </c>
      <c r="I10" s="48" t="s">
        <v>248</v>
      </c>
      <c r="J10" s="118">
        <f>VLOOKUP($A10,'2019 Stds Ltg Table'!$B$4:$G$85,2,0)</f>
        <v>0.6</v>
      </c>
      <c r="K10" s="139">
        <f>VLOOKUP($A10,'2019 Stds Ltg Table'!$B$4:$G$85,3,0)</f>
        <v>0</v>
      </c>
      <c r="L10" s="118">
        <f>VLOOKUP($A10,'2019 Stds Ltg Table'!$B$4:$G$85,4,0)</f>
        <v>0</v>
      </c>
      <c r="M10" s="139">
        <f>VLOOKUP($A10,'2019 Stds Ltg Table'!$B$4:$G$85,5,0)</f>
        <v>0</v>
      </c>
      <c r="N10" s="118">
        <f>VLOOKUP($A10,'2019 Stds Ltg Table'!$B$4:$G$85,6,0)</f>
        <v>0</v>
      </c>
      <c r="O10" s="58">
        <f>O11</f>
        <v>8760</v>
      </c>
      <c r="P10" s="58">
        <f>P11</f>
        <v>8760</v>
      </c>
      <c r="Q10" s="73">
        <v>0</v>
      </c>
      <c r="R10" s="73">
        <v>0</v>
      </c>
      <c r="S10" s="58">
        <f>S11</f>
        <v>50</v>
      </c>
      <c r="T10" s="135">
        <f>T11</f>
        <v>300</v>
      </c>
      <c r="U10" s="42">
        <v>1.5</v>
      </c>
      <c r="V10" s="42">
        <v>2</v>
      </c>
      <c r="W10" s="42" t="s">
        <v>29</v>
      </c>
      <c r="X10" s="42">
        <v>1</v>
      </c>
      <c r="Y10" s="42">
        <v>209</v>
      </c>
      <c r="AB10" s="52"/>
      <c r="AD10" s="51"/>
    </row>
    <row r="11" spans="1:31" ht="15">
      <c r="A11" s="41" t="s">
        <v>68</v>
      </c>
      <c r="B11" s="41" t="s">
        <v>261</v>
      </c>
      <c r="C11" s="54">
        <v>2</v>
      </c>
      <c r="D11" s="54">
        <v>0.5</v>
      </c>
      <c r="E11" s="54">
        <v>275</v>
      </c>
      <c r="F11" s="54">
        <v>475</v>
      </c>
      <c r="G11" s="46">
        <v>0.2</v>
      </c>
      <c r="H11" s="48">
        <v>0.18</v>
      </c>
      <c r="I11" s="48" t="s">
        <v>248</v>
      </c>
      <c r="J11" s="118">
        <f>VLOOKUP($A11,'2019 Stds Ltg Table'!$B$4:$G$85,2,0)</f>
        <v>0.45</v>
      </c>
      <c r="K11" s="139">
        <f>VLOOKUP($A11,'2019 Stds Ltg Table'!$B$4:$G$85,3,0)</f>
        <v>0</v>
      </c>
      <c r="L11" s="118">
        <f>VLOOKUP($A11,'2019 Stds Ltg Table'!$B$4:$G$85,4,0)</f>
        <v>0</v>
      </c>
      <c r="M11" s="139">
        <f>VLOOKUP($A11,'2019 Stds Ltg Table'!$B$4:$G$85,5,0)</f>
        <v>0</v>
      </c>
      <c r="N11" s="118">
        <f>VLOOKUP($A11,'2019 Stds Ltg Table'!$B$4:$G$85,6,0)</f>
        <v>0</v>
      </c>
      <c r="O11" s="58">
        <v>8760</v>
      </c>
      <c r="P11" s="58">
        <v>8760</v>
      </c>
      <c r="Q11" s="73">
        <v>0</v>
      </c>
      <c r="R11" s="73">
        <v>0</v>
      </c>
      <c r="S11" s="55">
        <v>50</v>
      </c>
      <c r="T11" s="43">
        <v>300</v>
      </c>
      <c r="U11" s="42">
        <v>1.5</v>
      </c>
      <c r="V11" s="42">
        <v>2</v>
      </c>
      <c r="W11" s="42" t="s">
        <v>29</v>
      </c>
      <c r="X11" s="42">
        <v>1</v>
      </c>
      <c r="Y11" s="42">
        <v>210</v>
      </c>
      <c r="Z11" s="41" t="s">
        <v>262</v>
      </c>
      <c r="AA11" s="41">
        <v>3</v>
      </c>
      <c r="AB11" s="52">
        <f>C11-AA11</f>
        <v>-1</v>
      </c>
      <c r="AC11" s="41">
        <v>0.15</v>
      </c>
      <c r="AD11" s="51" t="e">
        <f>#REF!-AC11</f>
        <v>#REF!</v>
      </c>
      <c r="AE11" s="41" t="s">
        <v>263</v>
      </c>
    </row>
    <row r="12" spans="1:31" ht="15">
      <c r="A12" s="54" t="s">
        <v>166</v>
      </c>
      <c r="B12" s="54" t="s">
        <v>264</v>
      </c>
      <c r="C12" s="54">
        <v>3</v>
      </c>
      <c r="D12" s="54">
        <v>0.5</v>
      </c>
      <c r="E12" s="54">
        <v>275</v>
      </c>
      <c r="F12" s="54">
        <v>475</v>
      </c>
      <c r="G12" s="56">
        <v>0</v>
      </c>
      <c r="H12" s="48">
        <v>0.18</v>
      </c>
      <c r="I12" s="48" t="s">
        <v>248</v>
      </c>
      <c r="J12" s="145">
        <f>VLOOKUP($A12,'2019 Stds Ltg Table'!$B$4:$G$85,2,0)</f>
        <v>0.5</v>
      </c>
      <c r="K12" s="139">
        <f>VLOOKUP($A12,'2019 Stds Ltg Table'!$B$4:$G$85,3,0)</f>
        <v>0</v>
      </c>
      <c r="L12" s="118">
        <f>VLOOKUP($A12,'2019 Stds Ltg Table'!$B$4:$G$85,4,0)</f>
        <v>0</v>
      </c>
      <c r="M12" s="139">
        <f>VLOOKUP($A12,'2019 Stds Ltg Table'!$B$4:$G$85,5,0)</f>
        <v>0</v>
      </c>
      <c r="N12" s="118">
        <f>VLOOKUP($A12,'2019 Stds Ltg Table'!$B$4:$G$85,6,0)</f>
        <v>0</v>
      </c>
      <c r="O12" s="58">
        <v>150</v>
      </c>
      <c r="P12" s="58">
        <v>150</v>
      </c>
      <c r="Q12" s="73">
        <v>0</v>
      </c>
      <c r="R12" s="73">
        <v>0</v>
      </c>
      <c r="S12" s="55">
        <v>75</v>
      </c>
      <c r="T12" s="43">
        <v>300</v>
      </c>
      <c r="U12" s="42">
        <v>1</v>
      </c>
      <c r="V12" s="42">
        <v>4</v>
      </c>
      <c r="W12" s="44" t="s">
        <v>33</v>
      </c>
      <c r="X12" s="44">
        <v>0</v>
      </c>
      <c r="Y12" s="42">
        <v>211</v>
      </c>
      <c r="Z12" s="41" t="s">
        <v>265</v>
      </c>
      <c r="AA12" s="41">
        <v>3</v>
      </c>
      <c r="AB12" s="52">
        <f>C12-AA12</f>
        <v>0</v>
      </c>
      <c r="AC12" s="41">
        <v>0.15</v>
      </c>
      <c r="AD12" s="51" t="e">
        <f>#REF!-AC12</f>
        <v>#REF!</v>
      </c>
      <c r="AE12" s="54" t="s">
        <v>166</v>
      </c>
    </row>
    <row r="13" spans="1:31" ht="15">
      <c r="A13" s="54" t="s">
        <v>94</v>
      </c>
      <c r="B13" s="54" t="s">
        <v>266</v>
      </c>
      <c r="C13" s="58">
        <v>33.333333333333336</v>
      </c>
      <c r="D13" s="54">
        <v>0.5</v>
      </c>
      <c r="E13" s="54">
        <v>250</v>
      </c>
      <c r="F13" s="54">
        <v>250</v>
      </c>
      <c r="G13" s="46">
        <v>0.5</v>
      </c>
      <c r="H13" s="48">
        <v>0.18</v>
      </c>
      <c r="I13" s="48" t="s">
        <v>248</v>
      </c>
      <c r="J13" s="118">
        <f>VLOOKUP($A13,'2019 Stds Ltg Table'!$B$4:$G$85,2,0)</f>
        <v>0.9</v>
      </c>
      <c r="K13" s="139" t="str">
        <f>VLOOKUP($A13,'2019 Stds Ltg Table'!$B$4:$G$85,3,0)</f>
        <v>Ornamental</v>
      </c>
      <c r="L13" s="118">
        <f>VLOOKUP($A13,'2019 Stds Ltg Table'!$B$4:$G$85,4,0)</f>
        <v>0.3</v>
      </c>
      <c r="M13" s="139">
        <f>VLOOKUP($A13,'2019 Stds Ltg Table'!$B$4:$G$85,5,0)</f>
        <v>0</v>
      </c>
      <c r="N13" s="118">
        <f>VLOOKUP($A13,'2019 Stds Ltg Table'!$B$4:$G$85,6,0)</f>
        <v>0</v>
      </c>
      <c r="O13" s="58">
        <v>150</v>
      </c>
      <c r="P13" s="58">
        <v>150</v>
      </c>
      <c r="Q13" s="73">
        <v>0</v>
      </c>
      <c r="R13" s="73">
        <v>0</v>
      </c>
      <c r="S13" s="55">
        <v>100</v>
      </c>
      <c r="T13" s="43">
        <v>300</v>
      </c>
      <c r="U13" s="42">
        <v>1.5</v>
      </c>
      <c r="V13" s="42">
        <v>2</v>
      </c>
      <c r="W13" s="42" t="s">
        <v>39</v>
      </c>
      <c r="X13" s="42">
        <v>1</v>
      </c>
      <c r="Y13" s="42">
        <v>212</v>
      </c>
      <c r="Z13" s="41" t="s">
        <v>267</v>
      </c>
      <c r="AA13" s="41">
        <v>33</v>
      </c>
      <c r="AB13" s="52">
        <f>C13-AA13</f>
        <v>0.3333333333333357</v>
      </c>
      <c r="AC13" s="41">
        <v>0.25</v>
      </c>
      <c r="AD13" s="51" t="e">
        <f>#REF!-AC13</f>
        <v>#REF!</v>
      </c>
      <c r="AE13" s="54" t="s">
        <v>268</v>
      </c>
    </row>
    <row r="14" spans="1:31" ht="15">
      <c r="A14" s="41" t="s">
        <v>70</v>
      </c>
      <c r="B14" s="41" t="s">
        <v>269</v>
      </c>
      <c r="C14" s="54">
        <v>66.666666666666671</v>
      </c>
      <c r="D14" s="54">
        <v>0.5</v>
      </c>
      <c r="E14" s="54">
        <v>245</v>
      </c>
      <c r="F14" s="54">
        <v>155</v>
      </c>
      <c r="G14" s="46">
        <v>1</v>
      </c>
      <c r="H14" s="48">
        <v>0.09</v>
      </c>
      <c r="I14" s="48" t="s">
        <v>248</v>
      </c>
      <c r="J14" s="118">
        <f>VLOOKUP($A14,'2019 Stds Ltg Table'!$B$4:$G$85,2,0)</f>
        <v>0.85</v>
      </c>
      <c r="K14" s="139" t="str">
        <f>VLOOKUP($A14,'2019 Stds Ltg Table'!$B$4:$G$85,3,0)</f>
        <v>Ornamental</v>
      </c>
      <c r="L14" s="118">
        <f>VLOOKUP($A14,'2019 Stds Ltg Table'!$B$4:$G$85,4,0)</f>
        <v>0.3</v>
      </c>
      <c r="M14" s="139">
        <f>VLOOKUP($A14,'2019 Stds Ltg Table'!$B$4:$G$85,5,0)</f>
        <v>0</v>
      </c>
      <c r="N14" s="118">
        <f>VLOOKUP($A14,'2019 Stds Ltg Table'!$B$4:$G$85,6,0)</f>
        <v>0</v>
      </c>
      <c r="O14" s="58">
        <v>150</v>
      </c>
      <c r="P14" s="58">
        <v>150</v>
      </c>
      <c r="Q14" s="73">
        <v>0</v>
      </c>
      <c r="R14" s="73">
        <v>0</v>
      </c>
      <c r="S14" s="55">
        <v>30</v>
      </c>
      <c r="T14" s="43">
        <v>300</v>
      </c>
      <c r="U14" s="42">
        <v>1.5</v>
      </c>
      <c r="V14" s="42">
        <v>2</v>
      </c>
      <c r="W14" s="42" t="s">
        <v>25</v>
      </c>
      <c r="X14" s="42">
        <v>1</v>
      </c>
      <c r="Y14" s="42">
        <v>213</v>
      </c>
      <c r="AA14" s="41">
        <v>67</v>
      </c>
      <c r="AB14" s="52">
        <f>C14-AA14</f>
        <v>-0.3333333333333286</v>
      </c>
      <c r="AC14" s="41">
        <v>0.5</v>
      </c>
      <c r="AD14" s="51" t="e">
        <f>#REF!-AC14</f>
        <v>#REF!</v>
      </c>
      <c r="AE14" s="54" t="s">
        <v>270</v>
      </c>
    </row>
    <row r="15" spans="1:31" ht="15">
      <c r="A15" s="41" t="s">
        <v>71</v>
      </c>
      <c r="B15" s="41" t="s">
        <v>271</v>
      </c>
      <c r="C15" s="54">
        <v>10</v>
      </c>
      <c r="D15" s="54">
        <v>0.5</v>
      </c>
      <c r="E15" s="54">
        <v>250</v>
      </c>
      <c r="F15" s="54">
        <v>250</v>
      </c>
      <c r="G15" s="46">
        <v>1</v>
      </c>
      <c r="H15" s="48">
        <v>0.18</v>
      </c>
      <c r="I15" s="48" t="s">
        <v>248</v>
      </c>
      <c r="J15" s="145">
        <f>VLOOKUP($A15,'2019 Stds Ltg Table'!$B$4:$G$85,2,0)</f>
        <v>0.5</v>
      </c>
      <c r="K15" s="139">
        <f>VLOOKUP($A15,'2019 Stds Ltg Table'!$B$4:$G$85,3,0)</f>
        <v>0</v>
      </c>
      <c r="L15" s="118">
        <f>VLOOKUP($A15,'2019 Stds Ltg Table'!$B$4:$G$85,4,0)</f>
        <v>0</v>
      </c>
      <c r="M15" s="139">
        <f>VLOOKUP($A15,'2019 Stds Ltg Table'!$B$4:$G$85,5,0)</f>
        <v>0</v>
      </c>
      <c r="N15" s="118">
        <f>VLOOKUP($A15,'2019 Stds Ltg Table'!$B$4:$G$85,6,0)</f>
        <v>0</v>
      </c>
      <c r="O15" s="58">
        <v>8760</v>
      </c>
      <c r="P15" s="58">
        <v>8760</v>
      </c>
      <c r="Q15" s="73">
        <v>0</v>
      </c>
      <c r="R15" s="73">
        <v>0</v>
      </c>
      <c r="S15" s="55">
        <v>75</v>
      </c>
      <c r="T15" s="43">
        <v>500</v>
      </c>
      <c r="U15" s="42">
        <v>1.5</v>
      </c>
      <c r="V15" s="42">
        <v>2</v>
      </c>
      <c r="W15" s="42" t="s">
        <v>35</v>
      </c>
      <c r="X15" s="42">
        <v>1</v>
      </c>
      <c r="Y15" s="42">
        <v>214</v>
      </c>
      <c r="Z15" s="41" t="s">
        <v>272</v>
      </c>
      <c r="AA15" s="41">
        <v>10</v>
      </c>
      <c r="AB15" s="52">
        <f>C15-AA15</f>
        <v>0</v>
      </c>
      <c r="AC15" s="41">
        <v>0.15</v>
      </c>
      <c r="AD15" s="51" t="e">
        <f>#REF!-AC15</f>
        <v>#REF!</v>
      </c>
      <c r="AE15" s="41" t="s">
        <v>273</v>
      </c>
    </row>
    <row r="16" spans="1:31" ht="15">
      <c r="A16" s="41" t="s">
        <v>72</v>
      </c>
      <c r="B16" s="41" t="s">
        <v>274</v>
      </c>
      <c r="C16" s="54">
        <v>10</v>
      </c>
      <c r="D16" s="54">
        <v>0.5</v>
      </c>
      <c r="E16" s="54">
        <v>250</v>
      </c>
      <c r="F16" s="54">
        <v>250</v>
      </c>
      <c r="G16" s="46">
        <v>0</v>
      </c>
      <c r="H16" s="48">
        <v>0</v>
      </c>
      <c r="I16" s="48" t="s">
        <v>248</v>
      </c>
      <c r="J16" s="118">
        <f>VLOOKUP($A16,'2019 Stds Ltg Table'!$B$4:$G$85,2,0)</f>
        <v>0.6</v>
      </c>
      <c r="K16" s="139">
        <f>VLOOKUP($A16,'2019 Stds Ltg Table'!$B$4:$G$85,3,0)</f>
        <v>0</v>
      </c>
      <c r="L16" s="118">
        <f>VLOOKUP($A16,'2019 Stds Ltg Table'!$B$4:$G$85,4,0)</f>
        <v>0</v>
      </c>
      <c r="M16" s="139">
        <f>VLOOKUP($A16,'2019 Stds Ltg Table'!$B$4:$G$85,5,0)</f>
        <v>0</v>
      </c>
      <c r="N16" s="118">
        <f>VLOOKUP($A16,'2019 Stds Ltg Table'!$B$4:$G$85,6,0)</f>
        <v>0</v>
      </c>
      <c r="O16" s="58">
        <v>8760</v>
      </c>
      <c r="P16" s="58">
        <v>8760</v>
      </c>
      <c r="Q16" s="73">
        <v>0</v>
      </c>
      <c r="R16" s="73">
        <v>0</v>
      </c>
      <c r="S16" s="55">
        <v>50</v>
      </c>
      <c r="T16" s="43">
        <v>100</v>
      </c>
      <c r="U16" s="42">
        <v>1.5</v>
      </c>
      <c r="V16" s="42">
        <v>2</v>
      </c>
      <c r="W16" s="42" t="s">
        <v>35</v>
      </c>
      <c r="X16" s="42">
        <v>1</v>
      </c>
      <c r="Y16" s="42">
        <v>215</v>
      </c>
      <c r="AB16" s="52"/>
      <c r="AD16" s="51"/>
    </row>
    <row r="17" spans="1:31" ht="15">
      <c r="A17" s="41" t="s">
        <v>73</v>
      </c>
      <c r="B17" s="41" t="s">
        <v>275</v>
      </c>
      <c r="C17" s="54">
        <v>66.666666666666671</v>
      </c>
      <c r="D17" s="54">
        <v>0.5</v>
      </c>
      <c r="E17" s="54">
        <v>275</v>
      </c>
      <c r="F17" s="54">
        <v>275</v>
      </c>
      <c r="G17" s="46">
        <v>0.5</v>
      </c>
      <c r="H17" s="48">
        <v>0.57799999999999996</v>
      </c>
      <c r="I17" s="48" t="s">
        <v>250</v>
      </c>
      <c r="J17" s="118">
        <f>VLOOKUP($A17,'2019 Stds Ltg Table'!$B$4:$G$85,2,0)</f>
        <v>0.55000000000000004</v>
      </c>
      <c r="K17" s="139" t="str">
        <f>VLOOKUP($A17,'2019 Stds Ltg Table'!$B$4:$G$85,3,0)</f>
        <v>Ornamental</v>
      </c>
      <c r="L17" s="118">
        <f>VLOOKUP($A17,'2019 Stds Ltg Table'!$B$4:$G$85,4,0)</f>
        <v>0.3</v>
      </c>
      <c r="M17" s="139">
        <f>VLOOKUP($A17,'2019 Stds Ltg Table'!$B$4:$G$85,5,0)</f>
        <v>0</v>
      </c>
      <c r="N17" s="118">
        <f>VLOOKUP($A17,'2019 Stds Ltg Table'!$B$4:$G$85,6,0)</f>
        <v>0</v>
      </c>
      <c r="O17" s="58">
        <v>150</v>
      </c>
      <c r="P17" s="58">
        <v>150</v>
      </c>
      <c r="Q17" s="73">
        <v>0</v>
      </c>
      <c r="R17" s="73">
        <v>0</v>
      </c>
      <c r="S17" s="55">
        <v>50</v>
      </c>
      <c r="T17" s="43">
        <v>200</v>
      </c>
      <c r="U17" s="42">
        <v>1.5</v>
      </c>
      <c r="V17" s="42">
        <v>2</v>
      </c>
      <c r="W17" s="42" t="s">
        <v>48</v>
      </c>
      <c r="X17" s="42">
        <v>1</v>
      </c>
      <c r="Y17" s="42">
        <v>216</v>
      </c>
      <c r="AA17" s="41">
        <v>67</v>
      </c>
      <c r="AB17" s="52">
        <f>C17-AA17</f>
        <v>-0.3333333333333286</v>
      </c>
      <c r="AC17" s="41">
        <v>0.5</v>
      </c>
      <c r="AD17" s="51" t="e">
        <f>#REF!-AC17</f>
        <v>#REF!</v>
      </c>
      <c r="AE17" s="41" t="s">
        <v>276</v>
      </c>
    </row>
    <row r="18" spans="1:31" ht="15">
      <c r="A18" s="54" t="s">
        <v>74</v>
      </c>
      <c r="B18" s="41" t="s">
        <v>277</v>
      </c>
      <c r="C18" s="54">
        <f t="shared" ref="C18:H18" si="2">C17</f>
        <v>66.666666666666671</v>
      </c>
      <c r="D18" s="54">
        <f t="shared" si="2"/>
        <v>0.5</v>
      </c>
      <c r="E18" s="54">
        <f t="shared" si="2"/>
        <v>275</v>
      </c>
      <c r="F18" s="54">
        <f t="shared" si="2"/>
        <v>275</v>
      </c>
      <c r="G18" s="46">
        <f t="shared" si="2"/>
        <v>0.5</v>
      </c>
      <c r="H18" s="48">
        <f t="shared" si="2"/>
        <v>0.57799999999999996</v>
      </c>
      <c r="I18" s="48" t="s">
        <v>250</v>
      </c>
      <c r="J18" s="118">
        <f>VLOOKUP($A18,'2019 Stds Ltg Table'!$B$4:$G$85,2,0)</f>
        <v>0.4</v>
      </c>
      <c r="K18" s="139" t="str">
        <f>VLOOKUP($A18,'2019 Stds Ltg Table'!$B$4:$G$85,3,0)</f>
        <v>Ornamental</v>
      </c>
      <c r="L18" s="118">
        <f>VLOOKUP($A18,'2019 Stds Ltg Table'!$B$4:$G$85,4,0)</f>
        <v>0.3</v>
      </c>
      <c r="M18" s="139">
        <f>VLOOKUP($A18,'2019 Stds Ltg Table'!$B$4:$G$85,5,0)</f>
        <v>0</v>
      </c>
      <c r="N18" s="118">
        <f>VLOOKUP($A18,'2019 Stds Ltg Table'!$B$4:$G$85,6,0)</f>
        <v>0</v>
      </c>
      <c r="O18" s="58">
        <f>O17</f>
        <v>150</v>
      </c>
      <c r="P18" s="58">
        <f>P17</f>
        <v>150</v>
      </c>
      <c r="Q18" s="73">
        <v>0</v>
      </c>
      <c r="R18" s="73">
        <f>R39/2</f>
        <v>0.25</v>
      </c>
      <c r="S18" s="55">
        <f>S17</f>
        <v>50</v>
      </c>
      <c r="T18" s="43">
        <f>T17</f>
        <v>200</v>
      </c>
      <c r="U18" s="42">
        <f>U17</f>
        <v>1.5</v>
      </c>
      <c r="V18" s="42">
        <f>V17</f>
        <v>2</v>
      </c>
      <c r="W18" s="42" t="s">
        <v>48</v>
      </c>
      <c r="X18" s="42">
        <v>1</v>
      </c>
      <c r="Y18" s="42">
        <v>217</v>
      </c>
      <c r="AB18" s="52"/>
      <c r="AD18" s="51"/>
    </row>
    <row r="19" spans="1:31" ht="15">
      <c r="A19" s="41" t="s">
        <v>75</v>
      </c>
      <c r="B19" s="41" t="s">
        <v>277</v>
      </c>
      <c r="C19" s="54">
        <f t="shared" ref="C19:H19" si="3">C17</f>
        <v>66.666666666666671</v>
      </c>
      <c r="D19" s="54">
        <f t="shared" si="3"/>
        <v>0.5</v>
      </c>
      <c r="E19" s="54">
        <f t="shared" si="3"/>
        <v>275</v>
      </c>
      <c r="F19" s="54">
        <f t="shared" si="3"/>
        <v>275</v>
      </c>
      <c r="G19" s="46">
        <f t="shared" si="3"/>
        <v>0.5</v>
      </c>
      <c r="H19" s="48">
        <f t="shared" si="3"/>
        <v>0.57799999999999996</v>
      </c>
      <c r="I19" s="48" t="s">
        <v>250</v>
      </c>
      <c r="J19" s="118">
        <f>VLOOKUP($A19,'2019 Stds Ltg Table'!$B$4:$G$85,2,0)</f>
        <v>0.5</v>
      </c>
      <c r="K19" s="139" t="str">
        <f>VLOOKUP($A19,'2019 Stds Ltg Table'!$B$4:$G$85,3,0)</f>
        <v>Ornamental</v>
      </c>
      <c r="L19" s="118">
        <f>VLOOKUP($A19,'2019 Stds Ltg Table'!$B$4:$G$85,4,0)</f>
        <v>0.3</v>
      </c>
      <c r="M19" s="139">
        <f>VLOOKUP($A19,'2019 Stds Ltg Table'!$B$4:$G$85,5,0)</f>
        <v>0</v>
      </c>
      <c r="N19" s="118">
        <f>VLOOKUP($A19,'2019 Stds Ltg Table'!$B$4:$G$85,6,0)</f>
        <v>0</v>
      </c>
      <c r="O19" s="58">
        <f>O17</f>
        <v>150</v>
      </c>
      <c r="P19" s="58">
        <f>P17</f>
        <v>150</v>
      </c>
      <c r="Q19" s="73">
        <v>0</v>
      </c>
      <c r="R19" s="73">
        <f>R39/2</f>
        <v>0.25</v>
      </c>
      <c r="S19" s="55">
        <f>S17</f>
        <v>50</v>
      </c>
      <c r="T19" s="43">
        <f>T17</f>
        <v>200</v>
      </c>
      <c r="U19" s="42">
        <f>U17</f>
        <v>1.5</v>
      </c>
      <c r="V19" s="42">
        <f>V17</f>
        <v>2</v>
      </c>
      <c r="W19" s="42" t="s">
        <v>48</v>
      </c>
      <c r="X19" s="42">
        <v>1</v>
      </c>
      <c r="Y19" s="42">
        <v>218</v>
      </c>
      <c r="AB19" s="52"/>
      <c r="AD19" s="51"/>
    </row>
    <row r="20" spans="1:31" ht="15">
      <c r="A20" s="54" t="s">
        <v>76</v>
      </c>
      <c r="B20" s="54" t="s">
        <v>278</v>
      </c>
      <c r="C20" s="54">
        <v>3</v>
      </c>
      <c r="D20" s="54">
        <v>0.5</v>
      </c>
      <c r="E20" s="54">
        <v>250</v>
      </c>
      <c r="F20" s="54">
        <v>250</v>
      </c>
      <c r="G20" s="46">
        <v>3</v>
      </c>
      <c r="H20" s="48">
        <v>0.18</v>
      </c>
      <c r="I20" s="48" t="s">
        <v>248</v>
      </c>
      <c r="J20" s="118">
        <f>VLOOKUP($A20,'2019 Stds Ltg Table'!$B$4:$G$85,2,0)</f>
        <v>0.4</v>
      </c>
      <c r="K20" s="139" t="str">
        <f>VLOOKUP($A20,'2019 Stds Ltg Table'!$B$4:$G$85,3,0)</f>
        <v>Detailed Task Work (Note 7)</v>
      </c>
      <c r="L20" s="118">
        <f>VLOOKUP($A20,'2019 Stds Ltg Table'!$B$4:$G$85,4,0)</f>
        <v>0.2</v>
      </c>
      <c r="M20" s="139">
        <f>VLOOKUP($A20,'2019 Stds Ltg Table'!$B$4:$G$85,5,0)</f>
        <v>0</v>
      </c>
      <c r="N20" s="118">
        <f>VLOOKUP($A20,'2019 Stds Ltg Table'!$B$4:$G$85,6,0)</f>
        <v>0</v>
      </c>
      <c r="O20" s="58">
        <v>8760</v>
      </c>
      <c r="P20" s="58">
        <v>8760</v>
      </c>
      <c r="Q20" s="45">
        <v>0</v>
      </c>
      <c r="R20" s="73">
        <v>0</v>
      </c>
      <c r="S20" s="55">
        <v>200</v>
      </c>
      <c r="T20" s="43">
        <v>200</v>
      </c>
      <c r="U20" s="42">
        <v>1</v>
      </c>
      <c r="V20" s="42">
        <v>4</v>
      </c>
      <c r="W20" s="42" t="s">
        <v>29</v>
      </c>
      <c r="X20" s="42">
        <v>1</v>
      </c>
      <c r="Y20" s="42">
        <v>219</v>
      </c>
      <c r="Z20" s="54" t="s">
        <v>258</v>
      </c>
      <c r="AA20" s="41">
        <v>3</v>
      </c>
      <c r="AB20" s="52">
        <f t="shared" ref="AB20:AB25" si="4">C20-AA20</f>
        <v>0</v>
      </c>
      <c r="AC20" s="41">
        <v>0.15</v>
      </c>
      <c r="AD20" s="51" t="e">
        <f>#REF!-AC20</f>
        <v>#REF!</v>
      </c>
      <c r="AE20" s="54" t="s">
        <v>76</v>
      </c>
    </row>
    <row r="21" spans="1:31" ht="15">
      <c r="A21" s="41" t="s">
        <v>77</v>
      </c>
      <c r="B21" s="41" t="s">
        <v>279</v>
      </c>
      <c r="C21" s="54">
        <v>20</v>
      </c>
      <c r="D21" s="54">
        <v>0.5</v>
      </c>
      <c r="E21" s="54">
        <v>255</v>
      </c>
      <c r="F21" s="54">
        <v>875</v>
      </c>
      <c r="G21" s="46">
        <v>0.5</v>
      </c>
      <c r="H21" s="48">
        <v>0.18</v>
      </c>
      <c r="I21" s="48" t="s">
        <v>250</v>
      </c>
      <c r="J21" s="118">
        <f>VLOOKUP($A21,'2019 Stds Ltg Table'!$B$4:$G$85,2,0)</f>
        <v>0.5</v>
      </c>
      <c r="K21" s="139">
        <f>VLOOKUP($A21,'2019 Stds Ltg Table'!$B$4:$G$85,3,0)</f>
        <v>0</v>
      </c>
      <c r="L21" s="118">
        <f>VLOOKUP($A21,'2019 Stds Ltg Table'!$B$4:$G$85,4,0)</f>
        <v>0</v>
      </c>
      <c r="M21" s="139">
        <f>VLOOKUP($A21,'2019 Stds Ltg Table'!$B$4:$G$85,5,0)</f>
        <v>0</v>
      </c>
      <c r="N21" s="118">
        <f>VLOOKUP($A21,'2019 Stds Ltg Table'!$B$4:$G$85,6,0)</f>
        <v>0</v>
      </c>
      <c r="O21" s="58">
        <v>150</v>
      </c>
      <c r="P21" s="58">
        <v>150</v>
      </c>
      <c r="Q21" s="73">
        <v>0</v>
      </c>
      <c r="R21" s="73">
        <v>0</v>
      </c>
      <c r="S21" s="55">
        <v>150</v>
      </c>
      <c r="T21" s="43">
        <v>400</v>
      </c>
      <c r="U21" s="42">
        <v>1.5</v>
      </c>
      <c r="V21" s="42">
        <v>2</v>
      </c>
      <c r="W21" s="42" t="s">
        <v>39</v>
      </c>
      <c r="X21" s="42">
        <v>1</v>
      </c>
      <c r="Y21" s="42">
        <v>220</v>
      </c>
      <c r="AA21" s="41">
        <v>67</v>
      </c>
      <c r="AB21" s="52">
        <f t="shared" si="4"/>
        <v>-47</v>
      </c>
      <c r="AC21" s="41">
        <v>0.5</v>
      </c>
      <c r="AD21" s="51" t="e">
        <f>#REF!-AC21</f>
        <v>#REF!</v>
      </c>
      <c r="AE21" s="41" t="s">
        <v>280</v>
      </c>
    </row>
    <row r="22" spans="1:31" ht="15">
      <c r="A22" s="54" t="s">
        <v>84</v>
      </c>
      <c r="B22" s="54" t="s">
        <v>281</v>
      </c>
      <c r="C22" s="54">
        <v>10</v>
      </c>
      <c r="D22" s="54">
        <v>0.5</v>
      </c>
      <c r="E22" s="54">
        <v>250</v>
      </c>
      <c r="F22" s="54">
        <v>250</v>
      </c>
      <c r="G22" s="46">
        <v>1.5</v>
      </c>
      <c r="H22" s="48">
        <v>0.18</v>
      </c>
      <c r="I22" s="48" t="s">
        <v>248</v>
      </c>
      <c r="J22" s="118">
        <f>VLOOKUP($A22,'2019 Stds Ltg Table'!$B$4:$G$85,2,0)</f>
        <v>0.8</v>
      </c>
      <c r="K22" s="139" t="str">
        <f>VLOOKUP($A22,'2019 Stds Ltg Table'!$B$4:$G$85,3,0)</f>
        <v>Ornamental</v>
      </c>
      <c r="L22" s="118">
        <f>VLOOKUP($A22,'2019 Stds Ltg Table'!$B$4:$G$85,4,0)</f>
        <v>0.3</v>
      </c>
      <c r="M22" s="139">
        <f>VLOOKUP($A22,'2019 Stds Ltg Table'!$B$4:$G$85,5,0)</f>
        <v>0</v>
      </c>
      <c r="N22" s="118">
        <f>VLOOKUP($A22,'2019 Stds Ltg Table'!$B$4:$G$85,6,0)</f>
        <v>0</v>
      </c>
      <c r="O22" s="58">
        <v>150</v>
      </c>
      <c r="P22" s="58">
        <v>150</v>
      </c>
      <c r="Q22" s="73">
        <v>0</v>
      </c>
      <c r="R22" s="73">
        <v>0</v>
      </c>
      <c r="S22" s="55">
        <v>100</v>
      </c>
      <c r="T22" s="43">
        <v>300</v>
      </c>
      <c r="U22" s="42">
        <v>1.5</v>
      </c>
      <c r="V22" s="42">
        <v>2</v>
      </c>
      <c r="W22" s="42" t="s">
        <v>35</v>
      </c>
      <c r="X22" s="42">
        <v>1</v>
      </c>
      <c r="Y22" s="42">
        <v>221</v>
      </c>
      <c r="AA22" s="41">
        <v>10</v>
      </c>
      <c r="AB22" s="52">
        <f t="shared" si="4"/>
        <v>0</v>
      </c>
      <c r="AC22" s="41">
        <v>0.15</v>
      </c>
      <c r="AD22" s="51" t="e">
        <f>#REF!-AC22</f>
        <v>#REF!</v>
      </c>
      <c r="AE22" s="54" t="s">
        <v>84</v>
      </c>
    </row>
    <row r="23" spans="1:31" ht="15">
      <c r="A23" s="54" t="s">
        <v>86</v>
      </c>
      <c r="B23" s="54" t="s">
        <v>282</v>
      </c>
      <c r="C23" s="54">
        <v>10</v>
      </c>
      <c r="D23" s="54">
        <v>0.5</v>
      </c>
      <c r="E23" s="54">
        <v>275</v>
      </c>
      <c r="F23" s="54">
        <v>475</v>
      </c>
      <c r="G23" s="46">
        <v>1</v>
      </c>
      <c r="H23" s="48">
        <v>0.18</v>
      </c>
      <c r="I23" s="48" t="s">
        <v>250</v>
      </c>
      <c r="J23" s="118">
        <f>VLOOKUP($A23,'2019 Stds Ltg Table'!$B$4:$G$85,2,0)</f>
        <v>0.65</v>
      </c>
      <c r="K23" s="139" t="str">
        <f>VLOOKUP($A23,'2019 Stds Ltg Table'!$B$4:$G$85,3,0)</f>
        <v>Detailed Task Work (Note 7)</v>
      </c>
      <c r="L23" s="118">
        <f>VLOOKUP($A23,'2019 Stds Ltg Table'!$B$4:$G$85,4,0)</f>
        <v>0.2</v>
      </c>
      <c r="M23" s="139">
        <f>VLOOKUP($A23,'2019 Stds Ltg Table'!$B$4:$G$85,5,0)</f>
        <v>0</v>
      </c>
      <c r="N23" s="118">
        <f>VLOOKUP($A23,'2019 Stds Ltg Table'!$B$4:$G$85,6,0)</f>
        <v>0</v>
      </c>
      <c r="O23" s="58">
        <v>150</v>
      </c>
      <c r="P23" s="58">
        <v>150</v>
      </c>
      <c r="Q23" s="45">
        <v>0</v>
      </c>
      <c r="R23" s="73">
        <v>0</v>
      </c>
      <c r="S23" s="55">
        <v>300</v>
      </c>
      <c r="T23" s="43">
        <v>1000</v>
      </c>
      <c r="U23" s="42">
        <v>1.5</v>
      </c>
      <c r="V23" s="42">
        <v>2</v>
      </c>
      <c r="W23" s="44" t="s">
        <v>37</v>
      </c>
      <c r="X23" s="44">
        <v>0</v>
      </c>
      <c r="Y23" s="42">
        <v>222</v>
      </c>
      <c r="AA23" s="41">
        <v>10</v>
      </c>
      <c r="AB23" s="52">
        <f t="shared" si="4"/>
        <v>0</v>
      </c>
      <c r="AC23" s="41">
        <v>0.15</v>
      </c>
      <c r="AD23" s="51" t="e">
        <f>#REF!-AC23</f>
        <v>#REF!</v>
      </c>
      <c r="AE23" s="54" t="s">
        <v>283</v>
      </c>
    </row>
    <row r="24" spans="1:31" ht="15">
      <c r="A24" s="54" t="s">
        <v>85</v>
      </c>
      <c r="B24" s="54" t="s">
        <v>282</v>
      </c>
      <c r="C24" s="54">
        <v>10</v>
      </c>
      <c r="D24" s="54">
        <v>0.5</v>
      </c>
      <c r="E24" s="54">
        <v>275</v>
      </c>
      <c r="F24" s="54">
        <v>475</v>
      </c>
      <c r="G24" s="46">
        <v>1</v>
      </c>
      <c r="H24" s="48">
        <v>0.18</v>
      </c>
      <c r="I24" s="48" t="s">
        <v>250</v>
      </c>
      <c r="J24" s="118">
        <f>VLOOKUP($A24,'2019 Stds Ltg Table'!$B$4:$G$85,2,0)</f>
        <v>0.6</v>
      </c>
      <c r="K24" s="139" t="str">
        <f>VLOOKUP($A24,'2019 Stds Ltg Table'!$B$4:$G$85,3,0)</f>
        <v>Detailed Task Work (Note 7)</v>
      </c>
      <c r="L24" s="118">
        <f>VLOOKUP($A24,'2019 Stds Ltg Table'!$B$4:$G$85,4,0)</f>
        <v>0.2</v>
      </c>
      <c r="M24" s="139">
        <f>VLOOKUP($A24,'2019 Stds Ltg Table'!$B$4:$G$85,5,0)</f>
        <v>0</v>
      </c>
      <c r="N24" s="118">
        <f>VLOOKUP($A24,'2019 Stds Ltg Table'!$B$4:$G$85,6,0)</f>
        <v>0</v>
      </c>
      <c r="O24" s="58">
        <v>150</v>
      </c>
      <c r="P24" s="58">
        <v>150</v>
      </c>
      <c r="Q24" s="45">
        <v>0</v>
      </c>
      <c r="R24" s="73">
        <v>0</v>
      </c>
      <c r="S24" s="55">
        <v>300</v>
      </c>
      <c r="T24" s="43">
        <v>1000</v>
      </c>
      <c r="U24" s="42">
        <v>1.5</v>
      </c>
      <c r="V24" s="42">
        <v>2</v>
      </c>
      <c r="W24" s="44" t="s">
        <v>37</v>
      </c>
      <c r="X24" s="44">
        <v>0</v>
      </c>
      <c r="Y24" s="42">
        <v>223</v>
      </c>
      <c r="AA24" s="41">
        <v>10</v>
      </c>
      <c r="AB24" s="52">
        <f t="shared" si="4"/>
        <v>0</v>
      </c>
      <c r="AC24" s="41">
        <v>0.15</v>
      </c>
      <c r="AD24" s="51" t="e">
        <f>#REF!-AC24</f>
        <v>#REF!</v>
      </c>
      <c r="AE24" s="54" t="s">
        <v>284</v>
      </c>
    </row>
    <row r="25" spans="1:31" ht="15">
      <c r="A25" s="54" t="s">
        <v>87</v>
      </c>
      <c r="B25" s="54" t="s">
        <v>282</v>
      </c>
      <c r="C25" s="54">
        <v>10</v>
      </c>
      <c r="D25" s="54">
        <v>0.5</v>
      </c>
      <c r="E25" s="54">
        <v>250</v>
      </c>
      <c r="F25" s="54">
        <v>200</v>
      </c>
      <c r="G25" s="46">
        <v>1</v>
      </c>
      <c r="H25" s="48">
        <v>0.18</v>
      </c>
      <c r="I25" s="48" t="s">
        <v>250</v>
      </c>
      <c r="J25" s="118">
        <f>VLOOKUP($A25,'2019 Stds Ltg Table'!$B$4:$G$85,2,0)</f>
        <v>0.85</v>
      </c>
      <c r="K25" s="139" t="str">
        <f>VLOOKUP($A25,'2019 Stds Ltg Table'!$B$4:$G$85,3,0)</f>
        <v>Precision Work (Note 9)</v>
      </c>
      <c r="L25" s="118">
        <f>VLOOKUP($A25,'2019 Stds Ltg Table'!$B$4:$G$85,4,0)</f>
        <v>0.7</v>
      </c>
      <c r="M25" s="139">
        <f>VLOOKUP($A25,'2019 Stds Ltg Table'!$B$4:$G$85,5,0)</f>
        <v>0</v>
      </c>
      <c r="N25" s="118">
        <f>VLOOKUP($A25,'2019 Stds Ltg Table'!$B$4:$G$85,6,0)</f>
        <v>0</v>
      </c>
      <c r="O25" s="58">
        <v>150</v>
      </c>
      <c r="P25" s="58">
        <v>150</v>
      </c>
      <c r="Q25" s="45">
        <v>0</v>
      </c>
      <c r="R25" s="73">
        <v>0</v>
      </c>
      <c r="S25" s="55">
        <v>1000</v>
      </c>
      <c r="T25" s="43">
        <v>3000</v>
      </c>
      <c r="U25" s="42">
        <v>1.5</v>
      </c>
      <c r="V25" s="42">
        <v>2</v>
      </c>
      <c r="W25" s="44" t="s">
        <v>37</v>
      </c>
      <c r="X25" s="44">
        <v>1</v>
      </c>
      <c r="Y25" s="42">
        <v>224</v>
      </c>
      <c r="AA25" s="41">
        <v>10</v>
      </c>
      <c r="AB25" s="52">
        <f t="shared" si="4"/>
        <v>0</v>
      </c>
      <c r="AC25" s="41">
        <v>0.15</v>
      </c>
      <c r="AD25" s="51" t="e">
        <f>#REF!-AC25</f>
        <v>#REF!</v>
      </c>
      <c r="AE25" s="54" t="s">
        <v>285</v>
      </c>
    </row>
    <row r="26" spans="1:31" ht="15">
      <c r="A26" s="41" t="s">
        <v>116</v>
      </c>
      <c r="B26" s="41" t="s">
        <v>286</v>
      </c>
      <c r="C26" s="54">
        <v>10</v>
      </c>
      <c r="D26" s="54">
        <v>0.5</v>
      </c>
      <c r="E26" s="54">
        <v>250</v>
      </c>
      <c r="F26" s="54">
        <v>200</v>
      </c>
      <c r="G26" s="46">
        <v>1.5</v>
      </c>
      <c r="H26" s="48">
        <v>0.24</v>
      </c>
      <c r="I26" s="48" t="s">
        <v>248</v>
      </c>
      <c r="J26" s="118">
        <f>VLOOKUP($A26,'2019 Stds Ltg Table'!$B$4:$G$85,2,0)</f>
        <v>1.1499999999999999</v>
      </c>
      <c r="K26" s="139">
        <f>VLOOKUP($A26,'2019 Stds Ltg Table'!$B$4:$G$85,3,0)</f>
        <v>0</v>
      </c>
      <c r="L26" s="118">
        <f>VLOOKUP($A26,'2019 Stds Ltg Table'!$B$4:$G$85,4,0)</f>
        <v>0</v>
      </c>
      <c r="M26" s="139">
        <f>VLOOKUP($A26,'2019 Stds Ltg Table'!$B$4:$G$85,5,0)</f>
        <v>0</v>
      </c>
      <c r="N26" s="118">
        <f>VLOOKUP($A26,'2019 Stds Ltg Table'!$B$4:$G$85,6,0)</f>
        <v>0</v>
      </c>
      <c r="O26" s="58">
        <v>150</v>
      </c>
      <c r="P26" s="58">
        <v>150</v>
      </c>
      <c r="Q26" s="73">
        <v>1.1259600000000001</v>
      </c>
      <c r="R26" s="73">
        <v>0</v>
      </c>
      <c r="S26" s="55">
        <v>300</v>
      </c>
      <c r="T26" s="43">
        <v>3000</v>
      </c>
      <c r="U26" s="42">
        <v>1.5</v>
      </c>
      <c r="V26" s="42">
        <v>2</v>
      </c>
      <c r="W26" s="42" t="s">
        <v>42</v>
      </c>
      <c r="X26" s="42">
        <v>1</v>
      </c>
      <c r="Y26" s="42">
        <v>225</v>
      </c>
      <c r="AA26" s="41">
        <v>10</v>
      </c>
      <c r="AB26" s="52">
        <f>C26-AA26</f>
        <v>0</v>
      </c>
      <c r="AC26" s="41">
        <v>0.15</v>
      </c>
      <c r="AD26" s="51" t="e">
        <f>#REF!-AC26</f>
        <v>#REF!</v>
      </c>
      <c r="AE26" s="41" t="s">
        <v>287</v>
      </c>
    </row>
    <row r="27" spans="1:31" ht="15">
      <c r="A27" s="122" t="s">
        <v>117</v>
      </c>
      <c r="B27" s="121" t="s">
        <v>286</v>
      </c>
      <c r="C27" s="122">
        <v>10</v>
      </c>
      <c r="D27" s="122">
        <v>0.5</v>
      </c>
      <c r="E27" s="122">
        <v>250</v>
      </c>
      <c r="F27" s="122">
        <v>200</v>
      </c>
      <c r="G27" s="123">
        <v>1.5</v>
      </c>
      <c r="H27" s="124">
        <v>0.24</v>
      </c>
      <c r="I27" s="124" t="s">
        <v>250</v>
      </c>
      <c r="J27" s="118">
        <f>VLOOKUP($A27,'2019 Stds Ltg Table'!$B$4:$G$85,2,0)</f>
        <v>1</v>
      </c>
      <c r="K27" s="139">
        <f>VLOOKUP($A27,'2019 Stds Ltg Table'!$B$4:$G$85,3,0)</f>
        <v>0</v>
      </c>
      <c r="L27" s="118">
        <f>VLOOKUP($A27,'2019 Stds Ltg Table'!$B$4:$G$85,4,0)</f>
        <v>0</v>
      </c>
      <c r="M27" s="139">
        <f>VLOOKUP($A27,'2019 Stds Ltg Table'!$B$4:$G$85,5,0)</f>
        <v>0</v>
      </c>
      <c r="N27" s="118">
        <f>VLOOKUP($A27,'2019 Stds Ltg Table'!$B$4:$G$85,6,0)</f>
        <v>0</v>
      </c>
      <c r="O27" s="125">
        <v>150</v>
      </c>
      <c r="P27" s="125">
        <v>150</v>
      </c>
      <c r="Q27" s="126">
        <v>0</v>
      </c>
      <c r="R27" s="127">
        <v>0</v>
      </c>
      <c r="S27" s="128">
        <v>75</v>
      </c>
      <c r="T27" s="129">
        <v>500</v>
      </c>
      <c r="U27" s="130">
        <v>1.5</v>
      </c>
      <c r="V27" s="130">
        <v>2</v>
      </c>
      <c r="W27" s="131" t="s">
        <v>42</v>
      </c>
      <c r="X27" s="131">
        <v>1</v>
      </c>
      <c r="Y27" s="130">
        <v>277</v>
      </c>
      <c r="Z27" s="121"/>
      <c r="AA27" s="121"/>
      <c r="AB27" s="132"/>
      <c r="AC27" s="121"/>
      <c r="AD27" s="133"/>
      <c r="AE27" s="122" t="s">
        <v>287</v>
      </c>
    </row>
    <row r="28" spans="1:31" ht="15">
      <c r="A28" s="122" t="s">
        <v>118</v>
      </c>
      <c r="B28" s="121" t="s">
        <v>286</v>
      </c>
      <c r="C28" s="122">
        <v>10</v>
      </c>
      <c r="D28" s="122">
        <v>0.5</v>
      </c>
      <c r="E28" s="122">
        <v>250</v>
      </c>
      <c r="F28" s="122">
        <v>200</v>
      </c>
      <c r="G28" s="123">
        <v>1.5</v>
      </c>
      <c r="H28" s="124">
        <v>0.24</v>
      </c>
      <c r="I28" s="124" t="s">
        <v>250</v>
      </c>
      <c r="J28" s="118">
        <f>VLOOKUP($A28,'2019 Stds Ltg Table'!$B$4:$G$85,2,0)</f>
        <v>0.55000000000000004</v>
      </c>
      <c r="K28" s="139">
        <f>VLOOKUP($A28,'2019 Stds Ltg Table'!$B$4:$G$85,3,0)</f>
        <v>0</v>
      </c>
      <c r="L28" s="118">
        <f>VLOOKUP($A28,'2019 Stds Ltg Table'!$B$4:$G$85,4,0)</f>
        <v>0</v>
      </c>
      <c r="M28" s="139">
        <f>VLOOKUP($A28,'2019 Stds Ltg Table'!$B$4:$G$85,5,0)</f>
        <v>0</v>
      </c>
      <c r="N28" s="118">
        <f>VLOOKUP($A28,'2019 Stds Ltg Table'!$B$4:$G$85,6,0)</f>
        <v>0</v>
      </c>
      <c r="O28" s="125">
        <v>150</v>
      </c>
      <c r="P28" s="125">
        <v>150</v>
      </c>
      <c r="Q28" s="126">
        <v>0</v>
      </c>
      <c r="R28" s="127">
        <v>0</v>
      </c>
      <c r="S28" s="128">
        <v>50</v>
      </c>
      <c r="T28" s="129">
        <v>300</v>
      </c>
      <c r="U28" s="130">
        <v>1.5</v>
      </c>
      <c r="V28" s="130">
        <v>2</v>
      </c>
      <c r="W28" s="131" t="s">
        <v>42</v>
      </c>
      <c r="X28" s="131">
        <v>1</v>
      </c>
      <c r="Y28" s="130">
        <v>278</v>
      </c>
      <c r="Z28" s="121"/>
      <c r="AA28" s="121"/>
      <c r="AB28" s="132"/>
      <c r="AC28" s="121"/>
      <c r="AD28" s="133"/>
      <c r="AE28" s="122" t="s">
        <v>287</v>
      </c>
    </row>
    <row r="29" spans="1:31" ht="15">
      <c r="A29" s="122" t="s">
        <v>119</v>
      </c>
      <c r="B29" s="121" t="s">
        <v>286</v>
      </c>
      <c r="C29" s="122">
        <v>10</v>
      </c>
      <c r="D29" s="122">
        <v>0.5</v>
      </c>
      <c r="E29" s="122">
        <v>250</v>
      </c>
      <c r="F29" s="122">
        <v>200</v>
      </c>
      <c r="G29" s="123">
        <v>1.5</v>
      </c>
      <c r="H29" s="124">
        <v>0.24</v>
      </c>
      <c r="I29" s="124" t="s">
        <v>250</v>
      </c>
      <c r="J29" s="118">
        <f>VLOOKUP($A29,'2019 Stds Ltg Table'!$B$4:$G$85,2,0)</f>
        <v>0.95</v>
      </c>
      <c r="K29" s="139" t="str">
        <f>VLOOKUP($A29,'2019 Stds Ltg Table'!$B$4:$G$85,3,0)</f>
        <v>Tunable while or dim-to-warm (Note 10)</v>
      </c>
      <c r="L29" s="118">
        <f>VLOOKUP($A29,'2019 Stds Ltg Table'!$B$4:$G$85,4,0)</f>
        <v>0.1</v>
      </c>
      <c r="M29" s="139">
        <f>VLOOKUP($A29,'2019 Stds Ltg Table'!$B$4:$G$85,5,0)</f>
        <v>0</v>
      </c>
      <c r="N29" s="118">
        <f>VLOOKUP($A29,'2019 Stds Ltg Table'!$B$4:$G$85,6,0)</f>
        <v>0</v>
      </c>
      <c r="O29" s="125">
        <v>150</v>
      </c>
      <c r="P29" s="125">
        <v>150</v>
      </c>
      <c r="Q29" s="126">
        <v>0</v>
      </c>
      <c r="R29" s="127">
        <v>0</v>
      </c>
      <c r="S29" s="128">
        <v>20</v>
      </c>
      <c r="T29" s="129">
        <v>200</v>
      </c>
      <c r="U29" s="130">
        <v>1.5</v>
      </c>
      <c r="V29" s="130">
        <v>2</v>
      </c>
      <c r="W29" s="131" t="s">
        <v>42</v>
      </c>
      <c r="X29" s="131">
        <v>1</v>
      </c>
      <c r="Y29" s="130">
        <v>279</v>
      </c>
      <c r="Z29" s="121"/>
      <c r="AA29" s="121"/>
      <c r="AB29" s="132"/>
      <c r="AC29" s="121"/>
      <c r="AD29" s="133"/>
      <c r="AE29" s="122" t="s">
        <v>287</v>
      </c>
    </row>
    <row r="30" spans="1:31" ht="15">
      <c r="A30" s="122" t="s">
        <v>121</v>
      </c>
      <c r="B30" s="121" t="s">
        <v>286</v>
      </c>
      <c r="C30" s="122">
        <v>10</v>
      </c>
      <c r="D30" s="122">
        <v>0.5</v>
      </c>
      <c r="E30" s="122">
        <v>250</v>
      </c>
      <c r="F30" s="122">
        <v>200</v>
      </c>
      <c r="G30" s="123">
        <v>1.5</v>
      </c>
      <c r="H30" s="124">
        <v>0.24</v>
      </c>
      <c r="I30" s="124" t="s">
        <v>250</v>
      </c>
      <c r="J30" s="118">
        <f>VLOOKUP($A30,'2019 Stds Ltg Table'!$B$4:$G$85,2,0)</f>
        <v>0.75</v>
      </c>
      <c r="K30" s="139" t="str">
        <f>VLOOKUP($A30,'2019 Stds Ltg Table'!$B$4:$G$85,3,0)</f>
        <v>Tunable while or dim-to-warm (Note 10)</v>
      </c>
      <c r="L30" s="118">
        <f>VLOOKUP($A30,'2019 Stds Ltg Table'!$B$4:$G$85,4,0)</f>
        <v>0.1</v>
      </c>
      <c r="M30" s="139">
        <f>VLOOKUP($A30,'2019 Stds Ltg Table'!$B$4:$G$85,5,0)</f>
        <v>0</v>
      </c>
      <c r="N30" s="118">
        <f>VLOOKUP($A30,'2019 Stds Ltg Table'!$B$4:$G$85,6,0)</f>
        <v>0</v>
      </c>
      <c r="O30" s="125">
        <v>150</v>
      </c>
      <c r="P30" s="125">
        <v>150</v>
      </c>
      <c r="Q30" s="126">
        <v>0</v>
      </c>
      <c r="R30" s="127">
        <v>0</v>
      </c>
      <c r="S30" s="128">
        <v>75</v>
      </c>
      <c r="T30" s="129">
        <v>500</v>
      </c>
      <c r="U30" s="130">
        <v>1.5</v>
      </c>
      <c r="V30" s="130">
        <v>2</v>
      </c>
      <c r="W30" s="131" t="s">
        <v>42</v>
      </c>
      <c r="X30" s="131">
        <v>1</v>
      </c>
      <c r="Y30" s="130">
        <v>280</v>
      </c>
      <c r="Z30" s="121"/>
      <c r="AA30" s="121"/>
      <c r="AB30" s="132"/>
      <c r="AC30" s="121"/>
      <c r="AD30" s="133"/>
      <c r="AE30" s="122" t="s">
        <v>287</v>
      </c>
    </row>
    <row r="31" spans="1:31" ht="15">
      <c r="A31" s="122" t="s">
        <v>122</v>
      </c>
      <c r="B31" s="121" t="s">
        <v>286</v>
      </c>
      <c r="C31" s="122">
        <v>10</v>
      </c>
      <c r="D31" s="122">
        <v>0.5</v>
      </c>
      <c r="E31" s="122">
        <v>250</v>
      </c>
      <c r="F31" s="122">
        <v>200</v>
      </c>
      <c r="G31" s="123">
        <v>1.5</v>
      </c>
      <c r="H31" s="124">
        <v>0.24</v>
      </c>
      <c r="I31" s="124" t="s">
        <v>250</v>
      </c>
      <c r="J31" s="118">
        <f>VLOOKUP($A31,'2019 Stds Ltg Table'!$B$4:$G$85,2,0)</f>
        <v>1.9</v>
      </c>
      <c r="K31" s="139">
        <f>VLOOKUP($A31,'2019 Stds Ltg Table'!$B$4:$G$85,3,0)</f>
        <v>0</v>
      </c>
      <c r="L31" s="118">
        <f>VLOOKUP($A31,'2019 Stds Ltg Table'!$B$4:$G$85,4,0)</f>
        <v>0</v>
      </c>
      <c r="M31" s="139">
        <f>VLOOKUP($A31,'2019 Stds Ltg Table'!$B$4:$G$85,5,0)</f>
        <v>0</v>
      </c>
      <c r="N31" s="118">
        <f>VLOOKUP($A31,'2019 Stds Ltg Table'!$B$4:$G$85,6,0)</f>
        <v>0</v>
      </c>
      <c r="O31" s="125">
        <v>150</v>
      </c>
      <c r="P31" s="125">
        <v>150</v>
      </c>
      <c r="Q31" s="126">
        <v>0</v>
      </c>
      <c r="R31" s="127">
        <v>0</v>
      </c>
      <c r="S31" s="128">
        <v>300</v>
      </c>
      <c r="T31" s="129">
        <v>3000</v>
      </c>
      <c r="U31" s="130">
        <v>1.5</v>
      </c>
      <c r="V31" s="130">
        <v>2</v>
      </c>
      <c r="W31" s="131" t="s">
        <v>42</v>
      </c>
      <c r="X31" s="131">
        <v>1</v>
      </c>
      <c r="Y31" s="130">
        <v>281</v>
      </c>
      <c r="Z31" s="121"/>
      <c r="AA31" s="121"/>
      <c r="AB31" s="132"/>
      <c r="AC31" s="121"/>
      <c r="AD31" s="133"/>
      <c r="AE31" s="122" t="s">
        <v>287</v>
      </c>
    </row>
    <row r="32" spans="1:31" ht="15">
      <c r="A32" s="122" t="s">
        <v>123</v>
      </c>
      <c r="B32" s="121" t="s">
        <v>286</v>
      </c>
      <c r="C32" s="122">
        <v>10</v>
      </c>
      <c r="D32" s="122">
        <v>0.5</v>
      </c>
      <c r="E32" s="122">
        <v>250</v>
      </c>
      <c r="F32" s="122">
        <v>200</v>
      </c>
      <c r="G32" s="123">
        <v>1.5</v>
      </c>
      <c r="H32" s="124">
        <v>0.24</v>
      </c>
      <c r="I32" s="124" t="s">
        <v>250</v>
      </c>
      <c r="J32" s="118">
        <f>VLOOKUP($A32,'2019 Stds Ltg Table'!$B$4:$G$85,2,0)</f>
        <v>0.55000000000000004</v>
      </c>
      <c r="K32" s="139" t="str">
        <f>VLOOKUP($A32,'2019 Stds Ltg Table'!$B$4:$G$85,3,0)</f>
        <v>Decorative</v>
      </c>
      <c r="L32" s="118">
        <f>VLOOKUP($A32,'2019 Stds Ltg Table'!$B$4:$G$85,4,0)</f>
        <v>0.15</v>
      </c>
      <c r="M32" s="139" t="str">
        <f>VLOOKUP($A32,'2019 Stds Ltg Table'!$B$4:$G$85,5,0)</f>
        <v>Tunable while or dim-to-warm (Note 10)</v>
      </c>
      <c r="N32" s="118">
        <f>VLOOKUP($A32,'2019 Stds Ltg Table'!$B$4:$G$85,6,0)</f>
        <v>0.1</v>
      </c>
      <c r="O32" s="125">
        <v>150</v>
      </c>
      <c r="P32" s="125">
        <v>150</v>
      </c>
      <c r="Q32" s="126">
        <v>0</v>
      </c>
      <c r="R32" s="127">
        <v>0</v>
      </c>
      <c r="S32" s="128">
        <v>20</v>
      </c>
      <c r="T32" s="129">
        <v>200</v>
      </c>
      <c r="U32" s="130">
        <v>1.5</v>
      </c>
      <c r="V32" s="130">
        <v>2</v>
      </c>
      <c r="W32" s="131" t="s">
        <v>42</v>
      </c>
      <c r="X32" s="131">
        <v>1</v>
      </c>
      <c r="Y32" s="130">
        <v>282</v>
      </c>
      <c r="Z32" s="121"/>
      <c r="AA32" s="121"/>
      <c r="AB32" s="132"/>
      <c r="AC32" s="121"/>
      <c r="AD32" s="133"/>
      <c r="AE32" s="122" t="s">
        <v>287</v>
      </c>
    </row>
    <row r="33" spans="1:31" ht="15">
      <c r="A33" s="122" t="s">
        <v>124</v>
      </c>
      <c r="B33" s="121" t="s">
        <v>286</v>
      </c>
      <c r="C33" s="122">
        <v>10</v>
      </c>
      <c r="D33" s="122">
        <v>0.5</v>
      </c>
      <c r="E33" s="122">
        <v>250</v>
      </c>
      <c r="F33" s="122">
        <v>200</v>
      </c>
      <c r="G33" s="123">
        <v>1.5</v>
      </c>
      <c r="H33" s="124">
        <v>0.24</v>
      </c>
      <c r="I33" s="124" t="s">
        <v>248</v>
      </c>
      <c r="J33" s="118">
        <f>VLOOKUP($A33,'2019 Stds Ltg Table'!$B$4:$G$85,2,0)</f>
        <v>0.85</v>
      </c>
      <c r="K33" s="139" t="str">
        <f>VLOOKUP($A33,'2019 Stds Ltg Table'!$B$4:$G$85,3,0)</f>
        <v>Tunable while or dim-to-warm (Note 10)</v>
      </c>
      <c r="L33" s="118">
        <f>VLOOKUP($A33,'2019 Stds Ltg Table'!$B$4:$G$85,4,0)</f>
        <v>0.1</v>
      </c>
      <c r="M33" s="139">
        <f>VLOOKUP($A33,'2019 Stds Ltg Table'!$B$4:$G$85,5,0)</f>
        <v>0</v>
      </c>
      <c r="N33" s="118">
        <f>VLOOKUP($A33,'2019 Stds Ltg Table'!$B$4:$G$85,6,0)</f>
        <v>0</v>
      </c>
      <c r="O33" s="125">
        <v>150</v>
      </c>
      <c r="P33" s="125">
        <v>150</v>
      </c>
      <c r="Q33" s="126">
        <v>0</v>
      </c>
      <c r="R33" s="127">
        <v>0</v>
      </c>
      <c r="S33" s="128">
        <v>75</v>
      </c>
      <c r="T33" s="129">
        <v>500</v>
      </c>
      <c r="U33" s="130">
        <v>1.5</v>
      </c>
      <c r="V33" s="130">
        <v>2</v>
      </c>
      <c r="W33" s="131" t="s">
        <v>42</v>
      </c>
      <c r="X33" s="131">
        <v>1</v>
      </c>
      <c r="Y33" s="130">
        <v>283</v>
      </c>
      <c r="Z33" s="121"/>
      <c r="AA33" s="121"/>
      <c r="AB33" s="132"/>
      <c r="AC33" s="121"/>
      <c r="AD33" s="133"/>
      <c r="AE33" s="122" t="s">
        <v>287</v>
      </c>
    </row>
    <row r="34" spans="1:31" ht="15">
      <c r="A34" s="122" t="s">
        <v>125</v>
      </c>
      <c r="B34" s="121" t="s">
        <v>286</v>
      </c>
      <c r="C34" s="122">
        <v>10</v>
      </c>
      <c r="D34" s="122">
        <v>0.5</v>
      </c>
      <c r="E34" s="122">
        <v>250</v>
      </c>
      <c r="F34" s="122">
        <v>200</v>
      </c>
      <c r="G34" s="123">
        <v>1.5</v>
      </c>
      <c r="H34" s="124">
        <v>0.24</v>
      </c>
      <c r="I34" s="124" t="s">
        <v>250</v>
      </c>
      <c r="J34" s="118">
        <f>VLOOKUP($A34,'2019 Stds Ltg Table'!$B$4:$G$85,2,0)</f>
        <v>0.9</v>
      </c>
      <c r="K34" s="139" t="str">
        <f>VLOOKUP($A34,'2019 Stds Ltg Table'!$B$4:$G$85,3,0)</f>
        <v>Tunable while or dim-to-warm (Note 10)</v>
      </c>
      <c r="L34" s="118">
        <f>VLOOKUP($A34,'2019 Stds Ltg Table'!$B$4:$G$85,4,0)</f>
        <v>0.1</v>
      </c>
      <c r="M34" s="139">
        <f>VLOOKUP($A34,'2019 Stds Ltg Table'!$B$4:$G$85,5,0)</f>
        <v>0</v>
      </c>
      <c r="N34" s="118">
        <f>VLOOKUP($A34,'2019 Stds Ltg Table'!$B$4:$G$85,6,0)</f>
        <v>0</v>
      </c>
      <c r="O34" s="125">
        <v>150</v>
      </c>
      <c r="P34" s="125">
        <v>150</v>
      </c>
      <c r="Q34" s="126">
        <v>0</v>
      </c>
      <c r="R34" s="127">
        <v>0</v>
      </c>
      <c r="S34" s="128">
        <v>20</v>
      </c>
      <c r="T34" s="129">
        <v>200</v>
      </c>
      <c r="U34" s="130">
        <v>1.5</v>
      </c>
      <c r="V34" s="130">
        <v>2</v>
      </c>
      <c r="W34" s="131" t="s">
        <v>42</v>
      </c>
      <c r="X34" s="131">
        <v>1</v>
      </c>
      <c r="Y34" s="130">
        <v>284</v>
      </c>
      <c r="Z34" s="121"/>
      <c r="AA34" s="121"/>
      <c r="AB34" s="132"/>
      <c r="AC34" s="121"/>
      <c r="AD34" s="133"/>
      <c r="AE34" s="122" t="s">
        <v>287</v>
      </c>
    </row>
    <row r="35" spans="1:31" ht="15">
      <c r="A35" s="41" t="s">
        <v>155</v>
      </c>
      <c r="B35" s="54" t="s">
        <v>288</v>
      </c>
      <c r="C35" s="54">
        <v>5</v>
      </c>
      <c r="D35" s="54">
        <v>0.5</v>
      </c>
      <c r="E35" s="54">
        <v>245</v>
      </c>
      <c r="F35" s="54">
        <v>155</v>
      </c>
      <c r="G35" s="46">
        <v>0.5</v>
      </c>
      <c r="H35" s="57" t="s">
        <v>289</v>
      </c>
      <c r="I35" s="48" t="s">
        <v>250</v>
      </c>
      <c r="J35" s="118" t="str">
        <f>VLOOKUP($A35,'2019 Stds Ltg Table'!$B$4:$G$85,2,0)</f>
        <v>na</v>
      </c>
      <c r="K35" s="139">
        <f>VLOOKUP($A35,'2019 Stds Ltg Table'!$B$4:$G$85,3,0)</f>
        <v>0</v>
      </c>
      <c r="L35" s="118">
        <f>VLOOKUP($A35,'2019 Stds Ltg Table'!$B$4:$G$85,4,0)</f>
        <v>0</v>
      </c>
      <c r="M35" s="139">
        <f>VLOOKUP($A35,'2019 Stds Ltg Table'!$B$4:$G$85,5,0)</f>
        <v>0</v>
      </c>
      <c r="N35" s="118">
        <f>VLOOKUP($A35,'2019 Stds Ltg Table'!$B$4:$G$85,6,0)</f>
        <v>0</v>
      </c>
      <c r="O35" s="58">
        <v>150</v>
      </c>
      <c r="P35" s="58">
        <v>150</v>
      </c>
      <c r="Q35" s="73">
        <v>0.68240000000000001</v>
      </c>
      <c r="R35" s="73">
        <v>0</v>
      </c>
      <c r="S35" s="55">
        <v>20</v>
      </c>
      <c r="T35" s="43">
        <v>200</v>
      </c>
      <c r="U35" s="42">
        <v>1.5</v>
      </c>
      <c r="V35" s="42">
        <v>2</v>
      </c>
      <c r="W35" s="44" t="s">
        <v>290</v>
      </c>
      <c r="X35" s="44">
        <v>0</v>
      </c>
      <c r="Y35" s="42">
        <v>226</v>
      </c>
      <c r="Z35" s="54" t="s">
        <v>291</v>
      </c>
      <c r="AA35" s="41">
        <v>5</v>
      </c>
      <c r="AB35" s="52">
        <f t="shared" ref="AB35:AB46" si="5">C35-AA35</f>
        <v>0</v>
      </c>
      <c r="AC35" s="41">
        <v>0.15</v>
      </c>
      <c r="AD35" s="51" t="e">
        <f>#REF!-AC35</f>
        <v>#REF!</v>
      </c>
      <c r="AE35" s="54" t="s">
        <v>155</v>
      </c>
    </row>
    <row r="36" spans="1:31" ht="15">
      <c r="A36" s="41" t="s">
        <v>79</v>
      </c>
      <c r="B36" s="41" t="s">
        <v>292</v>
      </c>
      <c r="C36" s="54">
        <v>142.85714285714286</v>
      </c>
      <c r="D36" s="54">
        <v>0.5</v>
      </c>
      <c r="E36" s="54">
        <v>250</v>
      </c>
      <c r="F36" s="54">
        <v>200</v>
      </c>
      <c r="G36" s="46">
        <v>0.5</v>
      </c>
      <c r="H36" s="48">
        <v>9.6000000000000002E-2</v>
      </c>
      <c r="I36" s="48" t="s">
        <v>250</v>
      </c>
      <c r="J36" s="118">
        <f>VLOOKUP($A36,'2019 Stds Ltg Table'!$B$4:$G$85,2,0)</f>
        <v>0.85</v>
      </c>
      <c r="K36" s="139" t="str">
        <f>VLOOKUP($A36,'2019 Stds Ltg Table'!$B$4:$G$85,3,0)</f>
        <v>Ornamental</v>
      </c>
      <c r="L36" s="118">
        <f>VLOOKUP($A36,'2019 Stds Ltg Table'!$B$4:$G$85,4,0)</f>
        <v>0.3</v>
      </c>
      <c r="M36" s="139">
        <f>VLOOKUP($A36,'2019 Stds Ltg Table'!$B$4:$G$85,5,0)</f>
        <v>0</v>
      </c>
      <c r="N36" s="118">
        <f>VLOOKUP($A36,'2019 Stds Ltg Table'!$B$4:$G$85,6,0)</f>
        <v>0</v>
      </c>
      <c r="O36" s="58">
        <v>150</v>
      </c>
      <c r="P36" s="58">
        <v>150</v>
      </c>
      <c r="Q36" s="73">
        <v>0</v>
      </c>
      <c r="R36" s="73">
        <v>0</v>
      </c>
      <c r="S36" s="55">
        <v>50</v>
      </c>
      <c r="T36" s="43">
        <v>300</v>
      </c>
      <c r="U36" s="42">
        <v>1.5</v>
      </c>
      <c r="V36" s="42">
        <v>2</v>
      </c>
      <c r="W36" s="42" t="s">
        <v>25</v>
      </c>
      <c r="X36" s="42">
        <v>0</v>
      </c>
      <c r="Y36" s="42">
        <v>227</v>
      </c>
      <c r="Z36" s="41" t="s">
        <v>293</v>
      </c>
      <c r="AA36" s="41">
        <v>67</v>
      </c>
      <c r="AB36" s="52">
        <f t="shared" si="5"/>
        <v>75.857142857142861</v>
      </c>
      <c r="AC36" s="41">
        <v>0.5</v>
      </c>
      <c r="AD36" s="51" t="e">
        <f>#REF!-AC36</f>
        <v>#REF!</v>
      </c>
      <c r="AE36" s="41" t="s">
        <v>79</v>
      </c>
    </row>
    <row r="37" spans="1:31" ht="15">
      <c r="A37" s="41" t="s">
        <v>158</v>
      </c>
      <c r="B37" s="41" t="s">
        <v>294</v>
      </c>
      <c r="C37" s="54">
        <v>5</v>
      </c>
      <c r="D37" s="54">
        <v>0.5</v>
      </c>
      <c r="E37" s="54">
        <v>245</v>
      </c>
      <c r="F37" s="54">
        <v>155</v>
      </c>
      <c r="G37" s="46">
        <v>0.5</v>
      </c>
      <c r="H37" s="48">
        <v>4.4800000000000004</v>
      </c>
      <c r="I37" s="48" t="s">
        <v>250</v>
      </c>
      <c r="J37" s="118" t="str">
        <f>VLOOKUP($A37,'2019 Stds Ltg Table'!$B$4:$G$85,2,0)</f>
        <v>na</v>
      </c>
      <c r="K37" s="139">
        <f>VLOOKUP($A37,'2019 Stds Ltg Table'!$B$4:$G$85,3,0)</f>
        <v>0</v>
      </c>
      <c r="L37" s="118">
        <f>VLOOKUP($A37,'2019 Stds Ltg Table'!$B$4:$G$85,4,0)</f>
        <v>0</v>
      </c>
      <c r="M37" s="139">
        <f>VLOOKUP($A37,'2019 Stds Ltg Table'!$B$4:$G$85,5,0)</f>
        <v>0</v>
      </c>
      <c r="N37" s="118">
        <f>VLOOKUP($A37,'2019 Stds Ltg Table'!$B$4:$G$85,6,0)</f>
        <v>0</v>
      </c>
      <c r="O37" s="58">
        <v>150</v>
      </c>
      <c r="P37" s="58">
        <v>150</v>
      </c>
      <c r="Q37" s="73">
        <v>0</v>
      </c>
      <c r="R37" s="73">
        <v>0</v>
      </c>
      <c r="S37" s="55">
        <v>20</v>
      </c>
      <c r="T37" s="43">
        <v>200</v>
      </c>
      <c r="U37" s="42">
        <v>1.5</v>
      </c>
      <c r="V37" s="42">
        <v>2</v>
      </c>
      <c r="W37" s="44" t="s">
        <v>290</v>
      </c>
      <c r="X37" s="44">
        <v>0</v>
      </c>
      <c r="Y37" s="42">
        <v>228</v>
      </c>
      <c r="Z37" s="54" t="s">
        <v>291</v>
      </c>
      <c r="AA37" s="41">
        <v>5</v>
      </c>
      <c r="AB37" s="52">
        <f t="shared" si="5"/>
        <v>0</v>
      </c>
      <c r="AC37" s="41">
        <v>0.15</v>
      </c>
      <c r="AD37" s="51" t="e">
        <f>#REF!-AC37</f>
        <v>#REF!</v>
      </c>
      <c r="AE37" s="54" t="s">
        <v>158</v>
      </c>
    </row>
    <row r="38" spans="1:31" ht="15">
      <c r="A38" s="41" t="s">
        <v>114</v>
      </c>
      <c r="B38" s="41" t="s">
        <v>295</v>
      </c>
      <c r="C38" s="54">
        <v>5</v>
      </c>
      <c r="D38" s="54">
        <v>0.5</v>
      </c>
      <c r="E38" s="54">
        <v>275</v>
      </c>
      <c r="F38" s="54">
        <v>475</v>
      </c>
      <c r="G38" s="46">
        <v>1.5</v>
      </c>
      <c r="H38" s="48">
        <v>0.57799999999999996</v>
      </c>
      <c r="I38" s="48" t="s">
        <v>250</v>
      </c>
      <c r="J38" s="118">
        <f>VLOOKUP($A38,'2019 Stds Ltg Table'!$B$4:$G$85,2,0)</f>
        <v>0.95</v>
      </c>
      <c r="K38" s="139">
        <f>VLOOKUP($A38,'2019 Stds Ltg Table'!$B$4:$G$85,3,0)</f>
        <v>0</v>
      </c>
      <c r="L38" s="118">
        <f>VLOOKUP($A38,'2019 Stds Ltg Table'!$B$4:$G$85,4,0)</f>
        <v>0</v>
      </c>
      <c r="M38" s="139">
        <f>VLOOKUP($A38,'2019 Stds Ltg Table'!$B$4:$G$85,5,0)</f>
        <v>0</v>
      </c>
      <c r="N38" s="118">
        <f>VLOOKUP($A38,'2019 Stds Ltg Table'!$B$4:$G$85,6,0)</f>
        <v>0</v>
      </c>
      <c r="O38" s="58">
        <v>150</v>
      </c>
      <c r="P38" s="58">
        <v>150</v>
      </c>
      <c r="Q38" s="73">
        <v>17.537679999999998</v>
      </c>
      <c r="R38" s="73">
        <v>1.1200000000000001</v>
      </c>
      <c r="S38" s="55">
        <v>100</v>
      </c>
      <c r="T38" s="43">
        <v>500</v>
      </c>
      <c r="U38" s="42">
        <v>1.5</v>
      </c>
      <c r="V38" s="42">
        <v>2</v>
      </c>
      <c r="W38" s="42" t="s">
        <v>48</v>
      </c>
      <c r="X38" s="42">
        <v>1</v>
      </c>
      <c r="Y38" s="42">
        <v>229</v>
      </c>
      <c r="Z38" s="54" t="s">
        <v>296</v>
      </c>
      <c r="AA38" s="41">
        <v>5</v>
      </c>
      <c r="AB38" s="52">
        <f t="shared" si="5"/>
        <v>0</v>
      </c>
      <c r="AC38" s="41">
        <v>0.15</v>
      </c>
      <c r="AD38" s="51" t="e">
        <f>#REF!-AC38</f>
        <v>#REF!</v>
      </c>
      <c r="AE38" s="41" t="s">
        <v>297</v>
      </c>
    </row>
    <row r="39" spans="1:31" ht="15">
      <c r="A39" s="54" t="s">
        <v>159</v>
      </c>
      <c r="B39" s="54" t="s">
        <v>298</v>
      </c>
      <c r="C39" s="54">
        <v>5</v>
      </c>
      <c r="D39" s="54">
        <v>0.5</v>
      </c>
      <c r="E39" s="54">
        <v>275</v>
      </c>
      <c r="F39" s="54">
        <v>475</v>
      </c>
      <c r="G39" s="46">
        <v>1</v>
      </c>
      <c r="H39" s="48">
        <v>0.36</v>
      </c>
      <c r="I39" s="48" t="s">
        <v>250</v>
      </c>
      <c r="J39" s="118">
        <f>VLOOKUP($A39,'2019 Stds Ltg Table'!$B$4:$G$85,2,0)</f>
        <v>0.95</v>
      </c>
      <c r="K39" s="139">
        <f>VLOOKUP($A39,'2019 Stds Ltg Table'!$B$4:$G$85,3,0)</f>
        <v>0</v>
      </c>
      <c r="L39" s="118">
        <f>VLOOKUP($A39,'2019 Stds Ltg Table'!$B$4:$G$85,4,0)</f>
        <v>0</v>
      </c>
      <c r="M39" s="139">
        <f>VLOOKUP($A39,'2019 Stds Ltg Table'!$B$4:$G$85,5,0)</f>
        <v>0</v>
      </c>
      <c r="N39" s="118">
        <f>VLOOKUP($A39,'2019 Stds Ltg Table'!$B$4:$G$85,6,0)</f>
        <v>0</v>
      </c>
      <c r="O39" s="58">
        <v>150</v>
      </c>
      <c r="P39" s="58">
        <v>150</v>
      </c>
      <c r="Q39" s="73">
        <v>3</v>
      </c>
      <c r="R39" s="73">
        <v>0.5</v>
      </c>
      <c r="S39" s="55">
        <v>100</v>
      </c>
      <c r="T39" s="43">
        <v>500</v>
      </c>
      <c r="U39" s="42">
        <v>1.5</v>
      </c>
      <c r="V39" s="42">
        <v>2</v>
      </c>
      <c r="W39" s="44" t="s">
        <v>35</v>
      </c>
      <c r="X39" s="44">
        <v>1</v>
      </c>
      <c r="Y39" s="42">
        <v>230</v>
      </c>
      <c r="AA39" s="41">
        <v>5</v>
      </c>
      <c r="AB39" s="52">
        <f t="shared" si="5"/>
        <v>0</v>
      </c>
      <c r="AC39" s="41">
        <v>0.15</v>
      </c>
      <c r="AD39" s="51" t="e">
        <f>#REF!-AC39</f>
        <v>#REF!</v>
      </c>
      <c r="AE39" s="54" t="s">
        <v>159</v>
      </c>
    </row>
    <row r="40" spans="1:31" ht="15">
      <c r="A40" s="54" t="s">
        <v>126</v>
      </c>
      <c r="B40" s="41" t="s">
        <v>299</v>
      </c>
      <c r="C40" s="54">
        <v>10</v>
      </c>
      <c r="D40" s="54">
        <v>0.5</v>
      </c>
      <c r="E40" s="54">
        <v>250</v>
      </c>
      <c r="F40" s="54">
        <v>250</v>
      </c>
      <c r="G40" s="46">
        <v>3</v>
      </c>
      <c r="H40" s="48">
        <v>0.57799999999999996</v>
      </c>
      <c r="I40" s="48" t="s">
        <v>250</v>
      </c>
      <c r="J40" s="118">
        <f>VLOOKUP($A40,'2019 Stds Ltg Table'!$B$4:$G$85,2,0)</f>
        <v>0.45</v>
      </c>
      <c r="K40" s="139">
        <f>VLOOKUP($A40,'2019 Stds Ltg Table'!$B$4:$G$85,3,0)</f>
        <v>0</v>
      </c>
      <c r="L40" s="118">
        <f>VLOOKUP($A40,'2019 Stds Ltg Table'!$B$4:$G$85,4,0)</f>
        <v>0</v>
      </c>
      <c r="M40" s="139">
        <f>VLOOKUP($A40,'2019 Stds Ltg Table'!$B$4:$G$85,5,0)</f>
        <v>0</v>
      </c>
      <c r="N40" s="118">
        <f>VLOOKUP($A40,'2019 Stds Ltg Table'!$B$4:$G$85,6,0)</f>
        <v>0</v>
      </c>
      <c r="O40" s="58">
        <v>8760</v>
      </c>
      <c r="P40" s="58">
        <v>8760</v>
      </c>
      <c r="Q40" s="73">
        <v>0.75063999999999997</v>
      </c>
      <c r="R40" s="73">
        <v>0</v>
      </c>
      <c r="S40" s="55">
        <v>100</v>
      </c>
      <c r="T40" s="43">
        <v>300</v>
      </c>
      <c r="U40" s="42">
        <v>1.5</v>
      </c>
      <c r="V40" s="42">
        <v>2</v>
      </c>
      <c r="W40" s="44" t="s">
        <v>300</v>
      </c>
      <c r="X40" s="44">
        <v>1</v>
      </c>
      <c r="Y40" s="42">
        <v>231</v>
      </c>
      <c r="AA40" s="41">
        <v>10</v>
      </c>
      <c r="AB40" s="52">
        <f t="shared" si="5"/>
        <v>0</v>
      </c>
      <c r="AC40" s="41">
        <v>0.15</v>
      </c>
      <c r="AD40" s="51" t="e">
        <f>#REF!-AC40</f>
        <v>#REF!</v>
      </c>
      <c r="AE40" s="41" t="s">
        <v>301</v>
      </c>
    </row>
    <row r="41" spans="1:31" ht="15">
      <c r="A41" s="41" t="s">
        <v>89</v>
      </c>
      <c r="B41" s="41" t="s">
        <v>302</v>
      </c>
      <c r="C41" s="54">
        <v>20</v>
      </c>
      <c r="D41" s="54">
        <v>0.5</v>
      </c>
      <c r="E41" s="54">
        <v>250</v>
      </c>
      <c r="F41" s="54">
        <v>200</v>
      </c>
      <c r="G41" s="46">
        <v>1.5</v>
      </c>
      <c r="H41" s="48">
        <v>0.18</v>
      </c>
      <c r="I41" s="48" t="s">
        <v>248</v>
      </c>
      <c r="J41" s="118">
        <f>VLOOKUP($A41,'2019 Stds Ltg Table'!$B$4:$G$85,2,0)</f>
        <v>0.8</v>
      </c>
      <c r="K41" s="139" t="str">
        <f>VLOOKUP($A41,'2019 Stds Ltg Table'!$B$4:$G$85,3,0)</f>
        <v>Ornamental</v>
      </c>
      <c r="L41" s="118">
        <f>VLOOKUP($A41,'2019 Stds Ltg Table'!$B$4:$G$85,4,0)</f>
        <v>0.3</v>
      </c>
      <c r="M41" s="139">
        <f>VLOOKUP($A41,'2019 Stds Ltg Table'!$B$4:$G$85,5,0)</f>
        <v>0</v>
      </c>
      <c r="N41" s="118">
        <f>VLOOKUP($A41,'2019 Stds Ltg Table'!$B$4:$G$85,6,0)</f>
        <v>0</v>
      </c>
      <c r="O41" s="58">
        <v>150</v>
      </c>
      <c r="P41" s="58">
        <v>150</v>
      </c>
      <c r="Q41" s="73">
        <v>0</v>
      </c>
      <c r="R41" s="73">
        <v>0</v>
      </c>
      <c r="S41" s="55">
        <v>150</v>
      </c>
      <c r="T41" s="43">
        <v>500</v>
      </c>
      <c r="U41" s="42">
        <v>1.5</v>
      </c>
      <c r="V41" s="42">
        <v>2</v>
      </c>
      <c r="W41" s="42" t="s">
        <v>35</v>
      </c>
      <c r="X41" s="42">
        <v>1</v>
      </c>
      <c r="Y41" s="42">
        <v>232</v>
      </c>
      <c r="AA41" s="41">
        <v>20</v>
      </c>
      <c r="AB41" s="52">
        <f t="shared" si="5"/>
        <v>0</v>
      </c>
      <c r="AC41" s="41">
        <v>0.15</v>
      </c>
      <c r="AD41" s="51" t="e">
        <f>#REF!-AC41</f>
        <v>#REF!</v>
      </c>
      <c r="AE41" s="41" t="s">
        <v>303</v>
      </c>
    </row>
    <row r="42" spans="1:31" ht="15">
      <c r="A42" s="54" t="s">
        <v>90</v>
      </c>
      <c r="B42" s="54" t="s">
        <v>302</v>
      </c>
      <c r="C42" s="54">
        <v>10</v>
      </c>
      <c r="D42" s="54">
        <v>0.5</v>
      </c>
      <c r="E42" s="54">
        <v>250</v>
      </c>
      <c r="F42" s="54">
        <v>200</v>
      </c>
      <c r="G42" s="46">
        <v>1.5</v>
      </c>
      <c r="H42" s="48">
        <v>0.18</v>
      </c>
      <c r="I42" s="48" t="s">
        <v>248</v>
      </c>
      <c r="J42" s="118">
        <f>VLOOKUP($A42,'2019 Stds Ltg Table'!$B$4:$G$85,2,0)</f>
        <v>1.1000000000000001</v>
      </c>
      <c r="K42" s="139">
        <f>VLOOKUP($A42,'2019 Stds Ltg Table'!$B$4:$G$85,3,0)</f>
        <v>0</v>
      </c>
      <c r="L42" s="118">
        <f>VLOOKUP($A42,'2019 Stds Ltg Table'!$B$4:$G$85,4,0)</f>
        <v>0</v>
      </c>
      <c r="M42" s="139">
        <f>VLOOKUP($A42,'2019 Stds Ltg Table'!$B$4:$G$85,5,0)</f>
        <v>0</v>
      </c>
      <c r="N42" s="118">
        <f>VLOOKUP($A42,'2019 Stds Ltg Table'!$B$4:$G$85,6,0)</f>
        <v>0</v>
      </c>
      <c r="O42" s="58">
        <v>150</v>
      </c>
      <c r="P42" s="58">
        <v>150</v>
      </c>
      <c r="Q42" s="73">
        <v>0</v>
      </c>
      <c r="R42" s="73">
        <v>0</v>
      </c>
      <c r="S42" s="55">
        <v>200</v>
      </c>
      <c r="T42" s="43">
        <v>300</v>
      </c>
      <c r="U42" s="42">
        <v>1</v>
      </c>
      <c r="V42" s="42">
        <v>4</v>
      </c>
      <c r="W42" s="42" t="s">
        <v>35</v>
      </c>
      <c r="X42" s="42">
        <v>1</v>
      </c>
      <c r="Y42" s="42">
        <v>233</v>
      </c>
      <c r="AA42" s="41">
        <v>10</v>
      </c>
      <c r="AB42" s="52">
        <f t="shared" si="5"/>
        <v>0</v>
      </c>
      <c r="AC42" s="41">
        <v>0.15</v>
      </c>
      <c r="AD42" s="51" t="e">
        <f>#REF!-AC42</f>
        <v>#REF!</v>
      </c>
      <c r="AE42" s="54" t="s">
        <v>304</v>
      </c>
    </row>
    <row r="43" spans="1:31" ht="15">
      <c r="A43" s="54" t="s">
        <v>92</v>
      </c>
      <c r="B43" s="54" t="s">
        <v>305</v>
      </c>
      <c r="C43" s="54">
        <v>20</v>
      </c>
      <c r="D43" s="54">
        <v>0.5</v>
      </c>
      <c r="E43" s="54">
        <v>255</v>
      </c>
      <c r="F43" s="54">
        <v>475</v>
      </c>
      <c r="G43" s="46">
        <v>0.5</v>
      </c>
      <c r="H43" s="48">
        <v>0.57799999999999996</v>
      </c>
      <c r="I43" s="48" t="s">
        <v>250</v>
      </c>
      <c r="J43" s="118">
        <f>VLOOKUP($A43,'2019 Stds Ltg Table'!$B$4:$G$85,2,0)</f>
        <v>0.45</v>
      </c>
      <c r="K43" s="139">
        <f>VLOOKUP($A43,'2019 Stds Ltg Table'!$B$4:$G$85,3,0)</f>
        <v>0</v>
      </c>
      <c r="L43" s="118">
        <f>VLOOKUP($A43,'2019 Stds Ltg Table'!$B$4:$G$85,4,0)</f>
        <v>0</v>
      </c>
      <c r="M43" s="139">
        <f>VLOOKUP($A43,'2019 Stds Ltg Table'!$B$4:$G$85,5,0)</f>
        <v>0</v>
      </c>
      <c r="N43" s="118">
        <f>VLOOKUP($A43,'2019 Stds Ltg Table'!$B$4:$G$85,6,0)</f>
        <v>0</v>
      </c>
      <c r="O43" s="58">
        <v>8760</v>
      </c>
      <c r="P43" s="58">
        <v>8760</v>
      </c>
      <c r="Q43" s="45">
        <v>0</v>
      </c>
      <c r="R43" s="73">
        <v>0</v>
      </c>
      <c r="S43" s="55">
        <v>20</v>
      </c>
      <c r="T43" s="43">
        <v>200</v>
      </c>
      <c r="U43" s="42">
        <v>1</v>
      </c>
      <c r="V43" s="42">
        <v>4</v>
      </c>
      <c r="W43" s="42" t="s">
        <v>25</v>
      </c>
      <c r="X43" s="42">
        <v>1</v>
      </c>
      <c r="Y43" s="42">
        <v>234</v>
      </c>
      <c r="AA43" s="41">
        <v>20</v>
      </c>
      <c r="AB43" s="52">
        <f t="shared" si="5"/>
        <v>0</v>
      </c>
      <c r="AC43" s="41">
        <v>0.15</v>
      </c>
      <c r="AD43" s="51" t="e">
        <f>#REF!-AC43</f>
        <v>#REF!</v>
      </c>
      <c r="AE43" s="54" t="s">
        <v>306</v>
      </c>
    </row>
    <row r="44" spans="1:31" ht="15">
      <c r="A44" s="41" t="s">
        <v>93</v>
      </c>
      <c r="B44" s="41" t="s">
        <v>307</v>
      </c>
      <c r="C44" s="54">
        <v>66.666666666666671</v>
      </c>
      <c r="D44" s="54">
        <v>0.5</v>
      </c>
      <c r="E44" s="54">
        <v>275</v>
      </c>
      <c r="F44" s="54">
        <v>275</v>
      </c>
      <c r="G44" s="46">
        <v>1</v>
      </c>
      <c r="H44" s="48">
        <v>0.09</v>
      </c>
      <c r="I44" s="48" t="s">
        <v>250</v>
      </c>
      <c r="J44" s="118">
        <f>VLOOKUP($A44,'2019 Stds Ltg Table'!$B$4:$G$85,2,0)</f>
        <v>0.65</v>
      </c>
      <c r="K44" s="139" t="str">
        <f>VLOOKUP($A44,'2019 Stds Ltg Table'!$B$4:$G$85,3,0)</f>
        <v>Ornamental</v>
      </c>
      <c r="L44" s="118">
        <f>VLOOKUP($A44,'2019 Stds Ltg Table'!$B$4:$G$85,4,0)</f>
        <v>0.3</v>
      </c>
      <c r="M44" s="139">
        <f>VLOOKUP($A44,'2019 Stds Ltg Table'!$B$4:$G$85,5,0)</f>
        <v>0</v>
      </c>
      <c r="N44" s="118">
        <f>VLOOKUP($A44,'2019 Stds Ltg Table'!$B$4:$G$85,6,0)</f>
        <v>0</v>
      </c>
      <c r="O44" s="58">
        <v>150</v>
      </c>
      <c r="P44" s="58">
        <v>150</v>
      </c>
      <c r="Q44" s="73">
        <v>0</v>
      </c>
      <c r="R44" s="73">
        <v>0</v>
      </c>
      <c r="S44" s="55">
        <v>40</v>
      </c>
      <c r="T44" s="43">
        <v>300</v>
      </c>
      <c r="U44" s="42">
        <v>1.5</v>
      </c>
      <c r="V44" s="42">
        <v>2</v>
      </c>
      <c r="W44" s="42" t="s">
        <v>25</v>
      </c>
      <c r="X44" s="42">
        <v>1</v>
      </c>
      <c r="Y44" s="42">
        <v>235</v>
      </c>
      <c r="AA44" s="41">
        <v>67</v>
      </c>
      <c r="AB44" s="52">
        <f t="shared" si="5"/>
        <v>-0.3333333333333286</v>
      </c>
      <c r="AC44" s="41">
        <v>0.5</v>
      </c>
      <c r="AD44" s="51" t="e">
        <f>#REF!-AC44</f>
        <v>#REF!</v>
      </c>
      <c r="AE44" s="41" t="s">
        <v>308</v>
      </c>
    </row>
    <row r="45" spans="1:31" ht="15">
      <c r="A45" s="41" t="s">
        <v>91</v>
      </c>
      <c r="B45" s="41" t="s">
        <v>309</v>
      </c>
      <c r="C45" s="54">
        <v>66.666666666666671</v>
      </c>
      <c r="D45" s="54">
        <v>0.5</v>
      </c>
      <c r="E45" s="54">
        <v>250</v>
      </c>
      <c r="F45" s="54">
        <v>250</v>
      </c>
      <c r="G45" s="46">
        <v>0.5</v>
      </c>
      <c r="H45" s="48">
        <v>0.09</v>
      </c>
      <c r="I45" s="48" t="s">
        <v>248</v>
      </c>
      <c r="J45" s="118">
        <f>VLOOKUP($A45,'2019 Stds Ltg Table'!$B$4:$G$85,2,0)</f>
        <v>0.85</v>
      </c>
      <c r="K45" s="139" t="str">
        <f>VLOOKUP($A45,'2019 Stds Ltg Table'!$B$4:$G$85,3,0)</f>
        <v>Ornamental</v>
      </c>
      <c r="L45" s="118">
        <f>VLOOKUP($A45,'2019 Stds Ltg Table'!$B$4:$G$85,4,0)</f>
        <v>0.3</v>
      </c>
      <c r="M45" s="139">
        <f>VLOOKUP($A45,'2019 Stds Ltg Table'!$B$4:$G$85,5,0)</f>
        <v>0</v>
      </c>
      <c r="N45" s="118">
        <f>VLOOKUP($A45,'2019 Stds Ltg Table'!$B$4:$G$85,6,0)</f>
        <v>0</v>
      </c>
      <c r="O45" s="58">
        <v>150</v>
      </c>
      <c r="P45" s="58">
        <v>150</v>
      </c>
      <c r="Q45" s="45">
        <v>0</v>
      </c>
      <c r="R45" s="73">
        <v>0</v>
      </c>
      <c r="S45" s="55">
        <v>50</v>
      </c>
      <c r="T45" s="43">
        <v>200</v>
      </c>
      <c r="U45" s="42">
        <v>1.5</v>
      </c>
      <c r="V45" s="42">
        <v>2</v>
      </c>
      <c r="W45" s="42" t="s">
        <v>25</v>
      </c>
      <c r="X45" s="42">
        <v>1</v>
      </c>
      <c r="Y45" s="42">
        <v>236</v>
      </c>
      <c r="Z45" s="41" t="s">
        <v>310</v>
      </c>
      <c r="AA45" s="41">
        <v>10</v>
      </c>
      <c r="AB45" s="52">
        <f t="shared" si="5"/>
        <v>56.666666666666671</v>
      </c>
      <c r="AC45" s="41">
        <v>0.15</v>
      </c>
      <c r="AD45" s="51" t="e">
        <f>#REF!-AC45</f>
        <v>#REF!</v>
      </c>
      <c r="AE45" s="41" t="s">
        <v>198</v>
      </c>
    </row>
    <row r="46" spans="1:31" ht="15">
      <c r="A46" s="41" t="s">
        <v>81</v>
      </c>
      <c r="B46" s="41" t="s">
        <v>311</v>
      </c>
      <c r="C46" s="54">
        <v>66.666666666666671</v>
      </c>
      <c r="D46" s="54">
        <v>0.5</v>
      </c>
      <c r="E46" s="54">
        <v>250</v>
      </c>
      <c r="F46" s="54">
        <v>250</v>
      </c>
      <c r="G46" s="46">
        <v>1.5</v>
      </c>
      <c r="H46" s="48">
        <v>0.09</v>
      </c>
      <c r="I46" s="48" t="s">
        <v>248</v>
      </c>
      <c r="J46" s="118">
        <f>VLOOKUP($A46,'2019 Stds Ltg Table'!$B$4:$G$85,2,0)</f>
        <v>0.6</v>
      </c>
      <c r="K46" s="139" t="str">
        <f>VLOOKUP($A46,'2019 Stds Ltg Table'!$B$4:$G$85,3,0)</f>
        <v>Accent, display and feature (Note 3)</v>
      </c>
      <c r="L46" s="118">
        <f>VLOOKUP($A46,'2019 Stds Ltg Table'!$B$4:$G$85,4,0)</f>
        <v>0.5</v>
      </c>
      <c r="M46" s="139">
        <f>VLOOKUP($A46,'2019 Stds Ltg Table'!$B$4:$G$85,5,0)</f>
        <v>0</v>
      </c>
      <c r="N46" s="118">
        <f>VLOOKUP($A46,'2019 Stds Ltg Table'!$B$4:$G$85,6,0)</f>
        <v>0</v>
      </c>
      <c r="O46" s="58">
        <v>150</v>
      </c>
      <c r="P46" s="58">
        <v>150</v>
      </c>
      <c r="Q46" s="73">
        <v>0</v>
      </c>
      <c r="R46" s="73">
        <v>0</v>
      </c>
      <c r="S46" s="55">
        <v>150</v>
      </c>
      <c r="T46" s="43">
        <v>500</v>
      </c>
      <c r="U46" s="42">
        <v>1.5</v>
      </c>
      <c r="V46" s="42">
        <v>2</v>
      </c>
      <c r="W46" s="42" t="s">
        <v>25</v>
      </c>
      <c r="X46" s="42">
        <v>1</v>
      </c>
      <c r="Y46" s="42">
        <v>237</v>
      </c>
      <c r="AA46" s="41">
        <v>67</v>
      </c>
      <c r="AB46" s="52">
        <f t="shared" si="5"/>
        <v>-0.3333333333333286</v>
      </c>
      <c r="AC46" s="41">
        <v>0.5</v>
      </c>
      <c r="AD46" s="51" t="e">
        <f>#REF!-AC46</f>
        <v>#REF!</v>
      </c>
      <c r="AE46" s="41" t="s">
        <v>312</v>
      </c>
    </row>
    <row r="47" spans="1:31" ht="15">
      <c r="A47" s="41" t="s">
        <v>83</v>
      </c>
      <c r="B47" s="41" t="s">
        <v>282</v>
      </c>
      <c r="C47" s="54">
        <v>10</v>
      </c>
      <c r="D47" s="54">
        <f>D46</f>
        <v>0.5</v>
      </c>
      <c r="E47" s="54">
        <f>E46</f>
        <v>250</v>
      </c>
      <c r="F47" s="54">
        <f>F46</f>
        <v>250</v>
      </c>
      <c r="G47" s="46">
        <f>G46</f>
        <v>1.5</v>
      </c>
      <c r="H47" s="48">
        <v>0.18</v>
      </c>
      <c r="I47" s="48" t="s">
        <v>248</v>
      </c>
      <c r="J47" s="118">
        <f>VLOOKUP($A47,'2019 Stds Ltg Table'!$B$4:$G$85,2,0)</f>
        <v>0.75</v>
      </c>
      <c r="K47" s="139" t="str">
        <f>VLOOKUP($A47,'2019 Stds Ltg Table'!$B$4:$G$85,3,0)</f>
        <v>Detailed Task Work (Note 7)</v>
      </c>
      <c r="L47" s="118">
        <f>VLOOKUP($A47,'2019 Stds Ltg Table'!$B$4:$G$85,4,0)</f>
        <v>0.2</v>
      </c>
      <c r="M47" s="139">
        <f>VLOOKUP($A47,'2019 Stds Ltg Table'!$B$4:$G$85,5,0)</f>
        <v>0</v>
      </c>
      <c r="N47" s="118">
        <f>VLOOKUP($A47,'2019 Stds Ltg Table'!$B$4:$G$85,6,0)</f>
        <v>0</v>
      </c>
      <c r="O47" s="58">
        <f>O46</f>
        <v>150</v>
      </c>
      <c r="P47" s="58">
        <f>P46</f>
        <v>150</v>
      </c>
      <c r="Q47" s="73">
        <v>0</v>
      </c>
      <c r="R47" s="73">
        <v>0</v>
      </c>
      <c r="S47" s="55">
        <f>S46</f>
        <v>150</v>
      </c>
      <c r="T47" s="43">
        <f>T46</f>
        <v>500</v>
      </c>
      <c r="U47" s="42">
        <f>U46</f>
        <v>1.5</v>
      </c>
      <c r="V47" s="42">
        <f>V46</f>
        <v>2</v>
      </c>
      <c r="W47" s="42" t="s">
        <v>25</v>
      </c>
      <c r="X47" s="42">
        <v>1</v>
      </c>
      <c r="Y47" s="42">
        <v>238</v>
      </c>
      <c r="AB47" s="52"/>
      <c r="AD47" s="51"/>
    </row>
    <row r="48" spans="1:31" ht="15">
      <c r="A48" s="54" t="s">
        <v>97</v>
      </c>
      <c r="B48" s="54" t="s">
        <v>313</v>
      </c>
      <c r="C48" s="54">
        <v>10</v>
      </c>
      <c r="D48" s="54">
        <v>0.5</v>
      </c>
      <c r="E48" s="54">
        <v>250</v>
      </c>
      <c r="F48" s="54">
        <v>200</v>
      </c>
      <c r="G48" s="46">
        <v>1.5</v>
      </c>
      <c r="H48" s="48">
        <v>0.18</v>
      </c>
      <c r="I48" s="48" t="s">
        <v>248</v>
      </c>
      <c r="J48" s="118">
        <f>VLOOKUP($A48,'2019 Stds Ltg Table'!$B$4:$G$85,2,0)</f>
        <v>0.7</v>
      </c>
      <c r="K48" s="139" t="str">
        <f>VLOOKUP($A48,'2019 Stds Ltg Table'!$B$4:$G$85,3,0)</f>
        <v>Portable lighting for office areas (Note 6)</v>
      </c>
      <c r="L48" s="118">
        <f>VLOOKUP($A48,'2019 Stds Ltg Table'!$B$4:$G$85,4,0)</f>
        <v>0.2</v>
      </c>
      <c r="M48" s="139">
        <f>VLOOKUP($A48,'2019 Stds Ltg Table'!$B$4:$G$85,5,0)</f>
        <v>0</v>
      </c>
      <c r="N48" s="118">
        <f>VLOOKUP($A48,'2019 Stds Ltg Table'!$B$4:$G$85,6,0)</f>
        <v>0</v>
      </c>
      <c r="O48" s="58">
        <v>150</v>
      </c>
      <c r="P48" s="58">
        <v>150</v>
      </c>
      <c r="Q48" s="73">
        <v>0</v>
      </c>
      <c r="R48" s="73">
        <v>0</v>
      </c>
      <c r="S48" s="55">
        <v>75</v>
      </c>
      <c r="T48" s="43">
        <v>500</v>
      </c>
      <c r="U48" s="42">
        <v>1.5</v>
      </c>
      <c r="V48" s="42">
        <v>2</v>
      </c>
      <c r="W48" s="42" t="s">
        <v>35</v>
      </c>
      <c r="X48" s="42">
        <v>1</v>
      </c>
      <c r="Y48" s="42">
        <v>239</v>
      </c>
      <c r="AA48" s="41">
        <v>10</v>
      </c>
      <c r="AB48" s="52">
        <f>C48-AA48</f>
        <v>0</v>
      </c>
      <c r="AC48" s="41">
        <v>0.15</v>
      </c>
      <c r="AD48" s="51" t="e">
        <f>#REF!-AC48</f>
        <v>#REF!</v>
      </c>
      <c r="AE48" s="54" t="s">
        <v>314</v>
      </c>
    </row>
    <row r="49" spans="1:31" ht="15">
      <c r="A49" s="54" t="s">
        <v>95</v>
      </c>
      <c r="B49" s="54" t="s">
        <v>313</v>
      </c>
      <c r="C49" s="54">
        <v>10</v>
      </c>
      <c r="D49" s="54">
        <v>0.5</v>
      </c>
      <c r="E49" s="54">
        <v>250</v>
      </c>
      <c r="F49" s="54">
        <v>200</v>
      </c>
      <c r="G49" s="46">
        <v>1.5</v>
      </c>
      <c r="H49" s="48">
        <v>0.18</v>
      </c>
      <c r="I49" s="48" t="s">
        <v>248</v>
      </c>
      <c r="J49" s="118">
        <f>VLOOKUP($A49,'2019 Stds Ltg Table'!$B$4:$G$85,2,0)</f>
        <v>0.65</v>
      </c>
      <c r="K49" s="139" t="str">
        <f>VLOOKUP($A49,'2019 Stds Ltg Table'!$B$4:$G$85,3,0)</f>
        <v>Portable lighting for office areas (Note 6)</v>
      </c>
      <c r="L49" s="118">
        <f>VLOOKUP($A49,'2019 Stds Ltg Table'!$B$4:$G$85,4,0)</f>
        <v>0.2</v>
      </c>
      <c r="M49" s="139">
        <f>VLOOKUP($A49,'2019 Stds Ltg Table'!$B$4:$G$85,5,0)</f>
        <v>0</v>
      </c>
      <c r="N49" s="118">
        <f>VLOOKUP($A49,'2019 Stds Ltg Table'!$B$4:$G$85,6,0)</f>
        <v>0</v>
      </c>
      <c r="O49" s="58">
        <v>150</v>
      </c>
      <c r="P49" s="58">
        <v>150</v>
      </c>
      <c r="Q49" s="73">
        <v>0</v>
      </c>
      <c r="R49" s="73">
        <v>0</v>
      </c>
      <c r="S49" s="55">
        <v>75</v>
      </c>
      <c r="T49" s="43">
        <v>500</v>
      </c>
      <c r="U49" s="42">
        <v>1</v>
      </c>
      <c r="V49" s="42">
        <v>4</v>
      </c>
      <c r="W49" s="42" t="s">
        <v>35</v>
      </c>
      <c r="X49" s="42">
        <v>1</v>
      </c>
      <c r="Y49" s="42">
        <v>240</v>
      </c>
      <c r="AA49" s="41">
        <v>10</v>
      </c>
      <c r="AB49" s="52">
        <f>C49-AA49</f>
        <v>0</v>
      </c>
      <c r="AC49" s="41">
        <v>0.15</v>
      </c>
      <c r="AD49" s="51" t="e">
        <f>#REF!-AC49</f>
        <v>#REF!</v>
      </c>
      <c r="AE49" s="54" t="s">
        <v>315</v>
      </c>
    </row>
    <row r="50" spans="1:31" ht="15">
      <c r="A50" s="54" t="s">
        <v>98</v>
      </c>
      <c r="B50" s="54" t="s">
        <v>313</v>
      </c>
      <c r="C50" s="54">
        <f t="shared" ref="C50:H50" si="6">C49</f>
        <v>10</v>
      </c>
      <c r="D50" s="54">
        <f t="shared" si="6"/>
        <v>0.5</v>
      </c>
      <c r="E50" s="54">
        <f t="shared" si="6"/>
        <v>250</v>
      </c>
      <c r="F50" s="54">
        <f t="shared" si="6"/>
        <v>200</v>
      </c>
      <c r="G50" s="46">
        <f t="shared" si="6"/>
        <v>1.5</v>
      </c>
      <c r="H50" s="48">
        <f t="shared" si="6"/>
        <v>0.18</v>
      </c>
      <c r="I50" s="48" t="s">
        <v>248</v>
      </c>
      <c r="J50" s="118">
        <f>VLOOKUP($A50,'2019 Stds Ltg Table'!$B$4:$G$85,2,0)</f>
        <v>0.6</v>
      </c>
      <c r="K50" s="139" t="str">
        <f>VLOOKUP($A50,'2019 Stds Ltg Table'!$B$4:$G$85,3,0)</f>
        <v>Portable lighting for office areas (Note 6)</v>
      </c>
      <c r="L50" s="118">
        <f>VLOOKUP($A50,'2019 Stds Ltg Table'!$B$4:$G$85,4,0)</f>
        <v>0.2</v>
      </c>
      <c r="M50" s="139">
        <f>VLOOKUP($A50,'2019 Stds Ltg Table'!$B$4:$G$85,5,0)</f>
        <v>0</v>
      </c>
      <c r="N50" s="118">
        <f>VLOOKUP($A50,'2019 Stds Ltg Table'!$B$4:$G$85,6,0)</f>
        <v>0</v>
      </c>
      <c r="O50" s="58">
        <f>O49</f>
        <v>150</v>
      </c>
      <c r="P50" s="58">
        <f>P49</f>
        <v>150</v>
      </c>
      <c r="Q50" s="73">
        <v>0</v>
      </c>
      <c r="R50" s="73">
        <v>0</v>
      </c>
      <c r="S50" s="55">
        <f>S49</f>
        <v>75</v>
      </c>
      <c r="T50" s="43">
        <f>T49</f>
        <v>500</v>
      </c>
      <c r="U50" s="42">
        <f>U49</f>
        <v>1</v>
      </c>
      <c r="V50" s="42">
        <f>V49</f>
        <v>4</v>
      </c>
      <c r="W50" s="42" t="s">
        <v>35</v>
      </c>
      <c r="X50" s="42">
        <v>1</v>
      </c>
      <c r="Y50" s="42">
        <v>241</v>
      </c>
      <c r="AB50" s="52"/>
      <c r="AD50" s="51"/>
      <c r="AE50" s="54"/>
    </row>
    <row r="51" spans="1:31" ht="15">
      <c r="A51" s="54" t="s">
        <v>103</v>
      </c>
      <c r="B51" s="54" t="s">
        <v>316</v>
      </c>
      <c r="C51" s="54">
        <v>5</v>
      </c>
      <c r="D51" s="54">
        <v>0.5</v>
      </c>
      <c r="E51" s="54">
        <v>250</v>
      </c>
      <c r="F51" s="54">
        <v>200</v>
      </c>
      <c r="G51" s="54">
        <v>0</v>
      </c>
      <c r="H51" s="48">
        <v>0</v>
      </c>
      <c r="I51" s="48" t="s">
        <v>248</v>
      </c>
      <c r="J51" s="118">
        <f>VLOOKUP($A51,'2019 Stds Ltg Table'!$B$4:$G$85,2,0)</f>
        <v>0.5</v>
      </c>
      <c r="K51" s="139">
        <f>VLOOKUP($A51,'2019 Stds Ltg Table'!$B$4:$G$85,3,0)</f>
        <v>0</v>
      </c>
      <c r="L51" s="118">
        <f>VLOOKUP($A51,'2019 Stds Ltg Table'!$B$4:$G$85,4,0)</f>
        <v>0</v>
      </c>
      <c r="M51" s="139">
        <f>VLOOKUP($A51,'2019 Stds Ltg Table'!$B$4:$G$85,5,0)</f>
        <v>0</v>
      </c>
      <c r="N51" s="118">
        <f>VLOOKUP($A51,'2019 Stds Ltg Table'!$B$4:$G$85,6,0)</f>
        <v>0</v>
      </c>
      <c r="O51" s="58">
        <v>8760</v>
      </c>
      <c r="P51" s="58">
        <v>8760</v>
      </c>
      <c r="Q51" s="73">
        <v>0</v>
      </c>
      <c r="R51" s="73">
        <v>0</v>
      </c>
      <c r="S51" s="55">
        <v>10</v>
      </c>
      <c r="T51" s="43">
        <v>40</v>
      </c>
      <c r="U51" s="42">
        <v>1.5</v>
      </c>
      <c r="V51" s="42">
        <v>2</v>
      </c>
      <c r="W51" s="42" t="s">
        <v>45</v>
      </c>
      <c r="X51" s="42">
        <v>0</v>
      </c>
      <c r="Y51" s="42">
        <v>242</v>
      </c>
      <c r="Z51" s="54" t="s">
        <v>317</v>
      </c>
      <c r="AA51" s="41">
        <v>10</v>
      </c>
      <c r="AB51" s="52">
        <f>C51-AA51</f>
        <v>-5</v>
      </c>
      <c r="AC51" s="41">
        <v>0.75</v>
      </c>
      <c r="AD51" s="51" t="e">
        <f>#REF!-AC51</f>
        <v>#REF!</v>
      </c>
      <c r="AE51" s="54" t="s">
        <v>318</v>
      </c>
    </row>
    <row r="52" spans="1:31" ht="15">
      <c r="A52" s="54" t="s">
        <v>102</v>
      </c>
      <c r="B52" s="54" t="s">
        <v>316</v>
      </c>
      <c r="C52" s="54">
        <v>5</v>
      </c>
      <c r="D52" s="54">
        <v>0.5</v>
      </c>
      <c r="E52" s="54">
        <v>250</v>
      </c>
      <c r="F52" s="54">
        <v>200</v>
      </c>
      <c r="G52" s="54">
        <v>0</v>
      </c>
      <c r="H52" s="48">
        <v>0</v>
      </c>
      <c r="I52" s="48" t="s">
        <v>248</v>
      </c>
      <c r="J52" s="118">
        <f>VLOOKUP($A52,'2019 Stds Ltg Table'!$B$4:$G$85,2,0)</f>
        <v>0.25</v>
      </c>
      <c r="K52" s="139">
        <f>VLOOKUP($A52,'2019 Stds Ltg Table'!$B$4:$G$85,3,0)</f>
        <v>0</v>
      </c>
      <c r="L52" s="118">
        <f>VLOOKUP($A52,'2019 Stds Ltg Table'!$B$4:$G$85,4,0)</f>
        <v>0</v>
      </c>
      <c r="M52" s="139">
        <f>VLOOKUP($A52,'2019 Stds Ltg Table'!$B$4:$G$85,5,0)</f>
        <v>0</v>
      </c>
      <c r="N52" s="118">
        <f>VLOOKUP($A52,'2019 Stds Ltg Table'!$B$4:$G$85,6,0)</f>
        <v>0</v>
      </c>
      <c r="O52" s="58">
        <v>8760</v>
      </c>
      <c r="P52" s="58">
        <v>8760</v>
      </c>
      <c r="Q52" s="73">
        <v>0</v>
      </c>
      <c r="R52" s="73">
        <v>0</v>
      </c>
      <c r="S52" s="55">
        <v>10</v>
      </c>
      <c r="T52" s="43">
        <v>40</v>
      </c>
      <c r="U52" s="42">
        <v>1.5</v>
      </c>
      <c r="V52" s="42">
        <v>2</v>
      </c>
      <c r="W52" s="42" t="s">
        <v>45</v>
      </c>
      <c r="X52" s="42">
        <v>0</v>
      </c>
      <c r="Y52" s="42">
        <v>243</v>
      </c>
      <c r="Z52" s="54" t="s">
        <v>317</v>
      </c>
      <c r="AA52" s="41">
        <v>10</v>
      </c>
      <c r="AB52" s="52">
        <f>C52-AA52</f>
        <v>-5</v>
      </c>
      <c r="AC52" s="41">
        <v>0.75</v>
      </c>
      <c r="AD52" s="51" t="e">
        <f>#REF!-AC52</f>
        <v>#REF!</v>
      </c>
      <c r="AE52" s="54" t="s">
        <v>319</v>
      </c>
    </row>
    <row r="53" spans="1:31" ht="15">
      <c r="A53" s="54" t="s">
        <v>99</v>
      </c>
      <c r="B53" s="54" t="s">
        <v>316</v>
      </c>
      <c r="C53" s="54">
        <v>5</v>
      </c>
      <c r="D53" s="54">
        <v>0.5</v>
      </c>
      <c r="E53" s="54">
        <v>250</v>
      </c>
      <c r="F53" s="54">
        <v>200</v>
      </c>
      <c r="G53" s="54">
        <v>0</v>
      </c>
      <c r="H53" s="48">
        <v>0</v>
      </c>
      <c r="I53" s="48" t="s">
        <v>248</v>
      </c>
      <c r="J53" s="118">
        <f>VLOOKUP($A53,'2019 Stds Ltg Table'!$B$4:$G$85,2,0)</f>
        <v>0.1</v>
      </c>
      <c r="K53" s="139" t="str">
        <f>VLOOKUP($A53,'2019 Stds Ltg Table'!$B$4:$G$85,3,0)</f>
        <v>First ATM (W)</v>
      </c>
      <c r="L53" s="118">
        <f>VLOOKUP($A53,'2019 Stds Ltg Table'!$B$4:$G$85,4,0)</f>
        <v>100</v>
      </c>
      <c r="M53" s="139" t="str">
        <f>VLOOKUP($A53,'2019 Stds Ltg Table'!$B$4:$G$85,5,0)</f>
        <v>Additional ATM (50 W each)</v>
      </c>
      <c r="N53" s="118">
        <f>VLOOKUP($A53,'2019 Stds Ltg Table'!$B$4:$G$85,6,0)</f>
        <v>50</v>
      </c>
      <c r="O53" s="58">
        <v>8760</v>
      </c>
      <c r="P53" s="58">
        <v>8760</v>
      </c>
      <c r="Q53" s="73">
        <v>0</v>
      </c>
      <c r="R53" s="73">
        <v>0</v>
      </c>
      <c r="S53" s="55">
        <v>10</v>
      </c>
      <c r="T53" s="43">
        <v>40</v>
      </c>
      <c r="U53" s="42">
        <v>1.5</v>
      </c>
      <c r="V53" s="42">
        <v>2</v>
      </c>
      <c r="W53" s="42" t="s">
        <v>45</v>
      </c>
      <c r="X53" s="42">
        <v>0</v>
      </c>
      <c r="Y53" s="42">
        <v>244</v>
      </c>
      <c r="Z53" s="54" t="s">
        <v>320</v>
      </c>
      <c r="AA53" s="41">
        <v>10</v>
      </c>
      <c r="AB53" s="52">
        <f>C53-AA53</f>
        <v>-5</v>
      </c>
      <c r="AC53" s="41">
        <v>0.75</v>
      </c>
      <c r="AD53" s="51" t="e">
        <f>#REF!-AC53</f>
        <v>#REF!</v>
      </c>
      <c r="AE53" s="54" t="s">
        <v>321</v>
      </c>
    </row>
    <row r="54" spans="1:31" ht="15">
      <c r="A54" s="41" t="s">
        <v>104</v>
      </c>
      <c r="B54" s="54" t="s">
        <v>322</v>
      </c>
      <c r="C54" s="136">
        <v>10</v>
      </c>
      <c r="D54" s="54">
        <f>D57</f>
        <v>0.5</v>
      </c>
      <c r="E54" s="54">
        <f>E57</f>
        <v>250</v>
      </c>
      <c r="F54" s="54">
        <f>F57</f>
        <v>200</v>
      </c>
      <c r="G54" s="46">
        <v>5</v>
      </c>
      <c r="H54" s="48">
        <f>H57</f>
        <v>0.18</v>
      </c>
      <c r="I54" s="48" t="s">
        <v>248</v>
      </c>
      <c r="J54" s="118">
        <f>VLOOKUP($A54,'2019 Stds Ltg Table'!$B$4:$G$85,2,0)</f>
        <v>1.1000000000000001</v>
      </c>
      <c r="K54" s="139" t="str">
        <f>VLOOKUP($A54,'2019 Stds Ltg Table'!$B$4:$G$85,3,0)</f>
        <v>Specialized Task Work (Note 8)</v>
      </c>
      <c r="L54" s="118">
        <f>VLOOKUP($A54,'2019 Stds Ltg Table'!$B$4:$G$85,4,0)</f>
        <v>0.35</v>
      </c>
      <c r="M54" s="139">
        <f>VLOOKUP($A54,'2019 Stds Ltg Table'!$B$4:$G$85,5,0)</f>
        <v>0</v>
      </c>
      <c r="N54" s="118">
        <f>VLOOKUP($A54,'2019 Stds Ltg Table'!$B$4:$G$85,6,0)</f>
        <v>0</v>
      </c>
      <c r="O54" s="58">
        <f>O57</f>
        <v>150</v>
      </c>
      <c r="P54" s="58">
        <f>P57</f>
        <v>150</v>
      </c>
      <c r="Q54" s="73">
        <v>0</v>
      </c>
      <c r="R54" s="73">
        <v>1</v>
      </c>
      <c r="S54" s="58">
        <f>S57</f>
        <v>100</v>
      </c>
      <c r="T54" s="43">
        <f>T57</f>
        <v>1000</v>
      </c>
      <c r="U54" s="42">
        <f>U57</f>
        <v>1.5</v>
      </c>
      <c r="V54" s="42">
        <f>V57</f>
        <v>2</v>
      </c>
      <c r="W54" s="42" t="s">
        <v>39</v>
      </c>
      <c r="X54" s="42">
        <v>1</v>
      </c>
      <c r="Y54" s="42">
        <v>245</v>
      </c>
      <c r="AA54" s="41">
        <v>33</v>
      </c>
      <c r="AB54" s="52">
        <f>C54-AA54</f>
        <v>-23</v>
      </c>
      <c r="AC54" s="41">
        <v>0.2</v>
      </c>
      <c r="AD54" s="51" t="e">
        <f>#REF!-AC54</f>
        <v>#REF!</v>
      </c>
    </row>
    <row r="55" spans="1:31" ht="15">
      <c r="A55" s="41" t="s">
        <v>127</v>
      </c>
      <c r="B55" s="41" t="s">
        <v>323</v>
      </c>
      <c r="C55" s="54">
        <v>142.85714285714286</v>
      </c>
      <c r="D55" s="54">
        <v>0.5</v>
      </c>
      <c r="E55" s="54">
        <v>245</v>
      </c>
      <c r="F55" s="54">
        <v>105</v>
      </c>
      <c r="G55" s="46">
        <v>0.5</v>
      </c>
      <c r="H55" s="48">
        <v>0.09</v>
      </c>
      <c r="I55" s="48" t="s">
        <v>248</v>
      </c>
      <c r="J55" s="118">
        <f>VLOOKUP($A55,'2019 Stds Ltg Table'!$B$4:$G$85,2,0)</f>
        <v>0.95</v>
      </c>
      <c r="K55" s="139" t="str">
        <f>VLOOKUP($A55,'2019 Stds Ltg Table'!$B$4:$G$85,3,0)</f>
        <v>Ornamental</v>
      </c>
      <c r="L55" s="118">
        <f>VLOOKUP($A55,'2019 Stds Ltg Table'!$B$4:$G$85,4,0)</f>
        <v>0.3</v>
      </c>
      <c r="M55" s="139">
        <f>VLOOKUP($A55,'2019 Stds Ltg Table'!$B$4:$G$85,5,0)</f>
        <v>0</v>
      </c>
      <c r="N55" s="118">
        <f>VLOOKUP($A55,'2019 Stds Ltg Table'!$B$4:$G$85,6,0)</f>
        <v>0</v>
      </c>
      <c r="O55" s="58">
        <v>150</v>
      </c>
      <c r="P55" s="58">
        <v>150</v>
      </c>
      <c r="Q55" s="73">
        <v>0</v>
      </c>
      <c r="R55" s="73">
        <v>0</v>
      </c>
      <c r="S55" s="55">
        <v>200</v>
      </c>
      <c r="T55" s="43">
        <v>1500</v>
      </c>
      <c r="U55" s="42">
        <v>1.5</v>
      </c>
      <c r="V55" s="42">
        <v>2</v>
      </c>
      <c r="W55" s="42" t="s">
        <v>25</v>
      </c>
      <c r="X55" s="42">
        <v>1</v>
      </c>
      <c r="Y55" s="42">
        <v>246</v>
      </c>
      <c r="AA55" s="41">
        <v>143</v>
      </c>
      <c r="AB55" s="52">
        <f>C55-AA55</f>
        <v>-0.1428571428571388</v>
      </c>
      <c r="AC55" s="41">
        <v>1.07</v>
      </c>
      <c r="AD55" s="51" t="e">
        <f>#REF!-AC55</f>
        <v>#REF!</v>
      </c>
      <c r="AE55" s="41" t="s">
        <v>127</v>
      </c>
    </row>
    <row r="56" spans="1:31" ht="15">
      <c r="A56" s="41" t="s">
        <v>128</v>
      </c>
      <c r="B56" s="54" t="s">
        <v>324</v>
      </c>
      <c r="C56" s="54">
        <v>10</v>
      </c>
      <c r="D56" s="54">
        <v>0.5</v>
      </c>
      <c r="E56" s="54">
        <v>250</v>
      </c>
      <c r="F56" s="54">
        <v>250</v>
      </c>
      <c r="G56" s="46">
        <v>0</v>
      </c>
      <c r="H56" s="48">
        <v>0</v>
      </c>
      <c r="I56" s="48" t="s">
        <v>250</v>
      </c>
      <c r="J56" s="118">
        <f>VLOOKUP($A56,'2019 Stds Ltg Table'!$B$4:$G$85,2,0)</f>
        <v>0.65</v>
      </c>
      <c r="K56" s="139" t="str">
        <f>VLOOKUP($A56,'2019 Stds Ltg Table'!$B$4:$G$85,3,0)</f>
        <v>Accent, display and feature (Note 3)</v>
      </c>
      <c r="L56" s="118">
        <f>VLOOKUP($A56,'2019 Stds Ltg Table'!$B$4:$G$85,4,0)</f>
        <v>0.2</v>
      </c>
      <c r="M56" s="139" t="str">
        <f>VLOOKUP($A56,'2019 Stds Ltg Table'!$B$4:$G$85,5,0)</f>
        <v>Decorative</v>
      </c>
      <c r="N56" s="118">
        <f>VLOOKUP($A56,'2019 Stds Ltg Table'!$B$4:$G$85,6,0)</f>
        <v>0.15</v>
      </c>
      <c r="O56" s="58">
        <v>8760</v>
      </c>
      <c r="P56" s="58">
        <v>8760</v>
      </c>
      <c r="Q56" s="73">
        <v>0</v>
      </c>
      <c r="R56" s="73">
        <v>0</v>
      </c>
      <c r="S56" s="55">
        <v>50</v>
      </c>
      <c r="T56" s="43">
        <v>100</v>
      </c>
      <c r="U56" s="42">
        <v>1.5</v>
      </c>
      <c r="V56" s="42">
        <v>2</v>
      </c>
      <c r="W56" s="42" t="s">
        <v>35</v>
      </c>
      <c r="X56" s="42">
        <v>1</v>
      </c>
      <c r="Y56" s="42">
        <v>247</v>
      </c>
      <c r="AB56" s="52"/>
      <c r="AD56" s="51"/>
    </row>
    <row r="57" spans="1:31" ht="15">
      <c r="A57" s="41" t="s">
        <v>109</v>
      </c>
      <c r="B57" s="41" t="s">
        <v>325</v>
      </c>
      <c r="C57" s="54">
        <v>16.6666666666667</v>
      </c>
      <c r="D57" s="54">
        <v>0.5</v>
      </c>
      <c r="E57" s="54">
        <v>250</v>
      </c>
      <c r="F57" s="54">
        <v>200</v>
      </c>
      <c r="G57" s="46">
        <v>1</v>
      </c>
      <c r="H57" s="48">
        <v>0.18</v>
      </c>
      <c r="I57" s="48" t="s">
        <v>248</v>
      </c>
      <c r="J57" s="118">
        <f>VLOOKUP($A57,'2019 Stds Ltg Table'!$B$4:$G$85,2,0)</f>
        <v>0.6</v>
      </c>
      <c r="K57" s="139" t="str">
        <f>VLOOKUP($A57,'2019 Stds Ltg Table'!$B$4:$G$85,3,0)</f>
        <v>External Illuminated Mirror (Note5)</v>
      </c>
      <c r="L57" s="118">
        <f>VLOOKUP($A57,'2019 Stds Ltg Table'!$B$4:$G$85,4,0)</f>
        <v>40</v>
      </c>
      <c r="M57" s="139" t="str">
        <f>VLOOKUP($A57,'2019 Stds Ltg Table'!$B$4:$G$85,5,0)</f>
        <v>Internal Illuminated Mirror (Note 5)</v>
      </c>
      <c r="N57" s="118">
        <f>VLOOKUP($A57,'2019 Stds Ltg Table'!$B$4:$G$85,6,0)</f>
        <v>120</v>
      </c>
      <c r="O57" s="58">
        <v>150</v>
      </c>
      <c r="P57" s="58">
        <v>150</v>
      </c>
      <c r="Q57" s="73">
        <v>0</v>
      </c>
      <c r="R57" s="73">
        <v>0</v>
      </c>
      <c r="S57" s="55">
        <v>100</v>
      </c>
      <c r="T57" s="43">
        <v>1000</v>
      </c>
      <c r="U57" s="42">
        <v>1.5</v>
      </c>
      <c r="V57" s="42">
        <v>2</v>
      </c>
      <c r="W57" s="42" t="s">
        <v>39</v>
      </c>
      <c r="X57" s="42">
        <v>1</v>
      </c>
      <c r="Y57" s="42">
        <v>248</v>
      </c>
      <c r="AB57" s="52"/>
      <c r="AD57" s="51"/>
      <c r="AE57" s="41" t="s">
        <v>326</v>
      </c>
    </row>
    <row r="58" spans="1:31" ht="15">
      <c r="A58" s="41" t="s">
        <v>106</v>
      </c>
      <c r="B58" s="41" t="s">
        <v>327</v>
      </c>
      <c r="C58" s="136">
        <f t="shared" ref="C58:H58" si="7">C57</f>
        <v>16.6666666666667</v>
      </c>
      <c r="D58" s="54">
        <f t="shared" si="7"/>
        <v>0.5</v>
      </c>
      <c r="E58" s="54">
        <f t="shared" si="7"/>
        <v>250</v>
      </c>
      <c r="F58" s="54">
        <f t="shared" si="7"/>
        <v>200</v>
      </c>
      <c r="G58" s="46">
        <f t="shared" si="7"/>
        <v>1</v>
      </c>
      <c r="H58" s="48">
        <f t="shared" si="7"/>
        <v>0.18</v>
      </c>
      <c r="I58" s="48" t="s">
        <v>250</v>
      </c>
      <c r="J58" s="118">
        <f>VLOOKUP($A58,'2019 Stds Ltg Table'!$B$4:$G$85,2,0)</f>
        <v>1.05</v>
      </c>
      <c r="K58" s="139" t="str">
        <f>VLOOKUP($A58,'2019 Stds Ltg Table'!$B$4:$G$85,3,0)</f>
        <v>Accent, display and feature (Note 3)</v>
      </c>
      <c r="L58" s="118">
        <f>VLOOKUP($A58,'2019 Stds Ltg Table'!$B$4:$G$85,4,0)</f>
        <v>0.2</v>
      </c>
      <c r="M58" s="139" t="str">
        <f>VLOOKUP($A58,'2019 Stds Ltg Table'!$B$4:$G$85,5,0)</f>
        <v>Decorative</v>
      </c>
      <c r="N58" s="118">
        <f>VLOOKUP($A58,'2019 Stds Ltg Table'!$B$4:$G$85,6,0)</f>
        <v>0.15</v>
      </c>
      <c r="O58" s="58">
        <f>O57</f>
        <v>150</v>
      </c>
      <c r="P58" s="58">
        <f>P57</f>
        <v>150</v>
      </c>
      <c r="Q58" s="73">
        <v>0</v>
      </c>
      <c r="R58" s="73">
        <f>R9/2</f>
        <v>5</v>
      </c>
      <c r="S58" s="55">
        <f>S57</f>
        <v>100</v>
      </c>
      <c r="T58" s="43">
        <f>T57</f>
        <v>1000</v>
      </c>
      <c r="U58" s="42">
        <f>U57</f>
        <v>1.5</v>
      </c>
      <c r="V58" s="42">
        <f>V57</f>
        <v>2</v>
      </c>
      <c r="W58" s="42" t="s">
        <v>39</v>
      </c>
      <c r="X58" s="42">
        <v>1</v>
      </c>
      <c r="Y58" s="42">
        <v>249</v>
      </c>
      <c r="AB58" s="52"/>
      <c r="AD58" s="51"/>
    </row>
    <row r="59" spans="1:31" ht="15">
      <c r="A59" s="41" t="s">
        <v>108</v>
      </c>
      <c r="B59" s="41" t="s">
        <v>325</v>
      </c>
      <c r="C59" s="136">
        <f t="shared" ref="C59:H59" si="8">C57</f>
        <v>16.6666666666667</v>
      </c>
      <c r="D59" s="54">
        <f t="shared" si="8"/>
        <v>0.5</v>
      </c>
      <c r="E59" s="54">
        <f t="shared" si="8"/>
        <v>250</v>
      </c>
      <c r="F59" s="54">
        <f t="shared" si="8"/>
        <v>200</v>
      </c>
      <c r="G59" s="46">
        <f t="shared" si="8"/>
        <v>1</v>
      </c>
      <c r="H59" s="48">
        <f t="shared" si="8"/>
        <v>0.18</v>
      </c>
      <c r="I59" s="48" t="s">
        <v>248</v>
      </c>
      <c r="J59" s="118">
        <f>VLOOKUP($A59,'2019 Stds Ltg Table'!$B$4:$G$85,2,0)</f>
        <v>1</v>
      </c>
      <c r="K59" s="139" t="str">
        <f>VLOOKUP($A59,'2019 Stds Ltg Table'!$B$4:$G$85,3,0)</f>
        <v>Accent, display and feature (Note 3)</v>
      </c>
      <c r="L59" s="118">
        <f>VLOOKUP($A59,'2019 Stds Ltg Table'!$B$4:$G$85,4,0)</f>
        <v>0.2</v>
      </c>
      <c r="M59" s="139" t="str">
        <f>VLOOKUP($A59,'2019 Stds Ltg Table'!$B$4:$G$85,5,0)</f>
        <v>Decorative</v>
      </c>
      <c r="N59" s="118">
        <f>VLOOKUP($A59,'2019 Stds Ltg Table'!$B$4:$G$85,6,0)</f>
        <v>0.15</v>
      </c>
      <c r="O59" s="58">
        <f>O57</f>
        <v>150</v>
      </c>
      <c r="P59" s="58">
        <f>P57</f>
        <v>150</v>
      </c>
      <c r="Q59" s="73">
        <v>0</v>
      </c>
      <c r="R59" s="73">
        <v>0</v>
      </c>
      <c r="S59" s="55">
        <f>S57</f>
        <v>100</v>
      </c>
      <c r="T59" s="43">
        <f>T57</f>
        <v>1000</v>
      </c>
      <c r="U59" s="42">
        <f>U57</f>
        <v>1.5</v>
      </c>
      <c r="V59" s="42">
        <f>V57</f>
        <v>2</v>
      </c>
      <c r="W59" s="42" t="s">
        <v>39</v>
      </c>
      <c r="X59" s="42">
        <v>1</v>
      </c>
      <c r="Y59" s="42">
        <v>250</v>
      </c>
      <c r="AB59" s="52"/>
      <c r="AD59" s="51"/>
    </row>
    <row r="60" spans="1:31" ht="15">
      <c r="A60" s="41" t="s">
        <v>115</v>
      </c>
      <c r="B60" s="41" t="s">
        <v>328</v>
      </c>
      <c r="C60" s="54">
        <v>10</v>
      </c>
      <c r="D60" s="54">
        <v>0.5</v>
      </c>
      <c r="E60" s="54">
        <v>250</v>
      </c>
      <c r="F60" s="54">
        <v>200</v>
      </c>
      <c r="G60" s="46">
        <v>2</v>
      </c>
      <c r="H60" s="48">
        <v>0.18</v>
      </c>
      <c r="I60" s="48" t="s">
        <v>250</v>
      </c>
      <c r="J60" s="118">
        <f>VLOOKUP($A60,'2019 Stds Ltg Table'!$B$4:$G$85,2,0)</f>
        <v>1</v>
      </c>
      <c r="K60" s="139" t="str">
        <f>VLOOKUP($A60,'2019 Stds Ltg Table'!$B$4:$G$85,3,0)</f>
        <v>Specialized Task Work (Note 8)</v>
      </c>
      <c r="L60" s="118">
        <f>VLOOKUP($A60,'2019 Stds Ltg Table'!$B$4:$G$85,4,0)</f>
        <v>0.35</v>
      </c>
      <c r="M60" s="139">
        <f>VLOOKUP($A60,'2019 Stds Ltg Table'!$B$4:$G$85,5,0)</f>
        <v>0</v>
      </c>
      <c r="N60" s="118">
        <f>VLOOKUP($A60,'2019 Stds Ltg Table'!$B$4:$G$85,6,0)</f>
        <v>0</v>
      </c>
      <c r="O60" s="58">
        <v>150</v>
      </c>
      <c r="P60" s="58">
        <v>150</v>
      </c>
      <c r="Q60" s="73">
        <v>12.692640000000001</v>
      </c>
      <c r="R60" s="73">
        <v>0.28000000000000003</v>
      </c>
      <c r="S60" s="55">
        <v>500</v>
      </c>
      <c r="T60" s="43">
        <v>1000</v>
      </c>
      <c r="U60" s="42">
        <v>1.5</v>
      </c>
      <c r="V60" s="42">
        <v>2</v>
      </c>
      <c r="W60" s="44" t="s">
        <v>329</v>
      </c>
      <c r="X60" s="44">
        <v>1</v>
      </c>
      <c r="Y60" s="42">
        <v>251</v>
      </c>
      <c r="AA60" s="41">
        <v>10</v>
      </c>
      <c r="AB60" s="52">
        <f>C60-AA60</f>
        <v>0</v>
      </c>
      <c r="AD60" s="51"/>
      <c r="AE60" s="41" t="s">
        <v>196</v>
      </c>
    </row>
    <row r="61" spans="1:31" ht="15">
      <c r="A61" s="54" t="s">
        <v>132</v>
      </c>
      <c r="B61" s="54" t="s">
        <v>279</v>
      </c>
      <c r="C61" s="54">
        <v>80</v>
      </c>
      <c r="D61" s="54">
        <f>D62</f>
        <v>0.5</v>
      </c>
      <c r="E61" s="54">
        <f>E62</f>
        <v>255</v>
      </c>
      <c r="F61" s="54">
        <f>F62</f>
        <v>875</v>
      </c>
      <c r="G61" s="46">
        <f>G62</f>
        <v>0.5</v>
      </c>
      <c r="H61" s="48">
        <f>H62</f>
        <v>0.18</v>
      </c>
      <c r="I61" s="48" t="s">
        <v>250</v>
      </c>
      <c r="J61" s="118">
        <f>VLOOKUP($A61,'2019 Stds Ltg Table'!$B$4:$G$85,2,0)</f>
        <v>2.25</v>
      </c>
      <c r="K61" s="139">
        <f>VLOOKUP($A61,'2019 Stds Ltg Table'!$B$4:$G$85,3,0)</f>
        <v>0</v>
      </c>
      <c r="L61" s="118">
        <f>VLOOKUP($A61,'2019 Stds Ltg Table'!$B$4:$G$85,4,0)</f>
        <v>0</v>
      </c>
      <c r="M61" s="139">
        <f>VLOOKUP($A61,'2019 Stds Ltg Table'!$B$4:$G$85,5,0)</f>
        <v>0</v>
      </c>
      <c r="N61" s="118">
        <f>VLOOKUP($A61,'2019 Stds Ltg Table'!$B$4:$G$85,6,0)</f>
        <v>0</v>
      </c>
      <c r="O61" s="58">
        <f>O62</f>
        <v>150</v>
      </c>
      <c r="P61" s="58">
        <f>P62</f>
        <v>150</v>
      </c>
      <c r="Q61" s="73">
        <v>0</v>
      </c>
      <c r="R61" s="73">
        <v>0</v>
      </c>
      <c r="S61" s="55">
        <f>S62</f>
        <v>150</v>
      </c>
      <c r="T61" s="43">
        <f>T62</f>
        <v>400</v>
      </c>
      <c r="U61" s="42">
        <f>U62</f>
        <v>1.5</v>
      </c>
      <c r="V61" s="42">
        <f>V62</f>
        <v>2</v>
      </c>
      <c r="W61" s="42" t="s">
        <v>39</v>
      </c>
      <c r="X61" s="42">
        <v>0</v>
      </c>
      <c r="Y61" s="42">
        <v>252</v>
      </c>
      <c r="AB61" s="52"/>
      <c r="AD61" s="51"/>
    </row>
    <row r="62" spans="1:31" ht="15">
      <c r="A62" s="54" t="s">
        <v>134</v>
      </c>
      <c r="B62" s="54" t="s">
        <v>279</v>
      </c>
      <c r="C62" s="54">
        <v>66.666666666666671</v>
      </c>
      <c r="D62" s="54">
        <v>0.5</v>
      </c>
      <c r="E62" s="54">
        <v>255</v>
      </c>
      <c r="F62" s="54">
        <v>875</v>
      </c>
      <c r="G62" s="46">
        <v>0.5</v>
      </c>
      <c r="H62" s="48">
        <v>0.18</v>
      </c>
      <c r="I62" s="48" t="s">
        <v>250</v>
      </c>
      <c r="J62" s="118">
        <f>VLOOKUP($A62,'2019 Stds Ltg Table'!$B$4:$G$85,2,0)</f>
        <v>1.45</v>
      </c>
      <c r="K62" s="139">
        <f>VLOOKUP($A62,'2019 Stds Ltg Table'!$B$4:$G$85,3,0)</f>
        <v>0</v>
      </c>
      <c r="L62" s="118">
        <f>VLOOKUP($A62,'2019 Stds Ltg Table'!$B$4:$G$85,4,0)</f>
        <v>0</v>
      </c>
      <c r="M62" s="139">
        <f>VLOOKUP($A62,'2019 Stds Ltg Table'!$B$4:$G$85,5,0)</f>
        <v>0</v>
      </c>
      <c r="N62" s="118">
        <f>VLOOKUP($A62,'2019 Stds Ltg Table'!$B$4:$G$85,6,0)</f>
        <v>0</v>
      </c>
      <c r="O62" s="58">
        <v>150</v>
      </c>
      <c r="P62" s="58">
        <v>150</v>
      </c>
      <c r="Q62" s="73">
        <v>0</v>
      </c>
      <c r="R62" s="73">
        <v>0</v>
      </c>
      <c r="S62" s="55">
        <v>150</v>
      </c>
      <c r="T62" s="43">
        <v>400</v>
      </c>
      <c r="U62" s="42">
        <v>1.5</v>
      </c>
      <c r="V62" s="42">
        <v>2</v>
      </c>
      <c r="W62" s="42" t="s">
        <v>39</v>
      </c>
      <c r="X62" s="42">
        <v>0</v>
      </c>
      <c r="Y62" s="42">
        <v>253</v>
      </c>
      <c r="AB62" s="52"/>
      <c r="AD62" s="51"/>
      <c r="AE62" s="41" t="s">
        <v>330</v>
      </c>
    </row>
    <row r="63" spans="1:31" ht="15">
      <c r="A63" s="54" t="s">
        <v>136</v>
      </c>
      <c r="B63" s="54" t="s">
        <v>279</v>
      </c>
      <c r="C63" s="54">
        <v>50</v>
      </c>
      <c r="D63" s="54">
        <f>D62</f>
        <v>0.5</v>
      </c>
      <c r="E63" s="54">
        <f>E62</f>
        <v>255</v>
      </c>
      <c r="F63" s="54">
        <f>F62</f>
        <v>875</v>
      </c>
      <c r="G63" s="46">
        <f>G62</f>
        <v>0.5</v>
      </c>
      <c r="H63" s="48">
        <f>H62</f>
        <v>0.18</v>
      </c>
      <c r="I63" s="48" t="s">
        <v>250</v>
      </c>
      <c r="J63" s="118">
        <f>VLOOKUP($A63,'2019 Stds Ltg Table'!$B$4:$G$85,2,0)</f>
        <v>1.1000000000000001</v>
      </c>
      <c r="K63" s="139">
        <f>VLOOKUP($A63,'2019 Stds Ltg Table'!$B$4:$G$85,3,0)</f>
        <v>0</v>
      </c>
      <c r="L63" s="118">
        <f>VLOOKUP($A63,'2019 Stds Ltg Table'!$B$4:$G$85,4,0)</f>
        <v>0</v>
      </c>
      <c r="M63" s="139">
        <f>VLOOKUP($A63,'2019 Stds Ltg Table'!$B$4:$G$85,5,0)</f>
        <v>0</v>
      </c>
      <c r="N63" s="118">
        <f>VLOOKUP($A63,'2019 Stds Ltg Table'!$B$4:$G$85,6,0)</f>
        <v>0</v>
      </c>
      <c r="O63" s="58">
        <f>O62</f>
        <v>150</v>
      </c>
      <c r="P63" s="58">
        <f>P62</f>
        <v>150</v>
      </c>
      <c r="Q63" s="73">
        <v>0</v>
      </c>
      <c r="R63" s="73">
        <v>0</v>
      </c>
      <c r="S63" s="55">
        <f>S62</f>
        <v>150</v>
      </c>
      <c r="T63" s="43">
        <f>T62</f>
        <v>400</v>
      </c>
      <c r="U63" s="42">
        <f>U62</f>
        <v>1.5</v>
      </c>
      <c r="V63" s="42">
        <f>V62</f>
        <v>2</v>
      </c>
      <c r="W63" s="42" t="s">
        <v>39</v>
      </c>
      <c r="X63" s="42">
        <v>0</v>
      </c>
      <c r="Y63" s="42">
        <v>254</v>
      </c>
      <c r="AB63" s="52"/>
      <c r="AD63" s="51"/>
      <c r="AE63" s="54"/>
    </row>
    <row r="64" spans="1:31" ht="15">
      <c r="A64" s="54" t="s">
        <v>138</v>
      </c>
      <c r="B64" s="54" t="s">
        <v>279</v>
      </c>
      <c r="C64" s="54">
        <v>20</v>
      </c>
      <c r="D64" s="41">
        <f>D62</f>
        <v>0.5</v>
      </c>
      <c r="E64" s="41">
        <f>E62</f>
        <v>255</v>
      </c>
      <c r="F64" s="41">
        <f>F62</f>
        <v>875</v>
      </c>
      <c r="G64" s="41">
        <v>0.2</v>
      </c>
      <c r="H64" s="137">
        <f>H62*5</f>
        <v>0.89999999999999991</v>
      </c>
      <c r="I64" s="48" t="s">
        <v>250</v>
      </c>
      <c r="J64" s="118">
        <f>VLOOKUP($A64,'2019 Stds Ltg Table'!$B$4:$G$85,2,0)</f>
        <v>0.75</v>
      </c>
      <c r="K64" s="139">
        <f>VLOOKUP($A64,'2019 Stds Ltg Table'!$B$4:$G$85,3,0)</f>
        <v>0</v>
      </c>
      <c r="L64" s="118">
        <f>VLOOKUP($A64,'2019 Stds Ltg Table'!$B$4:$G$85,4,0)</f>
        <v>0</v>
      </c>
      <c r="M64" s="139">
        <f>VLOOKUP($A64,'2019 Stds Ltg Table'!$B$4:$G$85,5,0)</f>
        <v>0</v>
      </c>
      <c r="N64" s="118">
        <f>VLOOKUP($A64,'2019 Stds Ltg Table'!$B$4:$G$85,6,0)</f>
        <v>0</v>
      </c>
      <c r="O64" s="41">
        <f>O62</f>
        <v>150</v>
      </c>
      <c r="P64" s="41">
        <f>P62</f>
        <v>150</v>
      </c>
      <c r="Q64" s="73">
        <v>0</v>
      </c>
      <c r="R64" s="73">
        <v>0</v>
      </c>
      <c r="S64" s="41">
        <f>S62</f>
        <v>150</v>
      </c>
      <c r="T64" s="43">
        <f>T62</f>
        <v>400</v>
      </c>
      <c r="U64" s="41">
        <f>U62</f>
        <v>1.5</v>
      </c>
      <c r="V64" s="41">
        <f>V62</f>
        <v>2</v>
      </c>
      <c r="W64" s="42" t="s">
        <v>39</v>
      </c>
      <c r="X64" s="42">
        <v>1</v>
      </c>
      <c r="Y64" s="42">
        <v>255</v>
      </c>
    </row>
    <row r="65" spans="1:31" ht="15">
      <c r="A65" s="41" t="s">
        <v>140</v>
      </c>
      <c r="B65" s="41" t="s">
        <v>274</v>
      </c>
      <c r="C65" s="54">
        <v>10</v>
      </c>
      <c r="D65" s="54">
        <v>0.5</v>
      </c>
      <c r="E65" s="54">
        <v>250</v>
      </c>
      <c r="F65" s="54">
        <v>250</v>
      </c>
      <c r="G65" s="46">
        <v>0</v>
      </c>
      <c r="H65" s="48">
        <v>0</v>
      </c>
      <c r="I65" s="48" t="s">
        <v>248</v>
      </c>
      <c r="J65" s="118">
        <f>VLOOKUP($A65,'2019 Stds Ltg Table'!$B$4:$G$85,2,0)</f>
        <v>0.5</v>
      </c>
      <c r="K65" s="139" t="str">
        <f>VLOOKUP($A65,'2019 Stds Ltg Table'!$B$4:$G$85,3,0)</f>
        <v>Accent, display and feature (Note 3)</v>
      </c>
      <c r="L65" s="118">
        <f>VLOOKUP($A65,'2019 Stds Ltg Table'!$B$4:$G$85,4,0)</f>
        <v>0.2</v>
      </c>
      <c r="M65" s="139" t="str">
        <f>VLOOKUP($A65,'2019 Stds Ltg Table'!$B$4:$G$85,5,0)</f>
        <v>Decorative (Note 4)</v>
      </c>
      <c r="N65" s="118">
        <f>VLOOKUP($A65,'2019 Stds Ltg Table'!$B$4:$G$85,6,0)</f>
        <v>0.15</v>
      </c>
      <c r="O65" s="58">
        <v>8760</v>
      </c>
      <c r="P65" s="58">
        <v>8760</v>
      </c>
      <c r="Q65" s="73">
        <v>0</v>
      </c>
      <c r="R65" s="73">
        <v>0</v>
      </c>
      <c r="S65" s="55">
        <v>50</v>
      </c>
      <c r="T65" s="43">
        <v>100</v>
      </c>
      <c r="U65" s="42">
        <v>1.5</v>
      </c>
      <c r="V65" s="42">
        <v>2</v>
      </c>
      <c r="W65" s="42" t="s">
        <v>35</v>
      </c>
      <c r="X65" s="42">
        <v>1</v>
      </c>
      <c r="Y65" s="42">
        <v>256</v>
      </c>
      <c r="AB65" s="52"/>
      <c r="AD65" s="51"/>
    </row>
    <row r="66" spans="1:31" ht="15">
      <c r="A66" s="54" t="s">
        <v>112</v>
      </c>
      <c r="B66" s="54" t="s">
        <v>247</v>
      </c>
      <c r="C66" s="54">
        <v>142.85714285714286</v>
      </c>
      <c r="D66" s="54">
        <v>0.5</v>
      </c>
      <c r="E66" s="54">
        <v>245</v>
      </c>
      <c r="F66" s="54">
        <v>105</v>
      </c>
      <c r="G66" s="46">
        <v>0.5</v>
      </c>
      <c r="H66" s="48">
        <v>0.09</v>
      </c>
      <c r="I66" s="48" t="s">
        <v>248</v>
      </c>
      <c r="J66" s="118">
        <f>VLOOKUP($A66,'2019 Stds Ltg Table'!$B$4:$G$85,2,0)</f>
        <v>0.6</v>
      </c>
      <c r="K66" s="139" t="str">
        <f>VLOOKUP($A66,'2019 Stds Ltg Table'!$B$4:$G$85,3,0)</f>
        <v>Ornamental</v>
      </c>
      <c r="L66" s="118">
        <f>VLOOKUP($A66,'2019 Stds Ltg Table'!$B$4:$G$85,4,0)</f>
        <v>0.3</v>
      </c>
      <c r="M66" s="139">
        <f>VLOOKUP($A66,'2019 Stds Ltg Table'!$B$4:$G$85,5,0)</f>
        <v>0</v>
      </c>
      <c r="N66" s="118">
        <f>VLOOKUP($A66,'2019 Stds Ltg Table'!$B$4:$G$85,6,0)</f>
        <v>0</v>
      </c>
      <c r="O66" s="58">
        <v>150</v>
      </c>
      <c r="P66" s="58">
        <v>150</v>
      </c>
      <c r="Q66" s="73">
        <v>0</v>
      </c>
      <c r="R66" s="73">
        <v>0</v>
      </c>
      <c r="S66" s="55">
        <v>2</v>
      </c>
      <c r="T66" s="43">
        <v>50</v>
      </c>
      <c r="U66" s="42">
        <v>1.5</v>
      </c>
      <c r="V66" s="42">
        <v>2</v>
      </c>
      <c r="W66" s="42" t="s">
        <v>25</v>
      </c>
      <c r="X66" s="42">
        <v>1</v>
      </c>
      <c r="Y66" s="42">
        <v>257</v>
      </c>
      <c r="AA66" s="41">
        <v>143</v>
      </c>
      <c r="AB66" s="52">
        <f>C66-AA66</f>
        <v>-0.1428571428571388</v>
      </c>
      <c r="AC66" s="41">
        <v>1.07</v>
      </c>
      <c r="AD66" s="51" t="e">
        <f>#REF!-AC66</f>
        <v>#REF!</v>
      </c>
      <c r="AE66" s="54" t="s">
        <v>331</v>
      </c>
    </row>
    <row r="67" spans="1:31" ht="15">
      <c r="A67" s="54" t="s">
        <v>113</v>
      </c>
      <c r="B67" s="54" t="s">
        <v>332</v>
      </c>
      <c r="C67" s="54">
        <v>142.85714285714286</v>
      </c>
      <c r="D67" s="54">
        <v>0.5</v>
      </c>
      <c r="E67" s="54">
        <v>245</v>
      </c>
      <c r="F67" s="54">
        <v>105</v>
      </c>
      <c r="G67" s="46">
        <v>0.5</v>
      </c>
      <c r="H67" s="48">
        <v>0.09</v>
      </c>
      <c r="I67" s="48" t="s">
        <v>250</v>
      </c>
      <c r="J67" s="118">
        <f>VLOOKUP($A67,'2019 Stds Ltg Table'!$B$4:$G$85,2,0)</f>
        <v>1</v>
      </c>
      <c r="K67" s="139" t="str">
        <f>VLOOKUP($A67,'2019 Stds Ltg Table'!$B$4:$G$85,3,0)</f>
        <v>Ornamental</v>
      </c>
      <c r="L67" s="118">
        <f>VLOOKUP($A67,'2019 Stds Ltg Table'!$B$4:$G$85,4,0)</f>
        <v>0.3</v>
      </c>
      <c r="M67" s="139">
        <f>VLOOKUP($A67,'2019 Stds Ltg Table'!$B$4:$G$85,5,0)</f>
        <v>0</v>
      </c>
      <c r="N67" s="118">
        <f>VLOOKUP($A67,'2019 Stds Ltg Table'!$B$4:$G$85,6,0)</f>
        <v>0</v>
      </c>
      <c r="O67" s="58">
        <v>150</v>
      </c>
      <c r="P67" s="58">
        <v>150</v>
      </c>
      <c r="Q67" s="73">
        <v>0</v>
      </c>
      <c r="R67" s="73">
        <v>0</v>
      </c>
      <c r="S67" s="55">
        <v>2</v>
      </c>
      <c r="T67" s="43">
        <v>200</v>
      </c>
      <c r="U67" s="42">
        <v>1.5</v>
      </c>
      <c r="V67" s="42">
        <v>2</v>
      </c>
      <c r="W67" s="42" t="s">
        <v>25</v>
      </c>
      <c r="X67" s="42">
        <v>1</v>
      </c>
      <c r="Y67" s="42">
        <v>258</v>
      </c>
      <c r="AA67" s="41">
        <v>143</v>
      </c>
      <c r="AB67" s="52">
        <f>C67-AA67</f>
        <v>-0.1428571428571388</v>
      </c>
      <c r="AC67" s="41">
        <v>1.07</v>
      </c>
      <c r="AD67" s="51" t="e">
        <f>#REF!-AC67</f>
        <v>#REF!</v>
      </c>
      <c r="AE67" s="54" t="s">
        <v>333</v>
      </c>
    </row>
    <row r="68" spans="1:31" ht="15">
      <c r="A68" s="41" t="s">
        <v>129</v>
      </c>
      <c r="B68" s="41" t="s">
        <v>334</v>
      </c>
      <c r="C68" s="54">
        <v>33.333333333333336</v>
      </c>
      <c r="D68" s="54">
        <v>0.5</v>
      </c>
      <c r="E68" s="54">
        <v>250</v>
      </c>
      <c r="F68" s="54">
        <v>250</v>
      </c>
      <c r="G68" s="46">
        <v>0.5</v>
      </c>
      <c r="H68" s="48">
        <v>0.18</v>
      </c>
      <c r="I68" s="48" t="s">
        <v>248</v>
      </c>
      <c r="J68" s="118">
        <f>VLOOKUP($A68,'2019 Stds Ltg Table'!$B$4:$G$85,2,0)</f>
        <v>0.4</v>
      </c>
      <c r="K68" s="139">
        <f>VLOOKUP($A68,'2019 Stds Ltg Table'!$B$4:$G$85,3,0)</f>
        <v>0</v>
      </c>
      <c r="L68" s="118">
        <f>VLOOKUP($A68,'2019 Stds Ltg Table'!$B$4:$G$85,4,0)</f>
        <v>0</v>
      </c>
      <c r="M68" s="139">
        <f>VLOOKUP($A68,'2019 Stds Ltg Table'!$B$4:$G$85,5,0)</f>
        <v>0</v>
      </c>
      <c r="N68" s="118">
        <f>VLOOKUP($A68,'2019 Stds Ltg Table'!$B$4:$G$85,6,0)</f>
        <v>0</v>
      </c>
      <c r="O68" s="58">
        <v>150</v>
      </c>
      <c r="P68" s="58">
        <v>150</v>
      </c>
      <c r="Q68" s="73">
        <v>0</v>
      </c>
      <c r="R68" s="73">
        <v>0</v>
      </c>
      <c r="S68" s="55">
        <v>50</v>
      </c>
      <c r="T68" s="43">
        <v>500</v>
      </c>
      <c r="U68" s="42">
        <v>1.5</v>
      </c>
      <c r="V68" s="42">
        <v>2</v>
      </c>
      <c r="W68" s="42" t="s">
        <v>25</v>
      </c>
      <c r="X68" s="42">
        <v>0</v>
      </c>
      <c r="Y68" s="42">
        <v>259</v>
      </c>
      <c r="AB68" s="52"/>
      <c r="AD68" s="51"/>
      <c r="AE68" s="41" t="s">
        <v>335</v>
      </c>
    </row>
    <row r="69" spans="1:31" ht="15">
      <c r="A69" s="41" t="s">
        <v>130</v>
      </c>
      <c r="B69" s="41" t="s">
        <v>334</v>
      </c>
      <c r="C69" s="54">
        <v>33.333333333333336</v>
      </c>
      <c r="D69" s="54">
        <v>0.5</v>
      </c>
      <c r="E69" s="54">
        <v>250</v>
      </c>
      <c r="F69" s="54">
        <v>250</v>
      </c>
      <c r="G69" s="46">
        <v>0.5</v>
      </c>
      <c r="H69" s="48">
        <v>0.18</v>
      </c>
      <c r="I69" s="48" t="s">
        <v>248</v>
      </c>
      <c r="J69" s="118">
        <f>VLOOKUP($A69,'2019 Stds Ltg Table'!$B$4:$G$85,2,0)</f>
        <v>0.45</v>
      </c>
      <c r="K69" s="139" t="str">
        <f>VLOOKUP($A69,'2019 Stds Ltg Table'!$B$4:$G$85,3,0)</f>
        <v>Accent, display and feature (Note 3)</v>
      </c>
      <c r="L69" s="118">
        <f>VLOOKUP($A69,'2019 Stds Ltg Table'!$B$4:$G$85,4,0)</f>
        <v>0.2</v>
      </c>
      <c r="M69" s="139">
        <f>VLOOKUP($A69,'2019 Stds Ltg Table'!$B$4:$G$85,5,0)</f>
        <v>0</v>
      </c>
      <c r="N69" s="118">
        <f>VLOOKUP($A69,'2019 Stds Ltg Table'!$B$4:$G$85,6,0)</f>
        <v>0</v>
      </c>
      <c r="O69" s="58">
        <v>150</v>
      </c>
      <c r="P69" s="58">
        <v>150</v>
      </c>
      <c r="Q69" s="73">
        <v>0</v>
      </c>
      <c r="R69" s="73">
        <v>0</v>
      </c>
      <c r="S69" s="55">
        <v>50</v>
      </c>
      <c r="T69" s="43">
        <v>500</v>
      </c>
      <c r="U69" s="42">
        <v>1.5</v>
      </c>
      <c r="V69" s="42">
        <v>2</v>
      </c>
      <c r="W69" s="42" t="s">
        <v>25</v>
      </c>
      <c r="X69" s="42">
        <v>0</v>
      </c>
      <c r="Y69" s="42">
        <v>260</v>
      </c>
      <c r="AB69" s="52"/>
      <c r="AD69" s="51"/>
      <c r="AE69" s="41" t="s">
        <v>336</v>
      </c>
    </row>
    <row r="70" spans="1:31" ht="15">
      <c r="A70" s="41" t="s">
        <v>161</v>
      </c>
      <c r="B70" s="41" t="s">
        <v>313</v>
      </c>
      <c r="C70" s="54">
        <v>10</v>
      </c>
      <c r="D70" s="54">
        <v>0.5</v>
      </c>
      <c r="E70" s="54">
        <v>250</v>
      </c>
      <c r="F70" s="54">
        <v>200</v>
      </c>
      <c r="G70" s="46">
        <v>1.5</v>
      </c>
      <c r="H70" s="48">
        <v>0.18</v>
      </c>
      <c r="I70" s="48" t="s">
        <v>248</v>
      </c>
      <c r="J70" s="118">
        <v>0.4</v>
      </c>
      <c r="K70" s="139">
        <f>VLOOKUP($A70,'2019 Stds Ltg Table'!$B$4:$G$85,3,0)</f>
        <v>0</v>
      </c>
      <c r="L70" s="118">
        <f>VLOOKUP($A70,'2019 Stds Ltg Table'!$B$4:$G$85,4,0)</f>
        <v>0</v>
      </c>
      <c r="M70" s="139">
        <f>VLOOKUP($A70,'2019 Stds Ltg Table'!$B$4:$G$85,5,0)</f>
        <v>0</v>
      </c>
      <c r="N70" s="118">
        <f>VLOOKUP($A70,'2019 Stds Ltg Table'!$B$4:$G$85,6,0)</f>
        <v>0</v>
      </c>
      <c r="O70" s="58">
        <v>150</v>
      </c>
      <c r="P70" s="58">
        <v>150</v>
      </c>
      <c r="Q70" s="73">
        <v>0</v>
      </c>
      <c r="R70" s="73">
        <v>0</v>
      </c>
      <c r="S70" s="55">
        <v>75</v>
      </c>
      <c r="T70" s="43">
        <v>500</v>
      </c>
      <c r="U70" s="42">
        <v>1</v>
      </c>
      <c r="V70" s="42">
        <v>4</v>
      </c>
      <c r="W70" s="42" t="s">
        <v>35</v>
      </c>
      <c r="X70" s="42">
        <v>1</v>
      </c>
      <c r="Y70" s="42">
        <v>261</v>
      </c>
      <c r="AB70" s="52"/>
      <c r="AD70" s="51"/>
      <c r="AE70" s="41" t="s">
        <v>161</v>
      </c>
    </row>
    <row r="71" spans="1:31" ht="15">
      <c r="A71" s="41" t="s">
        <v>163</v>
      </c>
      <c r="B71" s="41" t="s">
        <v>288</v>
      </c>
      <c r="C71" s="54">
        <v>0</v>
      </c>
      <c r="D71" s="54">
        <v>0.5</v>
      </c>
      <c r="E71" s="54">
        <v>250</v>
      </c>
      <c r="F71" s="54">
        <v>250</v>
      </c>
      <c r="G71" s="46">
        <v>0</v>
      </c>
      <c r="H71" s="48">
        <v>0</v>
      </c>
      <c r="I71" s="48" t="s">
        <v>250</v>
      </c>
      <c r="J71" s="118">
        <f>VLOOKUP($A71,'2019 Stds Ltg Table'!$B$4:$G$85,2,0)</f>
        <v>0</v>
      </c>
      <c r="K71" s="139">
        <f>VLOOKUP($A71,'2019 Stds Ltg Table'!$B$4:$G$85,3,0)</f>
        <v>0</v>
      </c>
      <c r="L71" s="118">
        <f>VLOOKUP($A71,'2019 Stds Ltg Table'!$B$4:$G$85,4,0)</f>
        <v>0</v>
      </c>
      <c r="M71" s="139">
        <f>VLOOKUP($A71,'2019 Stds Ltg Table'!$B$4:$G$85,5,0)</f>
        <v>0</v>
      </c>
      <c r="N71" s="118">
        <f>VLOOKUP($A71,'2019 Stds Ltg Table'!$B$4:$G$85,6,0)</f>
        <v>0</v>
      </c>
      <c r="O71" s="58">
        <v>8760</v>
      </c>
      <c r="P71" s="58">
        <v>8760</v>
      </c>
      <c r="Q71" s="73">
        <v>0</v>
      </c>
      <c r="R71" s="73">
        <v>0</v>
      </c>
      <c r="S71" s="55">
        <v>0</v>
      </c>
      <c r="T71" s="43">
        <v>0</v>
      </c>
      <c r="U71" s="42">
        <v>0</v>
      </c>
      <c r="V71" s="42">
        <v>0</v>
      </c>
      <c r="W71" s="44" t="s">
        <v>337</v>
      </c>
      <c r="X71" s="44">
        <v>1</v>
      </c>
      <c r="Y71" s="42">
        <v>262</v>
      </c>
      <c r="Z71" s="54" t="s">
        <v>258</v>
      </c>
      <c r="AA71" s="41">
        <v>0</v>
      </c>
      <c r="AB71" s="52">
        <f>C71-AA71</f>
        <v>0</v>
      </c>
      <c r="AC71" s="41">
        <v>0</v>
      </c>
      <c r="AD71" s="51" t="e">
        <f>#REF!-AC71</f>
        <v>#REF!</v>
      </c>
      <c r="AE71" s="41" t="s">
        <v>163</v>
      </c>
    </row>
    <row r="72" spans="1:31" ht="15">
      <c r="A72" s="54" t="s">
        <v>164</v>
      </c>
      <c r="B72" s="54" t="s">
        <v>288</v>
      </c>
      <c r="C72" s="54">
        <v>0</v>
      </c>
      <c r="D72" s="54">
        <v>0.5</v>
      </c>
      <c r="E72" s="54">
        <v>250</v>
      </c>
      <c r="F72" s="54">
        <v>250</v>
      </c>
      <c r="G72" s="46">
        <v>0</v>
      </c>
      <c r="H72" s="48">
        <v>0</v>
      </c>
      <c r="I72" s="48" t="s">
        <v>250</v>
      </c>
      <c r="J72" s="118">
        <f>VLOOKUP($A72,'2019 Stds Ltg Table'!$B$4:$G$85,2,0)</f>
        <v>0</v>
      </c>
      <c r="K72" s="139">
        <f>VLOOKUP($A72,'2019 Stds Ltg Table'!$B$4:$G$85,3,0)</f>
        <v>0</v>
      </c>
      <c r="L72" s="118">
        <f>VLOOKUP($A72,'2019 Stds Ltg Table'!$B$4:$G$85,4,0)</f>
        <v>0</v>
      </c>
      <c r="M72" s="139">
        <f>VLOOKUP($A72,'2019 Stds Ltg Table'!$B$4:$G$85,5,0)</f>
        <v>0</v>
      </c>
      <c r="N72" s="118">
        <f>VLOOKUP($A72,'2019 Stds Ltg Table'!$B$4:$G$85,6,0)</f>
        <v>0</v>
      </c>
      <c r="O72" s="58">
        <v>8760</v>
      </c>
      <c r="P72" s="58">
        <v>8760</v>
      </c>
      <c r="Q72" s="73">
        <v>0</v>
      </c>
      <c r="R72" s="73">
        <v>0</v>
      </c>
      <c r="S72" s="55">
        <v>0</v>
      </c>
      <c r="T72" s="43">
        <v>0</v>
      </c>
      <c r="U72" s="42">
        <v>0</v>
      </c>
      <c r="V72" s="42">
        <v>0</v>
      </c>
      <c r="W72" s="44" t="s">
        <v>337</v>
      </c>
      <c r="X72" s="44">
        <v>1</v>
      </c>
      <c r="Y72" s="42">
        <v>263</v>
      </c>
      <c r="Z72" s="54" t="s">
        <v>258</v>
      </c>
      <c r="AA72" s="41">
        <v>0</v>
      </c>
      <c r="AB72" s="52">
        <f>C72-AA72</f>
        <v>0</v>
      </c>
      <c r="AC72" s="41">
        <v>0</v>
      </c>
      <c r="AD72" s="51" t="e">
        <f>#REF!-AC72</f>
        <v>#REF!</v>
      </c>
      <c r="AE72" s="54" t="s">
        <v>164</v>
      </c>
    </row>
    <row r="73" spans="1:31" ht="15">
      <c r="A73" s="54" t="s">
        <v>142</v>
      </c>
      <c r="B73" s="54" t="s">
        <v>269</v>
      </c>
      <c r="C73" s="54">
        <v>10</v>
      </c>
      <c r="D73" s="54">
        <v>0.5</v>
      </c>
      <c r="E73" s="54">
        <v>250</v>
      </c>
      <c r="F73" s="54">
        <v>200</v>
      </c>
      <c r="G73" s="46">
        <v>1.5</v>
      </c>
      <c r="H73" s="48">
        <v>0.18</v>
      </c>
      <c r="I73" s="48" t="s">
        <v>248</v>
      </c>
      <c r="J73" s="118">
        <f>VLOOKUP($A73,'2019 Stds Ltg Table'!$B$4:$G$85,2,0)</f>
        <v>0.9</v>
      </c>
      <c r="K73" s="139" t="str">
        <f>VLOOKUP($A73,'2019 Stds Ltg Table'!$B$4:$G$85,3,0)</f>
        <v>Videoconferencing</v>
      </c>
      <c r="L73" s="118">
        <f>VLOOKUP($A73,'2019 Stds Ltg Table'!$B$4:$G$85,4,0)</f>
        <v>1</v>
      </c>
      <c r="M73" s="139">
        <f>VLOOKUP($A73,'2019 Stds Ltg Table'!$B$4:$G$85,5,0)</f>
        <v>0</v>
      </c>
      <c r="N73" s="118">
        <f>VLOOKUP($A73,'2019 Stds Ltg Table'!$B$4:$G$85,6,0)</f>
        <v>0</v>
      </c>
      <c r="O73" s="58">
        <v>150</v>
      </c>
      <c r="P73" s="58">
        <v>150</v>
      </c>
      <c r="Q73" s="73">
        <v>0</v>
      </c>
      <c r="R73" s="73">
        <v>0</v>
      </c>
      <c r="S73" s="55">
        <v>300</v>
      </c>
      <c r="T73" s="43">
        <v>300</v>
      </c>
      <c r="U73" s="42">
        <v>1.5</v>
      </c>
      <c r="V73" s="42">
        <v>2</v>
      </c>
      <c r="W73" s="42" t="s">
        <v>35</v>
      </c>
      <c r="X73" s="42">
        <v>1</v>
      </c>
      <c r="Y73" s="42">
        <v>264</v>
      </c>
      <c r="AA73" s="41">
        <v>10</v>
      </c>
      <c r="AB73" s="52">
        <f>C73-AA73</f>
        <v>0</v>
      </c>
      <c r="AC73" s="41">
        <v>0.15</v>
      </c>
      <c r="AD73" s="51" t="e">
        <f>#REF!-AC73</f>
        <v>#REF!</v>
      </c>
      <c r="AE73" s="54" t="s">
        <v>142</v>
      </c>
    </row>
    <row r="74" spans="1:31" ht="15">
      <c r="A74" s="122" t="s">
        <v>148</v>
      </c>
      <c r="B74" s="121" t="s">
        <v>274</v>
      </c>
      <c r="C74" s="122">
        <v>10</v>
      </c>
      <c r="D74" s="122">
        <v>0.5</v>
      </c>
      <c r="E74" s="122">
        <v>250</v>
      </c>
      <c r="F74" s="122">
        <v>250</v>
      </c>
      <c r="G74" s="123">
        <v>0</v>
      </c>
      <c r="H74" s="124">
        <v>0</v>
      </c>
      <c r="I74" s="124" t="s">
        <v>248</v>
      </c>
      <c r="J74" s="118">
        <f>VLOOKUP($A74,'2019 Stds Ltg Table'!$B$4:$G$85,2,0)</f>
        <v>0.8</v>
      </c>
      <c r="K74" s="139" t="str">
        <f>VLOOKUP($A74,'2019 Stds Ltg Table'!$B$4:$G$85,3,0)</f>
        <v>Decorative (Note 4)</v>
      </c>
      <c r="L74" s="118">
        <f>VLOOKUP($A74,'2019 Stds Ltg Table'!$B$4:$G$85,4,0)</f>
        <v>0.15</v>
      </c>
      <c r="M74" s="139">
        <f>VLOOKUP($A74,'2019 Stds Ltg Table'!$B$4:$G$85,5,0)</f>
        <v>0</v>
      </c>
      <c r="N74" s="118">
        <f>VLOOKUP($A74,'2019 Stds Ltg Table'!$B$4:$G$85,6,0)</f>
        <v>0</v>
      </c>
      <c r="O74" s="125">
        <v>150</v>
      </c>
      <c r="P74" s="125">
        <v>150</v>
      </c>
      <c r="Q74" s="127">
        <v>0</v>
      </c>
      <c r="R74" s="127">
        <v>0</v>
      </c>
      <c r="S74" s="128">
        <v>50</v>
      </c>
      <c r="T74" s="129">
        <v>100</v>
      </c>
      <c r="U74" s="130">
        <v>1.5</v>
      </c>
      <c r="V74" s="130">
        <v>2</v>
      </c>
      <c r="W74" s="130" t="s">
        <v>35</v>
      </c>
      <c r="X74" s="130">
        <v>1</v>
      </c>
      <c r="Y74" s="130">
        <v>269</v>
      </c>
      <c r="Z74" s="134"/>
      <c r="AA74" s="121"/>
      <c r="AB74" s="132"/>
      <c r="AC74" s="121"/>
      <c r="AD74" s="121"/>
      <c r="AE74" s="121"/>
    </row>
    <row r="75" spans="1:31" ht="15">
      <c r="A75" s="121" t="s">
        <v>152</v>
      </c>
      <c r="B75" s="121" t="s">
        <v>277</v>
      </c>
      <c r="C75" s="122">
        <v>66.666666666666671</v>
      </c>
      <c r="D75" s="122">
        <v>0.5</v>
      </c>
      <c r="E75" s="122">
        <v>275</v>
      </c>
      <c r="F75" s="122">
        <v>275</v>
      </c>
      <c r="G75" s="123">
        <v>0.5</v>
      </c>
      <c r="H75" s="124">
        <v>0.57799999999999996</v>
      </c>
      <c r="I75" s="124" t="s">
        <v>250</v>
      </c>
      <c r="J75" s="118">
        <f>VLOOKUP($A75,'2019 Stds Ltg Table'!$B$4:$G$85,2,0)</f>
        <v>0.8</v>
      </c>
      <c r="K75" s="139" t="str">
        <f>VLOOKUP($A75,'2019 Stds Ltg Table'!$B$4:$G$85,3,0)</f>
        <v>Ornamental</v>
      </c>
      <c r="L75" s="118">
        <f>VLOOKUP($A75,'2019 Stds Ltg Table'!$B$4:$G$85,4,0)</f>
        <v>0.3</v>
      </c>
      <c r="M75" s="139">
        <f>VLOOKUP($A75,'2019 Stds Ltg Table'!$B$4:$G$85,5,0)</f>
        <v>0</v>
      </c>
      <c r="N75" s="118">
        <f>VLOOKUP($A75,'2019 Stds Ltg Table'!$B$4:$G$85,6,0)</f>
        <v>0</v>
      </c>
      <c r="O75" s="125">
        <v>150</v>
      </c>
      <c r="P75" s="125">
        <v>150</v>
      </c>
      <c r="Q75" s="127">
        <v>0</v>
      </c>
      <c r="R75" s="127">
        <v>0.25</v>
      </c>
      <c r="S75" s="128">
        <v>50</v>
      </c>
      <c r="T75" s="129">
        <v>200</v>
      </c>
      <c r="U75" s="130">
        <v>1.5</v>
      </c>
      <c r="V75" s="130">
        <v>2</v>
      </c>
      <c r="W75" s="130" t="s">
        <v>48</v>
      </c>
      <c r="X75" s="130">
        <v>1</v>
      </c>
      <c r="Y75" s="130">
        <v>270</v>
      </c>
      <c r="Z75" s="134"/>
      <c r="AA75" s="121"/>
      <c r="AB75" s="132"/>
      <c r="AC75" s="121"/>
      <c r="AD75" s="121"/>
      <c r="AE75" s="121"/>
    </row>
    <row r="76" spans="1:31" ht="15">
      <c r="A76" s="121" t="s">
        <v>149</v>
      </c>
      <c r="B76" s="121" t="s">
        <v>307</v>
      </c>
      <c r="C76" s="122">
        <v>66.666666666666671</v>
      </c>
      <c r="D76" s="122">
        <v>0.5</v>
      </c>
      <c r="E76" s="122">
        <v>275</v>
      </c>
      <c r="F76" s="122">
        <v>275</v>
      </c>
      <c r="G76" s="123">
        <v>1</v>
      </c>
      <c r="H76" s="124">
        <v>0.09</v>
      </c>
      <c r="I76" s="124" t="s">
        <v>250</v>
      </c>
      <c r="J76" s="118">
        <f>VLOOKUP($A76,'2019 Stds Ltg Table'!$B$4:$G$85,2,0)</f>
        <v>0.75</v>
      </c>
      <c r="K76" s="139" t="str">
        <f>VLOOKUP($A76,'2019 Stds Ltg Table'!$B$4:$G$85,3,0)</f>
        <v>Ornamental</v>
      </c>
      <c r="L76" s="118">
        <f>VLOOKUP($A76,'2019 Stds Ltg Table'!$B$4:$G$85,4,0)</f>
        <v>0.3</v>
      </c>
      <c r="M76" s="139">
        <f>VLOOKUP($A76,'2019 Stds Ltg Table'!$B$4:$G$85,5,0)</f>
        <v>0</v>
      </c>
      <c r="N76" s="118">
        <f>VLOOKUP($A76,'2019 Stds Ltg Table'!$B$4:$G$85,6,0)</f>
        <v>0</v>
      </c>
      <c r="O76" s="125">
        <v>150</v>
      </c>
      <c r="P76" s="125">
        <v>150</v>
      </c>
      <c r="Q76" s="127">
        <v>0</v>
      </c>
      <c r="R76" s="127">
        <v>0</v>
      </c>
      <c r="S76" s="128">
        <v>40</v>
      </c>
      <c r="T76" s="129">
        <v>300</v>
      </c>
      <c r="U76" s="130">
        <v>1.5</v>
      </c>
      <c r="V76" s="130">
        <v>2</v>
      </c>
      <c r="W76" s="130" t="s">
        <v>25</v>
      </c>
      <c r="X76" s="130">
        <v>1</v>
      </c>
      <c r="Y76" s="130">
        <v>271</v>
      </c>
      <c r="Z76" s="134"/>
      <c r="AA76" s="121">
        <v>67</v>
      </c>
      <c r="AB76" s="132">
        <v>-0.3333333333333286</v>
      </c>
      <c r="AC76" s="121">
        <v>0.5</v>
      </c>
      <c r="AD76" s="121" t="e">
        <v>#REF!</v>
      </c>
      <c r="AE76" s="121" t="s">
        <v>308</v>
      </c>
    </row>
    <row r="77" spans="1:31" ht="15">
      <c r="A77" s="121" t="s">
        <v>145</v>
      </c>
      <c r="B77" s="121" t="s">
        <v>309</v>
      </c>
      <c r="C77" s="122">
        <v>66.666666666666671</v>
      </c>
      <c r="D77" s="122">
        <v>0.5</v>
      </c>
      <c r="E77" s="122">
        <v>250</v>
      </c>
      <c r="F77" s="122">
        <v>250</v>
      </c>
      <c r="G77" s="123">
        <v>0.5</v>
      </c>
      <c r="H77" s="124">
        <v>0.09</v>
      </c>
      <c r="I77" s="124" t="s">
        <v>248</v>
      </c>
      <c r="J77" s="118">
        <f>VLOOKUP($A77,'2019 Stds Ltg Table'!$B$4:$G$85,2,0)</f>
        <v>0.85</v>
      </c>
      <c r="K77" s="139" t="str">
        <f>VLOOKUP($A77,'2019 Stds Ltg Table'!$B$4:$G$85,3,0)</f>
        <v>Ornamental</v>
      </c>
      <c r="L77" s="118">
        <f>VLOOKUP($A77,'2019 Stds Ltg Table'!$B$4:$G$85,4,0)</f>
        <v>0.3</v>
      </c>
      <c r="M77" s="139" t="str">
        <f>VLOOKUP($A77,'2019 Stds Ltg Table'!$B$4:$G$85,5,0)</f>
        <v>Transition Lighitng OFF at night (Note 12)</v>
      </c>
      <c r="N77" s="118">
        <f>VLOOKUP($A77,'2019 Stds Ltg Table'!$B$4:$G$85,6,0)</f>
        <v>0.95</v>
      </c>
      <c r="O77" s="125">
        <v>150</v>
      </c>
      <c r="P77" s="125">
        <v>150</v>
      </c>
      <c r="Q77" s="127">
        <v>0</v>
      </c>
      <c r="R77" s="127">
        <v>0</v>
      </c>
      <c r="S77" s="128">
        <v>50</v>
      </c>
      <c r="T77" s="129">
        <v>200</v>
      </c>
      <c r="U77" s="130">
        <v>1.5</v>
      </c>
      <c r="V77" s="130">
        <v>2</v>
      </c>
      <c r="W77" s="130" t="s">
        <v>25</v>
      </c>
      <c r="X77" s="130">
        <v>1</v>
      </c>
      <c r="Y77" s="130">
        <v>272</v>
      </c>
      <c r="Z77" s="134" t="s">
        <v>310</v>
      </c>
      <c r="AA77" s="121">
        <v>10</v>
      </c>
      <c r="AB77" s="132">
        <v>56.666666666666671</v>
      </c>
      <c r="AC77" s="121">
        <v>0.15</v>
      </c>
      <c r="AD77" s="121" t="e">
        <v>#REF!</v>
      </c>
      <c r="AE77" s="121" t="s">
        <v>198</v>
      </c>
    </row>
    <row r="78" spans="1:31" ht="15">
      <c r="A78" s="121" t="s">
        <v>150</v>
      </c>
      <c r="B78" s="121" t="s">
        <v>269</v>
      </c>
      <c r="C78" s="122">
        <v>66.666666666666671</v>
      </c>
      <c r="D78" s="122">
        <v>0.5</v>
      </c>
      <c r="E78" s="122">
        <v>245</v>
      </c>
      <c r="F78" s="122">
        <v>155</v>
      </c>
      <c r="G78" s="123">
        <v>1</v>
      </c>
      <c r="H78" s="124">
        <v>0.09</v>
      </c>
      <c r="I78" s="124" t="s">
        <v>248</v>
      </c>
      <c r="J78" s="118">
        <f>VLOOKUP($A78,'2019 Stds Ltg Table'!$B$4:$G$85,2,0)</f>
        <v>0.95</v>
      </c>
      <c r="K78" s="139" t="str">
        <f>VLOOKUP($A78,'2019 Stds Ltg Table'!$B$4:$G$85,3,0)</f>
        <v>Ornamental</v>
      </c>
      <c r="L78" s="118">
        <f>VLOOKUP($A78,'2019 Stds Ltg Table'!$B$4:$G$85,4,0)</f>
        <v>0.3</v>
      </c>
      <c r="M78" s="139">
        <f>VLOOKUP($A78,'2019 Stds Ltg Table'!$B$4:$G$85,5,0)</f>
        <v>0</v>
      </c>
      <c r="N78" s="118">
        <f>VLOOKUP($A78,'2019 Stds Ltg Table'!$B$4:$G$85,6,0)</f>
        <v>0</v>
      </c>
      <c r="O78" s="125">
        <v>150</v>
      </c>
      <c r="P78" s="125">
        <v>150</v>
      </c>
      <c r="Q78" s="127">
        <v>0</v>
      </c>
      <c r="R78" s="127">
        <v>0</v>
      </c>
      <c r="S78" s="128">
        <v>30</v>
      </c>
      <c r="T78" s="129">
        <v>300</v>
      </c>
      <c r="U78" s="130">
        <v>1.5</v>
      </c>
      <c r="V78" s="130">
        <v>2</v>
      </c>
      <c r="W78" s="130" t="s">
        <v>25</v>
      </c>
      <c r="X78" s="130">
        <v>1</v>
      </c>
      <c r="Y78" s="130">
        <v>273</v>
      </c>
      <c r="Z78" s="134"/>
      <c r="AA78" s="121">
        <v>67</v>
      </c>
      <c r="AB78" s="132">
        <v>-0.3333333333333286</v>
      </c>
      <c r="AC78" s="121">
        <v>0.5</v>
      </c>
      <c r="AD78" s="121" t="e">
        <v>#REF!</v>
      </c>
      <c r="AE78" s="121" t="s">
        <v>270</v>
      </c>
    </row>
    <row r="79" spans="1:31" ht="15">
      <c r="A79" s="121" t="s">
        <v>151</v>
      </c>
      <c r="B79" s="121" t="s">
        <v>323</v>
      </c>
      <c r="C79" s="122">
        <v>142.85714285714286</v>
      </c>
      <c r="D79" s="122">
        <v>0.5</v>
      </c>
      <c r="E79" s="122">
        <v>245</v>
      </c>
      <c r="F79" s="122">
        <v>105</v>
      </c>
      <c r="G79" s="123">
        <v>0.5</v>
      </c>
      <c r="H79" s="124">
        <v>0.09</v>
      </c>
      <c r="I79" s="124" t="s">
        <v>248</v>
      </c>
      <c r="J79" s="118">
        <f>VLOOKUP($A79,'2019 Stds Ltg Table'!$B$4:$G$85,2,0)</f>
        <v>1</v>
      </c>
      <c r="K79" s="139" t="str">
        <f>VLOOKUP($A79,'2019 Stds Ltg Table'!$B$4:$G$85,3,0)</f>
        <v>Ornamental</v>
      </c>
      <c r="L79" s="118">
        <f>VLOOKUP($A79,'2019 Stds Ltg Table'!$B$4:$G$85,4,0)</f>
        <v>0.3</v>
      </c>
      <c r="M79" s="139">
        <f>VLOOKUP($A79,'2019 Stds Ltg Table'!$B$4:$G$85,5,0)</f>
        <v>0</v>
      </c>
      <c r="N79" s="118">
        <f>VLOOKUP($A79,'2019 Stds Ltg Table'!$B$4:$G$85,6,0)</f>
        <v>0</v>
      </c>
      <c r="O79" s="125">
        <v>150</v>
      </c>
      <c r="P79" s="125">
        <v>150</v>
      </c>
      <c r="Q79" s="127">
        <v>0</v>
      </c>
      <c r="R79" s="127">
        <v>0</v>
      </c>
      <c r="S79" s="128">
        <v>200</v>
      </c>
      <c r="T79" s="129">
        <v>1500</v>
      </c>
      <c r="U79" s="130">
        <v>1.5</v>
      </c>
      <c r="V79" s="130">
        <v>2</v>
      </c>
      <c r="W79" s="130" t="s">
        <v>25</v>
      </c>
      <c r="X79" s="130">
        <v>1</v>
      </c>
      <c r="Y79" s="130">
        <v>274</v>
      </c>
      <c r="Z79" s="134"/>
      <c r="AA79" s="121">
        <v>143</v>
      </c>
      <c r="AB79" s="132">
        <v>-0.1428571428571388</v>
      </c>
      <c r="AC79" s="121">
        <v>1.07</v>
      </c>
      <c r="AD79" s="121" t="e">
        <v>#REF!</v>
      </c>
      <c r="AE79" s="121" t="s">
        <v>127</v>
      </c>
    </row>
    <row r="80" spans="1:31" ht="15">
      <c r="A80" s="121" t="s">
        <v>153</v>
      </c>
      <c r="B80" s="121" t="s">
        <v>324</v>
      </c>
      <c r="C80" s="122">
        <v>10</v>
      </c>
      <c r="D80" s="122">
        <v>0.5</v>
      </c>
      <c r="E80" s="122">
        <v>250</v>
      </c>
      <c r="F80" s="122">
        <v>250</v>
      </c>
      <c r="G80" s="123">
        <v>0</v>
      </c>
      <c r="H80" s="124">
        <v>0</v>
      </c>
      <c r="I80" s="124" t="s">
        <v>250</v>
      </c>
      <c r="J80" s="118">
        <f>VLOOKUP($A80,'2019 Stds Ltg Table'!$B$4:$G$85,2,0)</f>
        <v>0.8</v>
      </c>
      <c r="K80" s="139" t="str">
        <f>VLOOKUP($A80,'2019 Stds Ltg Table'!$B$4:$G$85,3,0)</f>
        <v>Accent, display and feature (Note 3)</v>
      </c>
      <c r="L80" s="118">
        <f>VLOOKUP($A80,'2019 Stds Ltg Table'!$B$4:$G$85,4,0)</f>
        <v>0.2</v>
      </c>
      <c r="M80" s="139">
        <f>VLOOKUP($A80,'2019 Stds Ltg Table'!$B$4:$G$85,5,0)</f>
        <v>0</v>
      </c>
      <c r="N80" s="118">
        <f>VLOOKUP($A80,'2019 Stds Ltg Table'!$B$4:$G$85,6,0)</f>
        <v>0</v>
      </c>
      <c r="O80" s="125">
        <v>150</v>
      </c>
      <c r="P80" s="125">
        <v>150</v>
      </c>
      <c r="Q80" s="127">
        <v>0</v>
      </c>
      <c r="R80" s="127">
        <v>0</v>
      </c>
      <c r="S80" s="128">
        <v>50</v>
      </c>
      <c r="T80" s="129">
        <v>100</v>
      </c>
      <c r="U80" s="130">
        <v>1.5</v>
      </c>
      <c r="V80" s="130">
        <v>2</v>
      </c>
      <c r="W80" s="130" t="s">
        <v>35</v>
      </c>
      <c r="X80" s="130">
        <v>1</v>
      </c>
      <c r="Y80" s="130">
        <v>275</v>
      </c>
      <c r="Z80" s="134"/>
      <c r="AA80" s="121"/>
      <c r="AB80" s="132"/>
      <c r="AC80" s="121"/>
      <c r="AD80" s="121"/>
      <c r="AE80" s="121"/>
    </row>
    <row r="81" spans="1:31" ht="15">
      <c r="A81" s="121" t="s">
        <v>147</v>
      </c>
      <c r="B81" s="121" t="s">
        <v>274</v>
      </c>
      <c r="C81" s="122">
        <v>10</v>
      </c>
      <c r="D81" s="122">
        <v>0.5</v>
      </c>
      <c r="E81" s="122">
        <v>250</v>
      </c>
      <c r="F81" s="122">
        <v>250</v>
      </c>
      <c r="G81" s="123">
        <v>0</v>
      </c>
      <c r="H81" s="124">
        <v>0</v>
      </c>
      <c r="I81" s="124" t="s">
        <v>248</v>
      </c>
      <c r="J81" s="118">
        <f>VLOOKUP($A81,'2019 Stds Ltg Table'!$B$4:$G$85,2,0)</f>
        <v>0.8</v>
      </c>
      <c r="K81" s="139">
        <f>VLOOKUP($A81,'2019 Stds Ltg Table'!$B$4:$G$85,3,0)</f>
        <v>0</v>
      </c>
      <c r="L81" s="118">
        <f>VLOOKUP($A81,'2019 Stds Ltg Table'!$B$4:$G$85,4,0)</f>
        <v>0</v>
      </c>
      <c r="M81" s="139">
        <f>VLOOKUP($A81,'2019 Stds Ltg Table'!$B$4:$G$85,5,0)</f>
        <v>0</v>
      </c>
      <c r="N81" s="118">
        <f>VLOOKUP($A81,'2019 Stds Ltg Table'!$B$4:$G$85,6,0)</f>
        <v>0</v>
      </c>
      <c r="O81" s="125">
        <v>150</v>
      </c>
      <c r="P81" s="125">
        <v>150</v>
      </c>
      <c r="Q81" s="127">
        <v>0</v>
      </c>
      <c r="R81" s="127">
        <v>0</v>
      </c>
      <c r="S81" s="128">
        <v>50</v>
      </c>
      <c r="T81" s="129">
        <v>100</v>
      </c>
      <c r="U81" s="130">
        <v>1.5</v>
      </c>
      <c r="V81" s="130">
        <v>2</v>
      </c>
      <c r="W81" s="130" t="s">
        <v>35</v>
      </c>
      <c r="X81" s="130">
        <v>1</v>
      </c>
      <c r="Y81" s="130">
        <v>276</v>
      </c>
      <c r="Z81" s="134"/>
      <c r="AA81" s="121"/>
      <c r="AB81" s="132"/>
      <c r="AC81" s="121"/>
      <c r="AD81" s="121"/>
      <c r="AE81" s="121"/>
    </row>
    <row r="82" spans="1:31" ht="15">
      <c r="A82" s="41" t="s">
        <v>144</v>
      </c>
      <c r="B82" s="41" t="s">
        <v>286</v>
      </c>
      <c r="C82" s="54">
        <v>10</v>
      </c>
      <c r="D82" s="54">
        <v>0.5</v>
      </c>
      <c r="E82" s="54">
        <v>250</v>
      </c>
      <c r="F82" s="54">
        <v>200</v>
      </c>
      <c r="G82" s="46">
        <v>1</v>
      </c>
      <c r="H82" s="48">
        <v>0.18</v>
      </c>
      <c r="I82" s="48" t="s">
        <v>250</v>
      </c>
      <c r="J82" s="118">
        <f>VLOOKUP($A82,'2019 Stds Ltg Table'!$B$4:$G$85,2,0)</f>
        <v>0.4</v>
      </c>
      <c r="K82" s="139">
        <f>VLOOKUP($A82,'2019 Stds Ltg Table'!$B$4:$G$85,3,0)</f>
        <v>0</v>
      </c>
      <c r="L82" s="118">
        <f>VLOOKUP($A82,'2019 Stds Ltg Table'!$B$4:$G$85,4,0)</f>
        <v>0</v>
      </c>
      <c r="M82" s="139">
        <f>VLOOKUP($A82,'2019 Stds Ltg Table'!$B$4:$G$85,5,0)</f>
        <v>0</v>
      </c>
      <c r="N82" s="118">
        <f>VLOOKUP($A82,'2019 Stds Ltg Table'!$B$4:$G$85,6,0)</f>
        <v>0</v>
      </c>
      <c r="O82" s="58">
        <v>150</v>
      </c>
      <c r="P82" s="58">
        <v>150</v>
      </c>
      <c r="Q82" s="73">
        <v>0</v>
      </c>
      <c r="R82" s="73">
        <v>0</v>
      </c>
      <c r="S82" s="55">
        <v>100</v>
      </c>
      <c r="T82" s="43">
        <v>300</v>
      </c>
      <c r="U82" s="42">
        <v>1.5</v>
      </c>
      <c r="V82" s="42">
        <v>2</v>
      </c>
      <c r="W82" s="42" t="s">
        <v>35</v>
      </c>
      <c r="X82" s="42">
        <v>1</v>
      </c>
      <c r="Y82" s="42">
        <v>201</v>
      </c>
      <c r="AA82" s="41">
        <v>10</v>
      </c>
      <c r="AB82" s="52">
        <f>C82-AA82</f>
        <v>0</v>
      </c>
      <c r="AC82" s="41">
        <v>0.15</v>
      </c>
      <c r="AD82" s="51" t="e">
        <f>#REF!-AC82</f>
        <v>#REF!</v>
      </c>
      <c r="AE82" s="41" t="s">
        <v>338</v>
      </c>
    </row>
    <row r="83" spans="1:31">
      <c r="A83" s="41" t="s">
        <v>339</v>
      </c>
      <c r="B83" s="54" t="s">
        <v>288</v>
      </c>
      <c r="D83" s="54"/>
      <c r="E83" s="54"/>
      <c r="F83" s="54"/>
      <c r="G83" s="46"/>
      <c r="H83" s="48"/>
      <c r="I83" s="48"/>
      <c r="J83" s="54"/>
      <c r="K83" s="72"/>
      <c r="L83" s="54"/>
      <c r="M83" s="72"/>
      <c r="N83" s="54"/>
      <c r="O83" s="58"/>
      <c r="P83" s="58"/>
      <c r="Q83" s="73"/>
      <c r="R83" s="73"/>
      <c r="S83" s="55"/>
      <c r="T83" s="43"/>
      <c r="U83" s="42"/>
      <c r="V83" s="42"/>
      <c r="X83" s="42">
        <v>0</v>
      </c>
      <c r="Y83" s="42">
        <v>265</v>
      </c>
      <c r="Z83" s="54" t="s">
        <v>340</v>
      </c>
      <c r="AA83" s="41">
        <v>10</v>
      </c>
      <c r="AB83" s="52">
        <f>C83-AA83</f>
        <v>-10</v>
      </c>
      <c r="AC83" s="41">
        <v>0.15</v>
      </c>
      <c r="AD83" s="51" t="e">
        <f>#REF!-AC83</f>
        <v>#REF!</v>
      </c>
      <c r="AE83" s="41" t="s">
        <v>341</v>
      </c>
    </row>
    <row r="84" spans="1:31">
      <c r="A84" s="41" t="s">
        <v>342</v>
      </c>
      <c r="B84" s="54" t="s">
        <v>288</v>
      </c>
      <c r="X84" s="42">
        <v>0</v>
      </c>
      <c r="Y84" s="42">
        <v>266</v>
      </c>
    </row>
    <row r="85" spans="1:31">
      <c r="A85" s="41" t="s">
        <v>343</v>
      </c>
      <c r="B85" s="54" t="s">
        <v>288</v>
      </c>
      <c r="X85" s="42">
        <v>0</v>
      </c>
      <c r="Y85" s="42">
        <v>267</v>
      </c>
    </row>
    <row r="86" spans="1:31">
      <c r="A86" s="41" t="s">
        <v>344</v>
      </c>
      <c r="B86" s="54" t="s">
        <v>288</v>
      </c>
      <c r="X86" s="42">
        <v>0</v>
      </c>
      <c r="Y86" s="42">
        <v>268</v>
      </c>
    </row>
    <row r="87" spans="1:31">
      <c r="D87" s="54"/>
      <c r="E87" s="54"/>
      <c r="F87" s="54"/>
      <c r="G87" s="46"/>
      <c r="H87" s="48"/>
      <c r="I87" s="48"/>
      <c r="J87" s="54"/>
      <c r="K87" s="72"/>
      <c r="L87" s="54"/>
      <c r="M87" s="72"/>
      <c r="N87" s="54"/>
      <c r="O87" s="58"/>
      <c r="P87" s="58"/>
      <c r="Q87" s="73"/>
      <c r="R87" s="73"/>
      <c r="S87" s="55"/>
      <c r="T87" s="43"/>
      <c r="U87" s="42"/>
      <c r="V87" s="42"/>
      <c r="Z87" s="75"/>
      <c r="AB87" s="52"/>
    </row>
    <row r="88" spans="1:31">
      <c r="D88" s="54"/>
      <c r="E88" s="54"/>
      <c r="F88" s="54"/>
      <c r="G88" s="46"/>
      <c r="H88" s="48"/>
      <c r="I88" s="48"/>
      <c r="J88" s="54"/>
      <c r="K88" s="72"/>
      <c r="L88" s="54"/>
      <c r="M88" s="72"/>
      <c r="N88" s="54"/>
      <c r="O88" s="58"/>
      <c r="P88" s="58"/>
      <c r="Q88" s="73"/>
      <c r="R88" s="73"/>
      <c r="S88" s="55"/>
      <c r="T88" s="43"/>
      <c r="U88" s="42"/>
      <c r="V88" s="42"/>
      <c r="Z88" s="75"/>
      <c r="AB88" s="52"/>
    </row>
    <row r="89" spans="1:31">
      <c r="D89" s="54"/>
      <c r="E89" s="54"/>
      <c r="F89" s="54"/>
      <c r="G89" s="46"/>
      <c r="H89" s="48"/>
      <c r="I89" s="48"/>
      <c r="J89" s="54"/>
      <c r="K89" s="72"/>
      <c r="L89" s="54"/>
      <c r="M89" s="72"/>
      <c r="N89" s="54"/>
      <c r="O89" s="58"/>
      <c r="P89" s="58"/>
      <c r="Q89" s="73"/>
      <c r="R89" s="73"/>
      <c r="S89" s="55"/>
      <c r="T89" s="43"/>
      <c r="U89" s="42"/>
      <c r="V89" s="42"/>
      <c r="Z89" s="75"/>
      <c r="AB89" s="52"/>
    </row>
    <row r="90" spans="1:31">
      <c r="D90" s="54"/>
      <c r="E90" s="54"/>
      <c r="F90" s="54"/>
      <c r="G90" s="46"/>
      <c r="H90" s="48"/>
      <c r="I90" s="48"/>
      <c r="J90" s="54"/>
      <c r="K90" s="72"/>
      <c r="L90" s="54"/>
      <c r="M90" s="72"/>
      <c r="N90" s="54"/>
      <c r="O90" s="58"/>
      <c r="P90" s="58"/>
      <c r="Q90" s="73"/>
      <c r="R90" s="73"/>
      <c r="S90" s="55"/>
      <c r="T90" s="43"/>
      <c r="U90" s="42"/>
      <c r="V90" s="42"/>
      <c r="Z90" s="75"/>
      <c r="AB90" s="52"/>
    </row>
    <row r="91" spans="1:31">
      <c r="D91" s="54"/>
      <c r="E91" s="54"/>
      <c r="F91" s="54"/>
      <c r="G91" s="46"/>
      <c r="H91" s="48"/>
      <c r="I91" s="48"/>
      <c r="J91" s="54"/>
      <c r="K91" s="72"/>
      <c r="L91" s="54"/>
      <c r="M91" s="72"/>
      <c r="N91" s="54"/>
      <c r="O91" s="58"/>
      <c r="P91" s="58"/>
      <c r="Q91" s="73"/>
      <c r="R91" s="73"/>
      <c r="S91" s="55"/>
      <c r="T91" s="43"/>
      <c r="U91" s="42"/>
      <c r="V91" s="42"/>
      <c r="Z91" s="75"/>
      <c r="AB91" s="52"/>
    </row>
    <row r="92" spans="1:31">
      <c r="D92" s="54"/>
      <c r="E92" s="54"/>
      <c r="F92" s="54"/>
      <c r="G92" s="46"/>
      <c r="H92" s="48"/>
      <c r="I92" s="48"/>
      <c r="J92" s="54"/>
      <c r="K92" s="72"/>
      <c r="L92" s="54"/>
      <c r="M92" s="72"/>
      <c r="N92" s="54"/>
      <c r="O92" s="58"/>
      <c r="P92" s="58"/>
      <c r="Q92" s="73"/>
      <c r="R92" s="73"/>
      <c r="S92" s="55"/>
      <c r="T92" s="43"/>
      <c r="U92" s="42"/>
      <c r="V92" s="42"/>
      <c r="Z92" s="75"/>
      <c r="AB92" s="52"/>
    </row>
    <row r="93" spans="1:31">
      <c r="D93" s="54"/>
      <c r="E93" s="54"/>
      <c r="F93" s="54"/>
      <c r="G93" s="46"/>
      <c r="H93" s="48"/>
      <c r="I93" s="48"/>
      <c r="J93" s="54"/>
      <c r="K93" s="72"/>
      <c r="L93" s="54"/>
      <c r="M93" s="72"/>
      <c r="N93" s="54"/>
      <c r="O93" s="58"/>
      <c r="P93" s="58"/>
      <c r="Q93" s="73"/>
      <c r="R93" s="73"/>
      <c r="S93" s="55"/>
      <c r="T93" s="43"/>
      <c r="U93" s="42"/>
      <c r="V93" s="42"/>
      <c r="Z93" s="75"/>
      <c r="AB93" s="52"/>
    </row>
    <row r="94" spans="1:31">
      <c r="D94" s="54"/>
      <c r="E94" s="54"/>
      <c r="F94" s="54"/>
      <c r="G94" s="46"/>
      <c r="H94" s="48"/>
      <c r="I94" s="48"/>
      <c r="J94" s="54"/>
      <c r="K94" s="72"/>
      <c r="L94" s="54"/>
      <c r="M94" s="72"/>
      <c r="N94" s="54"/>
      <c r="O94" s="58"/>
      <c r="P94" s="58"/>
      <c r="Q94" s="73"/>
      <c r="R94" s="73"/>
      <c r="S94" s="55"/>
      <c r="T94" s="43"/>
      <c r="U94" s="42"/>
      <c r="V94" s="42"/>
      <c r="Z94" s="75"/>
      <c r="AB94" s="52"/>
    </row>
    <row r="95" spans="1:31">
      <c r="D95" s="54"/>
      <c r="E95" s="54"/>
      <c r="F95" s="54"/>
      <c r="G95" s="46"/>
      <c r="H95" s="48"/>
      <c r="I95" s="48"/>
      <c r="J95" s="54"/>
      <c r="K95" s="72"/>
      <c r="L95" s="54"/>
      <c r="M95" s="72"/>
      <c r="N95" s="54"/>
      <c r="O95" s="58"/>
      <c r="P95" s="58"/>
      <c r="Q95" s="73"/>
      <c r="R95" s="73"/>
      <c r="S95" s="55"/>
      <c r="T95" s="43"/>
      <c r="U95" s="42"/>
      <c r="V95" s="42"/>
      <c r="AB95" s="52"/>
      <c r="AD95" s="51"/>
    </row>
  </sheetData>
  <autoFilter ref="A2:AD86" xr:uid="{00000000-0009-0000-0000-000002000000}"/>
  <sortState xmlns:xlrd2="http://schemas.microsoft.com/office/spreadsheetml/2017/richdata2" ref="A3:AF78">
    <sortCondition ref="A3:A78"/>
  </sortState>
  <mergeCells count="1">
    <mergeCell ref="S1:T1"/>
  </mergeCells>
  <phoneticPr fontId="10" type="noConversion"/>
  <conditionalFormatting sqref="K1:N2 J3:N83">
    <cfRule type="expression" dxfId="184" priority="34">
      <formula>IF($AP1="X",TRUE,FALSE)</formula>
    </cfRule>
  </conditionalFormatting>
  <conditionalFormatting sqref="J87:N94">
    <cfRule type="expression" dxfId="183" priority="10">
      <formula>IF($AP87="X",TRUE,FALSE)</formula>
    </cfRule>
  </conditionalFormatting>
  <conditionalFormatting sqref="J95:N95">
    <cfRule type="expression" dxfId="182" priority="9">
      <formula>IF($AP95="X",TRUE,FALSE)</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5791B-3862-44E5-B61F-EAE498B1E8E5}">
  <dimension ref="A1:AD95"/>
  <sheetViews>
    <sheetView showGridLines="0" zoomScale="85" zoomScaleNormal="85" workbookViewId="0">
      <pane xSplit="1" ySplit="2" topLeftCell="F52" activePane="bottomRight" state="frozen"/>
      <selection pane="bottomRight" activeCell="V85" sqref="V85"/>
      <selection pane="bottomLeft" activeCell="A3" sqref="A3"/>
      <selection pane="topRight" activeCell="B1" sqref="B1"/>
    </sheetView>
  </sheetViews>
  <sheetFormatPr defaultColWidth="9.140625" defaultRowHeight="12.75" outlineLevelCol="1"/>
  <cols>
    <col min="1" max="1" width="59.28515625" style="41" bestFit="1" customWidth="1"/>
    <col min="2" max="2" width="56.5703125" style="41" customWidth="1" outlineLevel="1"/>
    <col min="3" max="3" width="14.28515625" style="54" customWidth="1" outlineLevel="1"/>
    <col min="4" max="4" width="10.140625" style="41" customWidth="1" outlineLevel="1"/>
    <col min="5" max="5" width="14.140625" style="41" customWidth="1" outlineLevel="1"/>
    <col min="6" max="6" width="13" style="41" customWidth="1" outlineLevel="1"/>
    <col min="7" max="7" width="12.7109375" style="41" customWidth="1" outlineLevel="1"/>
    <col min="8" max="8" width="30" style="41" customWidth="1" outlineLevel="1"/>
    <col min="9" max="9" width="9.28515625" style="41" customWidth="1" outlineLevel="1"/>
    <col min="10" max="10" width="10.7109375" style="41" customWidth="1"/>
    <col min="11" max="11" width="16.5703125" style="41" customWidth="1"/>
    <col min="12" max="16" width="10.7109375" style="41" customWidth="1"/>
    <col min="17" max="18" width="10.28515625" style="41" customWidth="1"/>
    <col min="19" max="19" width="12.42578125" style="41" customWidth="1"/>
    <col min="20" max="20" width="9.140625" style="41" customWidth="1"/>
    <col min="21" max="22" width="12.5703125" style="41" customWidth="1"/>
    <col min="23" max="24" width="14.85546875" style="41" customWidth="1"/>
    <col min="25" max="25" width="21.28515625" style="42" customWidth="1"/>
    <col min="26" max="28" width="12" style="42" customWidth="1"/>
    <col min="29" max="29" width="10.140625" style="42" customWidth="1"/>
    <col min="30" max="30" width="84.42578125" style="41" bestFit="1" customWidth="1"/>
    <col min="31" max="16384" width="9.140625" style="41"/>
  </cols>
  <sheetData>
    <row r="1" spans="1:30" ht="76.5">
      <c r="A1" s="89" t="s">
        <v>345</v>
      </c>
      <c r="B1" s="89" t="s">
        <v>227</v>
      </c>
      <c r="C1" s="208" t="s">
        <v>1</v>
      </c>
      <c r="D1" s="208" t="s">
        <v>2</v>
      </c>
      <c r="E1" s="208" t="s">
        <v>3</v>
      </c>
      <c r="F1" s="208" t="s">
        <v>4</v>
      </c>
      <c r="G1" s="208" t="s">
        <v>5</v>
      </c>
      <c r="H1" s="208" t="s">
        <v>6</v>
      </c>
      <c r="I1" s="208" t="s">
        <v>228</v>
      </c>
      <c r="J1" s="208" t="s">
        <v>7</v>
      </c>
      <c r="K1" s="71" t="s">
        <v>56</v>
      </c>
      <c r="L1" s="71" t="s">
        <v>229</v>
      </c>
      <c r="M1" s="71" t="s">
        <v>56</v>
      </c>
      <c r="N1" s="71" t="s">
        <v>229</v>
      </c>
      <c r="O1" s="71" t="s">
        <v>56</v>
      </c>
      <c r="P1" s="71" t="s">
        <v>229</v>
      </c>
      <c r="Q1" s="208" t="s">
        <v>10</v>
      </c>
      <c r="R1" s="208" t="s">
        <v>11</v>
      </c>
      <c r="S1" s="208" t="s">
        <v>230</v>
      </c>
      <c r="T1" s="208" t="s">
        <v>13</v>
      </c>
      <c r="U1" s="220" t="s">
        <v>231</v>
      </c>
      <c r="V1" s="220"/>
      <c r="W1" s="208" t="s">
        <v>232</v>
      </c>
      <c r="X1" s="208" t="s">
        <v>233</v>
      </c>
      <c r="Y1" s="208" t="s">
        <v>14</v>
      </c>
      <c r="Z1" s="208" t="s">
        <v>234</v>
      </c>
      <c r="AA1" s="208" t="s">
        <v>346</v>
      </c>
      <c r="AB1" s="208" t="s">
        <v>347</v>
      </c>
      <c r="AC1" s="208" t="s">
        <v>235</v>
      </c>
      <c r="AD1" s="74" t="s">
        <v>236</v>
      </c>
    </row>
    <row r="2" spans="1:30" ht="14.25">
      <c r="A2" s="41" t="s">
        <v>241</v>
      </c>
      <c r="C2" s="208" t="s">
        <v>15</v>
      </c>
      <c r="D2" s="208"/>
      <c r="E2" s="208" t="s">
        <v>242</v>
      </c>
      <c r="F2" s="61" t="s">
        <v>242</v>
      </c>
      <c r="G2" s="208" t="s">
        <v>17</v>
      </c>
      <c r="H2" s="208" t="s">
        <v>18</v>
      </c>
      <c r="I2" s="208"/>
      <c r="J2" s="208" t="s">
        <v>19</v>
      </c>
      <c r="K2" s="21"/>
      <c r="L2" s="20" t="s">
        <v>243</v>
      </c>
      <c r="M2" s="20"/>
      <c r="N2" s="20" t="s">
        <v>243</v>
      </c>
      <c r="O2" s="20"/>
      <c r="P2" s="20" t="s">
        <v>243</v>
      </c>
      <c r="Q2" s="208" t="s">
        <v>21</v>
      </c>
      <c r="R2" s="208" t="s">
        <v>21</v>
      </c>
      <c r="S2" s="208" t="s">
        <v>22</v>
      </c>
      <c r="T2" s="208" t="s">
        <v>23</v>
      </c>
      <c r="U2" s="208" t="s">
        <v>244</v>
      </c>
      <c r="V2" s="208" t="s">
        <v>245</v>
      </c>
      <c r="W2" s="208"/>
      <c r="X2" s="208"/>
      <c r="Y2" s="62"/>
      <c r="Z2" s="62"/>
      <c r="AA2" s="62"/>
      <c r="AB2" s="62"/>
      <c r="AC2" s="62"/>
      <c r="AD2" s="75"/>
    </row>
    <row r="3" spans="1:30" ht="15">
      <c r="A3" s="54" t="str">
        <f>'2022 Stds Ltg Table'!B4</f>
        <v>Aging Eye/Low-vision (Corridor Area) (Note 11)</v>
      </c>
      <c r="B3" s="54" t="str">
        <f>VLOOKUP($A3,'2019 SpaceFuncData-Input'!$A$3:$I$82,2,FALSE)</f>
        <v>General - Corridors</v>
      </c>
      <c r="C3" s="54">
        <f>VLOOKUP($A3,'2019 SpaceFuncData-Input'!$A$3:$I$82,3,FALSE)</f>
        <v>10</v>
      </c>
      <c r="D3" s="54">
        <f>VLOOKUP($A3,'2019 SpaceFuncData-Input'!$A$3:$I$82,4,FALSE)</f>
        <v>0.5</v>
      </c>
      <c r="E3" s="54">
        <f>VLOOKUP($A3,'2019 SpaceFuncData-Input'!$A$3:$I$82,5,FALSE)</f>
        <v>250</v>
      </c>
      <c r="F3" s="54">
        <f>VLOOKUP($A3,'2019 SpaceFuncData-Input'!$A$3:$I$82,6,FALSE)</f>
        <v>250</v>
      </c>
      <c r="G3" s="54">
        <f>VLOOKUP($A3,'2019 SpaceFuncData-Input'!$A$3:$I$82,7,FALSE)</f>
        <v>0</v>
      </c>
      <c r="H3" s="54">
        <f>VLOOKUP($A3,'2019 SpaceFuncData-Input'!$A$3:$I$82,8,FALSE)</f>
        <v>0</v>
      </c>
      <c r="I3" s="54" t="str">
        <f>VLOOKUP($A3,'2019 SpaceFuncData-Input'!$A$3:$I$82,9,FALSE)</f>
        <v>Electric</v>
      </c>
      <c r="J3" s="118">
        <f>VLOOKUP($A3,'2022 Stds Ltg Table'!$B$4:$G$92,2,0)</f>
        <v>0.7</v>
      </c>
      <c r="K3" s="139" t="str">
        <f>VLOOKUP($A3,'2022 Stds Ltg Table'!$B$4:$G$92,3,0)</f>
        <v>Decorative/Display</v>
      </c>
      <c r="L3" s="118">
        <f>VLOOKUP($A3,'2022 Stds Ltg Table'!$B$4:$G$92,4,0)</f>
        <v>0.3</v>
      </c>
      <c r="M3" s="139" t="str">
        <f>VLOOKUP($A3,'2022 Stds Ltg Table'!$B$4:$G$92,5,0)</f>
        <v>None</v>
      </c>
      <c r="N3" s="118">
        <f>VLOOKUP($A3,'2022 Stds Ltg Table'!$B$4:$G$92,6,0)</f>
        <v>0</v>
      </c>
      <c r="O3" s="118" t="str">
        <f>VLOOKUP($A3,'2022 Stds Ltg Table'!$B$4:$I$92,7,0)</f>
        <v>None</v>
      </c>
      <c r="P3" s="118">
        <f>VLOOKUP($A3,'2022 Stds Ltg Table'!$B$4:$I$92,8,0)</f>
        <v>0</v>
      </c>
      <c r="Q3" s="54">
        <f>VLOOKUP($A3,'2019 SpaceFuncData-Input'!$A$3:$X$82,15,FALSE)</f>
        <v>150</v>
      </c>
      <c r="R3" s="54">
        <f>VLOOKUP($A3,'2019 SpaceFuncData-Input'!$A$3:$X$82,16,FALSE)</f>
        <v>150</v>
      </c>
      <c r="S3" s="54">
        <f>VLOOKUP($A3,'2019 SpaceFuncData-Input'!$A$3:$X$82,17,FALSE)</f>
        <v>0</v>
      </c>
      <c r="T3" s="54">
        <f>VLOOKUP($A3,'2019 SpaceFuncData-Input'!$A$3:$X$82,18,FALSE)</f>
        <v>0</v>
      </c>
      <c r="U3" s="54">
        <f>VLOOKUP($A3,'2019 SpaceFuncData-Input'!$A$3:$X$82,19,FALSE)</f>
        <v>50</v>
      </c>
      <c r="V3" s="54">
        <f>VLOOKUP($A3,'2019 SpaceFuncData-Input'!$A$3:$X$82,20,FALSE)</f>
        <v>100</v>
      </c>
      <c r="W3" s="54">
        <f>VLOOKUP($A3,'2019 SpaceFuncData-Input'!$A$3:$X$82,21,FALSE)</f>
        <v>1.5</v>
      </c>
      <c r="X3" s="54">
        <f>VLOOKUP($A3,'2019 SpaceFuncData-Input'!$A$3:$X$82,22,FALSE)</f>
        <v>2</v>
      </c>
      <c r="Y3" s="54" t="str">
        <f>VLOOKUP($A3,'2019 SpaceFuncData-Input'!$A$3:$X$82,23,FALSE)</f>
        <v>Office</v>
      </c>
      <c r="Z3" s="54">
        <v>1</v>
      </c>
      <c r="AA3" s="54">
        <v>1</v>
      </c>
      <c r="AB3" s="54">
        <v>0</v>
      </c>
      <c r="AC3" s="42">
        <v>302</v>
      </c>
    </row>
    <row r="4" spans="1:30" ht="15">
      <c r="A4" s="54" t="str">
        <f>'2022 Stds Ltg Table'!B5</f>
        <v>Aging Eye/Low-vision (Dining) (Note 11)</v>
      </c>
      <c r="B4" s="54" t="str">
        <f>VLOOKUP($A4,'2019 SpaceFuncData-Input'!$A$3:$I$82,2,FALSE)</f>
        <v>Food Service - Cafeteria/fast-food dining</v>
      </c>
      <c r="C4" s="54">
        <f>VLOOKUP($A4,'2019 SpaceFuncData-Input'!$A$3:$I$82,3,FALSE)</f>
        <v>66.666666666666671</v>
      </c>
      <c r="D4" s="54">
        <f>VLOOKUP($A4,'2019 SpaceFuncData-Input'!$A$3:$I$82,4,FALSE)</f>
        <v>0.5</v>
      </c>
      <c r="E4" s="54">
        <f>VLOOKUP($A4,'2019 SpaceFuncData-Input'!$A$3:$I$82,5,FALSE)</f>
        <v>275</v>
      </c>
      <c r="F4" s="54">
        <f>VLOOKUP($A4,'2019 SpaceFuncData-Input'!$A$3:$I$82,6,FALSE)</f>
        <v>275</v>
      </c>
      <c r="G4" s="54">
        <f>VLOOKUP($A4,'2019 SpaceFuncData-Input'!$A$3:$I$82,7,FALSE)</f>
        <v>0.5</v>
      </c>
      <c r="H4" s="54">
        <f>VLOOKUP($A4,'2019 SpaceFuncData-Input'!$A$3:$I$82,8,FALSE)</f>
        <v>0.57799999999999996</v>
      </c>
      <c r="I4" s="54" t="str">
        <f>VLOOKUP($A4,'2019 SpaceFuncData-Input'!$A$3:$I$82,9,FALSE)</f>
        <v>Gas</v>
      </c>
      <c r="J4" s="118">
        <f>VLOOKUP($A4,'2022 Stds Ltg Table'!$B$4:$G$92,2,0)</f>
        <v>0.8</v>
      </c>
      <c r="K4" s="139" t="str">
        <f>VLOOKUP($A4,'2022 Stds Ltg Table'!$B$4:$G$92,3,0)</f>
        <v>Decorative/Display</v>
      </c>
      <c r="L4" s="118">
        <f>VLOOKUP($A4,'2022 Stds Ltg Table'!$B$4:$G$92,4,0)</f>
        <v>0.3</v>
      </c>
      <c r="M4" s="139" t="str">
        <f>VLOOKUP($A4,'2022 Stds Ltg Table'!$B$4:$G$92,5,0)</f>
        <v>TunableWhiteOrDimToWarm (Note 10)</v>
      </c>
      <c r="N4" s="118">
        <f>VLOOKUP($A4,'2022 Stds Ltg Table'!$B$4:$G$92,6,0)</f>
        <v>0.1</v>
      </c>
      <c r="O4" s="118" t="str">
        <f>VLOOKUP($A4,'2022 Stds Ltg Table'!$B$4:$I$92,7,0)</f>
        <v>None</v>
      </c>
      <c r="P4" s="118">
        <f>VLOOKUP($A4,'2022 Stds Ltg Table'!$B$4:$I$92,8,0)</f>
        <v>0</v>
      </c>
      <c r="Q4" s="54">
        <f>VLOOKUP($A4,'2019 SpaceFuncData-Input'!$A$3:$X$82,15,FALSE)</f>
        <v>150</v>
      </c>
      <c r="R4" s="54">
        <f>VLOOKUP($A4,'2019 SpaceFuncData-Input'!$A$3:$X$82,16,FALSE)</f>
        <v>150</v>
      </c>
      <c r="S4" s="54">
        <f>VLOOKUP($A4,'2019 SpaceFuncData-Input'!$A$3:$X$82,17,FALSE)</f>
        <v>0</v>
      </c>
      <c r="T4" s="54">
        <f>VLOOKUP($A4,'2019 SpaceFuncData-Input'!$A$3:$X$82,18,FALSE)</f>
        <v>0.25</v>
      </c>
      <c r="U4" s="54">
        <f>VLOOKUP($A4,'2019 SpaceFuncData-Input'!$A$3:$X$82,19,FALSE)</f>
        <v>50</v>
      </c>
      <c r="V4" s="54">
        <f>VLOOKUP($A4,'2019 SpaceFuncData-Input'!$A$3:$X$82,20,FALSE)</f>
        <v>200</v>
      </c>
      <c r="W4" s="54">
        <f>VLOOKUP($A4,'2019 SpaceFuncData-Input'!$A$3:$X$82,21,FALSE)</f>
        <v>1.5</v>
      </c>
      <c r="X4" s="54">
        <f>VLOOKUP($A4,'2019 SpaceFuncData-Input'!$A$3:$X$82,22,FALSE)</f>
        <v>2</v>
      </c>
      <c r="Y4" s="54" t="str">
        <f>VLOOKUP($A4,'2019 SpaceFuncData-Input'!$A$3:$X$82,23,FALSE)</f>
        <v>Restaurant</v>
      </c>
      <c r="Z4" s="54">
        <v>1</v>
      </c>
      <c r="AA4" s="54">
        <v>0</v>
      </c>
      <c r="AB4" s="54">
        <v>0</v>
      </c>
      <c r="AC4" s="42">
        <v>303</v>
      </c>
    </row>
    <row r="5" spans="1:30" ht="15">
      <c r="A5" s="54" t="str">
        <f>'2022 Stds Ltg Table'!B6</f>
        <v>Aging Eye/Low-vision (Lobby, Main Entry) (Note 11)</v>
      </c>
      <c r="B5" s="164" t="str">
        <f>'2019 SpaceFuncData-Input'!B77</f>
        <v>Office - Main entry lobbies</v>
      </c>
      <c r="C5" s="164">
        <f>'2019 SpaceFuncData-Input'!C77</f>
        <v>66.666666666666671</v>
      </c>
      <c r="D5" s="164">
        <f>'2019 SpaceFuncData-Input'!D77</f>
        <v>0.5</v>
      </c>
      <c r="E5" s="164">
        <f>'2019 SpaceFuncData-Input'!E77</f>
        <v>250</v>
      </c>
      <c r="F5" s="164">
        <f>'2019 SpaceFuncData-Input'!F77</f>
        <v>250</v>
      </c>
      <c r="G5" s="164">
        <f>'2019 SpaceFuncData-Input'!G77</f>
        <v>0.5</v>
      </c>
      <c r="H5" s="164">
        <f>'2019 SpaceFuncData-Input'!H77</f>
        <v>0.09</v>
      </c>
      <c r="I5" s="164" t="str">
        <f>'2019 SpaceFuncData-Input'!I77</f>
        <v>Electric</v>
      </c>
      <c r="J5" s="118">
        <f>VLOOKUP($A5,'2022 Stds Ltg Table'!$B$4:$G$92,2,0)</f>
        <v>0.85</v>
      </c>
      <c r="K5" s="139" t="str">
        <f>VLOOKUP($A5,'2022 Stds Ltg Table'!$B$4:$G$92,3,0)</f>
        <v>Decorative/Display</v>
      </c>
      <c r="L5" s="118">
        <f>VLOOKUP($A5,'2022 Stds Ltg Table'!$B$4:$G$92,4,0)</f>
        <v>0.3</v>
      </c>
      <c r="M5" s="139" t="str">
        <f>VLOOKUP($A5,'2022 Stds Ltg Table'!$B$4:$G$92,5,0)</f>
        <v>TransitionLightingOffAtNight (Note 12)</v>
      </c>
      <c r="N5" s="118">
        <f>VLOOKUP($A5,'2022 Stds Ltg Table'!$B$4:$G$92,6,0)</f>
        <v>0.95</v>
      </c>
      <c r="O5" s="118" t="str">
        <f>VLOOKUP($A5,'2022 Stds Ltg Table'!$B$4:$I$92,7,0)</f>
        <v>TunableWhiteOrDimToWarm (Note 10)</v>
      </c>
      <c r="P5" s="118">
        <f>VLOOKUP($A5,'2022 Stds Ltg Table'!$B$4:$I$92,8,0)</f>
        <v>0.1</v>
      </c>
      <c r="Q5" s="165">
        <f>'2019 SpaceFuncData-Input'!O77</f>
        <v>150</v>
      </c>
      <c r="R5" s="165">
        <f>'2019 SpaceFuncData-Input'!P77</f>
        <v>150</v>
      </c>
      <c r="S5" s="165">
        <f>'2019 SpaceFuncData-Input'!Q77</f>
        <v>0</v>
      </c>
      <c r="T5" s="165">
        <f>'2019 SpaceFuncData-Input'!R77</f>
        <v>0</v>
      </c>
      <c r="U5" s="165">
        <f>'2019 SpaceFuncData-Input'!S77</f>
        <v>50</v>
      </c>
      <c r="V5" s="165">
        <f>'2019 SpaceFuncData-Input'!T77</f>
        <v>200</v>
      </c>
      <c r="W5" s="165">
        <f>'2019 SpaceFuncData-Input'!U77</f>
        <v>1.5</v>
      </c>
      <c r="X5" s="165">
        <f>'2019 SpaceFuncData-Input'!V77</f>
        <v>2</v>
      </c>
      <c r="Y5" s="165" t="str">
        <f>'2019 SpaceFuncData-Input'!W77</f>
        <v>Assembly</v>
      </c>
      <c r="Z5" s="165">
        <v>1</v>
      </c>
      <c r="AA5" s="165">
        <v>0</v>
      </c>
      <c r="AB5" s="165">
        <v>0</v>
      </c>
      <c r="AC5" s="42">
        <v>304</v>
      </c>
    </row>
    <row r="6" spans="1:30" ht="15">
      <c r="A6" s="54" t="str">
        <f>'2022 Stds Ltg Table'!B7</f>
        <v>Aging Eye/Low-vision (Lounge/Waiting Area) (Note 11)</v>
      </c>
      <c r="B6" s="54" t="str">
        <f>VLOOKUP($A6,'2019 SpaceFuncData-Input'!$A$3:$I$82,2,FALSE)</f>
        <v>General - Break rooms</v>
      </c>
      <c r="C6" s="54">
        <f>VLOOKUP($A6,'2019 SpaceFuncData-Input'!$A$3:$I$82,3,FALSE)</f>
        <v>66.666666666666671</v>
      </c>
      <c r="D6" s="54">
        <f>VLOOKUP($A6,'2019 SpaceFuncData-Input'!$A$3:$I$82,4,FALSE)</f>
        <v>0.5</v>
      </c>
      <c r="E6" s="54">
        <f>VLOOKUP($A6,'2019 SpaceFuncData-Input'!$A$3:$I$82,5,FALSE)</f>
        <v>275</v>
      </c>
      <c r="F6" s="54">
        <f>VLOOKUP($A6,'2019 SpaceFuncData-Input'!$A$3:$I$82,6,FALSE)</f>
        <v>275</v>
      </c>
      <c r="G6" s="54">
        <f>VLOOKUP($A6,'2019 SpaceFuncData-Input'!$A$3:$I$82,7,FALSE)</f>
        <v>1</v>
      </c>
      <c r="H6" s="54">
        <f>VLOOKUP($A6,'2019 SpaceFuncData-Input'!$A$3:$I$82,8,FALSE)</f>
        <v>0.09</v>
      </c>
      <c r="I6" s="54" t="str">
        <f>VLOOKUP($A6,'2019 SpaceFuncData-Input'!$A$3:$I$82,9,FALSE)</f>
        <v>Gas</v>
      </c>
      <c r="J6" s="118">
        <f>VLOOKUP($A6,'2022 Stds Ltg Table'!$B$4:$G$92,2,0)</f>
        <v>0.8</v>
      </c>
      <c r="K6" s="139" t="str">
        <f>VLOOKUP($A6,'2022 Stds Ltg Table'!$B$4:$G$92,3,0)</f>
        <v>Decorative/Display</v>
      </c>
      <c r="L6" s="118">
        <f>VLOOKUP($A6,'2022 Stds Ltg Table'!$B$4:$G$92,4,0)</f>
        <v>0.3</v>
      </c>
      <c r="M6" s="139" t="str">
        <f>VLOOKUP($A6,'2022 Stds Ltg Table'!$B$4:$G$92,5,0)</f>
        <v>TunableWhiteOrDimToWarm (Note 10)</v>
      </c>
      <c r="N6" s="118">
        <f>VLOOKUP($A6,'2022 Stds Ltg Table'!$B$4:$G$92,6,0)</f>
        <v>0.1</v>
      </c>
      <c r="O6" s="118" t="str">
        <f>VLOOKUP($A6,'2022 Stds Ltg Table'!$B$4:$I$92,7,0)</f>
        <v>None</v>
      </c>
      <c r="P6" s="118">
        <f>VLOOKUP($A6,'2022 Stds Ltg Table'!$B$4:$I$92,8,0)</f>
        <v>0</v>
      </c>
      <c r="Q6" s="54">
        <f>VLOOKUP($A6,'2019 SpaceFuncData-Input'!$A$3:$X$82,15,FALSE)</f>
        <v>150</v>
      </c>
      <c r="R6" s="54">
        <f>VLOOKUP($A6,'2019 SpaceFuncData-Input'!$A$3:$X$82,16,FALSE)</f>
        <v>150</v>
      </c>
      <c r="S6" s="54">
        <f>VLOOKUP($A6,'2019 SpaceFuncData-Input'!$A$3:$X$82,17,FALSE)</f>
        <v>0</v>
      </c>
      <c r="T6" s="54">
        <f>VLOOKUP($A6,'2019 SpaceFuncData-Input'!$A$3:$X$82,18,FALSE)</f>
        <v>0</v>
      </c>
      <c r="U6" s="54">
        <f>VLOOKUP($A6,'2019 SpaceFuncData-Input'!$A$3:$X$82,19,FALSE)</f>
        <v>40</v>
      </c>
      <c r="V6" s="54">
        <f>VLOOKUP($A6,'2019 SpaceFuncData-Input'!$A$3:$X$82,20,FALSE)</f>
        <v>300</v>
      </c>
      <c r="W6" s="54">
        <f>VLOOKUP($A6,'2019 SpaceFuncData-Input'!$A$3:$X$82,21,FALSE)</f>
        <v>1.5</v>
      </c>
      <c r="X6" s="54">
        <f>VLOOKUP($A6,'2019 SpaceFuncData-Input'!$A$3:$X$82,22,FALSE)</f>
        <v>2</v>
      </c>
      <c r="Y6" s="54" t="str">
        <f>VLOOKUP($A6,'2019 SpaceFuncData-Input'!$A$3:$X$82,23,FALSE)</f>
        <v>Assembly</v>
      </c>
      <c r="Z6" s="54">
        <v>1</v>
      </c>
      <c r="AA6" s="54">
        <v>0</v>
      </c>
      <c r="AB6" s="54">
        <v>0</v>
      </c>
      <c r="AC6" s="42">
        <v>305</v>
      </c>
    </row>
    <row r="7" spans="1:30" ht="15">
      <c r="A7" s="54" t="str">
        <f>'2022 Stds Ltg Table'!B8</f>
        <v>Aging Eye/Low-vision (Multipurpose Room) (Note 11)</v>
      </c>
      <c r="B7" s="54" t="str">
        <f>VLOOKUP($A7,'2019 SpaceFuncData-Input'!$A$3:$I$82,2,FALSE)</f>
        <v>General - Conference/meeting</v>
      </c>
      <c r="C7" s="54">
        <f>VLOOKUP($A7,'2019 SpaceFuncData-Input'!$A$3:$I$82,3,FALSE)</f>
        <v>66.666666666666671</v>
      </c>
      <c r="D7" s="54">
        <f>VLOOKUP($A7,'2019 SpaceFuncData-Input'!$A$3:$I$82,4,FALSE)</f>
        <v>0.5</v>
      </c>
      <c r="E7" s="54">
        <f>VLOOKUP($A7,'2019 SpaceFuncData-Input'!$A$3:$I$82,5,FALSE)</f>
        <v>245</v>
      </c>
      <c r="F7" s="54">
        <f>VLOOKUP($A7,'2019 SpaceFuncData-Input'!$A$3:$I$82,6,FALSE)</f>
        <v>155</v>
      </c>
      <c r="G7" s="54">
        <f>VLOOKUP($A7,'2019 SpaceFuncData-Input'!$A$3:$I$82,7,FALSE)</f>
        <v>1</v>
      </c>
      <c r="H7" s="54">
        <f>VLOOKUP($A7,'2019 SpaceFuncData-Input'!$A$3:$I$82,8,FALSE)</f>
        <v>0.09</v>
      </c>
      <c r="I7" s="54" t="str">
        <f>VLOOKUP($A7,'2019 SpaceFuncData-Input'!$A$3:$I$82,9,FALSE)</f>
        <v>Electric</v>
      </c>
      <c r="J7" s="118">
        <f>VLOOKUP($A7,'2022 Stds Ltg Table'!$B$4:$G$92,2,0)</f>
        <v>0.85</v>
      </c>
      <c r="K7" s="139" t="str">
        <f>VLOOKUP($A7,'2022 Stds Ltg Table'!$B$4:$G$92,3,0)</f>
        <v>Decorative/Display</v>
      </c>
      <c r="L7" s="118">
        <f>VLOOKUP($A7,'2022 Stds Ltg Table'!$B$4:$G$92,4,0)</f>
        <v>0.3</v>
      </c>
      <c r="M7" s="139" t="str">
        <f>VLOOKUP($A7,'2022 Stds Ltg Table'!$B$4:$G$92,5,0)</f>
        <v>TunableWhiteOrDimToWarm (Note 10)</v>
      </c>
      <c r="N7" s="118">
        <f>VLOOKUP($A7,'2022 Stds Ltg Table'!$B$4:$G$92,6,0)</f>
        <v>0.1</v>
      </c>
      <c r="O7" s="118" t="str">
        <f>VLOOKUP($A7,'2022 Stds Ltg Table'!$B$4:$I$92,7,0)</f>
        <v>None</v>
      </c>
      <c r="P7" s="118">
        <f>VLOOKUP($A7,'2022 Stds Ltg Table'!$B$4:$I$92,8,0)</f>
        <v>0</v>
      </c>
      <c r="Q7" s="54">
        <f>VLOOKUP($A7,'2019 SpaceFuncData-Input'!$A$3:$X$82,15,FALSE)</f>
        <v>150</v>
      </c>
      <c r="R7" s="54">
        <f>VLOOKUP($A7,'2019 SpaceFuncData-Input'!$A$3:$X$82,16,FALSE)</f>
        <v>150</v>
      </c>
      <c r="S7" s="54">
        <f>VLOOKUP($A7,'2019 SpaceFuncData-Input'!$A$3:$X$82,17,FALSE)</f>
        <v>0</v>
      </c>
      <c r="T7" s="54">
        <f>VLOOKUP($A7,'2019 SpaceFuncData-Input'!$A$3:$X$82,18,FALSE)</f>
        <v>0</v>
      </c>
      <c r="U7" s="54">
        <f>VLOOKUP($A7,'2019 SpaceFuncData-Input'!$A$3:$X$82,19,FALSE)</f>
        <v>30</v>
      </c>
      <c r="V7" s="54">
        <f>VLOOKUP($A7,'2019 SpaceFuncData-Input'!$A$3:$X$82,20,FALSE)</f>
        <v>300</v>
      </c>
      <c r="W7" s="54">
        <f>VLOOKUP($A7,'2019 SpaceFuncData-Input'!$A$3:$X$82,21,FALSE)</f>
        <v>1.5</v>
      </c>
      <c r="X7" s="54">
        <f>VLOOKUP($A7,'2019 SpaceFuncData-Input'!$A$3:$X$82,22,FALSE)</f>
        <v>2</v>
      </c>
      <c r="Y7" s="54" t="str">
        <f>VLOOKUP($A7,'2019 SpaceFuncData-Input'!$A$3:$X$82,23,FALSE)</f>
        <v>Assembly</v>
      </c>
      <c r="Z7" s="54">
        <v>1</v>
      </c>
      <c r="AA7" s="54">
        <v>0</v>
      </c>
      <c r="AB7" s="54">
        <v>0</v>
      </c>
      <c r="AC7" s="42">
        <v>306</v>
      </c>
    </row>
    <row r="8" spans="1:30" ht="15">
      <c r="A8" s="54" t="str">
        <f>'2022 Stds Ltg Table'!B9</f>
        <v>Aging Eye/Low-vision (Religious Worship Area) (Note 11)</v>
      </c>
      <c r="B8" s="54" t="str">
        <f>VLOOKUP($A8,'2019 SpaceFuncData-Input'!$A$3:$I$82,2,FALSE)</f>
        <v>Assembly - Places of religious worship</v>
      </c>
      <c r="C8" s="54">
        <f>VLOOKUP($A8,'2019 SpaceFuncData-Input'!$A$3:$I$82,3,FALSE)</f>
        <v>142.85714285714286</v>
      </c>
      <c r="D8" s="54">
        <f>VLOOKUP($A8,'2019 SpaceFuncData-Input'!$A$3:$I$82,4,FALSE)</f>
        <v>0.5</v>
      </c>
      <c r="E8" s="54">
        <f>VLOOKUP($A8,'2019 SpaceFuncData-Input'!$A$3:$I$82,5,FALSE)</f>
        <v>245</v>
      </c>
      <c r="F8" s="54">
        <f>VLOOKUP($A8,'2019 SpaceFuncData-Input'!$A$3:$I$82,6,FALSE)</f>
        <v>105</v>
      </c>
      <c r="G8" s="54">
        <f>VLOOKUP($A8,'2019 SpaceFuncData-Input'!$A$3:$I$82,7,FALSE)</f>
        <v>0.5</v>
      </c>
      <c r="H8" s="54">
        <f>VLOOKUP($A8,'2019 SpaceFuncData-Input'!$A$3:$I$82,8,FALSE)</f>
        <v>0.09</v>
      </c>
      <c r="I8" s="54" t="str">
        <f>VLOOKUP($A8,'2019 SpaceFuncData-Input'!$A$3:$I$82,9,FALSE)</f>
        <v>Electric</v>
      </c>
      <c r="J8" s="118">
        <f>VLOOKUP($A8,'2022 Stds Ltg Table'!$B$4:$G$92,2,0)</f>
        <v>1</v>
      </c>
      <c r="K8" s="139" t="str">
        <f>VLOOKUP($A8,'2022 Stds Ltg Table'!$B$4:$G$92,3,0)</f>
        <v>Decorative/Display</v>
      </c>
      <c r="L8" s="118">
        <f>VLOOKUP($A8,'2022 Stds Ltg Table'!$B$4:$G$92,4,0)</f>
        <v>0.3</v>
      </c>
      <c r="M8" s="139" t="str">
        <f>VLOOKUP($A8,'2022 Stds Ltg Table'!$B$4:$G$92,5,0)</f>
        <v>TunableWhiteOrDimToWarm (Note 10)</v>
      </c>
      <c r="N8" s="118">
        <f>VLOOKUP($A8,'2022 Stds Ltg Table'!$B$4:$G$92,6,0)</f>
        <v>0.1</v>
      </c>
      <c r="O8" s="118" t="str">
        <f>VLOOKUP($A8,'2022 Stds Ltg Table'!$B$4:$I$92,7,0)</f>
        <v>None</v>
      </c>
      <c r="P8" s="118">
        <f>VLOOKUP($A8,'2022 Stds Ltg Table'!$B$4:$I$92,8,0)</f>
        <v>0</v>
      </c>
      <c r="Q8" s="54">
        <f>VLOOKUP($A8,'2019 SpaceFuncData-Input'!$A$3:$X$82,15,FALSE)</f>
        <v>150</v>
      </c>
      <c r="R8" s="54">
        <f>VLOOKUP($A8,'2019 SpaceFuncData-Input'!$A$3:$X$82,16,FALSE)</f>
        <v>150</v>
      </c>
      <c r="S8" s="54">
        <f>VLOOKUP($A8,'2019 SpaceFuncData-Input'!$A$3:$X$82,17,FALSE)</f>
        <v>0</v>
      </c>
      <c r="T8" s="54">
        <f>VLOOKUP($A8,'2019 SpaceFuncData-Input'!$A$3:$X$82,18,FALSE)</f>
        <v>0</v>
      </c>
      <c r="U8" s="54">
        <f>VLOOKUP($A8,'2019 SpaceFuncData-Input'!$A$3:$X$82,19,FALSE)</f>
        <v>200</v>
      </c>
      <c r="V8" s="54">
        <f>VLOOKUP($A8,'2019 SpaceFuncData-Input'!$A$3:$X$82,20,FALSE)</f>
        <v>1500</v>
      </c>
      <c r="W8" s="54">
        <f>VLOOKUP($A8,'2019 SpaceFuncData-Input'!$A$3:$X$82,21,FALSE)</f>
        <v>1.5</v>
      </c>
      <c r="X8" s="54">
        <f>VLOOKUP($A8,'2019 SpaceFuncData-Input'!$A$3:$X$82,22,FALSE)</f>
        <v>2</v>
      </c>
      <c r="Y8" s="54" t="str">
        <f>VLOOKUP($A8,'2019 SpaceFuncData-Input'!$A$3:$X$82,23,FALSE)</f>
        <v>Assembly</v>
      </c>
      <c r="Z8" s="54">
        <v>1</v>
      </c>
      <c r="AA8" s="54">
        <v>0</v>
      </c>
      <c r="AB8" s="54">
        <v>0</v>
      </c>
      <c r="AC8" s="42">
        <v>307</v>
      </c>
    </row>
    <row r="9" spans="1:30" ht="15">
      <c r="A9" s="54" t="str">
        <f>'2022 Stds Ltg Table'!B10</f>
        <v>Aging Eye/Low-vision (Restroom) (Note 11)</v>
      </c>
      <c r="B9" s="54" t="str">
        <f>VLOOKUP($A9,'2019 SpaceFuncData-Input'!$A$3:$I$82,2,FALSE)</f>
        <v>Exhaust - Toilets, public</v>
      </c>
      <c r="C9" s="54">
        <f>VLOOKUP($A9,'2019 SpaceFuncData-Input'!$A$3:$I$82,3,FALSE)</f>
        <v>10</v>
      </c>
      <c r="D9" s="54">
        <f>VLOOKUP($A9,'2019 SpaceFuncData-Input'!$A$3:$I$82,4,FALSE)</f>
        <v>0.5</v>
      </c>
      <c r="E9" s="54">
        <f>VLOOKUP($A9,'2019 SpaceFuncData-Input'!$A$3:$I$82,5,FALSE)</f>
        <v>250</v>
      </c>
      <c r="F9" s="54">
        <f>VLOOKUP($A9,'2019 SpaceFuncData-Input'!$A$3:$I$82,6,FALSE)</f>
        <v>250</v>
      </c>
      <c r="G9" s="54">
        <f>VLOOKUP($A9,'2019 SpaceFuncData-Input'!$A$3:$I$82,7,FALSE)</f>
        <v>0</v>
      </c>
      <c r="H9" s="54">
        <f>VLOOKUP($A9,'2019 SpaceFuncData-Input'!$A$3:$I$82,8,FALSE)</f>
        <v>0</v>
      </c>
      <c r="I9" s="54" t="str">
        <f>VLOOKUP($A9,'2019 SpaceFuncData-Input'!$A$3:$I$82,9,FALSE)</f>
        <v>Gas</v>
      </c>
      <c r="J9" s="118">
        <f>VLOOKUP($A9,'2022 Stds Ltg Table'!$B$4:$G$92,2,0)</f>
        <v>1</v>
      </c>
      <c r="K9" s="139" t="str">
        <f>VLOOKUP($A9,'2022 Stds Ltg Table'!$B$4:$G$92,3,0)</f>
        <v>Decorative/Display</v>
      </c>
      <c r="L9" s="118">
        <f>VLOOKUP($A9,'2022 Stds Ltg Table'!$B$4:$G$92,4,0)</f>
        <v>0.2</v>
      </c>
      <c r="M9" s="139" t="str">
        <f>VLOOKUP($A9,'2022 Stds Ltg Table'!$B$4:$G$92,5,0)</f>
        <v>None</v>
      </c>
      <c r="N9" s="118">
        <f>VLOOKUP($A9,'2022 Stds Ltg Table'!$B$4:$G$92,6,0)</f>
        <v>0</v>
      </c>
      <c r="O9" s="118" t="str">
        <f>VLOOKUP($A9,'2022 Stds Ltg Table'!$B$4:$I$92,7,0)</f>
        <v>None</v>
      </c>
      <c r="P9" s="118">
        <f>VLOOKUP($A9,'2022 Stds Ltg Table'!$B$4:$I$92,8,0)</f>
        <v>0</v>
      </c>
      <c r="Q9" s="54">
        <f>VLOOKUP($A9,'2019 SpaceFuncData-Input'!$A$3:$X$82,15,FALSE)</f>
        <v>150</v>
      </c>
      <c r="R9" s="54">
        <f>VLOOKUP($A9,'2019 SpaceFuncData-Input'!$A$3:$X$82,16,FALSE)</f>
        <v>150</v>
      </c>
      <c r="S9" s="54">
        <f>VLOOKUP($A9,'2019 SpaceFuncData-Input'!$A$3:$X$82,17,FALSE)</f>
        <v>0</v>
      </c>
      <c r="T9" s="54">
        <f>VLOOKUP($A9,'2019 SpaceFuncData-Input'!$A$3:$X$82,18,FALSE)</f>
        <v>0</v>
      </c>
      <c r="U9" s="54">
        <f>VLOOKUP($A9,'2019 SpaceFuncData-Input'!$A$3:$X$82,19,FALSE)</f>
        <v>50</v>
      </c>
      <c r="V9" s="54">
        <f>VLOOKUP($A9,'2019 SpaceFuncData-Input'!$A$3:$X$82,20,FALSE)</f>
        <v>100</v>
      </c>
      <c r="W9" s="54">
        <f>VLOOKUP($A9,'2019 SpaceFuncData-Input'!$A$3:$X$82,21,FALSE)</f>
        <v>1.5</v>
      </c>
      <c r="X9" s="54">
        <f>VLOOKUP($A9,'2019 SpaceFuncData-Input'!$A$3:$X$82,22,FALSE)</f>
        <v>2</v>
      </c>
      <c r="Y9" s="54" t="str">
        <f>VLOOKUP($A9,'2019 SpaceFuncData-Input'!$A$3:$X$82,23,FALSE)</f>
        <v>Office</v>
      </c>
      <c r="Z9" s="54">
        <v>1</v>
      </c>
      <c r="AA9" s="54">
        <v>1</v>
      </c>
      <c r="AB9" s="54">
        <v>0</v>
      </c>
      <c r="AC9" s="42">
        <v>308</v>
      </c>
    </row>
    <row r="10" spans="1:30" ht="15">
      <c r="A10" s="54" t="str">
        <f>'2022 Stds Ltg Table'!B11</f>
        <v>Aging Eye/Low-vision (Stairwell) (Note 11)</v>
      </c>
      <c r="B10" s="54" t="str">
        <f>VLOOKUP($A10,'2019 SpaceFuncData-Input'!$A$3:$I$82,2,FALSE)</f>
        <v>General - Corridors</v>
      </c>
      <c r="C10" s="54">
        <f>VLOOKUP($A10,'2019 SpaceFuncData-Input'!$A$3:$I$82,3,FALSE)</f>
        <v>10</v>
      </c>
      <c r="D10" s="54">
        <f>VLOOKUP($A10,'2019 SpaceFuncData-Input'!$A$3:$I$82,4,FALSE)</f>
        <v>0.5</v>
      </c>
      <c r="E10" s="54">
        <f>VLOOKUP($A10,'2019 SpaceFuncData-Input'!$A$3:$I$82,5,FALSE)</f>
        <v>250</v>
      </c>
      <c r="F10" s="54">
        <f>VLOOKUP($A10,'2019 SpaceFuncData-Input'!$A$3:$I$82,6,FALSE)</f>
        <v>250</v>
      </c>
      <c r="G10" s="54">
        <f>VLOOKUP($A10,'2019 SpaceFuncData-Input'!$A$3:$I$82,7,FALSE)</f>
        <v>0</v>
      </c>
      <c r="H10" s="54">
        <f>VLOOKUP($A10,'2019 SpaceFuncData-Input'!$A$3:$I$82,8,FALSE)</f>
        <v>0</v>
      </c>
      <c r="I10" s="54" t="str">
        <f>VLOOKUP($A10,'2019 SpaceFuncData-Input'!$A$3:$I$82,9,FALSE)</f>
        <v>Electric</v>
      </c>
      <c r="J10" s="118">
        <f>VLOOKUP($A10,'2022 Stds Ltg Table'!$B$4:$G$92,2,0)</f>
        <v>0.8</v>
      </c>
      <c r="K10" s="139" t="str">
        <f>VLOOKUP($A10,'2022 Stds Ltg Table'!$B$4:$G$92,3,0)</f>
        <v>Decorative/Display</v>
      </c>
      <c r="L10" s="118">
        <f>VLOOKUP($A10,'2022 Stds Ltg Table'!$B$4:$G$92,4,0)</f>
        <v>0.3</v>
      </c>
      <c r="M10" s="139" t="str">
        <f>VLOOKUP($A10,'2022 Stds Ltg Table'!$B$4:$G$92,5,0)</f>
        <v>None</v>
      </c>
      <c r="N10" s="118">
        <f>VLOOKUP($A10,'2022 Stds Ltg Table'!$B$4:$G$92,6,0)</f>
        <v>0</v>
      </c>
      <c r="O10" s="118" t="str">
        <f>VLOOKUP($A10,'2022 Stds Ltg Table'!$B$4:$I$92,7,0)</f>
        <v>None</v>
      </c>
      <c r="P10" s="118">
        <f>VLOOKUP($A10,'2022 Stds Ltg Table'!$B$4:$I$92,8,0)</f>
        <v>0</v>
      </c>
      <c r="Q10" s="54">
        <f>VLOOKUP($A10,'2019 SpaceFuncData-Input'!$A$3:$X$82,15,FALSE)</f>
        <v>150</v>
      </c>
      <c r="R10" s="54">
        <f>VLOOKUP($A10,'2019 SpaceFuncData-Input'!$A$3:$X$82,16,FALSE)</f>
        <v>150</v>
      </c>
      <c r="S10" s="54">
        <f>VLOOKUP($A10,'2019 SpaceFuncData-Input'!$A$3:$X$82,17,FALSE)</f>
        <v>0</v>
      </c>
      <c r="T10" s="54">
        <f>VLOOKUP($A10,'2019 SpaceFuncData-Input'!$A$3:$X$82,18,FALSE)</f>
        <v>0</v>
      </c>
      <c r="U10" s="54">
        <f>VLOOKUP($A10,'2019 SpaceFuncData-Input'!$A$3:$X$82,19,FALSE)</f>
        <v>50</v>
      </c>
      <c r="V10" s="54">
        <f>VLOOKUP($A10,'2019 SpaceFuncData-Input'!$A$3:$X$82,20,FALSE)</f>
        <v>100</v>
      </c>
      <c r="W10" s="54">
        <f>VLOOKUP($A10,'2019 SpaceFuncData-Input'!$A$3:$X$82,21,FALSE)</f>
        <v>1.5</v>
      </c>
      <c r="X10" s="54">
        <f>VLOOKUP($A10,'2019 SpaceFuncData-Input'!$A$3:$X$82,22,FALSE)</f>
        <v>2</v>
      </c>
      <c r="Y10" s="54" t="str">
        <f>VLOOKUP($A10,'2019 SpaceFuncData-Input'!$A$3:$X$82,23,FALSE)</f>
        <v>Office</v>
      </c>
      <c r="Z10" s="54">
        <v>1</v>
      </c>
      <c r="AA10" s="54">
        <v>1</v>
      </c>
      <c r="AB10" s="54">
        <v>0</v>
      </c>
      <c r="AC10" s="42">
        <v>309</v>
      </c>
    </row>
    <row r="11" spans="1:30" ht="15">
      <c r="A11" s="54" t="str">
        <f>'2022 Stds Ltg Table'!B12</f>
        <v>Audience Seating Area</v>
      </c>
      <c r="B11" s="54" t="str">
        <f>VLOOKUP($A11,'2019 SpaceFuncData-Input'!$A$3:$I$82,2,FALSE)</f>
        <v>Assembly - Auditorium seating area</v>
      </c>
      <c r="C11" s="54">
        <f>VLOOKUP($A11,'2019 SpaceFuncData-Input'!$A$3:$I$82,3,FALSE)</f>
        <v>142.85714285714286</v>
      </c>
      <c r="D11" s="54">
        <f>VLOOKUP($A11,'2019 SpaceFuncData-Input'!$A$3:$I$82,4,FALSE)</f>
        <v>0.5</v>
      </c>
      <c r="E11" s="54">
        <f>VLOOKUP($A11,'2019 SpaceFuncData-Input'!$A$3:$I$82,5,FALSE)</f>
        <v>245</v>
      </c>
      <c r="F11" s="54">
        <f>VLOOKUP($A11,'2019 SpaceFuncData-Input'!$A$3:$I$82,6,FALSE)</f>
        <v>105</v>
      </c>
      <c r="G11" s="54">
        <f>VLOOKUP($A11,'2019 SpaceFuncData-Input'!$A$3:$I$82,7,FALSE)</f>
        <v>1</v>
      </c>
      <c r="H11" s="54">
        <f>VLOOKUP($A11,'2019 SpaceFuncData-Input'!$A$3:$I$82,8,FALSE)</f>
        <v>0.09</v>
      </c>
      <c r="I11" s="54" t="str">
        <f>VLOOKUP($A11,'2019 SpaceFuncData-Input'!$A$3:$I$82,9,FALSE)</f>
        <v>Electric</v>
      </c>
      <c r="J11" s="118">
        <f>VLOOKUP($A11,'2022 Stds Ltg Table'!$B$4:$G$92,2,0)</f>
        <v>0.5</v>
      </c>
      <c r="K11" s="139" t="str">
        <f>VLOOKUP($A11,'2022 Stds Ltg Table'!$B$4:$G$92,3,0)</f>
        <v>Decorative/Display</v>
      </c>
      <c r="L11" s="118">
        <f>VLOOKUP($A11,'2022 Stds Ltg Table'!$B$4:$G$92,4,0)</f>
        <v>0.25</v>
      </c>
      <c r="M11" s="139" t="str">
        <f>VLOOKUP($A11,'2022 Stds Ltg Table'!$B$4:$G$92,5,0)</f>
        <v>None</v>
      </c>
      <c r="N11" s="118">
        <f>VLOOKUP($A11,'2022 Stds Ltg Table'!$B$4:$G$92,6,0)</f>
        <v>0</v>
      </c>
      <c r="O11" s="118" t="str">
        <f>VLOOKUP($A11,'2022 Stds Ltg Table'!$B$4:$I$92,7,0)</f>
        <v>None</v>
      </c>
      <c r="P11" s="118">
        <f>VLOOKUP($A11,'2022 Stds Ltg Table'!$B$4:$I$92,8,0)</f>
        <v>0</v>
      </c>
      <c r="Q11" s="54">
        <f>VLOOKUP($A11,'2019 SpaceFuncData-Input'!$A$3:$X$82,15,FALSE)</f>
        <v>150</v>
      </c>
      <c r="R11" s="54">
        <f>VLOOKUP($A11,'2019 SpaceFuncData-Input'!$A$3:$X$82,16,FALSE)</f>
        <v>150</v>
      </c>
      <c r="S11" s="54">
        <f>VLOOKUP($A11,'2019 SpaceFuncData-Input'!$A$3:$X$82,17,FALSE)</f>
        <v>0</v>
      </c>
      <c r="T11" s="54">
        <f>VLOOKUP($A11,'2019 SpaceFuncData-Input'!$A$3:$X$82,18,FALSE)</f>
        <v>0</v>
      </c>
      <c r="U11" s="54">
        <f>VLOOKUP($A11,'2019 SpaceFuncData-Input'!$A$3:$X$82,19,FALSE)</f>
        <v>50</v>
      </c>
      <c r="V11" s="54">
        <f>VLOOKUP($A11,'2019 SpaceFuncData-Input'!$A$3:$X$82,20,FALSE)</f>
        <v>1000</v>
      </c>
      <c r="W11" s="54">
        <f>VLOOKUP($A11,'2019 SpaceFuncData-Input'!$A$3:$X$82,21,FALSE)</f>
        <v>1.5</v>
      </c>
      <c r="X11" s="54">
        <f>VLOOKUP($A11,'2019 SpaceFuncData-Input'!$A$3:$X$82,22,FALSE)</f>
        <v>2</v>
      </c>
      <c r="Y11" s="54" t="str">
        <f>VLOOKUP($A11,'2019 SpaceFuncData-Input'!$A$3:$X$82,23,FALSE)</f>
        <v>Assembly</v>
      </c>
      <c r="Z11" s="54">
        <v>1</v>
      </c>
      <c r="AA11" s="54">
        <v>0</v>
      </c>
      <c r="AB11" s="54">
        <v>0</v>
      </c>
      <c r="AC11" s="42">
        <v>310</v>
      </c>
    </row>
    <row r="12" spans="1:30" ht="15">
      <c r="A12" s="54" t="str">
        <f>'2022 Stds Ltg Table'!B13</f>
        <v>Auditorium Area</v>
      </c>
      <c r="B12" s="54" t="str">
        <f>VLOOKUP($A12,'2019 SpaceFuncData-Input'!$A$3:$I$82,2,FALSE)</f>
        <v>Assembly - Auditorium seating area</v>
      </c>
      <c r="C12" s="54">
        <f>VLOOKUP($A12,'2019 SpaceFuncData-Input'!$A$3:$I$82,3,FALSE)</f>
        <v>142.85714285714286</v>
      </c>
      <c r="D12" s="54">
        <f>VLOOKUP($A12,'2019 SpaceFuncData-Input'!$A$3:$I$82,4,FALSE)</f>
        <v>0.5</v>
      </c>
      <c r="E12" s="54">
        <f>VLOOKUP($A12,'2019 SpaceFuncData-Input'!$A$3:$I$82,5,FALSE)</f>
        <v>245</v>
      </c>
      <c r="F12" s="54">
        <f>VLOOKUP($A12,'2019 SpaceFuncData-Input'!$A$3:$I$82,6,FALSE)</f>
        <v>105</v>
      </c>
      <c r="G12" s="54">
        <f>VLOOKUP($A12,'2019 SpaceFuncData-Input'!$A$3:$I$82,7,FALSE)</f>
        <v>1</v>
      </c>
      <c r="H12" s="54">
        <f>VLOOKUP($A12,'2019 SpaceFuncData-Input'!$A$3:$I$82,8,FALSE)</f>
        <v>0.09</v>
      </c>
      <c r="I12" s="54" t="str">
        <f>VLOOKUP($A12,'2019 SpaceFuncData-Input'!$A$3:$I$82,9,FALSE)</f>
        <v>Electric</v>
      </c>
      <c r="J12" s="118">
        <f>VLOOKUP($A12,'2022 Stds Ltg Table'!$B$4:$G$92,2,0)</f>
        <v>0.7</v>
      </c>
      <c r="K12" s="139" t="str">
        <f>VLOOKUP($A12,'2022 Stds Ltg Table'!$B$4:$G$92,3,0)</f>
        <v>Decorative/Display</v>
      </c>
      <c r="L12" s="118">
        <f>VLOOKUP($A12,'2022 Stds Ltg Table'!$B$4:$G$92,4,0)</f>
        <v>0.45</v>
      </c>
      <c r="M12" s="139" t="str">
        <f>VLOOKUP($A12,'2022 Stds Ltg Table'!$B$4:$G$92,5,0)</f>
        <v>None</v>
      </c>
      <c r="N12" s="118">
        <f>VLOOKUP($A12,'2022 Stds Ltg Table'!$B$4:$G$92,6,0)</f>
        <v>0</v>
      </c>
      <c r="O12" s="118" t="str">
        <f>VLOOKUP($A12,'2022 Stds Ltg Table'!$B$4:$I$92,7,0)</f>
        <v>None</v>
      </c>
      <c r="P12" s="118">
        <f>VLOOKUP($A12,'2022 Stds Ltg Table'!$B$4:$I$92,8,0)</f>
        <v>0</v>
      </c>
      <c r="Q12" s="54">
        <f>VLOOKUP($A12,'2019 SpaceFuncData-Input'!$A$3:$X$82,15,FALSE)</f>
        <v>150</v>
      </c>
      <c r="R12" s="54">
        <f>VLOOKUP($A12,'2019 SpaceFuncData-Input'!$A$3:$X$82,16,FALSE)</f>
        <v>150</v>
      </c>
      <c r="S12" s="54">
        <f>VLOOKUP($A12,'2019 SpaceFuncData-Input'!$A$3:$X$82,17,FALSE)</f>
        <v>0</v>
      </c>
      <c r="T12" s="54">
        <f>VLOOKUP($A12,'2019 SpaceFuncData-Input'!$A$3:$X$82,18,FALSE)</f>
        <v>0</v>
      </c>
      <c r="U12" s="54">
        <f>VLOOKUP($A12,'2019 SpaceFuncData-Input'!$A$3:$X$82,19,FALSE)</f>
        <v>50</v>
      </c>
      <c r="V12" s="54">
        <f>VLOOKUP($A12,'2019 SpaceFuncData-Input'!$A$3:$X$82,20,FALSE)</f>
        <v>1000</v>
      </c>
      <c r="W12" s="54">
        <f>VLOOKUP($A12,'2019 SpaceFuncData-Input'!$A$3:$X$82,21,FALSE)</f>
        <v>1.5</v>
      </c>
      <c r="X12" s="54">
        <f>VLOOKUP($A12,'2019 SpaceFuncData-Input'!$A$3:$X$82,22,FALSE)</f>
        <v>2</v>
      </c>
      <c r="Y12" s="54" t="str">
        <f>VLOOKUP($A12,'2019 SpaceFuncData-Input'!$A$3:$X$82,23,FALSE)</f>
        <v>Assembly</v>
      </c>
      <c r="Z12" s="54">
        <v>1</v>
      </c>
      <c r="AA12" s="54">
        <v>0</v>
      </c>
      <c r="AB12" s="54">
        <v>0</v>
      </c>
      <c r="AC12" s="42">
        <v>311</v>
      </c>
    </row>
    <row r="13" spans="1:30" ht="15">
      <c r="A13" s="54" t="str">
        <f>'2022 Stds Ltg Table'!B14</f>
        <v>Auto Repair / Maintenance Area</v>
      </c>
      <c r="B13" s="54" t="str">
        <f>VLOOKUP($A13,'2019 SpaceFuncData-Input'!$A$3:$I$82,2,FALSE)</f>
        <v>Exhaust - Auto repair rooms</v>
      </c>
      <c r="C13" s="54">
        <f>VLOOKUP($A13,'2019 SpaceFuncData-Input'!$A$3:$I$82,3,FALSE)</f>
        <v>10</v>
      </c>
      <c r="D13" s="54">
        <f>VLOOKUP($A13,'2019 SpaceFuncData-Input'!$A$3:$I$82,4,FALSE)</f>
        <v>0.5</v>
      </c>
      <c r="E13" s="54">
        <f>VLOOKUP($A13,'2019 SpaceFuncData-Input'!$A$3:$I$82,5,FALSE)</f>
        <v>275</v>
      </c>
      <c r="F13" s="54">
        <f>VLOOKUP($A13,'2019 SpaceFuncData-Input'!$A$3:$I$82,6,FALSE)</f>
        <v>475</v>
      </c>
      <c r="G13" s="54">
        <f>VLOOKUP($A13,'2019 SpaceFuncData-Input'!$A$3:$I$82,7,FALSE)</f>
        <v>1</v>
      </c>
      <c r="H13" s="54">
        <f>VLOOKUP($A13,'2019 SpaceFuncData-Input'!$A$3:$I$82,8,FALSE)</f>
        <v>0.18</v>
      </c>
      <c r="I13" s="54" t="str">
        <f>VLOOKUP($A13,'2019 SpaceFuncData-Input'!$A$3:$I$82,9,FALSE)</f>
        <v>Gas</v>
      </c>
      <c r="J13" s="118">
        <f>VLOOKUP($A13,'2022 Stds Ltg Table'!$B$4:$G$92,2,0)</f>
        <v>0.55000000000000004</v>
      </c>
      <c r="K13" s="139" t="str">
        <f>VLOOKUP($A13,'2022 Stds Ltg Table'!$B$4:$G$92,3,0)</f>
        <v>DetailedTaskWork (Note 7)</v>
      </c>
      <c r="L13" s="118">
        <f>VLOOKUP($A13,'2022 Stds Ltg Table'!$B$4:$G$92,4,0)</f>
        <v>0.2</v>
      </c>
      <c r="M13" s="139" t="str">
        <f>VLOOKUP($A13,'2022 Stds Ltg Table'!$B$4:$G$92,5,0)</f>
        <v>None</v>
      </c>
      <c r="N13" s="118">
        <f>VLOOKUP($A13,'2022 Stds Ltg Table'!$B$4:$G$92,6,0)</f>
        <v>0</v>
      </c>
      <c r="O13" s="118" t="str">
        <f>VLOOKUP($A13,'2022 Stds Ltg Table'!$B$4:$I$92,7,0)</f>
        <v>None</v>
      </c>
      <c r="P13" s="118">
        <f>VLOOKUP($A13,'2022 Stds Ltg Table'!$B$4:$I$92,8,0)</f>
        <v>0</v>
      </c>
      <c r="Q13" s="54">
        <f>VLOOKUP($A13,'2019 SpaceFuncData-Input'!$A$3:$X$82,15,FALSE)</f>
        <v>150</v>
      </c>
      <c r="R13" s="54">
        <f>VLOOKUP($A13,'2019 SpaceFuncData-Input'!$A$3:$X$82,16,FALSE)</f>
        <v>150</v>
      </c>
      <c r="S13" s="54">
        <f>VLOOKUP($A13,'2019 SpaceFuncData-Input'!$A$3:$X$82,17,FALSE)</f>
        <v>0.75063999999999997</v>
      </c>
      <c r="T13" s="54">
        <f>VLOOKUP($A13,'2019 SpaceFuncData-Input'!$A$3:$X$82,18,FALSE)</f>
        <v>0</v>
      </c>
      <c r="U13" s="54">
        <f>VLOOKUP($A13,'2019 SpaceFuncData-Input'!$A$3:$X$82,19,FALSE)</f>
        <v>200</v>
      </c>
      <c r="V13" s="54">
        <f>VLOOKUP($A13,'2019 SpaceFuncData-Input'!$A$3:$X$82,20,FALSE)</f>
        <v>1500</v>
      </c>
      <c r="W13" s="54">
        <f>VLOOKUP($A13,'2019 SpaceFuncData-Input'!$A$3:$X$82,21,FALSE)</f>
        <v>1.5</v>
      </c>
      <c r="X13" s="54">
        <f>VLOOKUP($A13,'2019 SpaceFuncData-Input'!$A$3:$X$82,22,FALSE)</f>
        <v>2</v>
      </c>
      <c r="Y13" s="54" t="str">
        <f>VLOOKUP($A13,'2019 SpaceFuncData-Input'!$A$3:$X$82,23,FALSE)</f>
        <v>Manufacturing</v>
      </c>
      <c r="Z13" s="54">
        <v>1</v>
      </c>
      <c r="AA13" s="54">
        <v>0</v>
      </c>
      <c r="AB13" s="54">
        <v>0</v>
      </c>
      <c r="AC13" s="42">
        <v>312</v>
      </c>
    </row>
    <row r="14" spans="1:30" ht="15">
      <c r="A14" s="54" t="str">
        <f>'2022 Stds Ltg Table'!B15</f>
        <v>Barber, Beauty Salon, Spa Area</v>
      </c>
      <c r="B14" s="164" t="str">
        <f>'2019 SpaceFuncData-Input'!B6</f>
        <v>Retail - Beauty and nail salons</v>
      </c>
      <c r="C14" s="164">
        <f>'2019 SpaceFuncData-Input'!C6</f>
        <v>10</v>
      </c>
      <c r="D14" s="164">
        <f>'2019 SpaceFuncData-Input'!D6</f>
        <v>0.5</v>
      </c>
      <c r="E14" s="164">
        <f>'2019 SpaceFuncData-Input'!E6</f>
        <v>250</v>
      </c>
      <c r="F14" s="164">
        <f>'2019 SpaceFuncData-Input'!F6</f>
        <v>200</v>
      </c>
      <c r="G14" s="164">
        <f>'2019 SpaceFuncData-Input'!G6</f>
        <v>2</v>
      </c>
      <c r="H14" s="164">
        <f>'2019 SpaceFuncData-Input'!H6</f>
        <v>0.18</v>
      </c>
      <c r="I14" s="164" t="str">
        <f>'2019 SpaceFuncData-Input'!I6</f>
        <v>Gas</v>
      </c>
      <c r="J14" s="118">
        <f>VLOOKUP($A14,'2022 Stds Ltg Table'!$B$4:$G$92,2,0)</f>
        <v>0.7</v>
      </c>
      <c r="K14" s="139" t="str">
        <f>VLOOKUP($A14,'2022 Stds Ltg Table'!$B$4:$G$92,3,0)</f>
        <v>DetailedTaskWork (Note 7)</v>
      </c>
      <c r="L14" s="118">
        <f>VLOOKUP($A14,'2022 Stds Ltg Table'!$B$4:$G$92,4,0)</f>
        <v>0.3</v>
      </c>
      <c r="M14" s="139" t="str">
        <f>VLOOKUP($A14,'2022 Stds Ltg Table'!$B$4:$G$92,5,0)</f>
        <v>Decorative/Display</v>
      </c>
      <c r="N14" s="118">
        <f>VLOOKUP($A14,'2022 Stds Ltg Table'!$B$4:$G$92,6,0)</f>
        <v>0.25</v>
      </c>
      <c r="O14" s="118" t="str">
        <f>VLOOKUP($A14,'2022 Stds Ltg Table'!$B$4:$I$92,7,0)</f>
        <v>None</v>
      </c>
      <c r="P14" s="118">
        <f>VLOOKUP($A14,'2022 Stds Ltg Table'!$B$4:$I$92,8,0)</f>
        <v>0</v>
      </c>
      <c r="Q14" s="165">
        <f>'2019 SpaceFuncData-Input'!O6</f>
        <v>150</v>
      </c>
      <c r="R14" s="165">
        <f>'2019 SpaceFuncData-Input'!P6</f>
        <v>150</v>
      </c>
      <c r="S14" s="165">
        <f>'2019 SpaceFuncData-Input'!Q6</f>
        <v>0</v>
      </c>
      <c r="T14" s="165">
        <f>'2019 SpaceFuncData-Input'!R6</f>
        <v>0</v>
      </c>
      <c r="U14" s="165">
        <f>'2019 SpaceFuncData-Input'!S6</f>
        <v>500</v>
      </c>
      <c r="V14" s="165">
        <f>'2019 SpaceFuncData-Input'!T6</f>
        <v>500</v>
      </c>
      <c r="W14" s="165">
        <f>'2019 SpaceFuncData-Input'!U6</f>
        <v>1.5</v>
      </c>
      <c r="X14" s="165">
        <f>'2019 SpaceFuncData-Input'!V6</f>
        <v>2</v>
      </c>
      <c r="Y14" s="165" t="str">
        <f>'2019 SpaceFuncData-Input'!W6</f>
        <v>Retail</v>
      </c>
      <c r="Z14" s="165">
        <v>1</v>
      </c>
      <c r="AA14" s="165">
        <v>0</v>
      </c>
      <c r="AB14" s="165">
        <v>0</v>
      </c>
      <c r="AC14" s="42">
        <v>313</v>
      </c>
    </row>
    <row r="15" spans="1:30" ht="15">
      <c r="A15" s="54" t="str">
        <f>'2022 Stds Ltg Table'!B16</f>
        <v>Civic Meeting Place Area</v>
      </c>
      <c r="B15" s="54" t="str">
        <f>VLOOKUP($A15,'2019 SpaceFuncData-Input'!$A$3:$I$82,2,FALSE)</f>
        <v>Assembly - Legislative chambers</v>
      </c>
      <c r="C15" s="54">
        <f>VLOOKUP($A15,'2019 SpaceFuncData-Input'!$A$3:$I$82,3,FALSE)</f>
        <v>66.666666666666671</v>
      </c>
      <c r="D15" s="54">
        <f>VLOOKUP($A15,'2019 SpaceFuncData-Input'!$A$3:$I$82,4,FALSE)</f>
        <v>0.5</v>
      </c>
      <c r="E15" s="54">
        <f>VLOOKUP($A15,'2019 SpaceFuncData-Input'!$A$3:$I$82,5,FALSE)</f>
        <v>250</v>
      </c>
      <c r="F15" s="54">
        <f>VLOOKUP($A15,'2019 SpaceFuncData-Input'!$A$3:$I$82,6,FALSE)</f>
        <v>200</v>
      </c>
      <c r="G15" s="54">
        <f>VLOOKUP($A15,'2019 SpaceFuncData-Input'!$A$3:$I$82,7,FALSE)</f>
        <v>1.5</v>
      </c>
      <c r="H15" s="54">
        <f>VLOOKUP($A15,'2019 SpaceFuncData-Input'!$A$3:$I$82,8,FALSE)</f>
        <v>0.18</v>
      </c>
      <c r="I15" s="54" t="str">
        <f>VLOOKUP($A15,'2019 SpaceFuncData-Input'!$A$3:$I$82,9,FALSE)</f>
        <v>Electric</v>
      </c>
      <c r="J15" s="118">
        <f>VLOOKUP($A15,'2022 Stds Ltg Table'!$B$4:$G$92,2,0)</f>
        <v>0.9</v>
      </c>
      <c r="K15" s="139" t="str">
        <f>VLOOKUP($A15,'2022 Stds Ltg Table'!$B$4:$G$92,3,0)</f>
        <v>Decorative/Display</v>
      </c>
      <c r="L15" s="118">
        <f>VLOOKUP($A15,'2022 Stds Ltg Table'!$B$4:$G$92,4,0)</f>
        <v>0.25</v>
      </c>
      <c r="M15" s="139" t="str">
        <f>VLOOKUP($A15,'2022 Stds Ltg Table'!$B$4:$G$92,5,0)</f>
        <v>None</v>
      </c>
      <c r="N15" s="118">
        <f>VLOOKUP($A15,'2022 Stds Ltg Table'!$B$4:$G$92,6,0)</f>
        <v>0</v>
      </c>
      <c r="O15" s="118" t="str">
        <f>VLOOKUP($A15,'2022 Stds Ltg Table'!$B$4:$I$92,7,0)</f>
        <v>None</v>
      </c>
      <c r="P15" s="118">
        <f>VLOOKUP($A15,'2022 Stds Ltg Table'!$B$4:$I$92,8,0)</f>
        <v>0</v>
      </c>
      <c r="Q15" s="54">
        <f>VLOOKUP($A15,'2019 SpaceFuncData-Input'!$A$3:$X$82,15,FALSE)</f>
        <v>150</v>
      </c>
      <c r="R15" s="54">
        <f>VLOOKUP($A15,'2019 SpaceFuncData-Input'!$A$3:$X$82,16,FALSE)</f>
        <v>150</v>
      </c>
      <c r="S15" s="54">
        <f>VLOOKUP($A15,'2019 SpaceFuncData-Input'!$A$3:$X$82,17,FALSE)</f>
        <v>0</v>
      </c>
      <c r="T15" s="54">
        <f>VLOOKUP($A15,'2019 SpaceFuncData-Input'!$A$3:$X$82,18,FALSE)</f>
        <v>0</v>
      </c>
      <c r="U15" s="54">
        <f>VLOOKUP($A15,'2019 SpaceFuncData-Input'!$A$3:$X$82,19,FALSE)</f>
        <v>30</v>
      </c>
      <c r="V15" s="54">
        <f>VLOOKUP($A15,'2019 SpaceFuncData-Input'!$A$3:$X$82,20,FALSE)</f>
        <v>300</v>
      </c>
      <c r="W15" s="54">
        <f>VLOOKUP($A15,'2019 SpaceFuncData-Input'!$A$3:$X$82,21,FALSE)</f>
        <v>1.5</v>
      </c>
      <c r="X15" s="54">
        <f>VLOOKUP($A15,'2019 SpaceFuncData-Input'!$A$3:$X$82,22,FALSE)</f>
        <v>2</v>
      </c>
      <c r="Y15" s="54" t="str">
        <f>VLOOKUP($A15,'2019 SpaceFuncData-Input'!$A$3:$X$82,23,FALSE)</f>
        <v>Assembly</v>
      </c>
      <c r="Z15" s="54">
        <v>1</v>
      </c>
      <c r="AA15" s="54">
        <v>0</v>
      </c>
      <c r="AB15" s="54">
        <v>0</v>
      </c>
      <c r="AC15" s="42">
        <v>314</v>
      </c>
    </row>
    <row r="16" spans="1:30" ht="15">
      <c r="A16" s="54" t="str">
        <f>'2022 Stds Ltg Table'!B17</f>
        <v>Classroom, Lecture, Training, Vocational Areas</v>
      </c>
      <c r="B16" s="54" t="str">
        <f>VLOOKUP($A16,'2019 SpaceFuncData-Input'!$A$3:$I$82,2,FALSE)</f>
        <v>Education - Classrooms (ages 9-18)</v>
      </c>
      <c r="C16" s="54">
        <f>VLOOKUP($A16,'2019 SpaceFuncData-Input'!$A$3:$I$82,3,FALSE)</f>
        <v>50</v>
      </c>
      <c r="D16" s="54">
        <f>VLOOKUP($A16,'2019 SpaceFuncData-Input'!$A$3:$I$82,4,FALSE)</f>
        <v>0.5</v>
      </c>
      <c r="E16" s="54">
        <f>VLOOKUP($A16,'2019 SpaceFuncData-Input'!$A$3:$I$82,5,FALSE)</f>
        <v>245</v>
      </c>
      <c r="F16" s="54">
        <f>VLOOKUP($A16,'2019 SpaceFuncData-Input'!$A$3:$I$82,6,FALSE)</f>
        <v>155</v>
      </c>
      <c r="G16" s="54">
        <f>VLOOKUP($A16,'2019 SpaceFuncData-Input'!$A$3:$I$82,7,FALSE)</f>
        <v>1</v>
      </c>
      <c r="H16" s="54">
        <f>VLOOKUP($A16,'2019 SpaceFuncData-Input'!$A$3:$I$82,8,FALSE)</f>
        <v>0.18</v>
      </c>
      <c r="I16" s="54" t="str">
        <f>VLOOKUP($A16,'2019 SpaceFuncData-Input'!$A$3:$I$82,9,FALSE)</f>
        <v>Gas</v>
      </c>
      <c r="J16" s="118">
        <f>VLOOKUP($A16,'2022 Stds Ltg Table'!$B$4:$G$92,2,0)</f>
        <v>0.6</v>
      </c>
      <c r="K16" s="139" t="str">
        <f>VLOOKUP($A16,'2022 Stds Ltg Table'!$B$4:$G$92,3,0)</f>
        <v>WhiteOrChalkBoard (W/ft) (Note 1)</v>
      </c>
      <c r="L16" s="118">
        <f>VLOOKUP($A16,'2022 Stds Ltg Table'!$B$4:$G$92,4,0)</f>
        <v>7</v>
      </c>
      <c r="M16" s="139" t="str">
        <f>VLOOKUP($A16,'2022 Stds Ltg Table'!$B$4:$G$92,5,0)</f>
        <v>None</v>
      </c>
      <c r="N16" s="118">
        <f>VLOOKUP($A16,'2022 Stds Ltg Table'!$B$4:$G$92,6,0)</f>
        <v>0</v>
      </c>
      <c r="O16" s="118" t="str">
        <f>VLOOKUP($A16,'2022 Stds Ltg Table'!$B$4:$I$92,7,0)</f>
        <v>None</v>
      </c>
      <c r="P16" s="118">
        <f>VLOOKUP($A16,'2022 Stds Ltg Table'!$B$4:$I$92,8,0)</f>
        <v>0</v>
      </c>
      <c r="Q16" s="54">
        <f>VLOOKUP($A16,'2019 SpaceFuncData-Input'!$A$3:$X$82,15,FALSE)</f>
        <v>150</v>
      </c>
      <c r="R16" s="54">
        <f>VLOOKUP($A16,'2019 SpaceFuncData-Input'!$A$3:$X$82,16,FALSE)</f>
        <v>150</v>
      </c>
      <c r="S16" s="54">
        <f>VLOOKUP($A16,'2019 SpaceFuncData-Input'!$A$3:$X$82,17,FALSE)</f>
        <v>0</v>
      </c>
      <c r="T16" s="54">
        <f>VLOOKUP($A16,'2019 SpaceFuncData-Input'!$A$3:$X$82,18,FALSE)</f>
        <v>0</v>
      </c>
      <c r="U16" s="54">
        <f>VLOOKUP($A16,'2019 SpaceFuncData-Input'!$A$3:$X$82,19,FALSE)</f>
        <v>50</v>
      </c>
      <c r="V16" s="54">
        <f>VLOOKUP($A16,'2019 SpaceFuncData-Input'!$A$3:$X$82,20,FALSE)</f>
        <v>500</v>
      </c>
      <c r="W16" s="54">
        <f>VLOOKUP($A16,'2019 SpaceFuncData-Input'!$A$3:$X$82,21,FALSE)</f>
        <v>1.5</v>
      </c>
      <c r="X16" s="54">
        <f>VLOOKUP($A16,'2019 SpaceFuncData-Input'!$A$3:$X$82,22,FALSE)</f>
        <v>2</v>
      </c>
      <c r="Y16" s="54" t="str">
        <f>VLOOKUP($A16,'2019 SpaceFuncData-Input'!$A$3:$X$82,23,FALSE)</f>
        <v>School</v>
      </c>
      <c r="Z16" s="54">
        <v>1</v>
      </c>
      <c r="AA16" s="54">
        <v>0</v>
      </c>
      <c r="AB16" s="54">
        <v>0</v>
      </c>
      <c r="AC16" s="42">
        <v>315</v>
      </c>
    </row>
    <row r="17" spans="1:29" ht="15">
      <c r="A17" s="54" t="str">
        <f>'2022 Stds Ltg Table'!B85</f>
        <v>Computer Room</v>
      </c>
      <c r="B17" s="54" t="str">
        <f>VLOOKUP($A17,'2019 SpaceFuncData-Input'!$A$3:$I$82,2,FALSE)</f>
        <v>Misc - Computer (not printing)</v>
      </c>
      <c r="C17" s="54">
        <f>VLOOKUP($A17,'2019 SpaceFuncData-Input'!$A$3:$I$82,3,FALSE)</f>
        <v>3</v>
      </c>
      <c r="D17" s="54">
        <f>VLOOKUP($A17,'2019 SpaceFuncData-Input'!$A$3:$I$82,4,FALSE)</f>
        <v>0.5</v>
      </c>
      <c r="E17" s="54">
        <f>VLOOKUP($A17,'2019 SpaceFuncData-Input'!$A$3:$I$82,5,FALSE)</f>
        <v>275</v>
      </c>
      <c r="F17" s="54">
        <f>VLOOKUP($A17,'2019 SpaceFuncData-Input'!$A$3:$I$82,6,FALSE)</f>
        <v>475</v>
      </c>
      <c r="G17" s="54">
        <f>VLOOKUP($A17,'2019 SpaceFuncData-Input'!$A$3:$I$82,7,FALSE)</f>
        <v>0</v>
      </c>
      <c r="H17" s="54">
        <f>VLOOKUP($A17,'2019 SpaceFuncData-Input'!$A$3:$I$82,8,FALSE)</f>
        <v>0.18</v>
      </c>
      <c r="I17" s="54" t="str">
        <f>VLOOKUP($A17,'2019 SpaceFuncData-Input'!$A$3:$I$82,9,FALSE)</f>
        <v>Electric</v>
      </c>
      <c r="J17" s="118">
        <f>VLOOKUP($A17,'2022 Stds Ltg Table'!$B$4:$G$92,2,0)</f>
        <v>0.5</v>
      </c>
      <c r="K17" s="139" t="str">
        <f>VLOOKUP($A17,'2022 Stds Ltg Table'!$B$4:$G$92,3,0)</f>
        <v>None</v>
      </c>
      <c r="L17" s="118">
        <f>VLOOKUP($A17,'2022 Stds Ltg Table'!$B$4:$G$92,4,0)</f>
        <v>0</v>
      </c>
      <c r="M17" s="139" t="str">
        <f>VLOOKUP($A17,'2022 Stds Ltg Table'!$B$4:$G$92,5,0)</f>
        <v>None</v>
      </c>
      <c r="N17" s="118">
        <f>VLOOKUP($A17,'2022 Stds Ltg Table'!$B$4:$G$92,6,0)</f>
        <v>0</v>
      </c>
      <c r="O17" s="118" t="str">
        <f>VLOOKUP($A17,'2022 Stds Ltg Table'!$B$4:$I$92,7,0)</f>
        <v>None</v>
      </c>
      <c r="P17" s="118">
        <f>VLOOKUP($A17,'2022 Stds Ltg Table'!$B$4:$I$92,8,0)</f>
        <v>0</v>
      </c>
      <c r="Q17" s="54">
        <f>VLOOKUP($A17,'2019 SpaceFuncData-Input'!$A$3:$X$82,15,FALSE)</f>
        <v>150</v>
      </c>
      <c r="R17" s="54">
        <f>VLOOKUP($A17,'2019 SpaceFuncData-Input'!$A$3:$X$82,16,FALSE)</f>
        <v>150</v>
      </c>
      <c r="S17" s="54">
        <f>VLOOKUP($A17,'2019 SpaceFuncData-Input'!$A$3:$X$82,17,FALSE)</f>
        <v>0</v>
      </c>
      <c r="T17" s="54">
        <f>VLOOKUP($A17,'2019 SpaceFuncData-Input'!$A$3:$X$82,18,FALSE)</f>
        <v>0</v>
      </c>
      <c r="U17" s="54">
        <f>VLOOKUP($A17,'2019 SpaceFuncData-Input'!$A$3:$X$82,19,FALSE)</f>
        <v>75</v>
      </c>
      <c r="V17" s="54">
        <f>VLOOKUP($A17,'2019 SpaceFuncData-Input'!$A$3:$X$82,20,FALSE)</f>
        <v>300</v>
      </c>
      <c r="W17" s="54">
        <f>VLOOKUP($A17,'2019 SpaceFuncData-Input'!$A$3:$X$82,21,FALSE)</f>
        <v>1</v>
      </c>
      <c r="X17" s="54">
        <f>VLOOKUP($A17,'2019 SpaceFuncData-Input'!$A$3:$X$82,22,FALSE)</f>
        <v>4</v>
      </c>
      <c r="Y17" s="54" t="str">
        <f>VLOOKUP($A17,'2019 SpaceFuncData-Input'!$A$3:$X$82,23,FALSE)</f>
        <v>Data</v>
      </c>
      <c r="Z17" s="54">
        <v>0</v>
      </c>
      <c r="AA17" s="54">
        <v>1</v>
      </c>
      <c r="AB17" s="54">
        <v>0</v>
      </c>
      <c r="AC17" s="42">
        <v>316</v>
      </c>
    </row>
    <row r="18" spans="1:29" ht="15">
      <c r="A18" s="41" t="str">
        <f>'2022 Stds Ltg Table'!B18</f>
        <v>Concourse and Atria Area</v>
      </c>
      <c r="B18" s="54" t="str">
        <f>VLOOKUP($A18,'2019 SpaceFuncData-Input'!$A$3:$I$82,2,FALSE)</f>
        <v>Retail - Mall common areas</v>
      </c>
      <c r="C18" s="54">
        <f>VLOOKUP($A18,'2019 SpaceFuncData-Input'!$A$3:$I$82,3,FALSE)</f>
        <v>33.333333333333336</v>
      </c>
      <c r="D18" s="54">
        <f>VLOOKUP($A18,'2019 SpaceFuncData-Input'!$A$3:$I$82,4,FALSE)</f>
        <v>0.5</v>
      </c>
      <c r="E18" s="54">
        <f>VLOOKUP($A18,'2019 SpaceFuncData-Input'!$A$3:$I$82,5,FALSE)</f>
        <v>250</v>
      </c>
      <c r="F18" s="54">
        <f>VLOOKUP($A18,'2019 SpaceFuncData-Input'!$A$3:$I$82,6,FALSE)</f>
        <v>250</v>
      </c>
      <c r="G18" s="54">
        <f>VLOOKUP($A18,'2019 SpaceFuncData-Input'!$A$3:$I$82,7,FALSE)</f>
        <v>0.5</v>
      </c>
      <c r="H18" s="54">
        <f>VLOOKUP($A18,'2019 SpaceFuncData-Input'!$A$3:$I$82,8,FALSE)</f>
        <v>0.18</v>
      </c>
      <c r="I18" s="54" t="str">
        <f>VLOOKUP($A18,'2019 SpaceFuncData-Input'!$A$3:$I$82,9,FALSE)</f>
        <v>Electric</v>
      </c>
      <c r="J18" s="118">
        <f>VLOOKUP($A18,'2022 Stds Ltg Table'!$B$4:$G$92,2,0)</f>
        <v>0.6</v>
      </c>
      <c r="K18" s="139" t="str">
        <f>VLOOKUP($A18,'2022 Stds Ltg Table'!$B$4:$G$92,3,0)</f>
        <v>Decorative/Display</v>
      </c>
      <c r="L18" s="118">
        <f>VLOOKUP($A18,'2022 Stds Ltg Table'!$B$4:$G$92,4,0)</f>
        <v>0.25</v>
      </c>
      <c r="M18" s="139" t="str">
        <f>VLOOKUP($A18,'2022 Stds Ltg Table'!$B$4:$G$92,5,0)</f>
        <v>None</v>
      </c>
      <c r="N18" s="118">
        <f>VLOOKUP($A18,'2022 Stds Ltg Table'!$B$4:$G$92,6,0)</f>
        <v>0</v>
      </c>
      <c r="O18" s="118" t="str">
        <f>VLOOKUP($A18,'2022 Stds Ltg Table'!$B$4:$I$92,7,0)</f>
        <v>None</v>
      </c>
      <c r="P18" s="118">
        <f>VLOOKUP($A18,'2022 Stds Ltg Table'!$B$4:$I$92,8,0)</f>
        <v>0</v>
      </c>
      <c r="Q18" s="54">
        <f>VLOOKUP($A18,'2019 SpaceFuncData-Input'!$A$3:$X$82,15,FALSE)</f>
        <v>150</v>
      </c>
      <c r="R18" s="54">
        <f>VLOOKUP($A18,'2019 SpaceFuncData-Input'!$A$3:$X$82,16,FALSE)</f>
        <v>150</v>
      </c>
      <c r="S18" s="54">
        <f>VLOOKUP($A18,'2019 SpaceFuncData-Input'!$A$3:$X$82,17,FALSE)</f>
        <v>0</v>
      </c>
      <c r="T18" s="54">
        <f>VLOOKUP($A18,'2019 SpaceFuncData-Input'!$A$3:$X$82,18,FALSE)</f>
        <v>0</v>
      </c>
      <c r="U18" s="54">
        <f>VLOOKUP($A18,'2019 SpaceFuncData-Input'!$A$3:$X$82,19,FALSE)</f>
        <v>100</v>
      </c>
      <c r="V18" s="54">
        <f>VLOOKUP($A18,'2019 SpaceFuncData-Input'!$A$3:$X$82,20,FALSE)</f>
        <v>300</v>
      </c>
      <c r="W18" s="54">
        <f>VLOOKUP($A18,'2019 SpaceFuncData-Input'!$A$3:$X$82,21,FALSE)</f>
        <v>1.5</v>
      </c>
      <c r="X18" s="54">
        <f>VLOOKUP($A18,'2019 SpaceFuncData-Input'!$A$3:$X$82,22,FALSE)</f>
        <v>2</v>
      </c>
      <c r="Y18" s="54" t="str">
        <f>VLOOKUP($A18,'2019 SpaceFuncData-Input'!$A$3:$X$82,23,FALSE)</f>
        <v>Retail</v>
      </c>
      <c r="Z18" s="54">
        <v>1</v>
      </c>
      <c r="AA18" s="54">
        <v>1</v>
      </c>
      <c r="AB18" s="54">
        <v>0</v>
      </c>
      <c r="AC18" s="42">
        <v>317</v>
      </c>
    </row>
    <row r="19" spans="1:29" ht="15">
      <c r="A19" s="41" t="str">
        <f>'2022 Stds Ltg Table'!B19</f>
        <v>Convention, Conference, Multipurpose and Meeting Area</v>
      </c>
      <c r="B19" s="54" t="str">
        <f>VLOOKUP($A19,'2019 SpaceFuncData-Input'!$A$3:$I$82,2,FALSE)</f>
        <v>General - Conference/meeting</v>
      </c>
      <c r="C19" s="54">
        <f>VLOOKUP($A19,'2019 SpaceFuncData-Input'!$A$3:$I$82,3,FALSE)</f>
        <v>66.666666666666671</v>
      </c>
      <c r="D19" s="54">
        <f>VLOOKUP($A19,'2019 SpaceFuncData-Input'!$A$3:$I$82,4,FALSE)</f>
        <v>0.5</v>
      </c>
      <c r="E19" s="54">
        <f>VLOOKUP($A19,'2019 SpaceFuncData-Input'!$A$3:$I$82,5,FALSE)</f>
        <v>245</v>
      </c>
      <c r="F19" s="54">
        <f>VLOOKUP($A19,'2019 SpaceFuncData-Input'!$A$3:$I$82,6,FALSE)</f>
        <v>155</v>
      </c>
      <c r="G19" s="54">
        <f>VLOOKUP($A19,'2019 SpaceFuncData-Input'!$A$3:$I$82,7,FALSE)</f>
        <v>1</v>
      </c>
      <c r="H19" s="54">
        <f>VLOOKUP($A19,'2019 SpaceFuncData-Input'!$A$3:$I$82,8,FALSE)</f>
        <v>0.09</v>
      </c>
      <c r="I19" s="54" t="str">
        <f>VLOOKUP($A19,'2019 SpaceFuncData-Input'!$A$3:$I$82,9,FALSE)</f>
        <v>Electric</v>
      </c>
      <c r="J19" s="118">
        <f>VLOOKUP($A19,'2022 Stds Ltg Table'!$B$4:$G$92,2,0)</f>
        <v>0.75</v>
      </c>
      <c r="K19" s="139" t="str">
        <f>VLOOKUP($A19,'2022 Stds Ltg Table'!$B$4:$G$92,3,0)</f>
        <v>Decorative/Display</v>
      </c>
      <c r="L19" s="118">
        <f>VLOOKUP($A19,'2022 Stds Ltg Table'!$B$4:$G$92,4,0)</f>
        <v>0.25</v>
      </c>
      <c r="M19" s="139" t="str">
        <f>VLOOKUP($A19,'2022 Stds Ltg Table'!$B$4:$G$92,5,0)</f>
        <v>None</v>
      </c>
      <c r="N19" s="118">
        <f>VLOOKUP($A19,'2022 Stds Ltg Table'!$B$4:$G$92,6,0)</f>
        <v>0</v>
      </c>
      <c r="O19" s="118" t="str">
        <f>VLOOKUP($A19,'2022 Stds Ltg Table'!$B$4:$I$92,7,0)</f>
        <v>None</v>
      </c>
      <c r="P19" s="118">
        <f>VLOOKUP($A19,'2022 Stds Ltg Table'!$B$4:$I$92,8,0)</f>
        <v>0</v>
      </c>
      <c r="Q19" s="54">
        <f>VLOOKUP($A19,'2019 SpaceFuncData-Input'!$A$3:$X$82,15,FALSE)</f>
        <v>150</v>
      </c>
      <c r="R19" s="54">
        <f>VLOOKUP($A19,'2019 SpaceFuncData-Input'!$A$3:$X$82,16,FALSE)</f>
        <v>150</v>
      </c>
      <c r="S19" s="54">
        <f>VLOOKUP($A19,'2019 SpaceFuncData-Input'!$A$3:$X$82,17,FALSE)</f>
        <v>0</v>
      </c>
      <c r="T19" s="54">
        <f>VLOOKUP($A19,'2019 SpaceFuncData-Input'!$A$3:$X$82,18,FALSE)</f>
        <v>0</v>
      </c>
      <c r="U19" s="54">
        <f>VLOOKUP($A19,'2019 SpaceFuncData-Input'!$A$3:$X$82,19,FALSE)</f>
        <v>30</v>
      </c>
      <c r="V19" s="54">
        <f>VLOOKUP($A19,'2019 SpaceFuncData-Input'!$A$3:$X$82,20,FALSE)</f>
        <v>300</v>
      </c>
      <c r="W19" s="54">
        <f>VLOOKUP($A19,'2019 SpaceFuncData-Input'!$A$3:$X$82,21,FALSE)</f>
        <v>1.5</v>
      </c>
      <c r="X19" s="54">
        <f>VLOOKUP($A19,'2019 SpaceFuncData-Input'!$A$3:$X$82,22,FALSE)</f>
        <v>2</v>
      </c>
      <c r="Y19" s="54" t="str">
        <f>VLOOKUP($A19,'2019 SpaceFuncData-Input'!$A$3:$X$82,23,FALSE)</f>
        <v>Assembly</v>
      </c>
      <c r="Z19" s="54">
        <v>1</v>
      </c>
      <c r="AA19" s="54">
        <v>0</v>
      </c>
      <c r="AB19" s="54">
        <v>1</v>
      </c>
      <c r="AC19" s="42">
        <v>318</v>
      </c>
    </row>
    <row r="20" spans="1:29" ht="15">
      <c r="A20" s="41" t="str">
        <f>'2022 Stds Ltg Table'!B20</f>
        <v>Copy Room</v>
      </c>
      <c r="B20" s="54" t="str">
        <f>VLOOKUP($A20,'2019 SpaceFuncData-Input'!$A$3:$I$82,2,FALSE)</f>
        <v>Exhaust - Copy, printing rooms</v>
      </c>
      <c r="C20" s="54">
        <f>VLOOKUP($A20,'2019 SpaceFuncData-Input'!$A$3:$I$82,3,FALSE)</f>
        <v>10</v>
      </c>
      <c r="D20" s="54">
        <f>VLOOKUP($A20,'2019 SpaceFuncData-Input'!$A$3:$I$82,4,FALSE)</f>
        <v>0.5</v>
      </c>
      <c r="E20" s="54">
        <f>VLOOKUP($A20,'2019 SpaceFuncData-Input'!$A$3:$I$82,5,FALSE)</f>
        <v>250</v>
      </c>
      <c r="F20" s="54">
        <f>VLOOKUP($A20,'2019 SpaceFuncData-Input'!$A$3:$I$82,6,FALSE)</f>
        <v>250</v>
      </c>
      <c r="G20" s="54">
        <f>VLOOKUP($A20,'2019 SpaceFuncData-Input'!$A$3:$I$82,7,FALSE)</f>
        <v>1</v>
      </c>
      <c r="H20" s="54">
        <f>VLOOKUP($A20,'2019 SpaceFuncData-Input'!$A$3:$I$82,8,FALSE)</f>
        <v>0.18</v>
      </c>
      <c r="I20" s="54" t="str">
        <f>VLOOKUP($A20,'2019 SpaceFuncData-Input'!$A$3:$I$82,9,FALSE)</f>
        <v>Electric</v>
      </c>
      <c r="J20" s="118">
        <f>VLOOKUP($A20,'2022 Stds Ltg Table'!$B$4:$G$92,2,0)</f>
        <v>0.5</v>
      </c>
      <c r="K20" s="139" t="str">
        <f>VLOOKUP($A20,'2022 Stds Ltg Table'!$B$4:$G$92,3,0)</f>
        <v>None</v>
      </c>
      <c r="L20" s="118">
        <f>VLOOKUP($A20,'2022 Stds Ltg Table'!$B$4:$G$92,4,0)</f>
        <v>0</v>
      </c>
      <c r="M20" s="139" t="str">
        <f>VLOOKUP($A20,'2022 Stds Ltg Table'!$B$4:$G$92,5,0)</f>
        <v>None</v>
      </c>
      <c r="N20" s="118">
        <f>VLOOKUP($A20,'2022 Stds Ltg Table'!$B$4:$G$92,6,0)</f>
        <v>0</v>
      </c>
      <c r="O20" s="118" t="str">
        <f>VLOOKUP($A20,'2022 Stds Ltg Table'!$B$4:$I$92,7,0)</f>
        <v>None</v>
      </c>
      <c r="P20" s="118">
        <f>VLOOKUP($A20,'2022 Stds Ltg Table'!$B$4:$I$92,8,0)</f>
        <v>0</v>
      </c>
      <c r="Q20" s="54">
        <f>VLOOKUP($A20,'2019 SpaceFuncData-Input'!$A$3:$X$82,15,FALSE)</f>
        <v>8760</v>
      </c>
      <c r="R20" s="54">
        <f>VLOOKUP($A20,'2019 SpaceFuncData-Input'!$A$3:$X$82,16,FALSE)</f>
        <v>8760</v>
      </c>
      <c r="S20" s="54">
        <f>VLOOKUP($A20,'2019 SpaceFuncData-Input'!$A$3:$X$82,17,FALSE)</f>
        <v>0</v>
      </c>
      <c r="T20" s="54">
        <f>VLOOKUP($A20,'2019 SpaceFuncData-Input'!$A$3:$X$82,18,FALSE)</f>
        <v>0</v>
      </c>
      <c r="U20" s="54">
        <f>VLOOKUP($A20,'2019 SpaceFuncData-Input'!$A$3:$X$82,19,FALSE)</f>
        <v>75</v>
      </c>
      <c r="V20" s="54">
        <f>VLOOKUP($A20,'2019 SpaceFuncData-Input'!$A$3:$X$82,20,FALSE)</f>
        <v>500</v>
      </c>
      <c r="W20" s="54">
        <f>VLOOKUP($A20,'2019 SpaceFuncData-Input'!$A$3:$X$82,21,FALSE)</f>
        <v>1.5</v>
      </c>
      <c r="X20" s="54">
        <f>VLOOKUP($A20,'2019 SpaceFuncData-Input'!$A$3:$X$82,22,FALSE)</f>
        <v>2</v>
      </c>
      <c r="Y20" s="54" t="str">
        <f>VLOOKUP($A20,'2019 SpaceFuncData-Input'!$A$3:$X$82,23,FALSE)</f>
        <v>Office</v>
      </c>
      <c r="Z20" s="54">
        <v>1</v>
      </c>
      <c r="AA20" s="54">
        <v>0</v>
      </c>
      <c r="AB20" s="54">
        <v>1</v>
      </c>
      <c r="AC20" s="42">
        <v>319</v>
      </c>
    </row>
    <row r="21" spans="1:29" ht="15">
      <c r="A21" s="41" t="str">
        <f>'2022 Stds Ltg Table'!B21</f>
        <v>Corridor Area</v>
      </c>
      <c r="B21" s="54" t="str">
        <f>VLOOKUP($A21,'2019 SpaceFuncData-Input'!$A$3:$I$82,2,FALSE)</f>
        <v>General - Corridors</v>
      </c>
      <c r="C21" s="54">
        <f>VLOOKUP($A21,'2019 SpaceFuncData-Input'!$A$3:$I$82,3,FALSE)</f>
        <v>10</v>
      </c>
      <c r="D21" s="54">
        <f>VLOOKUP($A21,'2019 SpaceFuncData-Input'!$A$3:$I$82,4,FALSE)</f>
        <v>0.5</v>
      </c>
      <c r="E21" s="54">
        <f>VLOOKUP($A21,'2019 SpaceFuncData-Input'!$A$3:$I$82,5,FALSE)</f>
        <v>250</v>
      </c>
      <c r="F21" s="54">
        <f>VLOOKUP($A21,'2019 SpaceFuncData-Input'!$A$3:$I$82,6,FALSE)</f>
        <v>250</v>
      </c>
      <c r="G21" s="54">
        <f>VLOOKUP($A21,'2019 SpaceFuncData-Input'!$A$3:$I$82,7,FALSE)</f>
        <v>0</v>
      </c>
      <c r="H21" s="54">
        <f>VLOOKUP($A21,'2019 SpaceFuncData-Input'!$A$3:$I$82,8,FALSE)</f>
        <v>0</v>
      </c>
      <c r="I21" s="54" t="str">
        <f>VLOOKUP($A21,'2019 SpaceFuncData-Input'!$A$3:$I$82,9,FALSE)</f>
        <v>Electric</v>
      </c>
      <c r="J21" s="118">
        <f>VLOOKUP($A21,'2022 Stds Ltg Table'!$B$4:$G$92,2,0)</f>
        <v>0.4</v>
      </c>
      <c r="K21" s="139" t="str">
        <f>VLOOKUP($A21,'2022 Stds Ltg Table'!$B$4:$G$92,3,0)</f>
        <v>Decorative/Display</v>
      </c>
      <c r="L21" s="118">
        <f>VLOOKUP($A21,'2022 Stds Ltg Table'!$B$4:$G$92,4,0)</f>
        <v>0.25</v>
      </c>
      <c r="M21" s="139" t="str">
        <f>VLOOKUP($A21,'2022 Stds Ltg Table'!$B$4:$G$92,5,0)</f>
        <v>None</v>
      </c>
      <c r="N21" s="118">
        <f>VLOOKUP($A21,'2022 Stds Ltg Table'!$B$4:$G$92,6,0)</f>
        <v>0</v>
      </c>
      <c r="O21" s="118" t="str">
        <f>VLOOKUP($A21,'2022 Stds Ltg Table'!$B$4:$I$92,7,0)</f>
        <v>None</v>
      </c>
      <c r="P21" s="118">
        <f>VLOOKUP($A21,'2022 Stds Ltg Table'!$B$4:$I$92,8,0)</f>
        <v>0</v>
      </c>
      <c r="Q21" s="54">
        <f>VLOOKUP($A21,'2019 SpaceFuncData-Input'!$A$3:$X$82,15,FALSE)</f>
        <v>8760</v>
      </c>
      <c r="R21" s="54">
        <f>VLOOKUP($A21,'2019 SpaceFuncData-Input'!$A$3:$X$82,16,FALSE)</f>
        <v>8760</v>
      </c>
      <c r="S21" s="54">
        <f>VLOOKUP($A21,'2019 SpaceFuncData-Input'!$A$3:$X$82,17,FALSE)</f>
        <v>0</v>
      </c>
      <c r="T21" s="54">
        <f>VLOOKUP($A21,'2019 SpaceFuncData-Input'!$A$3:$X$82,18,FALSE)</f>
        <v>0</v>
      </c>
      <c r="U21" s="54">
        <f>VLOOKUP($A21,'2019 SpaceFuncData-Input'!$A$3:$X$82,19,FALSE)</f>
        <v>50</v>
      </c>
      <c r="V21" s="54">
        <f>VLOOKUP($A21,'2019 SpaceFuncData-Input'!$A$3:$X$82,20,FALSE)</f>
        <v>100</v>
      </c>
      <c r="W21" s="54">
        <f>VLOOKUP($A21,'2019 SpaceFuncData-Input'!$A$3:$X$82,21,FALSE)</f>
        <v>1.5</v>
      </c>
      <c r="X21" s="54">
        <f>VLOOKUP($A21,'2019 SpaceFuncData-Input'!$A$3:$X$82,22,FALSE)</f>
        <v>2</v>
      </c>
      <c r="Y21" s="54" t="str">
        <f>VLOOKUP($A21,'2019 SpaceFuncData-Input'!$A$3:$X$82,23,FALSE)</f>
        <v>Office</v>
      </c>
      <c r="Z21" s="54">
        <v>1</v>
      </c>
      <c r="AA21" s="54">
        <v>1</v>
      </c>
      <c r="AB21" s="54">
        <v>0</v>
      </c>
      <c r="AC21" s="42">
        <v>320</v>
      </c>
    </row>
    <row r="22" spans="1:29" ht="15">
      <c r="A22" s="41" t="str">
        <f>'2022 Stds Ltg Table'!B22</f>
        <v>Dining Area (Bar/Lounge and Fine Dining)</v>
      </c>
      <c r="B22" s="54" t="str">
        <f>VLOOKUP($A22,'2019 SpaceFuncData-Input'!$A$3:$I$82,2,FALSE)</f>
        <v>Food Service - Restaurant dining rooms</v>
      </c>
      <c r="C22" s="54">
        <f>VLOOKUP($A22,'2019 SpaceFuncData-Input'!$A$3:$I$82,3,FALSE)</f>
        <v>66.666666666666671</v>
      </c>
      <c r="D22" s="54">
        <f>VLOOKUP($A22,'2019 SpaceFuncData-Input'!$A$3:$I$82,4,FALSE)</f>
        <v>0.5</v>
      </c>
      <c r="E22" s="54">
        <f>VLOOKUP($A22,'2019 SpaceFuncData-Input'!$A$3:$I$82,5,FALSE)</f>
        <v>275</v>
      </c>
      <c r="F22" s="54">
        <f>VLOOKUP($A22,'2019 SpaceFuncData-Input'!$A$3:$I$82,6,FALSE)</f>
        <v>275</v>
      </c>
      <c r="G22" s="54">
        <f>VLOOKUP($A22,'2019 SpaceFuncData-Input'!$A$3:$I$82,7,FALSE)</f>
        <v>0.5</v>
      </c>
      <c r="H22" s="54">
        <f>VLOOKUP($A22,'2019 SpaceFuncData-Input'!$A$3:$I$82,8,FALSE)</f>
        <v>0.57799999999999996</v>
      </c>
      <c r="I22" s="54" t="str">
        <f>VLOOKUP($A22,'2019 SpaceFuncData-Input'!$A$3:$I$82,9,FALSE)</f>
        <v>Gas</v>
      </c>
      <c r="J22" s="118">
        <f>VLOOKUP($A22,'2022 Stds Ltg Table'!$B$4:$G$92,2,0)</f>
        <v>0.45</v>
      </c>
      <c r="K22" s="139" t="str">
        <f>VLOOKUP($A22,'2022 Stds Ltg Table'!$B$4:$G$92,3,0)</f>
        <v>Decorative/Display</v>
      </c>
      <c r="L22" s="118">
        <f>VLOOKUP($A22,'2022 Stds Ltg Table'!$B$4:$G$92,4,0)</f>
        <v>0.35</v>
      </c>
      <c r="M22" s="139" t="str">
        <f>VLOOKUP($A22,'2022 Stds Ltg Table'!$B$4:$G$92,5,0)</f>
        <v>None</v>
      </c>
      <c r="N22" s="118">
        <f>VLOOKUP($A22,'2022 Stds Ltg Table'!$B$4:$G$92,6,0)</f>
        <v>0</v>
      </c>
      <c r="O22" s="118" t="str">
        <f>VLOOKUP($A22,'2022 Stds Ltg Table'!$B$4:$I$92,7,0)</f>
        <v>None</v>
      </c>
      <c r="P22" s="118">
        <f>VLOOKUP($A22,'2022 Stds Ltg Table'!$B$4:$I$92,8,0)</f>
        <v>0</v>
      </c>
      <c r="Q22" s="54">
        <f>VLOOKUP($A22,'2019 SpaceFuncData-Input'!$A$3:$X$82,15,FALSE)</f>
        <v>150</v>
      </c>
      <c r="R22" s="54">
        <f>VLOOKUP($A22,'2019 SpaceFuncData-Input'!$A$3:$X$82,16,FALSE)</f>
        <v>150</v>
      </c>
      <c r="S22" s="54">
        <f>VLOOKUP($A22,'2019 SpaceFuncData-Input'!$A$3:$X$82,17,FALSE)</f>
        <v>0</v>
      </c>
      <c r="T22" s="54">
        <f>VLOOKUP($A22,'2019 SpaceFuncData-Input'!$A$3:$X$82,18,FALSE)</f>
        <v>0</v>
      </c>
      <c r="U22" s="54">
        <f>VLOOKUP($A22,'2019 SpaceFuncData-Input'!$A$3:$X$82,19,FALSE)</f>
        <v>50</v>
      </c>
      <c r="V22" s="54">
        <f>VLOOKUP($A22,'2019 SpaceFuncData-Input'!$A$3:$X$82,20,FALSE)</f>
        <v>200</v>
      </c>
      <c r="W22" s="54">
        <f>VLOOKUP($A22,'2019 SpaceFuncData-Input'!$A$3:$X$82,21,FALSE)</f>
        <v>1.5</v>
      </c>
      <c r="X22" s="54">
        <f>VLOOKUP($A22,'2019 SpaceFuncData-Input'!$A$3:$X$82,22,FALSE)</f>
        <v>2</v>
      </c>
      <c r="Y22" s="54" t="str">
        <f>VLOOKUP($A22,'2019 SpaceFuncData-Input'!$A$3:$X$82,23,FALSE)</f>
        <v>Restaurant</v>
      </c>
      <c r="Z22" s="54">
        <v>1</v>
      </c>
      <c r="AA22" s="54">
        <v>0</v>
      </c>
      <c r="AB22" s="54">
        <v>0</v>
      </c>
      <c r="AC22" s="42">
        <v>321</v>
      </c>
    </row>
    <row r="23" spans="1:29" ht="15">
      <c r="A23" s="41" t="str">
        <f>'2022 Stds Ltg Table'!B23</f>
        <v>Dining Area (Cafeteria/Fast Food)</v>
      </c>
      <c r="B23" s="54" t="str">
        <f>VLOOKUP($A23,'2019 SpaceFuncData-Input'!$A$3:$I$82,2,FALSE)</f>
        <v>Food Service - Cafeteria/fast-food dining</v>
      </c>
      <c r="C23" s="54">
        <f>VLOOKUP($A23,'2019 SpaceFuncData-Input'!$A$3:$I$82,3,FALSE)</f>
        <v>66.666666666666671</v>
      </c>
      <c r="D23" s="54">
        <f>VLOOKUP($A23,'2019 SpaceFuncData-Input'!$A$3:$I$82,4,FALSE)</f>
        <v>0.5</v>
      </c>
      <c r="E23" s="54">
        <f>VLOOKUP($A23,'2019 SpaceFuncData-Input'!$A$3:$I$82,5,FALSE)</f>
        <v>275</v>
      </c>
      <c r="F23" s="54">
        <f>VLOOKUP($A23,'2019 SpaceFuncData-Input'!$A$3:$I$82,6,FALSE)</f>
        <v>275</v>
      </c>
      <c r="G23" s="54">
        <f>VLOOKUP($A23,'2019 SpaceFuncData-Input'!$A$3:$I$82,7,FALSE)</f>
        <v>0.5</v>
      </c>
      <c r="H23" s="54">
        <f>VLOOKUP($A23,'2019 SpaceFuncData-Input'!$A$3:$I$82,8,FALSE)</f>
        <v>0.57799999999999996</v>
      </c>
      <c r="I23" s="54" t="str">
        <f>VLOOKUP($A23,'2019 SpaceFuncData-Input'!$A$3:$I$82,9,FALSE)</f>
        <v>Gas</v>
      </c>
      <c r="J23" s="118">
        <f>VLOOKUP($A23,'2022 Stds Ltg Table'!$B$4:$G$92,2,0)</f>
        <v>0.45</v>
      </c>
      <c r="K23" s="139" t="str">
        <f>VLOOKUP($A23,'2022 Stds Ltg Table'!$B$4:$G$92,3,0)</f>
        <v>Decorative/Display</v>
      </c>
      <c r="L23" s="118">
        <f>VLOOKUP($A23,'2022 Stds Ltg Table'!$B$4:$G$92,4,0)</f>
        <v>0.25</v>
      </c>
      <c r="M23" s="139" t="str">
        <f>VLOOKUP($A23,'2022 Stds Ltg Table'!$B$4:$G$92,5,0)</f>
        <v>None</v>
      </c>
      <c r="N23" s="118">
        <f>VLOOKUP($A23,'2022 Stds Ltg Table'!$B$4:$G$92,6,0)</f>
        <v>0</v>
      </c>
      <c r="O23" s="118" t="str">
        <f>VLOOKUP($A23,'2022 Stds Ltg Table'!$B$4:$I$92,7,0)</f>
        <v>None</v>
      </c>
      <c r="P23" s="118">
        <f>VLOOKUP($A23,'2022 Stds Ltg Table'!$B$4:$I$92,8,0)</f>
        <v>0</v>
      </c>
      <c r="Q23" s="54">
        <f>VLOOKUP($A23,'2019 SpaceFuncData-Input'!$A$3:$X$82,15,FALSE)</f>
        <v>150</v>
      </c>
      <c r="R23" s="54">
        <f>VLOOKUP($A23,'2019 SpaceFuncData-Input'!$A$3:$X$82,16,FALSE)</f>
        <v>150</v>
      </c>
      <c r="S23" s="54">
        <f>VLOOKUP($A23,'2019 SpaceFuncData-Input'!$A$3:$X$82,17,FALSE)</f>
        <v>0</v>
      </c>
      <c r="T23" s="54">
        <f>VLOOKUP($A23,'2019 SpaceFuncData-Input'!$A$3:$X$82,18,FALSE)</f>
        <v>0.25</v>
      </c>
      <c r="U23" s="54">
        <f>VLOOKUP($A23,'2019 SpaceFuncData-Input'!$A$3:$X$82,19,FALSE)</f>
        <v>50</v>
      </c>
      <c r="V23" s="54">
        <f>VLOOKUP($A23,'2019 SpaceFuncData-Input'!$A$3:$X$82,20,FALSE)</f>
        <v>200</v>
      </c>
      <c r="W23" s="54">
        <f>VLOOKUP($A23,'2019 SpaceFuncData-Input'!$A$3:$X$82,21,FALSE)</f>
        <v>1.5</v>
      </c>
      <c r="X23" s="54">
        <f>VLOOKUP($A23,'2019 SpaceFuncData-Input'!$A$3:$X$82,22,FALSE)</f>
        <v>2</v>
      </c>
      <c r="Y23" s="54" t="str">
        <f>VLOOKUP($A23,'2019 SpaceFuncData-Input'!$A$3:$X$82,23,FALSE)</f>
        <v>Restaurant</v>
      </c>
      <c r="Z23" s="54">
        <v>1</v>
      </c>
      <c r="AA23" s="54">
        <v>0</v>
      </c>
      <c r="AB23" s="54">
        <v>1</v>
      </c>
      <c r="AC23" s="42">
        <v>322</v>
      </c>
    </row>
    <row r="24" spans="1:29" ht="15">
      <c r="A24" s="41" t="str">
        <f>'2022 Stds Ltg Table'!B24</f>
        <v>Dining Area (Family and Leisure)</v>
      </c>
      <c r="B24" s="54" t="str">
        <f>VLOOKUP($A24,'2019 SpaceFuncData-Input'!$A$3:$I$82,2,FALSE)</f>
        <v>Food Service - Cafeteria/fast-food dining</v>
      </c>
      <c r="C24" s="54">
        <f>VLOOKUP($A24,'2019 SpaceFuncData-Input'!$A$3:$I$82,3,FALSE)</f>
        <v>66.666666666666671</v>
      </c>
      <c r="D24" s="54">
        <f>VLOOKUP($A24,'2019 SpaceFuncData-Input'!$A$3:$I$82,4,FALSE)</f>
        <v>0.5</v>
      </c>
      <c r="E24" s="54">
        <f>VLOOKUP($A24,'2019 SpaceFuncData-Input'!$A$3:$I$82,5,FALSE)</f>
        <v>275</v>
      </c>
      <c r="F24" s="54">
        <f>VLOOKUP($A24,'2019 SpaceFuncData-Input'!$A$3:$I$82,6,FALSE)</f>
        <v>275</v>
      </c>
      <c r="G24" s="54">
        <f>VLOOKUP($A24,'2019 SpaceFuncData-Input'!$A$3:$I$82,7,FALSE)</f>
        <v>0.5</v>
      </c>
      <c r="H24" s="54">
        <f>VLOOKUP($A24,'2019 SpaceFuncData-Input'!$A$3:$I$82,8,FALSE)</f>
        <v>0.57799999999999996</v>
      </c>
      <c r="I24" s="54" t="str">
        <f>VLOOKUP($A24,'2019 SpaceFuncData-Input'!$A$3:$I$82,9,FALSE)</f>
        <v>Gas</v>
      </c>
      <c r="J24" s="118">
        <f>VLOOKUP($A24,'2022 Stds Ltg Table'!$B$4:$G$92,2,0)</f>
        <v>0.4</v>
      </c>
      <c r="K24" s="139" t="str">
        <f>VLOOKUP($A24,'2022 Stds Ltg Table'!$B$4:$G$92,3,0)</f>
        <v>Decorative/Display</v>
      </c>
      <c r="L24" s="118">
        <f>VLOOKUP($A24,'2022 Stds Ltg Table'!$B$4:$G$92,4,0)</f>
        <v>0.25</v>
      </c>
      <c r="M24" s="139" t="str">
        <f>VLOOKUP($A24,'2022 Stds Ltg Table'!$B$4:$G$92,5,0)</f>
        <v>None</v>
      </c>
      <c r="N24" s="118">
        <f>VLOOKUP($A24,'2022 Stds Ltg Table'!$B$4:$G$92,6,0)</f>
        <v>0</v>
      </c>
      <c r="O24" s="118" t="str">
        <f>VLOOKUP($A24,'2022 Stds Ltg Table'!$B$4:$I$92,7,0)</f>
        <v>None</v>
      </c>
      <c r="P24" s="118">
        <f>VLOOKUP($A24,'2022 Stds Ltg Table'!$B$4:$I$92,8,0)</f>
        <v>0</v>
      </c>
      <c r="Q24" s="54">
        <f>VLOOKUP($A24,'2019 SpaceFuncData-Input'!$A$3:$X$82,15,FALSE)</f>
        <v>150</v>
      </c>
      <c r="R24" s="54">
        <f>VLOOKUP($A24,'2019 SpaceFuncData-Input'!$A$3:$X$82,16,FALSE)</f>
        <v>150</v>
      </c>
      <c r="S24" s="54">
        <f>VLOOKUP($A24,'2019 SpaceFuncData-Input'!$A$3:$X$82,17,FALSE)</f>
        <v>0</v>
      </c>
      <c r="T24" s="54">
        <f>VLOOKUP($A24,'2019 SpaceFuncData-Input'!$A$3:$X$82,18,FALSE)</f>
        <v>0.25</v>
      </c>
      <c r="U24" s="54">
        <f>VLOOKUP($A24,'2019 SpaceFuncData-Input'!$A$3:$X$82,19,FALSE)</f>
        <v>50</v>
      </c>
      <c r="V24" s="54">
        <f>VLOOKUP($A24,'2019 SpaceFuncData-Input'!$A$3:$X$82,20,FALSE)</f>
        <v>200</v>
      </c>
      <c r="W24" s="54">
        <f>VLOOKUP($A24,'2019 SpaceFuncData-Input'!$A$3:$X$82,21,FALSE)</f>
        <v>1.5</v>
      </c>
      <c r="X24" s="54">
        <f>VLOOKUP($A24,'2019 SpaceFuncData-Input'!$A$3:$X$82,22,FALSE)</f>
        <v>2</v>
      </c>
      <c r="Y24" s="54" t="str">
        <f>VLOOKUP($A24,'2019 SpaceFuncData-Input'!$A$3:$X$82,23,FALSE)</f>
        <v>Restaurant</v>
      </c>
      <c r="Z24" s="54">
        <v>1</v>
      </c>
      <c r="AA24" s="54">
        <v>0</v>
      </c>
      <c r="AB24" s="54">
        <v>0</v>
      </c>
      <c r="AC24" s="42">
        <v>323</v>
      </c>
    </row>
    <row r="25" spans="1:29" ht="15">
      <c r="A25" s="41" t="str">
        <f>'2022 Stds Ltg Table'!B25</f>
        <v>Electrical, Mechanical, Telephone Rooms</v>
      </c>
      <c r="B25" s="54" t="str">
        <f>VLOOKUP($A25,'2019 SpaceFuncData-Input'!$A$3:$I$82,2,FALSE)</f>
        <v>Misc - Telephone closets</v>
      </c>
      <c r="C25" s="54">
        <f>VLOOKUP($A25,'2019 SpaceFuncData-Input'!$A$3:$I$82,3,FALSE)</f>
        <v>3</v>
      </c>
      <c r="D25" s="54">
        <f>VLOOKUP($A25,'2019 SpaceFuncData-Input'!$A$3:$I$82,4,FALSE)</f>
        <v>0.5</v>
      </c>
      <c r="E25" s="54">
        <f>VLOOKUP($A25,'2019 SpaceFuncData-Input'!$A$3:$I$82,5,FALSE)</f>
        <v>250</v>
      </c>
      <c r="F25" s="54">
        <f>VLOOKUP($A25,'2019 SpaceFuncData-Input'!$A$3:$I$82,6,FALSE)</f>
        <v>250</v>
      </c>
      <c r="G25" s="54">
        <f>VLOOKUP($A25,'2019 SpaceFuncData-Input'!$A$3:$I$82,7,FALSE)</f>
        <v>3</v>
      </c>
      <c r="H25" s="54">
        <f>VLOOKUP($A25,'2019 SpaceFuncData-Input'!$A$3:$I$82,8,FALSE)</f>
        <v>0.18</v>
      </c>
      <c r="I25" s="54" t="str">
        <f>VLOOKUP($A25,'2019 SpaceFuncData-Input'!$A$3:$I$82,9,FALSE)</f>
        <v>Electric</v>
      </c>
      <c r="J25" s="118">
        <f>VLOOKUP($A25,'2022 Stds Ltg Table'!$B$4:$G$92,2,0)</f>
        <v>0.4</v>
      </c>
      <c r="K25" s="139" t="str">
        <f>VLOOKUP($A25,'2022 Stds Ltg Table'!$B$4:$G$92,3,0)</f>
        <v>DetailedTaskWork (Note 7)</v>
      </c>
      <c r="L25" s="118">
        <f>VLOOKUP($A25,'2022 Stds Ltg Table'!$B$4:$G$92,4,0)</f>
        <v>0.2</v>
      </c>
      <c r="M25" s="139" t="str">
        <f>VLOOKUP($A25,'2022 Stds Ltg Table'!$B$4:$G$92,5,0)</f>
        <v>None</v>
      </c>
      <c r="N25" s="118">
        <f>VLOOKUP($A25,'2022 Stds Ltg Table'!$B$4:$G$92,6,0)</f>
        <v>0</v>
      </c>
      <c r="O25" s="118" t="str">
        <f>VLOOKUP($A25,'2022 Stds Ltg Table'!$B$4:$I$92,7,0)</f>
        <v>None</v>
      </c>
      <c r="P25" s="118">
        <f>VLOOKUP($A25,'2022 Stds Ltg Table'!$B$4:$I$92,8,0)</f>
        <v>0</v>
      </c>
      <c r="Q25" s="54">
        <f>VLOOKUP($A25,'2019 SpaceFuncData-Input'!$A$3:$X$82,15,FALSE)</f>
        <v>8760</v>
      </c>
      <c r="R25" s="54">
        <f>VLOOKUP($A25,'2019 SpaceFuncData-Input'!$A$3:$X$82,16,FALSE)</f>
        <v>8760</v>
      </c>
      <c r="S25" s="54">
        <f>VLOOKUP($A25,'2019 SpaceFuncData-Input'!$A$3:$X$82,17,FALSE)</f>
        <v>0</v>
      </c>
      <c r="T25" s="54">
        <f>VLOOKUP($A25,'2019 SpaceFuncData-Input'!$A$3:$X$82,18,FALSE)</f>
        <v>0</v>
      </c>
      <c r="U25" s="54">
        <f>VLOOKUP($A25,'2019 SpaceFuncData-Input'!$A$3:$X$82,19,FALSE)</f>
        <v>200</v>
      </c>
      <c r="V25" s="54">
        <f>VLOOKUP($A25,'2019 SpaceFuncData-Input'!$A$3:$X$82,20,FALSE)</f>
        <v>200</v>
      </c>
      <c r="W25" s="54">
        <f>VLOOKUP($A25,'2019 SpaceFuncData-Input'!$A$3:$X$82,21,FALSE)</f>
        <v>1</v>
      </c>
      <c r="X25" s="54">
        <f>VLOOKUP($A25,'2019 SpaceFuncData-Input'!$A$3:$X$82,22,FALSE)</f>
        <v>4</v>
      </c>
      <c r="Y25" s="54" t="str">
        <f>VLOOKUP($A25,'2019 SpaceFuncData-Input'!$A$3:$X$82,23,FALSE)</f>
        <v>Warehouse</v>
      </c>
      <c r="Z25" s="54">
        <v>1</v>
      </c>
      <c r="AA25" s="54">
        <v>1</v>
      </c>
      <c r="AB25" s="54">
        <v>0</v>
      </c>
      <c r="AC25" s="42">
        <v>324</v>
      </c>
    </row>
    <row r="26" spans="1:29" ht="15">
      <c r="A26" s="41" t="str">
        <f>'2022 Stds Ltg Table'!B26</f>
        <v>Exercise/Fitness Center and Gymnasium Areas</v>
      </c>
      <c r="B26" s="54" t="str">
        <f>VLOOKUP($A26,'2019 SpaceFuncData-Input'!$A$3:$I$82,2,FALSE)</f>
        <v>Sports/Entertainment - Gym, sports arena (play area)</v>
      </c>
      <c r="C26" s="54">
        <f>VLOOKUP($A26,'2019 SpaceFuncData-Input'!$A$3:$I$82,3,FALSE)</f>
        <v>20</v>
      </c>
      <c r="D26" s="54">
        <f>VLOOKUP($A26,'2019 SpaceFuncData-Input'!$A$3:$I$82,4,FALSE)</f>
        <v>0.5</v>
      </c>
      <c r="E26" s="54">
        <f>VLOOKUP($A26,'2019 SpaceFuncData-Input'!$A$3:$I$82,5,FALSE)</f>
        <v>255</v>
      </c>
      <c r="F26" s="54">
        <f>VLOOKUP($A26,'2019 SpaceFuncData-Input'!$A$3:$I$82,6,FALSE)</f>
        <v>875</v>
      </c>
      <c r="G26" s="54">
        <f>VLOOKUP($A26,'2019 SpaceFuncData-Input'!$A$3:$I$82,7,FALSE)</f>
        <v>0.5</v>
      </c>
      <c r="H26" s="54">
        <f>VLOOKUP($A26,'2019 SpaceFuncData-Input'!$A$3:$I$82,8,FALSE)</f>
        <v>0.18</v>
      </c>
      <c r="I26" s="54" t="str">
        <f>VLOOKUP($A26,'2019 SpaceFuncData-Input'!$A$3:$I$82,9,FALSE)</f>
        <v>Gas</v>
      </c>
      <c r="J26" s="118">
        <f>VLOOKUP($A26,'2022 Stds Ltg Table'!$B$4:$G$92,2,0)</f>
        <v>0.5</v>
      </c>
      <c r="K26" s="139" t="str">
        <f>VLOOKUP($A26,'2022 Stds Ltg Table'!$B$4:$G$92,3,0)</f>
        <v>None</v>
      </c>
      <c r="L26" s="118">
        <f>VLOOKUP($A26,'2022 Stds Ltg Table'!$B$4:$G$92,4,0)</f>
        <v>0</v>
      </c>
      <c r="M26" s="139" t="str">
        <f>VLOOKUP($A26,'2022 Stds Ltg Table'!$B$4:$G$92,5,0)</f>
        <v>None</v>
      </c>
      <c r="N26" s="118">
        <f>VLOOKUP($A26,'2022 Stds Ltg Table'!$B$4:$G$92,6,0)</f>
        <v>0</v>
      </c>
      <c r="O26" s="118" t="str">
        <f>VLOOKUP($A26,'2022 Stds Ltg Table'!$B$4:$I$92,7,0)</f>
        <v>None</v>
      </c>
      <c r="P26" s="118">
        <f>VLOOKUP($A26,'2022 Stds Ltg Table'!$B$4:$I$92,8,0)</f>
        <v>0</v>
      </c>
      <c r="Q26" s="54">
        <f>VLOOKUP($A26,'2019 SpaceFuncData-Input'!$A$3:$X$82,15,FALSE)</f>
        <v>150</v>
      </c>
      <c r="R26" s="54">
        <f>VLOOKUP($A26,'2019 SpaceFuncData-Input'!$A$3:$X$82,16,FALSE)</f>
        <v>150</v>
      </c>
      <c r="S26" s="54">
        <f>VLOOKUP($A26,'2019 SpaceFuncData-Input'!$A$3:$X$82,17,FALSE)</f>
        <v>0</v>
      </c>
      <c r="T26" s="54">
        <f>VLOOKUP($A26,'2019 SpaceFuncData-Input'!$A$3:$X$82,18,FALSE)</f>
        <v>0</v>
      </c>
      <c r="U26" s="54">
        <f>VLOOKUP($A26,'2019 SpaceFuncData-Input'!$A$3:$X$82,19,FALSE)</f>
        <v>150</v>
      </c>
      <c r="V26" s="54">
        <f>VLOOKUP($A26,'2019 SpaceFuncData-Input'!$A$3:$X$82,20,FALSE)</f>
        <v>400</v>
      </c>
      <c r="W26" s="54">
        <f>VLOOKUP($A26,'2019 SpaceFuncData-Input'!$A$3:$X$82,21,FALSE)</f>
        <v>1.5</v>
      </c>
      <c r="X26" s="54">
        <f>VLOOKUP($A26,'2019 SpaceFuncData-Input'!$A$3:$X$82,22,FALSE)</f>
        <v>2</v>
      </c>
      <c r="Y26" s="54" t="str">
        <f>VLOOKUP($A26,'2019 SpaceFuncData-Input'!$A$3:$X$82,23,FALSE)</f>
        <v>Retail</v>
      </c>
      <c r="Z26" s="54">
        <v>1</v>
      </c>
      <c r="AA26" s="54">
        <v>0</v>
      </c>
      <c r="AB26" s="54">
        <v>1</v>
      </c>
      <c r="AC26" s="42">
        <v>325</v>
      </c>
    </row>
    <row r="27" spans="1:29" ht="15">
      <c r="A27" s="41" t="str">
        <f>'2022 Stds Ltg Table'!B27</f>
        <v>Financial Transaction Area</v>
      </c>
      <c r="B27" s="54" t="str">
        <f>VLOOKUP($A27,'2019 SpaceFuncData-Input'!$A$3:$I$82,2,FALSE)</f>
        <v>Misc - Banks or bank lobbies</v>
      </c>
      <c r="C27" s="54">
        <f>VLOOKUP($A27,'2019 SpaceFuncData-Input'!$A$3:$I$82,3,FALSE)</f>
        <v>10</v>
      </c>
      <c r="D27" s="54">
        <f>VLOOKUP($A27,'2019 SpaceFuncData-Input'!$A$3:$I$82,4,FALSE)</f>
        <v>0.5</v>
      </c>
      <c r="E27" s="54">
        <f>VLOOKUP($A27,'2019 SpaceFuncData-Input'!$A$3:$I$82,5,FALSE)</f>
        <v>250</v>
      </c>
      <c r="F27" s="54">
        <f>VLOOKUP($A27,'2019 SpaceFuncData-Input'!$A$3:$I$82,6,FALSE)</f>
        <v>250</v>
      </c>
      <c r="G27" s="54">
        <f>VLOOKUP($A27,'2019 SpaceFuncData-Input'!$A$3:$I$82,7,FALSE)</f>
        <v>1.5</v>
      </c>
      <c r="H27" s="54">
        <f>VLOOKUP($A27,'2019 SpaceFuncData-Input'!$A$3:$I$82,8,FALSE)</f>
        <v>0.18</v>
      </c>
      <c r="I27" s="54" t="str">
        <f>VLOOKUP($A27,'2019 SpaceFuncData-Input'!$A$3:$I$82,9,FALSE)</f>
        <v>Electric</v>
      </c>
      <c r="J27" s="118">
        <f>VLOOKUP($A27,'2022 Stds Ltg Table'!$B$4:$G$92,2,0)</f>
        <v>0.7</v>
      </c>
      <c r="K27" s="139" t="str">
        <f>VLOOKUP($A27,'2022 Stds Ltg Table'!$B$4:$G$92,3,0)</f>
        <v>Decorative/Display</v>
      </c>
      <c r="L27" s="118">
        <f>VLOOKUP($A27,'2022 Stds Ltg Table'!$B$4:$G$92,4,0)</f>
        <v>0.25</v>
      </c>
      <c r="M27" s="139" t="str">
        <f>VLOOKUP($A27,'2022 Stds Ltg Table'!$B$4:$G$92,5,0)</f>
        <v>None</v>
      </c>
      <c r="N27" s="118">
        <f>VLOOKUP($A27,'2022 Stds Ltg Table'!$B$4:$G$92,6,0)</f>
        <v>0</v>
      </c>
      <c r="O27" s="118" t="str">
        <f>VLOOKUP($A27,'2022 Stds Ltg Table'!$B$4:$I$92,7,0)</f>
        <v>None</v>
      </c>
      <c r="P27" s="118">
        <f>VLOOKUP($A27,'2022 Stds Ltg Table'!$B$4:$I$92,8,0)</f>
        <v>0</v>
      </c>
      <c r="Q27" s="54">
        <f>VLOOKUP($A27,'2019 SpaceFuncData-Input'!$A$3:$X$82,15,FALSE)</f>
        <v>150</v>
      </c>
      <c r="R27" s="54">
        <f>VLOOKUP($A27,'2019 SpaceFuncData-Input'!$A$3:$X$82,16,FALSE)</f>
        <v>150</v>
      </c>
      <c r="S27" s="54">
        <f>VLOOKUP($A27,'2019 SpaceFuncData-Input'!$A$3:$X$82,17,FALSE)</f>
        <v>0</v>
      </c>
      <c r="T27" s="54">
        <f>VLOOKUP($A27,'2019 SpaceFuncData-Input'!$A$3:$X$82,18,FALSE)</f>
        <v>0</v>
      </c>
      <c r="U27" s="54">
        <f>VLOOKUP($A27,'2019 SpaceFuncData-Input'!$A$3:$X$82,19,FALSE)</f>
        <v>100</v>
      </c>
      <c r="V27" s="54">
        <f>VLOOKUP($A27,'2019 SpaceFuncData-Input'!$A$3:$X$82,20,FALSE)</f>
        <v>300</v>
      </c>
      <c r="W27" s="54">
        <f>VLOOKUP($A27,'2019 SpaceFuncData-Input'!$A$3:$X$82,21,FALSE)</f>
        <v>1.5</v>
      </c>
      <c r="X27" s="54">
        <f>VLOOKUP($A27,'2019 SpaceFuncData-Input'!$A$3:$X$82,22,FALSE)</f>
        <v>2</v>
      </c>
      <c r="Y27" s="54" t="str">
        <f>VLOOKUP($A27,'2019 SpaceFuncData-Input'!$A$3:$X$82,23,FALSE)</f>
        <v>Office</v>
      </c>
      <c r="Z27" s="54">
        <v>1</v>
      </c>
      <c r="AA27" s="54">
        <v>0</v>
      </c>
      <c r="AB27" s="54">
        <v>0</v>
      </c>
      <c r="AC27" s="42">
        <v>326</v>
      </c>
    </row>
    <row r="28" spans="1:29" ht="15">
      <c r="A28" s="41" t="str">
        <f>'2022 Stds Ltg Table'!B28</f>
        <v>Healthcare Facility and Hospitals (Exam/Treatment Room)</v>
      </c>
      <c r="B28" s="54" t="str">
        <f>VLOOKUP($A28,'2019 SpaceFuncData-Input'!$A$3:$I$82,2,FALSE)</f>
        <v>Misc - All others</v>
      </c>
      <c r="C28" s="54">
        <f>VLOOKUP($A28,'2019 SpaceFuncData-Input'!$A$3:$I$82,3,FALSE)</f>
        <v>10</v>
      </c>
      <c r="D28" s="54">
        <f>VLOOKUP($A28,'2019 SpaceFuncData-Input'!$A$3:$I$82,4,FALSE)</f>
        <v>0.5</v>
      </c>
      <c r="E28" s="54">
        <f>VLOOKUP($A28,'2019 SpaceFuncData-Input'!$A$3:$I$82,5,FALSE)</f>
        <v>250</v>
      </c>
      <c r="F28" s="54">
        <f>VLOOKUP($A28,'2019 SpaceFuncData-Input'!$A$3:$I$82,6,FALSE)</f>
        <v>200</v>
      </c>
      <c r="G28" s="54">
        <f>VLOOKUP($A28,'2019 SpaceFuncData-Input'!$A$3:$I$82,7,FALSE)</f>
        <v>1.5</v>
      </c>
      <c r="H28" s="54">
        <f>VLOOKUP($A28,'2019 SpaceFuncData-Input'!$A$3:$I$82,8,FALSE)</f>
        <v>0.24</v>
      </c>
      <c r="I28" s="54" t="str">
        <f>VLOOKUP($A28,'2019 SpaceFuncData-Input'!$A$3:$I$82,9,FALSE)</f>
        <v>Electric</v>
      </c>
      <c r="J28" s="118">
        <f>VLOOKUP($A28,'2022 Stds Ltg Table'!$B$4:$G$92,2,0)</f>
        <v>1.1499999999999999</v>
      </c>
      <c r="K28" s="139" t="str">
        <f>VLOOKUP($A28,'2022 Stds Ltg Table'!$B$4:$G$92,3,0)</f>
        <v>None</v>
      </c>
      <c r="L28" s="118">
        <f>VLOOKUP($A28,'2022 Stds Ltg Table'!$B$4:$G$92,4,0)</f>
        <v>0</v>
      </c>
      <c r="M28" s="139" t="str">
        <f>VLOOKUP($A28,'2022 Stds Ltg Table'!$B$4:$G$92,5,0)</f>
        <v>None</v>
      </c>
      <c r="N28" s="118">
        <f>VLOOKUP($A28,'2022 Stds Ltg Table'!$B$4:$G$92,6,0)</f>
        <v>0</v>
      </c>
      <c r="O28" s="118" t="str">
        <f>VLOOKUP($A28,'2022 Stds Ltg Table'!$B$4:$I$92,7,0)</f>
        <v>None</v>
      </c>
      <c r="P28" s="118">
        <f>VLOOKUP($A28,'2022 Stds Ltg Table'!$B$4:$I$92,8,0)</f>
        <v>0</v>
      </c>
      <c r="Q28" s="54">
        <f>VLOOKUP($A28,'2019 SpaceFuncData-Input'!$A$3:$X$82,15,FALSE)</f>
        <v>150</v>
      </c>
      <c r="R28" s="54">
        <f>VLOOKUP($A28,'2019 SpaceFuncData-Input'!$A$3:$X$82,16,FALSE)</f>
        <v>150</v>
      </c>
      <c r="S28" s="54">
        <f>VLOOKUP($A28,'2019 SpaceFuncData-Input'!$A$3:$X$82,17,FALSE)</f>
        <v>1.1259600000000001</v>
      </c>
      <c r="T28" s="54">
        <f>VLOOKUP($A28,'2019 SpaceFuncData-Input'!$A$3:$X$82,18,FALSE)</f>
        <v>0</v>
      </c>
      <c r="U28" s="54">
        <f>VLOOKUP($A28,'2019 SpaceFuncData-Input'!$A$3:$X$82,19,FALSE)</f>
        <v>300</v>
      </c>
      <c r="V28" s="54">
        <f>VLOOKUP($A28,'2019 SpaceFuncData-Input'!$A$3:$X$82,20,FALSE)</f>
        <v>3000</v>
      </c>
      <c r="W28" s="54">
        <f>VLOOKUP($A28,'2019 SpaceFuncData-Input'!$A$3:$X$82,21,FALSE)</f>
        <v>1.5</v>
      </c>
      <c r="X28" s="54">
        <f>VLOOKUP($A28,'2019 SpaceFuncData-Input'!$A$3:$X$82,22,FALSE)</f>
        <v>2</v>
      </c>
      <c r="Y28" s="54" t="str">
        <f>VLOOKUP($A28,'2019 SpaceFuncData-Input'!$A$3:$X$82,23,FALSE)</f>
        <v>Health</v>
      </c>
      <c r="Z28" s="54">
        <v>1</v>
      </c>
      <c r="AA28" s="54">
        <v>0</v>
      </c>
      <c r="AB28" s="54">
        <v>0</v>
      </c>
      <c r="AC28" s="42">
        <v>327</v>
      </c>
    </row>
    <row r="29" spans="1:29" ht="15">
      <c r="A29" s="41" t="str">
        <f>'2022 Stds Ltg Table'!B29</f>
        <v>Healthcare Facility and Hospitals (Imaging Room)</v>
      </c>
      <c r="B29" s="54" t="str">
        <f>VLOOKUP($A29,'2019 SpaceFuncData-Input'!$A$3:$I$82,2,FALSE)</f>
        <v>Misc - All others</v>
      </c>
      <c r="C29" s="54">
        <f>VLOOKUP($A29,'2019 SpaceFuncData-Input'!$A$3:$I$82,3,FALSE)</f>
        <v>10</v>
      </c>
      <c r="D29" s="54">
        <f>VLOOKUP($A29,'2019 SpaceFuncData-Input'!$A$3:$I$82,4,FALSE)</f>
        <v>0.5</v>
      </c>
      <c r="E29" s="54">
        <f>VLOOKUP($A29,'2019 SpaceFuncData-Input'!$A$3:$I$82,5,FALSE)</f>
        <v>250</v>
      </c>
      <c r="F29" s="54">
        <f>VLOOKUP($A29,'2019 SpaceFuncData-Input'!$A$3:$I$82,6,FALSE)</f>
        <v>200</v>
      </c>
      <c r="G29" s="54">
        <f>VLOOKUP($A29,'2019 SpaceFuncData-Input'!$A$3:$I$82,7,FALSE)</f>
        <v>1.5</v>
      </c>
      <c r="H29" s="54">
        <f>VLOOKUP($A29,'2019 SpaceFuncData-Input'!$A$3:$I$82,8,FALSE)</f>
        <v>0.24</v>
      </c>
      <c r="I29" s="54" t="str">
        <f>VLOOKUP($A29,'2019 SpaceFuncData-Input'!$A$3:$I$82,9,FALSE)</f>
        <v>Gas</v>
      </c>
      <c r="J29" s="118">
        <f>VLOOKUP($A29,'2022 Stds Ltg Table'!$B$4:$G$92,2,0)</f>
        <v>0.6</v>
      </c>
      <c r="K29" s="139" t="str">
        <f>VLOOKUP($A29,'2022 Stds Ltg Table'!$B$4:$G$92,3,0)</f>
        <v>Decorative/Display</v>
      </c>
      <c r="L29" s="118">
        <f>VLOOKUP($A29,'2022 Stds Ltg Table'!$B$4:$G$92,4,0)</f>
        <v>0.2</v>
      </c>
      <c r="M29" s="139" t="str">
        <f>VLOOKUP($A29,'2022 Stds Ltg Table'!$B$4:$G$92,5,0)</f>
        <v>TunableWhiteOrDimToWarm (Note 10)</v>
      </c>
      <c r="N29" s="118">
        <f>VLOOKUP($A29,'2022 Stds Ltg Table'!$B$4:$G$92,6,0)</f>
        <v>0.1</v>
      </c>
      <c r="O29" s="118" t="str">
        <f>VLOOKUP($A29,'2022 Stds Ltg Table'!$B$4:$I$92,7,0)</f>
        <v>None</v>
      </c>
      <c r="P29" s="118">
        <f>VLOOKUP($A29,'2022 Stds Ltg Table'!$B$4:$I$92,8,0)</f>
        <v>0</v>
      </c>
      <c r="Q29" s="54">
        <f>VLOOKUP($A29,'2019 SpaceFuncData-Input'!$A$3:$X$82,15,FALSE)</f>
        <v>150</v>
      </c>
      <c r="R29" s="54">
        <f>VLOOKUP($A29,'2019 SpaceFuncData-Input'!$A$3:$X$82,16,FALSE)</f>
        <v>150</v>
      </c>
      <c r="S29" s="54">
        <f>VLOOKUP($A29,'2019 SpaceFuncData-Input'!$A$3:$X$82,17,FALSE)</f>
        <v>0</v>
      </c>
      <c r="T29" s="54">
        <f>VLOOKUP($A29,'2019 SpaceFuncData-Input'!$A$3:$X$82,18,FALSE)</f>
        <v>0</v>
      </c>
      <c r="U29" s="54">
        <f>VLOOKUP($A29,'2019 SpaceFuncData-Input'!$A$3:$X$82,19,FALSE)</f>
        <v>75</v>
      </c>
      <c r="V29" s="54">
        <f>VLOOKUP($A29,'2019 SpaceFuncData-Input'!$A$3:$X$82,20,FALSE)</f>
        <v>500</v>
      </c>
      <c r="W29" s="54">
        <f>VLOOKUP($A29,'2019 SpaceFuncData-Input'!$A$3:$X$82,21,FALSE)</f>
        <v>1.5</v>
      </c>
      <c r="X29" s="54">
        <f>VLOOKUP($A29,'2019 SpaceFuncData-Input'!$A$3:$X$82,22,FALSE)</f>
        <v>2</v>
      </c>
      <c r="Y29" s="54" t="str">
        <f>VLOOKUP($A29,'2019 SpaceFuncData-Input'!$A$3:$X$82,23,FALSE)</f>
        <v>Health</v>
      </c>
      <c r="Z29" s="54">
        <v>1</v>
      </c>
      <c r="AA29" s="54">
        <v>0</v>
      </c>
      <c r="AB29" s="54">
        <v>0</v>
      </c>
      <c r="AC29" s="42">
        <v>328</v>
      </c>
    </row>
    <row r="30" spans="1:29" ht="15">
      <c r="A30" s="41" t="str">
        <f>'2022 Stds Ltg Table'!B30</f>
        <v>Healthcare Facility and Hospitals (Medical Supply Room)</v>
      </c>
      <c r="B30" s="54" t="str">
        <f>VLOOKUP($A30,'2019 SpaceFuncData-Input'!$A$3:$I$82,2,FALSE)</f>
        <v>Misc - All others</v>
      </c>
      <c r="C30" s="54">
        <f>VLOOKUP($A30,'2019 SpaceFuncData-Input'!$A$3:$I$82,3,FALSE)</f>
        <v>10</v>
      </c>
      <c r="D30" s="54">
        <f>VLOOKUP($A30,'2019 SpaceFuncData-Input'!$A$3:$I$82,4,FALSE)</f>
        <v>0.5</v>
      </c>
      <c r="E30" s="54">
        <f>VLOOKUP($A30,'2019 SpaceFuncData-Input'!$A$3:$I$82,5,FALSE)</f>
        <v>250</v>
      </c>
      <c r="F30" s="54">
        <f>VLOOKUP($A30,'2019 SpaceFuncData-Input'!$A$3:$I$82,6,FALSE)</f>
        <v>200</v>
      </c>
      <c r="G30" s="54">
        <f>VLOOKUP($A30,'2019 SpaceFuncData-Input'!$A$3:$I$82,7,FALSE)</f>
        <v>1.5</v>
      </c>
      <c r="H30" s="54">
        <f>VLOOKUP($A30,'2019 SpaceFuncData-Input'!$A$3:$I$82,8,FALSE)</f>
        <v>0.24</v>
      </c>
      <c r="I30" s="54" t="str">
        <f>VLOOKUP($A30,'2019 SpaceFuncData-Input'!$A$3:$I$82,9,FALSE)</f>
        <v>Gas</v>
      </c>
      <c r="J30" s="118">
        <f>VLOOKUP($A30,'2022 Stds Ltg Table'!$B$4:$G$92,2,0)</f>
        <v>0.55000000000000004</v>
      </c>
      <c r="K30" s="139" t="str">
        <f>VLOOKUP($A30,'2022 Stds Ltg Table'!$B$4:$G$92,3,0)</f>
        <v>None</v>
      </c>
      <c r="L30" s="118">
        <f>VLOOKUP($A30,'2022 Stds Ltg Table'!$B$4:$G$92,4,0)</f>
        <v>0</v>
      </c>
      <c r="M30" s="139" t="str">
        <f>VLOOKUP($A30,'2022 Stds Ltg Table'!$B$4:$G$92,5,0)</f>
        <v>None</v>
      </c>
      <c r="N30" s="118">
        <f>VLOOKUP($A30,'2022 Stds Ltg Table'!$B$4:$G$92,6,0)</f>
        <v>0</v>
      </c>
      <c r="O30" s="118" t="str">
        <f>VLOOKUP($A30,'2022 Stds Ltg Table'!$B$4:$I$92,7,0)</f>
        <v>None</v>
      </c>
      <c r="P30" s="118">
        <f>VLOOKUP($A30,'2022 Stds Ltg Table'!$B$4:$I$92,8,0)</f>
        <v>0</v>
      </c>
      <c r="Q30" s="54">
        <f>VLOOKUP($A30,'2019 SpaceFuncData-Input'!$A$3:$X$82,15,FALSE)</f>
        <v>150</v>
      </c>
      <c r="R30" s="54">
        <f>VLOOKUP($A30,'2019 SpaceFuncData-Input'!$A$3:$X$82,16,FALSE)</f>
        <v>150</v>
      </c>
      <c r="S30" s="54">
        <f>VLOOKUP($A30,'2019 SpaceFuncData-Input'!$A$3:$X$82,17,FALSE)</f>
        <v>0</v>
      </c>
      <c r="T30" s="54">
        <f>VLOOKUP($A30,'2019 SpaceFuncData-Input'!$A$3:$X$82,18,FALSE)</f>
        <v>0</v>
      </c>
      <c r="U30" s="54">
        <f>VLOOKUP($A30,'2019 SpaceFuncData-Input'!$A$3:$X$82,19,FALSE)</f>
        <v>50</v>
      </c>
      <c r="V30" s="54">
        <f>VLOOKUP($A30,'2019 SpaceFuncData-Input'!$A$3:$X$82,20,FALSE)</f>
        <v>300</v>
      </c>
      <c r="W30" s="54">
        <f>VLOOKUP($A30,'2019 SpaceFuncData-Input'!$A$3:$X$82,21,FALSE)</f>
        <v>1.5</v>
      </c>
      <c r="X30" s="54">
        <f>VLOOKUP($A30,'2019 SpaceFuncData-Input'!$A$3:$X$82,22,FALSE)</f>
        <v>2</v>
      </c>
      <c r="Y30" s="54" t="str">
        <f>VLOOKUP($A30,'2019 SpaceFuncData-Input'!$A$3:$X$82,23,FALSE)</f>
        <v>Health</v>
      </c>
      <c r="Z30" s="54">
        <v>1</v>
      </c>
      <c r="AA30" s="54">
        <v>0</v>
      </c>
      <c r="AB30" s="54">
        <v>0</v>
      </c>
      <c r="AC30" s="42">
        <v>329</v>
      </c>
    </row>
    <row r="31" spans="1:29" ht="15">
      <c r="A31" s="41" t="str">
        <f>'2022 Stds Ltg Table'!B31</f>
        <v>Healthcare Facility and Hospitals (Nursery)</v>
      </c>
      <c r="B31" s="54" t="str">
        <f>VLOOKUP($A31,'2019 SpaceFuncData-Input'!$A$3:$I$82,2,FALSE)</f>
        <v>Misc - All others</v>
      </c>
      <c r="C31" s="54">
        <f>VLOOKUP($A31,'2019 SpaceFuncData-Input'!$A$3:$I$82,3,FALSE)</f>
        <v>10</v>
      </c>
      <c r="D31" s="54">
        <f>VLOOKUP($A31,'2019 SpaceFuncData-Input'!$A$3:$I$82,4,FALSE)</f>
        <v>0.5</v>
      </c>
      <c r="E31" s="54">
        <f>VLOOKUP($A31,'2019 SpaceFuncData-Input'!$A$3:$I$82,5,FALSE)</f>
        <v>250</v>
      </c>
      <c r="F31" s="54">
        <f>VLOOKUP($A31,'2019 SpaceFuncData-Input'!$A$3:$I$82,6,FALSE)</f>
        <v>200</v>
      </c>
      <c r="G31" s="54">
        <f>VLOOKUP($A31,'2019 SpaceFuncData-Input'!$A$3:$I$82,7,FALSE)</f>
        <v>1.5</v>
      </c>
      <c r="H31" s="54">
        <f>VLOOKUP($A31,'2019 SpaceFuncData-Input'!$A$3:$I$82,8,FALSE)</f>
        <v>0.24</v>
      </c>
      <c r="I31" s="54" t="str">
        <f>VLOOKUP($A31,'2019 SpaceFuncData-Input'!$A$3:$I$82,9,FALSE)</f>
        <v>Gas</v>
      </c>
      <c r="J31" s="118">
        <f>VLOOKUP($A31,'2022 Stds Ltg Table'!$B$4:$G$92,2,0)</f>
        <v>0.8</v>
      </c>
      <c r="K31" s="139" t="str">
        <f>VLOOKUP($A31,'2022 Stds Ltg Table'!$B$4:$G$92,3,0)</f>
        <v>TunableWhiteOrDimToWarm (Note 10)</v>
      </c>
      <c r="L31" s="118">
        <f>VLOOKUP($A31,'2022 Stds Ltg Table'!$B$4:$G$92,4,0)</f>
        <v>0.1</v>
      </c>
      <c r="M31" s="139" t="str">
        <f>VLOOKUP($A31,'2022 Stds Ltg Table'!$B$4:$G$92,5,0)</f>
        <v>None</v>
      </c>
      <c r="N31" s="118">
        <f>VLOOKUP($A31,'2022 Stds Ltg Table'!$B$4:$G$92,6,0)</f>
        <v>0</v>
      </c>
      <c r="O31" s="118" t="str">
        <f>VLOOKUP($A31,'2022 Stds Ltg Table'!$B$4:$I$92,7,0)</f>
        <v>None</v>
      </c>
      <c r="P31" s="118">
        <f>VLOOKUP($A31,'2022 Stds Ltg Table'!$B$4:$I$92,8,0)</f>
        <v>0</v>
      </c>
      <c r="Q31" s="54">
        <f>VLOOKUP($A31,'2019 SpaceFuncData-Input'!$A$3:$X$82,15,FALSE)</f>
        <v>150</v>
      </c>
      <c r="R31" s="54">
        <f>VLOOKUP($A31,'2019 SpaceFuncData-Input'!$A$3:$X$82,16,FALSE)</f>
        <v>150</v>
      </c>
      <c r="S31" s="54">
        <f>VLOOKUP($A31,'2019 SpaceFuncData-Input'!$A$3:$X$82,17,FALSE)</f>
        <v>0</v>
      </c>
      <c r="T31" s="54">
        <f>VLOOKUP($A31,'2019 SpaceFuncData-Input'!$A$3:$X$82,18,FALSE)</f>
        <v>0</v>
      </c>
      <c r="U31" s="54">
        <f>VLOOKUP($A31,'2019 SpaceFuncData-Input'!$A$3:$X$82,19,FALSE)</f>
        <v>20</v>
      </c>
      <c r="V31" s="54">
        <f>VLOOKUP($A31,'2019 SpaceFuncData-Input'!$A$3:$X$82,20,FALSE)</f>
        <v>200</v>
      </c>
      <c r="W31" s="54">
        <f>VLOOKUP($A31,'2019 SpaceFuncData-Input'!$A$3:$X$82,21,FALSE)</f>
        <v>1.5</v>
      </c>
      <c r="X31" s="54">
        <f>VLOOKUP($A31,'2019 SpaceFuncData-Input'!$A$3:$X$82,22,FALSE)</f>
        <v>2</v>
      </c>
      <c r="Y31" s="54" t="str">
        <f>VLOOKUP($A31,'2019 SpaceFuncData-Input'!$A$3:$X$82,23,FALSE)</f>
        <v>Health</v>
      </c>
      <c r="Z31" s="54">
        <v>1</v>
      </c>
      <c r="AA31" s="54">
        <v>0</v>
      </c>
      <c r="AB31" s="54">
        <v>0</v>
      </c>
      <c r="AC31" s="42">
        <v>330</v>
      </c>
    </row>
    <row r="32" spans="1:29" ht="15">
      <c r="A32" s="41" t="str">
        <f>'2022 Stds Ltg Table'!B32</f>
        <v>Healthcare Facility and Hospitals (Nurse's Station)</v>
      </c>
      <c r="B32" s="54" t="str">
        <f>VLOOKUP($A32,'2019 SpaceFuncData-Input'!$A$3:$I$82,2,FALSE)</f>
        <v>Misc - All others</v>
      </c>
      <c r="C32" s="54">
        <f>VLOOKUP($A32,'2019 SpaceFuncData-Input'!$A$3:$I$82,3,FALSE)</f>
        <v>10</v>
      </c>
      <c r="D32" s="54">
        <f>VLOOKUP($A32,'2019 SpaceFuncData-Input'!$A$3:$I$82,4,FALSE)</f>
        <v>0.5</v>
      </c>
      <c r="E32" s="54">
        <f>VLOOKUP($A32,'2019 SpaceFuncData-Input'!$A$3:$I$82,5,FALSE)</f>
        <v>250</v>
      </c>
      <c r="F32" s="54">
        <f>VLOOKUP($A32,'2019 SpaceFuncData-Input'!$A$3:$I$82,6,FALSE)</f>
        <v>200</v>
      </c>
      <c r="G32" s="54">
        <f>VLOOKUP($A32,'2019 SpaceFuncData-Input'!$A$3:$I$82,7,FALSE)</f>
        <v>1.5</v>
      </c>
      <c r="H32" s="54">
        <f>VLOOKUP($A32,'2019 SpaceFuncData-Input'!$A$3:$I$82,8,FALSE)</f>
        <v>0.24</v>
      </c>
      <c r="I32" s="54" t="str">
        <f>VLOOKUP($A32,'2019 SpaceFuncData-Input'!$A$3:$I$82,9,FALSE)</f>
        <v>Gas</v>
      </c>
      <c r="J32" s="118">
        <f>VLOOKUP($A32,'2022 Stds Ltg Table'!$B$4:$G$92,2,0)</f>
        <v>0.85</v>
      </c>
      <c r="K32" s="139" t="str">
        <f>VLOOKUP($A32,'2022 Stds Ltg Table'!$B$4:$G$92,3,0)</f>
        <v>TunableWhiteOrDimToWarm (Note 10)</v>
      </c>
      <c r="L32" s="118">
        <f>VLOOKUP($A32,'2022 Stds Ltg Table'!$B$4:$G$92,4,0)</f>
        <v>0.1</v>
      </c>
      <c r="M32" s="139" t="str">
        <f>VLOOKUP($A32,'2022 Stds Ltg Table'!$B$4:$G$92,5,0)</f>
        <v>DetailedTaskWork (Note 7)</v>
      </c>
      <c r="N32" s="118">
        <f>VLOOKUP($A32,'2022 Stds Ltg Table'!$B$4:$G$92,6,0)</f>
        <v>0.2</v>
      </c>
      <c r="O32" s="118" t="str">
        <f>VLOOKUP($A32,'2022 Stds Ltg Table'!$B$4:$I$92,7,0)</f>
        <v>None</v>
      </c>
      <c r="P32" s="118">
        <f>VLOOKUP($A32,'2022 Stds Ltg Table'!$B$4:$I$92,8,0)</f>
        <v>0</v>
      </c>
      <c r="Q32" s="54">
        <f>VLOOKUP($A32,'2019 SpaceFuncData-Input'!$A$3:$X$82,15,FALSE)</f>
        <v>150</v>
      </c>
      <c r="R32" s="54">
        <f>VLOOKUP($A32,'2019 SpaceFuncData-Input'!$A$3:$X$82,16,FALSE)</f>
        <v>150</v>
      </c>
      <c r="S32" s="54">
        <f>VLOOKUP($A32,'2019 SpaceFuncData-Input'!$A$3:$X$82,17,FALSE)</f>
        <v>0</v>
      </c>
      <c r="T32" s="54">
        <f>VLOOKUP($A32,'2019 SpaceFuncData-Input'!$A$3:$X$82,18,FALSE)</f>
        <v>0</v>
      </c>
      <c r="U32" s="54">
        <f>VLOOKUP($A32,'2019 SpaceFuncData-Input'!$A$3:$X$82,19,FALSE)</f>
        <v>75</v>
      </c>
      <c r="V32" s="54">
        <f>VLOOKUP($A32,'2019 SpaceFuncData-Input'!$A$3:$X$82,20,FALSE)</f>
        <v>500</v>
      </c>
      <c r="W32" s="54">
        <f>VLOOKUP($A32,'2019 SpaceFuncData-Input'!$A$3:$X$82,21,FALSE)</f>
        <v>1.5</v>
      </c>
      <c r="X32" s="54">
        <f>VLOOKUP($A32,'2019 SpaceFuncData-Input'!$A$3:$X$82,22,FALSE)</f>
        <v>2</v>
      </c>
      <c r="Y32" s="54" t="str">
        <f>VLOOKUP($A32,'2019 SpaceFuncData-Input'!$A$3:$X$82,23,FALSE)</f>
        <v>Health</v>
      </c>
      <c r="Z32" s="54">
        <v>1</v>
      </c>
      <c r="AA32" s="54">
        <v>0</v>
      </c>
      <c r="AB32" s="54">
        <v>0</v>
      </c>
      <c r="AC32" s="42">
        <v>331</v>
      </c>
    </row>
    <row r="33" spans="1:29" ht="15">
      <c r="A33" s="41" t="str">
        <f>'2022 Stds Ltg Table'!B33</f>
        <v>Healthcare Facility and Hospitals (Operating Room)</v>
      </c>
      <c r="B33" s="54" t="str">
        <f>VLOOKUP($A33,'2019 SpaceFuncData-Input'!$A$3:$I$82,2,FALSE)</f>
        <v>Misc - All others</v>
      </c>
      <c r="C33" s="54">
        <f>VLOOKUP($A33,'2019 SpaceFuncData-Input'!$A$3:$I$82,3,FALSE)</f>
        <v>10</v>
      </c>
      <c r="D33" s="54">
        <f>VLOOKUP($A33,'2019 SpaceFuncData-Input'!$A$3:$I$82,4,FALSE)</f>
        <v>0.5</v>
      </c>
      <c r="E33" s="54">
        <f>VLOOKUP($A33,'2019 SpaceFuncData-Input'!$A$3:$I$82,5,FALSE)</f>
        <v>250</v>
      </c>
      <c r="F33" s="54">
        <f>VLOOKUP($A33,'2019 SpaceFuncData-Input'!$A$3:$I$82,6,FALSE)</f>
        <v>200</v>
      </c>
      <c r="G33" s="54">
        <f>VLOOKUP($A33,'2019 SpaceFuncData-Input'!$A$3:$I$82,7,FALSE)</f>
        <v>1.5</v>
      </c>
      <c r="H33" s="54">
        <f>VLOOKUP($A33,'2019 SpaceFuncData-Input'!$A$3:$I$82,8,FALSE)</f>
        <v>0.24</v>
      </c>
      <c r="I33" s="54" t="str">
        <f>VLOOKUP($A33,'2019 SpaceFuncData-Input'!$A$3:$I$82,9,FALSE)</f>
        <v>Gas</v>
      </c>
      <c r="J33" s="118">
        <f>VLOOKUP($A33,'2022 Stds Ltg Table'!$B$4:$G$92,2,0)</f>
        <v>1.9</v>
      </c>
      <c r="K33" s="139" t="str">
        <f>VLOOKUP($A33,'2022 Stds Ltg Table'!$B$4:$G$92,3,0)</f>
        <v>None</v>
      </c>
      <c r="L33" s="118">
        <f>VLOOKUP($A33,'2022 Stds Ltg Table'!$B$4:$G$92,4,0)</f>
        <v>0</v>
      </c>
      <c r="M33" s="139" t="str">
        <f>VLOOKUP($A33,'2022 Stds Ltg Table'!$B$4:$G$92,5,0)</f>
        <v>None</v>
      </c>
      <c r="N33" s="118">
        <f>VLOOKUP($A33,'2022 Stds Ltg Table'!$B$4:$G$92,6,0)</f>
        <v>0</v>
      </c>
      <c r="O33" s="118" t="str">
        <f>VLOOKUP($A33,'2022 Stds Ltg Table'!$B$4:$I$92,7,0)</f>
        <v>None</v>
      </c>
      <c r="P33" s="118">
        <f>VLOOKUP($A33,'2022 Stds Ltg Table'!$B$4:$I$92,8,0)</f>
        <v>0</v>
      </c>
      <c r="Q33" s="54">
        <f>VLOOKUP($A33,'2019 SpaceFuncData-Input'!$A$3:$X$82,15,FALSE)</f>
        <v>150</v>
      </c>
      <c r="R33" s="54">
        <f>VLOOKUP($A33,'2019 SpaceFuncData-Input'!$A$3:$X$82,16,FALSE)</f>
        <v>150</v>
      </c>
      <c r="S33" s="54">
        <f>VLOOKUP($A33,'2019 SpaceFuncData-Input'!$A$3:$X$82,17,FALSE)</f>
        <v>0</v>
      </c>
      <c r="T33" s="54">
        <f>VLOOKUP($A33,'2019 SpaceFuncData-Input'!$A$3:$X$82,18,FALSE)</f>
        <v>0</v>
      </c>
      <c r="U33" s="54">
        <f>VLOOKUP($A33,'2019 SpaceFuncData-Input'!$A$3:$X$82,19,FALSE)</f>
        <v>300</v>
      </c>
      <c r="V33" s="54">
        <f>VLOOKUP($A33,'2019 SpaceFuncData-Input'!$A$3:$X$82,20,FALSE)</f>
        <v>3000</v>
      </c>
      <c r="W33" s="54">
        <f>VLOOKUP($A33,'2019 SpaceFuncData-Input'!$A$3:$X$82,21,FALSE)</f>
        <v>1.5</v>
      </c>
      <c r="X33" s="54">
        <f>VLOOKUP($A33,'2019 SpaceFuncData-Input'!$A$3:$X$82,22,FALSE)</f>
        <v>2</v>
      </c>
      <c r="Y33" s="54" t="str">
        <f>VLOOKUP($A33,'2019 SpaceFuncData-Input'!$A$3:$X$82,23,FALSE)</f>
        <v>Health</v>
      </c>
      <c r="Z33" s="54">
        <v>1</v>
      </c>
      <c r="AA33" s="54">
        <v>0</v>
      </c>
      <c r="AB33" s="54">
        <v>0</v>
      </c>
      <c r="AC33" s="42">
        <v>332</v>
      </c>
    </row>
    <row r="34" spans="1:29" ht="15">
      <c r="A34" s="41" t="str">
        <f>'2022 Stds Ltg Table'!B34</f>
        <v>Healthcare Facility and Hospitals (Patient Room)</v>
      </c>
      <c r="B34" s="54" t="str">
        <f>VLOOKUP($A34,'2019 SpaceFuncData-Input'!$A$3:$I$82,2,FALSE)</f>
        <v>Misc - All others</v>
      </c>
      <c r="C34" s="54">
        <f>VLOOKUP($A34,'2019 SpaceFuncData-Input'!$A$3:$I$82,3,FALSE)</f>
        <v>10</v>
      </c>
      <c r="D34" s="54">
        <f>VLOOKUP($A34,'2019 SpaceFuncData-Input'!$A$3:$I$82,4,FALSE)</f>
        <v>0.5</v>
      </c>
      <c r="E34" s="54">
        <f>VLOOKUP($A34,'2019 SpaceFuncData-Input'!$A$3:$I$82,5,FALSE)</f>
        <v>250</v>
      </c>
      <c r="F34" s="54">
        <f>VLOOKUP($A34,'2019 SpaceFuncData-Input'!$A$3:$I$82,6,FALSE)</f>
        <v>200</v>
      </c>
      <c r="G34" s="54">
        <f>VLOOKUP($A34,'2019 SpaceFuncData-Input'!$A$3:$I$82,7,FALSE)</f>
        <v>1.5</v>
      </c>
      <c r="H34" s="54">
        <f>VLOOKUP($A34,'2019 SpaceFuncData-Input'!$A$3:$I$82,8,FALSE)</f>
        <v>0.24</v>
      </c>
      <c r="I34" s="54" t="str">
        <f>VLOOKUP($A34,'2019 SpaceFuncData-Input'!$A$3:$I$82,9,FALSE)</f>
        <v>Gas</v>
      </c>
      <c r="J34" s="118">
        <f>VLOOKUP($A34,'2022 Stds Ltg Table'!$B$4:$G$92,2,0)</f>
        <v>0.7</v>
      </c>
      <c r="K34" s="139" t="str">
        <f>VLOOKUP($A34,'2022 Stds Ltg Table'!$B$4:$G$92,3,0)</f>
        <v>Decorative/Display</v>
      </c>
      <c r="L34" s="118">
        <f>VLOOKUP($A34,'2022 Stds Ltg Table'!$B$4:$G$92,4,0)</f>
        <v>0.15</v>
      </c>
      <c r="M34" s="139" t="str">
        <f>VLOOKUP($A34,'2022 Stds Ltg Table'!$B$4:$G$92,5,0)</f>
        <v>TunableWhiteOrDimToWarm (Note 10)</v>
      </c>
      <c r="N34" s="118">
        <f>VLOOKUP($A34,'2022 Stds Ltg Table'!$B$4:$G$92,6,0)</f>
        <v>0.1</v>
      </c>
      <c r="O34" s="118" t="str">
        <f>VLOOKUP($A34,'2022 Stds Ltg Table'!$B$4:$I$92,7,0)</f>
        <v>None</v>
      </c>
      <c r="P34" s="118">
        <f>VLOOKUP($A34,'2022 Stds Ltg Table'!$B$4:$I$92,8,0)</f>
        <v>0</v>
      </c>
      <c r="Q34" s="54">
        <f>VLOOKUP($A34,'2019 SpaceFuncData-Input'!$A$3:$X$82,15,FALSE)</f>
        <v>150</v>
      </c>
      <c r="R34" s="54">
        <f>VLOOKUP($A34,'2019 SpaceFuncData-Input'!$A$3:$X$82,16,FALSE)</f>
        <v>150</v>
      </c>
      <c r="S34" s="54">
        <f>VLOOKUP($A34,'2019 SpaceFuncData-Input'!$A$3:$X$82,17,FALSE)</f>
        <v>0</v>
      </c>
      <c r="T34" s="54">
        <f>VLOOKUP($A34,'2019 SpaceFuncData-Input'!$A$3:$X$82,18,FALSE)</f>
        <v>0</v>
      </c>
      <c r="U34" s="54">
        <f>VLOOKUP($A34,'2019 SpaceFuncData-Input'!$A$3:$X$82,19,FALSE)</f>
        <v>20</v>
      </c>
      <c r="V34" s="54">
        <f>VLOOKUP($A34,'2019 SpaceFuncData-Input'!$A$3:$X$82,20,FALSE)</f>
        <v>200</v>
      </c>
      <c r="W34" s="54">
        <f>VLOOKUP($A34,'2019 SpaceFuncData-Input'!$A$3:$X$82,21,FALSE)</f>
        <v>1.5</v>
      </c>
      <c r="X34" s="54">
        <f>VLOOKUP($A34,'2019 SpaceFuncData-Input'!$A$3:$X$82,22,FALSE)</f>
        <v>2</v>
      </c>
      <c r="Y34" s="54" t="str">
        <f>VLOOKUP($A34,'2019 SpaceFuncData-Input'!$A$3:$X$82,23,FALSE)</f>
        <v>Health</v>
      </c>
      <c r="Z34" s="54">
        <v>1</v>
      </c>
      <c r="AA34" s="54">
        <v>0</v>
      </c>
      <c r="AB34" s="54">
        <v>0</v>
      </c>
      <c r="AC34" s="42">
        <v>333</v>
      </c>
    </row>
    <row r="35" spans="1:29" ht="15">
      <c r="A35" s="41" t="str">
        <f>'2022 Stds Ltg Table'!B35</f>
        <v>Healthcare Facility and Hospitals (Physical Therapy Room)</v>
      </c>
      <c r="B35" s="54" t="str">
        <f>VLOOKUP($A35,'2019 SpaceFuncData-Input'!$A$3:$I$82,2,FALSE)</f>
        <v>Misc - All others</v>
      </c>
      <c r="C35" s="54">
        <f>VLOOKUP($A35,'2019 SpaceFuncData-Input'!$A$3:$I$82,3,FALSE)</f>
        <v>10</v>
      </c>
      <c r="D35" s="54">
        <f>VLOOKUP($A35,'2019 SpaceFuncData-Input'!$A$3:$I$82,4,FALSE)</f>
        <v>0.5</v>
      </c>
      <c r="E35" s="54">
        <f>VLOOKUP($A35,'2019 SpaceFuncData-Input'!$A$3:$I$82,5,FALSE)</f>
        <v>250</v>
      </c>
      <c r="F35" s="54">
        <f>VLOOKUP($A35,'2019 SpaceFuncData-Input'!$A$3:$I$82,6,FALSE)</f>
        <v>200</v>
      </c>
      <c r="G35" s="54">
        <f>VLOOKUP($A35,'2019 SpaceFuncData-Input'!$A$3:$I$82,7,FALSE)</f>
        <v>1.5</v>
      </c>
      <c r="H35" s="54">
        <f>VLOOKUP($A35,'2019 SpaceFuncData-Input'!$A$3:$I$82,8,FALSE)</f>
        <v>0.24</v>
      </c>
      <c r="I35" s="54" t="str">
        <f>VLOOKUP($A35,'2019 SpaceFuncData-Input'!$A$3:$I$82,9,FALSE)</f>
        <v>Electric</v>
      </c>
      <c r="J35" s="118">
        <f>VLOOKUP($A35,'2022 Stds Ltg Table'!$B$4:$G$92,2,0)</f>
        <v>0.75</v>
      </c>
      <c r="K35" s="139" t="str">
        <f>VLOOKUP($A35,'2022 Stds Ltg Table'!$B$4:$G$92,3,0)</f>
        <v>TunableWhiteOrDimToWarm (Note 10)</v>
      </c>
      <c r="L35" s="118">
        <f>VLOOKUP($A35,'2022 Stds Ltg Table'!$B$4:$G$92,4,0)</f>
        <v>0.1</v>
      </c>
      <c r="M35" s="139" t="str">
        <f>VLOOKUP($A35,'2022 Stds Ltg Table'!$B$4:$G$92,5,0)</f>
        <v>None</v>
      </c>
      <c r="N35" s="118">
        <f>VLOOKUP($A35,'2022 Stds Ltg Table'!$B$4:$G$92,6,0)</f>
        <v>0</v>
      </c>
      <c r="O35" s="118" t="str">
        <f>VLOOKUP($A35,'2022 Stds Ltg Table'!$B$4:$I$92,7,0)</f>
        <v>None</v>
      </c>
      <c r="P35" s="118">
        <f>VLOOKUP($A35,'2022 Stds Ltg Table'!$B$4:$I$92,8,0)</f>
        <v>0</v>
      </c>
      <c r="Q35" s="54">
        <f>VLOOKUP($A35,'2019 SpaceFuncData-Input'!$A$3:$X$82,15,FALSE)</f>
        <v>150</v>
      </c>
      <c r="R35" s="54">
        <f>VLOOKUP($A35,'2019 SpaceFuncData-Input'!$A$3:$X$82,16,FALSE)</f>
        <v>150</v>
      </c>
      <c r="S35" s="54">
        <f>VLOOKUP($A35,'2019 SpaceFuncData-Input'!$A$3:$X$82,17,FALSE)</f>
        <v>0</v>
      </c>
      <c r="T35" s="54">
        <f>VLOOKUP($A35,'2019 SpaceFuncData-Input'!$A$3:$X$82,18,FALSE)</f>
        <v>0</v>
      </c>
      <c r="U35" s="54">
        <f>VLOOKUP($A35,'2019 SpaceFuncData-Input'!$A$3:$X$82,19,FALSE)</f>
        <v>75</v>
      </c>
      <c r="V35" s="54">
        <f>VLOOKUP($A35,'2019 SpaceFuncData-Input'!$A$3:$X$82,20,FALSE)</f>
        <v>500</v>
      </c>
      <c r="W35" s="54">
        <f>VLOOKUP($A35,'2019 SpaceFuncData-Input'!$A$3:$X$82,21,FALSE)</f>
        <v>1.5</v>
      </c>
      <c r="X35" s="54">
        <f>VLOOKUP($A35,'2019 SpaceFuncData-Input'!$A$3:$X$82,22,FALSE)</f>
        <v>2</v>
      </c>
      <c r="Y35" s="54" t="str">
        <f>VLOOKUP($A35,'2019 SpaceFuncData-Input'!$A$3:$X$82,23,FALSE)</f>
        <v>Health</v>
      </c>
      <c r="Z35" s="54">
        <v>1</v>
      </c>
      <c r="AA35" s="54">
        <v>0</v>
      </c>
      <c r="AB35" s="54">
        <v>0</v>
      </c>
      <c r="AC35" s="42">
        <v>334</v>
      </c>
    </row>
    <row r="36" spans="1:29" ht="15">
      <c r="A36" s="41" t="str">
        <f>'2022 Stds Ltg Table'!B36</f>
        <v>Healthcare Facility and Hospitals (Recovery Room)</v>
      </c>
      <c r="B36" s="54" t="str">
        <f>VLOOKUP($A36,'2019 SpaceFuncData-Input'!$A$3:$I$82,2,FALSE)</f>
        <v>Misc - All others</v>
      </c>
      <c r="C36" s="54">
        <f>VLOOKUP($A36,'2019 SpaceFuncData-Input'!$A$3:$I$82,3,FALSE)</f>
        <v>10</v>
      </c>
      <c r="D36" s="54">
        <f>VLOOKUP($A36,'2019 SpaceFuncData-Input'!$A$3:$I$82,4,FALSE)</f>
        <v>0.5</v>
      </c>
      <c r="E36" s="54">
        <f>VLOOKUP($A36,'2019 SpaceFuncData-Input'!$A$3:$I$82,5,FALSE)</f>
        <v>250</v>
      </c>
      <c r="F36" s="54">
        <f>VLOOKUP($A36,'2019 SpaceFuncData-Input'!$A$3:$I$82,6,FALSE)</f>
        <v>200</v>
      </c>
      <c r="G36" s="54">
        <f>VLOOKUP($A36,'2019 SpaceFuncData-Input'!$A$3:$I$82,7,FALSE)</f>
        <v>1.5</v>
      </c>
      <c r="H36" s="54">
        <f>VLOOKUP($A36,'2019 SpaceFuncData-Input'!$A$3:$I$82,8,FALSE)</f>
        <v>0.24</v>
      </c>
      <c r="I36" s="54" t="str">
        <f>VLOOKUP($A36,'2019 SpaceFuncData-Input'!$A$3:$I$82,9,FALSE)</f>
        <v>Gas</v>
      </c>
      <c r="J36" s="118">
        <f>VLOOKUP($A36,'2022 Stds Ltg Table'!$B$4:$G$92,2,0)</f>
        <v>0.9</v>
      </c>
      <c r="K36" s="139" t="str">
        <f>VLOOKUP($A36,'2022 Stds Ltg Table'!$B$4:$G$92,3,0)</f>
        <v>TunableWhiteOrDimToWarm (Note 10)</v>
      </c>
      <c r="L36" s="118">
        <f>VLOOKUP($A36,'2022 Stds Ltg Table'!$B$4:$G$92,4,0)</f>
        <v>0.1</v>
      </c>
      <c r="M36" s="139" t="str">
        <f>VLOOKUP($A36,'2022 Stds Ltg Table'!$B$4:$G$92,5,0)</f>
        <v>None</v>
      </c>
      <c r="N36" s="118">
        <f>VLOOKUP($A36,'2022 Stds Ltg Table'!$B$4:$G$92,6,0)</f>
        <v>0</v>
      </c>
      <c r="O36" s="118" t="str">
        <f>VLOOKUP($A36,'2022 Stds Ltg Table'!$B$4:$I$92,7,0)</f>
        <v>None</v>
      </c>
      <c r="P36" s="118">
        <f>VLOOKUP($A36,'2022 Stds Ltg Table'!$B$4:$I$92,8,0)</f>
        <v>0</v>
      </c>
      <c r="Q36" s="54">
        <f>VLOOKUP($A36,'2019 SpaceFuncData-Input'!$A$3:$X$82,15,FALSE)</f>
        <v>150</v>
      </c>
      <c r="R36" s="54">
        <f>VLOOKUP($A36,'2019 SpaceFuncData-Input'!$A$3:$X$82,16,FALSE)</f>
        <v>150</v>
      </c>
      <c r="S36" s="54">
        <f>VLOOKUP($A36,'2019 SpaceFuncData-Input'!$A$3:$X$82,17,FALSE)</f>
        <v>0</v>
      </c>
      <c r="T36" s="54">
        <f>VLOOKUP($A36,'2019 SpaceFuncData-Input'!$A$3:$X$82,18,FALSE)</f>
        <v>0</v>
      </c>
      <c r="U36" s="54">
        <f>VLOOKUP($A36,'2019 SpaceFuncData-Input'!$A$3:$X$82,19,FALSE)</f>
        <v>20</v>
      </c>
      <c r="V36" s="54">
        <f>VLOOKUP($A36,'2019 SpaceFuncData-Input'!$A$3:$X$82,20,FALSE)</f>
        <v>200</v>
      </c>
      <c r="W36" s="54">
        <f>VLOOKUP($A36,'2019 SpaceFuncData-Input'!$A$3:$X$82,21,FALSE)</f>
        <v>1.5</v>
      </c>
      <c r="X36" s="54">
        <f>VLOOKUP($A36,'2019 SpaceFuncData-Input'!$A$3:$X$82,22,FALSE)</f>
        <v>2</v>
      </c>
      <c r="Y36" s="54" t="str">
        <f>VLOOKUP($A36,'2019 SpaceFuncData-Input'!$A$3:$X$82,23,FALSE)</f>
        <v>Health</v>
      </c>
      <c r="Z36" s="54">
        <v>1</v>
      </c>
      <c r="AA36" s="54">
        <v>0</v>
      </c>
      <c r="AB36" s="54">
        <v>0</v>
      </c>
      <c r="AC36" s="42">
        <v>335</v>
      </c>
    </row>
    <row r="37" spans="1:29" ht="15">
      <c r="A37" s="41" t="str">
        <f>'2022 Stds Ltg Table'!B77</f>
        <v>High-Rise Residential Living Spaces</v>
      </c>
      <c r="B37" s="54" t="str">
        <f>VLOOKUP($A37,'2019 SpaceFuncData-Input'!$A$3:$I$82,2,FALSE)</f>
        <v>NA</v>
      </c>
      <c r="C37" s="54">
        <f>VLOOKUP($A37,'2019 SpaceFuncData-Input'!$A$3:$I$82,3,FALSE)</f>
        <v>5</v>
      </c>
      <c r="D37" s="54">
        <f>VLOOKUP($A37,'2019 SpaceFuncData-Input'!$A$3:$I$82,4,FALSE)</f>
        <v>0.5</v>
      </c>
      <c r="E37" s="54">
        <f>VLOOKUP($A37,'2019 SpaceFuncData-Input'!$A$3:$I$82,5,FALSE)</f>
        <v>245</v>
      </c>
      <c r="F37" s="54">
        <f>VLOOKUP($A37,'2019 SpaceFuncData-Input'!$A$3:$I$82,6,FALSE)</f>
        <v>155</v>
      </c>
      <c r="G37" s="54">
        <f>VLOOKUP($A37,'2019 SpaceFuncData-Input'!$A$3:$I$82,7,FALSE)</f>
        <v>0.5</v>
      </c>
      <c r="H37" s="54" t="str">
        <f>VLOOKUP($A37,'2019 SpaceFuncData-Input'!$A$3:$I$82,8,FALSE)</f>
        <v>RULE Spc:DwellingUnitXGalPerDay</v>
      </c>
      <c r="I37" s="54" t="str">
        <f>VLOOKUP($A37,'2019 SpaceFuncData-Input'!$A$3:$I$82,9,FALSE)</f>
        <v>Gas</v>
      </c>
      <c r="J37" s="118" t="str">
        <f>VLOOKUP($A37,'2022 Stds Ltg Table'!$B$4:$G$92,2,0)</f>
        <v>na</v>
      </c>
      <c r="K37" s="139" t="str">
        <f>VLOOKUP($A37,'2022 Stds Ltg Table'!$B$4:$G$92,3,0)</f>
        <v>None</v>
      </c>
      <c r="L37" s="118">
        <f>VLOOKUP($A37,'2022 Stds Ltg Table'!$B$4:$G$92,4,0)</f>
        <v>0</v>
      </c>
      <c r="M37" s="139" t="str">
        <f>VLOOKUP($A37,'2022 Stds Ltg Table'!$B$4:$G$92,5,0)</f>
        <v>None</v>
      </c>
      <c r="N37" s="118">
        <f>VLOOKUP($A37,'2022 Stds Ltg Table'!$B$4:$G$92,6,0)</f>
        <v>0</v>
      </c>
      <c r="O37" s="118" t="str">
        <f>VLOOKUP($A37,'2022 Stds Ltg Table'!$B$4:$I$92,7,0)</f>
        <v>None</v>
      </c>
      <c r="P37" s="118">
        <f>VLOOKUP($A37,'2022 Stds Ltg Table'!$B$4:$I$92,8,0)</f>
        <v>0</v>
      </c>
      <c r="Q37" s="54">
        <f>VLOOKUP($A37,'2019 SpaceFuncData-Input'!$A$3:$X$82,15,FALSE)</f>
        <v>150</v>
      </c>
      <c r="R37" s="54">
        <f>VLOOKUP($A37,'2019 SpaceFuncData-Input'!$A$3:$X$82,16,FALSE)</f>
        <v>150</v>
      </c>
      <c r="S37" s="54">
        <f>VLOOKUP($A37,'2019 SpaceFuncData-Input'!$A$3:$X$82,17,FALSE)</f>
        <v>0.68240000000000001</v>
      </c>
      <c r="T37" s="54">
        <f>VLOOKUP($A37,'2019 SpaceFuncData-Input'!$A$3:$X$82,18,FALSE)</f>
        <v>0</v>
      </c>
      <c r="U37" s="54">
        <f>VLOOKUP($A37,'2019 SpaceFuncData-Input'!$A$3:$X$82,19,FALSE)</f>
        <v>20</v>
      </c>
      <c r="V37" s="54">
        <f>VLOOKUP($A37,'2019 SpaceFuncData-Input'!$A$3:$X$82,20,FALSE)</f>
        <v>200</v>
      </c>
      <c r="W37" s="54">
        <f>VLOOKUP($A37,'2019 SpaceFuncData-Input'!$A$3:$X$82,21,FALSE)</f>
        <v>1.5</v>
      </c>
      <c r="X37" s="54">
        <f>VLOOKUP($A37,'2019 SpaceFuncData-Input'!$A$3:$X$82,22,FALSE)</f>
        <v>2</v>
      </c>
      <c r="Y37" s="54" t="str">
        <f>VLOOKUP($A37,'2019 SpaceFuncData-Input'!$A$3:$X$82,23,FALSE)</f>
        <v>ResidentialLiving</v>
      </c>
      <c r="Z37" s="54">
        <v>0</v>
      </c>
      <c r="AA37" s="54">
        <v>1</v>
      </c>
      <c r="AB37" s="54">
        <v>0</v>
      </c>
      <c r="AC37" s="42">
        <v>336</v>
      </c>
    </row>
    <row r="38" spans="1:29" ht="15">
      <c r="A38" s="41" t="str">
        <f>'2022 Stds Ltg Table'!B37</f>
        <v>Hotel Function Area</v>
      </c>
      <c r="B38" s="54" t="str">
        <f>VLOOKUP($A38,'2019 SpaceFuncData-Input'!$A$3:$I$82,2,FALSE)</f>
        <v>Lodging - Multipurpose assembly</v>
      </c>
      <c r="C38" s="54">
        <f>VLOOKUP($A38,'2019 SpaceFuncData-Input'!$A$3:$I$82,3,FALSE)</f>
        <v>142.85714285714286</v>
      </c>
      <c r="D38" s="54">
        <f>VLOOKUP($A38,'2019 SpaceFuncData-Input'!$A$3:$I$82,4,FALSE)</f>
        <v>0.5</v>
      </c>
      <c r="E38" s="54">
        <f>VLOOKUP($A38,'2019 SpaceFuncData-Input'!$A$3:$I$82,5,FALSE)</f>
        <v>250</v>
      </c>
      <c r="F38" s="54">
        <f>VLOOKUP($A38,'2019 SpaceFuncData-Input'!$A$3:$I$82,6,FALSE)</f>
        <v>200</v>
      </c>
      <c r="G38" s="54">
        <f>VLOOKUP($A38,'2019 SpaceFuncData-Input'!$A$3:$I$82,7,FALSE)</f>
        <v>0.5</v>
      </c>
      <c r="H38" s="54">
        <f>VLOOKUP($A38,'2019 SpaceFuncData-Input'!$A$3:$I$82,8,FALSE)</f>
        <v>9.6000000000000002E-2</v>
      </c>
      <c r="I38" s="54" t="str">
        <f>VLOOKUP($A38,'2019 SpaceFuncData-Input'!$A$3:$I$82,9,FALSE)</f>
        <v>Gas</v>
      </c>
      <c r="J38" s="118">
        <f>VLOOKUP($A38,'2022 Stds Ltg Table'!$B$4:$G$92,2,0)</f>
        <v>0.85</v>
      </c>
      <c r="K38" s="139" t="str">
        <f>VLOOKUP($A38,'2022 Stds Ltg Table'!$B$4:$G$92,3,0)</f>
        <v>Decorative/Display</v>
      </c>
      <c r="L38" s="118">
        <f>VLOOKUP($A38,'2022 Stds Ltg Table'!$B$4:$G$92,4,0)</f>
        <v>0.25</v>
      </c>
      <c r="M38" s="139" t="str">
        <f>VLOOKUP($A38,'2022 Stds Ltg Table'!$B$4:$G$92,5,0)</f>
        <v>None</v>
      </c>
      <c r="N38" s="118">
        <f>VLOOKUP($A38,'2022 Stds Ltg Table'!$B$4:$G$92,6,0)</f>
        <v>0</v>
      </c>
      <c r="O38" s="118" t="str">
        <f>VLOOKUP($A38,'2022 Stds Ltg Table'!$B$4:$I$92,7,0)</f>
        <v>None</v>
      </c>
      <c r="P38" s="118">
        <f>VLOOKUP($A38,'2022 Stds Ltg Table'!$B$4:$I$92,8,0)</f>
        <v>0</v>
      </c>
      <c r="Q38" s="54">
        <f>VLOOKUP($A38,'2019 SpaceFuncData-Input'!$A$3:$X$82,15,FALSE)</f>
        <v>150</v>
      </c>
      <c r="R38" s="54">
        <f>VLOOKUP($A38,'2019 SpaceFuncData-Input'!$A$3:$X$82,16,FALSE)</f>
        <v>150</v>
      </c>
      <c r="S38" s="54">
        <f>VLOOKUP($A38,'2019 SpaceFuncData-Input'!$A$3:$X$82,17,FALSE)</f>
        <v>0</v>
      </c>
      <c r="T38" s="54">
        <f>VLOOKUP($A38,'2019 SpaceFuncData-Input'!$A$3:$X$82,18,FALSE)</f>
        <v>0</v>
      </c>
      <c r="U38" s="54">
        <f>VLOOKUP($A38,'2019 SpaceFuncData-Input'!$A$3:$X$82,19,FALSE)</f>
        <v>50</v>
      </c>
      <c r="V38" s="54">
        <f>VLOOKUP($A38,'2019 SpaceFuncData-Input'!$A$3:$X$82,20,FALSE)</f>
        <v>300</v>
      </c>
      <c r="W38" s="54">
        <f>VLOOKUP($A38,'2019 SpaceFuncData-Input'!$A$3:$X$82,21,FALSE)</f>
        <v>1.5</v>
      </c>
      <c r="X38" s="54">
        <f>VLOOKUP($A38,'2019 SpaceFuncData-Input'!$A$3:$X$82,22,FALSE)</f>
        <v>2</v>
      </c>
      <c r="Y38" s="54" t="str">
        <f>VLOOKUP($A38,'2019 SpaceFuncData-Input'!$A$3:$X$82,23,FALSE)</f>
        <v>Assembly</v>
      </c>
      <c r="Z38" s="54">
        <v>0</v>
      </c>
      <c r="AA38" s="54">
        <v>0</v>
      </c>
      <c r="AB38" s="54">
        <v>0</v>
      </c>
      <c r="AC38" s="42">
        <v>337</v>
      </c>
    </row>
    <row r="39" spans="1:29" ht="15">
      <c r="A39" s="41" t="str">
        <f>'2022 Stds Ltg Table'!B78</f>
        <v>Hotel/Motel Guest Room</v>
      </c>
      <c r="B39" s="54" t="str">
        <f>VLOOKUP($A39,'2019 SpaceFuncData-Input'!$A$3:$I$82,2,FALSE)</f>
        <v>Lodging - Bedroom/living room</v>
      </c>
      <c r="C39" s="54">
        <f>VLOOKUP($A39,'2019 SpaceFuncData-Input'!$A$3:$I$82,3,FALSE)</f>
        <v>5</v>
      </c>
      <c r="D39" s="54">
        <f>VLOOKUP($A39,'2019 SpaceFuncData-Input'!$A$3:$I$82,4,FALSE)</f>
        <v>0.5</v>
      </c>
      <c r="E39" s="54">
        <f>VLOOKUP($A39,'2019 SpaceFuncData-Input'!$A$3:$I$82,5,FALSE)</f>
        <v>245</v>
      </c>
      <c r="F39" s="54">
        <f>VLOOKUP($A39,'2019 SpaceFuncData-Input'!$A$3:$I$82,6,FALSE)</f>
        <v>155</v>
      </c>
      <c r="G39" s="54">
        <f>VLOOKUP($A39,'2019 SpaceFuncData-Input'!$A$3:$I$82,7,FALSE)</f>
        <v>0.5</v>
      </c>
      <c r="H39" s="54">
        <f>VLOOKUP($A39,'2019 SpaceFuncData-Input'!$A$3:$I$82,8,FALSE)</f>
        <v>4.4800000000000004</v>
      </c>
      <c r="I39" s="54" t="str">
        <f>VLOOKUP($A39,'2019 SpaceFuncData-Input'!$A$3:$I$82,9,FALSE)</f>
        <v>Gas</v>
      </c>
      <c r="J39" s="118" t="str">
        <f>VLOOKUP($A39,'2022 Stds Ltg Table'!$B$4:$G$92,2,0)</f>
        <v>na</v>
      </c>
      <c r="K39" s="139" t="str">
        <f>VLOOKUP($A39,'2022 Stds Ltg Table'!$B$4:$G$92,3,0)</f>
        <v>None</v>
      </c>
      <c r="L39" s="118">
        <f>VLOOKUP($A39,'2022 Stds Ltg Table'!$B$4:$G$92,4,0)</f>
        <v>0</v>
      </c>
      <c r="M39" s="139" t="str">
        <f>VLOOKUP($A39,'2022 Stds Ltg Table'!$B$4:$G$92,5,0)</f>
        <v>None</v>
      </c>
      <c r="N39" s="118">
        <f>VLOOKUP($A39,'2022 Stds Ltg Table'!$B$4:$G$92,6,0)</f>
        <v>0</v>
      </c>
      <c r="O39" s="118" t="str">
        <f>VLOOKUP($A39,'2022 Stds Ltg Table'!$B$4:$I$92,7,0)</f>
        <v>None</v>
      </c>
      <c r="P39" s="118">
        <f>VLOOKUP($A39,'2022 Stds Ltg Table'!$B$4:$I$92,8,0)</f>
        <v>0</v>
      </c>
      <c r="Q39" s="54">
        <f>VLOOKUP($A39,'2019 SpaceFuncData-Input'!$A$3:$X$82,15,FALSE)</f>
        <v>150</v>
      </c>
      <c r="R39" s="54">
        <f>VLOOKUP($A39,'2019 SpaceFuncData-Input'!$A$3:$X$82,16,FALSE)</f>
        <v>150</v>
      </c>
      <c r="S39" s="54">
        <f>VLOOKUP($A39,'2019 SpaceFuncData-Input'!$A$3:$X$82,17,FALSE)</f>
        <v>0</v>
      </c>
      <c r="T39" s="54">
        <f>VLOOKUP($A39,'2019 SpaceFuncData-Input'!$A$3:$X$82,18,FALSE)</f>
        <v>0</v>
      </c>
      <c r="U39" s="54">
        <f>VLOOKUP($A39,'2019 SpaceFuncData-Input'!$A$3:$X$82,19,FALSE)</f>
        <v>20</v>
      </c>
      <c r="V39" s="54">
        <f>VLOOKUP($A39,'2019 SpaceFuncData-Input'!$A$3:$X$82,20,FALSE)</f>
        <v>200</v>
      </c>
      <c r="W39" s="54">
        <f>VLOOKUP($A39,'2019 SpaceFuncData-Input'!$A$3:$X$82,21,FALSE)</f>
        <v>1.5</v>
      </c>
      <c r="X39" s="54">
        <f>VLOOKUP($A39,'2019 SpaceFuncData-Input'!$A$3:$X$82,22,FALSE)</f>
        <v>2</v>
      </c>
      <c r="Y39" s="54" t="str">
        <f>VLOOKUP($A39,'2019 SpaceFuncData-Input'!$A$3:$X$82,23,FALSE)</f>
        <v>ResidentialLiving</v>
      </c>
      <c r="Z39" s="54">
        <v>0</v>
      </c>
      <c r="AA39" s="54">
        <v>0</v>
      </c>
      <c r="AB39" s="54">
        <v>0</v>
      </c>
      <c r="AC39" s="42">
        <v>338</v>
      </c>
    </row>
    <row r="40" spans="1:29" ht="15">
      <c r="A40" s="54" t="str">
        <f>'2022 Stds Ltg Table'!B38</f>
        <v>Kitchen/Food Preparation Area</v>
      </c>
      <c r="B40" s="54" t="str">
        <f>VLOOKUP($A40,'2019 SpaceFuncData-Input'!$A$3:$I$82,2,FALSE)</f>
        <v>Food Service - Kitchen (cooking)</v>
      </c>
      <c r="C40" s="54">
        <f>VLOOKUP($A40,'2019 SpaceFuncData-Input'!$A$3:$I$82,3,FALSE)</f>
        <v>5</v>
      </c>
      <c r="D40" s="54">
        <f>VLOOKUP($A40,'2019 SpaceFuncData-Input'!$A$3:$I$82,4,FALSE)</f>
        <v>0.5</v>
      </c>
      <c r="E40" s="54">
        <f>VLOOKUP($A40,'2019 SpaceFuncData-Input'!$A$3:$I$82,5,FALSE)</f>
        <v>275</v>
      </c>
      <c r="F40" s="54">
        <f>VLOOKUP($A40,'2019 SpaceFuncData-Input'!$A$3:$I$82,6,FALSE)</f>
        <v>475</v>
      </c>
      <c r="G40" s="54">
        <f>VLOOKUP($A40,'2019 SpaceFuncData-Input'!$A$3:$I$82,7,FALSE)</f>
        <v>1.5</v>
      </c>
      <c r="H40" s="54">
        <f>VLOOKUP($A40,'2019 SpaceFuncData-Input'!$A$3:$I$82,8,FALSE)</f>
        <v>0.57799999999999996</v>
      </c>
      <c r="I40" s="54" t="str">
        <f>VLOOKUP($A40,'2019 SpaceFuncData-Input'!$A$3:$I$82,9,FALSE)</f>
        <v>Gas</v>
      </c>
      <c r="J40" s="118">
        <f>VLOOKUP($A40,'2022 Stds Ltg Table'!$B$4:$G$92,2,0)</f>
        <v>0.95</v>
      </c>
      <c r="K40" s="139" t="str">
        <f>VLOOKUP($A40,'2022 Stds Ltg Table'!$B$4:$G$92,3,0)</f>
        <v>None</v>
      </c>
      <c r="L40" s="118">
        <f>VLOOKUP($A40,'2022 Stds Ltg Table'!$B$4:$G$92,4,0)</f>
        <v>0</v>
      </c>
      <c r="M40" s="139" t="str">
        <f>VLOOKUP($A40,'2022 Stds Ltg Table'!$B$4:$G$92,5,0)</f>
        <v>None</v>
      </c>
      <c r="N40" s="118">
        <f>VLOOKUP($A40,'2022 Stds Ltg Table'!$B$4:$G$92,6,0)</f>
        <v>0</v>
      </c>
      <c r="O40" s="118" t="str">
        <f>VLOOKUP($A40,'2022 Stds Ltg Table'!$B$4:$I$92,7,0)</f>
        <v>None</v>
      </c>
      <c r="P40" s="118">
        <f>VLOOKUP($A40,'2022 Stds Ltg Table'!$B$4:$I$92,8,0)</f>
        <v>0</v>
      </c>
      <c r="Q40" s="54">
        <f>VLOOKUP($A40,'2019 SpaceFuncData-Input'!$A$3:$X$82,15,FALSE)</f>
        <v>150</v>
      </c>
      <c r="R40" s="54">
        <f>VLOOKUP($A40,'2019 SpaceFuncData-Input'!$A$3:$X$82,16,FALSE)</f>
        <v>150</v>
      </c>
      <c r="S40" s="54">
        <f>VLOOKUP($A40,'2019 SpaceFuncData-Input'!$A$3:$X$82,17,FALSE)</f>
        <v>17.537679999999998</v>
      </c>
      <c r="T40" s="54">
        <f>VLOOKUP($A40,'2019 SpaceFuncData-Input'!$A$3:$X$82,18,FALSE)</f>
        <v>1.1200000000000001</v>
      </c>
      <c r="U40" s="54">
        <f>VLOOKUP($A40,'2019 SpaceFuncData-Input'!$A$3:$X$82,19,FALSE)</f>
        <v>100</v>
      </c>
      <c r="V40" s="54">
        <f>VLOOKUP($A40,'2019 SpaceFuncData-Input'!$A$3:$X$82,20,FALSE)</f>
        <v>500</v>
      </c>
      <c r="W40" s="54">
        <f>VLOOKUP($A40,'2019 SpaceFuncData-Input'!$A$3:$X$82,21,FALSE)</f>
        <v>1.5</v>
      </c>
      <c r="X40" s="54">
        <f>VLOOKUP($A40,'2019 SpaceFuncData-Input'!$A$3:$X$82,22,FALSE)</f>
        <v>2</v>
      </c>
      <c r="Y40" s="54" t="str">
        <f>VLOOKUP($A40,'2019 SpaceFuncData-Input'!$A$3:$X$82,23,FALSE)</f>
        <v>Restaurant</v>
      </c>
      <c r="Z40" s="54">
        <v>1</v>
      </c>
      <c r="AA40" s="54">
        <v>0</v>
      </c>
      <c r="AB40" s="54">
        <v>1</v>
      </c>
      <c r="AC40" s="42">
        <v>339</v>
      </c>
    </row>
    <row r="41" spans="1:29" ht="15">
      <c r="A41" s="41" t="str">
        <f>'2022 Stds Ltg Table'!B79</f>
        <v>Kitchenette or Residential Kitchen</v>
      </c>
      <c r="B41" s="54" t="str">
        <f>VLOOKUP($A41,'2019 SpaceFuncData-Input'!$A$3:$I$82,2,FALSE)</f>
        <v>Exhaust - Kitchenettes</v>
      </c>
      <c r="C41" s="54">
        <f>VLOOKUP($A41,'2019 SpaceFuncData-Input'!$A$3:$I$82,3,FALSE)</f>
        <v>5</v>
      </c>
      <c r="D41" s="54">
        <f>VLOOKUP($A41,'2019 SpaceFuncData-Input'!$A$3:$I$82,4,FALSE)</f>
        <v>0.5</v>
      </c>
      <c r="E41" s="54">
        <f>VLOOKUP($A41,'2019 SpaceFuncData-Input'!$A$3:$I$82,5,FALSE)</f>
        <v>275</v>
      </c>
      <c r="F41" s="54">
        <f>VLOOKUP($A41,'2019 SpaceFuncData-Input'!$A$3:$I$82,6,FALSE)</f>
        <v>475</v>
      </c>
      <c r="G41" s="54">
        <f>VLOOKUP($A41,'2019 SpaceFuncData-Input'!$A$3:$I$82,7,FALSE)</f>
        <v>1</v>
      </c>
      <c r="H41" s="54">
        <f>VLOOKUP($A41,'2019 SpaceFuncData-Input'!$A$3:$I$82,8,FALSE)</f>
        <v>0.36</v>
      </c>
      <c r="I41" s="54" t="str">
        <f>VLOOKUP($A41,'2019 SpaceFuncData-Input'!$A$3:$I$82,9,FALSE)</f>
        <v>Gas</v>
      </c>
      <c r="J41" s="118">
        <f>VLOOKUP($A41,'2022 Stds Ltg Table'!$B$4:$G$92,2,0)</f>
        <v>0.95</v>
      </c>
      <c r="K41" s="139" t="str">
        <f>VLOOKUP($A41,'2022 Stds Ltg Table'!$B$4:$G$92,3,0)</f>
        <v>None</v>
      </c>
      <c r="L41" s="118">
        <f>VLOOKUP($A41,'2022 Stds Ltg Table'!$B$4:$G$92,4,0)</f>
        <v>0</v>
      </c>
      <c r="M41" s="139" t="str">
        <f>VLOOKUP($A41,'2022 Stds Ltg Table'!$B$4:$G$92,5,0)</f>
        <v>None</v>
      </c>
      <c r="N41" s="118">
        <f>VLOOKUP($A41,'2022 Stds Ltg Table'!$B$4:$G$92,6,0)</f>
        <v>0</v>
      </c>
      <c r="O41" s="118" t="str">
        <f>VLOOKUP($A41,'2022 Stds Ltg Table'!$B$4:$I$92,7,0)</f>
        <v>None</v>
      </c>
      <c r="P41" s="118">
        <f>VLOOKUP($A41,'2022 Stds Ltg Table'!$B$4:$I$92,8,0)</f>
        <v>0</v>
      </c>
      <c r="Q41" s="54">
        <f>VLOOKUP($A41,'2019 SpaceFuncData-Input'!$A$3:$X$82,15,FALSE)</f>
        <v>150</v>
      </c>
      <c r="R41" s="54">
        <f>VLOOKUP($A41,'2019 SpaceFuncData-Input'!$A$3:$X$82,16,FALSE)</f>
        <v>150</v>
      </c>
      <c r="S41" s="54">
        <f>VLOOKUP($A41,'2019 SpaceFuncData-Input'!$A$3:$X$82,17,FALSE)</f>
        <v>3</v>
      </c>
      <c r="T41" s="54">
        <f>VLOOKUP($A41,'2019 SpaceFuncData-Input'!$A$3:$X$82,18,FALSE)</f>
        <v>0.5</v>
      </c>
      <c r="U41" s="54">
        <f>VLOOKUP($A41,'2019 SpaceFuncData-Input'!$A$3:$X$82,19,FALSE)</f>
        <v>100</v>
      </c>
      <c r="V41" s="54">
        <f>VLOOKUP($A41,'2019 SpaceFuncData-Input'!$A$3:$X$82,20,FALSE)</f>
        <v>500</v>
      </c>
      <c r="W41" s="54">
        <f>VLOOKUP($A41,'2019 SpaceFuncData-Input'!$A$3:$X$82,21,FALSE)</f>
        <v>1.5</v>
      </c>
      <c r="X41" s="54">
        <f>VLOOKUP($A41,'2019 SpaceFuncData-Input'!$A$3:$X$82,22,FALSE)</f>
        <v>2</v>
      </c>
      <c r="Y41" s="54" t="str">
        <f>VLOOKUP($A41,'2019 SpaceFuncData-Input'!$A$3:$X$82,23,FALSE)</f>
        <v>Office</v>
      </c>
      <c r="Z41" s="54">
        <v>1</v>
      </c>
      <c r="AA41" s="54">
        <v>0</v>
      </c>
      <c r="AB41" s="54">
        <v>0</v>
      </c>
      <c r="AC41" s="42">
        <v>340</v>
      </c>
    </row>
    <row r="42" spans="1:29" ht="15">
      <c r="A42" s="54" t="str">
        <f>'2022 Stds Ltg Table'!B39</f>
        <v>Laboratory, Scientific</v>
      </c>
      <c r="B42" s="164" t="str">
        <f>'2019 SpaceFuncData-Input'!B60</f>
        <v>Education - University/college laboratories</v>
      </c>
      <c r="C42" s="164">
        <f>'2019 SpaceFuncData-Input'!C60</f>
        <v>10</v>
      </c>
      <c r="D42" s="164">
        <f>'2019 SpaceFuncData-Input'!D60</f>
        <v>0.5</v>
      </c>
      <c r="E42" s="164">
        <f>'2019 SpaceFuncData-Input'!E60</f>
        <v>250</v>
      </c>
      <c r="F42" s="164">
        <f>'2019 SpaceFuncData-Input'!F60</f>
        <v>200</v>
      </c>
      <c r="G42" s="164">
        <f>'2019 SpaceFuncData-Input'!G60</f>
        <v>2</v>
      </c>
      <c r="H42" s="164">
        <f>'2019 SpaceFuncData-Input'!H60</f>
        <v>0.18</v>
      </c>
      <c r="I42" s="164" t="str">
        <f>'2019 SpaceFuncData-Input'!I60</f>
        <v>Gas</v>
      </c>
      <c r="J42" s="118">
        <f>VLOOKUP($A42,'2022 Stds Ltg Table'!$B$4:$G$92,2,0)</f>
        <v>0.9</v>
      </c>
      <c r="K42" s="139" t="str">
        <f>VLOOKUP($A42,'2022 Stds Ltg Table'!$B$4:$G$92,3,0)</f>
        <v>SpecializedTaskWork (Note 8)</v>
      </c>
      <c r="L42" s="118">
        <f>VLOOKUP($A42,'2022 Stds Ltg Table'!$B$4:$G$92,4,0)</f>
        <v>0.35</v>
      </c>
      <c r="M42" s="139" t="str">
        <f>VLOOKUP($A42,'2022 Stds Ltg Table'!$B$4:$G$92,5,0)</f>
        <v>None</v>
      </c>
      <c r="N42" s="118">
        <f>VLOOKUP($A42,'2022 Stds Ltg Table'!$B$4:$G$92,6,0)</f>
        <v>0</v>
      </c>
      <c r="O42" s="118" t="str">
        <f>VLOOKUP($A42,'2022 Stds Ltg Table'!$B$4:$I$92,7,0)</f>
        <v>None</v>
      </c>
      <c r="P42" s="118">
        <f>VLOOKUP($A42,'2022 Stds Ltg Table'!$B$4:$I$92,8,0)</f>
        <v>0</v>
      </c>
      <c r="Q42" s="165">
        <f>'2019 SpaceFuncData-Input'!O60</f>
        <v>150</v>
      </c>
      <c r="R42" s="165">
        <f>'2019 SpaceFuncData-Input'!P60</f>
        <v>150</v>
      </c>
      <c r="S42" s="165">
        <f>'2019 SpaceFuncData-Input'!Q60</f>
        <v>12.692640000000001</v>
      </c>
      <c r="T42" s="165">
        <f>'2019 SpaceFuncData-Input'!R60</f>
        <v>0.28000000000000003</v>
      </c>
      <c r="U42" s="165">
        <f>'2019 SpaceFuncData-Input'!S60</f>
        <v>500</v>
      </c>
      <c r="V42" s="165">
        <f>'2019 SpaceFuncData-Input'!T60</f>
        <v>1000</v>
      </c>
      <c r="W42" s="165">
        <f>'2019 SpaceFuncData-Input'!U60</f>
        <v>1.5</v>
      </c>
      <c r="X42" s="165">
        <f>'2019 SpaceFuncData-Input'!V60</f>
        <v>2</v>
      </c>
      <c r="Y42" s="165" t="str">
        <f>'2019 SpaceFuncData-Input'!W60</f>
        <v>Laboratory</v>
      </c>
      <c r="Z42" s="165">
        <v>1</v>
      </c>
      <c r="AA42" s="165">
        <v>1</v>
      </c>
      <c r="AB42" s="165">
        <v>0</v>
      </c>
      <c r="AC42" s="42">
        <v>341</v>
      </c>
    </row>
    <row r="43" spans="1:29" ht="15">
      <c r="A43" s="54" t="str">
        <f>'2022 Stds Ltg Table'!B40</f>
        <v xml:space="preserve">Laundry Area </v>
      </c>
      <c r="B43" s="54" t="str">
        <f>VLOOKUP($A43,'2019 SpaceFuncData-Input'!$A$3:$I$82,2,FALSE)</f>
        <v>Lodging - Laundry rooms, central</v>
      </c>
      <c r="C43" s="54">
        <f>VLOOKUP($A43,'2019 SpaceFuncData-Input'!$A$3:$I$82,3,FALSE)</f>
        <v>10</v>
      </c>
      <c r="D43" s="54">
        <f>VLOOKUP($A43,'2019 SpaceFuncData-Input'!$A$3:$I$82,4,FALSE)</f>
        <v>0.5</v>
      </c>
      <c r="E43" s="54">
        <f>VLOOKUP($A43,'2019 SpaceFuncData-Input'!$A$3:$I$82,5,FALSE)</f>
        <v>250</v>
      </c>
      <c r="F43" s="54">
        <f>VLOOKUP($A43,'2019 SpaceFuncData-Input'!$A$3:$I$82,6,FALSE)</f>
        <v>250</v>
      </c>
      <c r="G43" s="54">
        <f>VLOOKUP($A43,'2019 SpaceFuncData-Input'!$A$3:$I$82,7,FALSE)</f>
        <v>3</v>
      </c>
      <c r="H43" s="54">
        <f>VLOOKUP($A43,'2019 SpaceFuncData-Input'!$A$3:$I$82,8,FALSE)</f>
        <v>0.57799999999999996</v>
      </c>
      <c r="I43" s="54" t="str">
        <f>VLOOKUP($A43,'2019 SpaceFuncData-Input'!$A$3:$I$82,9,FALSE)</f>
        <v>Gas</v>
      </c>
      <c r="J43" s="118">
        <f>VLOOKUP($A43,'2022 Stds Ltg Table'!$B$4:$G$92,2,0)</f>
        <v>0.45</v>
      </c>
      <c r="K43" s="139" t="str">
        <f>VLOOKUP($A43,'2022 Stds Ltg Table'!$B$4:$G$92,3,0)</f>
        <v>None</v>
      </c>
      <c r="L43" s="118">
        <f>VLOOKUP($A43,'2022 Stds Ltg Table'!$B$4:$G$92,4,0)</f>
        <v>0</v>
      </c>
      <c r="M43" s="139" t="str">
        <f>VLOOKUP($A43,'2022 Stds Ltg Table'!$B$4:$G$92,5,0)</f>
        <v>None</v>
      </c>
      <c r="N43" s="118">
        <f>VLOOKUP($A43,'2022 Stds Ltg Table'!$B$4:$G$92,6,0)</f>
        <v>0</v>
      </c>
      <c r="O43" s="118" t="str">
        <f>VLOOKUP($A43,'2022 Stds Ltg Table'!$B$4:$I$92,7,0)</f>
        <v>None</v>
      </c>
      <c r="P43" s="118">
        <f>VLOOKUP($A43,'2022 Stds Ltg Table'!$B$4:$I$92,8,0)</f>
        <v>0</v>
      </c>
      <c r="Q43" s="54">
        <f>VLOOKUP($A43,'2019 SpaceFuncData-Input'!$A$3:$X$82,15,FALSE)</f>
        <v>8760</v>
      </c>
      <c r="R43" s="54">
        <f>VLOOKUP($A43,'2019 SpaceFuncData-Input'!$A$3:$X$82,16,FALSE)</f>
        <v>8760</v>
      </c>
      <c r="S43" s="54">
        <f>VLOOKUP($A43,'2019 SpaceFuncData-Input'!$A$3:$X$82,17,FALSE)</f>
        <v>0.75063999999999997</v>
      </c>
      <c r="T43" s="54">
        <f>VLOOKUP($A43,'2019 SpaceFuncData-Input'!$A$3:$X$82,18,FALSE)</f>
        <v>0</v>
      </c>
      <c r="U43" s="54">
        <f>VLOOKUP($A43,'2019 SpaceFuncData-Input'!$A$3:$X$82,19,FALSE)</f>
        <v>100</v>
      </c>
      <c r="V43" s="54">
        <f>VLOOKUP($A43,'2019 SpaceFuncData-Input'!$A$3:$X$82,20,FALSE)</f>
        <v>300</v>
      </c>
      <c r="W43" s="54">
        <f>VLOOKUP($A43,'2019 SpaceFuncData-Input'!$A$3:$X$82,21,FALSE)</f>
        <v>1.5</v>
      </c>
      <c r="X43" s="54">
        <f>VLOOKUP($A43,'2019 SpaceFuncData-Input'!$A$3:$X$82,22,FALSE)</f>
        <v>2</v>
      </c>
      <c r="Y43" s="54" t="str">
        <f>VLOOKUP($A43,'2019 SpaceFuncData-Input'!$A$3:$X$82,23,FALSE)</f>
        <v>ResidentialCommon</v>
      </c>
      <c r="Z43" s="54">
        <v>1</v>
      </c>
      <c r="AA43" s="54">
        <v>0</v>
      </c>
      <c r="AB43" s="54">
        <v>1</v>
      </c>
      <c r="AC43" s="42">
        <v>342</v>
      </c>
    </row>
    <row r="44" spans="1:29" ht="15">
      <c r="A44" s="54" t="str">
        <f>'2022 Stds Ltg Table'!B41</f>
        <v>Library (Reading Area)</v>
      </c>
      <c r="B44" s="54" t="str">
        <f>VLOOKUP($A44,'2019 SpaceFuncData-Input'!$A$3:$I$82,2,FALSE)</f>
        <v>Assembly - Libraries (reading rooms and stack areas)</v>
      </c>
      <c r="C44" s="54">
        <f>VLOOKUP($A44,'2019 SpaceFuncData-Input'!$A$3:$I$82,3,FALSE)</f>
        <v>20</v>
      </c>
      <c r="D44" s="54">
        <f>VLOOKUP($A44,'2019 SpaceFuncData-Input'!$A$3:$I$82,4,FALSE)</f>
        <v>0.5</v>
      </c>
      <c r="E44" s="54">
        <f>VLOOKUP($A44,'2019 SpaceFuncData-Input'!$A$3:$I$82,5,FALSE)</f>
        <v>250</v>
      </c>
      <c r="F44" s="54">
        <f>VLOOKUP($A44,'2019 SpaceFuncData-Input'!$A$3:$I$82,6,FALSE)</f>
        <v>200</v>
      </c>
      <c r="G44" s="54">
        <f>VLOOKUP($A44,'2019 SpaceFuncData-Input'!$A$3:$I$82,7,FALSE)</f>
        <v>1.5</v>
      </c>
      <c r="H44" s="54">
        <f>VLOOKUP($A44,'2019 SpaceFuncData-Input'!$A$3:$I$82,8,FALSE)</f>
        <v>0.18</v>
      </c>
      <c r="I44" s="54" t="str">
        <f>VLOOKUP($A44,'2019 SpaceFuncData-Input'!$A$3:$I$82,9,FALSE)</f>
        <v>Electric</v>
      </c>
      <c r="J44" s="118">
        <f>VLOOKUP($A44,'2022 Stds Ltg Table'!$B$4:$G$92,2,0)</f>
        <v>0.8</v>
      </c>
      <c r="K44" s="139" t="str">
        <f>VLOOKUP($A44,'2022 Stds Ltg Table'!$B$4:$G$92,3,0)</f>
        <v>Decorative/Display</v>
      </c>
      <c r="L44" s="118">
        <f>VLOOKUP($A44,'2022 Stds Ltg Table'!$B$4:$G$92,4,0)</f>
        <v>0.25</v>
      </c>
      <c r="M44" s="139" t="str">
        <f>VLOOKUP($A44,'2022 Stds Ltg Table'!$B$4:$G$92,5,0)</f>
        <v>None</v>
      </c>
      <c r="N44" s="118">
        <f>VLOOKUP($A44,'2022 Stds Ltg Table'!$B$4:$G$92,6,0)</f>
        <v>0</v>
      </c>
      <c r="O44" s="118" t="str">
        <f>VLOOKUP($A44,'2022 Stds Ltg Table'!$B$4:$I$92,7,0)</f>
        <v>None</v>
      </c>
      <c r="P44" s="118">
        <f>VLOOKUP($A44,'2022 Stds Ltg Table'!$B$4:$I$92,8,0)</f>
        <v>0</v>
      </c>
      <c r="Q44" s="54">
        <f>VLOOKUP($A44,'2019 SpaceFuncData-Input'!$A$3:$X$82,15,FALSE)</f>
        <v>150</v>
      </c>
      <c r="R44" s="54">
        <f>VLOOKUP($A44,'2019 SpaceFuncData-Input'!$A$3:$X$82,16,FALSE)</f>
        <v>150</v>
      </c>
      <c r="S44" s="54">
        <f>VLOOKUP($A44,'2019 SpaceFuncData-Input'!$A$3:$X$82,17,FALSE)</f>
        <v>0</v>
      </c>
      <c r="T44" s="54">
        <f>VLOOKUP($A44,'2019 SpaceFuncData-Input'!$A$3:$X$82,18,FALSE)</f>
        <v>0</v>
      </c>
      <c r="U44" s="54">
        <f>VLOOKUP($A44,'2019 SpaceFuncData-Input'!$A$3:$X$82,19,FALSE)</f>
        <v>150</v>
      </c>
      <c r="V44" s="54">
        <f>VLOOKUP($A44,'2019 SpaceFuncData-Input'!$A$3:$X$82,20,FALSE)</f>
        <v>500</v>
      </c>
      <c r="W44" s="54">
        <f>VLOOKUP($A44,'2019 SpaceFuncData-Input'!$A$3:$X$82,21,FALSE)</f>
        <v>1.5</v>
      </c>
      <c r="X44" s="54">
        <f>VLOOKUP($A44,'2019 SpaceFuncData-Input'!$A$3:$X$82,22,FALSE)</f>
        <v>2</v>
      </c>
      <c r="Y44" s="54" t="str">
        <f>VLOOKUP($A44,'2019 SpaceFuncData-Input'!$A$3:$X$82,23,FALSE)</f>
        <v>Office</v>
      </c>
      <c r="Z44" s="54">
        <v>1</v>
      </c>
      <c r="AA44" s="54">
        <v>0</v>
      </c>
      <c r="AB44" s="54">
        <v>0</v>
      </c>
      <c r="AC44" s="42">
        <v>343</v>
      </c>
    </row>
    <row r="45" spans="1:29" ht="15">
      <c r="A45" s="54" t="str">
        <f>'2022 Stds Ltg Table'!B42</f>
        <v>Library (Stacks Area)</v>
      </c>
      <c r="B45" s="54" t="str">
        <f>VLOOKUP($A45,'2019 SpaceFuncData-Input'!$A$3:$I$82,2,FALSE)</f>
        <v>Assembly - Libraries (reading rooms and stack areas)</v>
      </c>
      <c r="C45" s="54">
        <f>VLOOKUP($A45,'2019 SpaceFuncData-Input'!$A$3:$I$82,3,FALSE)</f>
        <v>10</v>
      </c>
      <c r="D45" s="54">
        <f>VLOOKUP($A45,'2019 SpaceFuncData-Input'!$A$3:$I$82,4,FALSE)</f>
        <v>0.5</v>
      </c>
      <c r="E45" s="54">
        <f>VLOOKUP($A45,'2019 SpaceFuncData-Input'!$A$3:$I$82,5,FALSE)</f>
        <v>250</v>
      </c>
      <c r="F45" s="54">
        <f>VLOOKUP($A45,'2019 SpaceFuncData-Input'!$A$3:$I$82,6,FALSE)</f>
        <v>200</v>
      </c>
      <c r="G45" s="54">
        <f>VLOOKUP($A45,'2019 SpaceFuncData-Input'!$A$3:$I$82,7,FALSE)</f>
        <v>1.5</v>
      </c>
      <c r="H45" s="54">
        <f>VLOOKUP($A45,'2019 SpaceFuncData-Input'!$A$3:$I$82,8,FALSE)</f>
        <v>0.18</v>
      </c>
      <c r="I45" s="54" t="str">
        <f>VLOOKUP($A45,'2019 SpaceFuncData-Input'!$A$3:$I$82,9,FALSE)</f>
        <v>Electric</v>
      </c>
      <c r="J45" s="118">
        <f>VLOOKUP($A45,'2022 Stds Ltg Table'!$B$4:$G$92,2,0)</f>
        <v>1</v>
      </c>
      <c r="K45" s="139" t="str">
        <f>VLOOKUP($A45,'2022 Stds Ltg Table'!$B$4:$G$92,3,0)</f>
        <v>None</v>
      </c>
      <c r="L45" s="118">
        <f>VLOOKUP($A45,'2022 Stds Ltg Table'!$B$4:$G$92,4,0)</f>
        <v>0</v>
      </c>
      <c r="M45" s="139" t="str">
        <f>VLOOKUP($A45,'2022 Stds Ltg Table'!$B$4:$G$92,5,0)</f>
        <v>None</v>
      </c>
      <c r="N45" s="118">
        <f>VLOOKUP($A45,'2022 Stds Ltg Table'!$B$4:$G$92,6,0)</f>
        <v>0</v>
      </c>
      <c r="O45" s="118" t="str">
        <f>VLOOKUP($A45,'2022 Stds Ltg Table'!$B$4:$I$92,7,0)</f>
        <v>None</v>
      </c>
      <c r="P45" s="118">
        <f>VLOOKUP($A45,'2022 Stds Ltg Table'!$B$4:$I$92,8,0)</f>
        <v>0</v>
      </c>
      <c r="Q45" s="54">
        <f>VLOOKUP($A45,'2019 SpaceFuncData-Input'!$A$3:$X$82,15,FALSE)</f>
        <v>150</v>
      </c>
      <c r="R45" s="54">
        <f>VLOOKUP($A45,'2019 SpaceFuncData-Input'!$A$3:$X$82,16,FALSE)</f>
        <v>150</v>
      </c>
      <c r="S45" s="54">
        <f>VLOOKUP($A45,'2019 SpaceFuncData-Input'!$A$3:$X$82,17,FALSE)</f>
        <v>0</v>
      </c>
      <c r="T45" s="54">
        <f>VLOOKUP($A45,'2019 SpaceFuncData-Input'!$A$3:$X$82,18,FALSE)</f>
        <v>0</v>
      </c>
      <c r="U45" s="54">
        <f>VLOOKUP($A45,'2019 SpaceFuncData-Input'!$A$3:$X$82,19,FALSE)</f>
        <v>200</v>
      </c>
      <c r="V45" s="54">
        <f>VLOOKUP($A45,'2019 SpaceFuncData-Input'!$A$3:$X$82,20,FALSE)</f>
        <v>300</v>
      </c>
      <c r="W45" s="54">
        <f>VLOOKUP($A45,'2019 SpaceFuncData-Input'!$A$3:$X$82,21,FALSE)</f>
        <v>1</v>
      </c>
      <c r="X45" s="54">
        <f>VLOOKUP($A45,'2019 SpaceFuncData-Input'!$A$3:$X$82,22,FALSE)</f>
        <v>4</v>
      </c>
      <c r="Y45" s="54" t="str">
        <f>VLOOKUP($A45,'2019 SpaceFuncData-Input'!$A$3:$X$82,23,FALSE)</f>
        <v>Office</v>
      </c>
      <c r="Z45" s="54">
        <v>1</v>
      </c>
      <c r="AA45" s="54">
        <v>0</v>
      </c>
      <c r="AB45" s="54">
        <v>0</v>
      </c>
      <c r="AC45" s="42">
        <v>344</v>
      </c>
    </row>
    <row r="46" spans="1:29" ht="15">
      <c r="A46" s="54" t="str">
        <f>'2022 Stds Ltg Table'!B43</f>
        <v>Lobby, Main Entry</v>
      </c>
      <c r="B46" s="164" t="str">
        <f>'2019 SpaceFuncData-Input'!B45</f>
        <v>Office - Main entry lobbies</v>
      </c>
      <c r="C46" s="164">
        <f>'2019 SpaceFuncData-Input'!C45</f>
        <v>66.666666666666671</v>
      </c>
      <c r="D46" s="164">
        <f>'2019 SpaceFuncData-Input'!D45</f>
        <v>0.5</v>
      </c>
      <c r="E46" s="164">
        <f>'2019 SpaceFuncData-Input'!E45</f>
        <v>250</v>
      </c>
      <c r="F46" s="164">
        <f>'2019 SpaceFuncData-Input'!F45</f>
        <v>250</v>
      </c>
      <c r="G46" s="164">
        <f>'2019 SpaceFuncData-Input'!G45</f>
        <v>0.5</v>
      </c>
      <c r="H46" s="164">
        <f>'2019 SpaceFuncData-Input'!H45</f>
        <v>0.09</v>
      </c>
      <c r="I46" s="164" t="str">
        <f>'2019 SpaceFuncData-Input'!I45</f>
        <v>Electric</v>
      </c>
      <c r="J46" s="118">
        <f>VLOOKUP($A46,'2022 Stds Ltg Table'!$B$4:$G$92,2,0)</f>
        <v>0.7</v>
      </c>
      <c r="K46" s="139" t="str">
        <f>VLOOKUP($A46,'2022 Stds Ltg Table'!$B$4:$G$92,3,0)</f>
        <v>Decorative/Display</v>
      </c>
      <c r="L46" s="118">
        <f>VLOOKUP($A46,'2022 Stds Ltg Table'!$B$4:$G$92,4,0)</f>
        <v>0.25</v>
      </c>
      <c r="M46" s="139" t="str">
        <f>VLOOKUP($A46,'2022 Stds Ltg Table'!$B$4:$G$92,5,0)</f>
        <v>None</v>
      </c>
      <c r="N46" s="118">
        <f>VLOOKUP($A46,'2022 Stds Ltg Table'!$B$4:$G$92,6,0)</f>
        <v>0</v>
      </c>
      <c r="O46" s="118" t="str">
        <f>VLOOKUP($A46,'2022 Stds Ltg Table'!$B$4:$I$92,7,0)</f>
        <v>None</v>
      </c>
      <c r="P46" s="118">
        <f>VLOOKUP($A46,'2022 Stds Ltg Table'!$B$4:$I$92,8,0)</f>
        <v>0</v>
      </c>
      <c r="Q46" s="165">
        <f>'2019 SpaceFuncData-Input'!O45</f>
        <v>150</v>
      </c>
      <c r="R46" s="165">
        <f>'2019 SpaceFuncData-Input'!P45</f>
        <v>150</v>
      </c>
      <c r="S46" s="165">
        <f>'2019 SpaceFuncData-Input'!Q45</f>
        <v>0</v>
      </c>
      <c r="T46" s="165">
        <f>'2019 SpaceFuncData-Input'!R45</f>
        <v>0</v>
      </c>
      <c r="U46" s="165">
        <f>'2019 SpaceFuncData-Input'!S45</f>
        <v>50</v>
      </c>
      <c r="V46" s="165">
        <f>'2019 SpaceFuncData-Input'!T45</f>
        <v>200</v>
      </c>
      <c r="W46" s="165">
        <f>'2019 SpaceFuncData-Input'!U45</f>
        <v>1.5</v>
      </c>
      <c r="X46" s="165">
        <f>'2019 SpaceFuncData-Input'!V45</f>
        <v>2</v>
      </c>
      <c r="Y46" s="165" t="str">
        <f>'2019 SpaceFuncData-Input'!W45</f>
        <v>Assembly</v>
      </c>
      <c r="Z46" s="165">
        <v>1</v>
      </c>
      <c r="AA46" s="165">
        <v>0</v>
      </c>
      <c r="AB46" s="165">
        <v>1</v>
      </c>
      <c r="AC46" s="42">
        <v>345</v>
      </c>
    </row>
    <row r="47" spans="1:29" ht="15">
      <c r="A47" s="54" t="str">
        <f>'2022 Stds Ltg Table'!B44</f>
        <v>Locker Room</v>
      </c>
      <c r="B47" s="54" t="str">
        <f>VLOOKUP($A47,'2019 SpaceFuncData-Input'!$A$3:$I$82,2,FALSE)</f>
        <v>Exhaust - Locker rooms for athletic or industrial facilities</v>
      </c>
      <c r="C47" s="54">
        <f>VLOOKUP($A47,'2019 SpaceFuncData-Input'!$A$3:$I$82,3,FALSE)</f>
        <v>20</v>
      </c>
      <c r="D47" s="54">
        <f>VLOOKUP($A47,'2019 SpaceFuncData-Input'!$A$3:$I$82,4,FALSE)</f>
        <v>0.5</v>
      </c>
      <c r="E47" s="54">
        <f>VLOOKUP($A47,'2019 SpaceFuncData-Input'!$A$3:$I$82,5,FALSE)</f>
        <v>255</v>
      </c>
      <c r="F47" s="54">
        <f>VLOOKUP($A47,'2019 SpaceFuncData-Input'!$A$3:$I$82,6,FALSE)</f>
        <v>475</v>
      </c>
      <c r="G47" s="54">
        <f>VLOOKUP($A47,'2019 SpaceFuncData-Input'!$A$3:$I$82,7,FALSE)</f>
        <v>0.5</v>
      </c>
      <c r="H47" s="54">
        <f>VLOOKUP($A47,'2019 SpaceFuncData-Input'!$A$3:$I$82,8,FALSE)</f>
        <v>0.57799999999999996</v>
      </c>
      <c r="I47" s="54" t="str">
        <f>VLOOKUP($A47,'2019 SpaceFuncData-Input'!$A$3:$I$82,9,FALSE)</f>
        <v>Gas</v>
      </c>
      <c r="J47" s="118">
        <f>VLOOKUP($A47,'2022 Stds Ltg Table'!$B$4:$G$92,2,0)</f>
        <v>0.45</v>
      </c>
      <c r="K47" s="139" t="str">
        <f>VLOOKUP($A47,'2022 Stds Ltg Table'!$B$4:$G$92,3,0)</f>
        <v>None</v>
      </c>
      <c r="L47" s="118">
        <f>VLOOKUP($A47,'2022 Stds Ltg Table'!$B$4:$G$92,4,0)</f>
        <v>0</v>
      </c>
      <c r="M47" s="139" t="str">
        <f>VLOOKUP($A47,'2022 Stds Ltg Table'!$B$4:$G$92,5,0)</f>
        <v>None</v>
      </c>
      <c r="N47" s="118">
        <f>VLOOKUP($A47,'2022 Stds Ltg Table'!$B$4:$G$92,6,0)</f>
        <v>0</v>
      </c>
      <c r="O47" s="118" t="str">
        <f>VLOOKUP($A47,'2022 Stds Ltg Table'!$B$4:$I$92,7,0)</f>
        <v>None</v>
      </c>
      <c r="P47" s="118">
        <f>VLOOKUP($A47,'2022 Stds Ltg Table'!$B$4:$I$92,8,0)</f>
        <v>0</v>
      </c>
      <c r="Q47" s="54">
        <f>VLOOKUP($A47,'2019 SpaceFuncData-Input'!$A$3:$X$82,15,FALSE)</f>
        <v>8760</v>
      </c>
      <c r="R47" s="54">
        <f>VLOOKUP($A47,'2019 SpaceFuncData-Input'!$A$3:$X$82,16,FALSE)</f>
        <v>8760</v>
      </c>
      <c r="S47" s="54">
        <f>VLOOKUP($A47,'2019 SpaceFuncData-Input'!$A$3:$X$82,17,FALSE)</f>
        <v>0</v>
      </c>
      <c r="T47" s="54">
        <f>VLOOKUP($A47,'2019 SpaceFuncData-Input'!$A$3:$X$82,18,FALSE)</f>
        <v>0</v>
      </c>
      <c r="U47" s="54">
        <f>VLOOKUP($A47,'2019 SpaceFuncData-Input'!$A$3:$X$82,19,FALSE)</f>
        <v>20</v>
      </c>
      <c r="V47" s="54">
        <f>VLOOKUP($A47,'2019 SpaceFuncData-Input'!$A$3:$X$82,20,FALSE)</f>
        <v>200</v>
      </c>
      <c r="W47" s="54">
        <f>VLOOKUP($A47,'2019 SpaceFuncData-Input'!$A$3:$X$82,21,FALSE)</f>
        <v>1</v>
      </c>
      <c r="X47" s="54">
        <f>VLOOKUP($A47,'2019 SpaceFuncData-Input'!$A$3:$X$82,22,FALSE)</f>
        <v>4</v>
      </c>
      <c r="Y47" s="54" t="str">
        <f>VLOOKUP($A47,'2019 SpaceFuncData-Input'!$A$3:$X$82,23,FALSE)</f>
        <v>Assembly</v>
      </c>
      <c r="Z47" s="54">
        <v>1</v>
      </c>
      <c r="AA47" s="54">
        <v>0</v>
      </c>
      <c r="AB47" s="54">
        <v>1</v>
      </c>
      <c r="AC47" s="42">
        <v>346</v>
      </c>
    </row>
    <row r="48" spans="1:29" ht="15">
      <c r="A48" s="54" t="str">
        <f>'2022 Stds Ltg Table'!B45</f>
        <v>Lounge, Breakroom, or Waiting Area</v>
      </c>
      <c r="B48" s="54" t="str">
        <f>VLOOKUP($A48,'2019 SpaceFuncData-Input'!$A$3:$I$82,2,FALSE)</f>
        <v>General - Break rooms</v>
      </c>
      <c r="C48" s="54">
        <f>VLOOKUP($A48,'2019 SpaceFuncData-Input'!$A$3:$I$82,3,FALSE)</f>
        <v>66.666666666666671</v>
      </c>
      <c r="D48" s="54">
        <f>VLOOKUP($A48,'2019 SpaceFuncData-Input'!$A$3:$I$82,4,FALSE)</f>
        <v>0.5</v>
      </c>
      <c r="E48" s="54">
        <f>VLOOKUP($A48,'2019 SpaceFuncData-Input'!$A$3:$I$82,5,FALSE)</f>
        <v>275</v>
      </c>
      <c r="F48" s="54">
        <f>VLOOKUP($A48,'2019 SpaceFuncData-Input'!$A$3:$I$82,6,FALSE)</f>
        <v>275</v>
      </c>
      <c r="G48" s="54">
        <f>VLOOKUP($A48,'2019 SpaceFuncData-Input'!$A$3:$I$82,7,FALSE)</f>
        <v>1</v>
      </c>
      <c r="H48" s="54">
        <f>VLOOKUP($A48,'2019 SpaceFuncData-Input'!$A$3:$I$82,8,FALSE)</f>
        <v>0.09</v>
      </c>
      <c r="I48" s="54" t="str">
        <f>VLOOKUP($A48,'2019 SpaceFuncData-Input'!$A$3:$I$82,9,FALSE)</f>
        <v>Gas</v>
      </c>
      <c r="J48" s="118">
        <f>VLOOKUP($A48,'2022 Stds Ltg Table'!$B$4:$G$92,2,0)</f>
        <v>0.55000000000000004</v>
      </c>
      <c r="K48" s="139" t="str">
        <f>VLOOKUP($A48,'2022 Stds Ltg Table'!$B$4:$G$92,3,0)</f>
        <v>Decorative/Display</v>
      </c>
      <c r="L48" s="118">
        <f>VLOOKUP($A48,'2022 Stds Ltg Table'!$B$4:$G$92,4,0)</f>
        <v>0.25</v>
      </c>
      <c r="M48" s="139" t="str">
        <f>VLOOKUP($A48,'2022 Stds Ltg Table'!$B$4:$G$92,5,0)</f>
        <v>None</v>
      </c>
      <c r="N48" s="118">
        <f>VLOOKUP($A48,'2022 Stds Ltg Table'!$B$4:$G$92,6,0)</f>
        <v>0</v>
      </c>
      <c r="O48" s="118" t="str">
        <f>VLOOKUP($A48,'2022 Stds Ltg Table'!$B$4:$I$92,7,0)</f>
        <v>None</v>
      </c>
      <c r="P48" s="118">
        <f>VLOOKUP($A48,'2022 Stds Ltg Table'!$B$4:$I$92,8,0)</f>
        <v>0</v>
      </c>
      <c r="Q48" s="54">
        <f>VLOOKUP($A48,'2019 SpaceFuncData-Input'!$A$3:$X$82,15,FALSE)</f>
        <v>150</v>
      </c>
      <c r="R48" s="54">
        <f>VLOOKUP($A48,'2019 SpaceFuncData-Input'!$A$3:$X$82,16,FALSE)</f>
        <v>150</v>
      </c>
      <c r="S48" s="54">
        <f>VLOOKUP($A48,'2019 SpaceFuncData-Input'!$A$3:$X$82,17,FALSE)</f>
        <v>0</v>
      </c>
      <c r="T48" s="54">
        <f>VLOOKUP($A48,'2019 SpaceFuncData-Input'!$A$3:$X$82,18,FALSE)</f>
        <v>0</v>
      </c>
      <c r="U48" s="54">
        <f>VLOOKUP($A48,'2019 SpaceFuncData-Input'!$A$3:$X$82,19,FALSE)</f>
        <v>40</v>
      </c>
      <c r="V48" s="54">
        <f>VLOOKUP($A48,'2019 SpaceFuncData-Input'!$A$3:$X$82,20,FALSE)</f>
        <v>300</v>
      </c>
      <c r="W48" s="54">
        <f>VLOOKUP($A48,'2019 SpaceFuncData-Input'!$A$3:$X$82,21,FALSE)</f>
        <v>1.5</v>
      </c>
      <c r="X48" s="54">
        <f>VLOOKUP($A48,'2019 SpaceFuncData-Input'!$A$3:$X$82,22,FALSE)</f>
        <v>2</v>
      </c>
      <c r="Y48" s="54" t="str">
        <f>VLOOKUP($A48,'2019 SpaceFuncData-Input'!$A$3:$X$82,23,FALSE)</f>
        <v>Assembly</v>
      </c>
      <c r="Z48" s="54">
        <v>1</v>
      </c>
      <c r="AA48" s="54">
        <v>1</v>
      </c>
      <c r="AB48" s="54">
        <v>0</v>
      </c>
      <c r="AC48" s="42">
        <v>347</v>
      </c>
    </row>
    <row r="49" spans="1:29" ht="15">
      <c r="A49" s="54" t="str">
        <f>'2022 Stds Ltg Table'!B46</f>
        <v>Manufacturing, Commercial &amp; Industrial Work Area (Low Bay)</v>
      </c>
      <c r="B49" s="164" t="str">
        <f>'2019 SpaceFuncData-Input'!B24</f>
        <v>Misc - General manufacturing (excludes heavy industrial and process using chemicals)</v>
      </c>
      <c r="C49" s="164">
        <f>'2019 SpaceFuncData-Input'!C24</f>
        <v>10</v>
      </c>
      <c r="D49" s="164">
        <f>'2019 SpaceFuncData-Input'!D24</f>
        <v>0.5</v>
      </c>
      <c r="E49" s="164">
        <f>'2019 SpaceFuncData-Input'!E24</f>
        <v>275</v>
      </c>
      <c r="F49" s="164">
        <f>'2019 SpaceFuncData-Input'!F24</f>
        <v>475</v>
      </c>
      <c r="G49" s="164">
        <f>'2019 SpaceFuncData-Input'!G24</f>
        <v>1</v>
      </c>
      <c r="H49" s="164">
        <f>'2019 SpaceFuncData-Input'!H24</f>
        <v>0.18</v>
      </c>
      <c r="I49" s="164" t="str">
        <f>'2019 SpaceFuncData-Input'!I24</f>
        <v>Gas</v>
      </c>
      <c r="J49" s="118">
        <f>VLOOKUP($A49,'2022 Stds Ltg Table'!$B$4:$G$92,2,0)</f>
        <v>0.6</v>
      </c>
      <c r="K49" s="139" t="str">
        <f>VLOOKUP($A49,'2022 Stds Ltg Table'!$B$4:$G$92,3,0)</f>
        <v>DetailedTaskWork (Note 7)</v>
      </c>
      <c r="L49" s="118">
        <f>VLOOKUP($A49,'2022 Stds Ltg Table'!$B$4:$G$92,4,0)</f>
        <v>0.2</v>
      </c>
      <c r="M49" s="139" t="str">
        <f>VLOOKUP($A49,'2022 Stds Ltg Table'!$B$4:$G$92,5,0)</f>
        <v>None</v>
      </c>
      <c r="N49" s="118">
        <f>VLOOKUP($A49,'2022 Stds Ltg Table'!$B$4:$G$92,6,0)</f>
        <v>0</v>
      </c>
      <c r="O49" s="118" t="str">
        <f>VLOOKUP($A49,'2022 Stds Ltg Table'!$B$4:$I$92,7,0)</f>
        <v>None</v>
      </c>
      <c r="P49" s="118">
        <f>VLOOKUP($A49,'2022 Stds Ltg Table'!$B$4:$I$92,8,0)</f>
        <v>0</v>
      </c>
      <c r="Q49" s="165">
        <f>'2019 SpaceFuncData-Input'!O24</f>
        <v>150</v>
      </c>
      <c r="R49" s="165">
        <f>'2019 SpaceFuncData-Input'!P24</f>
        <v>150</v>
      </c>
      <c r="S49" s="165">
        <f>'2019 SpaceFuncData-Input'!Q24</f>
        <v>0</v>
      </c>
      <c r="T49" s="165">
        <f>'2019 SpaceFuncData-Input'!R24</f>
        <v>0</v>
      </c>
      <c r="U49" s="165">
        <f>'2019 SpaceFuncData-Input'!S24</f>
        <v>300</v>
      </c>
      <c r="V49" s="165">
        <f>'2019 SpaceFuncData-Input'!T24</f>
        <v>1000</v>
      </c>
      <c r="W49" s="165">
        <f>'2019 SpaceFuncData-Input'!U24</f>
        <v>1.5</v>
      </c>
      <c r="X49" s="165">
        <f>'2019 SpaceFuncData-Input'!V24</f>
        <v>2</v>
      </c>
      <c r="Y49" s="165" t="str">
        <f>'2019 SpaceFuncData-Input'!W24</f>
        <v>Manufacturing</v>
      </c>
      <c r="Z49" s="165">
        <v>1</v>
      </c>
      <c r="AA49" s="165">
        <v>0</v>
      </c>
      <c r="AB49" s="165">
        <v>0</v>
      </c>
      <c r="AC49" s="42">
        <v>348</v>
      </c>
    </row>
    <row r="50" spans="1:29" ht="15">
      <c r="A50" s="54" t="str">
        <f>'2022 Stds Ltg Table'!B47</f>
        <v>Manufacturing, Commercial &amp; Industrial Work Area (High Bay)</v>
      </c>
      <c r="B50" s="164" t="str">
        <f>'2019 SpaceFuncData-Input'!B23</f>
        <v>Misc - General manufacturing (excludes heavy industrial and process using chemicals)</v>
      </c>
      <c r="C50" s="164">
        <f>'2019 SpaceFuncData-Input'!C23</f>
        <v>10</v>
      </c>
      <c r="D50" s="164">
        <f>'2019 SpaceFuncData-Input'!D23</f>
        <v>0.5</v>
      </c>
      <c r="E50" s="164">
        <f>'2019 SpaceFuncData-Input'!E23</f>
        <v>275</v>
      </c>
      <c r="F50" s="164">
        <f>'2019 SpaceFuncData-Input'!F23</f>
        <v>475</v>
      </c>
      <c r="G50" s="164">
        <f>'2019 SpaceFuncData-Input'!G23</f>
        <v>1</v>
      </c>
      <c r="H50" s="164">
        <f>'2019 SpaceFuncData-Input'!H23</f>
        <v>0.18</v>
      </c>
      <c r="I50" s="164" t="str">
        <f>'2019 SpaceFuncData-Input'!I23</f>
        <v>Gas</v>
      </c>
      <c r="J50" s="118">
        <f>VLOOKUP($A50,'2022 Stds Ltg Table'!$B$4:$G$92,2,0)</f>
        <v>0.65</v>
      </c>
      <c r="K50" s="139" t="str">
        <f>VLOOKUP($A50,'2022 Stds Ltg Table'!$B$4:$G$92,3,0)</f>
        <v>DetailedTaskWork (Note 7)</v>
      </c>
      <c r="L50" s="118">
        <f>VLOOKUP($A50,'2022 Stds Ltg Table'!$B$4:$G$92,4,0)</f>
        <v>0.2</v>
      </c>
      <c r="M50" s="139" t="str">
        <f>VLOOKUP($A50,'2022 Stds Ltg Table'!$B$4:$G$92,5,0)</f>
        <v>None</v>
      </c>
      <c r="N50" s="118">
        <f>VLOOKUP($A50,'2022 Stds Ltg Table'!$B$4:$G$92,6,0)</f>
        <v>0</v>
      </c>
      <c r="O50" s="118" t="str">
        <f>VLOOKUP($A50,'2022 Stds Ltg Table'!$B$4:$I$92,7,0)</f>
        <v>None</v>
      </c>
      <c r="P50" s="118">
        <f>VLOOKUP($A50,'2022 Stds Ltg Table'!$B$4:$I$92,8,0)</f>
        <v>0</v>
      </c>
      <c r="Q50" s="165">
        <f>'2019 SpaceFuncData-Input'!O23</f>
        <v>150</v>
      </c>
      <c r="R50" s="165">
        <f>'2019 SpaceFuncData-Input'!P23</f>
        <v>150</v>
      </c>
      <c r="S50" s="165">
        <f>'2019 SpaceFuncData-Input'!Q23</f>
        <v>0</v>
      </c>
      <c r="T50" s="165">
        <f>'2019 SpaceFuncData-Input'!R23</f>
        <v>0</v>
      </c>
      <c r="U50" s="165">
        <f>'2019 SpaceFuncData-Input'!S23</f>
        <v>300</v>
      </c>
      <c r="V50" s="165">
        <f>'2019 SpaceFuncData-Input'!T23</f>
        <v>1000</v>
      </c>
      <c r="W50" s="165">
        <f>'2019 SpaceFuncData-Input'!U23</f>
        <v>1.5</v>
      </c>
      <c r="X50" s="165">
        <f>'2019 SpaceFuncData-Input'!V23</f>
        <v>2</v>
      </c>
      <c r="Y50" s="165" t="str">
        <f>'2019 SpaceFuncData-Input'!W23</f>
        <v>Manufacturing</v>
      </c>
      <c r="Z50" s="165">
        <v>1</v>
      </c>
      <c r="AA50" s="165">
        <v>0</v>
      </c>
      <c r="AB50" s="165">
        <v>0</v>
      </c>
      <c r="AC50" s="42">
        <v>349</v>
      </c>
    </row>
    <row r="51" spans="1:29" ht="15">
      <c r="A51" s="54" t="str">
        <f>'2022 Stds Ltg Table'!B48</f>
        <v>Manufacturing, Commercial &amp; Industrial Work Area (Precision)</v>
      </c>
      <c r="B51" s="164" t="str">
        <f>'2019 SpaceFuncData-Input'!B25</f>
        <v>Misc - General manufacturing (excludes heavy industrial and process using chemicals)</v>
      </c>
      <c r="C51" s="164">
        <f>'2019 SpaceFuncData-Input'!C25</f>
        <v>10</v>
      </c>
      <c r="D51" s="164">
        <f>'2019 SpaceFuncData-Input'!D25</f>
        <v>0.5</v>
      </c>
      <c r="E51" s="164">
        <f>'2019 SpaceFuncData-Input'!E25</f>
        <v>250</v>
      </c>
      <c r="F51" s="164">
        <f>'2019 SpaceFuncData-Input'!F25</f>
        <v>200</v>
      </c>
      <c r="G51" s="164">
        <f>'2019 SpaceFuncData-Input'!G25</f>
        <v>1</v>
      </c>
      <c r="H51" s="164">
        <f>'2019 SpaceFuncData-Input'!H25</f>
        <v>0.18</v>
      </c>
      <c r="I51" s="164" t="str">
        <f>'2019 SpaceFuncData-Input'!I25</f>
        <v>Gas</v>
      </c>
      <c r="J51" s="118">
        <f>VLOOKUP($A51,'2022 Stds Ltg Table'!$B$4:$G$92,2,0)</f>
        <v>0.85</v>
      </c>
      <c r="K51" s="139" t="str">
        <f>VLOOKUP($A51,'2022 Stds Ltg Table'!$B$4:$G$92,3,0)</f>
        <v>PrecisionWork (Note 9)</v>
      </c>
      <c r="L51" s="118">
        <f>VLOOKUP($A51,'2022 Stds Ltg Table'!$B$4:$G$92,4,0)</f>
        <v>0.7</v>
      </c>
      <c r="M51" s="139" t="str">
        <f>VLOOKUP($A51,'2022 Stds Ltg Table'!$B$4:$G$92,5,0)</f>
        <v>None</v>
      </c>
      <c r="N51" s="118">
        <f>VLOOKUP($A51,'2022 Stds Ltg Table'!$B$4:$G$92,6,0)</f>
        <v>0</v>
      </c>
      <c r="O51" s="118" t="str">
        <f>VLOOKUP($A51,'2022 Stds Ltg Table'!$B$4:$I$92,7,0)</f>
        <v>None</v>
      </c>
      <c r="P51" s="118">
        <f>VLOOKUP($A51,'2022 Stds Ltg Table'!$B$4:$I$92,8,0)</f>
        <v>0</v>
      </c>
      <c r="Q51" s="165">
        <f>'2019 SpaceFuncData-Input'!O25</f>
        <v>150</v>
      </c>
      <c r="R51" s="165">
        <f>'2019 SpaceFuncData-Input'!P25</f>
        <v>150</v>
      </c>
      <c r="S51" s="165">
        <f>'2019 SpaceFuncData-Input'!Q25</f>
        <v>0</v>
      </c>
      <c r="T51" s="165">
        <f>'2019 SpaceFuncData-Input'!R25</f>
        <v>0</v>
      </c>
      <c r="U51" s="165">
        <f>'2019 SpaceFuncData-Input'!S25</f>
        <v>1000</v>
      </c>
      <c r="V51" s="165">
        <f>'2019 SpaceFuncData-Input'!T25</f>
        <v>3000</v>
      </c>
      <c r="W51" s="165">
        <f>'2019 SpaceFuncData-Input'!U25</f>
        <v>1.5</v>
      </c>
      <c r="X51" s="165">
        <f>'2019 SpaceFuncData-Input'!V25</f>
        <v>2</v>
      </c>
      <c r="Y51" s="165" t="str">
        <f>'2019 SpaceFuncData-Input'!W25</f>
        <v>Manufacturing</v>
      </c>
      <c r="Z51" s="165">
        <v>1</v>
      </c>
      <c r="AA51" s="165">
        <v>0</v>
      </c>
      <c r="AB51" s="165">
        <v>0</v>
      </c>
      <c r="AC51" s="42">
        <v>350</v>
      </c>
    </row>
    <row r="52" spans="1:29" ht="15">
      <c r="A52" s="54" t="str">
        <f>'2022 Stds Ltg Table'!B49</f>
        <v>Museum Area (Exhibition/Display)</v>
      </c>
      <c r="B52" s="54" t="str">
        <f>VLOOKUP($A52,'2019 SpaceFuncData-Input'!$A$3:$I$82,2,FALSE)</f>
        <v>Assembly - Museums/galleries</v>
      </c>
      <c r="C52" s="54">
        <f>VLOOKUP($A52,'2019 SpaceFuncData-Input'!$A$3:$I$82,3,FALSE)</f>
        <v>66.666666666666671</v>
      </c>
      <c r="D52" s="54">
        <f>VLOOKUP($A52,'2019 SpaceFuncData-Input'!$A$3:$I$82,4,FALSE)</f>
        <v>0.5</v>
      </c>
      <c r="E52" s="54">
        <f>VLOOKUP($A52,'2019 SpaceFuncData-Input'!$A$3:$I$82,5,FALSE)</f>
        <v>250</v>
      </c>
      <c r="F52" s="54">
        <f>VLOOKUP($A52,'2019 SpaceFuncData-Input'!$A$3:$I$82,6,FALSE)</f>
        <v>250</v>
      </c>
      <c r="G52" s="54">
        <f>VLOOKUP($A52,'2019 SpaceFuncData-Input'!$A$3:$I$82,7,FALSE)</f>
        <v>1.5</v>
      </c>
      <c r="H52" s="54">
        <f>VLOOKUP($A52,'2019 SpaceFuncData-Input'!$A$3:$I$82,8,FALSE)</f>
        <v>0.09</v>
      </c>
      <c r="I52" s="54" t="str">
        <f>VLOOKUP($A52,'2019 SpaceFuncData-Input'!$A$3:$I$82,9,FALSE)</f>
        <v>Electric</v>
      </c>
      <c r="J52" s="118">
        <f>VLOOKUP($A52,'2022 Stds Ltg Table'!$B$4:$G$92,2,0)</f>
        <v>0.6</v>
      </c>
      <c r="K52" s="139" t="str">
        <f>VLOOKUP($A52,'2022 Stds Ltg Table'!$B$4:$G$92,3,0)</f>
        <v>Decorative/Display</v>
      </c>
      <c r="L52" s="118">
        <f>VLOOKUP($A52,'2022 Stds Ltg Table'!$B$4:$G$92,4,0)</f>
        <v>0.45</v>
      </c>
      <c r="M52" s="139" t="str">
        <f>VLOOKUP($A52,'2022 Stds Ltg Table'!$B$4:$G$92,5,0)</f>
        <v>None</v>
      </c>
      <c r="N52" s="118">
        <f>VLOOKUP($A52,'2022 Stds Ltg Table'!$B$4:$G$92,6,0)</f>
        <v>0</v>
      </c>
      <c r="O52" s="118" t="str">
        <f>VLOOKUP($A52,'2022 Stds Ltg Table'!$B$4:$I$92,7,0)</f>
        <v>None</v>
      </c>
      <c r="P52" s="118">
        <f>VLOOKUP($A52,'2022 Stds Ltg Table'!$B$4:$I$92,8,0)</f>
        <v>0</v>
      </c>
      <c r="Q52" s="54">
        <f>VLOOKUP($A52,'2019 SpaceFuncData-Input'!$A$3:$X$82,15,FALSE)</f>
        <v>150</v>
      </c>
      <c r="R52" s="54">
        <f>VLOOKUP($A52,'2019 SpaceFuncData-Input'!$A$3:$X$82,16,FALSE)</f>
        <v>150</v>
      </c>
      <c r="S52" s="54">
        <f>VLOOKUP($A52,'2019 SpaceFuncData-Input'!$A$3:$X$82,17,FALSE)</f>
        <v>0</v>
      </c>
      <c r="T52" s="54">
        <f>VLOOKUP($A52,'2019 SpaceFuncData-Input'!$A$3:$X$82,18,FALSE)</f>
        <v>0</v>
      </c>
      <c r="U52" s="54">
        <f>VLOOKUP($A52,'2019 SpaceFuncData-Input'!$A$3:$X$82,19,FALSE)</f>
        <v>150</v>
      </c>
      <c r="V52" s="54">
        <f>VLOOKUP($A52,'2019 SpaceFuncData-Input'!$A$3:$X$82,20,FALSE)</f>
        <v>500</v>
      </c>
      <c r="W52" s="54">
        <f>VLOOKUP($A52,'2019 SpaceFuncData-Input'!$A$3:$X$82,21,FALSE)</f>
        <v>1.5</v>
      </c>
      <c r="X52" s="54">
        <f>VLOOKUP($A52,'2019 SpaceFuncData-Input'!$A$3:$X$82,22,FALSE)</f>
        <v>2</v>
      </c>
      <c r="Y52" s="54" t="str">
        <f>VLOOKUP($A52,'2019 SpaceFuncData-Input'!$A$3:$X$82,23,FALSE)</f>
        <v>Assembly</v>
      </c>
      <c r="Z52" s="54">
        <v>1</v>
      </c>
      <c r="AA52" s="54">
        <v>0</v>
      </c>
      <c r="AB52" s="54">
        <v>0</v>
      </c>
      <c r="AC52" s="42">
        <v>351</v>
      </c>
    </row>
    <row r="53" spans="1:29" ht="15">
      <c r="A53" s="54" t="str">
        <f>'2022 Stds Ltg Table'!B50</f>
        <v>Museum Area (Restoration Room)</v>
      </c>
      <c r="B53" s="54" t="str">
        <f>VLOOKUP($A53,'2019 SpaceFuncData-Input'!$A$3:$I$82,2,FALSE)</f>
        <v>Misc - General manufacturing (excludes heavy industrial and process using chemicals)</v>
      </c>
      <c r="C53" s="54">
        <f>VLOOKUP($A53,'2019 SpaceFuncData-Input'!$A$3:$I$82,3,FALSE)</f>
        <v>10</v>
      </c>
      <c r="D53" s="54">
        <f>VLOOKUP($A53,'2019 SpaceFuncData-Input'!$A$3:$I$82,4,FALSE)</f>
        <v>0.5</v>
      </c>
      <c r="E53" s="54">
        <f>VLOOKUP($A53,'2019 SpaceFuncData-Input'!$A$3:$I$82,5,FALSE)</f>
        <v>250</v>
      </c>
      <c r="F53" s="54">
        <f>VLOOKUP($A53,'2019 SpaceFuncData-Input'!$A$3:$I$82,6,FALSE)</f>
        <v>250</v>
      </c>
      <c r="G53" s="54">
        <f>VLOOKUP($A53,'2019 SpaceFuncData-Input'!$A$3:$I$82,7,FALSE)</f>
        <v>1.5</v>
      </c>
      <c r="H53" s="54">
        <f>VLOOKUP($A53,'2019 SpaceFuncData-Input'!$A$3:$I$82,8,FALSE)</f>
        <v>0.18</v>
      </c>
      <c r="I53" s="54" t="str">
        <f>VLOOKUP($A53,'2019 SpaceFuncData-Input'!$A$3:$I$82,9,FALSE)</f>
        <v>Electric</v>
      </c>
      <c r="J53" s="118">
        <f>VLOOKUP($A53,'2022 Stds Ltg Table'!$B$4:$G$92,2,0)</f>
        <v>0.7</v>
      </c>
      <c r="K53" s="139" t="str">
        <f>VLOOKUP($A53,'2022 Stds Ltg Table'!$B$4:$G$92,3,0)</f>
        <v>DetailedTaskWork (Note 7)</v>
      </c>
      <c r="L53" s="118">
        <f>VLOOKUP($A53,'2022 Stds Ltg Table'!$B$4:$G$92,4,0)</f>
        <v>0.35</v>
      </c>
      <c r="M53" s="139" t="str">
        <f>VLOOKUP($A53,'2022 Stds Ltg Table'!$B$4:$G$92,5,0)</f>
        <v>None</v>
      </c>
      <c r="N53" s="118">
        <f>VLOOKUP($A53,'2022 Stds Ltg Table'!$B$4:$G$92,6,0)</f>
        <v>0</v>
      </c>
      <c r="O53" s="118" t="str">
        <f>VLOOKUP($A53,'2022 Stds Ltg Table'!$B$4:$I$92,7,0)</f>
        <v>None</v>
      </c>
      <c r="P53" s="118">
        <f>VLOOKUP($A53,'2022 Stds Ltg Table'!$B$4:$I$92,8,0)</f>
        <v>0</v>
      </c>
      <c r="Q53" s="54">
        <f>VLOOKUP($A53,'2019 SpaceFuncData-Input'!$A$3:$X$82,15,FALSE)</f>
        <v>150</v>
      </c>
      <c r="R53" s="54">
        <f>VLOOKUP($A53,'2019 SpaceFuncData-Input'!$A$3:$X$82,16,FALSE)</f>
        <v>150</v>
      </c>
      <c r="S53" s="54">
        <f>VLOOKUP($A53,'2019 SpaceFuncData-Input'!$A$3:$X$82,17,FALSE)</f>
        <v>0</v>
      </c>
      <c r="T53" s="54">
        <f>VLOOKUP($A53,'2019 SpaceFuncData-Input'!$A$3:$X$82,18,FALSE)</f>
        <v>0</v>
      </c>
      <c r="U53" s="54">
        <f>VLOOKUP($A53,'2019 SpaceFuncData-Input'!$A$3:$X$82,19,FALSE)</f>
        <v>150</v>
      </c>
      <c r="V53" s="54">
        <f>VLOOKUP($A53,'2019 SpaceFuncData-Input'!$A$3:$X$82,20,FALSE)</f>
        <v>500</v>
      </c>
      <c r="W53" s="54">
        <f>VLOOKUP($A53,'2019 SpaceFuncData-Input'!$A$3:$X$82,21,FALSE)</f>
        <v>1.5</v>
      </c>
      <c r="X53" s="54">
        <f>VLOOKUP($A53,'2019 SpaceFuncData-Input'!$A$3:$X$82,22,FALSE)</f>
        <v>2</v>
      </c>
      <c r="Y53" s="54" t="str">
        <f>VLOOKUP($A53,'2019 SpaceFuncData-Input'!$A$3:$X$82,23,FALSE)</f>
        <v>Assembly</v>
      </c>
      <c r="Z53" s="54">
        <v>1</v>
      </c>
      <c r="AA53" s="54">
        <v>0</v>
      </c>
      <c r="AB53" s="54">
        <v>0</v>
      </c>
      <c r="AC53" s="42">
        <v>352</v>
      </c>
    </row>
    <row r="54" spans="1:29" ht="15">
      <c r="A54" s="54" t="str">
        <f>'2022 Stds Ltg Table'!B51</f>
        <v>Office Area (&gt;250 square feet)</v>
      </c>
      <c r="B54" s="54" t="str">
        <f>VLOOKUP($A54,'2019 SpaceFuncData-Input'!$A$3:$I$82,2,FALSE)</f>
        <v>Office - Office space</v>
      </c>
      <c r="C54" s="54">
        <f>VLOOKUP($A54,'2019 SpaceFuncData-Input'!$A$3:$I$82,3,FALSE)</f>
        <v>10</v>
      </c>
      <c r="D54" s="54">
        <f>VLOOKUP($A54,'2019 SpaceFuncData-Input'!$A$3:$I$82,4,FALSE)</f>
        <v>0.5</v>
      </c>
      <c r="E54" s="54">
        <f>VLOOKUP($A54,'2019 SpaceFuncData-Input'!$A$3:$I$82,5,FALSE)</f>
        <v>250</v>
      </c>
      <c r="F54" s="54">
        <f>VLOOKUP($A54,'2019 SpaceFuncData-Input'!$A$3:$I$82,6,FALSE)</f>
        <v>200</v>
      </c>
      <c r="G54" s="54">
        <f>VLOOKUP($A54,'2019 SpaceFuncData-Input'!$A$3:$I$82,7,FALSE)</f>
        <v>1.5</v>
      </c>
      <c r="H54" s="54">
        <f>VLOOKUP($A54,'2019 SpaceFuncData-Input'!$A$3:$I$82,8,FALSE)</f>
        <v>0.18</v>
      </c>
      <c r="I54" s="54" t="str">
        <f>VLOOKUP($A54,'2019 SpaceFuncData-Input'!$A$3:$I$82,9,FALSE)</f>
        <v>Electric</v>
      </c>
      <c r="J54" s="118">
        <f>VLOOKUP($A54,'2022 Stds Ltg Table'!$B$4:$G$92,2,0)</f>
        <v>0.6</v>
      </c>
      <c r="K54" s="139" t="str">
        <f>VLOOKUP($A54,'2022 Stds Ltg Table'!$B$4:$G$92,3,0)</f>
        <v>Decorative/Display&amp;PortableLightingForOffice (Note 6)</v>
      </c>
      <c r="L54" s="118">
        <f>VLOOKUP($A54,'2022 Stds Ltg Table'!$B$4:$G$92,4,0)</f>
        <v>0.2</v>
      </c>
      <c r="M54" s="139" t="str">
        <f>VLOOKUP($A54,'2022 Stds Ltg Table'!$B$4:$G$92,5,0)</f>
        <v>None</v>
      </c>
      <c r="N54" s="118">
        <f>VLOOKUP($A54,'2022 Stds Ltg Table'!$B$4:$G$92,6,0)</f>
        <v>0</v>
      </c>
      <c r="O54" s="118" t="str">
        <f>VLOOKUP($A54,'2022 Stds Ltg Table'!$B$4:$I$92,7,0)</f>
        <v>None</v>
      </c>
      <c r="P54" s="118">
        <f>VLOOKUP($A54,'2022 Stds Ltg Table'!$B$4:$I$92,8,0)</f>
        <v>0</v>
      </c>
      <c r="Q54" s="54">
        <f>VLOOKUP($A54,'2019 SpaceFuncData-Input'!$A$3:$X$82,15,FALSE)</f>
        <v>150</v>
      </c>
      <c r="R54" s="54">
        <f>VLOOKUP($A54,'2019 SpaceFuncData-Input'!$A$3:$X$82,16,FALSE)</f>
        <v>150</v>
      </c>
      <c r="S54" s="54">
        <f>VLOOKUP($A54,'2019 SpaceFuncData-Input'!$A$3:$X$82,17,FALSE)</f>
        <v>0</v>
      </c>
      <c r="T54" s="54">
        <f>VLOOKUP($A54,'2019 SpaceFuncData-Input'!$A$3:$X$82,18,FALSE)</f>
        <v>0</v>
      </c>
      <c r="U54" s="54">
        <f>VLOOKUP($A54,'2019 SpaceFuncData-Input'!$A$3:$X$82,19,FALSE)</f>
        <v>75</v>
      </c>
      <c r="V54" s="54">
        <f>VLOOKUP($A54,'2019 SpaceFuncData-Input'!$A$3:$X$82,20,FALSE)</f>
        <v>500</v>
      </c>
      <c r="W54" s="54">
        <f>VLOOKUP($A54,'2019 SpaceFuncData-Input'!$A$3:$X$82,21,FALSE)</f>
        <v>1</v>
      </c>
      <c r="X54" s="54">
        <f>VLOOKUP($A54,'2019 SpaceFuncData-Input'!$A$3:$X$82,22,FALSE)</f>
        <v>4</v>
      </c>
      <c r="Y54" s="54" t="str">
        <f>VLOOKUP($A54,'2019 SpaceFuncData-Input'!$A$3:$X$82,23,FALSE)</f>
        <v>Office</v>
      </c>
      <c r="Z54" s="54">
        <v>1</v>
      </c>
      <c r="AA54" s="54">
        <v>0</v>
      </c>
      <c r="AB54" s="54">
        <v>0</v>
      </c>
      <c r="AC54" s="42">
        <v>353</v>
      </c>
    </row>
    <row r="55" spans="1:29" ht="15">
      <c r="A55" s="54" t="str">
        <f>'2022 Stds Ltg Table'!B52</f>
        <v>Office Area (&lt;250 square feet)</v>
      </c>
      <c r="B55" s="54" t="str">
        <f>VLOOKUP($A55,'2019 SpaceFuncData-Input'!$A$3:$I$82,2,FALSE)</f>
        <v>Office - Office space</v>
      </c>
      <c r="C55" s="54">
        <f>VLOOKUP($A55,'2019 SpaceFuncData-Input'!$A$3:$I$82,3,FALSE)</f>
        <v>10</v>
      </c>
      <c r="D55" s="54">
        <f>VLOOKUP($A55,'2019 SpaceFuncData-Input'!$A$3:$I$82,4,FALSE)</f>
        <v>0.5</v>
      </c>
      <c r="E55" s="54">
        <f>VLOOKUP($A55,'2019 SpaceFuncData-Input'!$A$3:$I$82,5,FALSE)</f>
        <v>250</v>
      </c>
      <c r="F55" s="54">
        <f>VLOOKUP($A55,'2019 SpaceFuncData-Input'!$A$3:$I$82,6,FALSE)</f>
        <v>200</v>
      </c>
      <c r="G55" s="54">
        <f>VLOOKUP($A55,'2019 SpaceFuncData-Input'!$A$3:$I$82,7,FALSE)</f>
        <v>1.5</v>
      </c>
      <c r="H55" s="54">
        <f>VLOOKUP($A55,'2019 SpaceFuncData-Input'!$A$3:$I$82,8,FALSE)</f>
        <v>0.18</v>
      </c>
      <c r="I55" s="54" t="str">
        <f>VLOOKUP($A55,'2019 SpaceFuncData-Input'!$A$3:$I$82,9,FALSE)</f>
        <v>Electric</v>
      </c>
      <c r="J55" s="118">
        <f>VLOOKUP($A55,'2022 Stds Ltg Table'!$B$4:$G$92,2,0)</f>
        <v>0.65</v>
      </c>
      <c r="K55" s="139" t="str">
        <f>VLOOKUP($A55,'2022 Stds Ltg Table'!$B$4:$G$92,3,0)</f>
        <v>Decorative/Display&amp;PortableLightingForOffice (Note 6)</v>
      </c>
      <c r="L55" s="118">
        <f>VLOOKUP($A55,'2022 Stds Ltg Table'!$B$4:$G$92,4,0)</f>
        <v>0.2</v>
      </c>
      <c r="M55" s="139" t="str">
        <f>VLOOKUP($A55,'2022 Stds Ltg Table'!$B$4:$G$92,5,0)</f>
        <v>None</v>
      </c>
      <c r="N55" s="118">
        <f>VLOOKUP($A55,'2022 Stds Ltg Table'!$B$4:$G$92,6,0)</f>
        <v>0</v>
      </c>
      <c r="O55" s="118" t="str">
        <f>VLOOKUP($A55,'2022 Stds Ltg Table'!$B$4:$I$92,7,0)</f>
        <v>None</v>
      </c>
      <c r="P55" s="118">
        <f>VLOOKUP($A55,'2022 Stds Ltg Table'!$B$4:$I$92,8,0)</f>
        <v>0</v>
      </c>
      <c r="Q55" s="54">
        <f>VLOOKUP($A55,'2019 SpaceFuncData-Input'!$A$3:$X$82,15,FALSE)</f>
        <v>150</v>
      </c>
      <c r="R55" s="54">
        <f>VLOOKUP($A55,'2019 SpaceFuncData-Input'!$A$3:$X$82,16,FALSE)</f>
        <v>150</v>
      </c>
      <c r="S55" s="54">
        <f>VLOOKUP($A55,'2019 SpaceFuncData-Input'!$A$3:$X$82,17,FALSE)</f>
        <v>0</v>
      </c>
      <c r="T55" s="54">
        <f>VLOOKUP($A55,'2019 SpaceFuncData-Input'!$A$3:$X$82,18,FALSE)</f>
        <v>0</v>
      </c>
      <c r="U55" s="54">
        <f>VLOOKUP($A55,'2019 SpaceFuncData-Input'!$A$3:$X$82,19,FALSE)</f>
        <v>75</v>
      </c>
      <c r="V55" s="54">
        <f>VLOOKUP($A55,'2019 SpaceFuncData-Input'!$A$3:$X$82,20,FALSE)</f>
        <v>500</v>
      </c>
      <c r="W55" s="54">
        <f>VLOOKUP($A55,'2019 SpaceFuncData-Input'!$A$3:$X$82,21,FALSE)</f>
        <v>1.5</v>
      </c>
      <c r="X55" s="54">
        <f>VLOOKUP($A55,'2019 SpaceFuncData-Input'!$A$3:$X$82,22,FALSE)</f>
        <v>2</v>
      </c>
      <c r="Y55" s="54" t="str">
        <f>VLOOKUP($A55,'2019 SpaceFuncData-Input'!$A$3:$X$82,23,FALSE)</f>
        <v>Office</v>
      </c>
      <c r="Z55" s="54">
        <v>1</v>
      </c>
      <c r="AA55" s="54">
        <v>0</v>
      </c>
      <c r="AB55" s="54">
        <v>0</v>
      </c>
      <c r="AC55" s="42">
        <v>354</v>
      </c>
    </row>
    <row r="56" spans="1:29" ht="15">
      <c r="A56" s="54" t="str">
        <f>'2022 Stds Ltg Table'!B53</f>
        <v>Parking Garage Area (Parking Zone and Ramps)</v>
      </c>
      <c r="B56" s="164" t="str">
        <f>'2019 SpaceFuncData-Input'!B53</f>
        <v>Exhaust - Parking garages</v>
      </c>
      <c r="C56" s="164">
        <f>'2019 SpaceFuncData-Input'!C53</f>
        <v>5</v>
      </c>
      <c r="D56" s="164">
        <f>'2019 SpaceFuncData-Input'!D53</f>
        <v>0.5</v>
      </c>
      <c r="E56" s="164">
        <f>'2019 SpaceFuncData-Input'!E53</f>
        <v>250</v>
      </c>
      <c r="F56" s="164">
        <f>'2019 SpaceFuncData-Input'!F53</f>
        <v>200</v>
      </c>
      <c r="G56" s="164">
        <f>'2019 SpaceFuncData-Input'!G53</f>
        <v>0</v>
      </c>
      <c r="H56" s="164">
        <f>'2019 SpaceFuncData-Input'!H53</f>
        <v>0</v>
      </c>
      <c r="I56" s="164" t="str">
        <f>'2019 SpaceFuncData-Input'!I53</f>
        <v>Electric</v>
      </c>
      <c r="J56" s="118">
        <f>VLOOKUP($A56,'2022 Stds Ltg Table'!$B$4:$G$92,2,0)</f>
        <v>0.1</v>
      </c>
      <c r="K56" s="139" t="str">
        <f>VLOOKUP($A56,'2022 Stds Ltg Table'!$B$4:$G$92,3,0)</f>
        <v>FirstATM/TicketMachine (W)</v>
      </c>
      <c r="L56" s="118">
        <f>VLOOKUP($A56,'2022 Stds Ltg Table'!$B$4:$G$92,4,0)</f>
        <v>100</v>
      </c>
      <c r="M56" s="139" t="str">
        <f>VLOOKUP($A56,'2022 Stds Ltg Table'!$B$4:$G$92,5,0)</f>
        <v>AdditionalATM/TicketMachine (50 W each)</v>
      </c>
      <c r="N56" s="118">
        <f>VLOOKUP($A56,'2022 Stds Ltg Table'!$B$4:$G$92,6,0)</f>
        <v>50</v>
      </c>
      <c r="O56" s="118" t="str">
        <f>VLOOKUP($A56,'2022 Stds Ltg Table'!$B$4:$I$92,7,0)</f>
        <v>None</v>
      </c>
      <c r="P56" s="118">
        <f>VLOOKUP($A56,'2022 Stds Ltg Table'!$B$4:$I$92,8,0)</f>
        <v>0</v>
      </c>
      <c r="Q56" s="165">
        <f>'2019 SpaceFuncData-Input'!O53</f>
        <v>8760</v>
      </c>
      <c r="R56" s="165">
        <f>'2019 SpaceFuncData-Input'!P53</f>
        <v>8760</v>
      </c>
      <c r="S56" s="165">
        <f>'2019 SpaceFuncData-Input'!Q53</f>
        <v>0</v>
      </c>
      <c r="T56" s="165">
        <f>'2019 SpaceFuncData-Input'!R53</f>
        <v>0</v>
      </c>
      <c r="U56" s="165">
        <f>'2019 SpaceFuncData-Input'!S53</f>
        <v>10</v>
      </c>
      <c r="V56" s="165">
        <f>'2019 SpaceFuncData-Input'!T53</f>
        <v>40</v>
      </c>
      <c r="W56" s="165">
        <f>'2019 SpaceFuncData-Input'!U53</f>
        <v>1.5</v>
      </c>
      <c r="X56" s="165">
        <f>'2019 SpaceFuncData-Input'!V53</f>
        <v>2</v>
      </c>
      <c r="Y56" s="165" t="str">
        <f>'2019 SpaceFuncData-Input'!W53</f>
        <v>Parking</v>
      </c>
      <c r="Z56" s="165">
        <v>1</v>
      </c>
      <c r="AA56" s="165">
        <v>1</v>
      </c>
      <c r="AB56" s="165">
        <v>0</v>
      </c>
      <c r="AC56" s="42">
        <v>355</v>
      </c>
    </row>
    <row r="57" spans="1:29" ht="15">
      <c r="A57" s="54" t="str">
        <f>'2022 Stds Ltg Table'!B54</f>
        <v>Parking Garage Area (Daylight Adaptation Zones) (Note 2)</v>
      </c>
      <c r="B57" s="54" t="str">
        <f>VLOOKUP($A57,'2019 SpaceFuncData-Input'!$A$3:$I$82,2,FALSE)</f>
        <v>Exhaust - Parking garages</v>
      </c>
      <c r="C57" s="54">
        <f>VLOOKUP($A57,'2019 SpaceFuncData-Input'!$A$3:$I$82,3,FALSE)</f>
        <v>5</v>
      </c>
      <c r="D57" s="54">
        <f>VLOOKUP($A57,'2019 SpaceFuncData-Input'!$A$3:$I$82,4,FALSE)</f>
        <v>0.5</v>
      </c>
      <c r="E57" s="54">
        <f>VLOOKUP($A57,'2019 SpaceFuncData-Input'!$A$3:$I$82,5,FALSE)</f>
        <v>250</v>
      </c>
      <c r="F57" s="54">
        <f>VLOOKUP($A57,'2019 SpaceFuncData-Input'!$A$3:$I$82,6,FALSE)</f>
        <v>200</v>
      </c>
      <c r="G57" s="54">
        <f>VLOOKUP($A57,'2019 SpaceFuncData-Input'!$A$3:$I$82,7,FALSE)</f>
        <v>0</v>
      </c>
      <c r="H57" s="54">
        <f>VLOOKUP($A57,'2019 SpaceFuncData-Input'!$A$3:$I$82,8,FALSE)</f>
        <v>0</v>
      </c>
      <c r="I57" s="54" t="str">
        <f>VLOOKUP($A57,'2019 SpaceFuncData-Input'!$A$3:$I$82,9,FALSE)</f>
        <v>Electric</v>
      </c>
      <c r="J57" s="118">
        <f>VLOOKUP($A57,'2022 Stds Ltg Table'!$B$4:$G$92,2,0)</f>
        <v>1</v>
      </c>
      <c r="K57" s="139" t="str">
        <f>VLOOKUP($A57,'2022 Stds Ltg Table'!$B$4:$G$92,3,0)</f>
        <v>None</v>
      </c>
      <c r="L57" s="118">
        <f>VLOOKUP($A57,'2022 Stds Ltg Table'!$B$4:$G$92,4,0)</f>
        <v>0</v>
      </c>
      <c r="M57" s="139" t="str">
        <f>VLOOKUP($A57,'2022 Stds Ltg Table'!$B$4:$G$92,5,0)</f>
        <v>None</v>
      </c>
      <c r="N57" s="118">
        <f>VLOOKUP($A57,'2022 Stds Ltg Table'!$B$4:$G$92,6,0)</f>
        <v>0</v>
      </c>
      <c r="O57" s="118" t="str">
        <f>VLOOKUP($A57,'2022 Stds Ltg Table'!$B$4:$I$92,7,0)</f>
        <v>None</v>
      </c>
      <c r="P57" s="118">
        <f>VLOOKUP($A57,'2022 Stds Ltg Table'!$B$4:$I$92,8,0)</f>
        <v>0</v>
      </c>
      <c r="Q57" s="54">
        <f>VLOOKUP($A57,'2019 SpaceFuncData-Input'!$A$3:$X$82,15,FALSE)</f>
        <v>8760</v>
      </c>
      <c r="R57" s="54">
        <f>VLOOKUP($A57,'2019 SpaceFuncData-Input'!$A$3:$X$82,16,FALSE)</f>
        <v>8760</v>
      </c>
      <c r="S57" s="54">
        <f>VLOOKUP($A57,'2019 SpaceFuncData-Input'!$A$3:$X$82,17,FALSE)</f>
        <v>0</v>
      </c>
      <c r="T57" s="54">
        <f>VLOOKUP($A57,'2019 SpaceFuncData-Input'!$A$3:$X$82,18,FALSE)</f>
        <v>0</v>
      </c>
      <c r="U57" s="54">
        <f>VLOOKUP($A57,'2019 SpaceFuncData-Input'!$A$3:$X$82,19,FALSE)</f>
        <v>10</v>
      </c>
      <c r="V57" s="54">
        <f>VLOOKUP($A57,'2019 SpaceFuncData-Input'!$A$3:$X$82,20,FALSE)</f>
        <v>40</v>
      </c>
      <c r="W57" s="54">
        <f>VLOOKUP($A57,'2019 SpaceFuncData-Input'!$A$3:$X$82,21,FALSE)</f>
        <v>1.5</v>
      </c>
      <c r="X57" s="54">
        <f>VLOOKUP($A57,'2019 SpaceFuncData-Input'!$A$3:$X$82,22,FALSE)</f>
        <v>2</v>
      </c>
      <c r="Y57" s="54" t="str">
        <f>VLOOKUP($A57,'2019 SpaceFuncData-Input'!$A$3:$X$82,23,FALSE)</f>
        <v>Parking</v>
      </c>
      <c r="Z57" s="54">
        <v>1</v>
      </c>
      <c r="AA57" s="54">
        <v>1</v>
      </c>
      <c r="AB57" s="54">
        <v>0</v>
      </c>
      <c r="AC57" s="42">
        <v>356</v>
      </c>
    </row>
    <row r="58" spans="1:29" ht="15">
      <c r="A58" s="54" t="str">
        <f>'2022 Stds Ltg Table'!B55</f>
        <v>Pharmacy Area</v>
      </c>
      <c r="B58" s="54" t="str">
        <f>VLOOKUP($A58,'2019 SpaceFuncData-Input'!$A$3:$I$82,2,FALSE)</f>
        <v>Misc - Pharmacy (preparation area)</v>
      </c>
      <c r="C58" s="54">
        <f>VLOOKUP($A58,'2019 SpaceFuncData-Input'!$A$3:$I$82,3,FALSE)</f>
        <v>10</v>
      </c>
      <c r="D58" s="54">
        <f>VLOOKUP($A58,'2019 SpaceFuncData-Input'!$A$3:$I$82,4,FALSE)</f>
        <v>0.5</v>
      </c>
      <c r="E58" s="54">
        <f>VLOOKUP($A58,'2019 SpaceFuncData-Input'!$A$3:$I$82,5,FALSE)</f>
        <v>250</v>
      </c>
      <c r="F58" s="54">
        <f>VLOOKUP($A58,'2019 SpaceFuncData-Input'!$A$3:$I$82,6,FALSE)</f>
        <v>200</v>
      </c>
      <c r="G58" s="54">
        <f>VLOOKUP($A58,'2019 SpaceFuncData-Input'!$A$3:$I$82,7,FALSE)</f>
        <v>5</v>
      </c>
      <c r="H58" s="54">
        <f>VLOOKUP($A58,'2019 SpaceFuncData-Input'!$A$3:$I$82,8,FALSE)</f>
        <v>0.18</v>
      </c>
      <c r="I58" s="54" t="str">
        <f>VLOOKUP($A58,'2019 SpaceFuncData-Input'!$A$3:$I$82,9,FALSE)</f>
        <v>Electric</v>
      </c>
      <c r="J58" s="118">
        <f>VLOOKUP($A58,'2022 Stds Ltg Table'!$B$4:$G$92,2,0)</f>
        <v>1</v>
      </c>
      <c r="K58" s="139" t="str">
        <f>VLOOKUP($A58,'2022 Stds Ltg Table'!$B$4:$G$92,3,0)</f>
        <v>SpecializedTaskWork (Note 8)</v>
      </c>
      <c r="L58" s="118">
        <f>VLOOKUP($A58,'2022 Stds Ltg Table'!$B$4:$G$92,4,0)</f>
        <v>0.35</v>
      </c>
      <c r="M58" s="139" t="str">
        <f>VLOOKUP($A58,'2022 Stds Ltg Table'!$B$4:$G$92,5,0)</f>
        <v>None</v>
      </c>
      <c r="N58" s="118">
        <f>VLOOKUP($A58,'2022 Stds Ltg Table'!$B$4:$G$92,6,0)</f>
        <v>0</v>
      </c>
      <c r="O58" s="118" t="str">
        <f>VLOOKUP($A58,'2022 Stds Ltg Table'!$B$4:$I$92,7,0)</f>
        <v>None</v>
      </c>
      <c r="P58" s="118">
        <f>VLOOKUP($A58,'2022 Stds Ltg Table'!$B$4:$I$92,8,0)</f>
        <v>0</v>
      </c>
      <c r="Q58" s="54">
        <f>VLOOKUP($A58,'2019 SpaceFuncData-Input'!$A$3:$X$82,15,FALSE)</f>
        <v>150</v>
      </c>
      <c r="R58" s="54">
        <f>VLOOKUP($A58,'2019 SpaceFuncData-Input'!$A$3:$X$82,16,FALSE)</f>
        <v>150</v>
      </c>
      <c r="S58" s="54">
        <f>VLOOKUP($A58,'2019 SpaceFuncData-Input'!$A$3:$X$82,17,FALSE)</f>
        <v>0</v>
      </c>
      <c r="T58" s="54">
        <f>VLOOKUP($A58,'2019 SpaceFuncData-Input'!$A$3:$X$82,18,FALSE)</f>
        <v>1</v>
      </c>
      <c r="U58" s="54">
        <f>VLOOKUP($A58,'2019 SpaceFuncData-Input'!$A$3:$X$82,19,FALSE)</f>
        <v>100</v>
      </c>
      <c r="V58" s="54">
        <f>VLOOKUP($A58,'2019 SpaceFuncData-Input'!$A$3:$X$82,20,FALSE)</f>
        <v>1000</v>
      </c>
      <c r="W58" s="54">
        <f>VLOOKUP($A58,'2019 SpaceFuncData-Input'!$A$3:$X$82,21,FALSE)</f>
        <v>1.5</v>
      </c>
      <c r="X58" s="54">
        <f>VLOOKUP($A58,'2019 SpaceFuncData-Input'!$A$3:$X$82,22,FALSE)</f>
        <v>2</v>
      </c>
      <c r="Y58" s="54" t="str">
        <f>VLOOKUP($A58,'2019 SpaceFuncData-Input'!$A$3:$X$82,23,FALSE)</f>
        <v>Retail</v>
      </c>
      <c r="Z58" s="54">
        <v>1</v>
      </c>
      <c r="AA58" s="54">
        <v>0</v>
      </c>
      <c r="AB58" s="54">
        <v>0</v>
      </c>
      <c r="AC58" s="42">
        <v>357</v>
      </c>
    </row>
    <row r="59" spans="1:29" ht="15">
      <c r="A59" s="54" t="str">
        <f>'2022 Stds Ltg Table'!B56</f>
        <v>Retail Sales Area (Grocery Sales)</v>
      </c>
      <c r="B59" s="54" t="str">
        <f>VLOOKUP($A59,'2019 SpaceFuncData-Input'!$A$3:$I$82,2,FALSE)</f>
        <v>Retail - Supermarket</v>
      </c>
      <c r="C59" s="54">
        <f>VLOOKUP($A59,'2019 SpaceFuncData-Input'!$A$3:$I$82,3,FALSE)</f>
        <v>16.6666666666667</v>
      </c>
      <c r="D59" s="54">
        <f>VLOOKUP($A59,'2019 SpaceFuncData-Input'!$A$3:$I$82,4,FALSE)</f>
        <v>0.5</v>
      </c>
      <c r="E59" s="54">
        <f>VLOOKUP($A59,'2019 SpaceFuncData-Input'!$A$3:$I$82,5,FALSE)</f>
        <v>250</v>
      </c>
      <c r="F59" s="54">
        <f>VLOOKUP($A59,'2019 SpaceFuncData-Input'!$A$3:$I$82,6,FALSE)</f>
        <v>200</v>
      </c>
      <c r="G59" s="54">
        <f>VLOOKUP($A59,'2019 SpaceFuncData-Input'!$A$3:$I$82,7,FALSE)</f>
        <v>1</v>
      </c>
      <c r="H59" s="54">
        <f>VLOOKUP($A59,'2019 SpaceFuncData-Input'!$A$3:$I$82,8,FALSE)</f>
        <v>0.18</v>
      </c>
      <c r="I59" s="54" t="str">
        <f>VLOOKUP($A59,'2019 SpaceFuncData-Input'!$A$3:$I$82,9,FALSE)</f>
        <v>Gas</v>
      </c>
      <c r="J59" s="118">
        <f>VLOOKUP($A59,'2022 Stds Ltg Table'!$B$4:$G$92,2,0)</f>
        <v>1</v>
      </c>
      <c r="K59" s="139" t="str">
        <f>VLOOKUP($A59,'2022 Stds Ltg Table'!$B$4:$G$92,3,0)</f>
        <v>Decorative/Display</v>
      </c>
      <c r="L59" s="118">
        <f>VLOOKUP($A59,'2022 Stds Ltg Table'!$B$4:$G$92,4,0)</f>
        <v>0.35</v>
      </c>
      <c r="M59" s="139" t="str">
        <f>VLOOKUP($A59,'2022 Stds Ltg Table'!$B$4:$G$92,5,0)</f>
        <v>None</v>
      </c>
      <c r="N59" s="118">
        <f>VLOOKUP($A59,'2022 Stds Ltg Table'!$B$4:$G$92,6,0)</f>
        <v>0</v>
      </c>
      <c r="O59" s="118" t="str">
        <f>VLOOKUP($A59,'2022 Stds Ltg Table'!$B$4:$I$92,7,0)</f>
        <v>None</v>
      </c>
      <c r="P59" s="118">
        <f>VLOOKUP($A59,'2022 Stds Ltg Table'!$B$4:$I$92,8,0)</f>
        <v>0</v>
      </c>
      <c r="Q59" s="54">
        <f>VLOOKUP($A59,'2019 SpaceFuncData-Input'!$A$3:$X$82,15,FALSE)</f>
        <v>150</v>
      </c>
      <c r="R59" s="54">
        <f>VLOOKUP($A59,'2019 SpaceFuncData-Input'!$A$3:$X$82,16,FALSE)</f>
        <v>150</v>
      </c>
      <c r="S59" s="54">
        <f>VLOOKUP($A59,'2019 SpaceFuncData-Input'!$A$3:$X$82,17,FALSE)</f>
        <v>0</v>
      </c>
      <c r="T59" s="54">
        <f>VLOOKUP($A59,'2019 SpaceFuncData-Input'!$A$3:$X$82,18,FALSE)</f>
        <v>5</v>
      </c>
      <c r="U59" s="54">
        <f>VLOOKUP($A59,'2019 SpaceFuncData-Input'!$A$3:$X$82,19,FALSE)</f>
        <v>100</v>
      </c>
      <c r="V59" s="54">
        <f>VLOOKUP($A59,'2019 SpaceFuncData-Input'!$A$3:$X$82,20,FALSE)</f>
        <v>1000</v>
      </c>
      <c r="W59" s="54">
        <f>VLOOKUP($A59,'2019 SpaceFuncData-Input'!$A$3:$X$82,21,FALSE)</f>
        <v>1.5</v>
      </c>
      <c r="X59" s="54">
        <f>VLOOKUP($A59,'2019 SpaceFuncData-Input'!$A$3:$X$82,22,FALSE)</f>
        <v>2</v>
      </c>
      <c r="Y59" s="54" t="str">
        <f>VLOOKUP($A59,'2019 SpaceFuncData-Input'!$A$3:$X$82,23,FALSE)</f>
        <v>Retail</v>
      </c>
      <c r="Z59" s="54">
        <v>1</v>
      </c>
      <c r="AA59" s="54">
        <v>0</v>
      </c>
      <c r="AB59" s="54">
        <v>0</v>
      </c>
      <c r="AC59" s="42">
        <v>358</v>
      </c>
    </row>
    <row r="60" spans="1:29" ht="15">
      <c r="A60" s="54" t="str">
        <f>'2022 Stds Ltg Table'!B57</f>
        <v>Retail Sales Area (Retail Merchandise Sales)</v>
      </c>
      <c r="B60" s="54" t="str">
        <f>VLOOKUP($A60,'2019 SpaceFuncData-Input'!$A$3:$I$82,2,FALSE)</f>
        <v>Retail - Sales</v>
      </c>
      <c r="C60" s="54">
        <f>VLOOKUP($A60,'2019 SpaceFuncData-Input'!$A$3:$I$82,3,FALSE)</f>
        <v>16.6666666666667</v>
      </c>
      <c r="D60" s="54">
        <f>VLOOKUP($A60,'2019 SpaceFuncData-Input'!$A$3:$I$82,4,FALSE)</f>
        <v>0.5</v>
      </c>
      <c r="E60" s="54">
        <f>VLOOKUP($A60,'2019 SpaceFuncData-Input'!$A$3:$I$82,5,FALSE)</f>
        <v>250</v>
      </c>
      <c r="F60" s="54">
        <f>VLOOKUP($A60,'2019 SpaceFuncData-Input'!$A$3:$I$82,6,FALSE)</f>
        <v>200</v>
      </c>
      <c r="G60" s="54">
        <f>VLOOKUP($A60,'2019 SpaceFuncData-Input'!$A$3:$I$82,7,FALSE)</f>
        <v>1</v>
      </c>
      <c r="H60" s="54">
        <f>VLOOKUP($A60,'2019 SpaceFuncData-Input'!$A$3:$I$82,8,FALSE)</f>
        <v>0.18</v>
      </c>
      <c r="I60" s="54" t="str">
        <f>VLOOKUP($A60,'2019 SpaceFuncData-Input'!$A$3:$I$82,9,FALSE)</f>
        <v>Electric</v>
      </c>
      <c r="J60" s="118">
        <f>VLOOKUP($A60,'2022 Stds Ltg Table'!$B$4:$G$92,2,0)</f>
        <v>0.95</v>
      </c>
      <c r="K60" s="139" t="str">
        <f>VLOOKUP($A60,'2022 Stds Ltg Table'!$B$4:$G$92,3,0)</f>
        <v>Decorative/Display</v>
      </c>
      <c r="L60" s="118">
        <f>VLOOKUP($A60,'2022 Stds Ltg Table'!$B$4:$G$92,4,0)</f>
        <v>0.35</v>
      </c>
      <c r="M60" s="139" t="str">
        <f>VLOOKUP($A60,'2022 Stds Ltg Table'!$B$4:$G$92,5,0)</f>
        <v>None</v>
      </c>
      <c r="N60" s="118">
        <f>VLOOKUP($A60,'2022 Stds Ltg Table'!$B$4:$G$92,6,0)</f>
        <v>0</v>
      </c>
      <c r="O60" s="118" t="str">
        <f>VLOOKUP($A60,'2022 Stds Ltg Table'!$B$4:$I$92,7,0)</f>
        <v>None</v>
      </c>
      <c r="P60" s="118">
        <f>VLOOKUP($A60,'2022 Stds Ltg Table'!$B$4:$I$92,8,0)</f>
        <v>0</v>
      </c>
      <c r="Q60" s="54">
        <f>VLOOKUP($A60,'2019 SpaceFuncData-Input'!$A$3:$X$82,15,FALSE)</f>
        <v>150</v>
      </c>
      <c r="R60" s="54">
        <f>VLOOKUP($A60,'2019 SpaceFuncData-Input'!$A$3:$X$82,16,FALSE)</f>
        <v>150</v>
      </c>
      <c r="S60" s="54">
        <f>VLOOKUP($A60,'2019 SpaceFuncData-Input'!$A$3:$X$82,17,FALSE)</f>
        <v>0</v>
      </c>
      <c r="T60" s="54">
        <f>VLOOKUP($A60,'2019 SpaceFuncData-Input'!$A$3:$X$82,18,FALSE)</f>
        <v>0</v>
      </c>
      <c r="U60" s="54">
        <f>VLOOKUP($A60,'2019 SpaceFuncData-Input'!$A$3:$X$82,19,FALSE)</f>
        <v>100</v>
      </c>
      <c r="V60" s="54">
        <f>VLOOKUP($A60,'2019 SpaceFuncData-Input'!$A$3:$X$82,20,FALSE)</f>
        <v>1000</v>
      </c>
      <c r="W60" s="54">
        <f>VLOOKUP($A60,'2019 SpaceFuncData-Input'!$A$3:$X$82,21,FALSE)</f>
        <v>1.5</v>
      </c>
      <c r="X60" s="54">
        <f>VLOOKUP($A60,'2019 SpaceFuncData-Input'!$A$3:$X$82,22,FALSE)</f>
        <v>2</v>
      </c>
      <c r="Y60" s="54" t="str">
        <f>VLOOKUP($A60,'2019 SpaceFuncData-Input'!$A$3:$X$82,23,FALSE)</f>
        <v>Retail</v>
      </c>
      <c r="Z60" s="54">
        <v>1</v>
      </c>
      <c r="AA60" s="54">
        <v>0</v>
      </c>
      <c r="AB60" s="54">
        <v>0</v>
      </c>
      <c r="AC60" s="42">
        <v>359</v>
      </c>
    </row>
    <row r="61" spans="1:29" ht="15">
      <c r="A61" s="54" t="str">
        <f>'2022 Stds Ltg Table'!B58</f>
        <v>Retail Sales Area (Fitting Room)</v>
      </c>
      <c r="B61" s="54" t="str">
        <f>VLOOKUP($A61,'2019 SpaceFuncData-Input'!$A$3:$I$82,2,FALSE)</f>
        <v>Retail - Sales</v>
      </c>
      <c r="C61" s="54">
        <f>VLOOKUP($A61,'2019 SpaceFuncData-Input'!$A$3:$I$82,3,FALSE)</f>
        <v>16.6666666666667</v>
      </c>
      <c r="D61" s="54">
        <f>VLOOKUP($A61,'2019 SpaceFuncData-Input'!$A$3:$I$82,4,FALSE)</f>
        <v>0.5</v>
      </c>
      <c r="E61" s="54">
        <f>VLOOKUP($A61,'2019 SpaceFuncData-Input'!$A$3:$I$82,5,FALSE)</f>
        <v>250</v>
      </c>
      <c r="F61" s="54">
        <f>VLOOKUP($A61,'2019 SpaceFuncData-Input'!$A$3:$I$82,6,FALSE)</f>
        <v>200</v>
      </c>
      <c r="G61" s="54">
        <f>VLOOKUP($A61,'2019 SpaceFuncData-Input'!$A$3:$I$82,7,FALSE)</f>
        <v>1</v>
      </c>
      <c r="H61" s="54">
        <f>VLOOKUP($A61,'2019 SpaceFuncData-Input'!$A$3:$I$82,8,FALSE)</f>
        <v>0.18</v>
      </c>
      <c r="I61" s="54" t="str">
        <f>VLOOKUP($A61,'2019 SpaceFuncData-Input'!$A$3:$I$82,9,FALSE)</f>
        <v>Electric</v>
      </c>
      <c r="J61" s="118">
        <f>VLOOKUP($A61,'2022 Stds Ltg Table'!$B$4:$G$92,2,0)</f>
        <v>0.6</v>
      </c>
      <c r="K61" s="139" t="str">
        <f>VLOOKUP($A61,'2022 Stds Ltg Table'!$B$4:$G$92,3,0)</f>
        <v>ExternalIlluminatedMirror (Note5)</v>
      </c>
      <c r="L61" s="118">
        <f>VLOOKUP($A61,'2022 Stds Ltg Table'!$B$4:$G$92,4,0)</f>
        <v>40</v>
      </c>
      <c r="M61" s="139" t="str">
        <f>VLOOKUP($A61,'2022 Stds Ltg Table'!$B$4:$G$92,5,0)</f>
        <v>InternalIlluminatedMirror (Note 5)</v>
      </c>
      <c r="N61" s="118">
        <f>VLOOKUP($A61,'2022 Stds Ltg Table'!$B$4:$G$92,6,0)</f>
        <v>120</v>
      </c>
      <c r="O61" s="118" t="str">
        <f>VLOOKUP($A61,'2022 Stds Ltg Table'!$B$4:$I$92,7,0)</f>
        <v>None</v>
      </c>
      <c r="P61" s="118">
        <f>VLOOKUP($A61,'2022 Stds Ltg Table'!$B$4:$I$92,8,0)</f>
        <v>0</v>
      </c>
      <c r="Q61" s="54">
        <f>VLOOKUP($A61,'2019 SpaceFuncData-Input'!$A$3:$X$82,15,FALSE)</f>
        <v>150</v>
      </c>
      <c r="R61" s="54">
        <f>VLOOKUP($A61,'2019 SpaceFuncData-Input'!$A$3:$X$82,16,FALSE)</f>
        <v>150</v>
      </c>
      <c r="S61" s="54">
        <f>VLOOKUP($A61,'2019 SpaceFuncData-Input'!$A$3:$X$82,17,FALSE)</f>
        <v>0</v>
      </c>
      <c r="T61" s="54">
        <f>VLOOKUP($A61,'2019 SpaceFuncData-Input'!$A$3:$X$82,18,FALSE)</f>
        <v>0</v>
      </c>
      <c r="U61" s="54">
        <f>VLOOKUP($A61,'2019 SpaceFuncData-Input'!$A$3:$X$82,19,FALSE)</f>
        <v>100</v>
      </c>
      <c r="V61" s="54">
        <f>VLOOKUP($A61,'2019 SpaceFuncData-Input'!$A$3:$X$82,20,FALSE)</f>
        <v>1000</v>
      </c>
      <c r="W61" s="54">
        <f>VLOOKUP($A61,'2019 SpaceFuncData-Input'!$A$3:$X$82,21,FALSE)</f>
        <v>1.5</v>
      </c>
      <c r="X61" s="54">
        <f>VLOOKUP($A61,'2019 SpaceFuncData-Input'!$A$3:$X$82,22,FALSE)</f>
        <v>2</v>
      </c>
      <c r="Y61" s="54" t="str">
        <f>VLOOKUP($A61,'2019 SpaceFuncData-Input'!$A$3:$X$82,23,FALSE)</f>
        <v>Retail</v>
      </c>
      <c r="Z61" s="54">
        <v>1</v>
      </c>
      <c r="AA61" s="54">
        <v>0</v>
      </c>
      <c r="AB61" s="54">
        <v>0</v>
      </c>
      <c r="AC61" s="42">
        <v>360</v>
      </c>
    </row>
    <row r="62" spans="1:29" ht="15">
      <c r="A62" s="54" t="str">
        <f>'2022 Stds Ltg Table'!B59</f>
        <v>Religious Worship Area</v>
      </c>
      <c r="B62" s="54" t="str">
        <f>VLOOKUP($A62,'2019 SpaceFuncData-Input'!$A$3:$I$82,2,FALSE)</f>
        <v>Assembly - Places of religious worship</v>
      </c>
      <c r="C62" s="54">
        <f>VLOOKUP($A62,'2019 SpaceFuncData-Input'!$A$3:$I$82,3,FALSE)</f>
        <v>142.85714285714286</v>
      </c>
      <c r="D62" s="54">
        <f>VLOOKUP($A62,'2019 SpaceFuncData-Input'!$A$3:$I$82,4,FALSE)</f>
        <v>0.5</v>
      </c>
      <c r="E62" s="54">
        <f>VLOOKUP($A62,'2019 SpaceFuncData-Input'!$A$3:$I$82,5,FALSE)</f>
        <v>245</v>
      </c>
      <c r="F62" s="54">
        <f>VLOOKUP($A62,'2019 SpaceFuncData-Input'!$A$3:$I$82,6,FALSE)</f>
        <v>105</v>
      </c>
      <c r="G62" s="54">
        <f>VLOOKUP($A62,'2019 SpaceFuncData-Input'!$A$3:$I$82,7,FALSE)</f>
        <v>0.5</v>
      </c>
      <c r="H62" s="54">
        <f>VLOOKUP($A62,'2019 SpaceFuncData-Input'!$A$3:$I$82,8,FALSE)</f>
        <v>0.09</v>
      </c>
      <c r="I62" s="54" t="str">
        <f>VLOOKUP($A62,'2019 SpaceFuncData-Input'!$A$3:$I$82,9,FALSE)</f>
        <v>Electric</v>
      </c>
      <c r="J62" s="118">
        <f>VLOOKUP($A62,'2022 Stds Ltg Table'!$B$4:$G$92,2,0)</f>
        <v>0.95</v>
      </c>
      <c r="K62" s="139" t="str">
        <f>VLOOKUP($A62,'2022 Stds Ltg Table'!$B$4:$G$92,3,0)</f>
        <v>Decorative/Display</v>
      </c>
      <c r="L62" s="118">
        <f>VLOOKUP($A62,'2022 Stds Ltg Table'!$B$4:$G$92,4,0)</f>
        <v>0.25</v>
      </c>
      <c r="M62" s="139" t="str">
        <f>VLOOKUP($A62,'2022 Stds Ltg Table'!$B$4:$G$92,5,0)</f>
        <v>None</v>
      </c>
      <c r="N62" s="118">
        <f>VLOOKUP($A62,'2022 Stds Ltg Table'!$B$4:$G$92,6,0)</f>
        <v>0</v>
      </c>
      <c r="O62" s="118" t="str">
        <f>VLOOKUP($A62,'2022 Stds Ltg Table'!$B$4:$I$92,7,0)</f>
        <v>None</v>
      </c>
      <c r="P62" s="118">
        <f>VLOOKUP($A62,'2022 Stds Ltg Table'!$B$4:$I$92,8,0)</f>
        <v>0</v>
      </c>
      <c r="Q62" s="54">
        <f>VLOOKUP($A62,'2019 SpaceFuncData-Input'!$A$3:$X$82,15,FALSE)</f>
        <v>150</v>
      </c>
      <c r="R62" s="54">
        <f>VLOOKUP($A62,'2019 SpaceFuncData-Input'!$A$3:$X$82,16,FALSE)</f>
        <v>150</v>
      </c>
      <c r="S62" s="54">
        <f>VLOOKUP($A62,'2019 SpaceFuncData-Input'!$A$3:$X$82,17,FALSE)</f>
        <v>0</v>
      </c>
      <c r="T62" s="54">
        <f>VLOOKUP($A62,'2019 SpaceFuncData-Input'!$A$3:$X$82,18,FALSE)</f>
        <v>0</v>
      </c>
      <c r="U62" s="54">
        <f>VLOOKUP($A62,'2019 SpaceFuncData-Input'!$A$3:$X$82,19,FALSE)</f>
        <v>200</v>
      </c>
      <c r="V62" s="54">
        <f>VLOOKUP($A62,'2019 SpaceFuncData-Input'!$A$3:$X$82,20,FALSE)</f>
        <v>1500</v>
      </c>
      <c r="W62" s="54">
        <f>VLOOKUP($A62,'2019 SpaceFuncData-Input'!$A$3:$X$82,21,FALSE)</f>
        <v>1.5</v>
      </c>
      <c r="X62" s="54">
        <f>VLOOKUP($A62,'2019 SpaceFuncData-Input'!$A$3:$X$82,22,FALSE)</f>
        <v>2</v>
      </c>
      <c r="Y62" s="54" t="str">
        <f>VLOOKUP($A62,'2019 SpaceFuncData-Input'!$A$3:$X$82,23,FALSE)</f>
        <v>Assembly</v>
      </c>
      <c r="Z62" s="54">
        <v>1</v>
      </c>
      <c r="AA62" s="54">
        <v>0</v>
      </c>
      <c r="AB62" s="54">
        <v>0</v>
      </c>
      <c r="AC62" s="42">
        <v>361</v>
      </c>
    </row>
    <row r="63" spans="1:29" ht="15">
      <c r="A63" s="54" t="str">
        <f>'2022 Stds Ltg Table'!B60</f>
        <v>Restrooms</v>
      </c>
      <c r="B63" s="54" t="str">
        <f>VLOOKUP($A63,'2019 SpaceFuncData-Input'!$A$3:$I$82,2,FALSE)</f>
        <v>Exhaust - Toilets, public</v>
      </c>
      <c r="C63" s="54">
        <f>VLOOKUP($A63,'2019 SpaceFuncData-Input'!$A$3:$I$82,3,FALSE)</f>
        <v>10</v>
      </c>
      <c r="D63" s="54">
        <f>VLOOKUP($A63,'2019 SpaceFuncData-Input'!$A$3:$I$82,4,FALSE)</f>
        <v>0.5</v>
      </c>
      <c r="E63" s="54">
        <f>VLOOKUP($A63,'2019 SpaceFuncData-Input'!$A$3:$I$82,5,FALSE)</f>
        <v>250</v>
      </c>
      <c r="F63" s="54">
        <f>VLOOKUP($A63,'2019 SpaceFuncData-Input'!$A$3:$I$82,6,FALSE)</f>
        <v>250</v>
      </c>
      <c r="G63" s="54">
        <f>VLOOKUP($A63,'2019 SpaceFuncData-Input'!$A$3:$I$82,7,FALSE)</f>
        <v>0</v>
      </c>
      <c r="H63" s="54">
        <f>VLOOKUP($A63,'2019 SpaceFuncData-Input'!$A$3:$I$82,8,FALSE)</f>
        <v>0</v>
      </c>
      <c r="I63" s="54" t="str">
        <f>VLOOKUP($A63,'2019 SpaceFuncData-Input'!$A$3:$I$82,9,FALSE)</f>
        <v>Gas</v>
      </c>
      <c r="J63" s="118">
        <f>VLOOKUP($A63,'2022 Stds Ltg Table'!$B$4:$G$92,2,0)</f>
        <v>0.65</v>
      </c>
      <c r="K63" s="139" t="str">
        <f>VLOOKUP($A63,'2022 Stds Ltg Table'!$B$4:$G$92,3,0)</f>
        <v>Decorative/Display</v>
      </c>
      <c r="L63" s="118">
        <f>VLOOKUP($A63,'2022 Stds Ltg Table'!$B$4:$G$92,4,0)</f>
        <v>0.35</v>
      </c>
      <c r="M63" s="139" t="str">
        <f>VLOOKUP($A63,'2022 Stds Ltg Table'!$B$4:$G$92,5,0)</f>
        <v>None</v>
      </c>
      <c r="N63" s="118">
        <f>VLOOKUP($A63,'2022 Stds Ltg Table'!$B$4:$G$92,6,0)</f>
        <v>0</v>
      </c>
      <c r="O63" s="118" t="str">
        <f>VLOOKUP($A63,'2022 Stds Ltg Table'!$B$4:$I$92,7,0)</f>
        <v>None</v>
      </c>
      <c r="P63" s="118">
        <f>VLOOKUP($A63,'2022 Stds Ltg Table'!$B$4:$I$92,8,0)</f>
        <v>0</v>
      </c>
      <c r="Q63" s="54">
        <f>VLOOKUP($A63,'2019 SpaceFuncData-Input'!$A$3:$X$82,15,FALSE)</f>
        <v>8760</v>
      </c>
      <c r="R63" s="54">
        <f>VLOOKUP($A63,'2019 SpaceFuncData-Input'!$A$3:$X$82,16,FALSE)</f>
        <v>8760</v>
      </c>
      <c r="S63" s="54">
        <f>VLOOKUP($A63,'2019 SpaceFuncData-Input'!$A$3:$X$82,17,FALSE)</f>
        <v>0</v>
      </c>
      <c r="T63" s="54">
        <f>VLOOKUP($A63,'2019 SpaceFuncData-Input'!$A$3:$X$82,18,FALSE)</f>
        <v>0</v>
      </c>
      <c r="U63" s="54">
        <f>VLOOKUP($A63,'2019 SpaceFuncData-Input'!$A$3:$X$82,19,FALSE)</f>
        <v>50</v>
      </c>
      <c r="V63" s="54">
        <f>VLOOKUP($A63,'2019 SpaceFuncData-Input'!$A$3:$X$82,20,FALSE)</f>
        <v>100</v>
      </c>
      <c r="W63" s="54">
        <f>VLOOKUP($A63,'2019 SpaceFuncData-Input'!$A$3:$X$82,21,FALSE)</f>
        <v>1.5</v>
      </c>
      <c r="X63" s="54">
        <f>VLOOKUP($A63,'2019 SpaceFuncData-Input'!$A$3:$X$82,22,FALSE)</f>
        <v>2</v>
      </c>
      <c r="Y63" s="54" t="str">
        <f>VLOOKUP($A63,'2019 SpaceFuncData-Input'!$A$3:$X$82,23,FALSE)</f>
        <v>Office</v>
      </c>
      <c r="Z63" s="54">
        <v>1</v>
      </c>
      <c r="AA63" s="54">
        <v>1</v>
      </c>
      <c r="AB63" s="54">
        <v>0</v>
      </c>
      <c r="AC63" s="42">
        <v>362</v>
      </c>
    </row>
    <row r="64" spans="1:29" ht="15">
      <c r="A64" s="54" t="str">
        <f>'2022 Stds Ltg Table'!B61</f>
        <v>Stairwell</v>
      </c>
      <c r="B64" s="54" t="str">
        <f>VLOOKUP($A64,'2019 SpaceFuncData-Input'!$A$3:$I$82,2,FALSE)</f>
        <v>General - Corridors</v>
      </c>
      <c r="C64" s="54">
        <f>VLOOKUP($A64,'2019 SpaceFuncData-Input'!$A$3:$I$82,3,FALSE)</f>
        <v>10</v>
      </c>
      <c r="D64" s="54">
        <f>VLOOKUP($A64,'2019 SpaceFuncData-Input'!$A$3:$I$82,4,FALSE)</f>
        <v>0.5</v>
      </c>
      <c r="E64" s="54">
        <f>VLOOKUP($A64,'2019 SpaceFuncData-Input'!$A$3:$I$82,5,FALSE)</f>
        <v>250</v>
      </c>
      <c r="F64" s="54">
        <f>VLOOKUP($A64,'2019 SpaceFuncData-Input'!$A$3:$I$82,6,FALSE)</f>
        <v>250</v>
      </c>
      <c r="G64" s="54">
        <f>VLOOKUP($A64,'2019 SpaceFuncData-Input'!$A$3:$I$82,7,FALSE)</f>
        <v>0</v>
      </c>
      <c r="H64" s="54">
        <f>VLOOKUP($A64,'2019 SpaceFuncData-Input'!$A$3:$I$82,8,FALSE)</f>
        <v>0</v>
      </c>
      <c r="I64" s="54" t="str">
        <f>VLOOKUP($A64,'2019 SpaceFuncData-Input'!$A$3:$I$82,9,FALSE)</f>
        <v>Electric</v>
      </c>
      <c r="J64" s="118">
        <f>VLOOKUP($A64,'2022 Stds Ltg Table'!$B$4:$G$92,2,0)</f>
        <v>0.6</v>
      </c>
      <c r="K64" s="139" t="str">
        <f>VLOOKUP($A64,'2022 Stds Ltg Table'!$B$4:$G$92,3,0)</f>
        <v>Decorative/Display</v>
      </c>
      <c r="L64" s="118">
        <f>VLOOKUP($A64,'2022 Stds Ltg Table'!$B$4:$G$92,4,0)</f>
        <v>0.35</v>
      </c>
      <c r="M64" s="139" t="str">
        <f>VLOOKUP($A64,'2022 Stds Ltg Table'!$B$4:$G$92,5,0)</f>
        <v>None</v>
      </c>
      <c r="N64" s="118">
        <f>VLOOKUP($A64,'2022 Stds Ltg Table'!$B$4:$G$92,6,0)</f>
        <v>0</v>
      </c>
      <c r="O64" s="118" t="str">
        <f>VLOOKUP($A64,'2022 Stds Ltg Table'!$B$4:$I$92,7,0)</f>
        <v>None</v>
      </c>
      <c r="P64" s="118">
        <f>VLOOKUP($A64,'2022 Stds Ltg Table'!$B$4:$I$92,8,0)</f>
        <v>0</v>
      </c>
      <c r="Q64" s="54">
        <f>VLOOKUP($A64,'2019 SpaceFuncData-Input'!$A$3:$X$82,15,FALSE)</f>
        <v>8760</v>
      </c>
      <c r="R64" s="54">
        <f>VLOOKUP($A64,'2019 SpaceFuncData-Input'!$A$3:$X$82,16,FALSE)</f>
        <v>8760</v>
      </c>
      <c r="S64" s="54">
        <f>VLOOKUP($A64,'2019 SpaceFuncData-Input'!$A$3:$X$82,17,FALSE)</f>
        <v>0</v>
      </c>
      <c r="T64" s="54">
        <f>VLOOKUP($A64,'2019 SpaceFuncData-Input'!$A$3:$X$82,18,FALSE)</f>
        <v>0</v>
      </c>
      <c r="U64" s="54">
        <f>VLOOKUP($A64,'2019 SpaceFuncData-Input'!$A$3:$X$82,19,FALSE)</f>
        <v>50</v>
      </c>
      <c r="V64" s="54">
        <f>VLOOKUP($A64,'2019 SpaceFuncData-Input'!$A$3:$X$82,20,FALSE)</f>
        <v>100</v>
      </c>
      <c r="W64" s="54">
        <f>VLOOKUP($A64,'2019 SpaceFuncData-Input'!$A$3:$X$82,21,FALSE)</f>
        <v>1.5</v>
      </c>
      <c r="X64" s="54">
        <f>VLOOKUP($A64,'2019 SpaceFuncData-Input'!$A$3:$X$82,22,FALSE)</f>
        <v>2</v>
      </c>
      <c r="Y64" s="54" t="str">
        <f>VLOOKUP($A64,'2019 SpaceFuncData-Input'!$A$3:$X$82,23,FALSE)</f>
        <v>Office</v>
      </c>
      <c r="Z64" s="54">
        <v>1</v>
      </c>
      <c r="AA64" s="54">
        <v>1</v>
      </c>
      <c r="AB64" s="54">
        <v>0</v>
      </c>
      <c r="AC64" s="42">
        <v>363</v>
      </c>
    </row>
    <row r="65" spans="1:29" ht="15">
      <c r="A65" s="54" t="str">
        <f>'2022 Stds Ltg Table'!B62</f>
        <v>Storage, Commercial/Industrial (Warehouse)</v>
      </c>
      <c r="B65" s="164" t="str">
        <f>'2019 SpaceFuncData-Input'!B11</f>
        <v>Misc - Warehouses</v>
      </c>
      <c r="C65" s="164">
        <f>'2019 SpaceFuncData-Input'!C11</f>
        <v>2</v>
      </c>
      <c r="D65" s="164">
        <f>'2019 SpaceFuncData-Input'!D11</f>
        <v>0.5</v>
      </c>
      <c r="E65" s="164">
        <f>'2019 SpaceFuncData-Input'!E11</f>
        <v>275</v>
      </c>
      <c r="F65" s="164">
        <f>'2019 SpaceFuncData-Input'!F11</f>
        <v>475</v>
      </c>
      <c r="G65" s="164">
        <f>'2019 SpaceFuncData-Input'!G11</f>
        <v>0.2</v>
      </c>
      <c r="H65" s="164">
        <f>'2019 SpaceFuncData-Input'!H11</f>
        <v>0.18</v>
      </c>
      <c r="I65" s="164" t="str">
        <f>'2019 SpaceFuncData-Input'!I11</f>
        <v>Electric</v>
      </c>
      <c r="J65" s="118">
        <f>VLOOKUP($A65,'2022 Stds Ltg Table'!$B$4:$G$92,2,0)</f>
        <v>0.4</v>
      </c>
      <c r="K65" s="139" t="str">
        <f>VLOOKUP($A65,'2022 Stds Ltg Table'!$B$4:$G$92,3,0)</f>
        <v>None</v>
      </c>
      <c r="L65" s="118">
        <f>VLOOKUP($A65,'2022 Stds Ltg Table'!$B$4:$G$92,4,0)</f>
        <v>0</v>
      </c>
      <c r="M65" s="139" t="str">
        <f>VLOOKUP($A65,'2022 Stds Ltg Table'!$B$4:$G$92,5,0)</f>
        <v>None</v>
      </c>
      <c r="N65" s="118">
        <f>VLOOKUP($A65,'2022 Stds Ltg Table'!$B$4:$G$92,6,0)</f>
        <v>0</v>
      </c>
      <c r="O65" s="118" t="str">
        <f>VLOOKUP($A65,'2022 Stds Ltg Table'!$B$4:$I$92,7,0)</f>
        <v>None</v>
      </c>
      <c r="P65" s="118">
        <f>VLOOKUP($A65,'2022 Stds Ltg Table'!$B$4:$I$92,8,0)</f>
        <v>0</v>
      </c>
      <c r="Q65" s="165">
        <f>'2019 SpaceFuncData-Input'!O11</f>
        <v>8760</v>
      </c>
      <c r="R65" s="165">
        <f>'2019 SpaceFuncData-Input'!P11</f>
        <v>8760</v>
      </c>
      <c r="S65" s="165">
        <f>'2019 SpaceFuncData-Input'!Q11</f>
        <v>0</v>
      </c>
      <c r="T65" s="165">
        <f>'2019 SpaceFuncData-Input'!R11</f>
        <v>0</v>
      </c>
      <c r="U65" s="165">
        <f>'2019 SpaceFuncData-Input'!S11</f>
        <v>50</v>
      </c>
      <c r="V65" s="165">
        <f>'2019 SpaceFuncData-Input'!T11</f>
        <v>300</v>
      </c>
      <c r="W65" s="165">
        <f>'2019 SpaceFuncData-Input'!U11</f>
        <v>1.5</v>
      </c>
      <c r="X65" s="165">
        <f>'2019 SpaceFuncData-Input'!V11</f>
        <v>2</v>
      </c>
      <c r="Y65" s="165" t="str">
        <f>'2019 SpaceFuncData-Input'!W11</f>
        <v>Warehouse</v>
      </c>
      <c r="Z65" s="165">
        <v>1</v>
      </c>
      <c r="AA65" s="165">
        <v>0</v>
      </c>
      <c r="AB65" s="165">
        <v>0</v>
      </c>
      <c r="AC65" s="42">
        <v>364</v>
      </c>
    </row>
    <row r="66" spans="1:29" ht="15">
      <c r="A66" s="54" t="str">
        <f>'2022 Stds Ltg Table'!B84</f>
        <v>Storage, Commercial/Industrial (Refrigerated)</v>
      </c>
      <c r="B66" s="164" t="str">
        <f>'2019 SpaceFuncData-Input'!B9</f>
        <v>Misc - Freezer and refrigerated spaces (&lt;50F)</v>
      </c>
      <c r="C66" s="164">
        <f>'2019 SpaceFuncData-Input'!C9</f>
        <v>0</v>
      </c>
      <c r="D66" s="164">
        <f>'2019 SpaceFuncData-Input'!D9</f>
        <v>0.5</v>
      </c>
      <c r="E66" s="164">
        <f>'2019 SpaceFuncData-Input'!E9</f>
        <v>275</v>
      </c>
      <c r="F66" s="164">
        <f>'2019 SpaceFuncData-Input'!F9</f>
        <v>475</v>
      </c>
      <c r="G66" s="164">
        <f>'2019 SpaceFuncData-Input'!G9</f>
        <v>0.2</v>
      </c>
      <c r="H66" s="164">
        <f>'2019 SpaceFuncData-Input'!H9</f>
        <v>0.18</v>
      </c>
      <c r="I66" s="164" t="str">
        <f>'2019 SpaceFuncData-Input'!I9</f>
        <v>Electric</v>
      </c>
      <c r="J66" s="118">
        <f>VLOOKUP($A66,'2022 Stds Ltg Table'!$B$4:$G$92,2,0)</f>
        <v>0.4</v>
      </c>
      <c r="K66" s="139" t="str">
        <f>VLOOKUP($A66,'2022 Stds Ltg Table'!$B$4:$G$92,3,0)</f>
        <v>None</v>
      </c>
      <c r="L66" s="118">
        <f>VLOOKUP($A66,'2022 Stds Ltg Table'!$B$4:$G$92,4,0)</f>
        <v>0</v>
      </c>
      <c r="M66" s="139" t="str">
        <f>VLOOKUP($A66,'2022 Stds Ltg Table'!$B$4:$G$92,5,0)</f>
        <v>None</v>
      </c>
      <c r="N66" s="118">
        <f>VLOOKUP($A66,'2022 Stds Ltg Table'!$B$4:$G$92,6,0)</f>
        <v>0</v>
      </c>
      <c r="O66" s="118" t="str">
        <f>VLOOKUP($A66,'2022 Stds Ltg Table'!$B$4:$I$92,7,0)</f>
        <v>None</v>
      </c>
      <c r="P66" s="118">
        <f>VLOOKUP($A66,'2022 Stds Ltg Table'!$B$4:$I$92,8,0)</f>
        <v>0</v>
      </c>
      <c r="Q66" s="165">
        <f>'2019 SpaceFuncData-Input'!O9</f>
        <v>8760</v>
      </c>
      <c r="R66" s="165">
        <f>'2019 SpaceFuncData-Input'!P9</f>
        <v>8760</v>
      </c>
      <c r="S66" s="165">
        <f>'2019 SpaceFuncData-Input'!Q9</f>
        <v>0</v>
      </c>
      <c r="T66" s="165">
        <f>'2019 SpaceFuncData-Input'!R9</f>
        <v>10</v>
      </c>
      <c r="U66" s="165">
        <f>'2019 SpaceFuncData-Input'!S9</f>
        <v>50</v>
      </c>
      <c r="V66" s="165">
        <f>'2019 SpaceFuncData-Input'!T9</f>
        <v>300</v>
      </c>
      <c r="W66" s="165">
        <f>'2019 SpaceFuncData-Input'!U9</f>
        <v>1.5</v>
      </c>
      <c r="X66" s="165">
        <f>'2019 SpaceFuncData-Input'!V9</f>
        <v>2</v>
      </c>
      <c r="Y66" s="165" t="str">
        <f>'2019 SpaceFuncData-Input'!W9</f>
        <v>Warehouse</v>
      </c>
      <c r="Z66" s="165">
        <v>1</v>
      </c>
      <c r="AA66" s="165">
        <v>0</v>
      </c>
      <c r="AB66" s="165">
        <v>0</v>
      </c>
      <c r="AC66" s="42">
        <v>365</v>
      </c>
    </row>
    <row r="67" spans="1:29" ht="15">
      <c r="A67" s="54" t="str">
        <f>'2022 Stds Ltg Table'!B63</f>
        <v>Storage, Commercial/Industrial (Shipping &amp; Handling)</v>
      </c>
      <c r="B67" s="164" t="str">
        <f>'2019 SpaceFuncData-Input'!B10</f>
        <v>Misc - Shipping/receiving</v>
      </c>
      <c r="C67" s="164">
        <f>'2019 SpaceFuncData-Input'!C10</f>
        <v>5</v>
      </c>
      <c r="D67" s="164">
        <f>'2019 SpaceFuncData-Input'!D10</f>
        <v>0.5</v>
      </c>
      <c r="E67" s="164">
        <f>'2019 SpaceFuncData-Input'!E10</f>
        <v>275</v>
      </c>
      <c r="F67" s="164">
        <f>'2019 SpaceFuncData-Input'!F10</f>
        <v>475</v>
      </c>
      <c r="G67" s="164">
        <f>'2019 SpaceFuncData-Input'!G10</f>
        <v>0.5</v>
      </c>
      <c r="H67" s="164">
        <f>'2019 SpaceFuncData-Input'!H10</f>
        <v>0.18</v>
      </c>
      <c r="I67" s="164" t="str">
        <f>'2019 SpaceFuncData-Input'!I10</f>
        <v>Electric</v>
      </c>
      <c r="J67" s="118">
        <f>VLOOKUP($A67,'2022 Stds Ltg Table'!$B$4:$G$92,2,0)</f>
        <v>0.6</v>
      </c>
      <c r="K67" s="139" t="str">
        <f>VLOOKUP($A67,'2022 Stds Ltg Table'!$B$4:$G$92,3,0)</f>
        <v>None</v>
      </c>
      <c r="L67" s="118">
        <f>VLOOKUP($A67,'2022 Stds Ltg Table'!$B$4:$G$92,4,0)</f>
        <v>0</v>
      </c>
      <c r="M67" s="139" t="str">
        <f>VLOOKUP($A67,'2022 Stds Ltg Table'!$B$4:$G$92,5,0)</f>
        <v>None</v>
      </c>
      <c r="N67" s="118">
        <f>VLOOKUP($A67,'2022 Stds Ltg Table'!$B$4:$G$92,6,0)</f>
        <v>0</v>
      </c>
      <c r="O67" s="118" t="str">
        <f>VLOOKUP($A67,'2022 Stds Ltg Table'!$B$4:$I$92,7,0)</f>
        <v>None</v>
      </c>
      <c r="P67" s="118">
        <f>VLOOKUP($A67,'2022 Stds Ltg Table'!$B$4:$I$92,8,0)</f>
        <v>0</v>
      </c>
      <c r="Q67" s="165">
        <f>'2019 SpaceFuncData-Input'!O10</f>
        <v>8760</v>
      </c>
      <c r="R67" s="165">
        <f>'2019 SpaceFuncData-Input'!P10</f>
        <v>8760</v>
      </c>
      <c r="S67" s="165">
        <f>'2019 SpaceFuncData-Input'!Q10</f>
        <v>0</v>
      </c>
      <c r="T67" s="165">
        <f>'2019 SpaceFuncData-Input'!R10</f>
        <v>0</v>
      </c>
      <c r="U67" s="165">
        <f>'2019 SpaceFuncData-Input'!S10</f>
        <v>50</v>
      </c>
      <c r="V67" s="165">
        <f>'2019 SpaceFuncData-Input'!T10</f>
        <v>300</v>
      </c>
      <c r="W67" s="165">
        <f>'2019 SpaceFuncData-Input'!U10</f>
        <v>1.5</v>
      </c>
      <c r="X67" s="165">
        <f>'2019 SpaceFuncData-Input'!V10</f>
        <v>2</v>
      </c>
      <c r="Y67" s="165" t="str">
        <f>'2019 SpaceFuncData-Input'!W10</f>
        <v>Warehouse</v>
      </c>
      <c r="Z67" s="165">
        <v>1</v>
      </c>
      <c r="AA67" s="165">
        <v>0</v>
      </c>
      <c r="AB67" s="165">
        <v>0</v>
      </c>
      <c r="AC67" s="42">
        <v>366</v>
      </c>
    </row>
    <row r="68" spans="1:29" ht="15">
      <c r="A68" s="54" t="s">
        <v>215</v>
      </c>
      <c r="B68" s="174" t="s">
        <v>286</v>
      </c>
      <c r="C68" s="164">
        <f>C83</f>
        <v>0</v>
      </c>
      <c r="D68" s="164">
        <f t="shared" ref="D68:I68" si="0">D83</f>
        <v>0.5</v>
      </c>
      <c r="E68" s="164">
        <f t="shared" si="0"/>
        <v>250</v>
      </c>
      <c r="F68" s="164">
        <f t="shared" si="0"/>
        <v>200</v>
      </c>
      <c r="G68" s="164">
        <f t="shared" si="0"/>
        <v>0.2</v>
      </c>
      <c r="H68" s="164">
        <f t="shared" si="0"/>
        <v>0</v>
      </c>
      <c r="I68" s="164" t="str">
        <f t="shared" si="0"/>
        <v>Electric</v>
      </c>
      <c r="J68" s="118">
        <f>VLOOKUP($A68,'2022 Stds Ltg Table'!$B$4:$G$92,2,0)</f>
        <v>0.4</v>
      </c>
      <c r="K68" s="139" t="str">
        <f>VLOOKUP($A68,'2022 Stds Ltg Table'!$B$4:$G$92,3,0)</f>
        <v>None</v>
      </c>
      <c r="L68" s="118">
        <f>VLOOKUP($A68,'2022 Stds Ltg Table'!$B$4:$G$92,4,0)</f>
        <v>0</v>
      </c>
      <c r="M68" s="139" t="str">
        <f>VLOOKUP($A68,'2022 Stds Ltg Table'!$B$4:$G$92,5,0)</f>
        <v>None</v>
      </c>
      <c r="N68" s="118">
        <f>VLOOKUP($A68,'2022 Stds Ltg Table'!$B$4:$G$92,6,0)</f>
        <v>0</v>
      </c>
      <c r="O68" s="118" t="str">
        <f>VLOOKUP($A68,'2022 Stds Ltg Table'!$B$4:$I$92,7,0)</f>
        <v>None</v>
      </c>
      <c r="P68" s="118">
        <f>VLOOKUP($A68,'2022 Stds Ltg Table'!$B$4:$I$92,8,0)</f>
        <v>0</v>
      </c>
      <c r="Q68" s="165">
        <f>Q65</f>
        <v>8760</v>
      </c>
      <c r="R68" s="165">
        <f t="shared" ref="R68:AB68" si="1">R65</f>
        <v>8760</v>
      </c>
      <c r="S68" s="165">
        <f t="shared" si="1"/>
        <v>0</v>
      </c>
      <c r="T68" s="165">
        <f t="shared" si="1"/>
        <v>0</v>
      </c>
      <c r="U68" s="165">
        <f t="shared" si="1"/>
        <v>50</v>
      </c>
      <c r="V68" s="165">
        <f t="shared" si="1"/>
        <v>300</v>
      </c>
      <c r="W68" s="165">
        <f t="shared" si="1"/>
        <v>1.5</v>
      </c>
      <c r="X68" s="165">
        <f t="shared" si="1"/>
        <v>2</v>
      </c>
      <c r="Y68" s="165" t="str">
        <f t="shared" si="1"/>
        <v>Warehouse</v>
      </c>
      <c r="Z68" s="165">
        <f t="shared" si="1"/>
        <v>1</v>
      </c>
      <c r="AA68" s="165">
        <v>1</v>
      </c>
      <c r="AB68" s="165">
        <f t="shared" si="1"/>
        <v>0</v>
      </c>
      <c r="AC68" s="188">
        <v>380</v>
      </c>
    </row>
    <row r="69" spans="1:29" ht="15">
      <c r="A69" s="54" t="str">
        <f>'2022 Stds Ltg Table'!B64</f>
        <v>Sports Arena - Playing Area (&gt; 5,000 Spectators)</v>
      </c>
      <c r="B69" s="54" t="str">
        <f>VLOOKUP($A69,'2019 SpaceFuncData-Input'!$A$3:$I$82,2,FALSE)</f>
        <v>Sports/Entertainment - Gym, sports arena (play area)</v>
      </c>
      <c r="C69" s="54">
        <f>VLOOKUP($A69,'2019 SpaceFuncData-Input'!$A$3:$I$82,3,FALSE)</f>
        <v>80</v>
      </c>
      <c r="D69" s="54">
        <f>VLOOKUP($A69,'2019 SpaceFuncData-Input'!$A$3:$I$82,4,FALSE)</f>
        <v>0.5</v>
      </c>
      <c r="E69" s="54">
        <f>VLOOKUP($A69,'2019 SpaceFuncData-Input'!$A$3:$I$82,5,FALSE)</f>
        <v>255</v>
      </c>
      <c r="F69" s="54">
        <f>VLOOKUP($A69,'2019 SpaceFuncData-Input'!$A$3:$I$82,6,FALSE)</f>
        <v>875</v>
      </c>
      <c r="G69" s="54">
        <f>VLOOKUP($A69,'2019 SpaceFuncData-Input'!$A$3:$I$82,7,FALSE)</f>
        <v>0.5</v>
      </c>
      <c r="H69" s="54">
        <f>VLOOKUP($A69,'2019 SpaceFuncData-Input'!$A$3:$I$82,8,FALSE)</f>
        <v>0.18</v>
      </c>
      <c r="I69" s="54" t="str">
        <f>VLOOKUP($A69,'2019 SpaceFuncData-Input'!$A$3:$I$82,9,FALSE)</f>
        <v>Gas</v>
      </c>
      <c r="J69" s="118">
        <f>VLOOKUP($A69,'2022 Stds Ltg Table'!$B$4:$G$92,2,0)</f>
        <v>2.25</v>
      </c>
      <c r="K69" s="139" t="str">
        <f>VLOOKUP($A69,'2022 Stds Ltg Table'!$B$4:$G$92,3,0)</f>
        <v>None</v>
      </c>
      <c r="L69" s="118">
        <f>VLOOKUP($A69,'2022 Stds Ltg Table'!$B$4:$G$92,4,0)</f>
        <v>0</v>
      </c>
      <c r="M69" s="139" t="str">
        <f>VLOOKUP($A69,'2022 Stds Ltg Table'!$B$4:$G$92,5,0)</f>
        <v>None</v>
      </c>
      <c r="N69" s="118">
        <f>VLOOKUP($A69,'2022 Stds Ltg Table'!$B$4:$G$92,6,0)</f>
        <v>0</v>
      </c>
      <c r="O69" s="118" t="str">
        <f>VLOOKUP($A69,'2022 Stds Ltg Table'!$B$4:$I$92,7,0)</f>
        <v>None</v>
      </c>
      <c r="P69" s="118">
        <f>VLOOKUP($A69,'2022 Stds Ltg Table'!$B$4:$I$92,8,0)</f>
        <v>0</v>
      </c>
      <c r="Q69" s="54">
        <f>VLOOKUP($A69,'2019 SpaceFuncData-Input'!$A$3:$X$82,15,FALSE)</f>
        <v>150</v>
      </c>
      <c r="R69" s="54">
        <f>VLOOKUP($A69,'2019 SpaceFuncData-Input'!$A$3:$X$82,16,FALSE)</f>
        <v>150</v>
      </c>
      <c r="S69" s="54">
        <f>VLOOKUP($A69,'2019 SpaceFuncData-Input'!$A$3:$X$82,17,FALSE)</f>
        <v>0</v>
      </c>
      <c r="T69" s="54">
        <f>VLOOKUP($A69,'2019 SpaceFuncData-Input'!$A$3:$X$82,18,FALSE)</f>
        <v>0</v>
      </c>
      <c r="U69" s="54">
        <f>VLOOKUP($A69,'2019 SpaceFuncData-Input'!$A$3:$X$82,19,FALSE)</f>
        <v>150</v>
      </c>
      <c r="V69" s="54">
        <f>VLOOKUP($A69,'2019 SpaceFuncData-Input'!$A$3:$X$82,20,FALSE)</f>
        <v>400</v>
      </c>
      <c r="W69" s="54">
        <f>VLOOKUP($A69,'2019 SpaceFuncData-Input'!$A$3:$X$82,21,FALSE)</f>
        <v>1.5</v>
      </c>
      <c r="X69" s="54">
        <f>VLOOKUP($A69,'2019 SpaceFuncData-Input'!$A$3:$X$82,22,FALSE)</f>
        <v>2</v>
      </c>
      <c r="Y69" s="54" t="str">
        <f>VLOOKUP($A69,'2019 SpaceFuncData-Input'!$A$3:$X$82,23,FALSE)</f>
        <v>Retail</v>
      </c>
      <c r="Z69" s="54">
        <v>0</v>
      </c>
      <c r="AA69" s="54">
        <v>0</v>
      </c>
      <c r="AB69" s="54">
        <v>0</v>
      </c>
      <c r="AC69" s="42">
        <v>367</v>
      </c>
    </row>
    <row r="70" spans="1:29" ht="15">
      <c r="A70" s="54" t="str">
        <f>'2022 Stds Ltg Table'!B65</f>
        <v>Sports Arena - Playing Area (2,000 - 5,000 Spectators)</v>
      </c>
      <c r="B70" s="54" t="str">
        <f>VLOOKUP($A70,'2019 SpaceFuncData-Input'!$A$3:$I$82,2,FALSE)</f>
        <v>Sports/Entertainment - Gym, sports arena (play area)</v>
      </c>
      <c r="C70" s="54">
        <f>VLOOKUP($A70,'2019 SpaceFuncData-Input'!$A$3:$I$82,3,FALSE)</f>
        <v>66.666666666666671</v>
      </c>
      <c r="D70" s="54">
        <f>VLOOKUP($A70,'2019 SpaceFuncData-Input'!$A$3:$I$82,4,FALSE)</f>
        <v>0.5</v>
      </c>
      <c r="E70" s="54">
        <f>VLOOKUP($A70,'2019 SpaceFuncData-Input'!$A$3:$I$82,5,FALSE)</f>
        <v>255</v>
      </c>
      <c r="F70" s="54">
        <f>VLOOKUP($A70,'2019 SpaceFuncData-Input'!$A$3:$I$82,6,FALSE)</f>
        <v>875</v>
      </c>
      <c r="G70" s="54">
        <f>VLOOKUP($A70,'2019 SpaceFuncData-Input'!$A$3:$I$82,7,FALSE)</f>
        <v>0.5</v>
      </c>
      <c r="H70" s="54">
        <f>VLOOKUP($A70,'2019 SpaceFuncData-Input'!$A$3:$I$82,8,FALSE)</f>
        <v>0.18</v>
      </c>
      <c r="I70" s="54" t="str">
        <f>VLOOKUP($A70,'2019 SpaceFuncData-Input'!$A$3:$I$82,9,FALSE)</f>
        <v>Gas</v>
      </c>
      <c r="J70" s="118">
        <f>VLOOKUP($A70,'2022 Stds Ltg Table'!$B$4:$G$92,2,0)</f>
        <v>1.45</v>
      </c>
      <c r="K70" s="139" t="str">
        <f>VLOOKUP($A70,'2022 Stds Ltg Table'!$B$4:$G$92,3,0)</f>
        <v>None</v>
      </c>
      <c r="L70" s="118">
        <f>VLOOKUP($A70,'2022 Stds Ltg Table'!$B$4:$G$92,4,0)</f>
        <v>0</v>
      </c>
      <c r="M70" s="139" t="str">
        <f>VLOOKUP($A70,'2022 Stds Ltg Table'!$B$4:$G$92,5,0)</f>
        <v>None</v>
      </c>
      <c r="N70" s="118">
        <f>VLOOKUP($A70,'2022 Stds Ltg Table'!$B$4:$G$92,6,0)</f>
        <v>0</v>
      </c>
      <c r="O70" s="118" t="str">
        <f>VLOOKUP($A70,'2022 Stds Ltg Table'!$B$4:$I$92,7,0)</f>
        <v>None</v>
      </c>
      <c r="P70" s="118">
        <f>VLOOKUP($A70,'2022 Stds Ltg Table'!$B$4:$I$92,8,0)</f>
        <v>0</v>
      </c>
      <c r="Q70" s="54">
        <f>VLOOKUP($A70,'2019 SpaceFuncData-Input'!$A$3:$X$82,15,FALSE)</f>
        <v>150</v>
      </c>
      <c r="R70" s="54">
        <f>VLOOKUP($A70,'2019 SpaceFuncData-Input'!$A$3:$X$82,16,FALSE)</f>
        <v>150</v>
      </c>
      <c r="S70" s="54">
        <f>VLOOKUP($A70,'2019 SpaceFuncData-Input'!$A$3:$X$82,17,FALSE)</f>
        <v>0</v>
      </c>
      <c r="T70" s="54">
        <f>VLOOKUP($A70,'2019 SpaceFuncData-Input'!$A$3:$X$82,18,FALSE)</f>
        <v>0</v>
      </c>
      <c r="U70" s="54">
        <f>VLOOKUP($A70,'2019 SpaceFuncData-Input'!$A$3:$X$82,19,FALSE)</f>
        <v>150</v>
      </c>
      <c r="V70" s="54">
        <f>VLOOKUP($A70,'2019 SpaceFuncData-Input'!$A$3:$X$82,20,FALSE)</f>
        <v>400</v>
      </c>
      <c r="W70" s="54">
        <f>VLOOKUP($A70,'2019 SpaceFuncData-Input'!$A$3:$X$82,21,FALSE)</f>
        <v>1.5</v>
      </c>
      <c r="X70" s="54">
        <f>VLOOKUP($A70,'2019 SpaceFuncData-Input'!$A$3:$X$82,22,FALSE)</f>
        <v>2</v>
      </c>
      <c r="Y70" s="54" t="str">
        <f>VLOOKUP($A70,'2019 SpaceFuncData-Input'!$A$3:$X$82,23,FALSE)</f>
        <v>Retail</v>
      </c>
      <c r="Z70" s="54">
        <v>0</v>
      </c>
      <c r="AA70" s="54">
        <v>0</v>
      </c>
      <c r="AB70" s="54">
        <v>0</v>
      </c>
      <c r="AC70" s="42">
        <v>368</v>
      </c>
    </row>
    <row r="71" spans="1:29" ht="15">
      <c r="A71" s="54" t="str">
        <f>'2022 Stds Ltg Table'!B66</f>
        <v>Sports Arena - Playing Area (&lt; 2,000 Spectators)</v>
      </c>
      <c r="B71" s="54" t="str">
        <f>VLOOKUP($A71,'2019 SpaceFuncData-Input'!$A$3:$I$82,2,FALSE)</f>
        <v>Sports/Entertainment - Gym, sports arena (play area)</v>
      </c>
      <c r="C71" s="54">
        <f>VLOOKUP($A71,'2019 SpaceFuncData-Input'!$A$3:$I$82,3,FALSE)</f>
        <v>50</v>
      </c>
      <c r="D71" s="54">
        <f>VLOOKUP($A71,'2019 SpaceFuncData-Input'!$A$3:$I$82,4,FALSE)</f>
        <v>0.5</v>
      </c>
      <c r="E71" s="54">
        <f>VLOOKUP($A71,'2019 SpaceFuncData-Input'!$A$3:$I$82,5,FALSE)</f>
        <v>255</v>
      </c>
      <c r="F71" s="54">
        <f>VLOOKUP($A71,'2019 SpaceFuncData-Input'!$A$3:$I$82,6,FALSE)</f>
        <v>875</v>
      </c>
      <c r="G71" s="54">
        <f>VLOOKUP($A71,'2019 SpaceFuncData-Input'!$A$3:$I$82,7,FALSE)</f>
        <v>0.5</v>
      </c>
      <c r="H71" s="54">
        <f>VLOOKUP($A71,'2019 SpaceFuncData-Input'!$A$3:$I$82,8,FALSE)</f>
        <v>0.18</v>
      </c>
      <c r="I71" s="54" t="str">
        <f>VLOOKUP($A71,'2019 SpaceFuncData-Input'!$A$3:$I$82,9,FALSE)</f>
        <v>Gas</v>
      </c>
      <c r="J71" s="118">
        <f>VLOOKUP($A71,'2022 Stds Ltg Table'!$B$4:$G$92,2,0)</f>
        <v>1.1000000000000001</v>
      </c>
      <c r="K71" s="139" t="str">
        <f>VLOOKUP($A71,'2022 Stds Ltg Table'!$B$4:$G$92,3,0)</f>
        <v>None</v>
      </c>
      <c r="L71" s="118">
        <f>VLOOKUP($A71,'2022 Stds Ltg Table'!$B$4:$G$92,4,0)</f>
        <v>0</v>
      </c>
      <c r="M71" s="139" t="str">
        <f>VLOOKUP($A71,'2022 Stds Ltg Table'!$B$4:$G$92,5,0)</f>
        <v>None</v>
      </c>
      <c r="N71" s="118">
        <f>VLOOKUP($A71,'2022 Stds Ltg Table'!$B$4:$G$92,6,0)</f>
        <v>0</v>
      </c>
      <c r="O71" s="118" t="str">
        <f>VLOOKUP($A71,'2022 Stds Ltg Table'!$B$4:$I$92,7,0)</f>
        <v>None</v>
      </c>
      <c r="P71" s="118">
        <f>VLOOKUP($A71,'2022 Stds Ltg Table'!$B$4:$I$92,8,0)</f>
        <v>0</v>
      </c>
      <c r="Q71" s="54">
        <f>VLOOKUP($A71,'2019 SpaceFuncData-Input'!$A$3:$X$82,15,FALSE)</f>
        <v>150</v>
      </c>
      <c r="R71" s="54">
        <f>VLOOKUP($A71,'2019 SpaceFuncData-Input'!$A$3:$X$82,16,FALSE)</f>
        <v>150</v>
      </c>
      <c r="S71" s="54">
        <f>VLOOKUP($A71,'2019 SpaceFuncData-Input'!$A$3:$X$82,17,FALSE)</f>
        <v>0</v>
      </c>
      <c r="T71" s="54">
        <f>VLOOKUP($A71,'2019 SpaceFuncData-Input'!$A$3:$X$82,18,FALSE)</f>
        <v>0</v>
      </c>
      <c r="U71" s="54">
        <f>VLOOKUP($A71,'2019 SpaceFuncData-Input'!$A$3:$X$82,19,FALSE)</f>
        <v>150</v>
      </c>
      <c r="V71" s="54">
        <f>VLOOKUP($A71,'2019 SpaceFuncData-Input'!$A$3:$X$82,20,FALSE)</f>
        <v>400</v>
      </c>
      <c r="W71" s="54">
        <f>VLOOKUP($A71,'2019 SpaceFuncData-Input'!$A$3:$X$82,21,FALSE)</f>
        <v>1.5</v>
      </c>
      <c r="X71" s="54">
        <f>VLOOKUP($A71,'2019 SpaceFuncData-Input'!$A$3:$X$82,22,FALSE)</f>
        <v>2</v>
      </c>
      <c r="Y71" s="54" t="str">
        <f>VLOOKUP($A71,'2019 SpaceFuncData-Input'!$A$3:$X$82,23,FALSE)</f>
        <v>Retail</v>
      </c>
      <c r="Z71" s="54">
        <v>0</v>
      </c>
      <c r="AA71" s="54">
        <v>0</v>
      </c>
      <c r="AB71" s="54">
        <v>0</v>
      </c>
      <c r="AC71" s="42">
        <v>369</v>
      </c>
    </row>
    <row r="72" spans="1:29" ht="15">
      <c r="A72" s="54" t="str">
        <f>'2022 Stds Ltg Table'!B67</f>
        <v>Sports Arena - Playing Area (Recreational)</v>
      </c>
      <c r="B72" s="54" t="str">
        <f>VLOOKUP($A72,'2019 SpaceFuncData-Input'!$A$3:$I$82,2,FALSE)</f>
        <v>Sports/Entertainment - Gym, sports arena (play area)</v>
      </c>
      <c r="C72" s="54">
        <f>VLOOKUP($A72,'2019 SpaceFuncData-Input'!$A$3:$I$82,3,FALSE)</f>
        <v>20</v>
      </c>
      <c r="D72" s="54">
        <f>VLOOKUP($A72,'2019 SpaceFuncData-Input'!$A$3:$I$82,4,FALSE)</f>
        <v>0.5</v>
      </c>
      <c r="E72" s="54">
        <f>VLOOKUP($A72,'2019 SpaceFuncData-Input'!$A$3:$I$82,5,FALSE)</f>
        <v>255</v>
      </c>
      <c r="F72" s="54">
        <f>VLOOKUP($A72,'2019 SpaceFuncData-Input'!$A$3:$I$82,6,FALSE)</f>
        <v>875</v>
      </c>
      <c r="G72" s="54">
        <f>VLOOKUP($A72,'2019 SpaceFuncData-Input'!$A$3:$I$82,7,FALSE)</f>
        <v>0.2</v>
      </c>
      <c r="H72" s="54">
        <f>VLOOKUP($A72,'2019 SpaceFuncData-Input'!$A$3:$I$82,8,FALSE)</f>
        <v>0.89999999999999991</v>
      </c>
      <c r="I72" s="54" t="str">
        <f>VLOOKUP($A72,'2019 SpaceFuncData-Input'!$A$3:$I$82,9,FALSE)</f>
        <v>Gas</v>
      </c>
      <c r="J72" s="118">
        <f>VLOOKUP($A72,'2022 Stds Ltg Table'!$B$4:$G$92,2,0)</f>
        <v>0.75</v>
      </c>
      <c r="K72" s="139" t="str">
        <f>VLOOKUP($A72,'2022 Stds Ltg Table'!$B$4:$G$92,3,0)</f>
        <v>None</v>
      </c>
      <c r="L72" s="118">
        <f>VLOOKUP($A72,'2022 Stds Ltg Table'!$B$4:$G$92,4,0)</f>
        <v>0</v>
      </c>
      <c r="M72" s="139" t="str">
        <f>VLOOKUP($A72,'2022 Stds Ltg Table'!$B$4:$G$92,5,0)</f>
        <v>None</v>
      </c>
      <c r="N72" s="118">
        <f>VLOOKUP($A72,'2022 Stds Ltg Table'!$B$4:$G$92,6,0)</f>
        <v>0</v>
      </c>
      <c r="O72" s="118" t="str">
        <f>VLOOKUP($A72,'2022 Stds Ltg Table'!$B$4:$I$92,7,0)</f>
        <v>None</v>
      </c>
      <c r="P72" s="118">
        <f>VLOOKUP($A72,'2022 Stds Ltg Table'!$B$4:$I$92,8,0)</f>
        <v>0</v>
      </c>
      <c r="Q72" s="54">
        <f>VLOOKUP($A72,'2019 SpaceFuncData-Input'!$A$3:$X$82,15,FALSE)</f>
        <v>150</v>
      </c>
      <c r="R72" s="54">
        <f>VLOOKUP($A72,'2019 SpaceFuncData-Input'!$A$3:$X$82,16,FALSE)</f>
        <v>150</v>
      </c>
      <c r="S72" s="54">
        <f>VLOOKUP($A72,'2019 SpaceFuncData-Input'!$A$3:$X$82,17,FALSE)</f>
        <v>0</v>
      </c>
      <c r="T72" s="54">
        <f>VLOOKUP($A72,'2019 SpaceFuncData-Input'!$A$3:$X$82,18,FALSE)</f>
        <v>0</v>
      </c>
      <c r="U72" s="54">
        <f>VLOOKUP($A72,'2019 SpaceFuncData-Input'!$A$3:$X$82,19,FALSE)</f>
        <v>150</v>
      </c>
      <c r="V72" s="54">
        <f>VLOOKUP($A72,'2019 SpaceFuncData-Input'!$A$3:$X$82,20,FALSE)</f>
        <v>400</v>
      </c>
      <c r="W72" s="54">
        <f>VLOOKUP($A72,'2019 SpaceFuncData-Input'!$A$3:$X$82,21,FALSE)</f>
        <v>1.5</v>
      </c>
      <c r="X72" s="54">
        <f>VLOOKUP($A72,'2019 SpaceFuncData-Input'!$A$3:$X$82,22,FALSE)</f>
        <v>2</v>
      </c>
      <c r="Y72" s="54" t="str">
        <f>VLOOKUP($A72,'2019 SpaceFuncData-Input'!$A$3:$X$82,23,FALSE)</f>
        <v>Retail</v>
      </c>
      <c r="Z72" s="54">
        <v>1</v>
      </c>
      <c r="AA72" s="54">
        <v>0</v>
      </c>
      <c r="AB72" s="54">
        <v>0</v>
      </c>
      <c r="AC72" s="42">
        <v>370</v>
      </c>
    </row>
    <row r="73" spans="1:29" ht="15">
      <c r="A73" s="54" t="str">
        <f>'2022 Stds Ltg Table'!B68</f>
        <v>Theater Area (Motion Picture)</v>
      </c>
      <c r="B73" s="54" t="str">
        <f>VLOOKUP($A73,'2019 SpaceFuncData-Input'!$A$3:$I$82,2,FALSE)</f>
        <v>Assembly - Auditorium seating area</v>
      </c>
      <c r="C73" s="54">
        <f>VLOOKUP($A73,'2019 SpaceFuncData-Input'!$A$3:$I$82,3,FALSE)</f>
        <v>142.85714285714286</v>
      </c>
      <c r="D73" s="54">
        <f>VLOOKUP($A73,'2019 SpaceFuncData-Input'!$A$3:$I$82,4,FALSE)</f>
        <v>0.5</v>
      </c>
      <c r="E73" s="54">
        <f>VLOOKUP($A73,'2019 SpaceFuncData-Input'!$A$3:$I$82,5,FALSE)</f>
        <v>245</v>
      </c>
      <c r="F73" s="54">
        <f>VLOOKUP($A73,'2019 SpaceFuncData-Input'!$A$3:$I$82,6,FALSE)</f>
        <v>105</v>
      </c>
      <c r="G73" s="54">
        <f>VLOOKUP($A73,'2019 SpaceFuncData-Input'!$A$3:$I$82,7,FALSE)</f>
        <v>0.5</v>
      </c>
      <c r="H73" s="54">
        <f>VLOOKUP($A73,'2019 SpaceFuncData-Input'!$A$3:$I$82,8,FALSE)</f>
        <v>0.09</v>
      </c>
      <c r="I73" s="54" t="str">
        <f>VLOOKUP($A73,'2019 SpaceFuncData-Input'!$A$3:$I$82,9,FALSE)</f>
        <v>Electric</v>
      </c>
      <c r="J73" s="118">
        <f>VLOOKUP($A73,'2022 Stds Ltg Table'!$B$4:$G$92,2,0)</f>
        <v>0.5</v>
      </c>
      <c r="K73" s="139" t="str">
        <f>VLOOKUP($A73,'2022 Stds Ltg Table'!$B$4:$G$92,3,0)</f>
        <v>Decorative/Display</v>
      </c>
      <c r="L73" s="118">
        <f>VLOOKUP($A73,'2022 Stds Ltg Table'!$B$4:$G$92,4,0)</f>
        <v>0.25</v>
      </c>
      <c r="M73" s="139" t="str">
        <f>VLOOKUP($A73,'2022 Stds Ltg Table'!$B$4:$G$92,5,0)</f>
        <v>None</v>
      </c>
      <c r="N73" s="118">
        <f>VLOOKUP($A73,'2022 Stds Ltg Table'!$B$4:$G$92,6,0)</f>
        <v>0</v>
      </c>
      <c r="O73" s="118" t="str">
        <f>VLOOKUP($A73,'2022 Stds Ltg Table'!$B$4:$I$92,7,0)</f>
        <v>None</v>
      </c>
      <c r="P73" s="118">
        <f>VLOOKUP($A73,'2022 Stds Ltg Table'!$B$4:$I$92,8,0)</f>
        <v>0</v>
      </c>
      <c r="Q73" s="54">
        <f>VLOOKUP($A73,'2019 SpaceFuncData-Input'!$A$3:$X$82,15,FALSE)</f>
        <v>150</v>
      </c>
      <c r="R73" s="54">
        <f>VLOOKUP($A73,'2019 SpaceFuncData-Input'!$A$3:$X$82,16,FALSE)</f>
        <v>150</v>
      </c>
      <c r="S73" s="54">
        <f>VLOOKUP($A73,'2019 SpaceFuncData-Input'!$A$3:$X$82,17,FALSE)</f>
        <v>0</v>
      </c>
      <c r="T73" s="54">
        <f>VLOOKUP($A73,'2019 SpaceFuncData-Input'!$A$3:$X$82,18,FALSE)</f>
        <v>0</v>
      </c>
      <c r="U73" s="54">
        <f>VLOOKUP($A73,'2019 SpaceFuncData-Input'!$A$3:$X$82,19,FALSE)</f>
        <v>2</v>
      </c>
      <c r="V73" s="54">
        <f>VLOOKUP($A73,'2019 SpaceFuncData-Input'!$A$3:$X$82,20,FALSE)</f>
        <v>50</v>
      </c>
      <c r="W73" s="54">
        <f>VLOOKUP($A73,'2019 SpaceFuncData-Input'!$A$3:$X$82,21,FALSE)</f>
        <v>1.5</v>
      </c>
      <c r="X73" s="54">
        <f>VLOOKUP($A73,'2019 SpaceFuncData-Input'!$A$3:$X$82,22,FALSE)</f>
        <v>2</v>
      </c>
      <c r="Y73" s="54" t="str">
        <f>VLOOKUP($A73,'2019 SpaceFuncData-Input'!$A$3:$X$82,23,FALSE)</f>
        <v>Assembly</v>
      </c>
      <c r="Z73" s="54">
        <v>1</v>
      </c>
      <c r="AA73" s="54">
        <v>0</v>
      </c>
      <c r="AB73" s="54">
        <v>0</v>
      </c>
      <c r="AC73" s="42">
        <v>371</v>
      </c>
    </row>
    <row r="74" spans="1:29" ht="15">
      <c r="A74" s="54" t="str">
        <f>'2022 Stds Ltg Table'!B69</f>
        <v>Theater Area (Performance)</v>
      </c>
      <c r="B74" s="54" t="str">
        <f>VLOOKUP($A74,'2019 SpaceFuncData-Input'!$A$3:$I$82,2,FALSE)</f>
        <v>Sports/Entertainment - Stages, studios</v>
      </c>
      <c r="C74" s="54">
        <f>VLOOKUP($A74,'2019 SpaceFuncData-Input'!$A$3:$I$82,3,FALSE)</f>
        <v>142.85714285714286</v>
      </c>
      <c r="D74" s="54">
        <f>VLOOKUP($A74,'2019 SpaceFuncData-Input'!$A$3:$I$82,4,FALSE)</f>
        <v>0.5</v>
      </c>
      <c r="E74" s="54">
        <f>VLOOKUP($A74,'2019 SpaceFuncData-Input'!$A$3:$I$82,5,FALSE)</f>
        <v>245</v>
      </c>
      <c r="F74" s="54">
        <f>VLOOKUP($A74,'2019 SpaceFuncData-Input'!$A$3:$I$82,6,FALSE)</f>
        <v>105</v>
      </c>
      <c r="G74" s="54">
        <f>VLOOKUP($A74,'2019 SpaceFuncData-Input'!$A$3:$I$82,7,FALSE)</f>
        <v>0.5</v>
      </c>
      <c r="H74" s="54">
        <f>VLOOKUP($A74,'2019 SpaceFuncData-Input'!$A$3:$I$82,8,FALSE)</f>
        <v>0.09</v>
      </c>
      <c r="I74" s="54" t="str">
        <f>VLOOKUP($A74,'2019 SpaceFuncData-Input'!$A$3:$I$82,9,FALSE)</f>
        <v>Gas</v>
      </c>
      <c r="J74" s="118">
        <f>VLOOKUP($A74,'2022 Stds Ltg Table'!$B$4:$G$92,2,0)</f>
        <v>0.8</v>
      </c>
      <c r="K74" s="139" t="str">
        <f>VLOOKUP($A74,'2022 Stds Ltg Table'!$B$4:$G$92,3,0)</f>
        <v>Decorative/Display</v>
      </c>
      <c r="L74" s="118">
        <f>VLOOKUP($A74,'2022 Stds Ltg Table'!$B$4:$G$92,4,0)</f>
        <v>0.25</v>
      </c>
      <c r="M74" s="139" t="str">
        <f>VLOOKUP($A74,'2022 Stds Ltg Table'!$B$4:$G$92,5,0)</f>
        <v>None</v>
      </c>
      <c r="N74" s="118">
        <f>VLOOKUP($A74,'2022 Stds Ltg Table'!$B$4:$G$92,6,0)</f>
        <v>0</v>
      </c>
      <c r="O74" s="118" t="str">
        <f>VLOOKUP($A74,'2022 Stds Ltg Table'!$B$4:$I$92,7,0)</f>
        <v>None</v>
      </c>
      <c r="P74" s="118">
        <f>VLOOKUP($A74,'2022 Stds Ltg Table'!$B$4:$I$92,8,0)</f>
        <v>0</v>
      </c>
      <c r="Q74" s="54">
        <f>VLOOKUP($A74,'2019 SpaceFuncData-Input'!$A$3:$X$82,15,FALSE)</f>
        <v>150</v>
      </c>
      <c r="R74" s="54">
        <f>VLOOKUP($A74,'2019 SpaceFuncData-Input'!$A$3:$X$82,16,FALSE)</f>
        <v>150</v>
      </c>
      <c r="S74" s="54">
        <f>VLOOKUP($A74,'2019 SpaceFuncData-Input'!$A$3:$X$82,17,FALSE)</f>
        <v>0</v>
      </c>
      <c r="T74" s="54">
        <f>VLOOKUP($A74,'2019 SpaceFuncData-Input'!$A$3:$X$82,18,FALSE)</f>
        <v>0</v>
      </c>
      <c r="U74" s="54">
        <f>VLOOKUP($A74,'2019 SpaceFuncData-Input'!$A$3:$X$82,19,FALSE)</f>
        <v>2</v>
      </c>
      <c r="V74" s="54">
        <f>VLOOKUP($A74,'2019 SpaceFuncData-Input'!$A$3:$X$82,20,FALSE)</f>
        <v>200</v>
      </c>
      <c r="W74" s="54">
        <f>VLOOKUP($A74,'2019 SpaceFuncData-Input'!$A$3:$X$82,21,FALSE)</f>
        <v>1.5</v>
      </c>
      <c r="X74" s="54">
        <f>VLOOKUP($A74,'2019 SpaceFuncData-Input'!$A$3:$X$82,22,FALSE)</f>
        <v>2</v>
      </c>
      <c r="Y74" s="54" t="str">
        <f>VLOOKUP($A74,'2019 SpaceFuncData-Input'!$A$3:$X$82,23,FALSE)</f>
        <v>Assembly</v>
      </c>
      <c r="Z74" s="54">
        <v>1</v>
      </c>
      <c r="AA74" s="54">
        <v>0</v>
      </c>
      <c r="AB74" s="54">
        <v>1</v>
      </c>
      <c r="AC74" s="42">
        <v>372</v>
      </c>
    </row>
    <row r="75" spans="1:29" ht="15">
      <c r="A75" s="54" t="str">
        <f>'2022 Stds Ltg Table'!B70</f>
        <v>Transportation Function (Baggage Area)</v>
      </c>
      <c r="B75" s="54" t="str">
        <f>VLOOKUP($A75,'2019 SpaceFuncData-Input'!$A$3:$I$82,2,FALSE)</f>
        <v>Misc - Transportation waiting</v>
      </c>
      <c r="C75" s="54">
        <f>VLOOKUP($A75,'2019 SpaceFuncData-Input'!$A$3:$I$82,3,FALSE)</f>
        <v>33.333333333333336</v>
      </c>
      <c r="D75" s="54">
        <f>VLOOKUP($A75,'2019 SpaceFuncData-Input'!$A$3:$I$82,4,FALSE)</f>
        <v>0.5</v>
      </c>
      <c r="E75" s="54">
        <f>VLOOKUP($A75,'2019 SpaceFuncData-Input'!$A$3:$I$82,5,FALSE)</f>
        <v>250</v>
      </c>
      <c r="F75" s="54">
        <f>VLOOKUP($A75,'2019 SpaceFuncData-Input'!$A$3:$I$82,6,FALSE)</f>
        <v>250</v>
      </c>
      <c r="G75" s="54">
        <f>VLOOKUP($A75,'2019 SpaceFuncData-Input'!$A$3:$I$82,7,FALSE)</f>
        <v>0.5</v>
      </c>
      <c r="H75" s="54">
        <f>VLOOKUP($A75,'2019 SpaceFuncData-Input'!$A$3:$I$82,8,FALSE)</f>
        <v>0.18</v>
      </c>
      <c r="I75" s="54" t="str">
        <f>VLOOKUP($A75,'2019 SpaceFuncData-Input'!$A$3:$I$82,9,FALSE)</f>
        <v>Electric</v>
      </c>
      <c r="J75" s="118">
        <f>VLOOKUP($A75,'2022 Stds Ltg Table'!$B$4:$G$92,2,0)</f>
        <v>0.4</v>
      </c>
      <c r="K75" s="139" t="str">
        <f>VLOOKUP($A75,'2022 Stds Ltg Table'!$B$4:$G$92,3,0)</f>
        <v>None</v>
      </c>
      <c r="L75" s="118">
        <f>VLOOKUP($A75,'2022 Stds Ltg Table'!$B$4:$G$92,4,0)</f>
        <v>0</v>
      </c>
      <c r="M75" s="139" t="str">
        <f>VLOOKUP($A75,'2022 Stds Ltg Table'!$B$4:$G$92,5,0)</f>
        <v>None</v>
      </c>
      <c r="N75" s="118">
        <f>VLOOKUP($A75,'2022 Stds Ltg Table'!$B$4:$G$92,6,0)</f>
        <v>0</v>
      </c>
      <c r="O75" s="118" t="str">
        <f>VLOOKUP($A75,'2022 Stds Ltg Table'!$B$4:$I$92,7,0)</f>
        <v>None</v>
      </c>
      <c r="P75" s="118">
        <f>VLOOKUP($A75,'2022 Stds Ltg Table'!$B$4:$I$92,8,0)</f>
        <v>0</v>
      </c>
      <c r="Q75" s="54">
        <f>VLOOKUP($A75,'2019 SpaceFuncData-Input'!$A$3:$X$82,15,FALSE)</f>
        <v>150</v>
      </c>
      <c r="R75" s="54">
        <f>VLOOKUP($A75,'2019 SpaceFuncData-Input'!$A$3:$X$82,16,FALSE)</f>
        <v>150</v>
      </c>
      <c r="S75" s="54">
        <f>VLOOKUP($A75,'2019 SpaceFuncData-Input'!$A$3:$X$82,17,FALSE)</f>
        <v>0</v>
      </c>
      <c r="T75" s="54">
        <f>VLOOKUP($A75,'2019 SpaceFuncData-Input'!$A$3:$X$82,18,FALSE)</f>
        <v>0</v>
      </c>
      <c r="U75" s="54">
        <f>VLOOKUP($A75,'2019 SpaceFuncData-Input'!$A$3:$X$82,19,FALSE)</f>
        <v>50</v>
      </c>
      <c r="V75" s="54">
        <f>VLOOKUP($A75,'2019 SpaceFuncData-Input'!$A$3:$X$82,20,FALSE)</f>
        <v>500</v>
      </c>
      <c r="W75" s="54">
        <f>VLOOKUP($A75,'2019 SpaceFuncData-Input'!$A$3:$X$82,21,FALSE)</f>
        <v>1.5</v>
      </c>
      <c r="X75" s="54">
        <f>VLOOKUP($A75,'2019 SpaceFuncData-Input'!$A$3:$X$82,22,FALSE)</f>
        <v>2</v>
      </c>
      <c r="Y75" s="54" t="str">
        <f>VLOOKUP($A75,'2019 SpaceFuncData-Input'!$A$3:$X$82,23,FALSE)</f>
        <v>Assembly</v>
      </c>
      <c r="Z75" s="54">
        <v>0</v>
      </c>
      <c r="AA75" s="54">
        <v>0</v>
      </c>
      <c r="AB75" s="54">
        <v>0</v>
      </c>
      <c r="AC75" s="42">
        <v>373</v>
      </c>
    </row>
    <row r="76" spans="1:29" ht="15">
      <c r="A76" s="54" t="str">
        <f>'2022 Stds Ltg Table'!B71</f>
        <v>Transportation Function (Ticketing Area)</v>
      </c>
      <c r="B76" s="54" t="str">
        <f>VLOOKUP($A76,'2019 SpaceFuncData-Input'!$A$3:$I$82,2,FALSE)</f>
        <v>Misc - Transportation waiting</v>
      </c>
      <c r="C76" s="54">
        <f>VLOOKUP($A76,'2019 SpaceFuncData-Input'!$A$3:$I$82,3,FALSE)</f>
        <v>33.333333333333336</v>
      </c>
      <c r="D76" s="54">
        <f>VLOOKUP($A76,'2019 SpaceFuncData-Input'!$A$3:$I$82,4,FALSE)</f>
        <v>0.5</v>
      </c>
      <c r="E76" s="54">
        <f>VLOOKUP($A76,'2019 SpaceFuncData-Input'!$A$3:$I$82,5,FALSE)</f>
        <v>250</v>
      </c>
      <c r="F76" s="54">
        <f>VLOOKUP($A76,'2019 SpaceFuncData-Input'!$A$3:$I$82,6,FALSE)</f>
        <v>250</v>
      </c>
      <c r="G76" s="54">
        <f>VLOOKUP($A76,'2019 SpaceFuncData-Input'!$A$3:$I$82,7,FALSE)</f>
        <v>0.5</v>
      </c>
      <c r="H76" s="54">
        <f>VLOOKUP($A76,'2019 SpaceFuncData-Input'!$A$3:$I$82,8,FALSE)</f>
        <v>0.18</v>
      </c>
      <c r="I76" s="54" t="str">
        <f>VLOOKUP($A76,'2019 SpaceFuncData-Input'!$A$3:$I$82,9,FALSE)</f>
        <v>Electric</v>
      </c>
      <c r="J76" s="118">
        <f>VLOOKUP($A76,'2022 Stds Ltg Table'!$B$4:$G$92,2,0)</f>
        <v>0.45</v>
      </c>
      <c r="K76" s="139" t="str">
        <f>VLOOKUP($A76,'2022 Stds Ltg Table'!$B$4:$G$92,3,0)</f>
        <v>Decorative/Display</v>
      </c>
      <c r="L76" s="118">
        <f>VLOOKUP($A76,'2022 Stds Ltg Table'!$B$4:$G$92,4,0)</f>
        <v>0.2</v>
      </c>
      <c r="M76" s="139" t="str">
        <f>VLOOKUP($A76,'2022 Stds Ltg Table'!$B$4:$G$92,5,0)</f>
        <v>None</v>
      </c>
      <c r="N76" s="118">
        <f>VLOOKUP($A76,'2022 Stds Ltg Table'!$B$4:$G$92,6,0)</f>
        <v>0</v>
      </c>
      <c r="O76" s="118" t="str">
        <f>VLOOKUP($A76,'2022 Stds Ltg Table'!$B$4:$I$92,7,0)</f>
        <v>None</v>
      </c>
      <c r="P76" s="118">
        <f>VLOOKUP($A76,'2022 Stds Ltg Table'!$B$4:$I$92,8,0)</f>
        <v>0</v>
      </c>
      <c r="Q76" s="54">
        <f>VLOOKUP($A76,'2019 SpaceFuncData-Input'!$A$3:$X$82,15,FALSE)</f>
        <v>150</v>
      </c>
      <c r="R76" s="54">
        <f>VLOOKUP($A76,'2019 SpaceFuncData-Input'!$A$3:$X$82,16,FALSE)</f>
        <v>150</v>
      </c>
      <c r="S76" s="54">
        <f>VLOOKUP($A76,'2019 SpaceFuncData-Input'!$A$3:$X$82,17,FALSE)</f>
        <v>0</v>
      </c>
      <c r="T76" s="54">
        <f>VLOOKUP($A76,'2019 SpaceFuncData-Input'!$A$3:$X$82,18,FALSE)</f>
        <v>0</v>
      </c>
      <c r="U76" s="54">
        <f>VLOOKUP($A76,'2019 SpaceFuncData-Input'!$A$3:$X$82,19,FALSE)</f>
        <v>50</v>
      </c>
      <c r="V76" s="54">
        <f>VLOOKUP($A76,'2019 SpaceFuncData-Input'!$A$3:$X$82,20,FALSE)</f>
        <v>500</v>
      </c>
      <c r="W76" s="54">
        <f>VLOOKUP($A76,'2019 SpaceFuncData-Input'!$A$3:$X$82,21,FALSE)</f>
        <v>1.5</v>
      </c>
      <c r="X76" s="54">
        <f>VLOOKUP($A76,'2019 SpaceFuncData-Input'!$A$3:$X$82,22,FALSE)</f>
        <v>2</v>
      </c>
      <c r="Y76" s="54" t="str">
        <f>VLOOKUP($A76,'2019 SpaceFuncData-Input'!$A$3:$X$82,23,FALSE)</f>
        <v>Assembly</v>
      </c>
      <c r="Z76" s="54">
        <v>0</v>
      </c>
      <c r="AA76" s="54">
        <v>0</v>
      </c>
      <c r="AB76" s="54">
        <v>0</v>
      </c>
      <c r="AC76" s="42">
        <v>374</v>
      </c>
    </row>
    <row r="77" spans="1:29" ht="15">
      <c r="A77" s="54" t="str">
        <f>'2022 Stds Ltg Table'!B80</f>
        <v>Unleased Tenant Area</v>
      </c>
      <c r="B77" s="54" t="str">
        <f>VLOOKUP($A77,'2019 SpaceFuncData-Input'!$A$3:$I$82,2,FALSE)</f>
        <v>Office - Office space</v>
      </c>
      <c r="C77" s="54">
        <f>VLOOKUP($A77,'2019 SpaceFuncData-Input'!$A$3:$I$82,3,FALSE)</f>
        <v>10</v>
      </c>
      <c r="D77" s="54">
        <f>VLOOKUP($A77,'2019 SpaceFuncData-Input'!$A$3:$I$82,4,FALSE)</f>
        <v>0.5</v>
      </c>
      <c r="E77" s="54">
        <f>VLOOKUP($A77,'2019 SpaceFuncData-Input'!$A$3:$I$82,5,FALSE)</f>
        <v>250</v>
      </c>
      <c r="F77" s="54">
        <f>VLOOKUP($A77,'2019 SpaceFuncData-Input'!$A$3:$I$82,6,FALSE)</f>
        <v>200</v>
      </c>
      <c r="G77" s="54">
        <f>VLOOKUP($A77,'2019 SpaceFuncData-Input'!$A$3:$I$82,7,FALSE)</f>
        <v>1.5</v>
      </c>
      <c r="H77" s="54">
        <f>VLOOKUP($A77,'2019 SpaceFuncData-Input'!$A$3:$I$82,8,FALSE)</f>
        <v>0.18</v>
      </c>
      <c r="I77" s="54" t="str">
        <f>VLOOKUP($A77,'2019 SpaceFuncData-Input'!$A$3:$I$82,9,FALSE)</f>
        <v>Electric</v>
      </c>
      <c r="J77" s="118">
        <f>VLOOKUP($A77,'2022 Stds Ltg Table'!$B$4:$G$92,2,0)</f>
        <v>0.6</v>
      </c>
      <c r="K77" s="139" t="str">
        <f>VLOOKUP($A77,'2022 Stds Ltg Table'!$B$4:$G$92,3,0)</f>
        <v>None</v>
      </c>
      <c r="L77" s="118">
        <f>VLOOKUP($A77,'2022 Stds Ltg Table'!$B$4:$G$92,4,0)</f>
        <v>0</v>
      </c>
      <c r="M77" s="139" t="str">
        <f>VLOOKUP($A77,'2022 Stds Ltg Table'!$B$4:$G$92,5,0)</f>
        <v>None</v>
      </c>
      <c r="N77" s="118">
        <f>VLOOKUP($A77,'2022 Stds Ltg Table'!$B$4:$G$92,6,0)</f>
        <v>0</v>
      </c>
      <c r="O77" s="118" t="str">
        <f>VLOOKUP($A77,'2022 Stds Ltg Table'!$B$4:$I$92,7,0)</f>
        <v>None</v>
      </c>
      <c r="P77" s="118">
        <f>VLOOKUP($A77,'2022 Stds Ltg Table'!$B$4:$I$92,8,0)</f>
        <v>0</v>
      </c>
      <c r="Q77" s="54">
        <f>VLOOKUP($A77,'2019 SpaceFuncData-Input'!$A$3:$X$82,15,FALSE)</f>
        <v>150</v>
      </c>
      <c r="R77" s="54">
        <f>VLOOKUP($A77,'2019 SpaceFuncData-Input'!$A$3:$X$82,16,FALSE)</f>
        <v>150</v>
      </c>
      <c r="S77" s="54">
        <f>VLOOKUP($A77,'2019 SpaceFuncData-Input'!$A$3:$X$82,17,FALSE)</f>
        <v>0</v>
      </c>
      <c r="T77" s="54">
        <f>VLOOKUP($A77,'2019 SpaceFuncData-Input'!$A$3:$X$82,18,FALSE)</f>
        <v>0</v>
      </c>
      <c r="U77" s="54">
        <f>VLOOKUP($A77,'2019 SpaceFuncData-Input'!$A$3:$X$82,19,FALSE)</f>
        <v>75</v>
      </c>
      <c r="V77" s="54">
        <f>VLOOKUP($A77,'2019 SpaceFuncData-Input'!$A$3:$X$82,20,FALSE)</f>
        <v>500</v>
      </c>
      <c r="W77" s="54">
        <f>VLOOKUP($A77,'2019 SpaceFuncData-Input'!$A$3:$X$82,21,FALSE)</f>
        <v>1</v>
      </c>
      <c r="X77" s="54">
        <f>VLOOKUP($A77,'2019 SpaceFuncData-Input'!$A$3:$X$82,22,FALSE)</f>
        <v>4</v>
      </c>
      <c r="Y77" s="54" t="str">
        <f>VLOOKUP($A77,'2019 SpaceFuncData-Input'!$A$3:$X$82,23,FALSE)</f>
        <v>Office</v>
      </c>
      <c r="Z77" s="54">
        <v>1</v>
      </c>
      <c r="AA77" s="54">
        <v>0</v>
      </c>
      <c r="AB77" s="54">
        <v>1</v>
      </c>
      <c r="AC77" s="42">
        <v>375</v>
      </c>
    </row>
    <row r="78" spans="1:29" ht="15">
      <c r="A78" s="54" t="str">
        <f>'2022 Stds Ltg Table'!B81</f>
        <v>Unoccupied-Exclude from Gross Floor Area</v>
      </c>
      <c r="B78" s="54" t="str">
        <f>VLOOKUP($A78,'2019 SpaceFuncData-Input'!$A$3:$I$82,2,FALSE)</f>
        <v>NA</v>
      </c>
      <c r="C78" s="54">
        <f>VLOOKUP($A78,'2019 SpaceFuncData-Input'!$A$3:$I$82,3,FALSE)</f>
        <v>0</v>
      </c>
      <c r="D78" s="54">
        <f>VLOOKUP($A78,'2019 SpaceFuncData-Input'!$A$3:$I$82,4,FALSE)</f>
        <v>0.5</v>
      </c>
      <c r="E78" s="54">
        <f>VLOOKUP($A78,'2019 SpaceFuncData-Input'!$A$3:$I$82,5,FALSE)</f>
        <v>250</v>
      </c>
      <c r="F78" s="54">
        <f>VLOOKUP($A78,'2019 SpaceFuncData-Input'!$A$3:$I$82,6,FALSE)</f>
        <v>250</v>
      </c>
      <c r="G78" s="54">
        <f>VLOOKUP($A78,'2019 SpaceFuncData-Input'!$A$3:$I$82,7,FALSE)</f>
        <v>0</v>
      </c>
      <c r="H78" s="54">
        <f>VLOOKUP($A78,'2019 SpaceFuncData-Input'!$A$3:$I$82,8,FALSE)</f>
        <v>0</v>
      </c>
      <c r="I78" s="54" t="str">
        <f>VLOOKUP($A78,'2019 SpaceFuncData-Input'!$A$3:$I$82,9,FALSE)</f>
        <v>Gas</v>
      </c>
      <c r="J78" s="118">
        <f>VLOOKUP($A78,'2022 Stds Ltg Table'!$B$4:$G$92,2,0)</f>
        <v>0</v>
      </c>
      <c r="K78" s="139" t="str">
        <f>VLOOKUP($A78,'2022 Stds Ltg Table'!$B$4:$G$92,3,0)</f>
        <v>None</v>
      </c>
      <c r="L78" s="118">
        <f>VLOOKUP($A78,'2022 Stds Ltg Table'!$B$4:$G$92,4,0)</f>
        <v>0</v>
      </c>
      <c r="M78" s="139" t="str">
        <f>VLOOKUP($A78,'2022 Stds Ltg Table'!$B$4:$G$92,5,0)</f>
        <v>None</v>
      </c>
      <c r="N78" s="118">
        <f>VLOOKUP($A78,'2022 Stds Ltg Table'!$B$4:$G$92,6,0)</f>
        <v>0</v>
      </c>
      <c r="O78" s="118" t="str">
        <f>VLOOKUP($A78,'2022 Stds Ltg Table'!$B$4:$I$92,7,0)</f>
        <v>None</v>
      </c>
      <c r="P78" s="118">
        <f>VLOOKUP($A78,'2022 Stds Ltg Table'!$B$4:$I$92,8,0)</f>
        <v>0</v>
      </c>
      <c r="Q78" s="54">
        <f>VLOOKUP($A78,'2019 SpaceFuncData-Input'!$A$3:$X$82,15,FALSE)</f>
        <v>8760</v>
      </c>
      <c r="R78" s="54">
        <f>VLOOKUP($A78,'2019 SpaceFuncData-Input'!$A$3:$X$82,16,FALSE)</f>
        <v>8760</v>
      </c>
      <c r="S78" s="54">
        <f>VLOOKUP($A78,'2019 SpaceFuncData-Input'!$A$3:$X$82,17,FALSE)</f>
        <v>0</v>
      </c>
      <c r="T78" s="54">
        <f>VLOOKUP($A78,'2019 SpaceFuncData-Input'!$A$3:$X$82,18,FALSE)</f>
        <v>0</v>
      </c>
      <c r="U78" s="54">
        <f>VLOOKUP($A78,'2019 SpaceFuncData-Input'!$A$3:$X$82,19,FALSE)</f>
        <v>0</v>
      </c>
      <c r="V78" s="54">
        <f>VLOOKUP($A78,'2019 SpaceFuncData-Input'!$A$3:$X$82,20,FALSE)</f>
        <v>0</v>
      </c>
      <c r="W78" s="54">
        <f>VLOOKUP($A78,'2019 SpaceFuncData-Input'!$A$3:$X$82,21,FALSE)</f>
        <v>0</v>
      </c>
      <c r="X78" s="54">
        <f>VLOOKUP($A78,'2019 SpaceFuncData-Input'!$A$3:$X$82,22,FALSE)</f>
        <v>0</v>
      </c>
      <c r="Y78" s="54" t="str">
        <f>VLOOKUP($A78,'2019 SpaceFuncData-Input'!$A$3:$X$82,23,FALSE)</f>
        <v>Unoccupied</v>
      </c>
      <c r="Z78" s="54">
        <v>1</v>
      </c>
      <c r="AA78" s="54">
        <v>1</v>
      </c>
      <c r="AB78" s="54">
        <v>0</v>
      </c>
      <c r="AC78" s="42">
        <v>376</v>
      </c>
    </row>
    <row r="79" spans="1:29" ht="15">
      <c r="A79" s="54" t="str">
        <f>'2022 Stds Ltg Table'!B82</f>
        <v>Unoccupied-Include in Gross Floor Area</v>
      </c>
      <c r="B79" s="54" t="str">
        <f>VLOOKUP($A79,'2019 SpaceFuncData-Input'!$A$3:$I$82,2,FALSE)</f>
        <v>NA</v>
      </c>
      <c r="C79" s="54">
        <f>VLOOKUP($A79,'2019 SpaceFuncData-Input'!$A$3:$I$82,3,FALSE)</f>
        <v>0</v>
      </c>
      <c r="D79" s="54">
        <f>VLOOKUP($A79,'2019 SpaceFuncData-Input'!$A$3:$I$82,4,FALSE)</f>
        <v>0.5</v>
      </c>
      <c r="E79" s="54">
        <f>VLOOKUP($A79,'2019 SpaceFuncData-Input'!$A$3:$I$82,5,FALSE)</f>
        <v>250</v>
      </c>
      <c r="F79" s="54">
        <f>VLOOKUP($A79,'2019 SpaceFuncData-Input'!$A$3:$I$82,6,FALSE)</f>
        <v>250</v>
      </c>
      <c r="G79" s="54">
        <f>VLOOKUP($A79,'2019 SpaceFuncData-Input'!$A$3:$I$82,7,FALSE)</f>
        <v>0</v>
      </c>
      <c r="H79" s="54">
        <f>VLOOKUP($A79,'2019 SpaceFuncData-Input'!$A$3:$I$82,8,FALSE)</f>
        <v>0</v>
      </c>
      <c r="I79" s="54" t="str">
        <f>VLOOKUP($A79,'2019 SpaceFuncData-Input'!$A$3:$I$82,9,FALSE)</f>
        <v>Gas</v>
      </c>
      <c r="J79" s="118">
        <f>VLOOKUP($A79,'2022 Stds Ltg Table'!$B$4:$G$92,2,0)</f>
        <v>0</v>
      </c>
      <c r="K79" s="139" t="str">
        <f>VLOOKUP($A79,'2022 Stds Ltg Table'!$B$4:$G$92,3,0)</f>
        <v>None</v>
      </c>
      <c r="L79" s="118">
        <f>VLOOKUP($A79,'2022 Stds Ltg Table'!$B$4:$G$92,4,0)</f>
        <v>0</v>
      </c>
      <c r="M79" s="139" t="str">
        <f>VLOOKUP($A79,'2022 Stds Ltg Table'!$B$4:$G$92,5,0)</f>
        <v>None</v>
      </c>
      <c r="N79" s="118">
        <f>VLOOKUP($A79,'2022 Stds Ltg Table'!$B$4:$G$92,6,0)</f>
        <v>0</v>
      </c>
      <c r="O79" s="118" t="str">
        <f>VLOOKUP($A79,'2022 Stds Ltg Table'!$B$4:$I$92,7,0)</f>
        <v>None</v>
      </c>
      <c r="P79" s="118">
        <f>VLOOKUP($A79,'2022 Stds Ltg Table'!$B$4:$I$92,8,0)</f>
        <v>0</v>
      </c>
      <c r="Q79" s="54">
        <f>VLOOKUP($A79,'2019 SpaceFuncData-Input'!$A$3:$X$82,15,FALSE)</f>
        <v>8760</v>
      </c>
      <c r="R79" s="54">
        <f>VLOOKUP($A79,'2019 SpaceFuncData-Input'!$A$3:$X$82,16,FALSE)</f>
        <v>8760</v>
      </c>
      <c r="S79" s="54">
        <f>VLOOKUP($A79,'2019 SpaceFuncData-Input'!$A$3:$X$82,17,FALSE)</f>
        <v>0</v>
      </c>
      <c r="T79" s="54">
        <f>VLOOKUP($A79,'2019 SpaceFuncData-Input'!$A$3:$X$82,18,FALSE)</f>
        <v>0</v>
      </c>
      <c r="U79" s="54">
        <f>VLOOKUP($A79,'2019 SpaceFuncData-Input'!$A$3:$X$82,19,FALSE)</f>
        <v>0</v>
      </c>
      <c r="V79" s="54">
        <f>VLOOKUP($A79,'2019 SpaceFuncData-Input'!$A$3:$X$82,20,FALSE)</f>
        <v>0</v>
      </c>
      <c r="W79" s="54">
        <f>VLOOKUP($A79,'2019 SpaceFuncData-Input'!$A$3:$X$82,21,FALSE)</f>
        <v>0</v>
      </c>
      <c r="X79" s="54">
        <f>VLOOKUP($A79,'2019 SpaceFuncData-Input'!$A$3:$X$82,22,FALSE)</f>
        <v>0</v>
      </c>
      <c r="Y79" s="54" t="str">
        <f>VLOOKUP($A79,'2019 SpaceFuncData-Input'!$A$3:$X$82,23,FALSE)</f>
        <v>Unoccupied</v>
      </c>
      <c r="Z79" s="54">
        <v>1</v>
      </c>
      <c r="AA79" s="54">
        <v>1</v>
      </c>
      <c r="AB79" s="54">
        <v>0</v>
      </c>
      <c r="AC79" s="42">
        <v>377</v>
      </c>
    </row>
    <row r="80" spans="1:29" ht="15">
      <c r="A80" s="54" t="str">
        <f>'2022 Stds Ltg Table'!B72</f>
        <v>Videoconferencing Studio</v>
      </c>
      <c r="B80" s="54" t="str">
        <f>VLOOKUP($A80,'2019 SpaceFuncData-Input'!$A$3:$I$82,2,FALSE)</f>
        <v>General - Conference/meeting</v>
      </c>
      <c r="C80" s="54">
        <f>VLOOKUP($A80,'2019 SpaceFuncData-Input'!$A$3:$I$82,3,FALSE)</f>
        <v>10</v>
      </c>
      <c r="D80" s="54">
        <f>VLOOKUP($A80,'2019 SpaceFuncData-Input'!$A$3:$I$82,4,FALSE)</f>
        <v>0.5</v>
      </c>
      <c r="E80" s="54">
        <f>VLOOKUP($A80,'2019 SpaceFuncData-Input'!$A$3:$I$82,5,FALSE)</f>
        <v>250</v>
      </c>
      <c r="F80" s="54">
        <f>VLOOKUP($A80,'2019 SpaceFuncData-Input'!$A$3:$I$82,6,FALSE)</f>
        <v>200</v>
      </c>
      <c r="G80" s="54">
        <f>VLOOKUP($A80,'2019 SpaceFuncData-Input'!$A$3:$I$82,7,FALSE)</f>
        <v>1.5</v>
      </c>
      <c r="H80" s="54">
        <f>VLOOKUP($A80,'2019 SpaceFuncData-Input'!$A$3:$I$82,8,FALSE)</f>
        <v>0.18</v>
      </c>
      <c r="I80" s="54" t="str">
        <f>VLOOKUP($A80,'2019 SpaceFuncData-Input'!$A$3:$I$82,9,FALSE)</f>
        <v>Electric</v>
      </c>
      <c r="J80" s="118">
        <f>VLOOKUP($A80,'2022 Stds Ltg Table'!$B$4:$G$92,2,0)</f>
        <v>0.9</v>
      </c>
      <c r="K80" s="139" t="str">
        <f>VLOOKUP($A80,'2022 Stds Ltg Table'!$B$4:$G$92,3,0)</f>
        <v>Videoconferencing (Note 14)</v>
      </c>
      <c r="L80" s="118">
        <f>VLOOKUP($A80,'2022 Stds Ltg Table'!$B$4:$G$92,4,0)</f>
        <v>1</v>
      </c>
      <c r="M80" s="139" t="str">
        <f>VLOOKUP($A80,'2022 Stds Ltg Table'!$B$4:$G$92,5,0)</f>
        <v>None</v>
      </c>
      <c r="N80" s="118">
        <f>VLOOKUP($A80,'2022 Stds Ltg Table'!$B$4:$G$92,6,0)</f>
        <v>0</v>
      </c>
      <c r="O80" s="118" t="str">
        <f>VLOOKUP($A80,'2022 Stds Ltg Table'!$B$4:$I$92,7,0)</f>
        <v>None</v>
      </c>
      <c r="P80" s="118">
        <f>VLOOKUP($A80,'2022 Stds Ltg Table'!$B$4:$I$92,8,0)</f>
        <v>0</v>
      </c>
      <c r="Q80" s="54">
        <f>VLOOKUP($A80,'2019 SpaceFuncData-Input'!$A$3:$X$82,15,FALSE)</f>
        <v>150</v>
      </c>
      <c r="R80" s="54">
        <f>VLOOKUP($A80,'2019 SpaceFuncData-Input'!$A$3:$X$82,16,FALSE)</f>
        <v>150</v>
      </c>
      <c r="S80" s="54">
        <f>VLOOKUP($A80,'2019 SpaceFuncData-Input'!$A$3:$X$82,17,FALSE)</f>
        <v>0</v>
      </c>
      <c r="T80" s="54">
        <f>VLOOKUP($A80,'2019 SpaceFuncData-Input'!$A$3:$X$82,18,FALSE)</f>
        <v>0</v>
      </c>
      <c r="U80" s="54">
        <f>VLOOKUP($A80,'2019 SpaceFuncData-Input'!$A$3:$X$82,19,FALSE)</f>
        <v>300</v>
      </c>
      <c r="V80" s="54">
        <f>VLOOKUP($A80,'2019 SpaceFuncData-Input'!$A$3:$X$82,20,FALSE)</f>
        <v>300</v>
      </c>
      <c r="W80" s="54">
        <f>VLOOKUP($A80,'2019 SpaceFuncData-Input'!$A$3:$X$82,21,FALSE)</f>
        <v>1.5</v>
      </c>
      <c r="X80" s="54">
        <f>VLOOKUP($A80,'2019 SpaceFuncData-Input'!$A$3:$X$82,22,FALSE)</f>
        <v>2</v>
      </c>
      <c r="Y80" s="54" t="str">
        <f>VLOOKUP($A80,'2019 SpaceFuncData-Input'!$A$3:$X$82,23,FALSE)</f>
        <v>Office</v>
      </c>
      <c r="Z80" s="54">
        <v>1</v>
      </c>
      <c r="AA80" s="54">
        <v>0</v>
      </c>
      <c r="AB80" s="54">
        <v>0</v>
      </c>
      <c r="AC80" s="42">
        <v>378</v>
      </c>
    </row>
    <row r="81" spans="1:30" ht="15">
      <c r="A81" s="54" t="str">
        <f>'2022 Stds Ltg Table'!B73</f>
        <v>All other</v>
      </c>
      <c r="B81" s="54" t="str">
        <f>VLOOKUP($A81,'2019 SpaceFuncData-Input'!$A$3:$I$82,2,FALSE)</f>
        <v>Misc - All others</v>
      </c>
      <c r="C81" s="54">
        <f>VLOOKUP($A81,'2019 SpaceFuncData-Input'!$A$3:$I$82,3,FALSE)</f>
        <v>10</v>
      </c>
      <c r="D81" s="54">
        <f>VLOOKUP($A81,'2019 SpaceFuncData-Input'!$A$3:$I$82,4,FALSE)</f>
        <v>0.5</v>
      </c>
      <c r="E81" s="54">
        <f>VLOOKUP($A81,'2019 SpaceFuncData-Input'!$A$3:$I$82,5,FALSE)</f>
        <v>250</v>
      </c>
      <c r="F81" s="54">
        <f>VLOOKUP($A81,'2019 SpaceFuncData-Input'!$A$3:$I$82,6,FALSE)</f>
        <v>200</v>
      </c>
      <c r="G81" s="54">
        <f>VLOOKUP($A81,'2019 SpaceFuncData-Input'!$A$3:$I$82,7,FALSE)</f>
        <v>1</v>
      </c>
      <c r="H81" s="54">
        <f>VLOOKUP($A81,'2019 SpaceFuncData-Input'!$A$3:$I$82,8,FALSE)</f>
        <v>0.18</v>
      </c>
      <c r="I81" s="54" t="str">
        <f>VLOOKUP($A81,'2019 SpaceFuncData-Input'!$A$3:$I$82,9,FALSE)</f>
        <v>Gas</v>
      </c>
      <c r="J81" s="118">
        <f>VLOOKUP($A81,'2022 Stds Ltg Table'!$B$4:$G$92,2,0)</f>
        <v>0.4</v>
      </c>
      <c r="K81" s="139" t="str">
        <f>VLOOKUP($A81,'2022 Stds Ltg Table'!$B$4:$G$92,3,0)</f>
        <v>None</v>
      </c>
      <c r="L81" s="118">
        <f>VLOOKUP($A81,'2022 Stds Ltg Table'!$B$4:$G$92,4,0)</f>
        <v>0</v>
      </c>
      <c r="M81" s="139" t="str">
        <f>VLOOKUP($A81,'2022 Stds Ltg Table'!$B$4:$G$92,5,0)</f>
        <v>None</v>
      </c>
      <c r="N81" s="118">
        <f>VLOOKUP($A81,'2022 Stds Ltg Table'!$B$4:$G$92,6,0)</f>
        <v>0</v>
      </c>
      <c r="O81" s="118" t="str">
        <f>VLOOKUP($A81,'2022 Stds Ltg Table'!$B$4:$I$92,7,0)</f>
        <v>None</v>
      </c>
      <c r="P81" s="118">
        <f>VLOOKUP($A81,'2022 Stds Ltg Table'!$B$4:$I$92,8,0)</f>
        <v>0</v>
      </c>
      <c r="Q81" s="54">
        <f>VLOOKUP($A81,'2019 SpaceFuncData-Input'!$A$3:$X$82,15,FALSE)</f>
        <v>150</v>
      </c>
      <c r="R81" s="54">
        <f>VLOOKUP($A81,'2019 SpaceFuncData-Input'!$A$3:$X$82,16,FALSE)</f>
        <v>150</v>
      </c>
      <c r="S81" s="54">
        <f>VLOOKUP($A81,'2019 SpaceFuncData-Input'!$A$3:$X$82,17,FALSE)</f>
        <v>0</v>
      </c>
      <c r="T81" s="54">
        <f>VLOOKUP($A81,'2019 SpaceFuncData-Input'!$A$3:$X$82,18,FALSE)</f>
        <v>0</v>
      </c>
      <c r="U81" s="54">
        <f>VLOOKUP($A81,'2019 SpaceFuncData-Input'!$A$3:$X$82,19,FALSE)</f>
        <v>100</v>
      </c>
      <c r="V81" s="54">
        <f>VLOOKUP($A81,'2019 SpaceFuncData-Input'!$A$3:$X$82,20,FALSE)</f>
        <v>300</v>
      </c>
      <c r="W81" s="54">
        <f>VLOOKUP($A81,'2019 SpaceFuncData-Input'!$A$3:$X$82,21,FALSE)</f>
        <v>1.5</v>
      </c>
      <c r="X81" s="54">
        <f>VLOOKUP($A81,'2019 SpaceFuncData-Input'!$A$3:$X$82,22,FALSE)</f>
        <v>2</v>
      </c>
      <c r="Y81" s="54" t="str">
        <f>VLOOKUP($A81,'2019 SpaceFuncData-Input'!$A$3:$X$82,23,FALSE)</f>
        <v>Office</v>
      </c>
      <c r="Z81" s="54">
        <v>1</v>
      </c>
      <c r="AA81" s="54">
        <v>0</v>
      </c>
      <c r="AB81" s="54">
        <v>1</v>
      </c>
      <c r="AC81" s="42">
        <v>301</v>
      </c>
    </row>
    <row r="82" spans="1:30" ht="15">
      <c r="A82" s="174" t="s">
        <v>217</v>
      </c>
      <c r="B82" s="174" t="str">
        <f>B19</f>
        <v>General - Conference/meeting</v>
      </c>
      <c r="C82" s="174">
        <f>C19</f>
        <v>66.666666666666671</v>
      </c>
      <c r="D82" s="174">
        <f t="shared" ref="D82:I82" si="2">D19</f>
        <v>0.5</v>
      </c>
      <c r="E82" s="174">
        <f t="shared" si="2"/>
        <v>245</v>
      </c>
      <c r="F82" s="174">
        <f t="shared" si="2"/>
        <v>155</v>
      </c>
      <c r="G82" s="174">
        <f t="shared" si="2"/>
        <v>1</v>
      </c>
      <c r="H82" s="174">
        <f t="shared" si="2"/>
        <v>0.09</v>
      </c>
      <c r="I82" s="174" t="str">
        <f t="shared" si="2"/>
        <v>Electric</v>
      </c>
      <c r="J82" s="118">
        <f>VLOOKUP($A82,'2022 Stds Ltg Table'!$B$4:$G$92,2,0)</f>
        <v>0.75</v>
      </c>
      <c r="K82" s="139" t="str">
        <f>VLOOKUP($A82,'2022 Stds Ltg Table'!$B$4:$G$92,3,0)</f>
        <v>Decorative/Display</v>
      </c>
      <c r="L82" s="118">
        <f>VLOOKUP($A82,'2022 Stds Ltg Table'!$B$4:$G$92,4,0)</f>
        <v>0.3</v>
      </c>
      <c r="M82" s="139" t="str">
        <f>VLOOKUP($A82,'2022 Stds Ltg Table'!$B$4:$G$92,5,0)</f>
        <v>None</v>
      </c>
      <c r="N82" s="118">
        <f>VLOOKUP($A82,'2022 Stds Ltg Table'!$B$4:$G$92,6,0)</f>
        <v>0</v>
      </c>
      <c r="O82" s="118" t="str">
        <f>VLOOKUP($A82,'2022 Stds Ltg Table'!$B$4:$I$92,7,0)</f>
        <v>None</v>
      </c>
      <c r="P82" s="118">
        <f>VLOOKUP($A82,'2022 Stds Ltg Table'!$B$4:$I$92,8,0)</f>
        <v>0</v>
      </c>
      <c r="Q82" s="174">
        <f t="shared" ref="Q82:AB82" si="3">Q19</f>
        <v>150</v>
      </c>
      <c r="R82" s="174">
        <f t="shared" si="3"/>
        <v>150</v>
      </c>
      <c r="S82" s="174">
        <f t="shared" si="3"/>
        <v>0</v>
      </c>
      <c r="T82" s="174">
        <f t="shared" si="3"/>
        <v>0</v>
      </c>
      <c r="U82" s="174">
        <f t="shared" si="3"/>
        <v>30</v>
      </c>
      <c r="V82" s="174">
        <f t="shared" si="3"/>
        <v>300</v>
      </c>
      <c r="W82" s="174">
        <f t="shared" si="3"/>
        <v>1.5</v>
      </c>
      <c r="X82" s="174">
        <f t="shared" si="3"/>
        <v>2</v>
      </c>
      <c r="Y82" s="174" t="str">
        <f t="shared" si="3"/>
        <v>Assembly</v>
      </c>
      <c r="Z82" s="174">
        <f t="shared" si="3"/>
        <v>1</v>
      </c>
      <c r="AA82" s="174">
        <f t="shared" si="3"/>
        <v>0</v>
      </c>
      <c r="AB82" s="174">
        <f t="shared" si="3"/>
        <v>1</v>
      </c>
      <c r="AC82" s="174">
        <v>381</v>
      </c>
    </row>
    <row r="83" spans="1:30" ht="15">
      <c r="A83" s="174" t="str">
        <f>'2022 Stds Ltg Table'!B89</f>
        <v>Storage</v>
      </c>
      <c r="B83" s="174" t="s">
        <v>286</v>
      </c>
      <c r="C83" s="174">
        <v>0</v>
      </c>
      <c r="D83" s="174">
        <f t="shared" ref="D83:I83" si="4">D65</f>
        <v>0.5</v>
      </c>
      <c r="E83" s="174">
        <f>E81</f>
        <v>250</v>
      </c>
      <c r="F83" s="174">
        <f>F81</f>
        <v>200</v>
      </c>
      <c r="G83" s="174">
        <f t="shared" si="4"/>
        <v>0.2</v>
      </c>
      <c r="H83" s="174">
        <v>0</v>
      </c>
      <c r="I83" s="174" t="str">
        <f t="shared" si="4"/>
        <v>Electric</v>
      </c>
      <c r="J83" s="118">
        <f>VLOOKUP($A83,'2022 Stds Ltg Table'!$B$4:$G$92,2,0)</f>
        <v>0.45</v>
      </c>
      <c r="K83" s="139" t="str">
        <f>VLOOKUP($A83,'2022 Stds Ltg Table'!$B$4:$G$92,3,0)</f>
        <v>None</v>
      </c>
      <c r="L83" s="118">
        <f>VLOOKUP($A83,'2022 Stds Ltg Table'!$B$4:$G$92,4,0)</f>
        <v>0</v>
      </c>
      <c r="M83" s="139" t="str">
        <f>VLOOKUP($A83,'2022 Stds Ltg Table'!$B$4:$G$92,5,0)</f>
        <v>None</v>
      </c>
      <c r="N83" s="118">
        <f>VLOOKUP($A83,'2022 Stds Ltg Table'!$B$4:$G$92,6,0)</f>
        <v>0</v>
      </c>
      <c r="O83" s="118" t="str">
        <f>VLOOKUP($A83,'2022 Stds Ltg Table'!$B$4:$I$92,7,0)</f>
        <v>None</v>
      </c>
      <c r="P83" s="118">
        <f>VLOOKUP($A83,'2022 Stds Ltg Table'!$B$4:$I$92,8,0)</f>
        <v>0</v>
      </c>
      <c r="Q83" s="174">
        <f t="shared" ref="Q83:T83" si="5">Q65</f>
        <v>8760</v>
      </c>
      <c r="R83" s="174">
        <f t="shared" si="5"/>
        <v>8760</v>
      </c>
      <c r="S83" s="174">
        <f t="shared" si="5"/>
        <v>0</v>
      </c>
      <c r="T83" s="174">
        <f t="shared" si="5"/>
        <v>0</v>
      </c>
      <c r="U83" s="174">
        <f t="shared" ref="U83:X83" si="6">U65</f>
        <v>50</v>
      </c>
      <c r="V83" s="174">
        <f t="shared" si="6"/>
        <v>300</v>
      </c>
      <c r="W83" s="174">
        <f t="shared" si="6"/>
        <v>1.5</v>
      </c>
      <c r="X83" s="174">
        <f t="shared" si="6"/>
        <v>2</v>
      </c>
      <c r="Y83" s="174" t="s">
        <v>29</v>
      </c>
      <c r="Z83" s="174">
        <v>0</v>
      </c>
      <c r="AA83" s="174">
        <v>1</v>
      </c>
      <c r="AB83" s="174">
        <f t="shared" ref="AB83" si="7">AB65</f>
        <v>0</v>
      </c>
      <c r="AC83" s="174">
        <v>379</v>
      </c>
      <c r="AD83" s="54"/>
    </row>
    <row r="84" spans="1:30" ht="15">
      <c r="A84" s="174" t="str">
        <f>'2022 Stds Ltg Table'!B90</f>
        <v>Health Care / Assisted Living (Nurse's Station)</v>
      </c>
      <c r="B84" s="174" t="s">
        <v>286</v>
      </c>
      <c r="C84" s="174">
        <f>C32</f>
        <v>10</v>
      </c>
      <c r="D84" s="174">
        <f t="shared" ref="D84:I84" si="8">D32</f>
        <v>0.5</v>
      </c>
      <c r="E84" s="174">
        <f t="shared" si="8"/>
        <v>250</v>
      </c>
      <c r="F84" s="174">
        <f t="shared" si="8"/>
        <v>200</v>
      </c>
      <c r="G84" s="174">
        <f t="shared" si="8"/>
        <v>1.5</v>
      </c>
      <c r="H84" s="174">
        <f t="shared" si="8"/>
        <v>0.24</v>
      </c>
      <c r="I84" s="174" t="str">
        <f t="shared" si="8"/>
        <v>Gas</v>
      </c>
      <c r="J84" s="118">
        <f>VLOOKUP($A84,'2022 Stds Ltg Table'!$B$4:$G$92,2,0)</f>
        <v>0.75</v>
      </c>
      <c r="K84" s="139" t="str">
        <f>VLOOKUP($A84,'2022 Stds Ltg Table'!$B$4:$G$92,3,0)</f>
        <v>TunableWhiteOrDimToWarm (Note 10)</v>
      </c>
      <c r="L84" s="118">
        <f>VLOOKUP($A84,'2022 Stds Ltg Table'!$B$4:$G$92,4,0)</f>
        <v>0.1</v>
      </c>
      <c r="M84" s="139" t="str">
        <f>VLOOKUP($A84,'2022 Stds Ltg Table'!$B$4:$G$92,5,0)</f>
        <v>None</v>
      </c>
      <c r="N84" s="118">
        <f>VLOOKUP($A84,'2022 Stds Ltg Table'!$B$4:$G$92,6,0)</f>
        <v>0</v>
      </c>
      <c r="O84" s="118" t="str">
        <f>VLOOKUP($A84,'2022 Stds Ltg Table'!$B$4:$I$92,7,0)</f>
        <v>None</v>
      </c>
      <c r="P84" s="118">
        <f>VLOOKUP($A84,'2022 Stds Ltg Table'!$B$4:$I$92,8,0)</f>
        <v>0</v>
      </c>
      <c r="Q84" s="174">
        <f t="shared" ref="Q84:T84" si="9">Q32</f>
        <v>150</v>
      </c>
      <c r="R84" s="174">
        <f t="shared" si="9"/>
        <v>150</v>
      </c>
      <c r="S84" s="174">
        <f t="shared" si="9"/>
        <v>0</v>
      </c>
      <c r="T84" s="174">
        <f t="shared" si="9"/>
        <v>0</v>
      </c>
      <c r="U84" s="174">
        <f t="shared" ref="U84:X84" si="10">U32</f>
        <v>75</v>
      </c>
      <c r="V84" s="174">
        <f t="shared" si="10"/>
        <v>500</v>
      </c>
      <c r="W84" s="174">
        <f t="shared" si="10"/>
        <v>1.5</v>
      </c>
      <c r="X84" s="174">
        <f t="shared" si="10"/>
        <v>2</v>
      </c>
      <c r="Y84" s="174" t="s">
        <v>300</v>
      </c>
      <c r="Z84" s="174">
        <v>0</v>
      </c>
      <c r="AA84" s="174">
        <f t="shared" ref="AA84:AB84" si="11">AA32</f>
        <v>0</v>
      </c>
      <c r="AB84" s="174">
        <f t="shared" si="11"/>
        <v>0</v>
      </c>
      <c r="AC84" s="174">
        <v>382</v>
      </c>
    </row>
    <row r="85" spans="1:30" ht="15">
      <c r="A85" s="174" t="str">
        <f>'2022 Stds Ltg Table'!B91</f>
        <v>Health Care / Assisted Living (Physical Therapy Room)</v>
      </c>
      <c r="B85" s="174" t="s">
        <v>286</v>
      </c>
      <c r="C85" s="174">
        <f>C35</f>
        <v>10</v>
      </c>
      <c r="D85" s="174">
        <f t="shared" ref="D85:I85" si="12">D35</f>
        <v>0.5</v>
      </c>
      <c r="E85" s="174">
        <f t="shared" si="12"/>
        <v>250</v>
      </c>
      <c r="F85" s="174">
        <f t="shared" si="12"/>
        <v>200</v>
      </c>
      <c r="G85" s="174">
        <f t="shared" si="12"/>
        <v>1.5</v>
      </c>
      <c r="H85" s="174">
        <f t="shared" si="12"/>
        <v>0.24</v>
      </c>
      <c r="I85" s="174" t="str">
        <f t="shared" si="12"/>
        <v>Electric</v>
      </c>
      <c r="J85" s="118">
        <f>VLOOKUP($A85,'2022 Stds Ltg Table'!$B$4:$G$92,2,0)</f>
        <v>0.85</v>
      </c>
      <c r="K85" s="139" t="str">
        <f>VLOOKUP($A85,'2022 Stds Ltg Table'!$B$4:$G$92,3,0)</f>
        <v>TunableWhiteOrDimToWarm (Note 10)</v>
      </c>
      <c r="L85" s="118">
        <f>VLOOKUP($A85,'2022 Stds Ltg Table'!$B$4:$G$92,4,0)</f>
        <v>0.1</v>
      </c>
      <c r="M85" s="139" t="str">
        <f>VLOOKUP($A85,'2022 Stds Ltg Table'!$B$4:$G$92,5,0)</f>
        <v>None</v>
      </c>
      <c r="N85" s="118">
        <f>VLOOKUP($A85,'2022 Stds Ltg Table'!$B$4:$G$92,6,0)</f>
        <v>0</v>
      </c>
      <c r="O85" s="118" t="str">
        <f>VLOOKUP($A85,'2022 Stds Ltg Table'!$B$4:$I$92,7,0)</f>
        <v>None</v>
      </c>
      <c r="P85" s="118">
        <f>VLOOKUP($A85,'2022 Stds Ltg Table'!$B$4:$I$92,8,0)</f>
        <v>0</v>
      </c>
      <c r="Q85" s="174">
        <f t="shared" ref="Q85:T85" si="13">Q35</f>
        <v>150</v>
      </c>
      <c r="R85" s="174">
        <f t="shared" si="13"/>
        <v>150</v>
      </c>
      <c r="S85" s="174">
        <f t="shared" si="13"/>
        <v>0</v>
      </c>
      <c r="T85" s="174">
        <f t="shared" si="13"/>
        <v>0</v>
      </c>
      <c r="U85" s="174">
        <f t="shared" ref="U85:X85" si="14">U35</f>
        <v>75</v>
      </c>
      <c r="V85" s="174">
        <f t="shared" si="14"/>
        <v>500</v>
      </c>
      <c r="W85" s="174">
        <f t="shared" si="14"/>
        <v>1.5</v>
      </c>
      <c r="X85" s="174">
        <f t="shared" si="14"/>
        <v>2</v>
      </c>
      <c r="Y85" s="174" t="s">
        <v>300</v>
      </c>
      <c r="Z85" s="174">
        <v>0</v>
      </c>
      <c r="AA85" s="174">
        <f t="shared" ref="AA85:AB85" si="15">AA35</f>
        <v>0</v>
      </c>
      <c r="AB85" s="174">
        <f t="shared" si="15"/>
        <v>0</v>
      </c>
      <c r="AC85" s="174">
        <v>383</v>
      </c>
    </row>
    <row r="86" spans="1:30">
      <c r="B86" s="54"/>
    </row>
    <row r="87" spans="1:30">
      <c r="D87" s="54"/>
      <c r="E87" s="54"/>
      <c r="F87" s="54"/>
      <c r="G87" s="46"/>
      <c r="H87" s="48"/>
      <c r="I87" s="48"/>
      <c r="J87" s="54"/>
      <c r="K87" s="72"/>
      <c r="L87" s="54"/>
      <c r="M87" s="72"/>
      <c r="N87" s="54"/>
      <c r="O87" s="54"/>
      <c r="P87" s="54"/>
      <c r="Q87" s="58"/>
      <c r="R87" s="58"/>
      <c r="S87" s="73"/>
      <c r="T87" s="73"/>
      <c r="U87" s="55"/>
      <c r="V87" s="43"/>
      <c r="W87" s="42"/>
      <c r="X87" s="42"/>
    </row>
    <row r="88" spans="1:30">
      <c r="D88" s="54"/>
      <c r="E88" s="54"/>
      <c r="F88" s="54"/>
      <c r="G88" s="46"/>
      <c r="H88" s="48"/>
      <c r="I88" s="48"/>
      <c r="J88" s="54"/>
      <c r="K88" s="72"/>
      <c r="L88" s="54"/>
      <c r="M88" s="72"/>
      <c r="N88" s="54"/>
      <c r="O88" s="54"/>
      <c r="P88" s="54"/>
      <c r="Q88" s="58"/>
      <c r="R88" s="58"/>
      <c r="S88" s="73"/>
      <c r="T88" s="73"/>
      <c r="U88" s="55"/>
      <c r="V88" s="43"/>
      <c r="W88" s="42"/>
      <c r="X88" s="42"/>
      <c r="AD88" s="75"/>
    </row>
    <row r="89" spans="1:30">
      <c r="D89" s="54"/>
      <c r="E89" s="54"/>
      <c r="F89" s="54"/>
      <c r="G89" s="46"/>
      <c r="H89" s="48"/>
      <c r="I89" s="48"/>
      <c r="J89" s="54"/>
      <c r="K89" s="72"/>
      <c r="L89" s="54"/>
      <c r="M89" s="72"/>
      <c r="N89" s="54"/>
      <c r="O89" s="54"/>
      <c r="P89" s="54"/>
      <c r="Q89" s="58"/>
      <c r="R89" s="58"/>
      <c r="S89" s="73"/>
      <c r="T89" s="73"/>
      <c r="U89" s="55"/>
      <c r="V89" s="43"/>
      <c r="W89" s="42"/>
      <c r="X89" s="42"/>
      <c r="AD89" s="75"/>
    </row>
    <row r="90" spans="1:30">
      <c r="D90" s="54"/>
      <c r="E90" s="54"/>
      <c r="F90" s="54"/>
      <c r="G90" s="46"/>
      <c r="H90" s="48"/>
      <c r="I90" s="48"/>
      <c r="J90" s="54"/>
      <c r="K90" s="72"/>
      <c r="L90" s="54"/>
      <c r="M90" s="72"/>
      <c r="N90" s="54"/>
      <c r="O90" s="54"/>
      <c r="P90" s="54"/>
      <c r="Q90" s="58"/>
      <c r="R90" s="58"/>
      <c r="S90" s="73"/>
      <c r="T90" s="73"/>
      <c r="U90" s="55"/>
      <c r="V90" s="43"/>
      <c r="W90" s="42"/>
      <c r="X90" s="42"/>
      <c r="AD90" s="75"/>
    </row>
    <row r="91" spans="1:30">
      <c r="D91" s="54"/>
      <c r="E91" s="54"/>
      <c r="F91" s="54"/>
      <c r="G91" s="46"/>
      <c r="H91" s="48"/>
      <c r="I91" s="48"/>
      <c r="J91" s="54"/>
      <c r="K91" s="72"/>
      <c r="L91" s="54"/>
      <c r="M91" s="72"/>
      <c r="N91" s="54"/>
      <c r="O91" s="54"/>
      <c r="P91" s="54"/>
      <c r="Q91" s="58"/>
      <c r="R91" s="58"/>
      <c r="S91" s="73"/>
      <c r="T91" s="73"/>
      <c r="U91" s="55"/>
      <c r="V91" s="43"/>
      <c r="W91" s="42"/>
      <c r="X91" s="42"/>
      <c r="AD91" s="75"/>
    </row>
    <row r="92" spans="1:30">
      <c r="D92" s="54"/>
      <c r="E92" s="54"/>
      <c r="F92" s="54"/>
      <c r="G92" s="46"/>
      <c r="H92" s="48"/>
      <c r="I92" s="48"/>
      <c r="J92" s="54"/>
      <c r="K92" s="72"/>
      <c r="L92" s="54"/>
      <c r="M92" s="72"/>
      <c r="N92" s="54"/>
      <c r="O92" s="54"/>
      <c r="P92" s="54"/>
      <c r="Q92" s="58"/>
      <c r="R92" s="58"/>
      <c r="S92" s="73"/>
      <c r="T92" s="73"/>
      <c r="U92" s="55"/>
      <c r="V92" s="43"/>
      <c r="W92" s="42"/>
      <c r="X92" s="42"/>
      <c r="AD92" s="75"/>
    </row>
    <row r="93" spans="1:30">
      <c r="D93" s="54"/>
      <c r="E93" s="54"/>
      <c r="F93" s="54"/>
      <c r="G93" s="46"/>
      <c r="H93" s="48"/>
      <c r="I93" s="48"/>
      <c r="J93" s="54"/>
      <c r="K93" s="72"/>
      <c r="L93" s="54"/>
      <c r="M93" s="72"/>
      <c r="N93" s="54"/>
      <c r="O93" s="54"/>
      <c r="P93" s="54"/>
      <c r="Q93" s="58"/>
      <c r="R93" s="58"/>
      <c r="S93" s="73"/>
      <c r="T93" s="73"/>
      <c r="U93" s="55"/>
      <c r="V93" s="43"/>
      <c r="W93" s="42"/>
      <c r="X93" s="42"/>
      <c r="AD93" s="75"/>
    </row>
    <row r="94" spans="1:30">
      <c r="D94" s="54"/>
      <c r="E94" s="54"/>
      <c r="F94" s="54"/>
      <c r="G94" s="46"/>
      <c r="H94" s="48"/>
      <c r="I94" s="48"/>
      <c r="J94" s="54"/>
      <c r="K94" s="72"/>
      <c r="L94" s="54"/>
      <c r="M94" s="72"/>
      <c r="N94" s="54"/>
      <c r="O94" s="54"/>
      <c r="P94" s="54"/>
      <c r="Q94" s="58"/>
      <c r="R94" s="58"/>
      <c r="S94" s="73"/>
      <c r="T94" s="73"/>
      <c r="U94" s="55"/>
      <c r="V94" s="43"/>
      <c r="W94" s="42"/>
      <c r="X94" s="42"/>
      <c r="AD94" s="75"/>
    </row>
    <row r="95" spans="1:30">
      <c r="D95" s="54"/>
      <c r="E95" s="54"/>
      <c r="F95" s="54"/>
      <c r="G95" s="46"/>
      <c r="H95" s="48"/>
      <c r="I95" s="48"/>
      <c r="J95" s="54"/>
      <c r="K95" s="72"/>
      <c r="L95" s="54"/>
      <c r="M95" s="72"/>
      <c r="N95" s="54"/>
      <c r="O95" s="54"/>
      <c r="P95" s="54"/>
      <c r="Q95" s="58"/>
      <c r="R95" s="58"/>
      <c r="S95" s="73"/>
      <c r="T95" s="73"/>
      <c r="U95" s="55"/>
      <c r="V95" s="43"/>
      <c r="W95" s="42"/>
      <c r="X95" s="42"/>
    </row>
  </sheetData>
  <autoFilter ref="A2:AD86" xr:uid="{00000000-0009-0000-0000-000002000000}"/>
  <mergeCells count="1">
    <mergeCell ref="U1:V1"/>
  </mergeCells>
  <conditionalFormatting sqref="K1:P2 J3:P85">
    <cfRule type="expression" dxfId="181" priority="3">
      <formula>IF($AO1="X",TRUE,FALSE)</formula>
    </cfRule>
  </conditionalFormatting>
  <conditionalFormatting sqref="J87:P94">
    <cfRule type="expression" dxfId="180" priority="2">
      <formula>IF($AO87="X",TRUE,FALSE)</formula>
    </cfRule>
  </conditionalFormatting>
  <conditionalFormatting sqref="J95:P95">
    <cfRule type="expression" dxfId="179" priority="1">
      <formula>IF($AO95="X",TRUE,FALSE)</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T90"/>
  <sheetViews>
    <sheetView zoomScale="85" zoomScaleNormal="85" workbookViewId="0">
      <pane xSplit="2" ySplit="4" topLeftCell="C5" activePane="bottomRight" state="frozen"/>
      <selection pane="bottomRight" activeCell="B20" sqref="B20"/>
      <selection pane="bottomLeft" activeCell="A5" sqref="A5"/>
      <selection pane="topRight" activeCell="C1" sqref="C1"/>
    </sheetView>
  </sheetViews>
  <sheetFormatPr defaultColWidth="9.140625" defaultRowHeight="14.25"/>
  <cols>
    <col min="1" max="1" width="3.7109375" style="20" customWidth="1"/>
    <col min="2" max="3" width="71.5703125" style="20" customWidth="1"/>
    <col min="4" max="5" width="14.140625" style="20" bestFit="1" customWidth="1"/>
    <col min="6" max="7" width="15.140625" style="20" bestFit="1" customWidth="1"/>
    <col min="8" max="8" width="16.28515625" style="20" bestFit="1" customWidth="1"/>
    <col min="9" max="9" width="17.28515625" style="20" bestFit="1" customWidth="1"/>
    <col min="10" max="10" width="17.28515625" style="20" customWidth="1"/>
    <col min="11" max="11" width="12" style="20" bestFit="1" customWidth="1"/>
    <col min="12" max="12" width="27.5703125" style="20" customWidth="1"/>
    <col min="13" max="13" width="12.140625" style="20" bestFit="1" customWidth="1"/>
    <col min="14" max="14" width="20.7109375" style="20" customWidth="1"/>
    <col min="15" max="15" width="12.140625" style="20" bestFit="1" customWidth="1"/>
    <col min="16" max="16" width="15.7109375" style="20" bestFit="1" customWidth="1"/>
    <col min="17" max="17" width="15.85546875" style="20" bestFit="1" customWidth="1"/>
    <col min="18" max="18" width="18.42578125" style="20" bestFit="1" customWidth="1"/>
    <col min="19" max="19" width="16.28515625" style="20" bestFit="1" customWidth="1"/>
    <col min="20" max="20" width="15" style="20" bestFit="1" customWidth="1"/>
    <col min="21" max="21" width="15.42578125" style="20" bestFit="1" customWidth="1"/>
    <col min="22" max="22" width="21" style="20" bestFit="1" customWidth="1"/>
    <col min="23" max="23" width="22.140625" style="20" bestFit="1" customWidth="1"/>
    <col min="24" max="24" width="20.85546875" style="20" bestFit="1" customWidth="1"/>
    <col min="25" max="25" width="34" style="20" customWidth="1"/>
    <col min="26" max="26" width="33.140625" style="20" customWidth="1"/>
    <col min="27" max="27" width="29.42578125" style="20" customWidth="1"/>
    <col min="28" max="28" width="26.42578125" style="20" customWidth="1"/>
    <col min="29" max="31" width="36.7109375" style="20" customWidth="1"/>
    <col min="32" max="32" width="31.28515625" style="20" customWidth="1"/>
    <col min="33" max="33" width="31.85546875" style="20" bestFit="1" customWidth="1"/>
    <col min="34" max="34" width="32" style="20" bestFit="1" customWidth="1"/>
    <col min="35" max="35" width="33.28515625" style="20" customWidth="1"/>
    <col min="36" max="36" width="31.140625" style="20" customWidth="1"/>
    <col min="37" max="37" width="56.85546875" style="20" customWidth="1"/>
    <col min="38" max="40" width="15.140625" style="20" customWidth="1"/>
    <col min="41" max="41" width="27.42578125" style="20" customWidth="1"/>
    <col min="42" max="43" width="47.28515625" style="20" customWidth="1"/>
    <col min="44" max="44" width="2.42578125" style="20" customWidth="1"/>
    <col min="45" max="16384" width="9.140625" style="20"/>
  </cols>
  <sheetData>
    <row r="1" spans="1:46" ht="15">
      <c r="A1" s="23" t="s">
        <v>348</v>
      </c>
    </row>
    <row r="2" spans="1:46">
      <c r="A2" s="20" t="s">
        <v>349</v>
      </c>
    </row>
    <row r="3" spans="1:46" s="22" customFormat="1" ht="15" customHeight="1">
      <c r="B3" s="22" t="s">
        <v>350</v>
      </c>
      <c r="C3" s="22" t="s">
        <v>351</v>
      </c>
      <c r="D3" s="22" t="s">
        <v>352</v>
      </c>
      <c r="E3" s="22" t="s">
        <v>353</v>
      </c>
      <c r="F3" s="22" t="s">
        <v>354</v>
      </c>
      <c r="G3" s="22" t="s">
        <v>355</v>
      </c>
      <c r="H3" s="22" t="s">
        <v>356</v>
      </c>
      <c r="I3" s="22" t="s">
        <v>357</v>
      </c>
      <c r="J3" s="22" t="s">
        <v>358</v>
      </c>
      <c r="K3" s="22" t="s">
        <v>359</v>
      </c>
      <c r="L3" s="22" t="s">
        <v>360</v>
      </c>
      <c r="M3" s="22" t="s">
        <v>361</v>
      </c>
      <c r="N3" s="22" t="s">
        <v>362</v>
      </c>
      <c r="O3" s="22" t="s">
        <v>363</v>
      </c>
      <c r="P3" s="22" t="s">
        <v>364</v>
      </c>
      <c r="Q3" s="22" t="s">
        <v>365</v>
      </c>
      <c r="R3" s="22" t="s">
        <v>366</v>
      </c>
      <c r="S3" s="22" t="s">
        <v>367</v>
      </c>
      <c r="T3" s="22" t="s">
        <v>368</v>
      </c>
      <c r="U3" s="22" t="s">
        <v>369</v>
      </c>
      <c r="V3" s="22" t="s">
        <v>370</v>
      </c>
      <c r="W3" s="22" t="s">
        <v>371</v>
      </c>
      <c r="X3" s="22" t="s">
        <v>372</v>
      </c>
      <c r="Y3" s="22" t="s">
        <v>373</v>
      </c>
      <c r="Z3" s="22" t="s">
        <v>374</v>
      </c>
      <c r="AA3" s="22" t="s">
        <v>375</v>
      </c>
      <c r="AB3" s="22" t="s">
        <v>376</v>
      </c>
      <c r="AC3" s="59" t="s">
        <v>377</v>
      </c>
      <c r="AD3" s="59" t="s">
        <v>378</v>
      </c>
      <c r="AE3" s="60" t="s">
        <v>379</v>
      </c>
      <c r="AF3" s="60" t="s">
        <v>380</v>
      </c>
      <c r="AG3" s="60" t="s">
        <v>381</v>
      </c>
      <c r="AH3" s="60" t="s">
        <v>382</v>
      </c>
      <c r="AI3" s="59" t="s">
        <v>383</v>
      </c>
      <c r="AJ3" s="59" t="s">
        <v>384</v>
      </c>
      <c r="AK3" s="22" t="s">
        <v>385</v>
      </c>
      <c r="AL3" s="22" t="s">
        <v>386</v>
      </c>
      <c r="AM3" s="22" t="s">
        <v>387</v>
      </c>
      <c r="AN3" s="22" t="s">
        <v>388</v>
      </c>
      <c r="AO3" s="22" t="s">
        <v>389</v>
      </c>
      <c r="AP3" s="22" t="s">
        <v>390</v>
      </c>
      <c r="AQ3" s="22" t="s">
        <v>391</v>
      </c>
      <c r="AR3" s="20" t="s">
        <v>392</v>
      </c>
    </row>
    <row r="4" spans="1:46" s="21" customFormat="1" ht="15" customHeight="1">
      <c r="B4" s="21" t="s">
        <v>393</v>
      </c>
      <c r="D4" s="21" t="s">
        <v>15</v>
      </c>
      <c r="F4" s="21" t="s">
        <v>394</v>
      </c>
      <c r="G4" s="21" t="s">
        <v>394</v>
      </c>
      <c r="H4" s="21" t="s">
        <v>17</v>
      </c>
      <c r="I4" s="21" t="s">
        <v>18</v>
      </c>
      <c r="K4" s="21" t="s">
        <v>19</v>
      </c>
      <c r="M4" s="21" t="s">
        <v>19</v>
      </c>
      <c r="O4" s="21" t="s">
        <v>19</v>
      </c>
      <c r="P4" s="21" t="s">
        <v>21</v>
      </c>
      <c r="Q4" s="21" t="s">
        <v>21</v>
      </c>
      <c r="R4" s="21" t="s">
        <v>22</v>
      </c>
      <c r="S4" s="21" t="s">
        <v>23</v>
      </c>
      <c r="T4" s="21" t="s">
        <v>395</v>
      </c>
      <c r="U4" s="21" t="s">
        <v>395</v>
      </c>
      <c r="Y4" s="21" t="s">
        <v>396</v>
      </c>
      <c r="Z4" s="21" t="s">
        <v>397</v>
      </c>
      <c r="AA4" s="21" t="s">
        <v>398</v>
      </c>
      <c r="AB4" s="21" t="s">
        <v>399</v>
      </c>
      <c r="AC4" s="21" t="s">
        <v>400</v>
      </c>
      <c r="AD4" s="21" t="s">
        <v>401</v>
      </c>
      <c r="AE4" s="21" t="s">
        <v>402</v>
      </c>
      <c r="AF4" s="21" t="s">
        <v>403</v>
      </c>
      <c r="AG4" s="21" t="s">
        <v>404</v>
      </c>
      <c r="AH4" s="21" t="s">
        <v>405</v>
      </c>
      <c r="AI4" s="21" t="s">
        <v>406</v>
      </c>
      <c r="AJ4" s="21" t="s">
        <v>407</v>
      </c>
      <c r="AK4" s="21" t="s">
        <v>408</v>
      </c>
      <c r="AL4" s="21" t="s">
        <v>409</v>
      </c>
      <c r="AM4" s="21" t="s">
        <v>410</v>
      </c>
      <c r="AN4" s="21" t="s">
        <v>411</v>
      </c>
      <c r="AO4" s="21" t="s">
        <v>412</v>
      </c>
      <c r="AP4" s="21" t="s">
        <v>413</v>
      </c>
      <c r="AQ4" s="21" t="s">
        <v>414</v>
      </c>
      <c r="AR4" s="20" t="s">
        <v>392</v>
      </c>
    </row>
    <row r="5" spans="1:46">
      <c r="B5" s="20" t="str">
        <f>TRIM(LEFT('2019 SpaceFuncData-Input'!$A3,IF(ISNUMBER(FIND(" (Note",'2019 SpaceFuncData-Input'!$A3,1)),FIND(" (Note",'2019 SpaceFuncData-Input'!$A3,1),99)))</f>
        <v>Audience Seating Area</v>
      </c>
      <c r="C5" s="20" t="str">
        <f>TRIM('2019 SpaceFuncData-Input'!B3)</f>
        <v>Assembly - Auditorium seating area</v>
      </c>
      <c r="D5" s="20">
        <f>ROUND('2019 SpaceFuncData-Input'!C3,2)</f>
        <v>142.86000000000001</v>
      </c>
      <c r="E5" s="20">
        <f>'2019 SpaceFuncData-Input'!D3</f>
        <v>0.5</v>
      </c>
      <c r="F5" s="20">
        <f>'2019 SpaceFuncData-Input'!E3</f>
        <v>245</v>
      </c>
      <c r="G5" s="20">
        <f>'2019 SpaceFuncData-Input'!F3</f>
        <v>105</v>
      </c>
      <c r="H5" s="20">
        <f>'2019 SpaceFuncData-Input'!G3</f>
        <v>1</v>
      </c>
      <c r="I5" s="20">
        <f>'2019 SpaceFuncData-Input'!H3</f>
        <v>0.09</v>
      </c>
      <c r="J5" s="20" t="str">
        <f>'2019 SpaceFuncData-Input'!I3</f>
        <v>Electric</v>
      </c>
      <c r="K5" s="20">
        <f>'2019 SpaceFuncData-Input'!J3</f>
        <v>0.6</v>
      </c>
      <c r="L5" s="20" t="str">
        <f>'2019 SpaceFuncData-Input'!K3</f>
        <v>Ornamental</v>
      </c>
      <c r="M5" s="20">
        <f>'2019 SpaceFuncData-Input'!L3</f>
        <v>0.3</v>
      </c>
      <c r="N5" s="20">
        <f>'2019 SpaceFuncData-Input'!M3</f>
        <v>0</v>
      </c>
      <c r="O5" s="20">
        <f>'2019 SpaceFuncData-Input'!N3</f>
        <v>0</v>
      </c>
      <c r="P5" s="138">
        <f>'2019 SpaceFuncData-Input'!O3</f>
        <v>150</v>
      </c>
      <c r="Q5" s="138">
        <f>'2019 SpaceFuncData-Input'!P3</f>
        <v>150</v>
      </c>
      <c r="R5" s="20">
        <f>'2019 SpaceFuncData-Input'!Q3</f>
        <v>0</v>
      </c>
      <c r="S5" s="20">
        <f>'2019 SpaceFuncData-Input'!R3</f>
        <v>0</v>
      </c>
      <c r="T5" s="138">
        <f>'2019 SpaceFuncData-Input'!S3</f>
        <v>50</v>
      </c>
      <c r="U5" s="20">
        <f>'2019 SpaceFuncData-Input'!T3</f>
        <v>1000</v>
      </c>
      <c r="V5" s="20">
        <f>'2019 SpaceFuncData-Input'!U3</f>
        <v>1.5</v>
      </c>
      <c r="W5" s="20">
        <f>'2019 SpaceFuncData-Input'!V3</f>
        <v>2</v>
      </c>
      <c r="X5" s="20" t="str">
        <f>'2019 SpaceFuncData-Input'!W3</f>
        <v>Assembly</v>
      </c>
      <c r="Y5" s="20" t="str">
        <f t="shared" ref="Y5:AK14" si="0">$X5&amp;Y$90</f>
        <v>AssemblyOccupancy</v>
      </c>
      <c r="Z5" s="20" t="str">
        <f t="shared" si="0"/>
        <v>AssemblyReceptacle</v>
      </c>
      <c r="AA5" s="20" t="str">
        <f t="shared" si="0"/>
        <v>AssemblyServiceHotWater</v>
      </c>
      <c r="AB5" s="20" t="str">
        <f t="shared" si="0"/>
        <v>AssemblyLights</v>
      </c>
      <c r="AC5" s="20" t="str">
        <f t="shared" si="0"/>
        <v>AssemblyGasEquip</v>
      </c>
      <c r="AD5" s="20" t="str">
        <f t="shared" si="0"/>
        <v>AssemblyRefrigeration</v>
      </c>
      <c r="AE5" s="20" t="str">
        <f t="shared" si="0"/>
        <v>AssemblyInfiltration</v>
      </c>
      <c r="AF5" s="20" t="str">
        <f t="shared" si="0"/>
        <v>AssemblyHVACAvail</v>
      </c>
      <c r="AG5" s="20" t="str">
        <f t="shared" si="0"/>
        <v>AssemblyHtgSetpt</v>
      </c>
      <c r="AH5" s="20" t="str">
        <f t="shared" si="0"/>
        <v>AssemblyClgSetpt</v>
      </c>
      <c r="AI5" s="20" t="str">
        <f t="shared" si="0"/>
        <v>AssemblyElevator</v>
      </c>
      <c r="AJ5" s="20" t="str">
        <f t="shared" si="0"/>
        <v>AssemblyEscalator</v>
      </c>
      <c r="AK5" s="20" t="str">
        <f t="shared" si="0"/>
        <v>AssemblyWtrHtrSetpt</v>
      </c>
      <c r="AL5" s="20">
        <f>'2019 SpaceFuncData-Input'!Y3</f>
        <v>202</v>
      </c>
      <c r="AM5" s="20">
        <v>1</v>
      </c>
      <c r="AN5" s="20">
        <v>0</v>
      </c>
      <c r="AO5" s="20">
        <v>0</v>
      </c>
      <c r="AP5" s="20" t="s">
        <v>415</v>
      </c>
      <c r="AQ5" s="20" t="s">
        <v>416</v>
      </c>
      <c r="AR5" s="20" t="s">
        <v>392</v>
      </c>
      <c r="AS5" s="20" t="str">
        <f>IF(AM5=0,B5,"")</f>
        <v/>
      </c>
    </row>
    <row r="6" spans="1:46">
      <c r="B6" s="20" t="str">
        <f>TRIM(LEFT('2019 SpaceFuncData-Input'!$A4,IF(ISNUMBER(FIND(" (Note",'2019 SpaceFuncData-Input'!$A4,1)),FIND(" (Note",'2019 SpaceFuncData-Input'!$A4,1),99)))</f>
        <v>Auditorium Area</v>
      </c>
      <c r="C6" s="20" t="str">
        <f>TRIM('2019 SpaceFuncData-Input'!B4)</f>
        <v>Assembly - Auditorium seating area</v>
      </c>
      <c r="D6" s="20">
        <f>ROUND('2019 SpaceFuncData-Input'!C4,2)</f>
        <v>142.86000000000001</v>
      </c>
      <c r="E6" s="20">
        <f>'2019 SpaceFuncData-Input'!D4</f>
        <v>0.5</v>
      </c>
      <c r="F6" s="20">
        <f>'2019 SpaceFuncData-Input'!E4</f>
        <v>245</v>
      </c>
      <c r="G6" s="20">
        <f>'2019 SpaceFuncData-Input'!F4</f>
        <v>105</v>
      </c>
      <c r="H6" s="20">
        <f>'2019 SpaceFuncData-Input'!G4</f>
        <v>1</v>
      </c>
      <c r="I6" s="20">
        <f>'2019 SpaceFuncData-Input'!H4</f>
        <v>0.09</v>
      </c>
      <c r="J6" s="20" t="str">
        <f>'2019 SpaceFuncData-Input'!I4</f>
        <v>Electric</v>
      </c>
      <c r="K6" s="20">
        <f>'2019 SpaceFuncData-Input'!J4</f>
        <v>0.7</v>
      </c>
      <c r="L6" s="20" t="str">
        <f>'2019 SpaceFuncData-Input'!K4</f>
        <v>Ornamental</v>
      </c>
      <c r="M6" s="20">
        <f>'2019 SpaceFuncData-Input'!L4</f>
        <v>0.3</v>
      </c>
      <c r="N6" s="20" t="str">
        <f>'2019 SpaceFuncData-Input'!M4</f>
        <v>Accent, display and feature (Note 3)</v>
      </c>
      <c r="O6" s="20">
        <f>'2019 SpaceFuncData-Input'!N4</f>
        <v>0.2</v>
      </c>
      <c r="P6" s="138">
        <f>'2019 SpaceFuncData-Input'!O4</f>
        <v>150</v>
      </c>
      <c r="Q6" s="138">
        <f>'2019 SpaceFuncData-Input'!P4</f>
        <v>150</v>
      </c>
      <c r="R6" s="20">
        <f>'2019 SpaceFuncData-Input'!Q4</f>
        <v>0</v>
      </c>
      <c r="S6" s="20">
        <f>'2019 SpaceFuncData-Input'!R4</f>
        <v>0</v>
      </c>
      <c r="T6" s="138">
        <f>'2019 SpaceFuncData-Input'!S4</f>
        <v>50</v>
      </c>
      <c r="U6" s="20">
        <f>'2019 SpaceFuncData-Input'!T4</f>
        <v>1000</v>
      </c>
      <c r="V6" s="20">
        <f>'2019 SpaceFuncData-Input'!U4</f>
        <v>1.5</v>
      </c>
      <c r="W6" s="20">
        <f>'2019 SpaceFuncData-Input'!V4</f>
        <v>2</v>
      </c>
      <c r="X6" s="20" t="str">
        <f>'2019 SpaceFuncData-Input'!W4</f>
        <v>Assembly</v>
      </c>
      <c r="Y6" s="20" t="str">
        <f t="shared" si="0"/>
        <v>AssemblyOccupancy</v>
      </c>
      <c r="Z6" s="20" t="str">
        <f t="shared" si="0"/>
        <v>AssemblyReceptacle</v>
      </c>
      <c r="AA6" s="20" t="str">
        <f t="shared" si="0"/>
        <v>AssemblyServiceHotWater</v>
      </c>
      <c r="AB6" s="20" t="str">
        <f t="shared" si="0"/>
        <v>AssemblyLights</v>
      </c>
      <c r="AC6" s="20" t="str">
        <f t="shared" si="0"/>
        <v>AssemblyGasEquip</v>
      </c>
      <c r="AD6" s="20" t="str">
        <f t="shared" si="0"/>
        <v>AssemblyRefrigeration</v>
      </c>
      <c r="AE6" s="20" t="str">
        <f t="shared" si="0"/>
        <v>AssemblyInfiltration</v>
      </c>
      <c r="AF6" s="20" t="str">
        <f t="shared" si="0"/>
        <v>AssemblyHVACAvail</v>
      </c>
      <c r="AG6" s="20" t="str">
        <f t="shared" si="0"/>
        <v>AssemblyHtgSetpt</v>
      </c>
      <c r="AH6" s="20" t="str">
        <f t="shared" si="0"/>
        <v>AssemblyClgSetpt</v>
      </c>
      <c r="AI6" s="20" t="str">
        <f t="shared" si="0"/>
        <v>AssemblyElevator</v>
      </c>
      <c r="AJ6" s="20" t="str">
        <f t="shared" si="0"/>
        <v>AssemblyEscalator</v>
      </c>
      <c r="AK6" s="20" t="str">
        <f t="shared" si="0"/>
        <v>AssemblyWtrHtrSetpt</v>
      </c>
      <c r="AL6" s="20">
        <f>'2019 SpaceFuncData-Input'!Y4</f>
        <v>203</v>
      </c>
      <c r="AM6" s="20">
        <v>1</v>
      </c>
      <c r="AN6" s="20">
        <v>0</v>
      </c>
      <c r="AO6" s="20">
        <v>0</v>
      </c>
      <c r="AP6" s="160" t="s">
        <v>417</v>
      </c>
      <c r="AQ6" s="160" t="s">
        <v>416</v>
      </c>
      <c r="AR6" s="20" t="s">
        <v>392</v>
      </c>
      <c r="AS6" s="20" t="s">
        <v>418</v>
      </c>
    </row>
    <row r="7" spans="1:46">
      <c r="B7" s="20" t="str">
        <f>TRIM(LEFT('2019 SpaceFuncData-Input'!$A5,IF(ISNUMBER(FIND(" (Note",'2019 SpaceFuncData-Input'!$A5,1)),FIND(" (Note",'2019 SpaceFuncData-Input'!$A5,1),99)))</f>
        <v>Auto Repair / Maintenance Area</v>
      </c>
      <c r="C7" s="20" t="str">
        <f>TRIM('2019 SpaceFuncData-Input'!B5)</f>
        <v>Exhaust - Auto repair rooms</v>
      </c>
      <c r="D7" s="20">
        <f>ROUND('2019 SpaceFuncData-Input'!C5,2)</f>
        <v>10</v>
      </c>
      <c r="E7" s="20">
        <f>'2019 SpaceFuncData-Input'!D5</f>
        <v>0.5</v>
      </c>
      <c r="F7" s="20">
        <f>'2019 SpaceFuncData-Input'!E5</f>
        <v>275</v>
      </c>
      <c r="G7" s="20">
        <f>'2019 SpaceFuncData-Input'!F5</f>
        <v>475</v>
      </c>
      <c r="H7" s="20">
        <f>'2019 SpaceFuncData-Input'!G5</f>
        <v>1</v>
      </c>
      <c r="I7" s="20">
        <f>'2019 SpaceFuncData-Input'!H5</f>
        <v>0.18</v>
      </c>
      <c r="J7" s="20" t="str">
        <f>'2019 SpaceFuncData-Input'!I5</f>
        <v>Gas</v>
      </c>
      <c r="K7" s="20">
        <f>'2019 SpaceFuncData-Input'!J5</f>
        <v>0.55000000000000004</v>
      </c>
      <c r="L7" s="20" t="str">
        <f>'2019 SpaceFuncData-Input'!K5</f>
        <v>Detailed Task Work (Note 7)</v>
      </c>
      <c r="M7" s="20">
        <f>'2019 SpaceFuncData-Input'!L5</f>
        <v>0.2</v>
      </c>
      <c r="N7" s="20">
        <f>'2019 SpaceFuncData-Input'!M5</f>
        <v>0</v>
      </c>
      <c r="O7" s="20">
        <f>'2019 SpaceFuncData-Input'!N5</f>
        <v>0</v>
      </c>
      <c r="P7" s="138">
        <f>'2019 SpaceFuncData-Input'!O5</f>
        <v>150</v>
      </c>
      <c r="Q7" s="138">
        <f>'2019 SpaceFuncData-Input'!P5</f>
        <v>150</v>
      </c>
      <c r="R7" s="20">
        <f>'2019 SpaceFuncData-Input'!Q5</f>
        <v>0.75063999999999997</v>
      </c>
      <c r="S7" s="20">
        <f>'2019 SpaceFuncData-Input'!R5</f>
        <v>0</v>
      </c>
      <c r="T7" s="138">
        <f>'2019 SpaceFuncData-Input'!S5</f>
        <v>200</v>
      </c>
      <c r="U7" s="20">
        <f>'2019 SpaceFuncData-Input'!T5</f>
        <v>1500</v>
      </c>
      <c r="V7" s="20">
        <f>'2019 SpaceFuncData-Input'!U5</f>
        <v>1.5</v>
      </c>
      <c r="W7" s="20">
        <f>'2019 SpaceFuncData-Input'!V5</f>
        <v>2</v>
      </c>
      <c r="X7" s="20" t="str">
        <f>'2019 SpaceFuncData-Input'!W5</f>
        <v>Manufacturing</v>
      </c>
      <c r="Y7" s="20" t="str">
        <f t="shared" si="0"/>
        <v>ManufacturingOccupancy</v>
      </c>
      <c r="Z7" s="20" t="str">
        <f t="shared" si="0"/>
        <v>ManufacturingReceptacle</v>
      </c>
      <c r="AA7" s="20" t="str">
        <f t="shared" si="0"/>
        <v>ManufacturingServiceHotWater</v>
      </c>
      <c r="AB7" s="20" t="str">
        <f t="shared" si="0"/>
        <v>ManufacturingLights</v>
      </c>
      <c r="AC7" s="20" t="str">
        <f t="shared" si="0"/>
        <v>ManufacturingGasEquip</v>
      </c>
      <c r="AD7" s="20" t="str">
        <f t="shared" si="0"/>
        <v>ManufacturingRefrigeration</v>
      </c>
      <c r="AE7" s="20" t="str">
        <f t="shared" si="0"/>
        <v>ManufacturingInfiltration</v>
      </c>
      <c r="AF7" s="20" t="str">
        <f t="shared" si="0"/>
        <v>ManufacturingHVACAvail</v>
      </c>
      <c r="AG7" s="20" t="str">
        <f t="shared" si="0"/>
        <v>ManufacturingHtgSetpt</v>
      </c>
      <c r="AH7" s="20" t="str">
        <f t="shared" si="0"/>
        <v>ManufacturingClgSetpt</v>
      </c>
      <c r="AI7" s="20" t="str">
        <f t="shared" si="0"/>
        <v>ManufacturingElevator</v>
      </c>
      <c r="AJ7" s="20" t="str">
        <f t="shared" si="0"/>
        <v>ManufacturingEscalator</v>
      </c>
      <c r="AK7" s="20" t="str">
        <f t="shared" si="0"/>
        <v>ManufacturingWtrHtrSetpt</v>
      </c>
      <c r="AL7" s="20">
        <f>'2019 SpaceFuncData-Input'!Y5</f>
        <v>204</v>
      </c>
      <c r="AM7" s="20">
        <v>1</v>
      </c>
      <c r="AN7" s="20">
        <v>0</v>
      </c>
      <c r="AO7" s="20">
        <v>0</v>
      </c>
      <c r="AP7" s="160" t="s">
        <v>419</v>
      </c>
      <c r="AQ7" s="160" t="s">
        <v>416</v>
      </c>
      <c r="AR7" s="20" t="s">
        <v>392</v>
      </c>
      <c r="AS7" s="160" t="s">
        <v>420</v>
      </c>
      <c r="AT7" s="20" t="s">
        <v>420</v>
      </c>
    </row>
    <row r="8" spans="1:46">
      <c r="B8" s="20" t="str">
        <f>TRIM(LEFT('2019 SpaceFuncData-Input'!$A6,IF(ISNUMBER(FIND(" (Note",'2019 SpaceFuncData-Input'!$A6,1)),FIND(" (Note",'2019 SpaceFuncData-Input'!$A6,1),99)))</f>
        <v>Beauty Salon Area</v>
      </c>
      <c r="C8" s="20" t="str">
        <f>TRIM('2019 SpaceFuncData-Input'!B6)</f>
        <v>Retail - Beauty and nail salons</v>
      </c>
      <c r="D8" s="20">
        <f>ROUND('2019 SpaceFuncData-Input'!C6,2)</f>
        <v>10</v>
      </c>
      <c r="E8" s="20">
        <f>'2019 SpaceFuncData-Input'!D6</f>
        <v>0.5</v>
      </c>
      <c r="F8" s="20">
        <f>'2019 SpaceFuncData-Input'!E6</f>
        <v>250</v>
      </c>
      <c r="G8" s="20">
        <f>'2019 SpaceFuncData-Input'!F6</f>
        <v>200</v>
      </c>
      <c r="H8" s="20">
        <f>'2019 SpaceFuncData-Input'!G6</f>
        <v>2</v>
      </c>
      <c r="I8" s="20">
        <f>'2019 SpaceFuncData-Input'!H6</f>
        <v>0.18</v>
      </c>
      <c r="J8" s="20" t="str">
        <f>'2019 SpaceFuncData-Input'!I6</f>
        <v>Gas</v>
      </c>
      <c r="K8" s="20">
        <f>'2019 SpaceFuncData-Input'!J6</f>
        <v>0.8</v>
      </c>
      <c r="L8" s="20" t="str">
        <f>'2019 SpaceFuncData-Input'!K6</f>
        <v>Detailed Task Work (Note 7)</v>
      </c>
      <c r="M8" s="20">
        <f>'2019 SpaceFuncData-Input'!L6</f>
        <v>0.2</v>
      </c>
      <c r="N8" s="20" t="str">
        <f>'2019 SpaceFuncData-Input'!M6</f>
        <v>Ornamental</v>
      </c>
      <c r="O8" s="20">
        <f>'2019 SpaceFuncData-Input'!N6</f>
        <v>0.3</v>
      </c>
      <c r="P8" s="138">
        <f>'2019 SpaceFuncData-Input'!O6</f>
        <v>150</v>
      </c>
      <c r="Q8" s="138">
        <f>'2019 SpaceFuncData-Input'!P6</f>
        <v>150</v>
      </c>
      <c r="R8" s="20">
        <f>'2019 SpaceFuncData-Input'!Q6</f>
        <v>0</v>
      </c>
      <c r="S8" s="20">
        <f>'2019 SpaceFuncData-Input'!R6</f>
        <v>0</v>
      </c>
      <c r="T8" s="138">
        <f>'2019 SpaceFuncData-Input'!S6</f>
        <v>500</v>
      </c>
      <c r="U8" s="20">
        <f>'2019 SpaceFuncData-Input'!T6</f>
        <v>500</v>
      </c>
      <c r="V8" s="20">
        <f>'2019 SpaceFuncData-Input'!U6</f>
        <v>1.5</v>
      </c>
      <c r="W8" s="20">
        <f>'2019 SpaceFuncData-Input'!V6</f>
        <v>2</v>
      </c>
      <c r="X8" s="20" t="str">
        <f>'2019 SpaceFuncData-Input'!W6</f>
        <v>Retail</v>
      </c>
      <c r="Y8" s="20" t="str">
        <f t="shared" si="0"/>
        <v>RetailOccupancy</v>
      </c>
      <c r="Z8" s="20" t="str">
        <f t="shared" si="0"/>
        <v>RetailReceptacle</v>
      </c>
      <c r="AA8" s="20" t="str">
        <f t="shared" si="0"/>
        <v>RetailServiceHotWater</v>
      </c>
      <c r="AB8" s="20" t="str">
        <f t="shared" si="0"/>
        <v>RetailLights</v>
      </c>
      <c r="AC8" s="20" t="str">
        <f t="shared" si="0"/>
        <v>RetailGasEquip</v>
      </c>
      <c r="AD8" s="20" t="str">
        <f t="shared" si="0"/>
        <v>RetailRefrigeration</v>
      </c>
      <c r="AE8" s="20" t="str">
        <f t="shared" si="0"/>
        <v>RetailInfiltration</v>
      </c>
      <c r="AF8" s="20" t="str">
        <f t="shared" si="0"/>
        <v>RetailHVACAvail</v>
      </c>
      <c r="AG8" s="20" t="str">
        <f t="shared" si="0"/>
        <v>RetailHtgSetpt</v>
      </c>
      <c r="AH8" s="20" t="str">
        <f t="shared" si="0"/>
        <v>RetailClgSetpt</v>
      </c>
      <c r="AI8" s="20" t="str">
        <f t="shared" si="0"/>
        <v>RetailElevator</v>
      </c>
      <c r="AJ8" s="20" t="str">
        <f t="shared" si="0"/>
        <v>RetailEscalator</v>
      </c>
      <c r="AK8" s="20" t="str">
        <f t="shared" si="0"/>
        <v>RetailWtrHtrSetpt</v>
      </c>
      <c r="AL8" s="20">
        <f>'2019 SpaceFuncData-Input'!Y6</f>
        <v>205</v>
      </c>
      <c r="AM8" s="20">
        <v>1</v>
      </c>
      <c r="AN8" s="20">
        <v>0</v>
      </c>
      <c r="AO8" s="20">
        <v>0</v>
      </c>
      <c r="AP8" s="160" t="s">
        <v>421</v>
      </c>
      <c r="AQ8" s="160" t="s">
        <v>416</v>
      </c>
      <c r="AR8" s="20" t="s">
        <v>392</v>
      </c>
      <c r="AS8" s="160" t="s">
        <v>422</v>
      </c>
      <c r="AT8" s="20" t="s">
        <v>422</v>
      </c>
    </row>
    <row r="9" spans="1:46">
      <c r="B9" s="20" t="str">
        <f>TRIM(LEFT('2019 SpaceFuncData-Input'!$A7,IF(ISNUMBER(FIND(" (Note",'2019 SpaceFuncData-Input'!$A7,1)),FIND(" (Note",'2019 SpaceFuncData-Input'!$A7,1),99)))</f>
        <v>Civic Meeting Place Area</v>
      </c>
      <c r="C9" s="20" t="str">
        <f>TRIM('2019 SpaceFuncData-Input'!B7)</f>
        <v>Assembly - Legislative chambers</v>
      </c>
      <c r="D9" s="20">
        <f>ROUND('2019 SpaceFuncData-Input'!C7,2)</f>
        <v>66.67</v>
      </c>
      <c r="E9" s="20">
        <f>'2019 SpaceFuncData-Input'!D7</f>
        <v>0.5</v>
      </c>
      <c r="F9" s="20">
        <f>'2019 SpaceFuncData-Input'!E7</f>
        <v>250</v>
      </c>
      <c r="G9" s="20">
        <f>'2019 SpaceFuncData-Input'!F7</f>
        <v>200</v>
      </c>
      <c r="H9" s="20">
        <f>'2019 SpaceFuncData-Input'!G7</f>
        <v>1.5</v>
      </c>
      <c r="I9" s="20">
        <f>'2019 SpaceFuncData-Input'!H7</f>
        <v>0.18</v>
      </c>
      <c r="J9" s="20" t="str">
        <f>'2019 SpaceFuncData-Input'!I7</f>
        <v>Electric</v>
      </c>
      <c r="K9" s="20">
        <f>'2019 SpaceFuncData-Input'!J7</f>
        <v>1</v>
      </c>
      <c r="L9" s="20" t="str">
        <f>'2019 SpaceFuncData-Input'!K7</f>
        <v>Ornamental</v>
      </c>
      <c r="M9" s="20">
        <f>'2019 SpaceFuncData-Input'!L7</f>
        <v>0.3</v>
      </c>
      <c r="N9" s="20">
        <f>'2019 SpaceFuncData-Input'!M7</f>
        <v>0</v>
      </c>
      <c r="O9" s="20">
        <f>'2019 SpaceFuncData-Input'!N7</f>
        <v>0</v>
      </c>
      <c r="P9" s="138">
        <f>'2019 SpaceFuncData-Input'!O7</f>
        <v>150</v>
      </c>
      <c r="Q9" s="138">
        <f>'2019 SpaceFuncData-Input'!P7</f>
        <v>150</v>
      </c>
      <c r="R9" s="20">
        <f>'2019 SpaceFuncData-Input'!Q7</f>
        <v>0</v>
      </c>
      <c r="S9" s="20">
        <f>'2019 SpaceFuncData-Input'!R7</f>
        <v>0</v>
      </c>
      <c r="T9" s="138">
        <f>'2019 SpaceFuncData-Input'!S7</f>
        <v>30</v>
      </c>
      <c r="U9" s="20">
        <f>'2019 SpaceFuncData-Input'!T7</f>
        <v>300</v>
      </c>
      <c r="V9" s="20">
        <f>'2019 SpaceFuncData-Input'!U7</f>
        <v>1.5</v>
      </c>
      <c r="W9" s="20">
        <f>'2019 SpaceFuncData-Input'!V7</f>
        <v>2</v>
      </c>
      <c r="X9" s="20" t="str">
        <f>'2019 SpaceFuncData-Input'!W7</f>
        <v>Assembly</v>
      </c>
      <c r="Y9" s="20" t="str">
        <f t="shared" si="0"/>
        <v>AssemblyOccupancy</v>
      </c>
      <c r="Z9" s="20" t="str">
        <f t="shared" si="0"/>
        <v>AssemblyReceptacle</v>
      </c>
      <c r="AA9" s="20" t="str">
        <f t="shared" si="0"/>
        <v>AssemblyServiceHotWater</v>
      </c>
      <c r="AB9" s="20" t="str">
        <f t="shared" si="0"/>
        <v>AssemblyLights</v>
      </c>
      <c r="AC9" s="20" t="str">
        <f t="shared" si="0"/>
        <v>AssemblyGasEquip</v>
      </c>
      <c r="AD9" s="20" t="str">
        <f t="shared" si="0"/>
        <v>AssemblyRefrigeration</v>
      </c>
      <c r="AE9" s="20" t="str">
        <f t="shared" si="0"/>
        <v>AssemblyInfiltration</v>
      </c>
      <c r="AF9" s="20" t="str">
        <f t="shared" si="0"/>
        <v>AssemblyHVACAvail</v>
      </c>
      <c r="AG9" s="20" t="str">
        <f t="shared" si="0"/>
        <v>AssemblyHtgSetpt</v>
      </c>
      <c r="AH9" s="20" t="str">
        <f t="shared" si="0"/>
        <v>AssemblyClgSetpt</v>
      </c>
      <c r="AI9" s="20" t="str">
        <f t="shared" si="0"/>
        <v>AssemblyElevator</v>
      </c>
      <c r="AJ9" s="20" t="str">
        <f t="shared" si="0"/>
        <v>AssemblyEscalator</v>
      </c>
      <c r="AK9" s="20" t="str">
        <f t="shared" si="0"/>
        <v>AssemblyWtrHtrSetpt</v>
      </c>
      <c r="AL9" s="20">
        <f>'2019 SpaceFuncData-Input'!Y7</f>
        <v>206</v>
      </c>
      <c r="AM9" s="20">
        <v>1</v>
      </c>
      <c r="AN9" s="20">
        <v>0</v>
      </c>
      <c r="AO9" s="20">
        <v>0</v>
      </c>
      <c r="AP9" s="160" t="s">
        <v>423</v>
      </c>
      <c r="AQ9" s="160" t="s">
        <v>416</v>
      </c>
      <c r="AR9" s="20" t="s">
        <v>392</v>
      </c>
      <c r="AS9" s="160" t="s">
        <v>424</v>
      </c>
      <c r="AT9" s="20" t="s">
        <v>425</v>
      </c>
    </row>
    <row r="10" spans="1:46">
      <c r="B10" s="20" t="str">
        <f>TRIM(LEFT('2019 SpaceFuncData-Input'!$A8,IF(ISNUMBER(FIND(" (Note",'2019 SpaceFuncData-Input'!$A8,1)),FIND(" (Note",'2019 SpaceFuncData-Input'!$A8,1),99)))</f>
        <v>Classroom, Lecture, Training, Vocational Areas</v>
      </c>
      <c r="C10" s="20" t="str">
        <f>TRIM('2019 SpaceFuncData-Input'!B8)</f>
        <v>Education - Classrooms (ages 9-18)</v>
      </c>
      <c r="D10" s="20">
        <f>ROUND('2019 SpaceFuncData-Input'!C8,2)</f>
        <v>50</v>
      </c>
      <c r="E10" s="20">
        <f>'2019 SpaceFuncData-Input'!D8</f>
        <v>0.5</v>
      </c>
      <c r="F10" s="20">
        <f>'2019 SpaceFuncData-Input'!E8</f>
        <v>245</v>
      </c>
      <c r="G10" s="20">
        <f>'2019 SpaceFuncData-Input'!F8</f>
        <v>155</v>
      </c>
      <c r="H10" s="20">
        <f>'2019 SpaceFuncData-Input'!G8</f>
        <v>1</v>
      </c>
      <c r="I10" s="20">
        <f>'2019 SpaceFuncData-Input'!H8</f>
        <v>0.18</v>
      </c>
      <c r="J10" s="20" t="str">
        <f>'2019 SpaceFuncData-Input'!I8</f>
        <v>Gas</v>
      </c>
      <c r="K10" s="20">
        <f>'2019 SpaceFuncData-Input'!J8</f>
        <v>0.7</v>
      </c>
      <c r="L10" s="20" t="str">
        <f>'2019 SpaceFuncData-Input'!K8</f>
        <v>White or Chalk Board (W/ft) (Note 1)</v>
      </c>
      <c r="M10" s="20">
        <f>'2019 SpaceFuncData-Input'!L8</f>
        <v>4.5</v>
      </c>
      <c r="N10" s="20">
        <f>'2019 SpaceFuncData-Input'!M8</f>
        <v>0</v>
      </c>
      <c r="O10" s="20">
        <f>'2019 SpaceFuncData-Input'!N8</f>
        <v>0</v>
      </c>
      <c r="P10" s="138">
        <f>'2019 SpaceFuncData-Input'!O8</f>
        <v>150</v>
      </c>
      <c r="Q10" s="138">
        <f>'2019 SpaceFuncData-Input'!P8</f>
        <v>150</v>
      </c>
      <c r="R10" s="20">
        <f>'2019 SpaceFuncData-Input'!Q8</f>
        <v>0</v>
      </c>
      <c r="S10" s="20">
        <f>'2019 SpaceFuncData-Input'!R8</f>
        <v>0</v>
      </c>
      <c r="T10" s="138">
        <f>'2019 SpaceFuncData-Input'!S8</f>
        <v>50</v>
      </c>
      <c r="U10" s="20">
        <f>'2019 SpaceFuncData-Input'!T8</f>
        <v>500</v>
      </c>
      <c r="V10" s="20">
        <f>'2019 SpaceFuncData-Input'!U8</f>
        <v>1.5</v>
      </c>
      <c r="W10" s="20">
        <f>'2019 SpaceFuncData-Input'!V8</f>
        <v>2</v>
      </c>
      <c r="X10" s="20" t="str">
        <f>'2019 SpaceFuncData-Input'!W8</f>
        <v>School</v>
      </c>
      <c r="Y10" s="20" t="str">
        <f t="shared" si="0"/>
        <v>SchoolOccupancy</v>
      </c>
      <c r="Z10" s="20" t="str">
        <f t="shared" si="0"/>
        <v>SchoolReceptacle</v>
      </c>
      <c r="AA10" s="20" t="str">
        <f t="shared" si="0"/>
        <v>SchoolServiceHotWater</v>
      </c>
      <c r="AB10" s="20" t="str">
        <f t="shared" si="0"/>
        <v>SchoolLights</v>
      </c>
      <c r="AC10" s="20" t="str">
        <f t="shared" si="0"/>
        <v>SchoolGasEquip</v>
      </c>
      <c r="AD10" s="20" t="str">
        <f t="shared" si="0"/>
        <v>SchoolRefrigeration</v>
      </c>
      <c r="AE10" s="20" t="str">
        <f t="shared" si="0"/>
        <v>SchoolInfiltration</v>
      </c>
      <c r="AF10" s="20" t="str">
        <f t="shared" si="0"/>
        <v>SchoolHVACAvail</v>
      </c>
      <c r="AG10" s="20" t="str">
        <f t="shared" si="0"/>
        <v>SchoolHtgSetpt</v>
      </c>
      <c r="AH10" s="20" t="str">
        <f t="shared" si="0"/>
        <v>SchoolClgSetpt</v>
      </c>
      <c r="AI10" s="20" t="str">
        <f t="shared" si="0"/>
        <v>SchoolElevator</v>
      </c>
      <c r="AJ10" s="20" t="str">
        <f t="shared" si="0"/>
        <v>SchoolEscalator</v>
      </c>
      <c r="AK10" s="20" t="str">
        <f t="shared" si="0"/>
        <v>SchoolWtrHtrSetpt</v>
      </c>
      <c r="AL10" s="20">
        <f>'2019 SpaceFuncData-Input'!Y8</f>
        <v>207</v>
      </c>
      <c r="AM10" s="20">
        <v>1</v>
      </c>
      <c r="AN10" s="20">
        <v>0</v>
      </c>
      <c r="AO10" s="20">
        <v>0</v>
      </c>
      <c r="AP10" s="160" t="s">
        <v>426</v>
      </c>
      <c r="AQ10" s="160" t="s">
        <v>27</v>
      </c>
      <c r="AR10" s="20" t="s">
        <v>392</v>
      </c>
      <c r="AS10" s="160" t="s">
        <v>39</v>
      </c>
      <c r="AT10" s="20" t="s">
        <v>39</v>
      </c>
    </row>
    <row r="11" spans="1:46">
      <c r="B11" s="20" t="str">
        <f>TRIM(LEFT('2019 SpaceFuncData-Input'!$A9,IF(ISNUMBER(FIND(" (Note",'2019 SpaceFuncData-Input'!$A9,1)),FIND(" (Note",'2019 SpaceFuncData-Input'!$A9,1),99)))</f>
        <v>Commercial/Industrial Storage (Refrigerated)</v>
      </c>
      <c r="C11" s="20" t="str">
        <f>TRIM('2019 SpaceFuncData-Input'!B9)</f>
        <v>Misc - Freezer and refrigerated spaces (&lt;50F)</v>
      </c>
      <c r="D11" s="20">
        <f>ROUND('2019 SpaceFuncData-Input'!C9,2)</f>
        <v>0</v>
      </c>
      <c r="E11" s="20">
        <f>'2019 SpaceFuncData-Input'!D9</f>
        <v>0.5</v>
      </c>
      <c r="F11" s="20">
        <f>'2019 SpaceFuncData-Input'!E9</f>
        <v>275</v>
      </c>
      <c r="G11" s="20">
        <f>'2019 SpaceFuncData-Input'!F9</f>
        <v>475</v>
      </c>
      <c r="H11" s="20">
        <f>'2019 SpaceFuncData-Input'!G9</f>
        <v>0.2</v>
      </c>
      <c r="I11" s="20">
        <f>'2019 SpaceFuncData-Input'!H9</f>
        <v>0.18</v>
      </c>
      <c r="J11" s="20" t="str">
        <f>'2019 SpaceFuncData-Input'!I9</f>
        <v>Electric</v>
      </c>
      <c r="K11" s="20">
        <f>'2019 SpaceFuncData-Input'!J9</f>
        <v>0.45</v>
      </c>
      <c r="L11" s="20">
        <f>'2019 SpaceFuncData-Input'!K9</f>
        <v>0</v>
      </c>
      <c r="M11" s="20">
        <f>'2019 SpaceFuncData-Input'!L9</f>
        <v>0</v>
      </c>
      <c r="N11" s="20">
        <f>'2019 SpaceFuncData-Input'!M9</f>
        <v>0</v>
      </c>
      <c r="O11" s="20">
        <f>'2019 SpaceFuncData-Input'!N9</f>
        <v>0</v>
      </c>
      <c r="P11" s="138">
        <f>'2019 SpaceFuncData-Input'!O9</f>
        <v>8760</v>
      </c>
      <c r="Q11" s="138">
        <f>'2019 SpaceFuncData-Input'!P9</f>
        <v>8760</v>
      </c>
      <c r="R11" s="20">
        <f>'2019 SpaceFuncData-Input'!Q9</f>
        <v>0</v>
      </c>
      <c r="S11" s="20">
        <f>'2019 SpaceFuncData-Input'!R9</f>
        <v>10</v>
      </c>
      <c r="T11" s="138">
        <f>'2019 SpaceFuncData-Input'!S9</f>
        <v>50</v>
      </c>
      <c r="U11" s="20">
        <f>'2019 SpaceFuncData-Input'!T9</f>
        <v>300</v>
      </c>
      <c r="V11" s="20">
        <f>'2019 SpaceFuncData-Input'!U9</f>
        <v>1.5</v>
      </c>
      <c r="W11" s="20">
        <f>'2019 SpaceFuncData-Input'!V9</f>
        <v>2</v>
      </c>
      <c r="X11" s="20" t="str">
        <f>'2019 SpaceFuncData-Input'!W9</f>
        <v>Warehouse</v>
      </c>
      <c r="Y11" s="20" t="str">
        <f t="shared" si="0"/>
        <v>WarehouseOccupancy</v>
      </c>
      <c r="Z11" s="20" t="str">
        <f t="shared" si="0"/>
        <v>WarehouseReceptacle</v>
      </c>
      <c r="AA11" s="20" t="str">
        <f t="shared" si="0"/>
        <v>WarehouseServiceHotWater</v>
      </c>
      <c r="AB11" s="20" t="str">
        <f t="shared" si="0"/>
        <v>WarehouseLights</v>
      </c>
      <c r="AC11" s="20" t="str">
        <f t="shared" si="0"/>
        <v>WarehouseGasEquip</v>
      </c>
      <c r="AD11" s="20" t="str">
        <f t="shared" si="0"/>
        <v>WarehouseRefrigeration</v>
      </c>
      <c r="AE11" s="20" t="str">
        <f t="shared" si="0"/>
        <v>WarehouseInfiltration</v>
      </c>
      <c r="AF11" s="20" t="str">
        <f t="shared" si="0"/>
        <v>WarehouseHVACAvail</v>
      </c>
      <c r="AG11" s="20" t="str">
        <f t="shared" si="0"/>
        <v>WarehouseHtgSetpt</v>
      </c>
      <c r="AH11" s="20" t="str">
        <f t="shared" si="0"/>
        <v>WarehouseClgSetpt</v>
      </c>
      <c r="AI11" s="20" t="str">
        <f t="shared" si="0"/>
        <v>WarehouseElevator</v>
      </c>
      <c r="AJ11" s="20" t="str">
        <f t="shared" si="0"/>
        <v>WarehouseEscalator</v>
      </c>
      <c r="AK11" s="20" t="str">
        <f t="shared" si="0"/>
        <v>WarehouseWtrHtrSetpt</v>
      </c>
      <c r="AL11" s="20">
        <f>'2019 SpaceFuncData-Input'!Y9</f>
        <v>208</v>
      </c>
      <c r="AM11" s="20">
        <v>1</v>
      </c>
      <c r="AN11" s="20">
        <v>0</v>
      </c>
      <c r="AO11" s="20">
        <v>0</v>
      </c>
      <c r="AP11" s="160" t="s">
        <v>427</v>
      </c>
      <c r="AQ11" s="160" t="s">
        <v>29</v>
      </c>
      <c r="AR11" s="20" t="s">
        <v>392</v>
      </c>
      <c r="AS11" s="160" t="s">
        <v>27</v>
      </c>
      <c r="AT11" s="20" t="s">
        <v>27</v>
      </c>
    </row>
    <row r="12" spans="1:46">
      <c r="B12" s="20" t="str">
        <f>TRIM(LEFT('2019 SpaceFuncData-Input'!$A10,IF(ISNUMBER(FIND(" (Note",'2019 SpaceFuncData-Input'!$A10,1)),FIND(" (Note",'2019 SpaceFuncData-Input'!$A10,1),99)))</f>
        <v>Commercial/Industrial Storage (Shipping &amp; Handling)</v>
      </c>
      <c r="C12" s="20" t="str">
        <f>TRIM('2019 SpaceFuncData-Input'!B10)</f>
        <v>Misc - Shipping/receiving</v>
      </c>
      <c r="D12" s="20">
        <f>ROUND('2019 SpaceFuncData-Input'!C10,2)</f>
        <v>5</v>
      </c>
      <c r="E12" s="20">
        <f>'2019 SpaceFuncData-Input'!D10</f>
        <v>0.5</v>
      </c>
      <c r="F12" s="20">
        <f>'2019 SpaceFuncData-Input'!E10</f>
        <v>275</v>
      </c>
      <c r="G12" s="20">
        <f>'2019 SpaceFuncData-Input'!F10</f>
        <v>475</v>
      </c>
      <c r="H12" s="20">
        <f>'2019 SpaceFuncData-Input'!G10</f>
        <v>0.5</v>
      </c>
      <c r="I12" s="20">
        <f>'2019 SpaceFuncData-Input'!H10</f>
        <v>0.18</v>
      </c>
      <c r="J12" s="20" t="str">
        <f>'2019 SpaceFuncData-Input'!I10</f>
        <v>Electric</v>
      </c>
      <c r="K12" s="20">
        <f>'2019 SpaceFuncData-Input'!J10</f>
        <v>0.6</v>
      </c>
      <c r="L12" s="20">
        <f>'2019 SpaceFuncData-Input'!K10</f>
        <v>0</v>
      </c>
      <c r="M12" s="20">
        <f>'2019 SpaceFuncData-Input'!L10</f>
        <v>0</v>
      </c>
      <c r="N12" s="20">
        <f>'2019 SpaceFuncData-Input'!M10</f>
        <v>0</v>
      </c>
      <c r="O12" s="20">
        <f>'2019 SpaceFuncData-Input'!N10</f>
        <v>0</v>
      </c>
      <c r="P12" s="138">
        <f>'2019 SpaceFuncData-Input'!O10</f>
        <v>8760</v>
      </c>
      <c r="Q12" s="138">
        <f>'2019 SpaceFuncData-Input'!P10</f>
        <v>8760</v>
      </c>
      <c r="R12" s="20">
        <f>'2019 SpaceFuncData-Input'!Q10</f>
        <v>0</v>
      </c>
      <c r="S12" s="20">
        <f>'2019 SpaceFuncData-Input'!R10</f>
        <v>0</v>
      </c>
      <c r="T12" s="138">
        <f>'2019 SpaceFuncData-Input'!S10</f>
        <v>50</v>
      </c>
      <c r="U12" s="20">
        <f>'2019 SpaceFuncData-Input'!T10</f>
        <v>300</v>
      </c>
      <c r="V12" s="20">
        <f>'2019 SpaceFuncData-Input'!U10</f>
        <v>1.5</v>
      </c>
      <c r="W12" s="20">
        <f>'2019 SpaceFuncData-Input'!V10</f>
        <v>2</v>
      </c>
      <c r="X12" s="20" t="str">
        <f>'2019 SpaceFuncData-Input'!W10</f>
        <v>Warehouse</v>
      </c>
      <c r="Y12" s="20" t="str">
        <f t="shared" si="0"/>
        <v>WarehouseOccupancy</v>
      </c>
      <c r="Z12" s="20" t="str">
        <f t="shared" si="0"/>
        <v>WarehouseReceptacle</v>
      </c>
      <c r="AA12" s="20" t="str">
        <f t="shared" si="0"/>
        <v>WarehouseServiceHotWater</v>
      </c>
      <c r="AB12" s="20" t="str">
        <f t="shared" si="0"/>
        <v>WarehouseLights</v>
      </c>
      <c r="AC12" s="20" t="str">
        <f t="shared" si="0"/>
        <v>WarehouseGasEquip</v>
      </c>
      <c r="AD12" s="20" t="str">
        <f t="shared" si="0"/>
        <v>WarehouseRefrigeration</v>
      </c>
      <c r="AE12" s="20" t="str">
        <f t="shared" si="0"/>
        <v>WarehouseInfiltration</v>
      </c>
      <c r="AF12" s="20" t="str">
        <f t="shared" si="0"/>
        <v>WarehouseHVACAvail</v>
      </c>
      <c r="AG12" s="20" t="str">
        <f t="shared" si="0"/>
        <v>WarehouseHtgSetpt</v>
      </c>
      <c r="AH12" s="20" t="str">
        <f t="shared" si="0"/>
        <v>WarehouseClgSetpt</v>
      </c>
      <c r="AI12" s="20" t="str">
        <f t="shared" si="0"/>
        <v>WarehouseElevator</v>
      </c>
      <c r="AJ12" s="20" t="str">
        <f t="shared" si="0"/>
        <v>WarehouseEscalator</v>
      </c>
      <c r="AK12" s="20" t="str">
        <f t="shared" si="0"/>
        <v>WarehouseWtrHtrSetpt</v>
      </c>
      <c r="AL12" s="20">
        <f>'2019 SpaceFuncData-Input'!Y10</f>
        <v>209</v>
      </c>
      <c r="AM12" s="20">
        <v>1</v>
      </c>
      <c r="AN12" s="20">
        <v>0</v>
      </c>
      <c r="AO12" s="20">
        <v>0</v>
      </c>
      <c r="AP12" s="160" t="s">
        <v>428</v>
      </c>
      <c r="AQ12" s="160" t="s">
        <v>29</v>
      </c>
      <c r="AR12" s="20" t="s">
        <v>392</v>
      </c>
      <c r="AS12" s="160" t="s">
        <v>29</v>
      </c>
      <c r="AT12" s="20" t="s">
        <v>29</v>
      </c>
    </row>
    <row r="13" spans="1:46">
      <c r="B13" s="20" t="str">
        <f>TRIM(LEFT('2019 SpaceFuncData-Input'!$A11,IF(ISNUMBER(FIND(" (Note",'2019 SpaceFuncData-Input'!$A11,1)),FIND(" (Note",'2019 SpaceFuncData-Input'!$A11,1),99)))</f>
        <v>Commercial/Industrial Storage (Warehouse)</v>
      </c>
      <c r="C13" s="20" t="str">
        <f>TRIM('2019 SpaceFuncData-Input'!B11)</f>
        <v>Misc - Warehouses</v>
      </c>
      <c r="D13" s="20">
        <f>ROUND('2019 SpaceFuncData-Input'!C11,2)</f>
        <v>2</v>
      </c>
      <c r="E13" s="20">
        <f>'2019 SpaceFuncData-Input'!D11</f>
        <v>0.5</v>
      </c>
      <c r="F13" s="20">
        <f>'2019 SpaceFuncData-Input'!E11</f>
        <v>275</v>
      </c>
      <c r="G13" s="20">
        <f>'2019 SpaceFuncData-Input'!F11</f>
        <v>475</v>
      </c>
      <c r="H13" s="20">
        <f>'2019 SpaceFuncData-Input'!G11</f>
        <v>0.2</v>
      </c>
      <c r="I13" s="20">
        <f>'2019 SpaceFuncData-Input'!H11</f>
        <v>0.18</v>
      </c>
      <c r="J13" s="20" t="str">
        <f>'2019 SpaceFuncData-Input'!I11</f>
        <v>Electric</v>
      </c>
      <c r="K13" s="20">
        <f>'2019 SpaceFuncData-Input'!J11</f>
        <v>0.45</v>
      </c>
      <c r="L13" s="20">
        <f>'2019 SpaceFuncData-Input'!K11</f>
        <v>0</v>
      </c>
      <c r="M13" s="20">
        <f>'2019 SpaceFuncData-Input'!L11</f>
        <v>0</v>
      </c>
      <c r="N13" s="20">
        <f>'2019 SpaceFuncData-Input'!M11</f>
        <v>0</v>
      </c>
      <c r="O13" s="20">
        <f>'2019 SpaceFuncData-Input'!N11</f>
        <v>0</v>
      </c>
      <c r="P13" s="138">
        <f>'2019 SpaceFuncData-Input'!O11</f>
        <v>8760</v>
      </c>
      <c r="Q13" s="138">
        <f>'2019 SpaceFuncData-Input'!P11</f>
        <v>8760</v>
      </c>
      <c r="R13" s="20">
        <f>'2019 SpaceFuncData-Input'!Q11</f>
        <v>0</v>
      </c>
      <c r="S13" s="20">
        <f>'2019 SpaceFuncData-Input'!R11</f>
        <v>0</v>
      </c>
      <c r="T13" s="138">
        <f>'2019 SpaceFuncData-Input'!S11</f>
        <v>50</v>
      </c>
      <c r="U13" s="20">
        <f>'2019 SpaceFuncData-Input'!T11</f>
        <v>300</v>
      </c>
      <c r="V13" s="20">
        <f>'2019 SpaceFuncData-Input'!U11</f>
        <v>1.5</v>
      </c>
      <c r="W13" s="20">
        <f>'2019 SpaceFuncData-Input'!V11</f>
        <v>2</v>
      </c>
      <c r="X13" s="20" t="str">
        <f>'2019 SpaceFuncData-Input'!W11</f>
        <v>Warehouse</v>
      </c>
      <c r="Y13" s="20" t="str">
        <f t="shared" si="0"/>
        <v>WarehouseOccupancy</v>
      </c>
      <c r="Z13" s="20" t="str">
        <f t="shared" si="0"/>
        <v>WarehouseReceptacle</v>
      </c>
      <c r="AA13" s="20" t="str">
        <f t="shared" si="0"/>
        <v>WarehouseServiceHotWater</v>
      </c>
      <c r="AB13" s="20" t="str">
        <f t="shared" si="0"/>
        <v>WarehouseLights</v>
      </c>
      <c r="AC13" s="20" t="str">
        <f t="shared" si="0"/>
        <v>WarehouseGasEquip</v>
      </c>
      <c r="AD13" s="20" t="str">
        <f t="shared" si="0"/>
        <v>WarehouseRefrigeration</v>
      </c>
      <c r="AE13" s="20" t="str">
        <f t="shared" si="0"/>
        <v>WarehouseInfiltration</v>
      </c>
      <c r="AF13" s="20" t="str">
        <f t="shared" si="0"/>
        <v>WarehouseHVACAvail</v>
      </c>
      <c r="AG13" s="20" t="str">
        <f t="shared" si="0"/>
        <v>WarehouseHtgSetpt</v>
      </c>
      <c r="AH13" s="20" t="str">
        <f t="shared" si="0"/>
        <v>WarehouseClgSetpt</v>
      </c>
      <c r="AI13" s="20" t="str">
        <f t="shared" si="0"/>
        <v>WarehouseElevator</v>
      </c>
      <c r="AJ13" s="20" t="str">
        <f t="shared" si="0"/>
        <v>WarehouseEscalator</v>
      </c>
      <c r="AK13" s="20" t="str">
        <f t="shared" si="0"/>
        <v>WarehouseWtrHtrSetpt</v>
      </c>
      <c r="AL13" s="20">
        <f>'2019 SpaceFuncData-Input'!Y11</f>
        <v>210</v>
      </c>
      <c r="AM13" s="20">
        <v>1</v>
      </c>
      <c r="AN13" s="20">
        <v>0</v>
      </c>
      <c r="AO13" s="20">
        <v>0</v>
      </c>
      <c r="AP13" s="160" t="s">
        <v>429</v>
      </c>
      <c r="AQ13" s="160" t="s">
        <v>29</v>
      </c>
      <c r="AR13" s="20" t="s">
        <v>392</v>
      </c>
      <c r="AS13" s="160" t="s">
        <v>416</v>
      </c>
      <c r="AT13" s="20" t="s">
        <v>430</v>
      </c>
    </row>
    <row r="14" spans="1:46">
      <c r="B14" s="20" t="str">
        <f>TRIM(LEFT('2019 SpaceFuncData-Input'!$A12,IF(ISNUMBER(FIND(" (Note",'2019 SpaceFuncData-Input'!$A12,1)),FIND(" (Note",'2019 SpaceFuncData-Input'!$A12,1),99)))</f>
        <v>Computer Room</v>
      </c>
      <c r="C14" s="20" t="str">
        <f>TRIM('2019 SpaceFuncData-Input'!B12)</f>
        <v>Misc - Computer (not printing)</v>
      </c>
      <c r="D14" s="20">
        <f>ROUND('2019 SpaceFuncData-Input'!C12,2)</f>
        <v>3</v>
      </c>
      <c r="E14" s="20">
        <f>'2019 SpaceFuncData-Input'!D12</f>
        <v>0.5</v>
      </c>
      <c r="F14" s="20">
        <f>'2019 SpaceFuncData-Input'!E12</f>
        <v>275</v>
      </c>
      <c r="G14" s="20">
        <f>'2019 SpaceFuncData-Input'!F12</f>
        <v>475</v>
      </c>
      <c r="H14" s="20">
        <f>'2019 SpaceFuncData-Input'!G12</f>
        <v>0</v>
      </c>
      <c r="I14" s="20">
        <f>'2019 SpaceFuncData-Input'!H12</f>
        <v>0.18</v>
      </c>
      <c r="J14" s="20" t="str">
        <f>'2019 SpaceFuncData-Input'!I12</f>
        <v>Electric</v>
      </c>
      <c r="K14" s="20">
        <f>'2019 SpaceFuncData-Input'!J12</f>
        <v>0.5</v>
      </c>
      <c r="L14" s="20">
        <f>'2019 SpaceFuncData-Input'!K12</f>
        <v>0</v>
      </c>
      <c r="M14" s="20">
        <f>'2019 SpaceFuncData-Input'!L12</f>
        <v>0</v>
      </c>
      <c r="N14" s="20">
        <f>'2019 SpaceFuncData-Input'!M12</f>
        <v>0</v>
      </c>
      <c r="O14" s="20">
        <f>'2019 SpaceFuncData-Input'!N12</f>
        <v>0</v>
      </c>
      <c r="P14" s="138">
        <f>'2019 SpaceFuncData-Input'!O12</f>
        <v>150</v>
      </c>
      <c r="Q14" s="138">
        <f>'2019 SpaceFuncData-Input'!P12</f>
        <v>150</v>
      </c>
      <c r="R14" s="20">
        <f>'2019 SpaceFuncData-Input'!Q12</f>
        <v>0</v>
      </c>
      <c r="S14" s="20">
        <f>'2019 SpaceFuncData-Input'!R12</f>
        <v>0</v>
      </c>
      <c r="T14" s="138">
        <f>'2019 SpaceFuncData-Input'!S12</f>
        <v>75</v>
      </c>
      <c r="U14" s="20">
        <f>'2019 SpaceFuncData-Input'!T12</f>
        <v>300</v>
      </c>
      <c r="V14" s="20">
        <f>'2019 SpaceFuncData-Input'!U12</f>
        <v>1</v>
      </c>
      <c r="W14" s="20">
        <f>'2019 SpaceFuncData-Input'!V12</f>
        <v>4</v>
      </c>
      <c r="X14" s="20" t="str">
        <f>'2019 SpaceFuncData-Input'!W12</f>
        <v>Data</v>
      </c>
      <c r="Y14" s="20" t="str">
        <f t="shared" si="0"/>
        <v>DataOccupancy</v>
      </c>
      <c r="Z14" s="20" t="str">
        <f t="shared" si="0"/>
        <v>DataReceptacle</v>
      </c>
      <c r="AA14" s="20" t="str">
        <f t="shared" si="0"/>
        <v>DataServiceHotWater</v>
      </c>
      <c r="AB14" s="20" t="str">
        <f t="shared" si="0"/>
        <v>DataLights</v>
      </c>
      <c r="AC14" s="20" t="str">
        <f t="shared" si="0"/>
        <v>DataGasEquip</v>
      </c>
      <c r="AD14" s="20" t="str">
        <f t="shared" si="0"/>
        <v>DataRefrigeration</v>
      </c>
      <c r="AE14" s="20" t="str">
        <f t="shared" si="0"/>
        <v>DataInfiltration</v>
      </c>
      <c r="AF14" s="20" t="str">
        <f t="shared" si="0"/>
        <v>DataHVACAvail</v>
      </c>
      <c r="AG14" s="20" t="str">
        <f t="shared" si="0"/>
        <v>DataHtgSetpt</v>
      </c>
      <c r="AH14" s="20" t="str">
        <f t="shared" si="0"/>
        <v>DataClgSetpt</v>
      </c>
      <c r="AI14" s="20" t="str">
        <f t="shared" si="0"/>
        <v>DataElevator</v>
      </c>
      <c r="AJ14" s="20" t="str">
        <f t="shared" si="0"/>
        <v>DataEscalator</v>
      </c>
      <c r="AK14" s="20" t="str">
        <f t="shared" si="0"/>
        <v>DataWtrHtrSetpt</v>
      </c>
      <c r="AL14" s="20">
        <f>'2019 SpaceFuncData-Input'!Y12</f>
        <v>211</v>
      </c>
      <c r="AM14" s="20">
        <v>1</v>
      </c>
      <c r="AN14" s="20">
        <v>1</v>
      </c>
      <c r="AO14" s="20">
        <v>0</v>
      </c>
      <c r="AP14" s="160" t="s">
        <v>431</v>
      </c>
      <c r="AQ14" s="160" t="s">
        <v>416</v>
      </c>
      <c r="AR14" s="20" t="s">
        <v>392</v>
      </c>
      <c r="AS14" s="20" t="str">
        <f t="shared" ref="AS14:AS68" si="1">IF(AM14=0,B14,"")</f>
        <v/>
      </c>
    </row>
    <row r="15" spans="1:46">
      <c r="B15" s="20" t="str">
        <f>TRIM(LEFT('2019 SpaceFuncData-Input'!$A13,IF(ISNUMBER(FIND(" (Note",'2019 SpaceFuncData-Input'!$A13,1)),FIND(" (Note",'2019 SpaceFuncData-Input'!$A13,1),99)))</f>
        <v>Concourse and Atria Area</v>
      </c>
      <c r="C15" s="20" t="str">
        <f>TRIM('2019 SpaceFuncData-Input'!B13)</f>
        <v>Retail - Mall common areas</v>
      </c>
      <c r="D15" s="20">
        <f>ROUND('2019 SpaceFuncData-Input'!C13,2)</f>
        <v>33.33</v>
      </c>
      <c r="E15" s="20">
        <f>'2019 SpaceFuncData-Input'!D13</f>
        <v>0.5</v>
      </c>
      <c r="F15" s="20">
        <f>'2019 SpaceFuncData-Input'!E13</f>
        <v>250</v>
      </c>
      <c r="G15" s="20">
        <f>'2019 SpaceFuncData-Input'!F13</f>
        <v>250</v>
      </c>
      <c r="H15" s="20">
        <f>'2019 SpaceFuncData-Input'!G13</f>
        <v>0.5</v>
      </c>
      <c r="I15" s="20">
        <f>'2019 SpaceFuncData-Input'!H13</f>
        <v>0.18</v>
      </c>
      <c r="J15" s="20" t="str">
        <f>'2019 SpaceFuncData-Input'!I13</f>
        <v>Electric</v>
      </c>
      <c r="K15" s="20">
        <f>'2019 SpaceFuncData-Input'!J13</f>
        <v>0.9</v>
      </c>
      <c r="L15" s="20" t="str">
        <f>'2019 SpaceFuncData-Input'!K13</f>
        <v>Ornamental</v>
      </c>
      <c r="M15" s="20">
        <f>'2019 SpaceFuncData-Input'!L13</f>
        <v>0.3</v>
      </c>
      <c r="N15" s="20">
        <f>'2019 SpaceFuncData-Input'!M13</f>
        <v>0</v>
      </c>
      <c r="O15" s="20">
        <f>'2019 SpaceFuncData-Input'!N13</f>
        <v>0</v>
      </c>
      <c r="P15" s="138">
        <f>'2019 SpaceFuncData-Input'!O13</f>
        <v>150</v>
      </c>
      <c r="Q15" s="138">
        <f>'2019 SpaceFuncData-Input'!P13</f>
        <v>150</v>
      </c>
      <c r="R15" s="20">
        <f>'2019 SpaceFuncData-Input'!Q13</f>
        <v>0</v>
      </c>
      <c r="S15" s="20">
        <f>'2019 SpaceFuncData-Input'!R13</f>
        <v>0</v>
      </c>
      <c r="T15" s="138">
        <f>'2019 SpaceFuncData-Input'!S13</f>
        <v>100</v>
      </c>
      <c r="U15" s="20">
        <f>'2019 SpaceFuncData-Input'!T13</f>
        <v>300</v>
      </c>
      <c r="V15" s="20">
        <f>'2019 SpaceFuncData-Input'!U13</f>
        <v>1.5</v>
      </c>
      <c r="W15" s="20">
        <f>'2019 SpaceFuncData-Input'!V13</f>
        <v>2</v>
      </c>
      <c r="X15" s="20" t="str">
        <f>'2019 SpaceFuncData-Input'!W13</f>
        <v>Retail</v>
      </c>
      <c r="Y15" s="20" t="str">
        <f t="shared" ref="Y15:AK24" si="2">$X15&amp;Y$90</f>
        <v>RetailOccupancy</v>
      </c>
      <c r="Z15" s="20" t="str">
        <f t="shared" si="2"/>
        <v>RetailReceptacle</v>
      </c>
      <c r="AA15" s="20" t="str">
        <f t="shared" si="2"/>
        <v>RetailServiceHotWater</v>
      </c>
      <c r="AB15" s="20" t="str">
        <f t="shared" si="2"/>
        <v>RetailLights</v>
      </c>
      <c r="AC15" s="20" t="str">
        <f t="shared" si="2"/>
        <v>RetailGasEquip</v>
      </c>
      <c r="AD15" s="20" t="str">
        <f t="shared" si="2"/>
        <v>RetailRefrigeration</v>
      </c>
      <c r="AE15" s="20" t="str">
        <f t="shared" si="2"/>
        <v>RetailInfiltration</v>
      </c>
      <c r="AF15" s="20" t="str">
        <f t="shared" si="2"/>
        <v>RetailHVACAvail</v>
      </c>
      <c r="AG15" s="20" t="str">
        <f t="shared" si="2"/>
        <v>RetailHtgSetpt</v>
      </c>
      <c r="AH15" s="20" t="str">
        <f t="shared" si="2"/>
        <v>RetailClgSetpt</v>
      </c>
      <c r="AI15" s="20" t="str">
        <f t="shared" si="2"/>
        <v>RetailElevator</v>
      </c>
      <c r="AJ15" s="20" t="str">
        <f t="shared" si="2"/>
        <v>RetailEscalator</v>
      </c>
      <c r="AK15" s="20" t="str">
        <f t="shared" si="2"/>
        <v>RetailWtrHtrSetpt</v>
      </c>
      <c r="AL15" s="20">
        <f>'2019 SpaceFuncData-Input'!Y13</f>
        <v>212</v>
      </c>
      <c r="AM15" s="20">
        <v>1</v>
      </c>
      <c r="AN15" s="20">
        <v>1</v>
      </c>
      <c r="AO15" s="20">
        <v>0</v>
      </c>
      <c r="AP15" s="160" t="s">
        <v>432</v>
      </c>
      <c r="AQ15" s="160" t="s">
        <v>416</v>
      </c>
      <c r="AR15" s="20" t="s">
        <v>392</v>
      </c>
      <c r="AS15" s="20" t="str">
        <f t="shared" si="1"/>
        <v/>
      </c>
    </row>
    <row r="16" spans="1:46">
      <c r="B16" s="20" t="str">
        <f>TRIM(LEFT('2019 SpaceFuncData-Input'!$A14,IF(ISNUMBER(FIND(" (Note",'2019 SpaceFuncData-Input'!$A14,1)),FIND(" (Note",'2019 SpaceFuncData-Input'!$A14,1),99)))</f>
        <v>Convention, Conference, Multipurpose and Meeting Area</v>
      </c>
      <c r="C16" s="20" t="str">
        <f>TRIM('2019 SpaceFuncData-Input'!B14)</f>
        <v>General - Conference/meeting</v>
      </c>
      <c r="D16" s="20">
        <f>ROUND('2019 SpaceFuncData-Input'!C14,2)</f>
        <v>66.67</v>
      </c>
      <c r="E16" s="20">
        <f>'2019 SpaceFuncData-Input'!D14</f>
        <v>0.5</v>
      </c>
      <c r="F16" s="20">
        <f>'2019 SpaceFuncData-Input'!E14</f>
        <v>245</v>
      </c>
      <c r="G16" s="20">
        <f>'2019 SpaceFuncData-Input'!F14</f>
        <v>155</v>
      </c>
      <c r="H16" s="20">
        <f>'2019 SpaceFuncData-Input'!G14</f>
        <v>1</v>
      </c>
      <c r="I16" s="20">
        <f>'2019 SpaceFuncData-Input'!H14</f>
        <v>0.09</v>
      </c>
      <c r="J16" s="20" t="str">
        <f>'2019 SpaceFuncData-Input'!I14</f>
        <v>Electric</v>
      </c>
      <c r="K16" s="20">
        <f>'2019 SpaceFuncData-Input'!J14</f>
        <v>0.85</v>
      </c>
      <c r="L16" s="20" t="str">
        <f>'2019 SpaceFuncData-Input'!K14</f>
        <v>Ornamental</v>
      </c>
      <c r="M16" s="20">
        <f>'2019 SpaceFuncData-Input'!L14</f>
        <v>0.3</v>
      </c>
      <c r="N16" s="20">
        <f>'2019 SpaceFuncData-Input'!M14</f>
        <v>0</v>
      </c>
      <c r="O16" s="20">
        <f>'2019 SpaceFuncData-Input'!N14</f>
        <v>0</v>
      </c>
      <c r="P16" s="138">
        <f>'2019 SpaceFuncData-Input'!O14</f>
        <v>150</v>
      </c>
      <c r="Q16" s="138">
        <f>'2019 SpaceFuncData-Input'!P14</f>
        <v>150</v>
      </c>
      <c r="R16" s="20">
        <f>'2019 SpaceFuncData-Input'!Q14</f>
        <v>0</v>
      </c>
      <c r="S16" s="20">
        <f>'2019 SpaceFuncData-Input'!R14</f>
        <v>0</v>
      </c>
      <c r="T16" s="138">
        <f>'2019 SpaceFuncData-Input'!S14</f>
        <v>30</v>
      </c>
      <c r="U16" s="20">
        <f>'2019 SpaceFuncData-Input'!T14</f>
        <v>300</v>
      </c>
      <c r="V16" s="20">
        <f>'2019 SpaceFuncData-Input'!U14</f>
        <v>1.5</v>
      </c>
      <c r="W16" s="20">
        <f>'2019 SpaceFuncData-Input'!V14</f>
        <v>2</v>
      </c>
      <c r="X16" s="20" t="str">
        <f>'2019 SpaceFuncData-Input'!W14</f>
        <v>Assembly</v>
      </c>
      <c r="Y16" s="20" t="str">
        <f t="shared" si="2"/>
        <v>AssemblyOccupancy</v>
      </c>
      <c r="Z16" s="20" t="str">
        <f t="shared" si="2"/>
        <v>AssemblyReceptacle</v>
      </c>
      <c r="AA16" s="20" t="str">
        <f t="shared" si="2"/>
        <v>AssemblyServiceHotWater</v>
      </c>
      <c r="AB16" s="20" t="str">
        <f t="shared" si="2"/>
        <v>AssemblyLights</v>
      </c>
      <c r="AC16" s="20" t="str">
        <f t="shared" si="2"/>
        <v>AssemblyGasEquip</v>
      </c>
      <c r="AD16" s="20" t="str">
        <f t="shared" si="2"/>
        <v>AssemblyRefrigeration</v>
      </c>
      <c r="AE16" s="20" t="str">
        <f t="shared" si="2"/>
        <v>AssemblyInfiltration</v>
      </c>
      <c r="AF16" s="20" t="str">
        <f t="shared" si="2"/>
        <v>AssemblyHVACAvail</v>
      </c>
      <c r="AG16" s="20" t="str">
        <f t="shared" si="2"/>
        <v>AssemblyHtgSetpt</v>
      </c>
      <c r="AH16" s="20" t="str">
        <f t="shared" si="2"/>
        <v>AssemblyClgSetpt</v>
      </c>
      <c r="AI16" s="20" t="str">
        <f t="shared" si="2"/>
        <v>AssemblyElevator</v>
      </c>
      <c r="AJ16" s="20" t="str">
        <f t="shared" si="2"/>
        <v>AssemblyEscalator</v>
      </c>
      <c r="AK16" s="20" t="str">
        <f t="shared" si="2"/>
        <v>AssemblyWtrHtrSetpt</v>
      </c>
      <c r="AL16" s="20">
        <f>'2019 SpaceFuncData-Input'!Y14</f>
        <v>213</v>
      </c>
      <c r="AM16" s="20">
        <v>1</v>
      </c>
      <c r="AN16" s="20">
        <v>0</v>
      </c>
      <c r="AO16" s="20">
        <v>1</v>
      </c>
      <c r="AP16" s="160" t="s">
        <v>433</v>
      </c>
      <c r="AQ16" s="160" t="s">
        <v>416</v>
      </c>
      <c r="AR16" s="20" t="s">
        <v>392</v>
      </c>
      <c r="AS16" s="20" t="str">
        <f t="shared" si="1"/>
        <v/>
      </c>
    </row>
    <row r="17" spans="2:45">
      <c r="B17" s="20" t="str">
        <f>TRIM(LEFT('2019 SpaceFuncData-Input'!$A15,IF(ISNUMBER(FIND(" (Note",'2019 SpaceFuncData-Input'!$A15,1)),FIND(" (Note",'2019 SpaceFuncData-Input'!$A15,1),99)))</f>
        <v>Copy Room</v>
      </c>
      <c r="C17" s="20" t="str">
        <f>TRIM('2019 SpaceFuncData-Input'!B15)</f>
        <v>Exhaust - Copy, printing rooms</v>
      </c>
      <c r="D17" s="20">
        <f>ROUND('2019 SpaceFuncData-Input'!C15,2)</f>
        <v>10</v>
      </c>
      <c r="E17" s="20">
        <f>'2019 SpaceFuncData-Input'!D15</f>
        <v>0.5</v>
      </c>
      <c r="F17" s="20">
        <f>'2019 SpaceFuncData-Input'!E15</f>
        <v>250</v>
      </c>
      <c r="G17" s="20">
        <f>'2019 SpaceFuncData-Input'!F15</f>
        <v>250</v>
      </c>
      <c r="H17" s="20">
        <f>'2019 SpaceFuncData-Input'!G15</f>
        <v>1</v>
      </c>
      <c r="I17" s="20">
        <f>'2019 SpaceFuncData-Input'!H15</f>
        <v>0.18</v>
      </c>
      <c r="J17" s="20" t="str">
        <f>'2019 SpaceFuncData-Input'!I15</f>
        <v>Electric</v>
      </c>
      <c r="K17" s="20">
        <f>'2019 SpaceFuncData-Input'!J15</f>
        <v>0.5</v>
      </c>
      <c r="L17" s="20">
        <f>'2019 SpaceFuncData-Input'!K15</f>
        <v>0</v>
      </c>
      <c r="M17" s="20">
        <f>'2019 SpaceFuncData-Input'!L15</f>
        <v>0</v>
      </c>
      <c r="N17" s="20">
        <f>'2019 SpaceFuncData-Input'!M15</f>
        <v>0</v>
      </c>
      <c r="O17" s="20">
        <f>'2019 SpaceFuncData-Input'!N15</f>
        <v>0</v>
      </c>
      <c r="P17" s="138">
        <f>'2019 SpaceFuncData-Input'!O15</f>
        <v>8760</v>
      </c>
      <c r="Q17" s="138">
        <f>'2019 SpaceFuncData-Input'!P15</f>
        <v>8760</v>
      </c>
      <c r="R17" s="20">
        <f>'2019 SpaceFuncData-Input'!Q15</f>
        <v>0</v>
      </c>
      <c r="S17" s="20">
        <f>'2019 SpaceFuncData-Input'!R15</f>
        <v>0</v>
      </c>
      <c r="T17" s="138">
        <f>'2019 SpaceFuncData-Input'!S15</f>
        <v>75</v>
      </c>
      <c r="U17" s="20">
        <f>'2019 SpaceFuncData-Input'!T15</f>
        <v>500</v>
      </c>
      <c r="V17" s="20">
        <f>'2019 SpaceFuncData-Input'!U15</f>
        <v>1.5</v>
      </c>
      <c r="W17" s="20">
        <f>'2019 SpaceFuncData-Input'!V15</f>
        <v>2</v>
      </c>
      <c r="X17" s="20" t="str">
        <f>'2019 SpaceFuncData-Input'!W15</f>
        <v>Office</v>
      </c>
      <c r="Y17" s="20" t="str">
        <f t="shared" si="2"/>
        <v>OfficeOccupancy</v>
      </c>
      <c r="Z17" s="20" t="str">
        <f t="shared" si="2"/>
        <v>OfficeReceptacle</v>
      </c>
      <c r="AA17" s="20" t="str">
        <f t="shared" si="2"/>
        <v>OfficeServiceHotWater</v>
      </c>
      <c r="AB17" s="20" t="str">
        <f t="shared" si="2"/>
        <v>OfficeLights</v>
      </c>
      <c r="AC17" s="20" t="str">
        <f t="shared" si="2"/>
        <v>OfficeGasEquip</v>
      </c>
      <c r="AD17" s="20" t="str">
        <f t="shared" si="2"/>
        <v>OfficeRefrigeration</v>
      </c>
      <c r="AE17" s="20" t="str">
        <f t="shared" si="2"/>
        <v>OfficeInfiltration</v>
      </c>
      <c r="AF17" s="20" t="str">
        <f t="shared" si="2"/>
        <v>OfficeHVACAvail</v>
      </c>
      <c r="AG17" s="20" t="str">
        <f t="shared" si="2"/>
        <v>OfficeHtgSetpt</v>
      </c>
      <c r="AH17" s="20" t="str">
        <f t="shared" si="2"/>
        <v>OfficeClgSetpt</v>
      </c>
      <c r="AI17" s="20" t="str">
        <f t="shared" si="2"/>
        <v>OfficeElevator</v>
      </c>
      <c r="AJ17" s="20" t="str">
        <f t="shared" si="2"/>
        <v>OfficeEscalator</v>
      </c>
      <c r="AK17" s="20" t="str">
        <f t="shared" si="2"/>
        <v>OfficeWtrHtrSetpt</v>
      </c>
      <c r="AL17" s="20">
        <f>'2019 SpaceFuncData-Input'!Y15</f>
        <v>214</v>
      </c>
      <c r="AM17" s="20">
        <v>1</v>
      </c>
      <c r="AN17" s="20">
        <v>0</v>
      </c>
      <c r="AO17" s="20">
        <v>0</v>
      </c>
      <c r="AP17" s="160" t="s">
        <v>434</v>
      </c>
      <c r="AQ17" s="160" t="s">
        <v>416</v>
      </c>
      <c r="AR17" s="20" t="s">
        <v>392</v>
      </c>
      <c r="AS17" s="20" t="str">
        <f t="shared" si="1"/>
        <v/>
      </c>
    </row>
    <row r="18" spans="2:45">
      <c r="B18" s="20" t="str">
        <f>TRIM(LEFT('2019 SpaceFuncData-Input'!$A16,IF(ISNUMBER(FIND(" (Note",'2019 SpaceFuncData-Input'!$A16,1)),FIND(" (Note",'2019 SpaceFuncData-Input'!$A16,1),99)))</f>
        <v>Corridor Area</v>
      </c>
      <c r="C18" s="20" t="str">
        <f>TRIM('2019 SpaceFuncData-Input'!B16)</f>
        <v>General - Corridors</v>
      </c>
      <c r="D18" s="20">
        <f>ROUND('2019 SpaceFuncData-Input'!C16,2)</f>
        <v>10</v>
      </c>
      <c r="E18" s="20">
        <f>'2019 SpaceFuncData-Input'!D16</f>
        <v>0.5</v>
      </c>
      <c r="F18" s="20">
        <f>'2019 SpaceFuncData-Input'!E16</f>
        <v>250</v>
      </c>
      <c r="G18" s="20">
        <f>'2019 SpaceFuncData-Input'!F16</f>
        <v>250</v>
      </c>
      <c r="H18" s="20">
        <f>'2019 SpaceFuncData-Input'!G16</f>
        <v>0</v>
      </c>
      <c r="I18" s="20">
        <f>'2019 SpaceFuncData-Input'!H16</f>
        <v>0</v>
      </c>
      <c r="J18" s="20" t="str">
        <f>'2019 SpaceFuncData-Input'!I16</f>
        <v>Electric</v>
      </c>
      <c r="K18" s="20">
        <f>'2019 SpaceFuncData-Input'!J16</f>
        <v>0.6</v>
      </c>
      <c r="L18" s="20">
        <f>'2019 SpaceFuncData-Input'!K16</f>
        <v>0</v>
      </c>
      <c r="M18" s="20">
        <f>'2019 SpaceFuncData-Input'!L16</f>
        <v>0</v>
      </c>
      <c r="N18" s="20">
        <f>'2019 SpaceFuncData-Input'!M16</f>
        <v>0</v>
      </c>
      <c r="O18" s="20">
        <f>'2019 SpaceFuncData-Input'!N16</f>
        <v>0</v>
      </c>
      <c r="P18" s="138">
        <f>'2019 SpaceFuncData-Input'!O16</f>
        <v>8760</v>
      </c>
      <c r="Q18" s="138">
        <f>'2019 SpaceFuncData-Input'!P16</f>
        <v>8760</v>
      </c>
      <c r="R18" s="20">
        <f>'2019 SpaceFuncData-Input'!Q16</f>
        <v>0</v>
      </c>
      <c r="S18" s="20">
        <f>'2019 SpaceFuncData-Input'!R16</f>
        <v>0</v>
      </c>
      <c r="T18" s="138">
        <f>'2019 SpaceFuncData-Input'!S16</f>
        <v>50</v>
      </c>
      <c r="U18" s="20">
        <f>'2019 SpaceFuncData-Input'!T16</f>
        <v>100</v>
      </c>
      <c r="V18" s="20">
        <f>'2019 SpaceFuncData-Input'!U16</f>
        <v>1.5</v>
      </c>
      <c r="W18" s="20">
        <f>'2019 SpaceFuncData-Input'!V16</f>
        <v>2</v>
      </c>
      <c r="X18" s="20" t="str">
        <f>'2019 SpaceFuncData-Input'!W16</f>
        <v>Office</v>
      </c>
      <c r="Y18" s="20" t="str">
        <f t="shared" si="2"/>
        <v>OfficeOccupancy</v>
      </c>
      <c r="Z18" s="20" t="str">
        <f t="shared" si="2"/>
        <v>OfficeReceptacle</v>
      </c>
      <c r="AA18" s="20" t="str">
        <f t="shared" si="2"/>
        <v>OfficeServiceHotWater</v>
      </c>
      <c r="AB18" s="20" t="str">
        <f t="shared" si="2"/>
        <v>OfficeLights</v>
      </c>
      <c r="AC18" s="20" t="str">
        <f t="shared" si="2"/>
        <v>OfficeGasEquip</v>
      </c>
      <c r="AD18" s="20" t="str">
        <f t="shared" si="2"/>
        <v>OfficeRefrigeration</v>
      </c>
      <c r="AE18" s="20" t="str">
        <f t="shared" si="2"/>
        <v>OfficeInfiltration</v>
      </c>
      <c r="AF18" s="20" t="str">
        <f t="shared" si="2"/>
        <v>OfficeHVACAvail</v>
      </c>
      <c r="AG18" s="20" t="str">
        <f t="shared" si="2"/>
        <v>OfficeHtgSetpt</v>
      </c>
      <c r="AH18" s="20" t="str">
        <f t="shared" si="2"/>
        <v>OfficeClgSetpt</v>
      </c>
      <c r="AI18" s="20" t="str">
        <f t="shared" si="2"/>
        <v>OfficeElevator</v>
      </c>
      <c r="AJ18" s="20" t="str">
        <f t="shared" si="2"/>
        <v>OfficeEscalator</v>
      </c>
      <c r="AK18" s="20" t="str">
        <f t="shared" si="2"/>
        <v>OfficeWtrHtrSetpt</v>
      </c>
      <c r="AL18" s="20">
        <f>'2019 SpaceFuncData-Input'!Y16</f>
        <v>215</v>
      </c>
      <c r="AM18" s="20">
        <v>1</v>
      </c>
      <c r="AN18" s="20">
        <v>1</v>
      </c>
      <c r="AO18" s="20">
        <v>0</v>
      </c>
      <c r="AP18" s="160" t="s">
        <v>435</v>
      </c>
      <c r="AQ18" s="160" t="s">
        <v>416</v>
      </c>
      <c r="AR18" s="20" t="s">
        <v>392</v>
      </c>
      <c r="AS18" s="20" t="str">
        <f t="shared" si="1"/>
        <v/>
      </c>
    </row>
    <row r="19" spans="2:45">
      <c r="B19" s="20" t="str">
        <f>TRIM(LEFT('2019 SpaceFuncData-Input'!$A17,IF(ISNUMBER(FIND(" (Note",'2019 SpaceFuncData-Input'!$A17,1)),FIND(" (Note",'2019 SpaceFuncData-Input'!$A17,1),99)))</f>
        <v>Dining Area (Bar/Lounge and Fine Dining)</v>
      </c>
      <c r="C19" s="20" t="str">
        <f>TRIM('2019 SpaceFuncData-Input'!B17)</f>
        <v>Food Service - Restaurant dining rooms</v>
      </c>
      <c r="D19" s="20">
        <f>ROUND('2019 SpaceFuncData-Input'!C17,2)</f>
        <v>66.67</v>
      </c>
      <c r="E19" s="20">
        <f>'2019 SpaceFuncData-Input'!D17</f>
        <v>0.5</v>
      </c>
      <c r="F19" s="20">
        <f>'2019 SpaceFuncData-Input'!E17</f>
        <v>275</v>
      </c>
      <c r="G19" s="20">
        <f>'2019 SpaceFuncData-Input'!F17</f>
        <v>275</v>
      </c>
      <c r="H19" s="20">
        <f>'2019 SpaceFuncData-Input'!G17</f>
        <v>0.5</v>
      </c>
      <c r="I19" s="20">
        <f>'2019 SpaceFuncData-Input'!H17</f>
        <v>0.57799999999999996</v>
      </c>
      <c r="J19" s="20" t="str">
        <f>'2019 SpaceFuncData-Input'!I17</f>
        <v>Gas</v>
      </c>
      <c r="K19" s="20">
        <f>'2019 SpaceFuncData-Input'!J17</f>
        <v>0.55000000000000004</v>
      </c>
      <c r="L19" s="20" t="str">
        <f>'2019 SpaceFuncData-Input'!K17</f>
        <v>Ornamental</v>
      </c>
      <c r="M19" s="20">
        <f>'2019 SpaceFuncData-Input'!L17</f>
        <v>0.3</v>
      </c>
      <c r="N19" s="20">
        <f>'2019 SpaceFuncData-Input'!M17</f>
        <v>0</v>
      </c>
      <c r="O19" s="20">
        <f>'2019 SpaceFuncData-Input'!N17</f>
        <v>0</v>
      </c>
      <c r="P19" s="138">
        <f>'2019 SpaceFuncData-Input'!O17</f>
        <v>150</v>
      </c>
      <c r="Q19" s="138">
        <f>'2019 SpaceFuncData-Input'!P17</f>
        <v>150</v>
      </c>
      <c r="R19" s="20">
        <f>'2019 SpaceFuncData-Input'!Q17</f>
        <v>0</v>
      </c>
      <c r="S19" s="20">
        <f>'2019 SpaceFuncData-Input'!R17</f>
        <v>0</v>
      </c>
      <c r="T19" s="138">
        <f>'2019 SpaceFuncData-Input'!S17</f>
        <v>50</v>
      </c>
      <c r="U19" s="20">
        <f>'2019 SpaceFuncData-Input'!T17</f>
        <v>200</v>
      </c>
      <c r="V19" s="20">
        <f>'2019 SpaceFuncData-Input'!U17</f>
        <v>1.5</v>
      </c>
      <c r="W19" s="20">
        <f>'2019 SpaceFuncData-Input'!V17</f>
        <v>2</v>
      </c>
      <c r="X19" s="20" t="str">
        <f>'2019 SpaceFuncData-Input'!W17</f>
        <v>Restaurant</v>
      </c>
      <c r="Y19" s="20" t="str">
        <f t="shared" si="2"/>
        <v>RestaurantOccupancy</v>
      </c>
      <c r="Z19" s="20" t="str">
        <f t="shared" si="2"/>
        <v>RestaurantReceptacle</v>
      </c>
      <c r="AA19" s="20" t="str">
        <f t="shared" si="2"/>
        <v>RestaurantServiceHotWater</v>
      </c>
      <c r="AB19" s="20" t="str">
        <f t="shared" si="2"/>
        <v>RestaurantLights</v>
      </c>
      <c r="AC19" s="20" t="str">
        <f t="shared" si="2"/>
        <v>RestaurantGasEquip</v>
      </c>
      <c r="AD19" s="20" t="str">
        <f t="shared" si="2"/>
        <v>RestaurantRefrigeration</v>
      </c>
      <c r="AE19" s="20" t="str">
        <f t="shared" si="2"/>
        <v>RestaurantInfiltration</v>
      </c>
      <c r="AF19" s="20" t="str">
        <f t="shared" si="2"/>
        <v>RestaurantHVACAvail</v>
      </c>
      <c r="AG19" s="20" t="str">
        <f t="shared" si="2"/>
        <v>RestaurantHtgSetpt</v>
      </c>
      <c r="AH19" s="20" t="str">
        <f t="shared" si="2"/>
        <v>RestaurantClgSetpt</v>
      </c>
      <c r="AI19" s="20" t="str">
        <f t="shared" si="2"/>
        <v>RestaurantElevator</v>
      </c>
      <c r="AJ19" s="20" t="str">
        <f t="shared" si="2"/>
        <v>RestaurantEscalator</v>
      </c>
      <c r="AK19" s="20" t="str">
        <f t="shared" si="2"/>
        <v>RestaurantWtrHtrSetpt</v>
      </c>
      <c r="AL19" s="20">
        <f>'2019 SpaceFuncData-Input'!Y17</f>
        <v>216</v>
      </c>
      <c r="AM19" s="20">
        <v>1</v>
      </c>
      <c r="AN19" s="20">
        <v>0</v>
      </c>
      <c r="AO19" s="20">
        <v>0</v>
      </c>
      <c r="AP19" s="160" t="s">
        <v>436</v>
      </c>
      <c r="AQ19" s="160" t="s">
        <v>416</v>
      </c>
      <c r="AR19" s="20" t="s">
        <v>392</v>
      </c>
      <c r="AS19" s="20" t="str">
        <f t="shared" si="1"/>
        <v/>
      </c>
    </row>
    <row r="20" spans="2:45">
      <c r="B20" s="20" t="str">
        <f>TRIM(LEFT('2019 SpaceFuncData-Input'!$A18,IF(ISNUMBER(FIND(" (Note",'2019 SpaceFuncData-Input'!$A18,1)),FIND(" (Note",'2019 SpaceFuncData-Input'!$A18,1),99)))</f>
        <v>Dining Area (Cafeteria/Fast Food)</v>
      </c>
      <c r="C20" s="20" t="str">
        <f>TRIM('2019 SpaceFuncData-Input'!B18)</f>
        <v>Food Service - Cafeteria/fast-food dining</v>
      </c>
      <c r="D20" s="20">
        <f>ROUND('2019 SpaceFuncData-Input'!C18,2)</f>
        <v>66.67</v>
      </c>
      <c r="E20" s="20">
        <f>'2019 SpaceFuncData-Input'!D18</f>
        <v>0.5</v>
      </c>
      <c r="F20" s="20">
        <f>'2019 SpaceFuncData-Input'!E18</f>
        <v>275</v>
      </c>
      <c r="G20" s="20">
        <f>'2019 SpaceFuncData-Input'!F18</f>
        <v>275</v>
      </c>
      <c r="H20" s="20">
        <f>'2019 SpaceFuncData-Input'!G18</f>
        <v>0.5</v>
      </c>
      <c r="I20" s="20">
        <f>'2019 SpaceFuncData-Input'!H18</f>
        <v>0.57799999999999996</v>
      </c>
      <c r="J20" s="20" t="str">
        <f>'2019 SpaceFuncData-Input'!I18</f>
        <v>Gas</v>
      </c>
      <c r="K20" s="20">
        <f>'2019 SpaceFuncData-Input'!J18</f>
        <v>0.4</v>
      </c>
      <c r="L20" s="20" t="str">
        <f>'2019 SpaceFuncData-Input'!K18</f>
        <v>Ornamental</v>
      </c>
      <c r="M20" s="20">
        <f>'2019 SpaceFuncData-Input'!L18</f>
        <v>0.3</v>
      </c>
      <c r="N20" s="20">
        <f>'2019 SpaceFuncData-Input'!M18</f>
        <v>0</v>
      </c>
      <c r="O20" s="20">
        <f>'2019 SpaceFuncData-Input'!N18</f>
        <v>0</v>
      </c>
      <c r="P20" s="138">
        <f>'2019 SpaceFuncData-Input'!O18</f>
        <v>150</v>
      </c>
      <c r="Q20" s="138">
        <f>'2019 SpaceFuncData-Input'!P18</f>
        <v>150</v>
      </c>
      <c r="R20" s="20">
        <f>'2019 SpaceFuncData-Input'!Q18</f>
        <v>0</v>
      </c>
      <c r="S20" s="20">
        <f>'2019 SpaceFuncData-Input'!R18</f>
        <v>0.25</v>
      </c>
      <c r="T20" s="138">
        <f>'2019 SpaceFuncData-Input'!S18</f>
        <v>50</v>
      </c>
      <c r="U20" s="20">
        <f>'2019 SpaceFuncData-Input'!T18</f>
        <v>200</v>
      </c>
      <c r="V20" s="20">
        <f>'2019 SpaceFuncData-Input'!U18</f>
        <v>1.5</v>
      </c>
      <c r="W20" s="20">
        <f>'2019 SpaceFuncData-Input'!V18</f>
        <v>2</v>
      </c>
      <c r="X20" s="20" t="str">
        <f>'2019 SpaceFuncData-Input'!W18</f>
        <v>Restaurant</v>
      </c>
      <c r="Y20" s="20" t="str">
        <f t="shared" si="2"/>
        <v>RestaurantOccupancy</v>
      </c>
      <c r="Z20" s="20" t="str">
        <f t="shared" si="2"/>
        <v>RestaurantReceptacle</v>
      </c>
      <c r="AA20" s="20" t="str">
        <f t="shared" si="2"/>
        <v>RestaurantServiceHotWater</v>
      </c>
      <c r="AB20" s="20" t="str">
        <f t="shared" si="2"/>
        <v>RestaurantLights</v>
      </c>
      <c r="AC20" s="20" t="str">
        <f t="shared" si="2"/>
        <v>RestaurantGasEquip</v>
      </c>
      <c r="AD20" s="20" t="str">
        <f t="shared" si="2"/>
        <v>RestaurantRefrigeration</v>
      </c>
      <c r="AE20" s="20" t="str">
        <f t="shared" si="2"/>
        <v>RestaurantInfiltration</v>
      </c>
      <c r="AF20" s="20" t="str">
        <f t="shared" si="2"/>
        <v>RestaurantHVACAvail</v>
      </c>
      <c r="AG20" s="20" t="str">
        <f t="shared" si="2"/>
        <v>RestaurantHtgSetpt</v>
      </c>
      <c r="AH20" s="20" t="str">
        <f t="shared" si="2"/>
        <v>RestaurantClgSetpt</v>
      </c>
      <c r="AI20" s="20" t="str">
        <f t="shared" si="2"/>
        <v>RestaurantElevator</v>
      </c>
      <c r="AJ20" s="20" t="str">
        <f t="shared" si="2"/>
        <v>RestaurantEscalator</v>
      </c>
      <c r="AK20" s="20" t="str">
        <f t="shared" si="2"/>
        <v>RestaurantWtrHtrSetpt</v>
      </c>
      <c r="AL20" s="20">
        <f>'2019 SpaceFuncData-Input'!Y18</f>
        <v>217</v>
      </c>
      <c r="AM20" s="20">
        <v>1</v>
      </c>
      <c r="AN20" s="20">
        <v>0</v>
      </c>
      <c r="AO20" s="20">
        <v>0</v>
      </c>
      <c r="AP20" s="160" t="s">
        <v>437</v>
      </c>
      <c r="AQ20" s="160" t="s">
        <v>416</v>
      </c>
      <c r="AR20" s="20" t="s">
        <v>392</v>
      </c>
      <c r="AS20" s="20" t="str">
        <f t="shared" si="1"/>
        <v/>
      </c>
    </row>
    <row r="21" spans="2:45">
      <c r="B21" s="20" t="str">
        <f>TRIM(LEFT('2019 SpaceFuncData-Input'!$A19,IF(ISNUMBER(FIND(" (Note",'2019 SpaceFuncData-Input'!$A19,1)),FIND(" (Note",'2019 SpaceFuncData-Input'!$A19,1),99)))</f>
        <v>Dining Area (Family and Leisure)</v>
      </c>
      <c r="C21" s="20" t="str">
        <f>TRIM('2019 SpaceFuncData-Input'!B19)</f>
        <v>Food Service - Cafeteria/fast-food dining</v>
      </c>
      <c r="D21" s="20">
        <f>ROUND('2019 SpaceFuncData-Input'!C19,2)</f>
        <v>66.67</v>
      </c>
      <c r="E21" s="20">
        <f>'2019 SpaceFuncData-Input'!D19</f>
        <v>0.5</v>
      </c>
      <c r="F21" s="20">
        <f>'2019 SpaceFuncData-Input'!E19</f>
        <v>275</v>
      </c>
      <c r="G21" s="20">
        <f>'2019 SpaceFuncData-Input'!F19</f>
        <v>275</v>
      </c>
      <c r="H21" s="20">
        <f>'2019 SpaceFuncData-Input'!G19</f>
        <v>0.5</v>
      </c>
      <c r="I21" s="20">
        <f>'2019 SpaceFuncData-Input'!H19</f>
        <v>0.57799999999999996</v>
      </c>
      <c r="J21" s="20" t="str">
        <f>'2019 SpaceFuncData-Input'!I19</f>
        <v>Gas</v>
      </c>
      <c r="K21" s="20">
        <f>'2019 SpaceFuncData-Input'!J19</f>
        <v>0.5</v>
      </c>
      <c r="L21" s="20" t="str">
        <f>'2019 SpaceFuncData-Input'!K19</f>
        <v>Ornamental</v>
      </c>
      <c r="M21" s="20">
        <f>'2019 SpaceFuncData-Input'!L19</f>
        <v>0.3</v>
      </c>
      <c r="N21" s="20">
        <f>'2019 SpaceFuncData-Input'!M19</f>
        <v>0</v>
      </c>
      <c r="O21" s="20">
        <f>'2019 SpaceFuncData-Input'!N19</f>
        <v>0</v>
      </c>
      <c r="P21" s="138">
        <f>'2019 SpaceFuncData-Input'!O19</f>
        <v>150</v>
      </c>
      <c r="Q21" s="138">
        <f>'2019 SpaceFuncData-Input'!P19</f>
        <v>150</v>
      </c>
      <c r="R21" s="20">
        <f>'2019 SpaceFuncData-Input'!Q19</f>
        <v>0</v>
      </c>
      <c r="S21" s="20">
        <f>'2019 SpaceFuncData-Input'!R19</f>
        <v>0.25</v>
      </c>
      <c r="T21" s="138">
        <f>'2019 SpaceFuncData-Input'!S19</f>
        <v>50</v>
      </c>
      <c r="U21" s="20">
        <f>'2019 SpaceFuncData-Input'!T19</f>
        <v>200</v>
      </c>
      <c r="V21" s="20">
        <f>'2019 SpaceFuncData-Input'!U19</f>
        <v>1.5</v>
      </c>
      <c r="W21" s="20">
        <f>'2019 SpaceFuncData-Input'!V19</f>
        <v>2</v>
      </c>
      <c r="X21" s="20" t="str">
        <f>'2019 SpaceFuncData-Input'!W19</f>
        <v>Restaurant</v>
      </c>
      <c r="Y21" s="20" t="str">
        <f t="shared" si="2"/>
        <v>RestaurantOccupancy</v>
      </c>
      <c r="Z21" s="20" t="str">
        <f t="shared" si="2"/>
        <v>RestaurantReceptacle</v>
      </c>
      <c r="AA21" s="20" t="str">
        <f t="shared" si="2"/>
        <v>RestaurantServiceHotWater</v>
      </c>
      <c r="AB21" s="20" t="str">
        <f t="shared" si="2"/>
        <v>RestaurantLights</v>
      </c>
      <c r="AC21" s="20" t="str">
        <f t="shared" si="2"/>
        <v>RestaurantGasEquip</v>
      </c>
      <c r="AD21" s="20" t="str">
        <f t="shared" si="2"/>
        <v>RestaurantRefrigeration</v>
      </c>
      <c r="AE21" s="20" t="str">
        <f t="shared" si="2"/>
        <v>RestaurantInfiltration</v>
      </c>
      <c r="AF21" s="20" t="str">
        <f t="shared" si="2"/>
        <v>RestaurantHVACAvail</v>
      </c>
      <c r="AG21" s="20" t="str">
        <f t="shared" si="2"/>
        <v>RestaurantHtgSetpt</v>
      </c>
      <c r="AH21" s="20" t="str">
        <f t="shared" si="2"/>
        <v>RestaurantClgSetpt</v>
      </c>
      <c r="AI21" s="20" t="str">
        <f t="shared" si="2"/>
        <v>RestaurantElevator</v>
      </c>
      <c r="AJ21" s="20" t="str">
        <f t="shared" si="2"/>
        <v>RestaurantEscalator</v>
      </c>
      <c r="AK21" s="20" t="str">
        <f t="shared" si="2"/>
        <v>RestaurantWtrHtrSetpt</v>
      </c>
      <c r="AL21" s="20">
        <f>'2019 SpaceFuncData-Input'!Y19</f>
        <v>218</v>
      </c>
      <c r="AM21" s="20">
        <v>1</v>
      </c>
      <c r="AN21" s="20">
        <v>0</v>
      </c>
      <c r="AO21" s="20">
        <v>0</v>
      </c>
      <c r="AP21" s="160" t="s">
        <v>438</v>
      </c>
      <c r="AQ21" s="160" t="s">
        <v>416</v>
      </c>
      <c r="AR21" s="20" t="s">
        <v>392</v>
      </c>
      <c r="AS21" s="20" t="str">
        <f t="shared" si="1"/>
        <v/>
      </c>
    </row>
    <row r="22" spans="2:45">
      <c r="B22" s="20" t="str">
        <f>TRIM(LEFT('2019 SpaceFuncData-Input'!$A20,IF(ISNUMBER(FIND(" (Note",'2019 SpaceFuncData-Input'!$A20,1)),FIND(" (Note",'2019 SpaceFuncData-Input'!$A20,1),99)))</f>
        <v>Electrical, Mechanical, Telephone Rooms</v>
      </c>
      <c r="C22" s="20" t="str">
        <f>TRIM('2019 SpaceFuncData-Input'!B20)</f>
        <v>Misc - Telephone closets</v>
      </c>
      <c r="D22" s="20">
        <f>ROUND('2019 SpaceFuncData-Input'!C20,2)</f>
        <v>3</v>
      </c>
      <c r="E22" s="20">
        <f>'2019 SpaceFuncData-Input'!D20</f>
        <v>0.5</v>
      </c>
      <c r="F22" s="20">
        <f>'2019 SpaceFuncData-Input'!E20</f>
        <v>250</v>
      </c>
      <c r="G22" s="20">
        <f>'2019 SpaceFuncData-Input'!F20</f>
        <v>250</v>
      </c>
      <c r="H22" s="20">
        <f>'2019 SpaceFuncData-Input'!G20</f>
        <v>3</v>
      </c>
      <c r="I22" s="20">
        <f>'2019 SpaceFuncData-Input'!H20</f>
        <v>0.18</v>
      </c>
      <c r="J22" s="20" t="str">
        <f>'2019 SpaceFuncData-Input'!I20</f>
        <v>Electric</v>
      </c>
      <c r="K22" s="20">
        <f>'2019 SpaceFuncData-Input'!J20</f>
        <v>0.4</v>
      </c>
      <c r="L22" s="20" t="str">
        <f>'2019 SpaceFuncData-Input'!K20</f>
        <v>Detailed Task Work (Note 7)</v>
      </c>
      <c r="M22" s="20">
        <f>'2019 SpaceFuncData-Input'!L20</f>
        <v>0.2</v>
      </c>
      <c r="N22" s="20">
        <f>'2019 SpaceFuncData-Input'!M20</f>
        <v>0</v>
      </c>
      <c r="O22" s="20">
        <f>'2019 SpaceFuncData-Input'!N20</f>
        <v>0</v>
      </c>
      <c r="P22" s="138">
        <f>'2019 SpaceFuncData-Input'!O20</f>
        <v>8760</v>
      </c>
      <c r="Q22" s="138">
        <f>'2019 SpaceFuncData-Input'!P20</f>
        <v>8760</v>
      </c>
      <c r="R22" s="20">
        <f>'2019 SpaceFuncData-Input'!Q20</f>
        <v>0</v>
      </c>
      <c r="S22" s="20">
        <f>'2019 SpaceFuncData-Input'!R20</f>
        <v>0</v>
      </c>
      <c r="T22" s="138">
        <f>'2019 SpaceFuncData-Input'!S20</f>
        <v>200</v>
      </c>
      <c r="U22" s="20">
        <f>'2019 SpaceFuncData-Input'!T20</f>
        <v>200</v>
      </c>
      <c r="V22" s="20">
        <f>'2019 SpaceFuncData-Input'!U20</f>
        <v>1</v>
      </c>
      <c r="W22" s="20">
        <f>'2019 SpaceFuncData-Input'!V20</f>
        <v>4</v>
      </c>
      <c r="X22" s="20" t="str">
        <f>'2019 SpaceFuncData-Input'!W20</f>
        <v>Warehouse</v>
      </c>
      <c r="Y22" s="20" t="str">
        <f t="shared" si="2"/>
        <v>WarehouseOccupancy</v>
      </c>
      <c r="Z22" s="20" t="str">
        <f t="shared" si="2"/>
        <v>WarehouseReceptacle</v>
      </c>
      <c r="AA22" s="20" t="str">
        <f t="shared" si="2"/>
        <v>WarehouseServiceHotWater</v>
      </c>
      <c r="AB22" s="20" t="str">
        <f t="shared" si="2"/>
        <v>WarehouseLights</v>
      </c>
      <c r="AC22" s="20" t="str">
        <f t="shared" si="2"/>
        <v>WarehouseGasEquip</v>
      </c>
      <c r="AD22" s="20" t="str">
        <f t="shared" si="2"/>
        <v>WarehouseRefrigeration</v>
      </c>
      <c r="AE22" s="20" t="str">
        <f t="shared" si="2"/>
        <v>WarehouseInfiltration</v>
      </c>
      <c r="AF22" s="20" t="str">
        <f t="shared" si="2"/>
        <v>WarehouseHVACAvail</v>
      </c>
      <c r="AG22" s="20" t="str">
        <f t="shared" si="2"/>
        <v>WarehouseHtgSetpt</v>
      </c>
      <c r="AH22" s="20" t="str">
        <f t="shared" si="2"/>
        <v>WarehouseClgSetpt</v>
      </c>
      <c r="AI22" s="20" t="str">
        <f t="shared" si="2"/>
        <v>WarehouseElevator</v>
      </c>
      <c r="AJ22" s="20" t="str">
        <f t="shared" si="2"/>
        <v>WarehouseEscalator</v>
      </c>
      <c r="AK22" s="20" t="str">
        <f t="shared" si="2"/>
        <v>WarehouseWtrHtrSetpt</v>
      </c>
      <c r="AL22" s="20">
        <f>'2019 SpaceFuncData-Input'!Y20</f>
        <v>219</v>
      </c>
      <c r="AM22" s="20">
        <v>1</v>
      </c>
      <c r="AN22" s="20">
        <v>1</v>
      </c>
      <c r="AO22" s="20">
        <v>0</v>
      </c>
      <c r="AP22" s="160" t="s">
        <v>439</v>
      </c>
      <c r="AQ22" s="160" t="s">
        <v>416</v>
      </c>
      <c r="AR22" s="20" t="s">
        <v>392</v>
      </c>
      <c r="AS22" s="20" t="str">
        <f t="shared" si="1"/>
        <v/>
      </c>
    </row>
    <row r="23" spans="2:45">
      <c r="B23" s="20" t="str">
        <f>TRIM(LEFT('2019 SpaceFuncData-Input'!$A21,IF(ISNUMBER(FIND(" (Note",'2019 SpaceFuncData-Input'!$A21,1)),FIND(" (Note",'2019 SpaceFuncData-Input'!$A21,1),99)))</f>
        <v>Exercise/Fitness Center and Gymnasium Areas</v>
      </c>
      <c r="C23" s="20" t="str">
        <f>TRIM('2019 SpaceFuncData-Input'!B21)</f>
        <v>Sports/Entertainment - Gym, sports arena (play area)</v>
      </c>
      <c r="D23" s="20">
        <f>ROUND('2019 SpaceFuncData-Input'!C21,2)</f>
        <v>20</v>
      </c>
      <c r="E23" s="20">
        <f>'2019 SpaceFuncData-Input'!D21</f>
        <v>0.5</v>
      </c>
      <c r="F23" s="20">
        <f>'2019 SpaceFuncData-Input'!E21</f>
        <v>255</v>
      </c>
      <c r="G23" s="20">
        <f>'2019 SpaceFuncData-Input'!F21</f>
        <v>875</v>
      </c>
      <c r="H23" s="20">
        <f>'2019 SpaceFuncData-Input'!G21</f>
        <v>0.5</v>
      </c>
      <c r="I23" s="20">
        <f>'2019 SpaceFuncData-Input'!H21</f>
        <v>0.18</v>
      </c>
      <c r="J23" s="20" t="str">
        <f>'2019 SpaceFuncData-Input'!I21</f>
        <v>Gas</v>
      </c>
      <c r="K23" s="20">
        <f>'2019 SpaceFuncData-Input'!J21</f>
        <v>0.5</v>
      </c>
      <c r="L23" s="20">
        <f>'2019 SpaceFuncData-Input'!K21</f>
        <v>0</v>
      </c>
      <c r="M23" s="20">
        <f>'2019 SpaceFuncData-Input'!L21</f>
        <v>0</v>
      </c>
      <c r="N23" s="20">
        <f>'2019 SpaceFuncData-Input'!M21</f>
        <v>0</v>
      </c>
      <c r="O23" s="20">
        <f>'2019 SpaceFuncData-Input'!N21</f>
        <v>0</v>
      </c>
      <c r="P23" s="138">
        <f>'2019 SpaceFuncData-Input'!O21</f>
        <v>150</v>
      </c>
      <c r="Q23" s="138">
        <f>'2019 SpaceFuncData-Input'!P21</f>
        <v>150</v>
      </c>
      <c r="R23" s="20">
        <f>'2019 SpaceFuncData-Input'!Q21</f>
        <v>0</v>
      </c>
      <c r="S23" s="20">
        <f>'2019 SpaceFuncData-Input'!R21</f>
        <v>0</v>
      </c>
      <c r="T23" s="138">
        <f>'2019 SpaceFuncData-Input'!S21</f>
        <v>150</v>
      </c>
      <c r="U23" s="20">
        <f>'2019 SpaceFuncData-Input'!T21</f>
        <v>400</v>
      </c>
      <c r="V23" s="20">
        <f>'2019 SpaceFuncData-Input'!U21</f>
        <v>1.5</v>
      </c>
      <c r="W23" s="20">
        <f>'2019 SpaceFuncData-Input'!V21</f>
        <v>2</v>
      </c>
      <c r="X23" s="20" t="str">
        <f>'2019 SpaceFuncData-Input'!W21</f>
        <v>Retail</v>
      </c>
      <c r="Y23" s="20" t="str">
        <f t="shared" si="2"/>
        <v>RetailOccupancy</v>
      </c>
      <c r="Z23" s="20" t="str">
        <f t="shared" si="2"/>
        <v>RetailReceptacle</v>
      </c>
      <c r="AA23" s="20" t="str">
        <f t="shared" si="2"/>
        <v>RetailServiceHotWater</v>
      </c>
      <c r="AB23" s="20" t="str">
        <f t="shared" si="2"/>
        <v>RetailLights</v>
      </c>
      <c r="AC23" s="20" t="str">
        <f t="shared" si="2"/>
        <v>RetailGasEquip</v>
      </c>
      <c r="AD23" s="20" t="str">
        <f t="shared" si="2"/>
        <v>RetailRefrigeration</v>
      </c>
      <c r="AE23" s="20" t="str">
        <f t="shared" si="2"/>
        <v>RetailInfiltration</v>
      </c>
      <c r="AF23" s="20" t="str">
        <f t="shared" si="2"/>
        <v>RetailHVACAvail</v>
      </c>
      <c r="AG23" s="20" t="str">
        <f t="shared" si="2"/>
        <v>RetailHtgSetpt</v>
      </c>
      <c r="AH23" s="20" t="str">
        <f t="shared" si="2"/>
        <v>RetailClgSetpt</v>
      </c>
      <c r="AI23" s="20" t="str">
        <f t="shared" si="2"/>
        <v>RetailElevator</v>
      </c>
      <c r="AJ23" s="20" t="str">
        <f t="shared" si="2"/>
        <v>RetailEscalator</v>
      </c>
      <c r="AK23" s="20" t="str">
        <f t="shared" si="2"/>
        <v>RetailWtrHtrSetpt</v>
      </c>
      <c r="AL23" s="20">
        <f>'2019 SpaceFuncData-Input'!Y21</f>
        <v>220</v>
      </c>
      <c r="AM23" s="20">
        <v>1</v>
      </c>
      <c r="AN23" s="20">
        <v>0</v>
      </c>
      <c r="AO23" s="20">
        <v>1</v>
      </c>
      <c r="AP23" s="160" t="s">
        <v>440</v>
      </c>
      <c r="AQ23" s="160" t="s">
        <v>416</v>
      </c>
      <c r="AR23" s="20" t="s">
        <v>392</v>
      </c>
      <c r="AS23" s="20" t="str">
        <f t="shared" si="1"/>
        <v/>
      </c>
    </row>
    <row r="24" spans="2:45">
      <c r="B24" s="20" t="str">
        <f>TRIM(LEFT('2019 SpaceFuncData-Input'!$A22,IF(ISNUMBER(FIND(" (Note",'2019 SpaceFuncData-Input'!$A22,1)),FIND(" (Note",'2019 SpaceFuncData-Input'!$A22,1),99)))</f>
        <v>Financial Transaction Area</v>
      </c>
      <c r="C24" s="20" t="str">
        <f>TRIM('2019 SpaceFuncData-Input'!B22)</f>
        <v>Misc - Banks or bank lobbies</v>
      </c>
      <c r="D24" s="20">
        <f>ROUND('2019 SpaceFuncData-Input'!C22,2)</f>
        <v>10</v>
      </c>
      <c r="E24" s="20">
        <f>'2019 SpaceFuncData-Input'!D22</f>
        <v>0.5</v>
      </c>
      <c r="F24" s="20">
        <f>'2019 SpaceFuncData-Input'!E22</f>
        <v>250</v>
      </c>
      <c r="G24" s="20">
        <f>'2019 SpaceFuncData-Input'!F22</f>
        <v>250</v>
      </c>
      <c r="H24" s="20">
        <f>'2019 SpaceFuncData-Input'!G22</f>
        <v>1.5</v>
      </c>
      <c r="I24" s="20">
        <f>'2019 SpaceFuncData-Input'!H22</f>
        <v>0.18</v>
      </c>
      <c r="J24" s="20" t="str">
        <f>'2019 SpaceFuncData-Input'!I22</f>
        <v>Electric</v>
      </c>
      <c r="K24" s="20">
        <f>'2019 SpaceFuncData-Input'!J22</f>
        <v>0.8</v>
      </c>
      <c r="L24" s="20" t="str">
        <f>'2019 SpaceFuncData-Input'!K22</f>
        <v>Ornamental</v>
      </c>
      <c r="M24" s="20">
        <f>'2019 SpaceFuncData-Input'!L22</f>
        <v>0.3</v>
      </c>
      <c r="N24" s="20">
        <f>'2019 SpaceFuncData-Input'!M22</f>
        <v>0</v>
      </c>
      <c r="O24" s="20">
        <f>'2019 SpaceFuncData-Input'!N22</f>
        <v>0</v>
      </c>
      <c r="P24" s="138">
        <f>'2019 SpaceFuncData-Input'!O22</f>
        <v>150</v>
      </c>
      <c r="Q24" s="138">
        <f>'2019 SpaceFuncData-Input'!P22</f>
        <v>150</v>
      </c>
      <c r="R24" s="20">
        <f>'2019 SpaceFuncData-Input'!Q22</f>
        <v>0</v>
      </c>
      <c r="S24" s="20">
        <f>'2019 SpaceFuncData-Input'!R22</f>
        <v>0</v>
      </c>
      <c r="T24" s="138">
        <f>'2019 SpaceFuncData-Input'!S22</f>
        <v>100</v>
      </c>
      <c r="U24" s="20">
        <f>'2019 SpaceFuncData-Input'!T22</f>
        <v>300</v>
      </c>
      <c r="V24" s="20">
        <f>'2019 SpaceFuncData-Input'!U22</f>
        <v>1.5</v>
      </c>
      <c r="W24" s="20">
        <f>'2019 SpaceFuncData-Input'!V22</f>
        <v>2</v>
      </c>
      <c r="X24" s="20" t="str">
        <f>'2019 SpaceFuncData-Input'!W22</f>
        <v>Office</v>
      </c>
      <c r="Y24" s="20" t="str">
        <f t="shared" si="2"/>
        <v>OfficeOccupancy</v>
      </c>
      <c r="Z24" s="20" t="str">
        <f t="shared" si="2"/>
        <v>OfficeReceptacle</v>
      </c>
      <c r="AA24" s="20" t="str">
        <f t="shared" si="2"/>
        <v>OfficeServiceHotWater</v>
      </c>
      <c r="AB24" s="20" t="str">
        <f t="shared" si="2"/>
        <v>OfficeLights</v>
      </c>
      <c r="AC24" s="20" t="str">
        <f t="shared" si="2"/>
        <v>OfficeGasEquip</v>
      </c>
      <c r="AD24" s="20" t="str">
        <f t="shared" si="2"/>
        <v>OfficeRefrigeration</v>
      </c>
      <c r="AE24" s="20" t="str">
        <f t="shared" si="2"/>
        <v>OfficeInfiltration</v>
      </c>
      <c r="AF24" s="20" t="str">
        <f t="shared" si="2"/>
        <v>OfficeHVACAvail</v>
      </c>
      <c r="AG24" s="20" t="str">
        <f t="shared" si="2"/>
        <v>OfficeHtgSetpt</v>
      </c>
      <c r="AH24" s="20" t="str">
        <f t="shared" si="2"/>
        <v>OfficeClgSetpt</v>
      </c>
      <c r="AI24" s="20" t="str">
        <f t="shared" si="2"/>
        <v>OfficeElevator</v>
      </c>
      <c r="AJ24" s="20" t="str">
        <f t="shared" si="2"/>
        <v>OfficeEscalator</v>
      </c>
      <c r="AK24" s="20" t="str">
        <f t="shared" si="2"/>
        <v>OfficeWtrHtrSetpt</v>
      </c>
      <c r="AL24" s="20">
        <f>'2019 SpaceFuncData-Input'!Y22</f>
        <v>221</v>
      </c>
      <c r="AM24" s="20">
        <v>1</v>
      </c>
      <c r="AN24" s="20">
        <v>0</v>
      </c>
      <c r="AO24" s="20">
        <v>0</v>
      </c>
      <c r="AP24" s="160" t="s">
        <v>441</v>
      </c>
      <c r="AQ24" s="160" t="s">
        <v>424</v>
      </c>
      <c r="AR24" s="20" t="s">
        <v>392</v>
      </c>
      <c r="AS24" s="20" t="str">
        <f t="shared" si="1"/>
        <v/>
      </c>
    </row>
    <row r="25" spans="2:45">
      <c r="B25" s="20" t="str">
        <f>TRIM(LEFT('2019 SpaceFuncData-Input'!$A23,IF(ISNUMBER(FIND(" (Note",'2019 SpaceFuncData-Input'!$A23,1)),FIND(" (Note",'2019 SpaceFuncData-Input'!$A23,1),99)))</f>
        <v>General/Commercial &amp; Industrial Work Area (High Bay)</v>
      </c>
      <c r="C25" s="20" t="str">
        <f>TRIM('2019 SpaceFuncData-Input'!B23)</f>
        <v>Misc - General manufacturing (excludes heavy industrial and process using chemicals)</v>
      </c>
      <c r="D25" s="20">
        <f>ROUND('2019 SpaceFuncData-Input'!C23,2)</f>
        <v>10</v>
      </c>
      <c r="E25" s="20">
        <f>'2019 SpaceFuncData-Input'!D23</f>
        <v>0.5</v>
      </c>
      <c r="F25" s="20">
        <f>'2019 SpaceFuncData-Input'!E23</f>
        <v>275</v>
      </c>
      <c r="G25" s="20">
        <f>'2019 SpaceFuncData-Input'!F23</f>
        <v>475</v>
      </c>
      <c r="H25" s="20">
        <f>'2019 SpaceFuncData-Input'!G23</f>
        <v>1</v>
      </c>
      <c r="I25" s="20">
        <f>'2019 SpaceFuncData-Input'!H23</f>
        <v>0.18</v>
      </c>
      <c r="J25" s="20" t="str">
        <f>'2019 SpaceFuncData-Input'!I23</f>
        <v>Gas</v>
      </c>
      <c r="K25" s="20">
        <f>'2019 SpaceFuncData-Input'!J23</f>
        <v>0.65</v>
      </c>
      <c r="L25" s="20" t="str">
        <f>'2019 SpaceFuncData-Input'!K23</f>
        <v>Detailed Task Work (Note 7)</v>
      </c>
      <c r="M25" s="20">
        <f>'2019 SpaceFuncData-Input'!L23</f>
        <v>0.2</v>
      </c>
      <c r="N25" s="20">
        <f>'2019 SpaceFuncData-Input'!M23</f>
        <v>0</v>
      </c>
      <c r="O25" s="20">
        <f>'2019 SpaceFuncData-Input'!N23</f>
        <v>0</v>
      </c>
      <c r="P25" s="138">
        <f>'2019 SpaceFuncData-Input'!O23</f>
        <v>150</v>
      </c>
      <c r="Q25" s="138">
        <f>'2019 SpaceFuncData-Input'!P23</f>
        <v>150</v>
      </c>
      <c r="R25" s="20">
        <f>'2019 SpaceFuncData-Input'!Q23</f>
        <v>0</v>
      </c>
      <c r="S25" s="20">
        <f>'2019 SpaceFuncData-Input'!R23</f>
        <v>0</v>
      </c>
      <c r="T25" s="138">
        <f>'2019 SpaceFuncData-Input'!S23</f>
        <v>300</v>
      </c>
      <c r="U25" s="20">
        <f>'2019 SpaceFuncData-Input'!T23</f>
        <v>1000</v>
      </c>
      <c r="V25" s="20">
        <f>'2019 SpaceFuncData-Input'!U23</f>
        <v>1.5</v>
      </c>
      <c r="W25" s="20">
        <f>'2019 SpaceFuncData-Input'!V23</f>
        <v>2</v>
      </c>
      <c r="X25" s="20" t="str">
        <f>'2019 SpaceFuncData-Input'!W23</f>
        <v>Manufacturing</v>
      </c>
      <c r="Y25" s="20" t="str">
        <f t="shared" ref="Y25:AK34" si="3">$X25&amp;Y$90</f>
        <v>ManufacturingOccupancy</v>
      </c>
      <c r="Z25" s="20" t="str">
        <f t="shared" si="3"/>
        <v>ManufacturingReceptacle</v>
      </c>
      <c r="AA25" s="20" t="str">
        <f t="shared" si="3"/>
        <v>ManufacturingServiceHotWater</v>
      </c>
      <c r="AB25" s="20" t="str">
        <f t="shared" si="3"/>
        <v>ManufacturingLights</v>
      </c>
      <c r="AC25" s="20" t="str">
        <f t="shared" si="3"/>
        <v>ManufacturingGasEquip</v>
      </c>
      <c r="AD25" s="20" t="str">
        <f t="shared" si="3"/>
        <v>ManufacturingRefrigeration</v>
      </c>
      <c r="AE25" s="20" t="str">
        <f t="shared" si="3"/>
        <v>ManufacturingInfiltration</v>
      </c>
      <c r="AF25" s="20" t="str">
        <f t="shared" si="3"/>
        <v>ManufacturingHVACAvail</v>
      </c>
      <c r="AG25" s="20" t="str">
        <f t="shared" si="3"/>
        <v>ManufacturingHtgSetpt</v>
      </c>
      <c r="AH25" s="20" t="str">
        <f t="shared" si="3"/>
        <v>ManufacturingClgSetpt</v>
      </c>
      <c r="AI25" s="20" t="str">
        <f t="shared" si="3"/>
        <v>ManufacturingElevator</v>
      </c>
      <c r="AJ25" s="20" t="str">
        <f t="shared" si="3"/>
        <v>ManufacturingEscalator</v>
      </c>
      <c r="AK25" s="20" t="str">
        <f t="shared" si="3"/>
        <v>ManufacturingWtrHtrSetpt</v>
      </c>
      <c r="AL25" s="20">
        <f>'2019 SpaceFuncData-Input'!Y23</f>
        <v>222</v>
      </c>
      <c r="AM25" s="20">
        <v>1</v>
      </c>
      <c r="AN25" s="20">
        <v>0</v>
      </c>
      <c r="AO25" s="20">
        <v>0</v>
      </c>
      <c r="AP25" s="160" t="s">
        <v>442</v>
      </c>
      <c r="AQ25" s="160" t="s">
        <v>416</v>
      </c>
      <c r="AR25" s="20" t="s">
        <v>392</v>
      </c>
      <c r="AS25" s="20" t="str">
        <f t="shared" si="1"/>
        <v/>
      </c>
    </row>
    <row r="26" spans="2:45">
      <c r="B26" s="20" t="str">
        <f>TRIM(LEFT('2019 SpaceFuncData-Input'!$A24,IF(ISNUMBER(FIND(" (Note",'2019 SpaceFuncData-Input'!$A24,1)),FIND(" (Note",'2019 SpaceFuncData-Input'!$A24,1),99)))</f>
        <v>General/Commercial &amp; Industrial Work Area (Low Bay)</v>
      </c>
      <c r="C26" s="20" t="str">
        <f>TRIM('2019 SpaceFuncData-Input'!B24)</f>
        <v>Misc - General manufacturing (excludes heavy industrial and process using chemicals)</v>
      </c>
      <c r="D26" s="20">
        <f>ROUND('2019 SpaceFuncData-Input'!C24,2)</f>
        <v>10</v>
      </c>
      <c r="E26" s="20">
        <f>'2019 SpaceFuncData-Input'!D24</f>
        <v>0.5</v>
      </c>
      <c r="F26" s="20">
        <f>'2019 SpaceFuncData-Input'!E24</f>
        <v>275</v>
      </c>
      <c r="G26" s="20">
        <f>'2019 SpaceFuncData-Input'!F24</f>
        <v>475</v>
      </c>
      <c r="H26" s="20">
        <f>'2019 SpaceFuncData-Input'!G24</f>
        <v>1</v>
      </c>
      <c r="I26" s="20">
        <f>'2019 SpaceFuncData-Input'!H24</f>
        <v>0.18</v>
      </c>
      <c r="J26" s="20" t="str">
        <f>'2019 SpaceFuncData-Input'!I24</f>
        <v>Gas</v>
      </c>
      <c r="K26" s="20">
        <f>'2019 SpaceFuncData-Input'!J24</f>
        <v>0.6</v>
      </c>
      <c r="L26" s="20" t="str">
        <f>'2019 SpaceFuncData-Input'!K24</f>
        <v>Detailed Task Work (Note 7)</v>
      </c>
      <c r="M26" s="20">
        <f>'2019 SpaceFuncData-Input'!L24</f>
        <v>0.2</v>
      </c>
      <c r="N26" s="20">
        <f>'2019 SpaceFuncData-Input'!M24</f>
        <v>0</v>
      </c>
      <c r="O26" s="20">
        <f>'2019 SpaceFuncData-Input'!N24</f>
        <v>0</v>
      </c>
      <c r="P26" s="138">
        <f>'2019 SpaceFuncData-Input'!O24</f>
        <v>150</v>
      </c>
      <c r="Q26" s="138">
        <f>'2019 SpaceFuncData-Input'!P24</f>
        <v>150</v>
      </c>
      <c r="R26" s="20">
        <f>'2019 SpaceFuncData-Input'!Q24</f>
        <v>0</v>
      </c>
      <c r="S26" s="20">
        <f>'2019 SpaceFuncData-Input'!R24</f>
        <v>0</v>
      </c>
      <c r="T26" s="138">
        <f>'2019 SpaceFuncData-Input'!S24</f>
        <v>300</v>
      </c>
      <c r="U26" s="20">
        <f>'2019 SpaceFuncData-Input'!T24</f>
        <v>1000</v>
      </c>
      <c r="V26" s="20">
        <f>'2019 SpaceFuncData-Input'!U24</f>
        <v>1.5</v>
      </c>
      <c r="W26" s="20">
        <f>'2019 SpaceFuncData-Input'!V24</f>
        <v>2</v>
      </c>
      <c r="X26" s="20" t="str">
        <f>'2019 SpaceFuncData-Input'!W24</f>
        <v>Manufacturing</v>
      </c>
      <c r="Y26" s="20" t="str">
        <f t="shared" si="3"/>
        <v>ManufacturingOccupancy</v>
      </c>
      <c r="Z26" s="20" t="str">
        <f t="shared" si="3"/>
        <v>ManufacturingReceptacle</v>
      </c>
      <c r="AA26" s="20" t="str">
        <f t="shared" si="3"/>
        <v>ManufacturingServiceHotWater</v>
      </c>
      <c r="AB26" s="20" t="str">
        <f t="shared" si="3"/>
        <v>ManufacturingLights</v>
      </c>
      <c r="AC26" s="20" t="str">
        <f t="shared" si="3"/>
        <v>ManufacturingGasEquip</v>
      </c>
      <c r="AD26" s="20" t="str">
        <f t="shared" si="3"/>
        <v>ManufacturingRefrigeration</v>
      </c>
      <c r="AE26" s="20" t="str">
        <f t="shared" si="3"/>
        <v>ManufacturingInfiltration</v>
      </c>
      <c r="AF26" s="20" t="str">
        <f t="shared" si="3"/>
        <v>ManufacturingHVACAvail</v>
      </c>
      <c r="AG26" s="20" t="str">
        <f t="shared" si="3"/>
        <v>ManufacturingHtgSetpt</v>
      </c>
      <c r="AH26" s="20" t="str">
        <f t="shared" si="3"/>
        <v>ManufacturingClgSetpt</v>
      </c>
      <c r="AI26" s="20" t="str">
        <f t="shared" si="3"/>
        <v>ManufacturingElevator</v>
      </c>
      <c r="AJ26" s="20" t="str">
        <f t="shared" si="3"/>
        <v>ManufacturingEscalator</v>
      </c>
      <c r="AK26" s="20" t="str">
        <f t="shared" si="3"/>
        <v>ManufacturingWtrHtrSetpt</v>
      </c>
      <c r="AL26" s="20">
        <f>'2019 SpaceFuncData-Input'!Y24</f>
        <v>223</v>
      </c>
      <c r="AM26" s="20">
        <v>1</v>
      </c>
      <c r="AN26" s="20">
        <v>0</v>
      </c>
      <c r="AO26" s="20">
        <v>0</v>
      </c>
      <c r="AP26" s="160" t="s">
        <v>443</v>
      </c>
      <c r="AQ26" s="160" t="s">
        <v>416</v>
      </c>
      <c r="AR26" s="20" t="s">
        <v>392</v>
      </c>
      <c r="AS26" s="20" t="str">
        <f t="shared" si="1"/>
        <v/>
      </c>
    </row>
    <row r="27" spans="2:45">
      <c r="B27" s="20" t="str">
        <f>TRIM(LEFT('2019 SpaceFuncData-Input'!$A25,IF(ISNUMBER(FIND(" (Note",'2019 SpaceFuncData-Input'!$A25,1)),FIND(" (Note",'2019 SpaceFuncData-Input'!$A25,1),99)))</f>
        <v>General/Commercial &amp; Industrial Work Area (Precision)</v>
      </c>
      <c r="C27" s="20" t="str">
        <f>TRIM('2019 SpaceFuncData-Input'!B25)</f>
        <v>Misc - General manufacturing (excludes heavy industrial and process using chemicals)</v>
      </c>
      <c r="D27" s="20">
        <f>ROUND('2019 SpaceFuncData-Input'!C25,2)</f>
        <v>10</v>
      </c>
      <c r="E27" s="20">
        <f>'2019 SpaceFuncData-Input'!D25</f>
        <v>0.5</v>
      </c>
      <c r="F27" s="20">
        <f>'2019 SpaceFuncData-Input'!E25</f>
        <v>250</v>
      </c>
      <c r="G27" s="20">
        <f>'2019 SpaceFuncData-Input'!F25</f>
        <v>200</v>
      </c>
      <c r="H27" s="20">
        <f>'2019 SpaceFuncData-Input'!G25</f>
        <v>1</v>
      </c>
      <c r="I27" s="20">
        <f>'2019 SpaceFuncData-Input'!H25</f>
        <v>0.18</v>
      </c>
      <c r="J27" s="20" t="str">
        <f>'2019 SpaceFuncData-Input'!I25</f>
        <v>Gas</v>
      </c>
      <c r="K27" s="20">
        <f>'2019 SpaceFuncData-Input'!J25</f>
        <v>0.85</v>
      </c>
      <c r="L27" s="20" t="str">
        <f>'2019 SpaceFuncData-Input'!K25</f>
        <v>Precision Work (Note 9)</v>
      </c>
      <c r="M27" s="20">
        <f>'2019 SpaceFuncData-Input'!L25</f>
        <v>0.7</v>
      </c>
      <c r="N27" s="20">
        <f>'2019 SpaceFuncData-Input'!M25</f>
        <v>0</v>
      </c>
      <c r="O27" s="20">
        <f>'2019 SpaceFuncData-Input'!N25</f>
        <v>0</v>
      </c>
      <c r="P27" s="138">
        <f>'2019 SpaceFuncData-Input'!O25</f>
        <v>150</v>
      </c>
      <c r="Q27" s="138">
        <f>'2019 SpaceFuncData-Input'!P25</f>
        <v>150</v>
      </c>
      <c r="R27" s="20">
        <f>'2019 SpaceFuncData-Input'!Q25</f>
        <v>0</v>
      </c>
      <c r="S27" s="20">
        <f>'2019 SpaceFuncData-Input'!R25</f>
        <v>0</v>
      </c>
      <c r="T27" s="138">
        <f>'2019 SpaceFuncData-Input'!S25</f>
        <v>1000</v>
      </c>
      <c r="U27" s="20">
        <f>'2019 SpaceFuncData-Input'!T25</f>
        <v>3000</v>
      </c>
      <c r="V27" s="20">
        <f>'2019 SpaceFuncData-Input'!U25</f>
        <v>1.5</v>
      </c>
      <c r="W27" s="20">
        <f>'2019 SpaceFuncData-Input'!V25</f>
        <v>2</v>
      </c>
      <c r="X27" s="20" t="str">
        <f>'2019 SpaceFuncData-Input'!W25</f>
        <v>Manufacturing</v>
      </c>
      <c r="Y27" s="20" t="str">
        <f t="shared" si="3"/>
        <v>ManufacturingOccupancy</v>
      </c>
      <c r="Z27" s="20" t="str">
        <f t="shared" si="3"/>
        <v>ManufacturingReceptacle</v>
      </c>
      <c r="AA27" s="20" t="str">
        <f t="shared" si="3"/>
        <v>ManufacturingServiceHotWater</v>
      </c>
      <c r="AB27" s="20" t="str">
        <f t="shared" si="3"/>
        <v>ManufacturingLights</v>
      </c>
      <c r="AC27" s="20" t="str">
        <f t="shared" si="3"/>
        <v>ManufacturingGasEquip</v>
      </c>
      <c r="AD27" s="20" t="str">
        <f t="shared" si="3"/>
        <v>ManufacturingRefrigeration</v>
      </c>
      <c r="AE27" s="20" t="str">
        <f t="shared" si="3"/>
        <v>ManufacturingInfiltration</v>
      </c>
      <c r="AF27" s="20" t="str">
        <f t="shared" si="3"/>
        <v>ManufacturingHVACAvail</v>
      </c>
      <c r="AG27" s="20" t="str">
        <f t="shared" si="3"/>
        <v>ManufacturingHtgSetpt</v>
      </c>
      <c r="AH27" s="20" t="str">
        <f t="shared" si="3"/>
        <v>ManufacturingClgSetpt</v>
      </c>
      <c r="AI27" s="20" t="str">
        <f t="shared" si="3"/>
        <v>ManufacturingElevator</v>
      </c>
      <c r="AJ27" s="20" t="str">
        <f t="shared" si="3"/>
        <v>ManufacturingEscalator</v>
      </c>
      <c r="AK27" s="20" t="str">
        <f t="shared" si="3"/>
        <v>ManufacturingWtrHtrSetpt</v>
      </c>
      <c r="AL27" s="20">
        <f>'2019 SpaceFuncData-Input'!Y25</f>
        <v>224</v>
      </c>
      <c r="AM27" s="20">
        <v>1</v>
      </c>
      <c r="AN27" s="20">
        <v>0</v>
      </c>
      <c r="AO27" s="20">
        <v>0</v>
      </c>
      <c r="AP27" s="160" t="s">
        <v>444</v>
      </c>
      <c r="AQ27" s="160" t="s">
        <v>416</v>
      </c>
      <c r="AR27" s="20" t="s">
        <v>392</v>
      </c>
      <c r="AS27" s="20" t="str">
        <f t="shared" si="1"/>
        <v/>
      </c>
    </row>
    <row r="28" spans="2:45">
      <c r="B28" s="20" t="str">
        <f>TRIM(LEFT('2019 SpaceFuncData-Input'!$A26,IF(ISNUMBER(FIND(" (Note",'2019 SpaceFuncData-Input'!$A26,1)),FIND(" (Note",'2019 SpaceFuncData-Input'!$A26,1),99)))</f>
        <v>Healthcare Facility and Hospitals (Exam/Treatment Room)</v>
      </c>
      <c r="C28" s="20" t="str">
        <f>TRIM('2019 SpaceFuncData-Input'!B26)</f>
        <v>Misc - All others</v>
      </c>
      <c r="D28" s="20">
        <f>ROUND('2019 SpaceFuncData-Input'!C26,2)</f>
        <v>10</v>
      </c>
      <c r="E28" s="20">
        <f>'2019 SpaceFuncData-Input'!D26</f>
        <v>0.5</v>
      </c>
      <c r="F28" s="20">
        <f>'2019 SpaceFuncData-Input'!E26</f>
        <v>250</v>
      </c>
      <c r="G28" s="20">
        <f>'2019 SpaceFuncData-Input'!F26</f>
        <v>200</v>
      </c>
      <c r="H28" s="20">
        <f>'2019 SpaceFuncData-Input'!G26</f>
        <v>1.5</v>
      </c>
      <c r="I28" s="20">
        <f>'2019 SpaceFuncData-Input'!H26</f>
        <v>0.24</v>
      </c>
      <c r="J28" s="20" t="str">
        <f>'2019 SpaceFuncData-Input'!I26</f>
        <v>Electric</v>
      </c>
      <c r="K28" s="20">
        <f>'2019 SpaceFuncData-Input'!J26</f>
        <v>1.1499999999999999</v>
      </c>
      <c r="L28" s="20">
        <f>'2019 SpaceFuncData-Input'!K26</f>
        <v>0</v>
      </c>
      <c r="M28" s="20">
        <f>'2019 SpaceFuncData-Input'!L26</f>
        <v>0</v>
      </c>
      <c r="N28" s="20">
        <f>'2019 SpaceFuncData-Input'!M26</f>
        <v>0</v>
      </c>
      <c r="O28" s="20">
        <f>'2019 SpaceFuncData-Input'!N26</f>
        <v>0</v>
      </c>
      <c r="P28" s="138">
        <f>'2019 SpaceFuncData-Input'!O26</f>
        <v>150</v>
      </c>
      <c r="Q28" s="138">
        <f>'2019 SpaceFuncData-Input'!P26</f>
        <v>150</v>
      </c>
      <c r="R28" s="20">
        <f>'2019 SpaceFuncData-Input'!Q26</f>
        <v>1.1259600000000001</v>
      </c>
      <c r="S28" s="20">
        <f>'2019 SpaceFuncData-Input'!R26</f>
        <v>0</v>
      </c>
      <c r="T28" s="138">
        <f>'2019 SpaceFuncData-Input'!S26</f>
        <v>300</v>
      </c>
      <c r="U28" s="20">
        <f>'2019 SpaceFuncData-Input'!T26</f>
        <v>3000</v>
      </c>
      <c r="V28" s="20">
        <f>'2019 SpaceFuncData-Input'!U26</f>
        <v>1.5</v>
      </c>
      <c r="W28" s="20">
        <f>'2019 SpaceFuncData-Input'!V26</f>
        <v>2</v>
      </c>
      <c r="X28" s="20" t="str">
        <f>'2019 SpaceFuncData-Input'!W26</f>
        <v>Health</v>
      </c>
      <c r="Y28" s="20" t="str">
        <f t="shared" si="3"/>
        <v>HealthOccupancy</v>
      </c>
      <c r="Z28" s="20" t="str">
        <f t="shared" si="3"/>
        <v>HealthReceptacle</v>
      </c>
      <c r="AA28" s="20" t="str">
        <f t="shared" si="3"/>
        <v>HealthServiceHotWater</v>
      </c>
      <c r="AB28" s="20" t="str">
        <f t="shared" si="3"/>
        <v>HealthLights</v>
      </c>
      <c r="AC28" s="20" t="str">
        <f t="shared" si="3"/>
        <v>HealthGasEquip</v>
      </c>
      <c r="AD28" s="20" t="str">
        <f t="shared" si="3"/>
        <v>HealthRefrigeration</v>
      </c>
      <c r="AE28" s="20" t="str">
        <f t="shared" si="3"/>
        <v>HealthInfiltration</v>
      </c>
      <c r="AF28" s="20" t="str">
        <f t="shared" si="3"/>
        <v>HealthHVACAvail</v>
      </c>
      <c r="AG28" s="20" t="str">
        <f t="shared" si="3"/>
        <v>HealthHtgSetpt</v>
      </c>
      <c r="AH28" s="20" t="str">
        <f t="shared" si="3"/>
        <v>HealthClgSetpt</v>
      </c>
      <c r="AI28" s="20" t="str">
        <f t="shared" si="3"/>
        <v>HealthElevator</v>
      </c>
      <c r="AJ28" s="20" t="str">
        <f t="shared" si="3"/>
        <v>HealthEscalator</v>
      </c>
      <c r="AK28" s="20" t="str">
        <f t="shared" si="3"/>
        <v>HealthWtrHtrSetpt</v>
      </c>
      <c r="AL28" s="20">
        <f>'2019 SpaceFuncData-Input'!Y26</f>
        <v>225</v>
      </c>
      <c r="AM28" s="20">
        <v>1</v>
      </c>
      <c r="AN28" s="20">
        <v>0</v>
      </c>
      <c r="AO28" s="20">
        <v>0</v>
      </c>
      <c r="AP28" s="160" t="s">
        <v>445</v>
      </c>
      <c r="AQ28" s="160" t="s">
        <v>416</v>
      </c>
      <c r="AR28" s="20" t="s">
        <v>392</v>
      </c>
      <c r="AS28" s="20" t="str">
        <f t="shared" si="1"/>
        <v/>
      </c>
    </row>
    <row r="29" spans="2:45">
      <c r="B29" s="20" t="str">
        <f>TRIM(LEFT('2019 SpaceFuncData-Input'!$A27,IF(ISNUMBER(FIND(" (Note",'2019 SpaceFuncData-Input'!$A27,1)),FIND(" (Note",'2019 SpaceFuncData-Input'!$A27,1),99)))</f>
        <v>Healthcare Facility and Hospitals (Imaging Room)</v>
      </c>
      <c r="C29" s="20" t="str">
        <f>TRIM('2019 SpaceFuncData-Input'!B27)</f>
        <v>Misc - All others</v>
      </c>
      <c r="D29" s="20">
        <f>ROUND('2019 SpaceFuncData-Input'!C27,2)</f>
        <v>10</v>
      </c>
      <c r="E29" s="20">
        <f>'2019 SpaceFuncData-Input'!D27</f>
        <v>0.5</v>
      </c>
      <c r="F29" s="20">
        <f>'2019 SpaceFuncData-Input'!E27</f>
        <v>250</v>
      </c>
      <c r="G29" s="20">
        <f>'2019 SpaceFuncData-Input'!F27</f>
        <v>200</v>
      </c>
      <c r="H29" s="20">
        <f>'2019 SpaceFuncData-Input'!G27</f>
        <v>1.5</v>
      </c>
      <c r="I29" s="20">
        <f>'2019 SpaceFuncData-Input'!H27</f>
        <v>0.24</v>
      </c>
      <c r="J29" s="20" t="str">
        <f>'2019 SpaceFuncData-Input'!I27</f>
        <v>Gas</v>
      </c>
      <c r="K29" s="20">
        <f>'2019 SpaceFuncData-Input'!J27</f>
        <v>1</v>
      </c>
      <c r="L29" s="20">
        <f>'2019 SpaceFuncData-Input'!K27</f>
        <v>0</v>
      </c>
      <c r="M29" s="20">
        <f>'2019 SpaceFuncData-Input'!L27</f>
        <v>0</v>
      </c>
      <c r="N29" s="20">
        <f>'2019 SpaceFuncData-Input'!M27</f>
        <v>0</v>
      </c>
      <c r="O29" s="20">
        <f>'2019 SpaceFuncData-Input'!N27</f>
        <v>0</v>
      </c>
      <c r="P29" s="138">
        <f>'2019 SpaceFuncData-Input'!O27</f>
        <v>150</v>
      </c>
      <c r="Q29" s="138">
        <f>'2019 SpaceFuncData-Input'!P27</f>
        <v>150</v>
      </c>
      <c r="R29" s="20">
        <f>'2019 SpaceFuncData-Input'!Q27</f>
        <v>0</v>
      </c>
      <c r="S29" s="20">
        <f>'2019 SpaceFuncData-Input'!R27</f>
        <v>0</v>
      </c>
      <c r="T29" s="138">
        <f>'2019 SpaceFuncData-Input'!S27</f>
        <v>75</v>
      </c>
      <c r="U29" s="20">
        <f>'2019 SpaceFuncData-Input'!T27</f>
        <v>500</v>
      </c>
      <c r="V29" s="20">
        <f>'2019 SpaceFuncData-Input'!U27</f>
        <v>1.5</v>
      </c>
      <c r="W29" s="20">
        <f>'2019 SpaceFuncData-Input'!V27</f>
        <v>2</v>
      </c>
      <c r="X29" s="20" t="str">
        <f>'2019 SpaceFuncData-Input'!W27</f>
        <v>Health</v>
      </c>
      <c r="Y29" s="20" t="str">
        <f t="shared" si="3"/>
        <v>HealthOccupancy</v>
      </c>
      <c r="Z29" s="20" t="str">
        <f t="shared" si="3"/>
        <v>HealthReceptacle</v>
      </c>
      <c r="AA29" s="20" t="str">
        <f t="shared" si="3"/>
        <v>HealthServiceHotWater</v>
      </c>
      <c r="AB29" s="20" t="str">
        <f t="shared" si="3"/>
        <v>HealthLights</v>
      </c>
      <c r="AC29" s="20" t="str">
        <f t="shared" si="3"/>
        <v>HealthGasEquip</v>
      </c>
      <c r="AD29" s="20" t="str">
        <f t="shared" si="3"/>
        <v>HealthRefrigeration</v>
      </c>
      <c r="AE29" s="20" t="str">
        <f t="shared" si="3"/>
        <v>HealthInfiltration</v>
      </c>
      <c r="AF29" s="20" t="str">
        <f t="shared" si="3"/>
        <v>HealthHVACAvail</v>
      </c>
      <c r="AG29" s="20" t="str">
        <f t="shared" si="3"/>
        <v>HealthHtgSetpt</v>
      </c>
      <c r="AH29" s="20" t="str">
        <f t="shared" si="3"/>
        <v>HealthClgSetpt</v>
      </c>
      <c r="AI29" s="20" t="str">
        <f t="shared" si="3"/>
        <v>HealthElevator</v>
      </c>
      <c r="AJ29" s="20" t="str">
        <f t="shared" si="3"/>
        <v>HealthEscalator</v>
      </c>
      <c r="AK29" s="20" t="str">
        <f t="shared" si="3"/>
        <v>HealthWtrHtrSetpt</v>
      </c>
      <c r="AL29" s="20">
        <f>'2019 SpaceFuncData-Input'!Y27</f>
        <v>277</v>
      </c>
      <c r="AM29" s="20">
        <v>1</v>
      </c>
      <c r="AN29" s="20">
        <v>0</v>
      </c>
      <c r="AO29" s="20">
        <v>0</v>
      </c>
      <c r="AP29" s="160" t="s">
        <v>446</v>
      </c>
      <c r="AQ29" s="160" t="s">
        <v>416</v>
      </c>
      <c r="AR29" s="20" t="s">
        <v>392</v>
      </c>
      <c r="AS29" s="20" t="str">
        <f t="shared" si="1"/>
        <v/>
      </c>
    </row>
    <row r="30" spans="2:45">
      <c r="B30" s="20" t="str">
        <f>TRIM(LEFT('2019 SpaceFuncData-Input'!$A28,IF(ISNUMBER(FIND(" (Note",'2019 SpaceFuncData-Input'!$A28,1)),FIND(" (Note",'2019 SpaceFuncData-Input'!$A28,1),99)))</f>
        <v>Healthcare Facility and Hospitals (Medical Supply Room)</v>
      </c>
      <c r="C30" s="20" t="str">
        <f>TRIM('2019 SpaceFuncData-Input'!B28)</f>
        <v>Misc - All others</v>
      </c>
      <c r="D30" s="20">
        <f>ROUND('2019 SpaceFuncData-Input'!C28,2)</f>
        <v>10</v>
      </c>
      <c r="E30" s="20">
        <f>'2019 SpaceFuncData-Input'!D28</f>
        <v>0.5</v>
      </c>
      <c r="F30" s="20">
        <f>'2019 SpaceFuncData-Input'!E28</f>
        <v>250</v>
      </c>
      <c r="G30" s="20">
        <f>'2019 SpaceFuncData-Input'!F28</f>
        <v>200</v>
      </c>
      <c r="H30" s="20">
        <f>'2019 SpaceFuncData-Input'!G28</f>
        <v>1.5</v>
      </c>
      <c r="I30" s="20">
        <f>'2019 SpaceFuncData-Input'!H28</f>
        <v>0.24</v>
      </c>
      <c r="J30" s="20" t="str">
        <f>'2019 SpaceFuncData-Input'!I28</f>
        <v>Gas</v>
      </c>
      <c r="K30" s="20">
        <f>'2019 SpaceFuncData-Input'!J28</f>
        <v>0.55000000000000004</v>
      </c>
      <c r="L30" s="20">
        <f>'2019 SpaceFuncData-Input'!K28</f>
        <v>0</v>
      </c>
      <c r="M30" s="20">
        <f>'2019 SpaceFuncData-Input'!L28</f>
        <v>0</v>
      </c>
      <c r="N30" s="20">
        <f>'2019 SpaceFuncData-Input'!M28</f>
        <v>0</v>
      </c>
      <c r="O30" s="20">
        <f>'2019 SpaceFuncData-Input'!N28</f>
        <v>0</v>
      </c>
      <c r="P30" s="138">
        <f>'2019 SpaceFuncData-Input'!O28</f>
        <v>150</v>
      </c>
      <c r="Q30" s="138">
        <f>'2019 SpaceFuncData-Input'!P28</f>
        <v>150</v>
      </c>
      <c r="R30" s="20">
        <f>'2019 SpaceFuncData-Input'!Q28</f>
        <v>0</v>
      </c>
      <c r="S30" s="20">
        <f>'2019 SpaceFuncData-Input'!R28</f>
        <v>0</v>
      </c>
      <c r="T30" s="138">
        <f>'2019 SpaceFuncData-Input'!S28</f>
        <v>50</v>
      </c>
      <c r="U30" s="20">
        <f>'2019 SpaceFuncData-Input'!T28</f>
        <v>300</v>
      </c>
      <c r="V30" s="20">
        <f>'2019 SpaceFuncData-Input'!U28</f>
        <v>1.5</v>
      </c>
      <c r="W30" s="20">
        <f>'2019 SpaceFuncData-Input'!V28</f>
        <v>2</v>
      </c>
      <c r="X30" s="20" t="str">
        <f>'2019 SpaceFuncData-Input'!W28</f>
        <v>Health</v>
      </c>
      <c r="Y30" s="20" t="str">
        <f t="shared" si="3"/>
        <v>HealthOccupancy</v>
      </c>
      <c r="Z30" s="20" t="str">
        <f t="shared" si="3"/>
        <v>HealthReceptacle</v>
      </c>
      <c r="AA30" s="20" t="str">
        <f t="shared" si="3"/>
        <v>HealthServiceHotWater</v>
      </c>
      <c r="AB30" s="20" t="str">
        <f t="shared" si="3"/>
        <v>HealthLights</v>
      </c>
      <c r="AC30" s="20" t="str">
        <f t="shared" si="3"/>
        <v>HealthGasEquip</v>
      </c>
      <c r="AD30" s="20" t="str">
        <f t="shared" si="3"/>
        <v>HealthRefrigeration</v>
      </c>
      <c r="AE30" s="20" t="str">
        <f t="shared" si="3"/>
        <v>HealthInfiltration</v>
      </c>
      <c r="AF30" s="20" t="str">
        <f t="shared" si="3"/>
        <v>HealthHVACAvail</v>
      </c>
      <c r="AG30" s="20" t="str">
        <f t="shared" si="3"/>
        <v>HealthHtgSetpt</v>
      </c>
      <c r="AH30" s="20" t="str">
        <f t="shared" si="3"/>
        <v>HealthClgSetpt</v>
      </c>
      <c r="AI30" s="20" t="str">
        <f t="shared" si="3"/>
        <v>HealthElevator</v>
      </c>
      <c r="AJ30" s="20" t="str">
        <f t="shared" si="3"/>
        <v>HealthEscalator</v>
      </c>
      <c r="AK30" s="20" t="str">
        <f t="shared" si="3"/>
        <v>HealthWtrHtrSetpt</v>
      </c>
      <c r="AL30" s="20">
        <f>'2019 SpaceFuncData-Input'!Y28</f>
        <v>278</v>
      </c>
      <c r="AM30" s="20">
        <v>1</v>
      </c>
      <c r="AN30" s="20">
        <v>0</v>
      </c>
      <c r="AO30" s="20">
        <v>0</v>
      </c>
      <c r="AP30" s="160" t="s">
        <v>447</v>
      </c>
      <c r="AQ30" s="160" t="s">
        <v>416</v>
      </c>
      <c r="AR30" s="20" t="s">
        <v>392</v>
      </c>
      <c r="AS30" s="20" t="str">
        <f t="shared" si="1"/>
        <v/>
      </c>
    </row>
    <row r="31" spans="2:45">
      <c r="B31" s="20" t="str">
        <f>TRIM(LEFT('2019 SpaceFuncData-Input'!$A29,IF(ISNUMBER(FIND(" (Note",'2019 SpaceFuncData-Input'!$A29,1)),FIND(" (Note",'2019 SpaceFuncData-Input'!$A29,1),99)))</f>
        <v>Healthcare Facility and Hospitals (Nursery)</v>
      </c>
      <c r="C31" s="20" t="str">
        <f>TRIM('2019 SpaceFuncData-Input'!B29)</f>
        <v>Misc - All others</v>
      </c>
      <c r="D31" s="20">
        <f>ROUND('2019 SpaceFuncData-Input'!C29,2)</f>
        <v>10</v>
      </c>
      <c r="E31" s="20">
        <f>'2019 SpaceFuncData-Input'!D29</f>
        <v>0.5</v>
      </c>
      <c r="F31" s="20">
        <f>'2019 SpaceFuncData-Input'!E29</f>
        <v>250</v>
      </c>
      <c r="G31" s="20">
        <f>'2019 SpaceFuncData-Input'!F29</f>
        <v>200</v>
      </c>
      <c r="H31" s="20">
        <f>'2019 SpaceFuncData-Input'!G29</f>
        <v>1.5</v>
      </c>
      <c r="I31" s="20">
        <f>'2019 SpaceFuncData-Input'!H29</f>
        <v>0.24</v>
      </c>
      <c r="J31" s="20" t="str">
        <f>'2019 SpaceFuncData-Input'!I29</f>
        <v>Gas</v>
      </c>
      <c r="K31" s="20">
        <f>'2019 SpaceFuncData-Input'!J29</f>
        <v>0.95</v>
      </c>
      <c r="L31" s="20" t="str">
        <f>'2019 SpaceFuncData-Input'!K29</f>
        <v>Tunable while or dim-to-warm (Note 10)</v>
      </c>
      <c r="M31" s="20">
        <f>'2019 SpaceFuncData-Input'!L29</f>
        <v>0.1</v>
      </c>
      <c r="N31" s="20">
        <f>'2019 SpaceFuncData-Input'!M29</f>
        <v>0</v>
      </c>
      <c r="O31" s="20">
        <f>'2019 SpaceFuncData-Input'!N29</f>
        <v>0</v>
      </c>
      <c r="P31" s="138">
        <f>'2019 SpaceFuncData-Input'!O29</f>
        <v>150</v>
      </c>
      <c r="Q31" s="138">
        <f>'2019 SpaceFuncData-Input'!P29</f>
        <v>150</v>
      </c>
      <c r="R31" s="20">
        <f>'2019 SpaceFuncData-Input'!Q29</f>
        <v>0</v>
      </c>
      <c r="S31" s="20">
        <f>'2019 SpaceFuncData-Input'!R29</f>
        <v>0</v>
      </c>
      <c r="T31" s="138">
        <f>'2019 SpaceFuncData-Input'!S29</f>
        <v>20</v>
      </c>
      <c r="U31" s="20">
        <f>'2019 SpaceFuncData-Input'!T29</f>
        <v>200</v>
      </c>
      <c r="V31" s="20">
        <f>'2019 SpaceFuncData-Input'!U29</f>
        <v>1.5</v>
      </c>
      <c r="W31" s="20">
        <f>'2019 SpaceFuncData-Input'!V29</f>
        <v>2</v>
      </c>
      <c r="X31" s="20" t="str">
        <f>'2019 SpaceFuncData-Input'!W29</f>
        <v>Health</v>
      </c>
      <c r="Y31" s="20" t="str">
        <f t="shared" si="3"/>
        <v>HealthOccupancy</v>
      </c>
      <c r="Z31" s="20" t="str">
        <f t="shared" si="3"/>
        <v>HealthReceptacle</v>
      </c>
      <c r="AA31" s="20" t="str">
        <f t="shared" si="3"/>
        <v>HealthServiceHotWater</v>
      </c>
      <c r="AB31" s="20" t="str">
        <f t="shared" si="3"/>
        <v>HealthLights</v>
      </c>
      <c r="AC31" s="20" t="str">
        <f t="shared" si="3"/>
        <v>HealthGasEquip</v>
      </c>
      <c r="AD31" s="20" t="str">
        <f t="shared" si="3"/>
        <v>HealthRefrigeration</v>
      </c>
      <c r="AE31" s="20" t="str">
        <f t="shared" si="3"/>
        <v>HealthInfiltration</v>
      </c>
      <c r="AF31" s="20" t="str">
        <f t="shared" si="3"/>
        <v>HealthHVACAvail</v>
      </c>
      <c r="AG31" s="20" t="str">
        <f t="shared" si="3"/>
        <v>HealthHtgSetpt</v>
      </c>
      <c r="AH31" s="20" t="str">
        <f t="shared" si="3"/>
        <v>HealthClgSetpt</v>
      </c>
      <c r="AI31" s="20" t="str">
        <f t="shared" si="3"/>
        <v>HealthElevator</v>
      </c>
      <c r="AJ31" s="20" t="str">
        <f t="shared" si="3"/>
        <v>HealthEscalator</v>
      </c>
      <c r="AK31" s="20" t="str">
        <f t="shared" si="3"/>
        <v>HealthWtrHtrSetpt</v>
      </c>
      <c r="AL31" s="20">
        <f>'2019 SpaceFuncData-Input'!Y29</f>
        <v>279</v>
      </c>
      <c r="AM31" s="20">
        <v>1</v>
      </c>
      <c r="AN31" s="20">
        <v>0</v>
      </c>
      <c r="AO31" s="20">
        <v>0</v>
      </c>
      <c r="AP31" s="160" t="s">
        <v>448</v>
      </c>
      <c r="AQ31" s="160" t="s">
        <v>416</v>
      </c>
      <c r="AR31" s="20" t="s">
        <v>392</v>
      </c>
      <c r="AS31" s="20" t="str">
        <f t="shared" si="1"/>
        <v/>
      </c>
    </row>
    <row r="32" spans="2:45">
      <c r="B32" s="20" t="str">
        <f>TRIM(LEFT('2019 SpaceFuncData-Input'!$A30,IF(ISNUMBER(FIND(" (Note",'2019 SpaceFuncData-Input'!$A30,1)),FIND(" (Note",'2019 SpaceFuncData-Input'!$A30,1),99)))</f>
        <v>Healthcare Facility and Hospitals (Nurse's Station)</v>
      </c>
      <c r="C32" s="20" t="str">
        <f>TRIM('2019 SpaceFuncData-Input'!B30)</f>
        <v>Misc - All others</v>
      </c>
      <c r="D32" s="20">
        <f>ROUND('2019 SpaceFuncData-Input'!C30,2)</f>
        <v>10</v>
      </c>
      <c r="E32" s="20">
        <f>'2019 SpaceFuncData-Input'!D30</f>
        <v>0.5</v>
      </c>
      <c r="F32" s="20">
        <f>'2019 SpaceFuncData-Input'!E30</f>
        <v>250</v>
      </c>
      <c r="G32" s="20">
        <f>'2019 SpaceFuncData-Input'!F30</f>
        <v>200</v>
      </c>
      <c r="H32" s="20">
        <f>'2019 SpaceFuncData-Input'!G30</f>
        <v>1.5</v>
      </c>
      <c r="I32" s="20">
        <f>'2019 SpaceFuncData-Input'!H30</f>
        <v>0.24</v>
      </c>
      <c r="J32" s="20" t="str">
        <f>'2019 SpaceFuncData-Input'!I30</f>
        <v>Gas</v>
      </c>
      <c r="K32" s="20">
        <f>'2019 SpaceFuncData-Input'!J30</f>
        <v>0.75</v>
      </c>
      <c r="L32" s="20" t="str">
        <f>'2019 SpaceFuncData-Input'!K30</f>
        <v>Tunable while or dim-to-warm (Note 10)</v>
      </c>
      <c r="M32" s="20">
        <f>'2019 SpaceFuncData-Input'!L30</f>
        <v>0.1</v>
      </c>
      <c r="N32" s="20">
        <f>'2019 SpaceFuncData-Input'!M30</f>
        <v>0</v>
      </c>
      <c r="O32" s="20">
        <f>'2019 SpaceFuncData-Input'!N30</f>
        <v>0</v>
      </c>
      <c r="P32" s="138">
        <f>'2019 SpaceFuncData-Input'!O30</f>
        <v>150</v>
      </c>
      <c r="Q32" s="138">
        <f>'2019 SpaceFuncData-Input'!P30</f>
        <v>150</v>
      </c>
      <c r="R32" s="20">
        <f>'2019 SpaceFuncData-Input'!Q30</f>
        <v>0</v>
      </c>
      <c r="S32" s="20">
        <f>'2019 SpaceFuncData-Input'!R30</f>
        <v>0</v>
      </c>
      <c r="T32" s="138">
        <f>'2019 SpaceFuncData-Input'!S30</f>
        <v>75</v>
      </c>
      <c r="U32" s="20">
        <f>'2019 SpaceFuncData-Input'!T30</f>
        <v>500</v>
      </c>
      <c r="V32" s="20">
        <f>'2019 SpaceFuncData-Input'!U30</f>
        <v>1.5</v>
      </c>
      <c r="W32" s="20">
        <f>'2019 SpaceFuncData-Input'!V30</f>
        <v>2</v>
      </c>
      <c r="X32" s="20" t="str">
        <f>'2019 SpaceFuncData-Input'!W30</f>
        <v>Health</v>
      </c>
      <c r="Y32" s="20" t="str">
        <f t="shared" si="3"/>
        <v>HealthOccupancy</v>
      </c>
      <c r="Z32" s="20" t="str">
        <f t="shared" si="3"/>
        <v>HealthReceptacle</v>
      </c>
      <c r="AA32" s="20" t="str">
        <f t="shared" si="3"/>
        <v>HealthServiceHotWater</v>
      </c>
      <c r="AB32" s="20" t="str">
        <f t="shared" si="3"/>
        <v>HealthLights</v>
      </c>
      <c r="AC32" s="20" t="str">
        <f t="shared" si="3"/>
        <v>HealthGasEquip</v>
      </c>
      <c r="AD32" s="20" t="str">
        <f t="shared" si="3"/>
        <v>HealthRefrigeration</v>
      </c>
      <c r="AE32" s="20" t="str">
        <f t="shared" si="3"/>
        <v>HealthInfiltration</v>
      </c>
      <c r="AF32" s="20" t="str">
        <f t="shared" si="3"/>
        <v>HealthHVACAvail</v>
      </c>
      <c r="AG32" s="20" t="str">
        <f t="shared" si="3"/>
        <v>HealthHtgSetpt</v>
      </c>
      <c r="AH32" s="20" t="str">
        <f t="shared" si="3"/>
        <v>HealthClgSetpt</v>
      </c>
      <c r="AI32" s="20" t="str">
        <f t="shared" si="3"/>
        <v>HealthElevator</v>
      </c>
      <c r="AJ32" s="20" t="str">
        <f t="shared" si="3"/>
        <v>HealthEscalator</v>
      </c>
      <c r="AK32" s="20" t="str">
        <f t="shared" si="3"/>
        <v>HealthWtrHtrSetpt</v>
      </c>
      <c r="AL32" s="20">
        <f>'2019 SpaceFuncData-Input'!Y30</f>
        <v>280</v>
      </c>
      <c r="AM32" s="20">
        <v>1</v>
      </c>
      <c r="AN32" s="20">
        <v>0</v>
      </c>
      <c r="AO32" s="20">
        <v>0</v>
      </c>
      <c r="AP32" s="160" t="s">
        <v>449</v>
      </c>
      <c r="AQ32" s="160" t="s">
        <v>416</v>
      </c>
      <c r="AR32" s="20" t="s">
        <v>392</v>
      </c>
      <c r="AS32" s="20" t="str">
        <f t="shared" si="1"/>
        <v/>
      </c>
    </row>
    <row r="33" spans="2:45">
      <c r="B33" s="20" t="str">
        <f>TRIM(LEFT('2019 SpaceFuncData-Input'!$A31,IF(ISNUMBER(FIND(" (Note",'2019 SpaceFuncData-Input'!$A31,1)),FIND(" (Note",'2019 SpaceFuncData-Input'!$A31,1),99)))</f>
        <v>Healthcare Facility and Hospitals (Operating Room)</v>
      </c>
      <c r="C33" s="20" t="str">
        <f>TRIM('2019 SpaceFuncData-Input'!B31)</f>
        <v>Misc - All others</v>
      </c>
      <c r="D33" s="20">
        <f>ROUND('2019 SpaceFuncData-Input'!C31,2)</f>
        <v>10</v>
      </c>
      <c r="E33" s="20">
        <f>'2019 SpaceFuncData-Input'!D31</f>
        <v>0.5</v>
      </c>
      <c r="F33" s="20">
        <f>'2019 SpaceFuncData-Input'!E31</f>
        <v>250</v>
      </c>
      <c r="G33" s="20">
        <f>'2019 SpaceFuncData-Input'!F31</f>
        <v>200</v>
      </c>
      <c r="H33" s="20">
        <f>'2019 SpaceFuncData-Input'!G31</f>
        <v>1.5</v>
      </c>
      <c r="I33" s="20">
        <f>'2019 SpaceFuncData-Input'!H31</f>
        <v>0.24</v>
      </c>
      <c r="J33" s="20" t="str">
        <f>'2019 SpaceFuncData-Input'!I31</f>
        <v>Gas</v>
      </c>
      <c r="K33" s="20">
        <f>'2019 SpaceFuncData-Input'!J31</f>
        <v>1.9</v>
      </c>
      <c r="L33" s="20">
        <f>'2019 SpaceFuncData-Input'!K31</f>
        <v>0</v>
      </c>
      <c r="M33" s="20">
        <f>'2019 SpaceFuncData-Input'!L31</f>
        <v>0</v>
      </c>
      <c r="N33" s="20">
        <f>'2019 SpaceFuncData-Input'!M31</f>
        <v>0</v>
      </c>
      <c r="O33" s="20">
        <f>'2019 SpaceFuncData-Input'!N31</f>
        <v>0</v>
      </c>
      <c r="P33" s="138">
        <f>'2019 SpaceFuncData-Input'!O31</f>
        <v>150</v>
      </c>
      <c r="Q33" s="138">
        <f>'2019 SpaceFuncData-Input'!P31</f>
        <v>150</v>
      </c>
      <c r="R33" s="20">
        <f>'2019 SpaceFuncData-Input'!Q31</f>
        <v>0</v>
      </c>
      <c r="S33" s="20">
        <f>'2019 SpaceFuncData-Input'!R31</f>
        <v>0</v>
      </c>
      <c r="T33" s="138">
        <f>'2019 SpaceFuncData-Input'!S31</f>
        <v>300</v>
      </c>
      <c r="U33" s="20">
        <f>'2019 SpaceFuncData-Input'!T31</f>
        <v>3000</v>
      </c>
      <c r="V33" s="20">
        <f>'2019 SpaceFuncData-Input'!U31</f>
        <v>1.5</v>
      </c>
      <c r="W33" s="20">
        <f>'2019 SpaceFuncData-Input'!V31</f>
        <v>2</v>
      </c>
      <c r="X33" s="20" t="str">
        <f>'2019 SpaceFuncData-Input'!W31</f>
        <v>Health</v>
      </c>
      <c r="Y33" s="20" t="str">
        <f t="shared" si="3"/>
        <v>HealthOccupancy</v>
      </c>
      <c r="Z33" s="20" t="str">
        <f t="shared" si="3"/>
        <v>HealthReceptacle</v>
      </c>
      <c r="AA33" s="20" t="str">
        <f t="shared" si="3"/>
        <v>HealthServiceHotWater</v>
      </c>
      <c r="AB33" s="20" t="str">
        <f t="shared" si="3"/>
        <v>HealthLights</v>
      </c>
      <c r="AC33" s="20" t="str">
        <f t="shared" si="3"/>
        <v>HealthGasEquip</v>
      </c>
      <c r="AD33" s="20" t="str">
        <f t="shared" si="3"/>
        <v>HealthRefrigeration</v>
      </c>
      <c r="AE33" s="20" t="str">
        <f t="shared" si="3"/>
        <v>HealthInfiltration</v>
      </c>
      <c r="AF33" s="20" t="str">
        <f t="shared" si="3"/>
        <v>HealthHVACAvail</v>
      </c>
      <c r="AG33" s="20" t="str">
        <f t="shared" si="3"/>
        <v>HealthHtgSetpt</v>
      </c>
      <c r="AH33" s="20" t="str">
        <f t="shared" si="3"/>
        <v>HealthClgSetpt</v>
      </c>
      <c r="AI33" s="20" t="str">
        <f t="shared" si="3"/>
        <v>HealthElevator</v>
      </c>
      <c r="AJ33" s="20" t="str">
        <f t="shared" si="3"/>
        <v>HealthEscalator</v>
      </c>
      <c r="AK33" s="20" t="str">
        <f t="shared" si="3"/>
        <v>HealthWtrHtrSetpt</v>
      </c>
      <c r="AL33" s="20">
        <f>'2019 SpaceFuncData-Input'!Y31</f>
        <v>281</v>
      </c>
      <c r="AM33" s="20">
        <v>1</v>
      </c>
      <c r="AN33" s="20">
        <v>0</v>
      </c>
      <c r="AO33" s="20">
        <v>0</v>
      </c>
      <c r="AP33" s="160" t="s">
        <v>450</v>
      </c>
      <c r="AQ33" s="160" t="s">
        <v>416</v>
      </c>
      <c r="AR33" s="20" t="s">
        <v>392</v>
      </c>
      <c r="AS33" s="20" t="str">
        <f t="shared" si="1"/>
        <v/>
      </c>
    </row>
    <row r="34" spans="2:45">
      <c r="B34" s="20" t="str">
        <f>TRIM(LEFT('2019 SpaceFuncData-Input'!$A32,IF(ISNUMBER(FIND(" (Note",'2019 SpaceFuncData-Input'!$A32,1)),FIND(" (Note",'2019 SpaceFuncData-Input'!$A32,1),99)))</f>
        <v>Healthcare Facility and Hospitals (Patient Room)</v>
      </c>
      <c r="C34" s="20" t="str">
        <f>TRIM('2019 SpaceFuncData-Input'!B32)</f>
        <v>Misc - All others</v>
      </c>
      <c r="D34" s="20">
        <f>ROUND('2019 SpaceFuncData-Input'!C32,2)</f>
        <v>10</v>
      </c>
      <c r="E34" s="20">
        <f>'2019 SpaceFuncData-Input'!D32</f>
        <v>0.5</v>
      </c>
      <c r="F34" s="20">
        <f>'2019 SpaceFuncData-Input'!E32</f>
        <v>250</v>
      </c>
      <c r="G34" s="20">
        <f>'2019 SpaceFuncData-Input'!F32</f>
        <v>200</v>
      </c>
      <c r="H34" s="20">
        <f>'2019 SpaceFuncData-Input'!G32</f>
        <v>1.5</v>
      </c>
      <c r="I34" s="20">
        <f>'2019 SpaceFuncData-Input'!H32</f>
        <v>0.24</v>
      </c>
      <c r="J34" s="20" t="str">
        <f>'2019 SpaceFuncData-Input'!I32</f>
        <v>Gas</v>
      </c>
      <c r="K34" s="20">
        <f>'2019 SpaceFuncData-Input'!J32</f>
        <v>0.55000000000000004</v>
      </c>
      <c r="L34" s="20" t="str">
        <f>'2019 SpaceFuncData-Input'!K32</f>
        <v>Decorative</v>
      </c>
      <c r="M34" s="20">
        <f>'2019 SpaceFuncData-Input'!L32</f>
        <v>0.15</v>
      </c>
      <c r="N34" s="20" t="str">
        <f>'2019 SpaceFuncData-Input'!M32</f>
        <v>Tunable while or dim-to-warm (Note 10)</v>
      </c>
      <c r="O34" s="20">
        <f>'2019 SpaceFuncData-Input'!N32</f>
        <v>0.1</v>
      </c>
      <c r="P34" s="138">
        <f>'2019 SpaceFuncData-Input'!O32</f>
        <v>150</v>
      </c>
      <c r="Q34" s="138">
        <f>'2019 SpaceFuncData-Input'!P32</f>
        <v>150</v>
      </c>
      <c r="R34" s="20">
        <f>'2019 SpaceFuncData-Input'!Q32</f>
        <v>0</v>
      </c>
      <c r="S34" s="20">
        <f>'2019 SpaceFuncData-Input'!R32</f>
        <v>0</v>
      </c>
      <c r="T34" s="138">
        <f>'2019 SpaceFuncData-Input'!S32</f>
        <v>20</v>
      </c>
      <c r="U34" s="20">
        <f>'2019 SpaceFuncData-Input'!T32</f>
        <v>200</v>
      </c>
      <c r="V34" s="20">
        <f>'2019 SpaceFuncData-Input'!U32</f>
        <v>1.5</v>
      </c>
      <c r="W34" s="20">
        <f>'2019 SpaceFuncData-Input'!V32</f>
        <v>2</v>
      </c>
      <c r="X34" s="20" t="str">
        <f>'2019 SpaceFuncData-Input'!W32</f>
        <v>Health</v>
      </c>
      <c r="Y34" s="20" t="str">
        <f t="shared" si="3"/>
        <v>HealthOccupancy</v>
      </c>
      <c r="Z34" s="20" t="str">
        <f t="shared" si="3"/>
        <v>HealthReceptacle</v>
      </c>
      <c r="AA34" s="20" t="str">
        <f t="shared" si="3"/>
        <v>HealthServiceHotWater</v>
      </c>
      <c r="AB34" s="20" t="str">
        <f t="shared" si="3"/>
        <v>HealthLights</v>
      </c>
      <c r="AC34" s="20" t="str">
        <f t="shared" si="3"/>
        <v>HealthGasEquip</v>
      </c>
      <c r="AD34" s="20" t="str">
        <f t="shared" si="3"/>
        <v>HealthRefrigeration</v>
      </c>
      <c r="AE34" s="20" t="str">
        <f t="shared" si="3"/>
        <v>HealthInfiltration</v>
      </c>
      <c r="AF34" s="20" t="str">
        <f t="shared" si="3"/>
        <v>HealthHVACAvail</v>
      </c>
      <c r="AG34" s="20" t="str">
        <f t="shared" si="3"/>
        <v>HealthHtgSetpt</v>
      </c>
      <c r="AH34" s="20" t="str">
        <f t="shared" si="3"/>
        <v>HealthClgSetpt</v>
      </c>
      <c r="AI34" s="20" t="str">
        <f t="shared" si="3"/>
        <v>HealthElevator</v>
      </c>
      <c r="AJ34" s="20" t="str">
        <f t="shared" si="3"/>
        <v>HealthEscalator</v>
      </c>
      <c r="AK34" s="20" t="str">
        <f t="shared" si="3"/>
        <v>HealthWtrHtrSetpt</v>
      </c>
      <c r="AL34" s="20">
        <f>'2019 SpaceFuncData-Input'!Y32</f>
        <v>282</v>
      </c>
      <c r="AM34" s="20">
        <v>1</v>
      </c>
      <c r="AN34" s="20">
        <v>0</v>
      </c>
      <c r="AO34" s="20">
        <v>0</v>
      </c>
      <c r="AP34" s="160" t="s">
        <v>451</v>
      </c>
      <c r="AQ34" s="160" t="s">
        <v>416</v>
      </c>
      <c r="AR34" s="20" t="s">
        <v>392</v>
      </c>
      <c r="AS34" s="20" t="str">
        <f t="shared" si="1"/>
        <v/>
      </c>
    </row>
    <row r="35" spans="2:45">
      <c r="B35" s="20" t="str">
        <f>TRIM(LEFT('2019 SpaceFuncData-Input'!$A33,IF(ISNUMBER(FIND(" (Note",'2019 SpaceFuncData-Input'!$A33,1)),FIND(" (Note",'2019 SpaceFuncData-Input'!$A33,1),99)))</f>
        <v>Healthcare Facility and Hospitals (Physical Therapy Room)</v>
      </c>
      <c r="C35" s="20" t="str">
        <f>TRIM('2019 SpaceFuncData-Input'!B33)</f>
        <v>Misc - All others</v>
      </c>
      <c r="D35" s="20">
        <f>ROUND('2019 SpaceFuncData-Input'!C33,2)</f>
        <v>10</v>
      </c>
      <c r="E35" s="20">
        <f>'2019 SpaceFuncData-Input'!D33</f>
        <v>0.5</v>
      </c>
      <c r="F35" s="20">
        <f>'2019 SpaceFuncData-Input'!E33</f>
        <v>250</v>
      </c>
      <c r="G35" s="20">
        <f>'2019 SpaceFuncData-Input'!F33</f>
        <v>200</v>
      </c>
      <c r="H35" s="20">
        <f>'2019 SpaceFuncData-Input'!G33</f>
        <v>1.5</v>
      </c>
      <c r="I35" s="20">
        <f>'2019 SpaceFuncData-Input'!H33</f>
        <v>0.24</v>
      </c>
      <c r="J35" s="20" t="str">
        <f>'2019 SpaceFuncData-Input'!I33</f>
        <v>Electric</v>
      </c>
      <c r="K35" s="20">
        <f>'2019 SpaceFuncData-Input'!J33</f>
        <v>0.85</v>
      </c>
      <c r="L35" s="20" t="str">
        <f>'2019 SpaceFuncData-Input'!K33</f>
        <v>Tunable while or dim-to-warm (Note 10)</v>
      </c>
      <c r="M35" s="20">
        <f>'2019 SpaceFuncData-Input'!L33</f>
        <v>0.1</v>
      </c>
      <c r="N35" s="20">
        <f>'2019 SpaceFuncData-Input'!M33</f>
        <v>0</v>
      </c>
      <c r="O35" s="20">
        <f>'2019 SpaceFuncData-Input'!N33</f>
        <v>0</v>
      </c>
      <c r="P35" s="138">
        <f>'2019 SpaceFuncData-Input'!O33</f>
        <v>150</v>
      </c>
      <c r="Q35" s="138">
        <f>'2019 SpaceFuncData-Input'!P33</f>
        <v>150</v>
      </c>
      <c r="R35" s="20">
        <f>'2019 SpaceFuncData-Input'!Q33</f>
        <v>0</v>
      </c>
      <c r="S35" s="20">
        <f>'2019 SpaceFuncData-Input'!R33</f>
        <v>0</v>
      </c>
      <c r="T35" s="138">
        <f>'2019 SpaceFuncData-Input'!S33</f>
        <v>75</v>
      </c>
      <c r="U35" s="20">
        <f>'2019 SpaceFuncData-Input'!T33</f>
        <v>500</v>
      </c>
      <c r="V35" s="20">
        <f>'2019 SpaceFuncData-Input'!U33</f>
        <v>1.5</v>
      </c>
      <c r="W35" s="20">
        <f>'2019 SpaceFuncData-Input'!V33</f>
        <v>2</v>
      </c>
      <c r="X35" s="20" t="str">
        <f>'2019 SpaceFuncData-Input'!W33</f>
        <v>Health</v>
      </c>
      <c r="Y35" s="20" t="str">
        <f t="shared" ref="Y35:AK44" si="4">$X35&amp;Y$90</f>
        <v>HealthOccupancy</v>
      </c>
      <c r="Z35" s="20" t="str">
        <f t="shared" si="4"/>
        <v>HealthReceptacle</v>
      </c>
      <c r="AA35" s="20" t="str">
        <f t="shared" si="4"/>
        <v>HealthServiceHotWater</v>
      </c>
      <c r="AB35" s="20" t="str">
        <f t="shared" si="4"/>
        <v>HealthLights</v>
      </c>
      <c r="AC35" s="20" t="str">
        <f t="shared" si="4"/>
        <v>HealthGasEquip</v>
      </c>
      <c r="AD35" s="20" t="str">
        <f t="shared" si="4"/>
        <v>HealthRefrigeration</v>
      </c>
      <c r="AE35" s="20" t="str">
        <f t="shared" si="4"/>
        <v>HealthInfiltration</v>
      </c>
      <c r="AF35" s="20" t="str">
        <f t="shared" si="4"/>
        <v>HealthHVACAvail</v>
      </c>
      <c r="AG35" s="20" t="str">
        <f t="shared" si="4"/>
        <v>HealthHtgSetpt</v>
      </c>
      <c r="AH35" s="20" t="str">
        <f t="shared" si="4"/>
        <v>HealthClgSetpt</v>
      </c>
      <c r="AI35" s="20" t="str">
        <f t="shared" si="4"/>
        <v>HealthElevator</v>
      </c>
      <c r="AJ35" s="20" t="str">
        <f t="shared" si="4"/>
        <v>HealthEscalator</v>
      </c>
      <c r="AK35" s="20" t="str">
        <f t="shared" si="4"/>
        <v>HealthWtrHtrSetpt</v>
      </c>
      <c r="AL35" s="20">
        <f>'2019 SpaceFuncData-Input'!Y33</f>
        <v>283</v>
      </c>
      <c r="AM35" s="20">
        <v>1</v>
      </c>
      <c r="AN35" s="20">
        <v>0</v>
      </c>
      <c r="AO35" s="20">
        <v>0</v>
      </c>
      <c r="AP35" s="160" t="s">
        <v>452</v>
      </c>
      <c r="AQ35" s="160" t="s">
        <v>416</v>
      </c>
      <c r="AR35" s="20" t="s">
        <v>392</v>
      </c>
      <c r="AS35" s="20" t="str">
        <f t="shared" si="1"/>
        <v/>
      </c>
    </row>
    <row r="36" spans="2:45">
      <c r="B36" s="20" t="str">
        <f>TRIM(LEFT('2019 SpaceFuncData-Input'!$A34,IF(ISNUMBER(FIND(" (Note",'2019 SpaceFuncData-Input'!$A34,1)),FIND(" (Note",'2019 SpaceFuncData-Input'!$A34,1),99)))</f>
        <v>Healthcare Facility and Hospitals (Recovery Room)</v>
      </c>
      <c r="C36" s="20" t="str">
        <f>TRIM('2019 SpaceFuncData-Input'!B34)</f>
        <v>Misc - All others</v>
      </c>
      <c r="D36" s="20">
        <f>ROUND('2019 SpaceFuncData-Input'!C34,2)</f>
        <v>10</v>
      </c>
      <c r="E36" s="20">
        <f>'2019 SpaceFuncData-Input'!D34</f>
        <v>0.5</v>
      </c>
      <c r="F36" s="20">
        <f>'2019 SpaceFuncData-Input'!E34</f>
        <v>250</v>
      </c>
      <c r="G36" s="20">
        <f>'2019 SpaceFuncData-Input'!F34</f>
        <v>200</v>
      </c>
      <c r="H36" s="20">
        <f>'2019 SpaceFuncData-Input'!G34</f>
        <v>1.5</v>
      </c>
      <c r="I36" s="20">
        <f>'2019 SpaceFuncData-Input'!H34</f>
        <v>0.24</v>
      </c>
      <c r="J36" s="20" t="str">
        <f>'2019 SpaceFuncData-Input'!I34</f>
        <v>Gas</v>
      </c>
      <c r="K36" s="20">
        <f>'2019 SpaceFuncData-Input'!J34</f>
        <v>0.9</v>
      </c>
      <c r="L36" s="20" t="str">
        <f>'2019 SpaceFuncData-Input'!K34</f>
        <v>Tunable while or dim-to-warm (Note 10)</v>
      </c>
      <c r="M36" s="20">
        <f>'2019 SpaceFuncData-Input'!L34</f>
        <v>0.1</v>
      </c>
      <c r="N36" s="20">
        <f>'2019 SpaceFuncData-Input'!M34</f>
        <v>0</v>
      </c>
      <c r="O36" s="20">
        <f>'2019 SpaceFuncData-Input'!N34</f>
        <v>0</v>
      </c>
      <c r="P36" s="138">
        <f>'2019 SpaceFuncData-Input'!O34</f>
        <v>150</v>
      </c>
      <c r="Q36" s="138">
        <f>'2019 SpaceFuncData-Input'!P34</f>
        <v>150</v>
      </c>
      <c r="R36" s="20">
        <f>'2019 SpaceFuncData-Input'!Q34</f>
        <v>0</v>
      </c>
      <c r="S36" s="20">
        <f>'2019 SpaceFuncData-Input'!R34</f>
        <v>0</v>
      </c>
      <c r="T36" s="138">
        <f>'2019 SpaceFuncData-Input'!S34</f>
        <v>20</v>
      </c>
      <c r="U36" s="20">
        <f>'2019 SpaceFuncData-Input'!T34</f>
        <v>200</v>
      </c>
      <c r="V36" s="20">
        <f>'2019 SpaceFuncData-Input'!U34</f>
        <v>1.5</v>
      </c>
      <c r="W36" s="20">
        <f>'2019 SpaceFuncData-Input'!V34</f>
        <v>2</v>
      </c>
      <c r="X36" s="20" t="str">
        <f>'2019 SpaceFuncData-Input'!W34</f>
        <v>Health</v>
      </c>
      <c r="Y36" s="20" t="str">
        <f t="shared" si="4"/>
        <v>HealthOccupancy</v>
      </c>
      <c r="Z36" s="20" t="str">
        <f t="shared" si="4"/>
        <v>HealthReceptacle</v>
      </c>
      <c r="AA36" s="20" t="str">
        <f t="shared" si="4"/>
        <v>HealthServiceHotWater</v>
      </c>
      <c r="AB36" s="20" t="str">
        <f t="shared" si="4"/>
        <v>HealthLights</v>
      </c>
      <c r="AC36" s="20" t="str">
        <f t="shared" si="4"/>
        <v>HealthGasEquip</v>
      </c>
      <c r="AD36" s="20" t="str">
        <f t="shared" si="4"/>
        <v>HealthRefrigeration</v>
      </c>
      <c r="AE36" s="20" t="str">
        <f t="shared" si="4"/>
        <v>HealthInfiltration</v>
      </c>
      <c r="AF36" s="20" t="str">
        <f t="shared" si="4"/>
        <v>HealthHVACAvail</v>
      </c>
      <c r="AG36" s="20" t="str">
        <f t="shared" si="4"/>
        <v>HealthHtgSetpt</v>
      </c>
      <c r="AH36" s="20" t="str">
        <f t="shared" si="4"/>
        <v>HealthClgSetpt</v>
      </c>
      <c r="AI36" s="20" t="str">
        <f t="shared" si="4"/>
        <v>HealthElevator</v>
      </c>
      <c r="AJ36" s="20" t="str">
        <f t="shared" si="4"/>
        <v>HealthEscalator</v>
      </c>
      <c r="AK36" s="20" t="str">
        <f t="shared" si="4"/>
        <v>HealthWtrHtrSetpt</v>
      </c>
      <c r="AL36" s="20">
        <f>'2019 SpaceFuncData-Input'!Y34</f>
        <v>284</v>
      </c>
      <c r="AM36" s="20">
        <v>1</v>
      </c>
      <c r="AN36" s="20">
        <v>0</v>
      </c>
      <c r="AO36" s="20">
        <v>0</v>
      </c>
      <c r="AP36" s="160" t="s">
        <v>453</v>
      </c>
      <c r="AQ36" s="160" t="s">
        <v>416</v>
      </c>
      <c r="AR36" s="20" t="s">
        <v>392</v>
      </c>
      <c r="AS36" s="20" t="str">
        <f t="shared" si="1"/>
        <v/>
      </c>
    </row>
    <row r="37" spans="2:45">
      <c r="B37" s="20" t="str">
        <f>TRIM(LEFT('2019 SpaceFuncData-Input'!$A35,IF(ISNUMBER(FIND(" (Note",'2019 SpaceFuncData-Input'!$A35,1)),FIND(" (Note",'2019 SpaceFuncData-Input'!$A35,1),99)))</f>
        <v>High-Rise Residential Living Spaces</v>
      </c>
      <c r="C37" s="20" t="str">
        <f>TRIM('2019 SpaceFuncData-Input'!B35)</f>
        <v>NA</v>
      </c>
      <c r="D37" s="20">
        <f>ROUND('2019 SpaceFuncData-Input'!C35,2)</f>
        <v>5</v>
      </c>
      <c r="E37" s="20">
        <f>'2019 SpaceFuncData-Input'!D35</f>
        <v>0.5</v>
      </c>
      <c r="F37" s="20">
        <f>'2019 SpaceFuncData-Input'!E35</f>
        <v>245</v>
      </c>
      <c r="G37" s="20">
        <f>'2019 SpaceFuncData-Input'!F35</f>
        <v>155</v>
      </c>
      <c r="H37" s="20">
        <f>'2019 SpaceFuncData-Input'!G35</f>
        <v>0.5</v>
      </c>
      <c r="I37" s="20" t="str">
        <f>'2019 SpaceFuncData-Input'!H35</f>
        <v>RULE Spc:DwellingUnitXGalPerDay</v>
      </c>
      <c r="J37" s="20" t="str">
        <f>'2019 SpaceFuncData-Input'!I35</f>
        <v>Gas</v>
      </c>
      <c r="K37" s="20" t="str">
        <f>'2019 SpaceFuncData-Input'!J35</f>
        <v>na</v>
      </c>
      <c r="L37" s="20">
        <f>'2019 SpaceFuncData-Input'!K35</f>
        <v>0</v>
      </c>
      <c r="M37" s="20">
        <f>'2019 SpaceFuncData-Input'!L35</f>
        <v>0</v>
      </c>
      <c r="N37" s="20">
        <f>'2019 SpaceFuncData-Input'!M35</f>
        <v>0</v>
      </c>
      <c r="O37" s="20">
        <f>'2019 SpaceFuncData-Input'!N35</f>
        <v>0</v>
      </c>
      <c r="P37" s="138">
        <f>'2019 SpaceFuncData-Input'!O35</f>
        <v>150</v>
      </c>
      <c r="Q37" s="138">
        <f>'2019 SpaceFuncData-Input'!P35</f>
        <v>150</v>
      </c>
      <c r="R37" s="20">
        <f>'2019 SpaceFuncData-Input'!Q35</f>
        <v>0.68240000000000001</v>
      </c>
      <c r="S37" s="20">
        <f>'2019 SpaceFuncData-Input'!R35</f>
        <v>0</v>
      </c>
      <c r="T37" s="138">
        <f>'2019 SpaceFuncData-Input'!S35</f>
        <v>20</v>
      </c>
      <c r="U37" s="20">
        <f>'2019 SpaceFuncData-Input'!T35</f>
        <v>200</v>
      </c>
      <c r="V37" s="20">
        <f>'2019 SpaceFuncData-Input'!U35</f>
        <v>1.5</v>
      </c>
      <c r="W37" s="20">
        <f>'2019 SpaceFuncData-Input'!V35</f>
        <v>2</v>
      </c>
      <c r="X37" s="20" t="str">
        <f>'2019 SpaceFuncData-Input'!W35</f>
        <v>ResidentialLiving</v>
      </c>
      <c r="Y37" s="20" t="str">
        <f t="shared" si="4"/>
        <v>ResidentialLivingOccupancy</v>
      </c>
      <c r="Z37" s="20" t="str">
        <f t="shared" si="4"/>
        <v>ResidentialLivingReceptacle</v>
      </c>
      <c r="AA37" s="20" t="str">
        <f t="shared" si="4"/>
        <v>ResidentialLivingServiceHotWater</v>
      </c>
      <c r="AB37" s="20" t="str">
        <f t="shared" si="4"/>
        <v>ResidentialLivingLights</v>
      </c>
      <c r="AC37" s="20" t="str">
        <f t="shared" si="4"/>
        <v>ResidentialLivingGasEquip</v>
      </c>
      <c r="AD37" s="20" t="str">
        <f t="shared" si="4"/>
        <v>ResidentialLivingRefrigeration</v>
      </c>
      <c r="AE37" s="20" t="str">
        <f t="shared" si="4"/>
        <v>ResidentialLivingInfiltration</v>
      </c>
      <c r="AF37" s="20" t="str">
        <f t="shared" si="4"/>
        <v>ResidentialLivingHVACAvail</v>
      </c>
      <c r="AG37" s="20" t="str">
        <f t="shared" si="4"/>
        <v>ResidentialLivingHtgSetpt</v>
      </c>
      <c r="AH37" s="20" t="str">
        <f t="shared" si="4"/>
        <v>ResidentialLivingClgSetpt</v>
      </c>
      <c r="AI37" s="20" t="str">
        <f t="shared" si="4"/>
        <v>ResidentialLivingElevator</v>
      </c>
      <c r="AJ37" s="20" t="str">
        <f t="shared" si="4"/>
        <v>ResidentialLivingEscalator</v>
      </c>
      <c r="AK37" s="20" t="str">
        <f t="shared" si="4"/>
        <v>ResidentialLivingWtrHtrSetpt</v>
      </c>
      <c r="AL37" s="20">
        <f>'2019 SpaceFuncData-Input'!Y35</f>
        <v>226</v>
      </c>
      <c r="AM37" s="20">
        <v>0</v>
      </c>
      <c r="AN37" s="20">
        <v>1</v>
      </c>
      <c r="AO37" s="20">
        <v>0</v>
      </c>
      <c r="AP37" s="160" t="s">
        <v>454</v>
      </c>
      <c r="AQ37" s="160" t="s">
        <v>422</v>
      </c>
      <c r="AR37" s="20" t="s">
        <v>392</v>
      </c>
      <c r="AS37" s="20" t="str">
        <f t="shared" si="1"/>
        <v>High-Rise Residential Living Spaces</v>
      </c>
    </row>
    <row r="38" spans="2:45">
      <c r="B38" s="20" t="str">
        <f>TRIM(LEFT('2019 SpaceFuncData-Input'!$A36,IF(ISNUMBER(FIND(" (Note",'2019 SpaceFuncData-Input'!$A36,1)),FIND(" (Note",'2019 SpaceFuncData-Input'!$A36,1),99)))</f>
        <v>Hotel Function Area</v>
      </c>
      <c r="C38" s="20" t="str">
        <f>TRIM('2019 SpaceFuncData-Input'!B36)</f>
        <v>Lodging - Multipurpose assembly</v>
      </c>
      <c r="D38" s="20">
        <f>ROUND('2019 SpaceFuncData-Input'!C36,2)</f>
        <v>142.86000000000001</v>
      </c>
      <c r="E38" s="20">
        <f>'2019 SpaceFuncData-Input'!D36</f>
        <v>0.5</v>
      </c>
      <c r="F38" s="20">
        <f>'2019 SpaceFuncData-Input'!E36</f>
        <v>250</v>
      </c>
      <c r="G38" s="20">
        <f>'2019 SpaceFuncData-Input'!F36</f>
        <v>200</v>
      </c>
      <c r="H38" s="20">
        <f>'2019 SpaceFuncData-Input'!G36</f>
        <v>0.5</v>
      </c>
      <c r="I38" s="20">
        <f>'2019 SpaceFuncData-Input'!H36</f>
        <v>9.6000000000000002E-2</v>
      </c>
      <c r="J38" s="20" t="str">
        <f>'2019 SpaceFuncData-Input'!I36</f>
        <v>Gas</v>
      </c>
      <c r="K38" s="20">
        <f>'2019 SpaceFuncData-Input'!J36</f>
        <v>0.85</v>
      </c>
      <c r="L38" s="20" t="str">
        <f>'2019 SpaceFuncData-Input'!K36</f>
        <v>Ornamental</v>
      </c>
      <c r="M38" s="20">
        <f>'2019 SpaceFuncData-Input'!L36</f>
        <v>0.3</v>
      </c>
      <c r="N38" s="20">
        <f>'2019 SpaceFuncData-Input'!M36</f>
        <v>0</v>
      </c>
      <c r="O38" s="20">
        <f>'2019 SpaceFuncData-Input'!N36</f>
        <v>0</v>
      </c>
      <c r="P38" s="138">
        <f>'2019 SpaceFuncData-Input'!O36</f>
        <v>150</v>
      </c>
      <c r="Q38" s="138">
        <f>'2019 SpaceFuncData-Input'!P36</f>
        <v>150</v>
      </c>
      <c r="R38" s="20">
        <f>'2019 SpaceFuncData-Input'!Q36</f>
        <v>0</v>
      </c>
      <c r="S38" s="20">
        <f>'2019 SpaceFuncData-Input'!R36</f>
        <v>0</v>
      </c>
      <c r="T38" s="138">
        <f>'2019 SpaceFuncData-Input'!S36</f>
        <v>50</v>
      </c>
      <c r="U38" s="20">
        <f>'2019 SpaceFuncData-Input'!T36</f>
        <v>300</v>
      </c>
      <c r="V38" s="20">
        <f>'2019 SpaceFuncData-Input'!U36</f>
        <v>1.5</v>
      </c>
      <c r="W38" s="20">
        <f>'2019 SpaceFuncData-Input'!V36</f>
        <v>2</v>
      </c>
      <c r="X38" s="20" t="str">
        <f>'2019 SpaceFuncData-Input'!W36</f>
        <v>Assembly</v>
      </c>
      <c r="Y38" s="20" t="str">
        <f t="shared" si="4"/>
        <v>AssemblyOccupancy</v>
      </c>
      <c r="Z38" s="20" t="str">
        <f t="shared" si="4"/>
        <v>AssemblyReceptacle</v>
      </c>
      <c r="AA38" s="20" t="str">
        <f t="shared" si="4"/>
        <v>AssemblyServiceHotWater</v>
      </c>
      <c r="AB38" s="20" t="str">
        <f t="shared" si="4"/>
        <v>AssemblyLights</v>
      </c>
      <c r="AC38" s="20" t="str">
        <f t="shared" si="4"/>
        <v>AssemblyGasEquip</v>
      </c>
      <c r="AD38" s="20" t="str">
        <f t="shared" si="4"/>
        <v>AssemblyRefrigeration</v>
      </c>
      <c r="AE38" s="20" t="str">
        <f t="shared" si="4"/>
        <v>AssemblyInfiltration</v>
      </c>
      <c r="AF38" s="20" t="str">
        <f t="shared" si="4"/>
        <v>AssemblyHVACAvail</v>
      </c>
      <c r="AG38" s="20" t="str">
        <f t="shared" si="4"/>
        <v>AssemblyHtgSetpt</v>
      </c>
      <c r="AH38" s="20" t="str">
        <f t="shared" si="4"/>
        <v>AssemblyClgSetpt</v>
      </c>
      <c r="AI38" s="20" t="str">
        <f t="shared" si="4"/>
        <v>AssemblyElevator</v>
      </c>
      <c r="AJ38" s="20" t="str">
        <f t="shared" si="4"/>
        <v>AssemblyEscalator</v>
      </c>
      <c r="AK38" s="20" t="str">
        <f t="shared" si="4"/>
        <v>AssemblyWtrHtrSetpt</v>
      </c>
      <c r="AL38" s="20">
        <f>'2019 SpaceFuncData-Input'!Y36</f>
        <v>227</v>
      </c>
      <c r="AM38" s="20">
        <v>0</v>
      </c>
      <c r="AN38" s="20">
        <v>0</v>
      </c>
      <c r="AO38" s="20">
        <v>0</v>
      </c>
      <c r="AP38" s="160" t="s">
        <v>455</v>
      </c>
      <c r="AQ38" s="160" t="s">
        <v>416</v>
      </c>
      <c r="AR38" s="20" t="s">
        <v>392</v>
      </c>
      <c r="AS38" s="20" t="str">
        <f t="shared" si="1"/>
        <v>Hotel Function Area</v>
      </c>
    </row>
    <row r="39" spans="2:45">
      <c r="B39" s="20" t="str">
        <f>TRIM(LEFT('2019 SpaceFuncData-Input'!$A37,IF(ISNUMBER(FIND(" (Note",'2019 SpaceFuncData-Input'!$A37,1)),FIND(" (Note",'2019 SpaceFuncData-Input'!$A37,1),99)))</f>
        <v>Hotel/Motel Guest Room</v>
      </c>
      <c r="C39" s="20" t="str">
        <f>TRIM('2019 SpaceFuncData-Input'!B37)</f>
        <v>Lodging - Bedroom/living room</v>
      </c>
      <c r="D39" s="20">
        <f>ROUND('2019 SpaceFuncData-Input'!C37,2)</f>
        <v>5</v>
      </c>
      <c r="E39" s="20">
        <f>'2019 SpaceFuncData-Input'!D37</f>
        <v>0.5</v>
      </c>
      <c r="F39" s="20">
        <f>'2019 SpaceFuncData-Input'!E37</f>
        <v>245</v>
      </c>
      <c r="G39" s="20">
        <f>'2019 SpaceFuncData-Input'!F37</f>
        <v>155</v>
      </c>
      <c r="H39" s="20">
        <f>'2019 SpaceFuncData-Input'!G37</f>
        <v>0.5</v>
      </c>
      <c r="I39" s="20">
        <f>'2019 SpaceFuncData-Input'!H37</f>
        <v>4.4800000000000004</v>
      </c>
      <c r="J39" s="20" t="str">
        <f>'2019 SpaceFuncData-Input'!I37</f>
        <v>Gas</v>
      </c>
      <c r="K39" s="20" t="str">
        <f>'2019 SpaceFuncData-Input'!J37</f>
        <v>na</v>
      </c>
      <c r="L39" s="20">
        <f>'2019 SpaceFuncData-Input'!K37</f>
        <v>0</v>
      </c>
      <c r="M39" s="20">
        <f>'2019 SpaceFuncData-Input'!L37</f>
        <v>0</v>
      </c>
      <c r="N39" s="20">
        <f>'2019 SpaceFuncData-Input'!M37</f>
        <v>0</v>
      </c>
      <c r="O39" s="20">
        <f>'2019 SpaceFuncData-Input'!N37</f>
        <v>0</v>
      </c>
      <c r="P39" s="138">
        <f>'2019 SpaceFuncData-Input'!O37</f>
        <v>150</v>
      </c>
      <c r="Q39" s="138">
        <f>'2019 SpaceFuncData-Input'!P37</f>
        <v>150</v>
      </c>
      <c r="R39" s="20">
        <f>'2019 SpaceFuncData-Input'!Q37</f>
        <v>0</v>
      </c>
      <c r="S39" s="20">
        <f>'2019 SpaceFuncData-Input'!R37</f>
        <v>0</v>
      </c>
      <c r="T39" s="138">
        <f>'2019 SpaceFuncData-Input'!S37</f>
        <v>20</v>
      </c>
      <c r="U39" s="20">
        <f>'2019 SpaceFuncData-Input'!T37</f>
        <v>200</v>
      </c>
      <c r="V39" s="20">
        <f>'2019 SpaceFuncData-Input'!U37</f>
        <v>1.5</v>
      </c>
      <c r="W39" s="20">
        <f>'2019 SpaceFuncData-Input'!V37</f>
        <v>2</v>
      </c>
      <c r="X39" s="20" t="str">
        <f>'2019 SpaceFuncData-Input'!W37</f>
        <v>ResidentialLiving</v>
      </c>
      <c r="Y39" s="20" t="str">
        <f t="shared" si="4"/>
        <v>ResidentialLivingOccupancy</v>
      </c>
      <c r="Z39" s="20" t="str">
        <f t="shared" si="4"/>
        <v>ResidentialLivingReceptacle</v>
      </c>
      <c r="AA39" s="20" t="str">
        <f t="shared" si="4"/>
        <v>ResidentialLivingServiceHotWater</v>
      </c>
      <c r="AB39" s="20" t="str">
        <f t="shared" si="4"/>
        <v>ResidentialLivingLights</v>
      </c>
      <c r="AC39" s="20" t="str">
        <f t="shared" si="4"/>
        <v>ResidentialLivingGasEquip</v>
      </c>
      <c r="AD39" s="20" t="str">
        <f t="shared" si="4"/>
        <v>ResidentialLivingRefrigeration</v>
      </c>
      <c r="AE39" s="20" t="str">
        <f t="shared" si="4"/>
        <v>ResidentialLivingInfiltration</v>
      </c>
      <c r="AF39" s="20" t="str">
        <f t="shared" si="4"/>
        <v>ResidentialLivingHVACAvail</v>
      </c>
      <c r="AG39" s="20" t="str">
        <f t="shared" si="4"/>
        <v>ResidentialLivingHtgSetpt</v>
      </c>
      <c r="AH39" s="20" t="str">
        <f t="shared" si="4"/>
        <v>ResidentialLivingClgSetpt</v>
      </c>
      <c r="AI39" s="20" t="str">
        <f t="shared" si="4"/>
        <v>ResidentialLivingElevator</v>
      </c>
      <c r="AJ39" s="20" t="str">
        <f t="shared" si="4"/>
        <v>ResidentialLivingEscalator</v>
      </c>
      <c r="AK39" s="20" t="str">
        <f t="shared" si="4"/>
        <v>ResidentialLivingWtrHtrSetpt</v>
      </c>
      <c r="AL39" s="20">
        <f>'2019 SpaceFuncData-Input'!Y37</f>
        <v>228</v>
      </c>
      <c r="AM39" s="20">
        <v>0</v>
      </c>
      <c r="AN39" s="20">
        <v>0</v>
      </c>
      <c r="AO39" s="20">
        <v>0</v>
      </c>
      <c r="AP39" s="160" t="s">
        <v>456</v>
      </c>
      <c r="AQ39" s="160" t="s">
        <v>416</v>
      </c>
      <c r="AR39" s="20" t="s">
        <v>392</v>
      </c>
      <c r="AS39" s="20" t="str">
        <f t="shared" si="1"/>
        <v>Hotel/Motel Guest Room</v>
      </c>
    </row>
    <row r="40" spans="2:45">
      <c r="B40" s="20" t="str">
        <f>TRIM(LEFT('2019 SpaceFuncData-Input'!$A38,IF(ISNUMBER(FIND(" (Note",'2019 SpaceFuncData-Input'!$A38,1)),FIND(" (Note",'2019 SpaceFuncData-Input'!$A38,1),99)))</f>
        <v>Kitchen/Food Preparation Area</v>
      </c>
      <c r="C40" s="20" t="str">
        <f>TRIM('2019 SpaceFuncData-Input'!B38)</f>
        <v>Food Service - Kitchen (cooking)</v>
      </c>
      <c r="D40" s="20">
        <f>ROUND('2019 SpaceFuncData-Input'!C38,2)</f>
        <v>5</v>
      </c>
      <c r="E40" s="20">
        <f>'2019 SpaceFuncData-Input'!D38</f>
        <v>0.5</v>
      </c>
      <c r="F40" s="20">
        <f>'2019 SpaceFuncData-Input'!E38</f>
        <v>275</v>
      </c>
      <c r="G40" s="20">
        <f>'2019 SpaceFuncData-Input'!F38</f>
        <v>475</v>
      </c>
      <c r="H40" s="20">
        <f>'2019 SpaceFuncData-Input'!G38</f>
        <v>1.5</v>
      </c>
      <c r="I40" s="20">
        <f>'2019 SpaceFuncData-Input'!H38</f>
        <v>0.57799999999999996</v>
      </c>
      <c r="J40" s="20" t="str">
        <f>'2019 SpaceFuncData-Input'!I38</f>
        <v>Gas</v>
      </c>
      <c r="K40" s="20">
        <f>'2019 SpaceFuncData-Input'!J38</f>
        <v>0.95</v>
      </c>
      <c r="L40" s="20">
        <f>'2019 SpaceFuncData-Input'!K38</f>
        <v>0</v>
      </c>
      <c r="M40" s="20">
        <f>'2019 SpaceFuncData-Input'!L38</f>
        <v>0</v>
      </c>
      <c r="N40" s="20">
        <f>'2019 SpaceFuncData-Input'!M38</f>
        <v>0</v>
      </c>
      <c r="O40" s="20">
        <f>'2019 SpaceFuncData-Input'!N38</f>
        <v>0</v>
      </c>
      <c r="P40" s="138">
        <f>'2019 SpaceFuncData-Input'!O38</f>
        <v>150</v>
      </c>
      <c r="Q40" s="138">
        <f>'2019 SpaceFuncData-Input'!P38</f>
        <v>150</v>
      </c>
      <c r="R40" s="20">
        <f>'2019 SpaceFuncData-Input'!Q38</f>
        <v>17.537679999999998</v>
      </c>
      <c r="S40" s="20">
        <f>'2019 SpaceFuncData-Input'!R38</f>
        <v>1.1200000000000001</v>
      </c>
      <c r="T40" s="138">
        <f>'2019 SpaceFuncData-Input'!S38</f>
        <v>100</v>
      </c>
      <c r="U40" s="20">
        <f>'2019 SpaceFuncData-Input'!T38</f>
        <v>500</v>
      </c>
      <c r="V40" s="20">
        <f>'2019 SpaceFuncData-Input'!U38</f>
        <v>1.5</v>
      </c>
      <c r="W40" s="20">
        <f>'2019 SpaceFuncData-Input'!V38</f>
        <v>2</v>
      </c>
      <c r="X40" s="20" t="str">
        <f>'2019 SpaceFuncData-Input'!W38</f>
        <v>Restaurant</v>
      </c>
      <c r="Y40" s="20" t="str">
        <f t="shared" si="4"/>
        <v>RestaurantOccupancy</v>
      </c>
      <c r="Z40" s="20" t="str">
        <f t="shared" si="4"/>
        <v>RestaurantReceptacle</v>
      </c>
      <c r="AA40" s="20" t="str">
        <f t="shared" si="4"/>
        <v>RestaurantServiceHotWater</v>
      </c>
      <c r="AB40" s="20" t="str">
        <f t="shared" si="4"/>
        <v>RestaurantLights</v>
      </c>
      <c r="AC40" s="20" t="str">
        <f t="shared" si="4"/>
        <v>RestaurantGasEquip</v>
      </c>
      <c r="AD40" s="20" t="str">
        <f t="shared" si="4"/>
        <v>RestaurantRefrigeration</v>
      </c>
      <c r="AE40" s="20" t="str">
        <f t="shared" si="4"/>
        <v>RestaurantInfiltration</v>
      </c>
      <c r="AF40" s="20" t="str">
        <f t="shared" si="4"/>
        <v>RestaurantHVACAvail</v>
      </c>
      <c r="AG40" s="20" t="str">
        <f t="shared" si="4"/>
        <v>RestaurantHtgSetpt</v>
      </c>
      <c r="AH40" s="20" t="str">
        <f t="shared" si="4"/>
        <v>RestaurantClgSetpt</v>
      </c>
      <c r="AI40" s="20" t="str">
        <f t="shared" si="4"/>
        <v>RestaurantElevator</v>
      </c>
      <c r="AJ40" s="20" t="str">
        <f t="shared" si="4"/>
        <v>RestaurantEscalator</v>
      </c>
      <c r="AK40" s="20" t="str">
        <f t="shared" si="4"/>
        <v>RestaurantWtrHtrSetpt</v>
      </c>
      <c r="AL40" s="20">
        <f>'2019 SpaceFuncData-Input'!Y38</f>
        <v>229</v>
      </c>
      <c r="AM40" s="20">
        <v>1</v>
      </c>
      <c r="AN40" s="20">
        <v>0</v>
      </c>
      <c r="AO40" s="20">
        <v>0</v>
      </c>
      <c r="AP40" s="160" t="s">
        <v>457</v>
      </c>
      <c r="AQ40" s="160" t="s">
        <v>416</v>
      </c>
      <c r="AR40" s="20" t="s">
        <v>392</v>
      </c>
      <c r="AS40" s="20" t="str">
        <f t="shared" si="1"/>
        <v/>
      </c>
    </row>
    <row r="41" spans="2:45">
      <c r="B41" s="20" t="str">
        <f>TRIM(LEFT('2019 SpaceFuncData-Input'!$A39,IF(ISNUMBER(FIND(" (Note",'2019 SpaceFuncData-Input'!$A39,1)),FIND(" (Note",'2019 SpaceFuncData-Input'!$A39,1),99)))</f>
        <v>Kitchenette or Residential Kitchen</v>
      </c>
      <c r="C41" s="20" t="str">
        <f>TRIM('2019 SpaceFuncData-Input'!B39)</f>
        <v>Exhaust - Kitchenettes</v>
      </c>
      <c r="D41" s="20">
        <f>ROUND('2019 SpaceFuncData-Input'!C39,2)</f>
        <v>5</v>
      </c>
      <c r="E41" s="20">
        <f>'2019 SpaceFuncData-Input'!D39</f>
        <v>0.5</v>
      </c>
      <c r="F41" s="20">
        <f>'2019 SpaceFuncData-Input'!E39</f>
        <v>275</v>
      </c>
      <c r="G41" s="20">
        <f>'2019 SpaceFuncData-Input'!F39</f>
        <v>475</v>
      </c>
      <c r="H41" s="20">
        <f>'2019 SpaceFuncData-Input'!G39</f>
        <v>1</v>
      </c>
      <c r="I41" s="20">
        <f>'2019 SpaceFuncData-Input'!H39</f>
        <v>0.36</v>
      </c>
      <c r="J41" s="20" t="str">
        <f>'2019 SpaceFuncData-Input'!I39</f>
        <v>Gas</v>
      </c>
      <c r="K41" s="20">
        <f>'2019 SpaceFuncData-Input'!J39</f>
        <v>0.95</v>
      </c>
      <c r="L41" s="20">
        <f>'2019 SpaceFuncData-Input'!K39</f>
        <v>0</v>
      </c>
      <c r="M41" s="20">
        <f>'2019 SpaceFuncData-Input'!L39</f>
        <v>0</v>
      </c>
      <c r="N41" s="20">
        <f>'2019 SpaceFuncData-Input'!M39</f>
        <v>0</v>
      </c>
      <c r="O41" s="20">
        <f>'2019 SpaceFuncData-Input'!N39</f>
        <v>0</v>
      </c>
      <c r="P41" s="138">
        <f>'2019 SpaceFuncData-Input'!O39</f>
        <v>150</v>
      </c>
      <c r="Q41" s="138">
        <f>'2019 SpaceFuncData-Input'!P39</f>
        <v>150</v>
      </c>
      <c r="R41" s="20">
        <f>'2019 SpaceFuncData-Input'!Q39</f>
        <v>3</v>
      </c>
      <c r="S41" s="20">
        <f>'2019 SpaceFuncData-Input'!R39</f>
        <v>0.5</v>
      </c>
      <c r="T41" s="138">
        <f>'2019 SpaceFuncData-Input'!S39</f>
        <v>100</v>
      </c>
      <c r="U41" s="20">
        <f>'2019 SpaceFuncData-Input'!T39</f>
        <v>500</v>
      </c>
      <c r="V41" s="20">
        <f>'2019 SpaceFuncData-Input'!U39</f>
        <v>1.5</v>
      </c>
      <c r="W41" s="20">
        <f>'2019 SpaceFuncData-Input'!V39</f>
        <v>2</v>
      </c>
      <c r="X41" s="20" t="str">
        <f>'2019 SpaceFuncData-Input'!W39</f>
        <v>Office</v>
      </c>
      <c r="Y41" s="20" t="str">
        <f t="shared" si="4"/>
        <v>OfficeOccupancy</v>
      </c>
      <c r="Z41" s="20" t="str">
        <f t="shared" si="4"/>
        <v>OfficeReceptacle</v>
      </c>
      <c r="AA41" s="20" t="str">
        <f t="shared" si="4"/>
        <v>OfficeServiceHotWater</v>
      </c>
      <c r="AB41" s="20" t="str">
        <f t="shared" si="4"/>
        <v>OfficeLights</v>
      </c>
      <c r="AC41" s="20" t="str">
        <f t="shared" si="4"/>
        <v>OfficeGasEquip</v>
      </c>
      <c r="AD41" s="20" t="str">
        <f t="shared" si="4"/>
        <v>OfficeRefrigeration</v>
      </c>
      <c r="AE41" s="20" t="str">
        <f t="shared" si="4"/>
        <v>OfficeInfiltration</v>
      </c>
      <c r="AF41" s="20" t="str">
        <f t="shared" si="4"/>
        <v>OfficeHVACAvail</v>
      </c>
      <c r="AG41" s="20" t="str">
        <f t="shared" si="4"/>
        <v>OfficeHtgSetpt</v>
      </c>
      <c r="AH41" s="20" t="str">
        <f t="shared" si="4"/>
        <v>OfficeClgSetpt</v>
      </c>
      <c r="AI41" s="20" t="str">
        <f t="shared" si="4"/>
        <v>OfficeElevator</v>
      </c>
      <c r="AJ41" s="20" t="str">
        <f t="shared" si="4"/>
        <v>OfficeEscalator</v>
      </c>
      <c r="AK41" s="20" t="str">
        <f t="shared" si="4"/>
        <v>OfficeWtrHtrSetpt</v>
      </c>
      <c r="AL41" s="20">
        <f>'2019 SpaceFuncData-Input'!Y39</f>
        <v>230</v>
      </c>
      <c r="AM41" s="20">
        <v>1</v>
      </c>
      <c r="AN41" s="20">
        <v>0</v>
      </c>
      <c r="AO41" s="20">
        <v>0</v>
      </c>
      <c r="AP41" s="160" t="s">
        <v>458</v>
      </c>
      <c r="AQ41" s="160" t="s">
        <v>416</v>
      </c>
      <c r="AR41" s="20" t="s">
        <v>392</v>
      </c>
      <c r="AS41" s="20" t="str">
        <f t="shared" si="1"/>
        <v/>
      </c>
    </row>
    <row r="42" spans="2:45">
      <c r="B42" s="20" t="str">
        <f>TRIM(LEFT('2019 SpaceFuncData-Input'!$A40,IF(ISNUMBER(FIND(" (Note",'2019 SpaceFuncData-Input'!$A40,1)),FIND(" (Note",'2019 SpaceFuncData-Input'!$A40,1),99)))</f>
        <v>Laundry Area</v>
      </c>
      <c r="C42" s="20" t="str">
        <f>TRIM('2019 SpaceFuncData-Input'!B40)</f>
        <v>Lodging - Laundry rooms, central</v>
      </c>
      <c r="D42" s="20">
        <f>ROUND('2019 SpaceFuncData-Input'!C40,2)</f>
        <v>10</v>
      </c>
      <c r="E42" s="20">
        <f>'2019 SpaceFuncData-Input'!D40</f>
        <v>0.5</v>
      </c>
      <c r="F42" s="20">
        <f>'2019 SpaceFuncData-Input'!E40</f>
        <v>250</v>
      </c>
      <c r="G42" s="20">
        <f>'2019 SpaceFuncData-Input'!F40</f>
        <v>250</v>
      </c>
      <c r="H42" s="20">
        <f>'2019 SpaceFuncData-Input'!G40</f>
        <v>3</v>
      </c>
      <c r="I42" s="20">
        <f>'2019 SpaceFuncData-Input'!H40</f>
        <v>0.57799999999999996</v>
      </c>
      <c r="J42" s="20" t="str">
        <f>'2019 SpaceFuncData-Input'!I40</f>
        <v>Gas</v>
      </c>
      <c r="K42" s="20">
        <f>'2019 SpaceFuncData-Input'!J40</f>
        <v>0.45</v>
      </c>
      <c r="L42" s="20">
        <f>'2019 SpaceFuncData-Input'!K40</f>
        <v>0</v>
      </c>
      <c r="M42" s="20">
        <f>'2019 SpaceFuncData-Input'!L40</f>
        <v>0</v>
      </c>
      <c r="N42" s="20">
        <f>'2019 SpaceFuncData-Input'!M40</f>
        <v>0</v>
      </c>
      <c r="O42" s="20">
        <f>'2019 SpaceFuncData-Input'!N40</f>
        <v>0</v>
      </c>
      <c r="P42" s="138">
        <f>'2019 SpaceFuncData-Input'!O40</f>
        <v>8760</v>
      </c>
      <c r="Q42" s="138">
        <f>'2019 SpaceFuncData-Input'!P40</f>
        <v>8760</v>
      </c>
      <c r="R42" s="20">
        <f>'2019 SpaceFuncData-Input'!Q40</f>
        <v>0.75063999999999997</v>
      </c>
      <c r="S42" s="20">
        <f>'2019 SpaceFuncData-Input'!R40</f>
        <v>0</v>
      </c>
      <c r="T42" s="138">
        <f>'2019 SpaceFuncData-Input'!S40</f>
        <v>100</v>
      </c>
      <c r="U42" s="20">
        <f>'2019 SpaceFuncData-Input'!T40</f>
        <v>300</v>
      </c>
      <c r="V42" s="20">
        <f>'2019 SpaceFuncData-Input'!U40</f>
        <v>1.5</v>
      </c>
      <c r="W42" s="20">
        <f>'2019 SpaceFuncData-Input'!V40</f>
        <v>2</v>
      </c>
      <c r="X42" s="20" t="str">
        <f>'2019 SpaceFuncData-Input'!W40</f>
        <v>ResidentialCommon</v>
      </c>
      <c r="Y42" s="20" t="str">
        <f t="shared" si="4"/>
        <v>ResidentialCommonOccupancy</v>
      </c>
      <c r="Z42" s="20" t="str">
        <f t="shared" si="4"/>
        <v>ResidentialCommonReceptacle</v>
      </c>
      <c r="AA42" s="20" t="str">
        <f t="shared" si="4"/>
        <v>ResidentialCommonServiceHotWater</v>
      </c>
      <c r="AB42" s="20" t="str">
        <f t="shared" si="4"/>
        <v>ResidentialCommonLights</v>
      </c>
      <c r="AC42" s="20" t="str">
        <f t="shared" si="4"/>
        <v>ResidentialCommonGasEquip</v>
      </c>
      <c r="AD42" s="20" t="str">
        <f t="shared" si="4"/>
        <v>ResidentialCommonRefrigeration</v>
      </c>
      <c r="AE42" s="20" t="str">
        <f t="shared" si="4"/>
        <v>ResidentialCommonInfiltration</v>
      </c>
      <c r="AF42" s="20" t="str">
        <f t="shared" si="4"/>
        <v>ResidentialCommonHVACAvail</v>
      </c>
      <c r="AG42" s="20" t="str">
        <f t="shared" si="4"/>
        <v>ResidentialCommonHtgSetpt</v>
      </c>
      <c r="AH42" s="20" t="str">
        <f t="shared" si="4"/>
        <v>ResidentialCommonClgSetpt</v>
      </c>
      <c r="AI42" s="20" t="str">
        <f t="shared" si="4"/>
        <v>ResidentialCommonElevator</v>
      </c>
      <c r="AJ42" s="20" t="str">
        <f t="shared" si="4"/>
        <v>ResidentialCommonEscalator</v>
      </c>
      <c r="AK42" s="20" t="str">
        <f t="shared" si="4"/>
        <v>ResidentialCommonWtrHtrSetpt</v>
      </c>
      <c r="AL42" s="20">
        <f>'2019 SpaceFuncData-Input'!Y40</f>
        <v>231</v>
      </c>
      <c r="AM42" s="20">
        <v>1</v>
      </c>
      <c r="AN42" s="20">
        <v>0</v>
      </c>
      <c r="AO42" s="20">
        <v>1</v>
      </c>
      <c r="AP42" s="160" t="s">
        <v>301</v>
      </c>
      <c r="AQ42" s="160" t="s">
        <v>416</v>
      </c>
      <c r="AR42" s="20" t="s">
        <v>392</v>
      </c>
      <c r="AS42" s="20" t="str">
        <f t="shared" si="1"/>
        <v/>
      </c>
    </row>
    <row r="43" spans="2:45">
      <c r="B43" s="20" t="str">
        <f>TRIM(LEFT('2019 SpaceFuncData-Input'!$A41,IF(ISNUMBER(FIND(" (Note",'2019 SpaceFuncData-Input'!$A41,1)),FIND(" (Note",'2019 SpaceFuncData-Input'!$A41,1),99)))</f>
        <v>Library (Reading Area)</v>
      </c>
      <c r="C43" s="20" t="str">
        <f>TRIM('2019 SpaceFuncData-Input'!B41)</f>
        <v>Assembly - Libraries (reading rooms and stack areas)</v>
      </c>
      <c r="D43" s="20">
        <f>ROUND('2019 SpaceFuncData-Input'!C41,2)</f>
        <v>20</v>
      </c>
      <c r="E43" s="20">
        <f>'2019 SpaceFuncData-Input'!D41</f>
        <v>0.5</v>
      </c>
      <c r="F43" s="20">
        <f>'2019 SpaceFuncData-Input'!E41</f>
        <v>250</v>
      </c>
      <c r="G43" s="20">
        <f>'2019 SpaceFuncData-Input'!F41</f>
        <v>200</v>
      </c>
      <c r="H43" s="20">
        <f>'2019 SpaceFuncData-Input'!G41</f>
        <v>1.5</v>
      </c>
      <c r="I43" s="20">
        <f>'2019 SpaceFuncData-Input'!H41</f>
        <v>0.18</v>
      </c>
      <c r="J43" s="20" t="str">
        <f>'2019 SpaceFuncData-Input'!I41</f>
        <v>Electric</v>
      </c>
      <c r="K43" s="20">
        <f>'2019 SpaceFuncData-Input'!J41</f>
        <v>0.8</v>
      </c>
      <c r="L43" s="20" t="str">
        <f>'2019 SpaceFuncData-Input'!K41</f>
        <v>Ornamental</v>
      </c>
      <c r="M43" s="20">
        <f>'2019 SpaceFuncData-Input'!L41</f>
        <v>0.3</v>
      </c>
      <c r="N43" s="20">
        <f>'2019 SpaceFuncData-Input'!M41</f>
        <v>0</v>
      </c>
      <c r="O43" s="20">
        <f>'2019 SpaceFuncData-Input'!N41</f>
        <v>0</v>
      </c>
      <c r="P43" s="138">
        <f>'2019 SpaceFuncData-Input'!O41</f>
        <v>150</v>
      </c>
      <c r="Q43" s="138">
        <f>'2019 SpaceFuncData-Input'!P41</f>
        <v>150</v>
      </c>
      <c r="R43" s="20">
        <f>'2019 SpaceFuncData-Input'!Q41</f>
        <v>0</v>
      </c>
      <c r="S43" s="20">
        <f>'2019 SpaceFuncData-Input'!R41</f>
        <v>0</v>
      </c>
      <c r="T43" s="138">
        <f>'2019 SpaceFuncData-Input'!S41</f>
        <v>150</v>
      </c>
      <c r="U43" s="20">
        <f>'2019 SpaceFuncData-Input'!T41</f>
        <v>500</v>
      </c>
      <c r="V43" s="20">
        <f>'2019 SpaceFuncData-Input'!U41</f>
        <v>1.5</v>
      </c>
      <c r="W43" s="20">
        <f>'2019 SpaceFuncData-Input'!V41</f>
        <v>2</v>
      </c>
      <c r="X43" s="20" t="str">
        <f>'2019 SpaceFuncData-Input'!W41</f>
        <v>Office</v>
      </c>
      <c r="Y43" s="20" t="str">
        <f t="shared" si="4"/>
        <v>OfficeOccupancy</v>
      </c>
      <c r="Z43" s="20" t="str">
        <f t="shared" si="4"/>
        <v>OfficeReceptacle</v>
      </c>
      <c r="AA43" s="20" t="str">
        <f t="shared" si="4"/>
        <v>OfficeServiceHotWater</v>
      </c>
      <c r="AB43" s="20" t="str">
        <f t="shared" si="4"/>
        <v>OfficeLights</v>
      </c>
      <c r="AC43" s="20" t="str">
        <f t="shared" si="4"/>
        <v>OfficeGasEquip</v>
      </c>
      <c r="AD43" s="20" t="str">
        <f t="shared" si="4"/>
        <v>OfficeRefrigeration</v>
      </c>
      <c r="AE43" s="20" t="str">
        <f t="shared" si="4"/>
        <v>OfficeInfiltration</v>
      </c>
      <c r="AF43" s="20" t="str">
        <f t="shared" si="4"/>
        <v>OfficeHVACAvail</v>
      </c>
      <c r="AG43" s="20" t="str">
        <f t="shared" si="4"/>
        <v>OfficeHtgSetpt</v>
      </c>
      <c r="AH43" s="20" t="str">
        <f t="shared" si="4"/>
        <v>OfficeClgSetpt</v>
      </c>
      <c r="AI43" s="20" t="str">
        <f t="shared" si="4"/>
        <v>OfficeElevator</v>
      </c>
      <c r="AJ43" s="20" t="str">
        <f t="shared" si="4"/>
        <v>OfficeEscalator</v>
      </c>
      <c r="AK43" s="20" t="str">
        <f t="shared" si="4"/>
        <v>OfficeWtrHtrSetpt</v>
      </c>
      <c r="AL43" s="20">
        <f>'2019 SpaceFuncData-Input'!Y41</f>
        <v>232</v>
      </c>
      <c r="AM43" s="20">
        <v>1</v>
      </c>
      <c r="AN43" s="20">
        <v>0</v>
      </c>
      <c r="AO43" s="20">
        <v>0</v>
      </c>
      <c r="AP43" s="160" t="s">
        <v>459</v>
      </c>
      <c r="AQ43" s="160" t="s">
        <v>416</v>
      </c>
      <c r="AR43" s="20" t="s">
        <v>392</v>
      </c>
      <c r="AS43" s="20" t="str">
        <f t="shared" si="1"/>
        <v/>
      </c>
    </row>
    <row r="44" spans="2:45">
      <c r="B44" s="20" t="str">
        <f>TRIM(LEFT('2019 SpaceFuncData-Input'!$A42,IF(ISNUMBER(FIND(" (Note",'2019 SpaceFuncData-Input'!$A42,1)),FIND(" (Note",'2019 SpaceFuncData-Input'!$A42,1),99)))</f>
        <v>Library (Stacks Area)</v>
      </c>
      <c r="C44" s="20" t="str">
        <f>TRIM('2019 SpaceFuncData-Input'!B42)</f>
        <v>Assembly - Libraries (reading rooms and stack areas)</v>
      </c>
      <c r="D44" s="20">
        <f>ROUND('2019 SpaceFuncData-Input'!C42,2)</f>
        <v>10</v>
      </c>
      <c r="E44" s="20">
        <f>'2019 SpaceFuncData-Input'!D42</f>
        <v>0.5</v>
      </c>
      <c r="F44" s="20">
        <f>'2019 SpaceFuncData-Input'!E42</f>
        <v>250</v>
      </c>
      <c r="G44" s="20">
        <f>'2019 SpaceFuncData-Input'!F42</f>
        <v>200</v>
      </c>
      <c r="H44" s="20">
        <f>'2019 SpaceFuncData-Input'!G42</f>
        <v>1.5</v>
      </c>
      <c r="I44" s="20">
        <f>'2019 SpaceFuncData-Input'!H42</f>
        <v>0.18</v>
      </c>
      <c r="J44" s="20" t="str">
        <f>'2019 SpaceFuncData-Input'!I42</f>
        <v>Electric</v>
      </c>
      <c r="K44" s="20">
        <f>'2019 SpaceFuncData-Input'!J42</f>
        <v>1.1000000000000001</v>
      </c>
      <c r="L44" s="20">
        <f>'2019 SpaceFuncData-Input'!K42</f>
        <v>0</v>
      </c>
      <c r="M44" s="20">
        <f>'2019 SpaceFuncData-Input'!L42</f>
        <v>0</v>
      </c>
      <c r="N44" s="20">
        <f>'2019 SpaceFuncData-Input'!M42</f>
        <v>0</v>
      </c>
      <c r="O44" s="20">
        <f>'2019 SpaceFuncData-Input'!N42</f>
        <v>0</v>
      </c>
      <c r="P44" s="138">
        <f>'2019 SpaceFuncData-Input'!O42</f>
        <v>150</v>
      </c>
      <c r="Q44" s="138">
        <f>'2019 SpaceFuncData-Input'!P42</f>
        <v>150</v>
      </c>
      <c r="R44" s="20">
        <f>'2019 SpaceFuncData-Input'!Q42</f>
        <v>0</v>
      </c>
      <c r="S44" s="20">
        <f>'2019 SpaceFuncData-Input'!R42</f>
        <v>0</v>
      </c>
      <c r="T44" s="138">
        <f>'2019 SpaceFuncData-Input'!S42</f>
        <v>200</v>
      </c>
      <c r="U44" s="20">
        <f>'2019 SpaceFuncData-Input'!T42</f>
        <v>300</v>
      </c>
      <c r="V44" s="20">
        <f>'2019 SpaceFuncData-Input'!U42</f>
        <v>1</v>
      </c>
      <c r="W44" s="20">
        <f>'2019 SpaceFuncData-Input'!V42</f>
        <v>4</v>
      </c>
      <c r="X44" s="20" t="str">
        <f>'2019 SpaceFuncData-Input'!W42</f>
        <v>Office</v>
      </c>
      <c r="Y44" s="20" t="str">
        <f t="shared" si="4"/>
        <v>OfficeOccupancy</v>
      </c>
      <c r="Z44" s="20" t="str">
        <f t="shared" si="4"/>
        <v>OfficeReceptacle</v>
      </c>
      <c r="AA44" s="20" t="str">
        <f t="shared" si="4"/>
        <v>OfficeServiceHotWater</v>
      </c>
      <c r="AB44" s="20" t="str">
        <f t="shared" si="4"/>
        <v>OfficeLights</v>
      </c>
      <c r="AC44" s="20" t="str">
        <f t="shared" si="4"/>
        <v>OfficeGasEquip</v>
      </c>
      <c r="AD44" s="20" t="str">
        <f t="shared" si="4"/>
        <v>OfficeRefrigeration</v>
      </c>
      <c r="AE44" s="20" t="str">
        <f t="shared" si="4"/>
        <v>OfficeInfiltration</v>
      </c>
      <c r="AF44" s="20" t="str">
        <f t="shared" si="4"/>
        <v>OfficeHVACAvail</v>
      </c>
      <c r="AG44" s="20" t="str">
        <f t="shared" si="4"/>
        <v>OfficeHtgSetpt</v>
      </c>
      <c r="AH44" s="20" t="str">
        <f t="shared" si="4"/>
        <v>OfficeClgSetpt</v>
      </c>
      <c r="AI44" s="20" t="str">
        <f t="shared" si="4"/>
        <v>OfficeElevator</v>
      </c>
      <c r="AJ44" s="20" t="str">
        <f t="shared" si="4"/>
        <v>OfficeEscalator</v>
      </c>
      <c r="AK44" s="20" t="str">
        <f t="shared" si="4"/>
        <v>OfficeWtrHtrSetpt</v>
      </c>
      <c r="AL44" s="20">
        <f>'2019 SpaceFuncData-Input'!Y42</f>
        <v>233</v>
      </c>
      <c r="AM44" s="20">
        <v>1</v>
      </c>
      <c r="AN44" s="20">
        <v>0</v>
      </c>
      <c r="AO44" s="20">
        <v>0</v>
      </c>
      <c r="AP44" s="160" t="s">
        <v>460</v>
      </c>
      <c r="AQ44" s="160" t="s">
        <v>416</v>
      </c>
      <c r="AR44" s="20" t="s">
        <v>392</v>
      </c>
      <c r="AS44" s="20" t="str">
        <f t="shared" si="1"/>
        <v/>
      </c>
    </row>
    <row r="45" spans="2:45">
      <c r="B45" s="20" t="str">
        <f>TRIM(LEFT('2019 SpaceFuncData-Input'!$A43,IF(ISNUMBER(FIND(" (Note",'2019 SpaceFuncData-Input'!$A43,1)),FIND(" (Note",'2019 SpaceFuncData-Input'!$A43,1),99)))</f>
        <v>Locker Room</v>
      </c>
      <c r="C45" s="20" t="str">
        <f>TRIM('2019 SpaceFuncData-Input'!B43)</f>
        <v>Exhaust - Locker rooms for athletic or industrial facilities</v>
      </c>
      <c r="D45" s="20">
        <f>ROUND('2019 SpaceFuncData-Input'!C43,2)</f>
        <v>20</v>
      </c>
      <c r="E45" s="20">
        <f>'2019 SpaceFuncData-Input'!D43</f>
        <v>0.5</v>
      </c>
      <c r="F45" s="20">
        <f>'2019 SpaceFuncData-Input'!E43</f>
        <v>255</v>
      </c>
      <c r="G45" s="20">
        <f>'2019 SpaceFuncData-Input'!F43</f>
        <v>475</v>
      </c>
      <c r="H45" s="20">
        <f>'2019 SpaceFuncData-Input'!G43</f>
        <v>0.5</v>
      </c>
      <c r="I45" s="20">
        <f>'2019 SpaceFuncData-Input'!H43</f>
        <v>0.57799999999999996</v>
      </c>
      <c r="J45" s="20" t="str">
        <f>'2019 SpaceFuncData-Input'!I43</f>
        <v>Gas</v>
      </c>
      <c r="K45" s="20">
        <f>'2019 SpaceFuncData-Input'!J43</f>
        <v>0.45</v>
      </c>
      <c r="L45" s="20">
        <f>'2019 SpaceFuncData-Input'!K43</f>
        <v>0</v>
      </c>
      <c r="M45" s="20">
        <f>'2019 SpaceFuncData-Input'!L43</f>
        <v>0</v>
      </c>
      <c r="N45" s="20">
        <f>'2019 SpaceFuncData-Input'!M43</f>
        <v>0</v>
      </c>
      <c r="O45" s="20">
        <f>'2019 SpaceFuncData-Input'!N43</f>
        <v>0</v>
      </c>
      <c r="P45" s="138">
        <f>'2019 SpaceFuncData-Input'!O43</f>
        <v>8760</v>
      </c>
      <c r="Q45" s="138">
        <f>'2019 SpaceFuncData-Input'!P43</f>
        <v>8760</v>
      </c>
      <c r="R45" s="20">
        <f>'2019 SpaceFuncData-Input'!Q43</f>
        <v>0</v>
      </c>
      <c r="S45" s="20">
        <f>'2019 SpaceFuncData-Input'!R43</f>
        <v>0</v>
      </c>
      <c r="T45" s="138">
        <f>'2019 SpaceFuncData-Input'!S43</f>
        <v>20</v>
      </c>
      <c r="U45" s="20">
        <f>'2019 SpaceFuncData-Input'!T43</f>
        <v>200</v>
      </c>
      <c r="V45" s="20">
        <f>'2019 SpaceFuncData-Input'!U43</f>
        <v>1</v>
      </c>
      <c r="W45" s="20">
        <f>'2019 SpaceFuncData-Input'!V43</f>
        <v>4</v>
      </c>
      <c r="X45" s="20" t="str">
        <f>'2019 SpaceFuncData-Input'!W43</f>
        <v>Assembly</v>
      </c>
      <c r="Y45" s="20" t="str">
        <f t="shared" ref="Y45:AK54" si="5">$X45&amp;Y$90</f>
        <v>AssemblyOccupancy</v>
      </c>
      <c r="Z45" s="20" t="str">
        <f t="shared" si="5"/>
        <v>AssemblyReceptacle</v>
      </c>
      <c r="AA45" s="20" t="str">
        <f t="shared" si="5"/>
        <v>AssemblyServiceHotWater</v>
      </c>
      <c r="AB45" s="20" t="str">
        <f t="shared" si="5"/>
        <v>AssemblyLights</v>
      </c>
      <c r="AC45" s="20" t="str">
        <f t="shared" si="5"/>
        <v>AssemblyGasEquip</v>
      </c>
      <c r="AD45" s="20" t="str">
        <f t="shared" si="5"/>
        <v>AssemblyRefrigeration</v>
      </c>
      <c r="AE45" s="20" t="str">
        <f t="shared" si="5"/>
        <v>AssemblyInfiltration</v>
      </c>
      <c r="AF45" s="20" t="str">
        <f t="shared" si="5"/>
        <v>AssemblyHVACAvail</v>
      </c>
      <c r="AG45" s="20" t="str">
        <f t="shared" si="5"/>
        <v>AssemblyHtgSetpt</v>
      </c>
      <c r="AH45" s="20" t="str">
        <f t="shared" si="5"/>
        <v>AssemblyClgSetpt</v>
      </c>
      <c r="AI45" s="20" t="str">
        <f t="shared" si="5"/>
        <v>AssemblyElevator</v>
      </c>
      <c r="AJ45" s="20" t="str">
        <f t="shared" si="5"/>
        <v>AssemblyEscalator</v>
      </c>
      <c r="AK45" s="20" t="str">
        <f t="shared" si="5"/>
        <v>AssemblyWtrHtrSetpt</v>
      </c>
      <c r="AL45" s="20">
        <f>'2019 SpaceFuncData-Input'!Y43</f>
        <v>234</v>
      </c>
      <c r="AM45" s="20">
        <v>1</v>
      </c>
      <c r="AN45" s="20">
        <v>0</v>
      </c>
      <c r="AO45" s="20">
        <v>0</v>
      </c>
      <c r="AP45" s="160" t="s">
        <v>461</v>
      </c>
      <c r="AQ45" s="160" t="s">
        <v>416</v>
      </c>
      <c r="AR45" s="20" t="s">
        <v>392</v>
      </c>
      <c r="AS45" s="20" t="str">
        <f t="shared" si="1"/>
        <v/>
      </c>
    </row>
    <row r="46" spans="2:45">
      <c r="B46" s="20" t="str">
        <f>TRIM(LEFT('2019 SpaceFuncData-Input'!$A44,IF(ISNUMBER(FIND(" (Note",'2019 SpaceFuncData-Input'!$A44,1)),FIND(" (Note",'2019 SpaceFuncData-Input'!$A44,1),99)))</f>
        <v>Lounge, Breakroom, or Waiting Area</v>
      </c>
      <c r="C46" s="20" t="str">
        <f>TRIM('2019 SpaceFuncData-Input'!B44)</f>
        <v>General - Break rooms</v>
      </c>
      <c r="D46" s="20">
        <f>ROUND('2019 SpaceFuncData-Input'!C44,2)</f>
        <v>66.67</v>
      </c>
      <c r="E46" s="20">
        <f>'2019 SpaceFuncData-Input'!D44</f>
        <v>0.5</v>
      </c>
      <c r="F46" s="20">
        <f>'2019 SpaceFuncData-Input'!E44</f>
        <v>275</v>
      </c>
      <c r="G46" s="20">
        <f>'2019 SpaceFuncData-Input'!F44</f>
        <v>275</v>
      </c>
      <c r="H46" s="20">
        <f>'2019 SpaceFuncData-Input'!G44</f>
        <v>1</v>
      </c>
      <c r="I46" s="20">
        <f>'2019 SpaceFuncData-Input'!H44</f>
        <v>0.09</v>
      </c>
      <c r="J46" s="20" t="str">
        <f>'2019 SpaceFuncData-Input'!I44</f>
        <v>Gas</v>
      </c>
      <c r="K46" s="20">
        <f>'2019 SpaceFuncData-Input'!J44</f>
        <v>0.65</v>
      </c>
      <c r="L46" s="20" t="str">
        <f>'2019 SpaceFuncData-Input'!K44</f>
        <v>Ornamental</v>
      </c>
      <c r="M46" s="20">
        <f>'2019 SpaceFuncData-Input'!L44</f>
        <v>0.3</v>
      </c>
      <c r="N46" s="20">
        <f>'2019 SpaceFuncData-Input'!M44</f>
        <v>0</v>
      </c>
      <c r="O46" s="20">
        <f>'2019 SpaceFuncData-Input'!N44</f>
        <v>0</v>
      </c>
      <c r="P46" s="138">
        <f>'2019 SpaceFuncData-Input'!O44</f>
        <v>150</v>
      </c>
      <c r="Q46" s="138">
        <f>'2019 SpaceFuncData-Input'!P44</f>
        <v>150</v>
      </c>
      <c r="R46" s="20">
        <f>'2019 SpaceFuncData-Input'!Q44</f>
        <v>0</v>
      </c>
      <c r="S46" s="20">
        <f>'2019 SpaceFuncData-Input'!R44</f>
        <v>0</v>
      </c>
      <c r="T46" s="138">
        <f>'2019 SpaceFuncData-Input'!S44</f>
        <v>40</v>
      </c>
      <c r="U46" s="20">
        <f>'2019 SpaceFuncData-Input'!T44</f>
        <v>300</v>
      </c>
      <c r="V46" s="20">
        <f>'2019 SpaceFuncData-Input'!U44</f>
        <v>1.5</v>
      </c>
      <c r="W46" s="20">
        <f>'2019 SpaceFuncData-Input'!V44</f>
        <v>2</v>
      </c>
      <c r="X46" s="20" t="str">
        <f>'2019 SpaceFuncData-Input'!W44</f>
        <v>Assembly</v>
      </c>
      <c r="Y46" s="20" t="str">
        <f t="shared" si="5"/>
        <v>AssemblyOccupancy</v>
      </c>
      <c r="Z46" s="20" t="str">
        <f t="shared" si="5"/>
        <v>AssemblyReceptacle</v>
      </c>
      <c r="AA46" s="20" t="str">
        <f t="shared" si="5"/>
        <v>AssemblyServiceHotWater</v>
      </c>
      <c r="AB46" s="20" t="str">
        <f t="shared" si="5"/>
        <v>AssemblyLights</v>
      </c>
      <c r="AC46" s="20" t="str">
        <f t="shared" si="5"/>
        <v>AssemblyGasEquip</v>
      </c>
      <c r="AD46" s="20" t="str">
        <f t="shared" si="5"/>
        <v>AssemblyRefrigeration</v>
      </c>
      <c r="AE46" s="20" t="str">
        <f t="shared" si="5"/>
        <v>AssemblyInfiltration</v>
      </c>
      <c r="AF46" s="20" t="str">
        <f t="shared" si="5"/>
        <v>AssemblyHVACAvail</v>
      </c>
      <c r="AG46" s="20" t="str">
        <f t="shared" si="5"/>
        <v>AssemblyHtgSetpt</v>
      </c>
      <c r="AH46" s="20" t="str">
        <f t="shared" si="5"/>
        <v>AssemblyClgSetpt</v>
      </c>
      <c r="AI46" s="20" t="str">
        <f t="shared" si="5"/>
        <v>AssemblyElevator</v>
      </c>
      <c r="AJ46" s="20" t="str">
        <f t="shared" si="5"/>
        <v>AssemblyEscalator</v>
      </c>
      <c r="AK46" s="20" t="str">
        <f t="shared" si="5"/>
        <v>AssemblyWtrHtrSetpt</v>
      </c>
      <c r="AL46" s="20">
        <f>'2019 SpaceFuncData-Input'!Y44</f>
        <v>235</v>
      </c>
      <c r="AM46" s="20">
        <v>1</v>
      </c>
      <c r="AN46" s="20">
        <v>1</v>
      </c>
      <c r="AO46" s="20">
        <v>0</v>
      </c>
      <c r="AP46" s="160" t="s">
        <v>462</v>
      </c>
      <c r="AQ46" s="160" t="s">
        <v>416</v>
      </c>
      <c r="AR46" s="20" t="s">
        <v>392</v>
      </c>
      <c r="AS46" s="20" t="str">
        <f t="shared" si="1"/>
        <v/>
      </c>
    </row>
    <row r="47" spans="2:45">
      <c r="B47" s="20" t="str">
        <f>TRIM(LEFT('2019 SpaceFuncData-Input'!$A45,IF(ISNUMBER(FIND(" (Note",'2019 SpaceFuncData-Input'!$A45,1)),FIND(" (Note",'2019 SpaceFuncData-Input'!$A45,1),99)))</f>
        <v>Main Entry Lobby</v>
      </c>
      <c r="C47" s="20" t="str">
        <f>TRIM('2019 SpaceFuncData-Input'!B45)</f>
        <v>Office - Main entry lobbies</v>
      </c>
      <c r="D47" s="20">
        <f>ROUND('2019 SpaceFuncData-Input'!C45,2)</f>
        <v>66.67</v>
      </c>
      <c r="E47" s="20">
        <f>'2019 SpaceFuncData-Input'!D45</f>
        <v>0.5</v>
      </c>
      <c r="F47" s="20">
        <f>'2019 SpaceFuncData-Input'!E45</f>
        <v>250</v>
      </c>
      <c r="G47" s="20">
        <f>'2019 SpaceFuncData-Input'!F45</f>
        <v>250</v>
      </c>
      <c r="H47" s="20">
        <f>'2019 SpaceFuncData-Input'!G45</f>
        <v>0.5</v>
      </c>
      <c r="I47" s="20">
        <f>'2019 SpaceFuncData-Input'!H45</f>
        <v>0.09</v>
      </c>
      <c r="J47" s="20" t="str">
        <f>'2019 SpaceFuncData-Input'!I45</f>
        <v>Electric</v>
      </c>
      <c r="K47" s="20">
        <f>'2019 SpaceFuncData-Input'!J45</f>
        <v>0.85</v>
      </c>
      <c r="L47" s="20" t="str">
        <f>'2019 SpaceFuncData-Input'!K45</f>
        <v>Ornamental</v>
      </c>
      <c r="M47" s="20">
        <f>'2019 SpaceFuncData-Input'!L45</f>
        <v>0.3</v>
      </c>
      <c r="N47" s="20">
        <f>'2019 SpaceFuncData-Input'!M45</f>
        <v>0</v>
      </c>
      <c r="O47" s="20">
        <f>'2019 SpaceFuncData-Input'!N45</f>
        <v>0</v>
      </c>
      <c r="P47" s="138">
        <f>'2019 SpaceFuncData-Input'!O45</f>
        <v>150</v>
      </c>
      <c r="Q47" s="138">
        <f>'2019 SpaceFuncData-Input'!P45</f>
        <v>150</v>
      </c>
      <c r="R47" s="20">
        <f>'2019 SpaceFuncData-Input'!Q45</f>
        <v>0</v>
      </c>
      <c r="S47" s="20">
        <f>'2019 SpaceFuncData-Input'!R45</f>
        <v>0</v>
      </c>
      <c r="T47" s="138">
        <f>'2019 SpaceFuncData-Input'!S45</f>
        <v>50</v>
      </c>
      <c r="U47" s="20">
        <f>'2019 SpaceFuncData-Input'!T45</f>
        <v>200</v>
      </c>
      <c r="V47" s="20">
        <f>'2019 SpaceFuncData-Input'!U45</f>
        <v>1.5</v>
      </c>
      <c r="W47" s="20">
        <f>'2019 SpaceFuncData-Input'!V45</f>
        <v>2</v>
      </c>
      <c r="X47" s="20" t="str">
        <f>'2019 SpaceFuncData-Input'!W45</f>
        <v>Assembly</v>
      </c>
      <c r="Y47" s="20" t="str">
        <f t="shared" si="5"/>
        <v>AssemblyOccupancy</v>
      </c>
      <c r="Z47" s="20" t="str">
        <f t="shared" si="5"/>
        <v>AssemblyReceptacle</v>
      </c>
      <c r="AA47" s="20" t="str">
        <f t="shared" si="5"/>
        <v>AssemblyServiceHotWater</v>
      </c>
      <c r="AB47" s="20" t="str">
        <f t="shared" si="5"/>
        <v>AssemblyLights</v>
      </c>
      <c r="AC47" s="20" t="str">
        <f t="shared" si="5"/>
        <v>AssemblyGasEquip</v>
      </c>
      <c r="AD47" s="20" t="str">
        <f t="shared" si="5"/>
        <v>AssemblyRefrigeration</v>
      </c>
      <c r="AE47" s="20" t="str">
        <f t="shared" si="5"/>
        <v>AssemblyInfiltration</v>
      </c>
      <c r="AF47" s="20" t="str">
        <f t="shared" si="5"/>
        <v>AssemblyHVACAvail</v>
      </c>
      <c r="AG47" s="20" t="str">
        <f t="shared" si="5"/>
        <v>AssemblyHtgSetpt</v>
      </c>
      <c r="AH47" s="20" t="str">
        <f t="shared" si="5"/>
        <v>AssemblyClgSetpt</v>
      </c>
      <c r="AI47" s="20" t="str">
        <f t="shared" si="5"/>
        <v>AssemblyElevator</v>
      </c>
      <c r="AJ47" s="20" t="str">
        <f t="shared" si="5"/>
        <v>AssemblyEscalator</v>
      </c>
      <c r="AK47" s="20" t="str">
        <f t="shared" si="5"/>
        <v>AssemblyWtrHtrSetpt</v>
      </c>
      <c r="AL47" s="20">
        <f>'2019 SpaceFuncData-Input'!Y45</f>
        <v>236</v>
      </c>
      <c r="AM47" s="20">
        <v>1</v>
      </c>
      <c r="AN47" s="20">
        <v>0</v>
      </c>
      <c r="AO47" s="20">
        <v>0</v>
      </c>
      <c r="AP47" s="160" t="s">
        <v>463</v>
      </c>
      <c r="AQ47" s="160" t="s">
        <v>416</v>
      </c>
      <c r="AR47" s="20" t="s">
        <v>392</v>
      </c>
      <c r="AS47" s="20" t="str">
        <f t="shared" si="1"/>
        <v/>
      </c>
    </row>
    <row r="48" spans="2:45">
      <c r="B48" s="20" t="str">
        <f>TRIM(LEFT('2019 SpaceFuncData-Input'!$A46,IF(ISNUMBER(FIND(" (Note",'2019 SpaceFuncData-Input'!$A46,1)),FIND(" (Note",'2019 SpaceFuncData-Input'!$A46,1),99)))</f>
        <v>Museum Area (Exhibition/Display)</v>
      </c>
      <c r="C48" s="20" t="str">
        <f>TRIM('2019 SpaceFuncData-Input'!B46)</f>
        <v>Assembly - Museums/galleries</v>
      </c>
      <c r="D48" s="20">
        <f>ROUND('2019 SpaceFuncData-Input'!C46,2)</f>
        <v>66.67</v>
      </c>
      <c r="E48" s="20">
        <f>'2019 SpaceFuncData-Input'!D46</f>
        <v>0.5</v>
      </c>
      <c r="F48" s="20">
        <f>'2019 SpaceFuncData-Input'!E46</f>
        <v>250</v>
      </c>
      <c r="G48" s="20">
        <f>'2019 SpaceFuncData-Input'!F46</f>
        <v>250</v>
      </c>
      <c r="H48" s="20">
        <f>'2019 SpaceFuncData-Input'!G46</f>
        <v>1.5</v>
      </c>
      <c r="I48" s="20">
        <f>'2019 SpaceFuncData-Input'!H46</f>
        <v>0.09</v>
      </c>
      <c r="J48" s="20" t="str">
        <f>'2019 SpaceFuncData-Input'!I46</f>
        <v>Electric</v>
      </c>
      <c r="K48" s="20">
        <f>'2019 SpaceFuncData-Input'!J46</f>
        <v>0.6</v>
      </c>
      <c r="L48" s="20" t="str">
        <f>'2019 SpaceFuncData-Input'!K46</f>
        <v>Accent, display and feature (Note 3)</v>
      </c>
      <c r="M48" s="20">
        <f>'2019 SpaceFuncData-Input'!L46</f>
        <v>0.5</v>
      </c>
      <c r="N48" s="20">
        <f>'2019 SpaceFuncData-Input'!M46</f>
        <v>0</v>
      </c>
      <c r="O48" s="20">
        <f>'2019 SpaceFuncData-Input'!N46</f>
        <v>0</v>
      </c>
      <c r="P48" s="138">
        <f>'2019 SpaceFuncData-Input'!O46</f>
        <v>150</v>
      </c>
      <c r="Q48" s="138">
        <f>'2019 SpaceFuncData-Input'!P46</f>
        <v>150</v>
      </c>
      <c r="R48" s="20">
        <f>'2019 SpaceFuncData-Input'!Q46</f>
        <v>0</v>
      </c>
      <c r="S48" s="20">
        <f>'2019 SpaceFuncData-Input'!R46</f>
        <v>0</v>
      </c>
      <c r="T48" s="138">
        <f>'2019 SpaceFuncData-Input'!S46</f>
        <v>150</v>
      </c>
      <c r="U48" s="20">
        <f>'2019 SpaceFuncData-Input'!T46</f>
        <v>500</v>
      </c>
      <c r="V48" s="20">
        <f>'2019 SpaceFuncData-Input'!U46</f>
        <v>1.5</v>
      </c>
      <c r="W48" s="20">
        <f>'2019 SpaceFuncData-Input'!V46</f>
        <v>2</v>
      </c>
      <c r="X48" s="20" t="str">
        <f>'2019 SpaceFuncData-Input'!W46</f>
        <v>Assembly</v>
      </c>
      <c r="Y48" s="20" t="str">
        <f t="shared" si="5"/>
        <v>AssemblyOccupancy</v>
      </c>
      <c r="Z48" s="20" t="str">
        <f t="shared" si="5"/>
        <v>AssemblyReceptacle</v>
      </c>
      <c r="AA48" s="20" t="str">
        <f t="shared" si="5"/>
        <v>AssemblyServiceHotWater</v>
      </c>
      <c r="AB48" s="20" t="str">
        <f t="shared" si="5"/>
        <v>AssemblyLights</v>
      </c>
      <c r="AC48" s="20" t="str">
        <f t="shared" si="5"/>
        <v>AssemblyGasEquip</v>
      </c>
      <c r="AD48" s="20" t="str">
        <f t="shared" si="5"/>
        <v>AssemblyRefrigeration</v>
      </c>
      <c r="AE48" s="20" t="str">
        <f t="shared" si="5"/>
        <v>AssemblyInfiltration</v>
      </c>
      <c r="AF48" s="20" t="str">
        <f t="shared" si="5"/>
        <v>AssemblyHVACAvail</v>
      </c>
      <c r="AG48" s="20" t="str">
        <f t="shared" si="5"/>
        <v>AssemblyHtgSetpt</v>
      </c>
      <c r="AH48" s="20" t="str">
        <f t="shared" si="5"/>
        <v>AssemblyClgSetpt</v>
      </c>
      <c r="AI48" s="20" t="str">
        <f t="shared" si="5"/>
        <v>AssemblyElevator</v>
      </c>
      <c r="AJ48" s="20" t="str">
        <f t="shared" si="5"/>
        <v>AssemblyEscalator</v>
      </c>
      <c r="AK48" s="20" t="str">
        <f t="shared" si="5"/>
        <v>AssemblyWtrHtrSetpt</v>
      </c>
      <c r="AL48" s="20">
        <f>'2019 SpaceFuncData-Input'!Y46</f>
        <v>237</v>
      </c>
      <c r="AM48" s="20">
        <v>1</v>
      </c>
      <c r="AN48" s="20">
        <v>0</v>
      </c>
      <c r="AO48" s="20">
        <v>0</v>
      </c>
      <c r="AP48" s="160" t="s">
        <v>464</v>
      </c>
      <c r="AQ48" s="160" t="s">
        <v>416</v>
      </c>
      <c r="AR48" s="20" t="s">
        <v>392</v>
      </c>
      <c r="AS48" s="20" t="str">
        <f t="shared" si="1"/>
        <v/>
      </c>
    </row>
    <row r="49" spans="2:45">
      <c r="B49" s="20" t="str">
        <f>TRIM(LEFT('2019 SpaceFuncData-Input'!$A47,IF(ISNUMBER(FIND(" (Note",'2019 SpaceFuncData-Input'!$A47,1)),FIND(" (Note",'2019 SpaceFuncData-Input'!$A47,1),99)))</f>
        <v>Museum Area (Restoration Room)</v>
      </c>
      <c r="C49" s="20" t="str">
        <f>TRIM('2019 SpaceFuncData-Input'!B47)</f>
        <v>Misc - General manufacturing (excludes heavy industrial and process using chemicals)</v>
      </c>
      <c r="D49" s="20">
        <f>ROUND('2019 SpaceFuncData-Input'!C47,2)</f>
        <v>10</v>
      </c>
      <c r="E49" s="20">
        <f>'2019 SpaceFuncData-Input'!D47</f>
        <v>0.5</v>
      </c>
      <c r="F49" s="20">
        <f>'2019 SpaceFuncData-Input'!E47</f>
        <v>250</v>
      </c>
      <c r="G49" s="20">
        <f>'2019 SpaceFuncData-Input'!F47</f>
        <v>250</v>
      </c>
      <c r="H49" s="20">
        <f>'2019 SpaceFuncData-Input'!G47</f>
        <v>1.5</v>
      </c>
      <c r="I49" s="20">
        <f>'2019 SpaceFuncData-Input'!H47</f>
        <v>0.18</v>
      </c>
      <c r="J49" s="20" t="str">
        <f>'2019 SpaceFuncData-Input'!I47</f>
        <v>Electric</v>
      </c>
      <c r="K49" s="20">
        <f>'2019 SpaceFuncData-Input'!J47</f>
        <v>0.75</v>
      </c>
      <c r="L49" s="20" t="str">
        <f>'2019 SpaceFuncData-Input'!K47</f>
        <v>Detailed Task Work (Note 7)</v>
      </c>
      <c r="M49" s="20">
        <f>'2019 SpaceFuncData-Input'!L47</f>
        <v>0.2</v>
      </c>
      <c r="N49" s="20">
        <f>'2019 SpaceFuncData-Input'!M47</f>
        <v>0</v>
      </c>
      <c r="O49" s="20">
        <f>'2019 SpaceFuncData-Input'!N47</f>
        <v>0</v>
      </c>
      <c r="P49" s="138">
        <f>'2019 SpaceFuncData-Input'!O47</f>
        <v>150</v>
      </c>
      <c r="Q49" s="138">
        <f>'2019 SpaceFuncData-Input'!P47</f>
        <v>150</v>
      </c>
      <c r="R49" s="20">
        <f>'2019 SpaceFuncData-Input'!Q47</f>
        <v>0</v>
      </c>
      <c r="S49" s="20">
        <f>'2019 SpaceFuncData-Input'!R47</f>
        <v>0</v>
      </c>
      <c r="T49" s="138">
        <f>'2019 SpaceFuncData-Input'!S47</f>
        <v>150</v>
      </c>
      <c r="U49" s="20">
        <f>'2019 SpaceFuncData-Input'!T47</f>
        <v>500</v>
      </c>
      <c r="V49" s="20">
        <f>'2019 SpaceFuncData-Input'!U47</f>
        <v>1.5</v>
      </c>
      <c r="W49" s="20">
        <f>'2019 SpaceFuncData-Input'!V47</f>
        <v>2</v>
      </c>
      <c r="X49" s="20" t="str">
        <f>'2019 SpaceFuncData-Input'!W47</f>
        <v>Assembly</v>
      </c>
      <c r="Y49" s="20" t="str">
        <f t="shared" si="5"/>
        <v>AssemblyOccupancy</v>
      </c>
      <c r="Z49" s="20" t="str">
        <f t="shared" si="5"/>
        <v>AssemblyReceptacle</v>
      </c>
      <c r="AA49" s="20" t="str">
        <f t="shared" si="5"/>
        <v>AssemblyServiceHotWater</v>
      </c>
      <c r="AB49" s="20" t="str">
        <f t="shared" si="5"/>
        <v>AssemblyLights</v>
      </c>
      <c r="AC49" s="20" t="str">
        <f t="shared" si="5"/>
        <v>AssemblyGasEquip</v>
      </c>
      <c r="AD49" s="20" t="str">
        <f t="shared" si="5"/>
        <v>AssemblyRefrigeration</v>
      </c>
      <c r="AE49" s="20" t="str">
        <f t="shared" si="5"/>
        <v>AssemblyInfiltration</v>
      </c>
      <c r="AF49" s="20" t="str">
        <f t="shared" si="5"/>
        <v>AssemblyHVACAvail</v>
      </c>
      <c r="AG49" s="20" t="str">
        <f t="shared" si="5"/>
        <v>AssemblyHtgSetpt</v>
      </c>
      <c r="AH49" s="20" t="str">
        <f t="shared" si="5"/>
        <v>AssemblyClgSetpt</v>
      </c>
      <c r="AI49" s="20" t="str">
        <f t="shared" si="5"/>
        <v>AssemblyElevator</v>
      </c>
      <c r="AJ49" s="20" t="str">
        <f t="shared" si="5"/>
        <v>AssemblyEscalator</v>
      </c>
      <c r="AK49" s="20" t="str">
        <f t="shared" si="5"/>
        <v>AssemblyWtrHtrSetpt</v>
      </c>
      <c r="AL49" s="20">
        <f>'2019 SpaceFuncData-Input'!Y47</f>
        <v>238</v>
      </c>
      <c r="AM49" s="20">
        <v>1</v>
      </c>
      <c r="AN49" s="20">
        <v>0</v>
      </c>
      <c r="AO49" s="20">
        <v>0</v>
      </c>
      <c r="AP49" s="160" t="s">
        <v>465</v>
      </c>
      <c r="AQ49" s="160" t="s">
        <v>416</v>
      </c>
      <c r="AR49" s="20" t="s">
        <v>392</v>
      </c>
      <c r="AS49" s="20" t="str">
        <f t="shared" si="1"/>
        <v/>
      </c>
    </row>
    <row r="50" spans="2:45">
      <c r="B50" s="20" t="str">
        <f>TRIM(LEFT('2019 SpaceFuncData-Input'!$A48,IF(ISNUMBER(FIND(" (Note",'2019 SpaceFuncData-Input'!$A48,1)),FIND(" (Note",'2019 SpaceFuncData-Input'!$A48,1),99)))</f>
        <v>Office Area (&lt;250 square feet)</v>
      </c>
      <c r="C50" s="20" t="str">
        <f>TRIM('2019 SpaceFuncData-Input'!B48)</f>
        <v>Office - Office space</v>
      </c>
      <c r="D50" s="20">
        <f>ROUND('2019 SpaceFuncData-Input'!C48,2)</f>
        <v>10</v>
      </c>
      <c r="E50" s="20">
        <f>'2019 SpaceFuncData-Input'!D48</f>
        <v>0.5</v>
      </c>
      <c r="F50" s="20">
        <f>'2019 SpaceFuncData-Input'!E48</f>
        <v>250</v>
      </c>
      <c r="G50" s="20">
        <f>'2019 SpaceFuncData-Input'!F48</f>
        <v>200</v>
      </c>
      <c r="H50" s="20">
        <f>'2019 SpaceFuncData-Input'!G48</f>
        <v>1.5</v>
      </c>
      <c r="I50" s="20">
        <f>'2019 SpaceFuncData-Input'!H48</f>
        <v>0.18</v>
      </c>
      <c r="J50" s="20" t="str">
        <f>'2019 SpaceFuncData-Input'!I48</f>
        <v>Electric</v>
      </c>
      <c r="K50" s="20">
        <f>'2019 SpaceFuncData-Input'!J48</f>
        <v>0.7</v>
      </c>
      <c r="L50" s="20" t="str">
        <f>'2019 SpaceFuncData-Input'!K48</f>
        <v>Portable lighting for office areas (Note 6)</v>
      </c>
      <c r="M50" s="20">
        <f>'2019 SpaceFuncData-Input'!L48</f>
        <v>0.2</v>
      </c>
      <c r="N50" s="20">
        <f>'2019 SpaceFuncData-Input'!M48</f>
        <v>0</v>
      </c>
      <c r="O50" s="20">
        <f>'2019 SpaceFuncData-Input'!N48</f>
        <v>0</v>
      </c>
      <c r="P50" s="138">
        <f>'2019 SpaceFuncData-Input'!O48</f>
        <v>150</v>
      </c>
      <c r="Q50" s="138">
        <f>'2019 SpaceFuncData-Input'!P48</f>
        <v>150</v>
      </c>
      <c r="R50" s="20">
        <f>'2019 SpaceFuncData-Input'!Q48</f>
        <v>0</v>
      </c>
      <c r="S50" s="20">
        <f>'2019 SpaceFuncData-Input'!R48</f>
        <v>0</v>
      </c>
      <c r="T50" s="138">
        <f>'2019 SpaceFuncData-Input'!S48</f>
        <v>75</v>
      </c>
      <c r="U50" s="20">
        <f>'2019 SpaceFuncData-Input'!T48</f>
        <v>500</v>
      </c>
      <c r="V50" s="20">
        <f>'2019 SpaceFuncData-Input'!U48</f>
        <v>1.5</v>
      </c>
      <c r="W50" s="20">
        <f>'2019 SpaceFuncData-Input'!V48</f>
        <v>2</v>
      </c>
      <c r="X50" s="20" t="str">
        <f>'2019 SpaceFuncData-Input'!W48</f>
        <v>Office</v>
      </c>
      <c r="Y50" s="20" t="str">
        <f t="shared" si="5"/>
        <v>OfficeOccupancy</v>
      </c>
      <c r="Z50" s="20" t="str">
        <f t="shared" si="5"/>
        <v>OfficeReceptacle</v>
      </c>
      <c r="AA50" s="20" t="str">
        <f t="shared" si="5"/>
        <v>OfficeServiceHotWater</v>
      </c>
      <c r="AB50" s="20" t="str">
        <f t="shared" si="5"/>
        <v>OfficeLights</v>
      </c>
      <c r="AC50" s="20" t="str">
        <f t="shared" si="5"/>
        <v>OfficeGasEquip</v>
      </c>
      <c r="AD50" s="20" t="str">
        <f t="shared" si="5"/>
        <v>OfficeRefrigeration</v>
      </c>
      <c r="AE50" s="20" t="str">
        <f t="shared" si="5"/>
        <v>OfficeInfiltration</v>
      </c>
      <c r="AF50" s="20" t="str">
        <f t="shared" si="5"/>
        <v>OfficeHVACAvail</v>
      </c>
      <c r="AG50" s="20" t="str">
        <f t="shared" si="5"/>
        <v>OfficeHtgSetpt</v>
      </c>
      <c r="AH50" s="20" t="str">
        <f t="shared" si="5"/>
        <v>OfficeClgSetpt</v>
      </c>
      <c r="AI50" s="20" t="str">
        <f t="shared" si="5"/>
        <v>OfficeElevator</v>
      </c>
      <c r="AJ50" s="20" t="str">
        <f t="shared" si="5"/>
        <v>OfficeEscalator</v>
      </c>
      <c r="AK50" s="20" t="str">
        <f t="shared" si="5"/>
        <v>OfficeWtrHtrSetpt</v>
      </c>
      <c r="AL50" s="20">
        <f>'2019 SpaceFuncData-Input'!Y48</f>
        <v>239</v>
      </c>
      <c r="AM50" s="20">
        <v>1</v>
      </c>
      <c r="AN50" s="20">
        <v>0</v>
      </c>
      <c r="AO50" s="20">
        <v>0</v>
      </c>
      <c r="AP50" s="160" t="s">
        <v>466</v>
      </c>
      <c r="AQ50" s="160" t="s">
        <v>424</v>
      </c>
      <c r="AR50" s="20" t="s">
        <v>392</v>
      </c>
      <c r="AS50" s="20" t="str">
        <f t="shared" si="1"/>
        <v/>
      </c>
    </row>
    <row r="51" spans="2:45">
      <c r="B51" s="20" t="str">
        <f>TRIM(LEFT('2019 SpaceFuncData-Input'!$A49,IF(ISNUMBER(FIND(" (Note",'2019 SpaceFuncData-Input'!$A49,1)),FIND(" (Note",'2019 SpaceFuncData-Input'!$A49,1),99)))</f>
        <v>Office Area (&gt;250 square feet)</v>
      </c>
      <c r="C51" s="20" t="str">
        <f>TRIM('2019 SpaceFuncData-Input'!B49)</f>
        <v>Office - Office space</v>
      </c>
      <c r="D51" s="20">
        <f>ROUND('2019 SpaceFuncData-Input'!C49,2)</f>
        <v>10</v>
      </c>
      <c r="E51" s="20">
        <f>'2019 SpaceFuncData-Input'!D49</f>
        <v>0.5</v>
      </c>
      <c r="F51" s="20">
        <f>'2019 SpaceFuncData-Input'!E49</f>
        <v>250</v>
      </c>
      <c r="G51" s="20">
        <f>'2019 SpaceFuncData-Input'!F49</f>
        <v>200</v>
      </c>
      <c r="H51" s="20">
        <f>'2019 SpaceFuncData-Input'!G49</f>
        <v>1.5</v>
      </c>
      <c r="I51" s="20">
        <f>'2019 SpaceFuncData-Input'!H49</f>
        <v>0.18</v>
      </c>
      <c r="J51" s="20" t="str">
        <f>'2019 SpaceFuncData-Input'!I49</f>
        <v>Electric</v>
      </c>
      <c r="K51" s="20">
        <f>'2019 SpaceFuncData-Input'!J49</f>
        <v>0.65</v>
      </c>
      <c r="L51" s="20" t="str">
        <f>'2019 SpaceFuncData-Input'!K49</f>
        <v>Portable lighting for office areas (Note 6)</v>
      </c>
      <c r="M51" s="20">
        <f>'2019 SpaceFuncData-Input'!L49</f>
        <v>0.2</v>
      </c>
      <c r="N51" s="20">
        <f>'2019 SpaceFuncData-Input'!M49</f>
        <v>0</v>
      </c>
      <c r="O51" s="20">
        <f>'2019 SpaceFuncData-Input'!N49</f>
        <v>0</v>
      </c>
      <c r="P51" s="138">
        <f>'2019 SpaceFuncData-Input'!O49</f>
        <v>150</v>
      </c>
      <c r="Q51" s="138">
        <f>'2019 SpaceFuncData-Input'!P49</f>
        <v>150</v>
      </c>
      <c r="R51" s="20">
        <f>'2019 SpaceFuncData-Input'!Q49</f>
        <v>0</v>
      </c>
      <c r="S51" s="20">
        <f>'2019 SpaceFuncData-Input'!R49</f>
        <v>0</v>
      </c>
      <c r="T51" s="138">
        <f>'2019 SpaceFuncData-Input'!S49</f>
        <v>75</v>
      </c>
      <c r="U51" s="20">
        <f>'2019 SpaceFuncData-Input'!T49</f>
        <v>500</v>
      </c>
      <c r="V51" s="20">
        <f>'2019 SpaceFuncData-Input'!U49</f>
        <v>1</v>
      </c>
      <c r="W51" s="20">
        <f>'2019 SpaceFuncData-Input'!V49</f>
        <v>4</v>
      </c>
      <c r="X51" s="20" t="str">
        <f>'2019 SpaceFuncData-Input'!W49</f>
        <v>Office</v>
      </c>
      <c r="Y51" s="20" t="str">
        <f t="shared" si="5"/>
        <v>OfficeOccupancy</v>
      </c>
      <c r="Z51" s="20" t="str">
        <f t="shared" si="5"/>
        <v>OfficeReceptacle</v>
      </c>
      <c r="AA51" s="20" t="str">
        <f t="shared" si="5"/>
        <v>OfficeServiceHotWater</v>
      </c>
      <c r="AB51" s="20" t="str">
        <f t="shared" si="5"/>
        <v>OfficeLights</v>
      </c>
      <c r="AC51" s="20" t="str">
        <f t="shared" si="5"/>
        <v>OfficeGasEquip</v>
      </c>
      <c r="AD51" s="20" t="str">
        <f t="shared" si="5"/>
        <v>OfficeRefrigeration</v>
      </c>
      <c r="AE51" s="20" t="str">
        <f t="shared" si="5"/>
        <v>OfficeInfiltration</v>
      </c>
      <c r="AF51" s="20" t="str">
        <f t="shared" si="5"/>
        <v>OfficeHVACAvail</v>
      </c>
      <c r="AG51" s="20" t="str">
        <f t="shared" si="5"/>
        <v>OfficeHtgSetpt</v>
      </c>
      <c r="AH51" s="20" t="str">
        <f t="shared" si="5"/>
        <v>OfficeClgSetpt</v>
      </c>
      <c r="AI51" s="20" t="str">
        <f t="shared" si="5"/>
        <v>OfficeElevator</v>
      </c>
      <c r="AJ51" s="20" t="str">
        <f t="shared" si="5"/>
        <v>OfficeEscalator</v>
      </c>
      <c r="AK51" s="20" t="str">
        <f t="shared" si="5"/>
        <v>OfficeWtrHtrSetpt</v>
      </c>
      <c r="AL51" s="20">
        <f>'2019 SpaceFuncData-Input'!Y49</f>
        <v>240</v>
      </c>
      <c r="AM51" s="20">
        <v>1</v>
      </c>
      <c r="AN51" s="20">
        <v>0</v>
      </c>
      <c r="AO51" s="20">
        <v>0</v>
      </c>
      <c r="AP51" s="160" t="s">
        <v>467</v>
      </c>
      <c r="AQ51" s="160" t="s">
        <v>424</v>
      </c>
      <c r="AR51" s="20" t="s">
        <v>392</v>
      </c>
      <c r="AS51" s="20" t="str">
        <f t="shared" si="1"/>
        <v/>
      </c>
    </row>
    <row r="52" spans="2:45">
      <c r="B52" s="20" t="str">
        <f>TRIM(LEFT('2019 SpaceFuncData-Input'!$A50,IF(ISNUMBER(FIND(" (Note",'2019 SpaceFuncData-Input'!$A50,1)),FIND(" (Note",'2019 SpaceFuncData-Input'!$A50,1),99)))</f>
        <v>Office Area (Open plan office)</v>
      </c>
      <c r="C52" s="20" t="str">
        <f>TRIM('2019 SpaceFuncData-Input'!B50)</f>
        <v>Office - Office space</v>
      </c>
      <c r="D52" s="20">
        <f>ROUND('2019 SpaceFuncData-Input'!C50,2)</f>
        <v>10</v>
      </c>
      <c r="E52" s="20">
        <f>'2019 SpaceFuncData-Input'!D50</f>
        <v>0.5</v>
      </c>
      <c r="F52" s="20">
        <f>'2019 SpaceFuncData-Input'!E50</f>
        <v>250</v>
      </c>
      <c r="G52" s="20">
        <f>'2019 SpaceFuncData-Input'!F50</f>
        <v>200</v>
      </c>
      <c r="H52" s="20">
        <f>'2019 SpaceFuncData-Input'!G50</f>
        <v>1.5</v>
      </c>
      <c r="I52" s="20">
        <f>'2019 SpaceFuncData-Input'!H50</f>
        <v>0.18</v>
      </c>
      <c r="J52" s="20" t="str">
        <f>'2019 SpaceFuncData-Input'!I50</f>
        <v>Electric</v>
      </c>
      <c r="K52" s="20">
        <f>'2019 SpaceFuncData-Input'!J50</f>
        <v>0.6</v>
      </c>
      <c r="L52" s="20" t="str">
        <f>'2019 SpaceFuncData-Input'!K50</f>
        <v>Portable lighting for office areas (Note 6)</v>
      </c>
      <c r="M52" s="20">
        <f>'2019 SpaceFuncData-Input'!L50</f>
        <v>0.2</v>
      </c>
      <c r="N52" s="20">
        <f>'2019 SpaceFuncData-Input'!M50</f>
        <v>0</v>
      </c>
      <c r="O52" s="20">
        <f>'2019 SpaceFuncData-Input'!N50</f>
        <v>0</v>
      </c>
      <c r="P52" s="138">
        <f>'2019 SpaceFuncData-Input'!O50</f>
        <v>150</v>
      </c>
      <c r="Q52" s="138">
        <f>'2019 SpaceFuncData-Input'!P50</f>
        <v>150</v>
      </c>
      <c r="R52" s="20">
        <f>'2019 SpaceFuncData-Input'!Q50</f>
        <v>0</v>
      </c>
      <c r="S52" s="20">
        <f>'2019 SpaceFuncData-Input'!R50</f>
        <v>0</v>
      </c>
      <c r="T52" s="138">
        <f>'2019 SpaceFuncData-Input'!S50</f>
        <v>75</v>
      </c>
      <c r="U52" s="20">
        <f>'2019 SpaceFuncData-Input'!T50</f>
        <v>500</v>
      </c>
      <c r="V52" s="20">
        <f>'2019 SpaceFuncData-Input'!U50</f>
        <v>1</v>
      </c>
      <c r="W52" s="20">
        <f>'2019 SpaceFuncData-Input'!V50</f>
        <v>4</v>
      </c>
      <c r="X52" s="20" t="str">
        <f>'2019 SpaceFuncData-Input'!W50</f>
        <v>Office</v>
      </c>
      <c r="Y52" s="20" t="str">
        <f t="shared" si="5"/>
        <v>OfficeOccupancy</v>
      </c>
      <c r="Z52" s="20" t="str">
        <f t="shared" si="5"/>
        <v>OfficeReceptacle</v>
      </c>
      <c r="AA52" s="20" t="str">
        <f t="shared" si="5"/>
        <v>OfficeServiceHotWater</v>
      </c>
      <c r="AB52" s="20" t="str">
        <f t="shared" si="5"/>
        <v>OfficeLights</v>
      </c>
      <c r="AC52" s="20" t="str">
        <f t="shared" si="5"/>
        <v>OfficeGasEquip</v>
      </c>
      <c r="AD52" s="20" t="str">
        <f t="shared" si="5"/>
        <v>OfficeRefrigeration</v>
      </c>
      <c r="AE52" s="20" t="str">
        <f t="shared" si="5"/>
        <v>OfficeInfiltration</v>
      </c>
      <c r="AF52" s="20" t="str">
        <f t="shared" si="5"/>
        <v>OfficeHVACAvail</v>
      </c>
      <c r="AG52" s="20" t="str">
        <f t="shared" si="5"/>
        <v>OfficeHtgSetpt</v>
      </c>
      <c r="AH52" s="20" t="str">
        <f t="shared" si="5"/>
        <v>OfficeClgSetpt</v>
      </c>
      <c r="AI52" s="20" t="str">
        <f t="shared" si="5"/>
        <v>OfficeElevator</v>
      </c>
      <c r="AJ52" s="20" t="str">
        <f t="shared" si="5"/>
        <v>OfficeEscalator</v>
      </c>
      <c r="AK52" s="20" t="str">
        <f t="shared" si="5"/>
        <v>OfficeWtrHtrSetpt</v>
      </c>
      <c r="AL52" s="20">
        <f>'2019 SpaceFuncData-Input'!Y50</f>
        <v>241</v>
      </c>
      <c r="AM52" s="20">
        <v>1</v>
      </c>
      <c r="AN52" s="20">
        <v>0</v>
      </c>
      <c r="AO52" s="20">
        <v>0</v>
      </c>
      <c r="AP52" s="160" t="s">
        <v>468</v>
      </c>
      <c r="AQ52" s="160" t="s">
        <v>424</v>
      </c>
      <c r="AR52" s="20" t="s">
        <v>392</v>
      </c>
      <c r="AS52" s="20" t="str">
        <f t="shared" si="1"/>
        <v/>
      </c>
    </row>
    <row r="53" spans="2:45">
      <c r="B53" s="20" t="str">
        <f>TRIM(LEFT('2019 SpaceFuncData-Input'!$A51,IF(ISNUMBER(FIND(" (Note",'2019 SpaceFuncData-Input'!$A51,1)),FIND(" (Note",'2019 SpaceFuncData-Input'!$A51,1),99)))</f>
        <v>Parking Garage Area (Daylight Adaptation Zones)</v>
      </c>
      <c r="C53" s="20" t="str">
        <f>TRIM('2019 SpaceFuncData-Input'!B51)</f>
        <v>Exhaust - Parking garages</v>
      </c>
      <c r="D53" s="20">
        <f>ROUND('2019 SpaceFuncData-Input'!C51,2)</f>
        <v>5</v>
      </c>
      <c r="E53" s="20">
        <f>'2019 SpaceFuncData-Input'!D51</f>
        <v>0.5</v>
      </c>
      <c r="F53" s="20">
        <f>'2019 SpaceFuncData-Input'!E51</f>
        <v>250</v>
      </c>
      <c r="G53" s="20">
        <f>'2019 SpaceFuncData-Input'!F51</f>
        <v>200</v>
      </c>
      <c r="H53" s="20">
        <f>'2019 SpaceFuncData-Input'!G51</f>
        <v>0</v>
      </c>
      <c r="I53" s="20">
        <f>'2019 SpaceFuncData-Input'!H51</f>
        <v>0</v>
      </c>
      <c r="J53" s="20" t="str">
        <f>'2019 SpaceFuncData-Input'!I51</f>
        <v>Electric</v>
      </c>
      <c r="K53" s="20">
        <f>'2019 SpaceFuncData-Input'!J51</f>
        <v>0.5</v>
      </c>
      <c r="L53" s="20">
        <f>'2019 SpaceFuncData-Input'!K51</f>
        <v>0</v>
      </c>
      <c r="M53" s="20">
        <f>'2019 SpaceFuncData-Input'!L51</f>
        <v>0</v>
      </c>
      <c r="N53" s="20">
        <f>'2019 SpaceFuncData-Input'!M51</f>
        <v>0</v>
      </c>
      <c r="O53" s="20">
        <f>'2019 SpaceFuncData-Input'!N51</f>
        <v>0</v>
      </c>
      <c r="P53" s="138">
        <f>'2019 SpaceFuncData-Input'!O51</f>
        <v>8760</v>
      </c>
      <c r="Q53" s="138">
        <f>'2019 SpaceFuncData-Input'!P51</f>
        <v>8760</v>
      </c>
      <c r="R53" s="20">
        <f>'2019 SpaceFuncData-Input'!Q51</f>
        <v>0</v>
      </c>
      <c r="S53" s="20">
        <f>'2019 SpaceFuncData-Input'!R51</f>
        <v>0</v>
      </c>
      <c r="T53" s="138">
        <f>'2019 SpaceFuncData-Input'!S51</f>
        <v>10</v>
      </c>
      <c r="U53" s="20">
        <f>'2019 SpaceFuncData-Input'!T51</f>
        <v>40</v>
      </c>
      <c r="V53" s="20">
        <f>'2019 SpaceFuncData-Input'!U51</f>
        <v>1.5</v>
      </c>
      <c r="W53" s="20">
        <f>'2019 SpaceFuncData-Input'!V51</f>
        <v>2</v>
      </c>
      <c r="X53" s="20" t="str">
        <f>'2019 SpaceFuncData-Input'!W51</f>
        <v>Parking</v>
      </c>
      <c r="Y53" s="20" t="str">
        <f t="shared" si="5"/>
        <v>ParkingOccupancy</v>
      </c>
      <c r="Z53" s="20" t="str">
        <f t="shared" si="5"/>
        <v>ParkingReceptacle</v>
      </c>
      <c r="AA53" s="20" t="str">
        <f t="shared" si="5"/>
        <v>ParkingServiceHotWater</v>
      </c>
      <c r="AB53" s="20" t="str">
        <f t="shared" si="5"/>
        <v>ParkingLights</v>
      </c>
      <c r="AC53" s="20" t="str">
        <f t="shared" si="5"/>
        <v>ParkingGasEquip</v>
      </c>
      <c r="AD53" s="20" t="str">
        <f t="shared" si="5"/>
        <v>ParkingRefrigeration</v>
      </c>
      <c r="AE53" s="20" t="str">
        <f t="shared" si="5"/>
        <v>ParkingInfiltration</v>
      </c>
      <c r="AF53" s="20" t="str">
        <f t="shared" si="5"/>
        <v>ParkingHVACAvail</v>
      </c>
      <c r="AG53" s="20" t="str">
        <f t="shared" si="5"/>
        <v>ParkingHtgSetpt</v>
      </c>
      <c r="AH53" s="20" t="str">
        <f t="shared" si="5"/>
        <v>ParkingClgSetpt</v>
      </c>
      <c r="AI53" s="20" t="str">
        <f t="shared" si="5"/>
        <v>ParkingElevator</v>
      </c>
      <c r="AJ53" s="20" t="str">
        <f t="shared" si="5"/>
        <v>ParkingEscalator</v>
      </c>
      <c r="AK53" s="20" t="str">
        <f t="shared" si="5"/>
        <v>ParkingWtrHtrSetpt</v>
      </c>
      <c r="AL53" s="20">
        <f>'2019 SpaceFuncData-Input'!Y51</f>
        <v>242</v>
      </c>
      <c r="AM53" s="20">
        <v>1</v>
      </c>
      <c r="AN53" s="20">
        <v>1</v>
      </c>
      <c r="AO53" s="20">
        <v>0</v>
      </c>
      <c r="AP53" s="160" t="s">
        <v>469</v>
      </c>
      <c r="AQ53" s="160" t="s">
        <v>470</v>
      </c>
      <c r="AR53" s="20" t="s">
        <v>392</v>
      </c>
      <c r="AS53" s="20" t="str">
        <f t="shared" si="1"/>
        <v/>
      </c>
    </row>
    <row r="54" spans="2:45">
      <c r="B54" s="20" t="str">
        <f>TRIM(LEFT('2019 SpaceFuncData-Input'!$A52,IF(ISNUMBER(FIND(" (Note",'2019 SpaceFuncData-Input'!$A52,1)),FIND(" (Note",'2019 SpaceFuncData-Input'!$A52,1),99)))</f>
        <v>Parking Garage Area (Dedicated Ramps)</v>
      </c>
      <c r="C54" s="20" t="str">
        <f>TRIM('2019 SpaceFuncData-Input'!B52)</f>
        <v>Exhaust - Parking garages</v>
      </c>
      <c r="D54" s="20">
        <f>ROUND('2019 SpaceFuncData-Input'!C52,2)</f>
        <v>5</v>
      </c>
      <c r="E54" s="20">
        <f>'2019 SpaceFuncData-Input'!D52</f>
        <v>0.5</v>
      </c>
      <c r="F54" s="20">
        <f>'2019 SpaceFuncData-Input'!E52</f>
        <v>250</v>
      </c>
      <c r="G54" s="20">
        <f>'2019 SpaceFuncData-Input'!F52</f>
        <v>200</v>
      </c>
      <c r="H54" s="20">
        <f>'2019 SpaceFuncData-Input'!G52</f>
        <v>0</v>
      </c>
      <c r="I54" s="20">
        <f>'2019 SpaceFuncData-Input'!H52</f>
        <v>0</v>
      </c>
      <c r="J54" s="20" t="str">
        <f>'2019 SpaceFuncData-Input'!I52</f>
        <v>Electric</v>
      </c>
      <c r="K54" s="20">
        <f>'2019 SpaceFuncData-Input'!J52</f>
        <v>0.25</v>
      </c>
      <c r="L54" s="20">
        <f>'2019 SpaceFuncData-Input'!K52</f>
        <v>0</v>
      </c>
      <c r="M54" s="20">
        <f>'2019 SpaceFuncData-Input'!L52</f>
        <v>0</v>
      </c>
      <c r="N54" s="20">
        <f>'2019 SpaceFuncData-Input'!M52</f>
        <v>0</v>
      </c>
      <c r="O54" s="20">
        <f>'2019 SpaceFuncData-Input'!N52</f>
        <v>0</v>
      </c>
      <c r="P54" s="138">
        <f>'2019 SpaceFuncData-Input'!O52</f>
        <v>8760</v>
      </c>
      <c r="Q54" s="138">
        <f>'2019 SpaceFuncData-Input'!P52</f>
        <v>8760</v>
      </c>
      <c r="R54" s="20">
        <f>'2019 SpaceFuncData-Input'!Q52</f>
        <v>0</v>
      </c>
      <c r="S54" s="20">
        <f>'2019 SpaceFuncData-Input'!R52</f>
        <v>0</v>
      </c>
      <c r="T54" s="138">
        <f>'2019 SpaceFuncData-Input'!S52</f>
        <v>10</v>
      </c>
      <c r="U54" s="20">
        <f>'2019 SpaceFuncData-Input'!T52</f>
        <v>40</v>
      </c>
      <c r="V54" s="20">
        <f>'2019 SpaceFuncData-Input'!U52</f>
        <v>1.5</v>
      </c>
      <c r="W54" s="20">
        <f>'2019 SpaceFuncData-Input'!V52</f>
        <v>2</v>
      </c>
      <c r="X54" s="20" t="str">
        <f>'2019 SpaceFuncData-Input'!W52</f>
        <v>Parking</v>
      </c>
      <c r="Y54" s="20" t="str">
        <f t="shared" si="5"/>
        <v>ParkingOccupancy</v>
      </c>
      <c r="Z54" s="20" t="str">
        <f t="shared" si="5"/>
        <v>ParkingReceptacle</v>
      </c>
      <c r="AA54" s="20" t="str">
        <f t="shared" si="5"/>
        <v>ParkingServiceHotWater</v>
      </c>
      <c r="AB54" s="20" t="str">
        <f t="shared" si="5"/>
        <v>ParkingLights</v>
      </c>
      <c r="AC54" s="20" t="str">
        <f t="shared" si="5"/>
        <v>ParkingGasEquip</v>
      </c>
      <c r="AD54" s="20" t="str">
        <f t="shared" si="5"/>
        <v>ParkingRefrigeration</v>
      </c>
      <c r="AE54" s="20" t="str">
        <f t="shared" si="5"/>
        <v>ParkingInfiltration</v>
      </c>
      <c r="AF54" s="20" t="str">
        <f t="shared" si="5"/>
        <v>ParkingHVACAvail</v>
      </c>
      <c r="AG54" s="20" t="str">
        <f t="shared" si="5"/>
        <v>ParkingHtgSetpt</v>
      </c>
      <c r="AH54" s="20" t="str">
        <f t="shared" si="5"/>
        <v>ParkingClgSetpt</v>
      </c>
      <c r="AI54" s="20" t="str">
        <f t="shared" si="5"/>
        <v>ParkingElevator</v>
      </c>
      <c r="AJ54" s="20" t="str">
        <f t="shared" si="5"/>
        <v>ParkingEscalator</v>
      </c>
      <c r="AK54" s="20" t="str">
        <f t="shared" si="5"/>
        <v>ParkingWtrHtrSetpt</v>
      </c>
      <c r="AL54" s="20">
        <f>'2019 SpaceFuncData-Input'!Y52</f>
        <v>243</v>
      </c>
      <c r="AM54" s="20">
        <v>1</v>
      </c>
      <c r="AN54" s="20">
        <v>1</v>
      </c>
      <c r="AO54" s="20">
        <v>0</v>
      </c>
      <c r="AP54" s="160" t="s">
        <v>471</v>
      </c>
      <c r="AQ54" s="160" t="s">
        <v>470</v>
      </c>
      <c r="AR54" s="20" t="s">
        <v>392</v>
      </c>
      <c r="AS54" s="20" t="str">
        <f t="shared" si="1"/>
        <v/>
      </c>
    </row>
    <row r="55" spans="2:45">
      <c r="B55" s="20" t="str">
        <f>TRIM(LEFT('2019 SpaceFuncData-Input'!$A53,IF(ISNUMBER(FIND(" (Note",'2019 SpaceFuncData-Input'!$A53,1)),FIND(" (Note",'2019 SpaceFuncData-Input'!$A53,1),99)))</f>
        <v>Parking Garage Area (Parking Zone)</v>
      </c>
      <c r="C55" s="20" t="str">
        <f>TRIM('2019 SpaceFuncData-Input'!B53)</f>
        <v>Exhaust - Parking garages</v>
      </c>
      <c r="D55" s="20">
        <f>ROUND('2019 SpaceFuncData-Input'!C53,2)</f>
        <v>5</v>
      </c>
      <c r="E55" s="20">
        <f>'2019 SpaceFuncData-Input'!D53</f>
        <v>0.5</v>
      </c>
      <c r="F55" s="20">
        <f>'2019 SpaceFuncData-Input'!E53</f>
        <v>250</v>
      </c>
      <c r="G55" s="20">
        <f>'2019 SpaceFuncData-Input'!F53</f>
        <v>200</v>
      </c>
      <c r="H55" s="20">
        <f>'2019 SpaceFuncData-Input'!G53</f>
        <v>0</v>
      </c>
      <c r="I55" s="20">
        <f>'2019 SpaceFuncData-Input'!H53</f>
        <v>0</v>
      </c>
      <c r="J55" s="20" t="str">
        <f>'2019 SpaceFuncData-Input'!I53</f>
        <v>Electric</v>
      </c>
      <c r="K55" s="20">
        <f>'2019 SpaceFuncData-Input'!J53</f>
        <v>0.1</v>
      </c>
      <c r="L55" s="20" t="str">
        <f>'2019 SpaceFuncData-Input'!K53</f>
        <v>First ATM (W)</v>
      </c>
      <c r="M55" s="20">
        <f>'2019 SpaceFuncData-Input'!L53</f>
        <v>100</v>
      </c>
      <c r="N55" s="20" t="str">
        <f>'2019 SpaceFuncData-Input'!M53</f>
        <v>Additional ATM (50 W each)</v>
      </c>
      <c r="O55" s="20">
        <f>'2019 SpaceFuncData-Input'!N53</f>
        <v>50</v>
      </c>
      <c r="P55" s="138">
        <f>'2019 SpaceFuncData-Input'!O53</f>
        <v>8760</v>
      </c>
      <c r="Q55" s="138">
        <f>'2019 SpaceFuncData-Input'!P53</f>
        <v>8760</v>
      </c>
      <c r="R55" s="20">
        <f>'2019 SpaceFuncData-Input'!Q53</f>
        <v>0</v>
      </c>
      <c r="S55" s="20">
        <f>'2019 SpaceFuncData-Input'!R53</f>
        <v>0</v>
      </c>
      <c r="T55" s="138">
        <f>'2019 SpaceFuncData-Input'!S53</f>
        <v>10</v>
      </c>
      <c r="U55" s="20">
        <f>'2019 SpaceFuncData-Input'!T53</f>
        <v>40</v>
      </c>
      <c r="V55" s="20">
        <f>'2019 SpaceFuncData-Input'!U53</f>
        <v>1.5</v>
      </c>
      <c r="W55" s="20">
        <f>'2019 SpaceFuncData-Input'!V53</f>
        <v>2</v>
      </c>
      <c r="X55" s="20" t="str">
        <f>'2019 SpaceFuncData-Input'!W53</f>
        <v>Parking</v>
      </c>
      <c r="Y55" s="20" t="str">
        <f t="shared" ref="Y55:AK64" si="6">$X55&amp;Y$90</f>
        <v>ParkingOccupancy</v>
      </c>
      <c r="Z55" s="20" t="str">
        <f t="shared" si="6"/>
        <v>ParkingReceptacle</v>
      </c>
      <c r="AA55" s="20" t="str">
        <f t="shared" si="6"/>
        <v>ParkingServiceHotWater</v>
      </c>
      <c r="AB55" s="20" t="str">
        <f t="shared" si="6"/>
        <v>ParkingLights</v>
      </c>
      <c r="AC55" s="20" t="str">
        <f t="shared" si="6"/>
        <v>ParkingGasEquip</v>
      </c>
      <c r="AD55" s="20" t="str">
        <f t="shared" si="6"/>
        <v>ParkingRefrigeration</v>
      </c>
      <c r="AE55" s="20" t="str">
        <f t="shared" si="6"/>
        <v>ParkingInfiltration</v>
      </c>
      <c r="AF55" s="20" t="str">
        <f t="shared" si="6"/>
        <v>ParkingHVACAvail</v>
      </c>
      <c r="AG55" s="20" t="str">
        <f t="shared" si="6"/>
        <v>ParkingHtgSetpt</v>
      </c>
      <c r="AH55" s="20" t="str">
        <f t="shared" si="6"/>
        <v>ParkingClgSetpt</v>
      </c>
      <c r="AI55" s="20" t="str">
        <f t="shared" si="6"/>
        <v>ParkingElevator</v>
      </c>
      <c r="AJ55" s="20" t="str">
        <f t="shared" si="6"/>
        <v>ParkingEscalator</v>
      </c>
      <c r="AK55" s="20" t="str">
        <f t="shared" si="6"/>
        <v>ParkingWtrHtrSetpt</v>
      </c>
      <c r="AL55" s="20">
        <f>'2019 SpaceFuncData-Input'!Y53</f>
        <v>244</v>
      </c>
      <c r="AM55" s="20">
        <v>1</v>
      </c>
      <c r="AN55" s="20">
        <v>1</v>
      </c>
      <c r="AO55" s="20">
        <v>0</v>
      </c>
      <c r="AP55" s="160" t="s">
        <v>472</v>
      </c>
      <c r="AQ55" s="160" t="s">
        <v>470</v>
      </c>
      <c r="AR55" s="20" t="s">
        <v>392</v>
      </c>
      <c r="AS55" s="20" t="str">
        <f t="shared" si="1"/>
        <v/>
      </c>
    </row>
    <row r="56" spans="2:45">
      <c r="B56" s="20" t="str">
        <f>TRIM(LEFT('2019 SpaceFuncData-Input'!$A54,IF(ISNUMBER(FIND(" (Note",'2019 SpaceFuncData-Input'!$A54,1)),FIND(" (Note",'2019 SpaceFuncData-Input'!$A54,1),99)))</f>
        <v>Pharmacy Area</v>
      </c>
      <c r="C56" s="20" t="str">
        <f>TRIM('2019 SpaceFuncData-Input'!B54)</f>
        <v>Misc - Pharmacy (preparation area)</v>
      </c>
      <c r="D56" s="20">
        <f>ROUND('2019 SpaceFuncData-Input'!C54,2)</f>
        <v>10</v>
      </c>
      <c r="E56" s="20">
        <f>'2019 SpaceFuncData-Input'!D54</f>
        <v>0.5</v>
      </c>
      <c r="F56" s="20">
        <f>'2019 SpaceFuncData-Input'!E54</f>
        <v>250</v>
      </c>
      <c r="G56" s="20">
        <f>'2019 SpaceFuncData-Input'!F54</f>
        <v>200</v>
      </c>
      <c r="H56" s="20">
        <f>'2019 SpaceFuncData-Input'!G54</f>
        <v>5</v>
      </c>
      <c r="I56" s="20">
        <f>'2019 SpaceFuncData-Input'!H54</f>
        <v>0.18</v>
      </c>
      <c r="J56" s="20" t="str">
        <f>'2019 SpaceFuncData-Input'!I54</f>
        <v>Electric</v>
      </c>
      <c r="K56" s="20">
        <f>'2019 SpaceFuncData-Input'!J54</f>
        <v>1.1000000000000001</v>
      </c>
      <c r="L56" s="20" t="str">
        <f>'2019 SpaceFuncData-Input'!K54</f>
        <v>Specialized Task Work (Note 8)</v>
      </c>
      <c r="M56" s="20">
        <f>'2019 SpaceFuncData-Input'!L54</f>
        <v>0.35</v>
      </c>
      <c r="N56" s="20">
        <f>'2019 SpaceFuncData-Input'!M54</f>
        <v>0</v>
      </c>
      <c r="O56" s="20">
        <f>'2019 SpaceFuncData-Input'!N54</f>
        <v>0</v>
      </c>
      <c r="P56" s="138">
        <f>'2019 SpaceFuncData-Input'!O54</f>
        <v>150</v>
      </c>
      <c r="Q56" s="138">
        <f>'2019 SpaceFuncData-Input'!P54</f>
        <v>150</v>
      </c>
      <c r="R56" s="20">
        <f>'2019 SpaceFuncData-Input'!Q54</f>
        <v>0</v>
      </c>
      <c r="S56" s="20">
        <f>'2019 SpaceFuncData-Input'!R54</f>
        <v>1</v>
      </c>
      <c r="T56" s="138">
        <f>'2019 SpaceFuncData-Input'!S54</f>
        <v>100</v>
      </c>
      <c r="U56" s="20">
        <f>'2019 SpaceFuncData-Input'!T54</f>
        <v>1000</v>
      </c>
      <c r="V56" s="20">
        <f>'2019 SpaceFuncData-Input'!U54</f>
        <v>1.5</v>
      </c>
      <c r="W56" s="20">
        <f>'2019 SpaceFuncData-Input'!V54</f>
        <v>2</v>
      </c>
      <c r="X56" s="20" t="str">
        <f>'2019 SpaceFuncData-Input'!W54</f>
        <v>Retail</v>
      </c>
      <c r="Y56" s="20" t="str">
        <f t="shared" si="6"/>
        <v>RetailOccupancy</v>
      </c>
      <c r="Z56" s="20" t="str">
        <f t="shared" si="6"/>
        <v>RetailReceptacle</v>
      </c>
      <c r="AA56" s="20" t="str">
        <f t="shared" si="6"/>
        <v>RetailServiceHotWater</v>
      </c>
      <c r="AB56" s="20" t="str">
        <f t="shared" si="6"/>
        <v>RetailLights</v>
      </c>
      <c r="AC56" s="20" t="str">
        <f t="shared" si="6"/>
        <v>RetailGasEquip</v>
      </c>
      <c r="AD56" s="20" t="str">
        <f t="shared" si="6"/>
        <v>RetailRefrigeration</v>
      </c>
      <c r="AE56" s="20" t="str">
        <f t="shared" si="6"/>
        <v>RetailInfiltration</v>
      </c>
      <c r="AF56" s="20" t="str">
        <f t="shared" si="6"/>
        <v>RetailHVACAvail</v>
      </c>
      <c r="AG56" s="20" t="str">
        <f t="shared" si="6"/>
        <v>RetailHtgSetpt</v>
      </c>
      <c r="AH56" s="20" t="str">
        <f t="shared" si="6"/>
        <v>RetailClgSetpt</v>
      </c>
      <c r="AI56" s="20" t="str">
        <f t="shared" si="6"/>
        <v>RetailElevator</v>
      </c>
      <c r="AJ56" s="20" t="str">
        <f t="shared" si="6"/>
        <v>RetailEscalator</v>
      </c>
      <c r="AK56" s="20" t="str">
        <f t="shared" si="6"/>
        <v>RetailWtrHtrSetpt</v>
      </c>
      <c r="AL56" s="20">
        <f>'2019 SpaceFuncData-Input'!Y54</f>
        <v>245</v>
      </c>
      <c r="AM56" s="20">
        <v>1</v>
      </c>
      <c r="AN56" s="20">
        <v>0</v>
      </c>
      <c r="AO56" s="20">
        <v>0</v>
      </c>
      <c r="AP56" s="160" t="s">
        <v>473</v>
      </c>
      <c r="AQ56" s="160" t="s">
        <v>416</v>
      </c>
      <c r="AR56" s="20" t="s">
        <v>392</v>
      </c>
      <c r="AS56" s="20" t="str">
        <f t="shared" si="1"/>
        <v/>
      </c>
    </row>
    <row r="57" spans="2:45">
      <c r="B57" s="20" t="str">
        <f>TRIM(LEFT('2019 SpaceFuncData-Input'!$A55,IF(ISNUMBER(FIND(" (Note",'2019 SpaceFuncData-Input'!$A55,1)),FIND(" (Note",'2019 SpaceFuncData-Input'!$A55,1),99)))</f>
        <v>Religious Worship Area</v>
      </c>
      <c r="C57" s="20" t="str">
        <f>TRIM('2019 SpaceFuncData-Input'!B55)</f>
        <v>Assembly - Places of religious worship</v>
      </c>
      <c r="D57" s="20">
        <f>ROUND('2019 SpaceFuncData-Input'!C55,2)</f>
        <v>142.86000000000001</v>
      </c>
      <c r="E57" s="20">
        <f>'2019 SpaceFuncData-Input'!D55</f>
        <v>0.5</v>
      </c>
      <c r="F57" s="20">
        <f>'2019 SpaceFuncData-Input'!E55</f>
        <v>245</v>
      </c>
      <c r="G57" s="20">
        <f>'2019 SpaceFuncData-Input'!F55</f>
        <v>105</v>
      </c>
      <c r="H57" s="20">
        <f>'2019 SpaceFuncData-Input'!G55</f>
        <v>0.5</v>
      </c>
      <c r="I57" s="20">
        <f>'2019 SpaceFuncData-Input'!H55</f>
        <v>0.09</v>
      </c>
      <c r="J57" s="20" t="str">
        <f>'2019 SpaceFuncData-Input'!I55</f>
        <v>Electric</v>
      </c>
      <c r="K57" s="20">
        <f>'2019 SpaceFuncData-Input'!J55</f>
        <v>0.95</v>
      </c>
      <c r="L57" s="20" t="str">
        <f>'2019 SpaceFuncData-Input'!K55</f>
        <v>Ornamental</v>
      </c>
      <c r="M57" s="20">
        <f>'2019 SpaceFuncData-Input'!L55</f>
        <v>0.3</v>
      </c>
      <c r="N57" s="20">
        <f>'2019 SpaceFuncData-Input'!M55</f>
        <v>0</v>
      </c>
      <c r="O57" s="20">
        <f>'2019 SpaceFuncData-Input'!N55</f>
        <v>0</v>
      </c>
      <c r="P57" s="138">
        <f>'2019 SpaceFuncData-Input'!O55</f>
        <v>150</v>
      </c>
      <c r="Q57" s="138">
        <f>'2019 SpaceFuncData-Input'!P55</f>
        <v>150</v>
      </c>
      <c r="R57" s="20">
        <f>'2019 SpaceFuncData-Input'!Q55</f>
        <v>0</v>
      </c>
      <c r="S57" s="20">
        <f>'2019 SpaceFuncData-Input'!R55</f>
        <v>0</v>
      </c>
      <c r="T57" s="138">
        <f>'2019 SpaceFuncData-Input'!S55</f>
        <v>200</v>
      </c>
      <c r="U57" s="20">
        <f>'2019 SpaceFuncData-Input'!T55</f>
        <v>1500</v>
      </c>
      <c r="V57" s="20">
        <f>'2019 SpaceFuncData-Input'!U55</f>
        <v>1.5</v>
      </c>
      <c r="W57" s="20">
        <f>'2019 SpaceFuncData-Input'!V55</f>
        <v>2</v>
      </c>
      <c r="X57" s="20" t="str">
        <f>'2019 SpaceFuncData-Input'!W55</f>
        <v>Assembly</v>
      </c>
      <c r="Y57" s="20" t="str">
        <f t="shared" si="6"/>
        <v>AssemblyOccupancy</v>
      </c>
      <c r="Z57" s="20" t="str">
        <f t="shared" si="6"/>
        <v>AssemblyReceptacle</v>
      </c>
      <c r="AA57" s="20" t="str">
        <f t="shared" si="6"/>
        <v>AssemblyServiceHotWater</v>
      </c>
      <c r="AB57" s="20" t="str">
        <f t="shared" si="6"/>
        <v>AssemblyLights</v>
      </c>
      <c r="AC57" s="20" t="str">
        <f t="shared" si="6"/>
        <v>AssemblyGasEquip</v>
      </c>
      <c r="AD57" s="20" t="str">
        <f t="shared" si="6"/>
        <v>AssemblyRefrigeration</v>
      </c>
      <c r="AE57" s="20" t="str">
        <f t="shared" si="6"/>
        <v>AssemblyInfiltration</v>
      </c>
      <c r="AF57" s="20" t="str">
        <f t="shared" si="6"/>
        <v>AssemblyHVACAvail</v>
      </c>
      <c r="AG57" s="20" t="str">
        <f t="shared" si="6"/>
        <v>AssemblyHtgSetpt</v>
      </c>
      <c r="AH57" s="20" t="str">
        <f t="shared" si="6"/>
        <v>AssemblyClgSetpt</v>
      </c>
      <c r="AI57" s="20" t="str">
        <f t="shared" si="6"/>
        <v>AssemblyElevator</v>
      </c>
      <c r="AJ57" s="20" t="str">
        <f t="shared" si="6"/>
        <v>AssemblyEscalator</v>
      </c>
      <c r="AK57" s="20" t="str">
        <f t="shared" si="6"/>
        <v>AssemblyWtrHtrSetpt</v>
      </c>
      <c r="AL57" s="20">
        <f>'2019 SpaceFuncData-Input'!Y55</f>
        <v>246</v>
      </c>
      <c r="AM57" s="20">
        <v>1</v>
      </c>
      <c r="AN57" s="20">
        <v>0</v>
      </c>
      <c r="AO57" s="20">
        <v>0</v>
      </c>
      <c r="AP57" s="160" t="s">
        <v>474</v>
      </c>
      <c r="AQ57" s="160" t="s">
        <v>416</v>
      </c>
      <c r="AR57" s="20" t="s">
        <v>392</v>
      </c>
      <c r="AS57" s="20" t="str">
        <f t="shared" si="1"/>
        <v/>
      </c>
    </row>
    <row r="58" spans="2:45">
      <c r="B58" s="20" t="str">
        <f>TRIM(LEFT('2019 SpaceFuncData-Input'!$A56,IF(ISNUMBER(FIND(" (Note",'2019 SpaceFuncData-Input'!$A56,1)),FIND(" (Note",'2019 SpaceFuncData-Input'!$A56,1),99)))</f>
        <v>Restrooms</v>
      </c>
      <c r="C58" s="20" t="str">
        <f>TRIM('2019 SpaceFuncData-Input'!B56)</f>
        <v>Exhaust - Toilets, public</v>
      </c>
      <c r="D58" s="20">
        <f>ROUND('2019 SpaceFuncData-Input'!C56,2)</f>
        <v>10</v>
      </c>
      <c r="E58" s="20">
        <f>'2019 SpaceFuncData-Input'!D56</f>
        <v>0.5</v>
      </c>
      <c r="F58" s="20">
        <f>'2019 SpaceFuncData-Input'!E56</f>
        <v>250</v>
      </c>
      <c r="G58" s="20">
        <f>'2019 SpaceFuncData-Input'!F56</f>
        <v>250</v>
      </c>
      <c r="H58" s="20">
        <f>'2019 SpaceFuncData-Input'!G56</f>
        <v>0</v>
      </c>
      <c r="I58" s="20">
        <f>'2019 SpaceFuncData-Input'!H56</f>
        <v>0</v>
      </c>
      <c r="J58" s="20" t="str">
        <f>'2019 SpaceFuncData-Input'!I56</f>
        <v>Gas</v>
      </c>
      <c r="K58" s="20">
        <f>'2019 SpaceFuncData-Input'!J56</f>
        <v>0.65</v>
      </c>
      <c r="L58" s="20" t="str">
        <f>'2019 SpaceFuncData-Input'!K56</f>
        <v>Accent, display and feature (Note 3)</v>
      </c>
      <c r="M58" s="20">
        <f>'2019 SpaceFuncData-Input'!L56</f>
        <v>0.2</v>
      </c>
      <c r="N58" s="20" t="str">
        <f>'2019 SpaceFuncData-Input'!M56</f>
        <v>Decorative</v>
      </c>
      <c r="O58" s="20">
        <f>'2019 SpaceFuncData-Input'!N56</f>
        <v>0.15</v>
      </c>
      <c r="P58" s="138">
        <f>'2019 SpaceFuncData-Input'!O56</f>
        <v>8760</v>
      </c>
      <c r="Q58" s="138">
        <f>'2019 SpaceFuncData-Input'!P56</f>
        <v>8760</v>
      </c>
      <c r="R58" s="20">
        <f>'2019 SpaceFuncData-Input'!Q56</f>
        <v>0</v>
      </c>
      <c r="S58" s="20">
        <f>'2019 SpaceFuncData-Input'!R56</f>
        <v>0</v>
      </c>
      <c r="T58" s="138">
        <f>'2019 SpaceFuncData-Input'!S56</f>
        <v>50</v>
      </c>
      <c r="U58" s="20">
        <f>'2019 SpaceFuncData-Input'!T56</f>
        <v>100</v>
      </c>
      <c r="V58" s="20">
        <f>'2019 SpaceFuncData-Input'!U56</f>
        <v>1.5</v>
      </c>
      <c r="W58" s="20">
        <f>'2019 SpaceFuncData-Input'!V56</f>
        <v>2</v>
      </c>
      <c r="X58" s="20" t="str">
        <f>'2019 SpaceFuncData-Input'!W56</f>
        <v>Office</v>
      </c>
      <c r="Y58" s="20" t="str">
        <f t="shared" si="6"/>
        <v>OfficeOccupancy</v>
      </c>
      <c r="Z58" s="20" t="str">
        <f t="shared" si="6"/>
        <v>OfficeReceptacle</v>
      </c>
      <c r="AA58" s="20" t="str">
        <f t="shared" si="6"/>
        <v>OfficeServiceHotWater</v>
      </c>
      <c r="AB58" s="20" t="str">
        <f t="shared" si="6"/>
        <v>OfficeLights</v>
      </c>
      <c r="AC58" s="20" t="str">
        <f t="shared" si="6"/>
        <v>OfficeGasEquip</v>
      </c>
      <c r="AD58" s="20" t="str">
        <f t="shared" si="6"/>
        <v>OfficeRefrigeration</v>
      </c>
      <c r="AE58" s="20" t="str">
        <f t="shared" si="6"/>
        <v>OfficeInfiltration</v>
      </c>
      <c r="AF58" s="20" t="str">
        <f t="shared" si="6"/>
        <v>OfficeHVACAvail</v>
      </c>
      <c r="AG58" s="20" t="str">
        <f t="shared" si="6"/>
        <v>OfficeHtgSetpt</v>
      </c>
      <c r="AH58" s="20" t="str">
        <f t="shared" si="6"/>
        <v>OfficeClgSetpt</v>
      </c>
      <c r="AI58" s="20" t="str">
        <f t="shared" si="6"/>
        <v>OfficeElevator</v>
      </c>
      <c r="AJ58" s="20" t="str">
        <f t="shared" si="6"/>
        <v>OfficeEscalator</v>
      </c>
      <c r="AK58" s="20" t="str">
        <f t="shared" si="6"/>
        <v>OfficeWtrHtrSetpt</v>
      </c>
      <c r="AL58" s="20">
        <f>'2019 SpaceFuncData-Input'!Y56</f>
        <v>247</v>
      </c>
      <c r="AM58" s="20">
        <v>1</v>
      </c>
      <c r="AN58" s="20">
        <v>1</v>
      </c>
      <c r="AO58" s="20">
        <v>0</v>
      </c>
      <c r="AP58" s="160" t="s">
        <v>475</v>
      </c>
      <c r="AQ58" s="160" t="s">
        <v>416</v>
      </c>
      <c r="AR58" s="20" t="s">
        <v>392</v>
      </c>
      <c r="AS58" s="20" t="str">
        <f t="shared" si="1"/>
        <v/>
      </c>
    </row>
    <row r="59" spans="2:45">
      <c r="B59" s="20" t="str">
        <f>TRIM(LEFT('2019 SpaceFuncData-Input'!$A57,IF(ISNUMBER(FIND(" (Note",'2019 SpaceFuncData-Input'!$A57,1)),FIND(" (Note",'2019 SpaceFuncData-Input'!$A57,1),99)))</f>
        <v>Retail Sales Area (Fitting Room)</v>
      </c>
      <c r="C59" s="20" t="str">
        <f>TRIM('2019 SpaceFuncData-Input'!B57)</f>
        <v>Retail - Sales</v>
      </c>
      <c r="D59" s="20">
        <f>ROUND('2019 SpaceFuncData-Input'!C57,2)</f>
        <v>16.670000000000002</v>
      </c>
      <c r="E59" s="20">
        <f>'2019 SpaceFuncData-Input'!D57</f>
        <v>0.5</v>
      </c>
      <c r="F59" s="20">
        <f>'2019 SpaceFuncData-Input'!E57</f>
        <v>250</v>
      </c>
      <c r="G59" s="20">
        <f>'2019 SpaceFuncData-Input'!F57</f>
        <v>200</v>
      </c>
      <c r="H59" s="20">
        <f>'2019 SpaceFuncData-Input'!G57</f>
        <v>1</v>
      </c>
      <c r="I59" s="20">
        <f>'2019 SpaceFuncData-Input'!H57</f>
        <v>0.18</v>
      </c>
      <c r="J59" s="20" t="str">
        <f>'2019 SpaceFuncData-Input'!I57</f>
        <v>Electric</v>
      </c>
      <c r="K59" s="20">
        <f>'2019 SpaceFuncData-Input'!J57</f>
        <v>0.6</v>
      </c>
      <c r="L59" s="20" t="str">
        <f>'2019 SpaceFuncData-Input'!K57</f>
        <v>External Illuminated Mirror (Note5)</v>
      </c>
      <c r="M59" s="20">
        <f>'2019 SpaceFuncData-Input'!L57</f>
        <v>40</v>
      </c>
      <c r="N59" s="20" t="str">
        <f>'2019 SpaceFuncData-Input'!M57</f>
        <v>Internal Illuminated Mirror (Note 5)</v>
      </c>
      <c r="O59" s="20">
        <f>'2019 SpaceFuncData-Input'!N57</f>
        <v>120</v>
      </c>
      <c r="P59" s="138">
        <f>'2019 SpaceFuncData-Input'!O57</f>
        <v>150</v>
      </c>
      <c r="Q59" s="138">
        <f>'2019 SpaceFuncData-Input'!P57</f>
        <v>150</v>
      </c>
      <c r="R59" s="20">
        <f>'2019 SpaceFuncData-Input'!Q57</f>
        <v>0</v>
      </c>
      <c r="S59" s="20">
        <f>'2019 SpaceFuncData-Input'!R57</f>
        <v>0</v>
      </c>
      <c r="T59" s="138">
        <f>'2019 SpaceFuncData-Input'!S57</f>
        <v>100</v>
      </c>
      <c r="U59" s="20">
        <f>'2019 SpaceFuncData-Input'!T57</f>
        <v>1000</v>
      </c>
      <c r="V59" s="20">
        <f>'2019 SpaceFuncData-Input'!U57</f>
        <v>1.5</v>
      </c>
      <c r="W59" s="20">
        <f>'2019 SpaceFuncData-Input'!V57</f>
        <v>2</v>
      </c>
      <c r="X59" s="20" t="str">
        <f>'2019 SpaceFuncData-Input'!W57</f>
        <v>Retail</v>
      </c>
      <c r="Y59" s="20" t="str">
        <f t="shared" si="6"/>
        <v>RetailOccupancy</v>
      </c>
      <c r="Z59" s="20" t="str">
        <f t="shared" si="6"/>
        <v>RetailReceptacle</v>
      </c>
      <c r="AA59" s="20" t="str">
        <f t="shared" si="6"/>
        <v>RetailServiceHotWater</v>
      </c>
      <c r="AB59" s="20" t="str">
        <f t="shared" si="6"/>
        <v>RetailLights</v>
      </c>
      <c r="AC59" s="20" t="str">
        <f t="shared" si="6"/>
        <v>RetailGasEquip</v>
      </c>
      <c r="AD59" s="20" t="str">
        <f t="shared" si="6"/>
        <v>RetailRefrigeration</v>
      </c>
      <c r="AE59" s="20" t="str">
        <f t="shared" si="6"/>
        <v>RetailInfiltration</v>
      </c>
      <c r="AF59" s="20" t="str">
        <f t="shared" si="6"/>
        <v>RetailHVACAvail</v>
      </c>
      <c r="AG59" s="20" t="str">
        <f t="shared" si="6"/>
        <v>RetailHtgSetpt</v>
      </c>
      <c r="AH59" s="20" t="str">
        <f t="shared" si="6"/>
        <v>RetailClgSetpt</v>
      </c>
      <c r="AI59" s="20" t="str">
        <f t="shared" si="6"/>
        <v>RetailElevator</v>
      </c>
      <c r="AJ59" s="20" t="str">
        <f t="shared" si="6"/>
        <v>RetailEscalator</v>
      </c>
      <c r="AK59" s="20" t="str">
        <f t="shared" si="6"/>
        <v>RetailWtrHtrSetpt</v>
      </c>
      <c r="AL59" s="20">
        <f>'2019 SpaceFuncData-Input'!Y57</f>
        <v>248</v>
      </c>
      <c r="AM59" s="20">
        <v>1</v>
      </c>
      <c r="AN59" s="20">
        <v>0</v>
      </c>
      <c r="AO59" s="20">
        <v>0</v>
      </c>
      <c r="AP59" s="160" t="s">
        <v>476</v>
      </c>
      <c r="AQ59" s="160" t="s">
        <v>39</v>
      </c>
      <c r="AR59" s="20" t="s">
        <v>392</v>
      </c>
      <c r="AS59" s="20" t="str">
        <f t="shared" si="1"/>
        <v/>
      </c>
    </row>
    <row r="60" spans="2:45">
      <c r="B60" s="20" t="str">
        <f>TRIM(LEFT('2019 SpaceFuncData-Input'!$A58,IF(ISNUMBER(FIND(" (Note",'2019 SpaceFuncData-Input'!$A58,1)),FIND(" (Note",'2019 SpaceFuncData-Input'!$A58,1),99)))</f>
        <v>Retail Sales Area (Grocery Sales)</v>
      </c>
      <c r="C60" s="20" t="str">
        <f>TRIM('2019 SpaceFuncData-Input'!B58)</f>
        <v>Retail - Supermarket</v>
      </c>
      <c r="D60" s="20">
        <f>ROUND('2019 SpaceFuncData-Input'!C58,2)</f>
        <v>16.670000000000002</v>
      </c>
      <c r="E60" s="20">
        <f>'2019 SpaceFuncData-Input'!D58</f>
        <v>0.5</v>
      </c>
      <c r="F60" s="20">
        <f>'2019 SpaceFuncData-Input'!E58</f>
        <v>250</v>
      </c>
      <c r="G60" s="20">
        <f>'2019 SpaceFuncData-Input'!F58</f>
        <v>200</v>
      </c>
      <c r="H60" s="20">
        <f>'2019 SpaceFuncData-Input'!G58</f>
        <v>1</v>
      </c>
      <c r="I60" s="20">
        <f>'2019 SpaceFuncData-Input'!H58</f>
        <v>0.18</v>
      </c>
      <c r="J60" s="20" t="str">
        <f>'2019 SpaceFuncData-Input'!I58</f>
        <v>Gas</v>
      </c>
      <c r="K60" s="20">
        <f>'2019 SpaceFuncData-Input'!J58</f>
        <v>1.05</v>
      </c>
      <c r="L60" s="20" t="str">
        <f>'2019 SpaceFuncData-Input'!K58</f>
        <v>Accent, display and feature (Note 3)</v>
      </c>
      <c r="M60" s="20">
        <f>'2019 SpaceFuncData-Input'!L58</f>
        <v>0.2</v>
      </c>
      <c r="N60" s="20" t="str">
        <f>'2019 SpaceFuncData-Input'!M58</f>
        <v>Decorative</v>
      </c>
      <c r="O60" s="20">
        <f>'2019 SpaceFuncData-Input'!N58</f>
        <v>0.15</v>
      </c>
      <c r="P60" s="138">
        <f>'2019 SpaceFuncData-Input'!O58</f>
        <v>150</v>
      </c>
      <c r="Q60" s="138">
        <f>'2019 SpaceFuncData-Input'!P58</f>
        <v>150</v>
      </c>
      <c r="R60" s="20">
        <f>'2019 SpaceFuncData-Input'!Q58</f>
        <v>0</v>
      </c>
      <c r="S60" s="20">
        <f>'2019 SpaceFuncData-Input'!R58</f>
        <v>5</v>
      </c>
      <c r="T60" s="138">
        <f>'2019 SpaceFuncData-Input'!S58</f>
        <v>100</v>
      </c>
      <c r="U60" s="20">
        <f>'2019 SpaceFuncData-Input'!T58</f>
        <v>1000</v>
      </c>
      <c r="V60" s="20">
        <f>'2019 SpaceFuncData-Input'!U58</f>
        <v>1.5</v>
      </c>
      <c r="W60" s="20">
        <f>'2019 SpaceFuncData-Input'!V58</f>
        <v>2</v>
      </c>
      <c r="X60" s="20" t="str">
        <f>'2019 SpaceFuncData-Input'!W58</f>
        <v>Retail</v>
      </c>
      <c r="Y60" s="20" t="str">
        <f t="shared" si="6"/>
        <v>RetailOccupancy</v>
      </c>
      <c r="Z60" s="20" t="str">
        <f t="shared" si="6"/>
        <v>RetailReceptacle</v>
      </c>
      <c r="AA60" s="20" t="str">
        <f t="shared" si="6"/>
        <v>RetailServiceHotWater</v>
      </c>
      <c r="AB60" s="20" t="str">
        <f t="shared" si="6"/>
        <v>RetailLights</v>
      </c>
      <c r="AC60" s="20" t="str">
        <f t="shared" si="6"/>
        <v>RetailGasEquip</v>
      </c>
      <c r="AD60" s="20" t="str">
        <f t="shared" si="6"/>
        <v>RetailRefrigeration</v>
      </c>
      <c r="AE60" s="20" t="str">
        <f t="shared" si="6"/>
        <v>RetailInfiltration</v>
      </c>
      <c r="AF60" s="20" t="str">
        <f t="shared" si="6"/>
        <v>RetailHVACAvail</v>
      </c>
      <c r="AG60" s="20" t="str">
        <f t="shared" si="6"/>
        <v>RetailHtgSetpt</v>
      </c>
      <c r="AH60" s="20" t="str">
        <f t="shared" si="6"/>
        <v>RetailClgSetpt</v>
      </c>
      <c r="AI60" s="20" t="str">
        <f t="shared" si="6"/>
        <v>RetailElevator</v>
      </c>
      <c r="AJ60" s="20" t="str">
        <f t="shared" si="6"/>
        <v>RetailEscalator</v>
      </c>
      <c r="AK60" s="20" t="str">
        <f t="shared" si="6"/>
        <v>RetailWtrHtrSetpt</v>
      </c>
      <c r="AL60" s="20">
        <f>'2019 SpaceFuncData-Input'!Y58</f>
        <v>249</v>
      </c>
      <c r="AM60" s="20">
        <v>1</v>
      </c>
      <c r="AN60" s="20">
        <v>0</v>
      </c>
      <c r="AO60" s="20">
        <v>0</v>
      </c>
      <c r="AP60" s="160" t="s">
        <v>477</v>
      </c>
      <c r="AQ60" s="160" t="s">
        <v>420</v>
      </c>
      <c r="AR60" s="20" t="s">
        <v>392</v>
      </c>
      <c r="AS60" s="20" t="str">
        <f t="shared" si="1"/>
        <v/>
      </c>
    </row>
    <row r="61" spans="2:45">
      <c r="B61" s="20" t="str">
        <f>TRIM(LEFT('2019 SpaceFuncData-Input'!$A59,IF(ISNUMBER(FIND(" (Note",'2019 SpaceFuncData-Input'!$A59,1)),FIND(" (Note",'2019 SpaceFuncData-Input'!$A59,1),99)))</f>
        <v>Retail Sales Area (Retail Merchandise Sales)</v>
      </c>
      <c r="C61" s="20" t="str">
        <f>TRIM('2019 SpaceFuncData-Input'!B59)</f>
        <v>Retail - Sales</v>
      </c>
      <c r="D61" s="20">
        <f>ROUND('2019 SpaceFuncData-Input'!C59,2)</f>
        <v>16.670000000000002</v>
      </c>
      <c r="E61" s="20">
        <f>'2019 SpaceFuncData-Input'!D59</f>
        <v>0.5</v>
      </c>
      <c r="F61" s="20">
        <f>'2019 SpaceFuncData-Input'!E59</f>
        <v>250</v>
      </c>
      <c r="G61" s="20">
        <f>'2019 SpaceFuncData-Input'!F59</f>
        <v>200</v>
      </c>
      <c r="H61" s="20">
        <f>'2019 SpaceFuncData-Input'!G59</f>
        <v>1</v>
      </c>
      <c r="I61" s="20">
        <f>'2019 SpaceFuncData-Input'!H59</f>
        <v>0.18</v>
      </c>
      <c r="J61" s="20" t="str">
        <f>'2019 SpaceFuncData-Input'!I59</f>
        <v>Electric</v>
      </c>
      <c r="K61" s="20">
        <f>'2019 SpaceFuncData-Input'!J59</f>
        <v>1</v>
      </c>
      <c r="L61" s="20" t="str">
        <f>'2019 SpaceFuncData-Input'!K59</f>
        <v>Accent, display and feature (Note 3)</v>
      </c>
      <c r="M61" s="20">
        <f>'2019 SpaceFuncData-Input'!L59</f>
        <v>0.2</v>
      </c>
      <c r="N61" s="20" t="str">
        <f>'2019 SpaceFuncData-Input'!M59</f>
        <v>Decorative</v>
      </c>
      <c r="O61" s="20">
        <f>'2019 SpaceFuncData-Input'!N59</f>
        <v>0.15</v>
      </c>
      <c r="P61" s="138">
        <f>'2019 SpaceFuncData-Input'!O59</f>
        <v>150</v>
      </c>
      <c r="Q61" s="138">
        <f>'2019 SpaceFuncData-Input'!P59</f>
        <v>150</v>
      </c>
      <c r="R61" s="20">
        <f>'2019 SpaceFuncData-Input'!Q59</f>
        <v>0</v>
      </c>
      <c r="S61" s="20">
        <f>'2019 SpaceFuncData-Input'!R59</f>
        <v>0</v>
      </c>
      <c r="T61" s="138">
        <f>'2019 SpaceFuncData-Input'!S59</f>
        <v>100</v>
      </c>
      <c r="U61" s="20">
        <f>'2019 SpaceFuncData-Input'!T59</f>
        <v>1000</v>
      </c>
      <c r="V61" s="20">
        <f>'2019 SpaceFuncData-Input'!U59</f>
        <v>1.5</v>
      </c>
      <c r="W61" s="20">
        <f>'2019 SpaceFuncData-Input'!V59</f>
        <v>2</v>
      </c>
      <c r="X61" s="20" t="str">
        <f>'2019 SpaceFuncData-Input'!W59</f>
        <v>Retail</v>
      </c>
      <c r="Y61" s="20" t="str">
        <f t="shared" si="6"/>
        <v>RetailOccupancy</v>
      </c>
      <c r="Z61" s="20" t="str">
        <f t="shared" si="6"/>
        <v>RetailReceptacle</v>
      </c>
      <c r="AA61" s="20" t="str">
        <f t="shared" si="6"/>
        <v>RetailServiceHotWater</v>
      </c>
      <c r="AB61" s="20" t="str">
        <f t="shared" si="6"/>
        <v>RetailLights</v>
      </c>
      <c r="AC61" s="20" t="str">
        <f t="shared" si="6"/>
        <v>RetailGasEquip</v>
      </c>
      <c r="AD61" s="20" t="str">
        <f t="shared" si="6"/>
        <v>RetailRefrigeration</v>
      </c>
      <c r="AE61" s="20" t="str">
        <f t="shared" si="6"/>
        <v>RetailInfiltration</v>
      </c>
      <c r="AF61" s="20" t="str">
        <f t="shared" si="6"/>
        <v>RetailHVACAvail</v>
      </c>
      <c r="AG61" s="20" t="str">
        <f t="shared" si="6"/>
        <v>RetailHtgSetpt</v>
      </c>
      <c r="AH61" s="20" t="str">
        <f t="shared" si="6"/>
        <v>RetailClgSetpt</v>
      </c>
      <c r="AI61" s="20" t="str">
        <f t="shared" si="6"/>
        <v>RetailElevator</v>
      </c>
      <c r="AJ61" s="20" t="str">
        <f t="shared" si="6"/>
        <v>RetailEscalator</v>
      </c>
      <c r="AK61" s="20" t="str">
        <f t="shared" si="6"/>
        <v>RetailWtrHtrSetpt</v>
      </c>
      <c r="AL61" s="20">
        <f>'2019 SpaceFuncData-Input'!Y59</f>
        <v>250</v>
      </c>
      <c r="AM61" s="20">
        <v>1</v>
      </c>
      <c r="AN61" s="20">
        <v>0</v>
      </c>
      <c r="AO61" s="20">
        <v>0</v>
      </c>
      <c r="AP61" s="160" t="s">
        <v>478</v>
      </c>
      <c r="AQ61" s="160" t="s">
        <v>39</v>
      </c>
      <c r="AR61" s="20" t="s">
        <v>392</v>
      </c>
      <c r="AS61" s="20" t="str">
        <f t="shared" si="1"/>
        <v/>
      </c>
    </row>
    <row r="62" spans="2:45">
      <c r="B62" s="20" t="str">
        <f>TRIM(LEFT('2019 SpaceFuncData-Input'!$A60,IF(ISNUMBER(FIND(" (Note",'2019 SpaceFuncData-Input'!$A60,1)),FIND(" (Note",'2019 SpaceFuncData-Input'!$A60,1),99)))</f>
        <v>Scientific Laboratory Area</v>
      </c>
      <c r="C62" s="20" t="str">
        <f>TRIM('2019 SpaceFuncData-Input'!B60)</f>
        <v>Education - University/college laboratories</v>
      </c>
      <c r="D62" s="20">
        <f>ROUND('2019 SpaceFuncData-Input'!C60,2)</f>
        <v>10</v>
      </c>
      <c r="E62" s="20">
        <f>'2019 SpaceFuncData-Input'!D60</f>
        <v>0.5</v>
      </c>
      <c r="F62" s="20">
        <f>'2019 SpaceFuncData-Input'!E60</f>
        <v>250</v>
      </c>
      <c r="G62" s="20">
        <f>'2019 SpaceFuncData-Input'!F60</f>
        <v>200</v>
      </c>
      <c r="H62" s="20">
        <f>'2019 SpaceFuncData-Input'!G60</f>
        <v>2</v>
      </c>
      <c r="I62" s="20">
        <f>'2019 SpaceFuncData-Input'!H60</f>
        <v>0.18</v>
      </c>
      <c r="J62" s="20" t="str">
        <f>'2019 SpaceFuncData-Input'!I60</f>
        <v>Gas</v>
      </c>
      <c r="K62" s="20">
        <f>'2019 SpaceFuncData-Input'!J60</f>
        <v>1</v>
      </c>
      <c r="L62" s="20" t="str">
        <f>'2019 SpaceFuncData-Input'!K60</f>
        <v>Specialized Task Work (Note 8)</v>
      </c>
      <c r="M62" s="20">
        <f>'2019 SpaceFuncData-Input'!L60</f>
        <v>0.35</v>
      </c>
      <c r="N62" s="20">
        <f>'2019 SpaceFuncData-Input'!M60</f>
        <v>0</v>
      </c>
      <c r="O62" s="20">
        <f>'2019 SpaceFuncData-Input'!N60</f>
        <v>0</v>
      </c>
      <c r="P62" s="138">
        <f>'2019 SpaceFuncData-Input'!O60</f>
        <v>150</v>
      </c>
      <c r="Q62" s="138">
        <f>'2019 SpaceFuncData-Input'!P60</f>
        <v>150</v>
      </c>
      <c r="R62" s="20">
        <f>'2019 SpaceFuncData-Input'!Q60</f>
        <v>12.692640000000001</v>
      </c>
      <c r="S62" s="20">
        <f>'2019 SpaceFuncData-Input'!R60</f>
        <v>0.28000000000000003</v>
      </c>
      <c r="T62" s="138">
        <f>'2019 SpaceFuncData-Input'!S60</f>
        <v>500</v>
      </c>
      <c r="U62" s="20">
        <f>'2019 SpaceFuncData-Input'!T60</f>
        <v>1000</v>
      </c>
      <c r="V62" s="20">
        <f>'2019 SpaceFuncData-Input'!U60</f>
        <v>1.5</v>
      </c>
      <c r="W62" s="20">
        <f>'2019 SpaceFuncData-Input'!V60</f>
        <v>2</v>
      </c>
      <c r="X62" s="20" t="str">
        <f>'2019 SpaceFuncData-Input'!W60</f>
        <v>Laboratory</v>
      </c>
      <c r="Y62" s="20" t="str">
        <f t="shared" si="6"/>
        <v>LaboratoryOccupancy</v>
      </c>
      <c r="Z62" s="20" t="str">
        <f t="shared" si="6"/>
        <v>LaboratoryReceptacle</v>
      </c>
      <c r="AA62" s="20" t="str">
        <f t="shared" si="6"/>
        <v>LaboratoryServiceHotWater</v>
      </c>
      <c r="AB62" s="20" t="str">
        <f t="shared" si="6"/>
        <v>LaboratoryLights</v>
      </c>
      <c r="AC62" s="20" t="str">
        <f t="shared" si="6"/>
        <v>LaboratoryGasEquip</v>
      </c>
      <c r="AD62" s="20" t="str">
        <f t="shared" si="6"/>
        <v>LaboratoryRefrigeration</v>
      </c>
      <c r="AE62" s="20" t="str">
        <f t="shared" si="6"/>
        <v>LaboratoryInfiltration</v>
      </c>
      <c r="AF62" s="20" t="str">
        <f t="shared" si="6"/>
        <v>LaboratoryHVACAvail</v>
      </c>
      <c r="AG62" s="20" t="str">
        <f t="shared" si="6"/>
        <v>LaboratoryHtgSetpt</v>
      </c>
      <c r="AH62" s="20" t="str">
        <f t="shared" si="6"/>
        <v>LaboratoryClgSetpt</v>
      </c>
      <c r="AI62" s="20" t="str">
        <f t="shared" si="6"/>
        <v>LaboratoryElevator</v>
      </c>
      <c r="AJ62" s="20" t="str">
        <f t="shared" si="6"/>
        <v>LaboratoryEscalator</v>
      </c>
      <c r="AK62" s="20" t="str">
        <f t="shared" si="6"/>
        <v>LaboratoryWtrHtrSetpt</v>
      </c>
      <c r="AL62" s="20">
        <f>'2019 SpaceFuncData-Input'!Y60</f>
        <v>251</v>
      </c>
      <c r="AM62" s="20">
        <v>1</v>
      </c>
      <c r="AN62" s="20">
        <v>1</v>
      </c>
      <c r="AO62" s="20">
        <v>0</v>
      </c>
      <c r="AP62" s="160" t="s">
        <v>479</v>
      </c>
      <c r="AQ62" s="160" t="s">
        <v>416</v>
      </c>
      <c r="AR62" s="20" t="s">
        <v>392</v>
      </c>
      <c r="AS62" s="20" t="str">
        <f t="shared" si="1"/>
        <v/>
      </c>
    </row>
    <row r="63" spans="2:45">
      <c r="B63" s="20" t="str">
        <f>TRIM(LEFT('2019 SpaceFuncData-Input'!$A61,IF(ISNUMBER(FIND(" (Note",'2019 SpaceFuncData-Input'!$A61,1)),FIND(" (Note",'2019 SpaceFuncData-Input'!$A61,1),99)))</f>
        <v>Sports Arena - Playing Area (&gt; 5,000 Spectators)</v>
      </c>
      <c r="C63" s="20" t="str">
        <f>TRIM('2019 SpaceFuncData-Input'!B61)</f>
        <v>Sports/Entertainment - Gym, sports arena (play area)</v>
      </c>
      <c r="D63" s="20">
        <f>ROUND('2019 SpaceFuncData-Input'!C61,2)</f>
        <v>80</v>
      </c>
      <c r="E63" s="20">
        <f>'2019 SpaceFuncData-Input'!D61</f>
        <v>0.5</v>
      </c>
      <c r="F63" s="20">
        <f>'2019 SpaceFuncData-Input'!E61</f>
        <v>255</v>
      </c>
      <c r="G63" s="20">
        <f>'2019 SpaceFuncData-Input'!F61</f>
        <v>875</v>
      </c>
      <c r="H63" s="20">
        <f>'2019 SpaceFuncData-Input'!G61</f>
        <v>0.5</v>
      </c>
      <c r="I63" s="20">
        <f>'2019 SpaceFuncData-Input'!H61</f>
        <v>0.18</v>
      </c>
      <c r="J63" s="20" t="str">
        <f>'2019 SpaceFuncData-Input'!I61</f>
        <v>Gas</v>
      </c>
      <c r="K63" s="20">
        <f>'2019 SpaceFuncData-Input'!J61</f>
        <v>2.25</v>
      </c>
      <c r="L63" s="20">
        <f>'2019 SpaceFuncData-Input'!K61</f>
        <v>0</v>
      </c>
      <c r="M63" s="20">
        <f>'2019 SpaceFuncData-Input'!L61</f>
        <v>0</v>
      </c>
      <c r="N63" s="20">
        <f>'2019 SpaceFuncData-Input'!M61</f>
        <v>0</v>
      </c>
      <c r="O63" s="20">
        <f>'2019 SpaceFuncData-Input'!N61</f>
        <v>0</v>
      </c>
      <c r="P63" s="138">
        <f>'2019 SpaceFuncData-Input'!O61</f>
        <v>150</v>
      </c>
      <c r="Q63" s="138">
        <f>'2019 SpaceFuncData-Input'!P61</f>
        <v>150</v>
      </c>
      <c r="R63" s="20">
        <f>'2019 SpaceFuncData-Input'!Q61</f>
        <v>0</v>
      </c>
      <c r="S63" s="20">
        <f>'2019 SpaceFuncData-Input'!R61</f>
        <v>0</v>
      </c>
      <c r="T63" s="138">
        <f>'2019 SpaceFuncData-Input'!S61</f>
        <v>150</v>
      </c>
      <c r="U63" s="20">
        <f>'2019 SpaceFuncData-Input'!T61</f>
        <v>400</v>
      </c>
      <c r="V63" s="20">
        <f>'2019 SpaceFuncData-Input'!U61</f>
        <v>1.5</v>
      </c>
      <c r="W63" s="20">
        <f>'2019 SpaceFuncData-Input'!V61</f>
        <v>2</v>
      </c>
      <c r="X63" s="20" t="str">
        <f>'2019 SpaceFuncData-Input'!W61</f>
        <v>Retail</v>
      </c>
      <c r="Y63" s="20" t="str">
        <f t="shared" si="6"/>
        <v>RetailOccupancy</v>
      </c>
      <c r="Z63" s="20" t="str">
        <f t="shared" si="6"/>
        <v>RetailReceptacle</v>
      </c>
      <c r="AA63" s="20" t="str">
        <f t="shared" si="6"/>
        <v>RetailServiceHotWater</v>
      </c>
      <c r="AB63" s="20" t="str">
        <f t="shared" si="6"/>
        <v>RetailLights</v>
      </c>
      <c r="AC63" s="20" t="str">
        <f t="shared" si="6"/>
        <v>RetailGasEquip</v>
      </c>
      <c r="AD63" s="20" t="str">
        <f t="shared" si="6"/>
        <v>RetailRefrigeration</v>
      </c>
      <c r="AE63" s="20" t="str">
        <f t="shared" si="6"/>
        <v>RetailInfiltration</v>
      </c>
      <c r="AF63" s="20" t="str">
        <f t="shared" si="6"/>
        <v>RetailHVACAvail</v>
      </c>
      <c r="AG63" s="20" t="str">
        <f t="shared" si="6"/>
        <v>RetailHtgSetpt</v>
      </c>
      <c r="AH63" s="20" t="str">
        <f t="shared" si="6"/>
        <v>RetailClgSetpt</v>
      </c>
      <c r="AI63" s="20" t="str">
        <f t="shared" si="6"/>
        <v>RetailElevator</v>
      </c>
      <c r="AJ63" s="20" t="str">
        <f t="shared" si="6"/>
        <v>RetailEscalator</v>
      </c>
      <c r="AK63" s="20" t="str">
        <f t="shared" si="6"/>
        <v>RetailWtrHtrSetpt</v>
      </c>
      <c r="AL63" s="20">
        <f>'2019 SpaceFuncData-Input'!Y61</f>
        <v>252</v>
      </c>
      <c r="AM63" s="20">
        <v>0</v>
      </c>
      <c r="AN63" s="20">
        <v>0</v>
      </c>
      <c r="AO63" s="20">
        <v>0</v>
      </c>
      <c r="AP63" s="160" t="s">
        <v>480</v>
      </c>
      <c r="AQ63" s="160" t="s">
        <v>416</v>
      </c>
      <c r="AR63" s="20" t="s">
        <v>392</v>
      </c>
      <c r="AS63" s="20" t="str">
        <f t="shared" si="1"/>
        <v>Sports Arena - Playing Area (&gt; 5,000 Spectators)</v>
      </c>
    </row>
    <row r="64" spans="2:45">
      <c r="B64" s="20" t="str">
        <f>TRIM(LEFT('2019 SpaceFuncData-Input'!$A62,IF(ISNUMBER(FIND(" (Note",'2019 SpaceFuncData-Input'!$A62,1)),FIND(" (Note",'2019 SpaceFuncData-Input'!$A62,1),99)))</f>
        <v>Sports Arena - Playing Area (2,000 - 5,000 Spectators)</v>
      </c>
      <c r="C64" s="20" t="str">
        <f>TRIM('2019 SpaceFuncData-Input'!B62)</f>
        <v>Sports/Entertainment - Gym, sports arena (play area)</v>
      </c>
      <c r="D64" s="20">
        <f>ROUND('2019 SpaceFuncData-Input'!C62,2)</f>
        <v>66.67</v>
      </c>
      <c r="E64" s="20">
        <f>'2019 SpaceFuncData-Input'!D62</f>
        <v>0.5</v>
      </c>
      <c r="F64" s="20">
        <f>'2019 SpaceFuncData-Input'!E62</f>
        <v>255</v>
      </c>
      <c r="G64" s="20">
        <f>'2019 SpaceFuncData-Input'!F62</f>
        <v>875</v>
      </c>
      <c r="H64" s="20">
        <f>'2019 SpaceFuncData-Input'!G62</f>
        <v>0.5</v>
      </c>
      <c r="I64" s="20">
        <f>'2019 SpaceFuncData-Input'!H62</f>
        <v>0.18</v>
      </c>
      <c r="J64" s="20" t="str">
        <f>'2019 SpaceFuncData-Input'!I62</f>
        <v>Gas</v>
      </c>
      <c r="K64" s="20">
        <f>'2019 SpaceFuncData-Input'!J62</f>
        <v>1.45</v>
      </c>
      <c r="L64" s="20">
        <f>'2019 SpaceFuncData-Input'!K62</f>
        <v>0</v>
      </c>
      <c r="M64" s="20">
        <f>'2019 SpaceFuncData-Input'!L62</f>
        <v>0</v>
      </c>
      <c r="N64" s="20">
        <f>'2019 SpaceFuncData-Input'!M62</f>
        <v>0</v>
      </c>
      <c r="O64" s="20">
        <f>'2019 SpaceFuncData-Input'!N62</f>
        <v>0</v>
      </c>
      <c r="P64" s="138">
        <f>'2019 SpaceFuncData-Input'!O62</f>
        <v>150</v>
      </c>
      <c r="Q64" s="138">
        <f>'2019 SpaceFuncData-Input'!P62</f>
        <v>150</v>
      </c>
      <c r="R64" s="20">
        <f>'2019 SpaceFuncData-Input'!Q62</f>
        <v>0</v>
      </c>
      <c r="S64" s="20">
        <f>'2019 SpaceFuncData-Input'!R62</f>
        <v>0</v>
      </c>
      <c r="T64" s="138">
        <f>'2019 SpaceFuncData-Input'!S62</f>
        <v>150</v>
      </c>
      <c r="U64" s="20">
        <f>'2019 SpaceFuncData-Input'!T62</f>
        <v>400</v>
      </c>
      <c r="V64" s="20">
        <f>'2019 SpaceFuncData-Input'!U62</f>
        <v>1.5</v>
      </c>
      <c r="W64" s="20">
        <f>'2019 SpaceFuncData-Input'!V62</f>
        <v>2</v>
      </c>
      <c r="X64" s="20" t="str">
        <f>'2019 SpaceFuncData-Input'!W62</f>
        <v>Retail</v>
      </c>
      <c r="Y64" s="20" t="str">
        <f t="shared" si="6"/>
        <v>RetailOccupancy</v>
      </c>
      <c r="Z64" s="20" t="str">
        <f t="shared" si="6"/>
        <v>RetailReceptacle</v>
      </c>
      <c r="AA64" s="20" t="str">
        <f t="shared" si="6"/>
        <v>RetailServiceHotWater</v>
      </c>
      <c r="AB64" s="20" t="str">
        <f t="shared" si="6"/>
        <v>RetailLights</v>
      </c>
      <c r="AC64" s="20" t="str">
        <f t="shared" si="6"/>
        <v>RetailGasEquip</v>
      </c>
      <c r="AD64" s="20" t="str">
        <f t="shared" si="6"/>
        <v>RetailRefrigeration</v>
      </c>
      <c r="AE64" s="20" t="str">
        <f t="shared" si="6"/>
        <v>RetailInfiltration</v>
      </c>
      <c r="AF64" s="20" t="str">
        <f t="shared" si="6"/>
        <v>RetailHVACAvail</v>
      </c>
      <c r="AG64" s="20" t="str">
        <f t="shared" si="6"/>
        <v>RetailHtgSetpt</v>
      </c>
      <c r="AH64" s="20" t="str">
        <f t="shared" si="6"/>
        <v>RetailClgSetpt</v>
      </c>
      <c r="AI64" s="20" t="str">
        <f t="shared" si="6"/>
        <v>RetailElevator</v>
      </c>
      <c r="AJ64" s="20" t="str">
        <f t="shared" si="6"/>
        <v>RetailEscalator</v>
      </c>
      <c r="AK64" s="20" t="str">
        <f t="shared" si="6"/>
        <v>RetailWtrHtrSetpt</v>
      </c>
      <c r="AL64" s="20">
        <f>'2019 SpaceFuncData-Input'!Y62</f>
        <v>253</v>
      </c>
      <c r="AM64" s="20">
        <v>0</v>
      </c>
      <c r="AN64" s="20">
        <v>0</v>
      </c>
      <c r="AO64" s="20">
        <v>0</v>
      </c>
      <c r="AP64" s="160" t="s">
        <v>481</v>
      </c>
      <c r="AQ64" s="160" t="s">
        <v>416</v>
      </c>
      <c r="AR64" s="20" t="s">
        <v>392</v>
      </c>
      <c r="AS64" s="20" t="str">
        <f t="shared" si="1"/>
        <v>Sports Arena - Playing Area (2,000 - 5,000 Spectators)</v>
      </c>
    </row>
    <row r="65" spans="2:45">
      <c r="B65" s="20" t="str">
        <f>TRIM(LEFT('2019 SpaceFuncData-Input'!$A63,IF(ISNUMBER(FIND(" (Note",'2019 SpaceFuncData-Input'!$A63,1)),FIND(" (Note",'2019 SpaceFuncData-Input'!$A63,1),99)))</f>
        <v>Sports Arena - Playing Area (&lt; 2,000 Spectators)</v>
      </c>
      <c r="C65" s="20" t="str">
        <f>TRIM('2019 SpaceFuncData-Input'!B63)</f>
        <v>Sports/Entertainment - Gym, sports arena (play area)</v>
      </c>
      <c r="D65" s="20">
        <f>ROUND('2019 SpaceFuncData-Input'!C63,2)</f>
        <v>50</v>
      </c>
      <c r="E65" s="20">
        <f>'2019 SpaceFuncData-Input'!D63</f>
        <v>0.5</v>
      </c>
      <c r="F65" s="20">
        <f>'2019 SpaceFuncData-Input'!E63</f>
        <v>255</v>
      </c>
      <c r="G65" s="20">
        <f>'2019 SpaceFuncData-Input'!F63</f>
        <v>875</v>
      </c>
      <c r="H65" s="20">
        <f>'2019 SpaceFuncData-Input'!G63</f>
        <v>0.5</v>
      </c>
      <c r="I65" s="20">
        <f>'2019 SpaceFuncData-Input'!H63</f>
        <v>0.18</v>
      </c>
      <c r="J65" s="20" t="str">
        <f>'2019 SpaceFuncData-Input'!I63</f>
        <v>Gas</v>
      </c>
      <c r="K65" s="20">
        <f>'2019 SpaceFuncData-Input'!J63</f>
        <v>1.1000000000000001</v>
      </c>
      <c r="L65" s="20">
        <f>'2019 SpaceFuncData-Input'!K63</f>
        <v>0</v>
      </c>
      <c r="M65" s="20">
        <f>'2019 SpaceFuncData-Input'!L63</f>
        <v>0</v>
      </c>
      <c r="N65" s="20">
        <f>'2019 SpaceFuncData-Input'!M63</f>
        <v>0</v>
      </c>
      <c r="O65" s="20">
        <f>'2019 SpaceFuncData-Input'!N63</f>
        <v>0</v>
      </c>
      <c r="P65" s="138">
        <f>'2019 SpaceFuncData-Input'!O63</f>
        <v>150</v>
      </c>
      <c r="Q65" s="138">
        <f>'2019 SpaceFuncData-Input'!P63</f>
        <v>150</v>
      </c>
      <c r="R65" s="20">
        <f>'2019 SpaceFuncData-Input'!Q63</f>
        <v>0</v>
      </c>
      <c r="S65" s="20">
        <f>'2019 SpaceFuncData-Input'!R63</f>
        <v>0</v>
      </c>
      <c r="T65" s="138">
        <f>'2019 SpaceFuncData-Input'!S63</f>
        <v>150</v>
      </c>
      <c r="U65" s="20">
        <f>'2019 SpaceFuncData-Input'!T63</f>
        <v>400</v>
      </c>
      <c r="V65" s="20">
        <f>'2019 SpaceFuncData-Input'!U63</f>
        <v>1.5</v>
      </c>
      <c r="W65" s="20">
        <f>'2019 SpaceFuncData-Input'!V63</f>
        <v>2</v>
      </c>
      <c r="X65" s="20" t="str">
        <f>'2019 SpaceFuncData-Input'!W63</f>
        <v>Retail</v>
      </c>
      <c r="Y65" s="20" t="str">
        <f t="shared" ref="Y65:AK74" si="7">$X65&amp;Y$90</f>
        <v>RetailOccupancy</v>
      </c>
      <c r="Z65" s="20" t="str">
        <f t="shared" si="7"/>
        <v>RetailReceptacle</v>
      </c>
      <c r="AA65" s="20" t="str">
        <f t="shared" si="7"/>
        <v>RetailServiceHotWater</v>
      </c>
      <c r="AB65" s="20" t="str">
        <f t="shared" si="7"/>
        <v>RetailLights</v>
      </c>
      <c r="AC65" s="20" t="str">
        <f t="shared" si="7"/>
        <v>RetailGasEquip</v>
      </c>
      <c r="AD65" s="20" t="str">
        <f t="shared" si="7"/>
        <v>RetailRefrigeration</v>
      </c>
      <c r="AE65" s="20" t="str">
        <f t="shared" si="7"/>
        <v>RetailInfiltration</v>
      </c>
      <c r="AF65" s="20" t="str">
        <f t="shared" si="7"/>
        <v>RetailHVACAvail</v>
      </c>
      <c r="AG65" s="20" t="str">
        <f t="shared" si="7"/>
        <v>RetailHtgSetpt</v>
      </c>
      <c r="AH65" s="20" t="str">
        <f t="shared" si="7"/>
        <v>RetailClgSetpt</v>
      </c>
      <c r="AI65" s="20" t="str">
        <f t="shared" si="7"/>
        <v>RetailElevator</v>
      </c>
      <c r="AJ65" s="20" t="str">
        <f t="shared" si="7"/>
        <v>RetailEscalator</v>
      </c>
      <c r="AK65" s="20" t="str">
        <f t="shared" si="7"/>
        <v>RetailWtrHtrSetpt</v>
      </c>
      <c r="AL65" s="20">
        <f>'2019 SpaceFuncData-Input'!Y63</f>
        <v>254</v>
      </c>
      <c r="AM65" s="20">
        <v>0</v>
      </c>
      <c r="AN65" s="20">
        <v>0</v>
      </c>
      <c r="AO65" s="20">
        <v>0</v>
      </c>
      <c r="AP65" s="160" t="s">
        <v>482</v>
      </c>
      <c r="AQ65" s="160" t="s">
        <v>416</v>
      </c>
      <c r="AR65" s="20" t="s">
        <v>392</v>
      </c>
      <c r="AS65" s="20" t="str">
        <f t="shared" si="1"/>
        <v>Sports Arena - Playing Area (&lt; 2,000 Spectators)</v>
      </c>
    </row>
    <row r="66" spans="2:45">
      <c r="B66" s="20" t="str">
        <f>TRIM(LEFT('2019 SpaceFuncData-Input'!$A64,IF(ISNUMBER(FIND(" (Note",'2019 SpaceFuncData-Input'!$A64,1)),FIND(" (Note",'2019 SpaceFuncData-Input'!$A64,1),99)))</f>
        <v>Sports Arena - Playing Area (Recreational)</v>
      </c>
      <c r="C66" s="20" t="str">
        <f>TRIM('2019 SpaceFuncData-Input'!B64)</f>
        <v>Sports/Entertainment - Gym, sports arena (play area)</v>
      </c>
      <c r="D66" s="20">
        <f>ROUND('2019 SpaceFuncData-Input'!C64,2)</f>
        <v>20</v>
      </c>
      <c r="E66" s="20">
        <f>'2019 SpaceFuncData-Input'!D64</f>
        <v>0.5</v>
      </c>
      <c r="F66" s="20">
        <f>'2019 SpaceFuncData-Input'!E64</f>
        <v>255</v>
      </c>
      <c r="G66" s="20">
        <f>'2019 SpaceFuncData-Input'!F64</f>
        <v>875</v>
      </c>
      <c r="H66" s="20">
        <f>'2019 SpaceFuncData-Input'!G64</f>
        <v>0.2</v>
      </c>
      <c r="I66" s="20">
        <f>'2019 SpaceFuncData-Input'!H64</f>
        <v>0.89999999999999991</v>
      </c>
      <c r="J66" s="20" t="str">
        <f>'2019 SpaceFuncData-Input'!I64</f>
        <v>Gas</v>
      </c>
      <c r="K66" s="20">
        <f>'2019 SpaceFuncData-Input'!J64</f>
        <v>0.75</v>
      </c>
      <c r="L66" s="20">
        <f>'2019 SpaceFuncData-Input'!K64</f>
        <v>0</v>
      </c>
      <c r="M66" s="20">
        <f>'2019 SpaceFuncData-Input'!L64</f>
        <v>0</v>
      </c>
      <c r="N66" s="20">
        <f>'2019 SpaceFuncData-Input'!M64</f>
        <v>0</v>
      </c>
      <c r="O66" s="20">
        <f>'2019 SpaceFuncData-Input'!N64</f>
        <v>0</v>
      </c>
      <c r="P66" s="138">
        <f>'2019 SpaceFuncData-Input'!O64</f>
        <v>150</v>
      </c>
      <c r="Q66" s="138">
        <f>'2019 SpaceFuncData-Input'!P64</f>
        <v>150</v>
      </c>
      <c r="R66" s="20">
        <f>'2019 SpaceFuncData-Input'!Q64</f>
        <v>0</v>
      </c>
      <c r="S66" s="20">
        <f>'2019 SpaceFuncData-Input'!R64</f>
        <v>0</v>
      </c>
      <c r="T66" s="138">
        <f>'2019 SpaceFuncData-Input'!S64</f>
        <v>150</v>
      </c>
      <c r="U66" s="20">
        <f>'2019 SpaceFuncData-Input'!T64</f>
        <v>400</v>
      </c>
      <c r="V66" s="20">
        <f>'2019 SpaceFuncData-Input'!U64</f>
        <v>1.5</v>
      </c>
      <c r="W66" s="20">
        <f>'2019 SpaceFuncData-Input'!V64</f>
        <v>2</v>
      </c>
      <c r="X66" s="20" t="str">
        <f>'2019 SpaceFuncData-Input'!W64</f>
        <v>Retail</v>
      </c>
      <c r="Y66" s="20" t="str">
        <f t="shared" si="7"/>
        <v>RetailOccupancy</v>
      </c>
      <c r="Z66" s="20" t="str">
        <f t="shared" si="7"/>
        <v>RetailReceptacle</v>
      </c>
      <c r="AA66" s="20" t="str">
        <f t="shared" si="7"/>
        <v>RetailServiceHotWater</v>
      </c>
      <c r="AB66" s="20" t="str">
        <f t="shared" si="7"/>
        <v>RetailLights</v>
      </c>
      <c r="AC66" s="20" t="str">
        <f t="shared" si="7"/>
        <v>RetailGasEquip</v>
      </c>
      <c r="AD66" s="20" t="str">
        <f t="shared" si="7"/>
        <v>RetailRefrigeration</v>
      </c>
      <c r="AE66" s="20" t="str">
        <f t="shared" si="7"/>
        <v>RetailInfiltration</v>
      </c>
      <c r="AF66" s="20" t="str">
        <f t="shared" si="7"/>
        <v>RetailHVACAvail</v>
      </c>
      <c r="AG66" s="20" t="str">
        <f t="shared" si="7"/>
        <v>RetailHtgSetpt</v>
      </c>
      <c r="AH66" s="20" t="str">
        <f t="shared" si="7"/>
        <v>RetailClgSetpt</v>
      </c>
      <c r="AI66" s="20" t="str">
        <f t="shared" si="7"/>
        <v>RetailElevator</v>
      </c>
      <c r="AJ66" s="20" t="str">
        <f t="shared" si="7"/>
        <v>RetailEscalator</v>
      </c>
      <c r="AK66" s="20" t="str">
        <f t="shared" si="7"/>
        <v>RetailWtrHtrSetpt</v>
      </c>
      <c r="AL66" s="20">
        <f>'2019 SpaceFuncData-Input'!Y64</f>
        <v>255</v>
      </c>
      <c r="AM66" s="20">
        <v>1</v>
      </c>
      <c r="AN66" s="20">
        <v>0</v>
      </c>
      <c r="AO66" s="20">
        <v>0</v>
      </c>
      <c r="AP66" s="160" t="s">
        <v>483</v>
      </c>
      <c r="AQ66" s="160" t="s">
        <v>416</v>
      </c>
      <c r="AR66" s="20" t="s">
        <v>392</v>
      </c>
      <c r="AS66" s="20" t="str">
        <f t="shared" si="1"/>
        <v/>
      </c>
    </row>
    <row r="67" spans="2:45">
      <c r="B67" s="20" t="str">
        <f>TRIM(LEFT('2019 SpaceFuncData-Input'!$A65,IF(ISNUMBER(FIND(" (Note",'2019 SpaceFuncData-Input'!$A65,1)),FIND(" (Note",'2019 SpaceFuncData-Input'!$A65,1),99)))</f>
        <v>Stairwell</v>
      </c>
      <c r="C67" s="20" t="str">
        <f>TRIM('2019 SpaceFuncData-Input'!B65)</f>
        <v>General - Corridors</v>
      </c>
      <c r="D67" s="20">
        <f>ROUND('2019 SpaceFuncData-Input'!C65,2)</f>
        <v>10</v>
      </c>
      <c r="E67" s="20">
        <f>'2019 SpaceFuncData-Input'!D65</f>
        <v>0.5</v>
      </c>
      <c r="F67" s="20">
        <f>'2019 SpaceFuncData-Input'!E65</f>
        <v>250</v>
      </c>
      <c r="G67" s="20">
        <f>'2019 SpaceFuncData-Input'!F65</f>
        <v>250</v>
      </c>
      <c r="H67" s="20">
        <f>'2019 SpaceFuncData-Input'!G65</f>
        <v>0</v>
      </c>
      <c r="I67" s="20">
        <f>'2019 SpaceFuncData-Input'!H65</f>
        <v>0</v>
      </c>
      <c r="J67" s="20" t="str">
        <f>'2019 SpaceFuncData-Input'!I65</f>
        <v>Electric</v>
      </c>
      <c r="K67" s="20">
        <f>'2019 SpaceFuncData-Input'!J65</f>
        <v>0.5</v>
      </c>
      <c r="L67" s="20" t="str">
        <f>'2019 SpaceFuncData-Input'!K65</f>
        <v>Accent, display and feature (Note 3)</v>
      </c>
      <c r="M67" s="20">
        <f>'2019 SpaceFuncData-Input'!L65</f>
        <v>0.2</v>
      </c>
      <c r="N67" s="20" t="str">
        <f>'2019 SpaceFuncData-Input'!M65</f>
        <v>Decorative (Note 4)</v>
      </c>
      <c r="O67" s="20">
        <f>'2019 SpaceFuncData-Input'!N65</f>
        <v>0.15</v>
      </c>
      <c r="P67" s="138">
        <f>'2019 SpaceFuncData-Input'!O65</f>
        <v>8760</v>
      </c>
      <c r="Q67" s="138">
        <f>'2019 SpaceFuncData-Input'!P65</f>
        <v>8760</v>
      </c>
      <c r="R67" s="20">
        <f>'2019 SpaceFuncData-Input'!Q65</f>
        <v>0</v>
      </c>
      <c r="S67" s="20">
        <f>'2019 SpaceFuncData-Input'!R65</f>
        <v>0</v>
      </c>
      <c r="T67" s="138">
        <f>'2019 SpaceFuncData-Input'!S65</f>
        <v>50</v>
      </c>
      <c r="U67" s="20">
        <f>'2019 SpaceFuncData-Input'!T65</f>
        <v>100</v>
      </c>
      <c r="V67" s="20">
        <f>'2019 SpaceFuncData-Input'!U65</f>
        <v>1.5</v>
      </c>
      <c r="W67" s="20">
        <f>'2019 SpaceFuncData-Input'!V65</f>
        <v>2</v>
      </c>
      <c r="X67" s="20" t="str">
        <f>'2019 SpaceFuncData-Input'!W65</f>
        <v>Office</v>
      </c>
      <c r="Y67" s="20" t="str">
        <f t="shared" si="7"/>
        <v>OfficeOccupancy</v>
      </c>
      <c r="Z67" s="20" t="str">
        <f t="shared" si="7"/>
        <v>OfficeReceptacle</v>
      </c>
      <c r="AA67" s="20" t="str">
        <f t="shared" si="7"/>
        <v>OfficeServiceHotWater</v>
      </c>
      <c r="AB67" s="20" t="str">
        <f t="shared" si="7"/>
        <v>OfficeLights</v>
      </c>
      <c r="AC67" s="20" t="str">
        <f t="shared" si="7"/>
        <v>OfficeGasEquip</v>
      </c>
      <c r="AD67" s="20" t="str">
        <f t="shared" si="7"/>
        <v>OfficeRefrigeration</v>
      </c>
      <c r="AE67" s="20" t="str">
        <f t="shared" si="7"/>
        <v>OfficeInfiltration</v>
      </c>
      <c r="AF67" s="20" t="str">
        <f t="shared" si="7"/>
        <v>OfficeHVACAvail</v>
      </c>
      <c r="AG67" s="20" t="str">
        <f t="shared" si="7"/>
        <v>OfficeHtgSetpt</v>
      </c>
      <c r="AH67" s="20" t="str">
        <f t="shared" si="7"/>
        <v>OfficeClgSetpt</v>
      </c>
      <c r="AI67" s="20" t="str">
        <f t="shared" si="7"/>
        <v>OfficeElevator</v>
      </c>
      <c r="AJ67" s="20" t="str">
        <f t="shared" si="7"/>
        <v>OfficeEscalator</v>
      </c>
      <c r="AK67" s="20" t="str">
        <f t="shared" si="7"/>
        <v>OfficeWtrHtrSetpt</v>
      </c>
      <c r="AL67" s="20">
        <f>'2019 SpaceFuncData-Input'!Y65</f>
        <v>256</v>
      </c>
      <c r="AM67" s="20">
        <v>1</v>
      </c>
      <c r="AN67" s="20">
        <v>1</v>
      </c>
      <c r="AO67" s="20">
        <v>0</v>
      </c>
      <c r="AP67" s="160" t="s">
        <v>140</v>
      </c>
      <c r="AQ67" s="160" t="s">
        <v>416</v>
      </c>
      <c r="AR67" s="20" t="s">
        <v>392</v>
      </c>
      <c r="AS67" s="20" t="str">
        <f t="shared" si="1"/>
        <v/>
      </c>
    </row>
    <row r="68" spans="2:45">
      <c r="B68" s="20" t="str">
        <f>TRIM(LEFT('2019 SpaceFuncData-Input'!$A66,IF(ISNUMBER(FIND(" (Note",'2019 SpaceFuncData-Input'!$A66,1)),FIND(" (Note",'2019 SpaceFuncData-Input'!$A66,1),99)))</f>
        <v>Theater Area (Motion Picture)</v>
      </c>
      <c r="C68" s="20" t="str">
        <f>TRIM('2019 SpaceFuncData-Input'!B66)</f>
        <v>Assembly - Auditorium seating area</v>
      </c>
      <c r="D68" s="20">
        <f>ROUND('2019 SpaceFuncData-Input'!C66,2)</f>
        <v>142.86000000000001</v>
      </c>
      <c r="E68" s="20">
        <f>'2019 SpaceFuncData-Input'!D66</f>
        <v>0.5</v>
      </c>
      <c r="F68" s="20">
        <f>'2019 SpaceFuncData-Input'!E66</f>
        <v>245</v>
      </c>
      <c r="G68" s="20">
        <f>'2019 SpaceFuncData-Input'!F66</f>
        <v>105</v>
      </c>
      <c r="H68" s="20">
        <f>'2019 SpaceFuncData-Input'!G66</f>
        <v>0.5</v>
      </c>
      <c r="I68" s="20">
        <f>'2019 SpaceFuncData-Input'!H66</f>
        <v>0.09</v>
      </c>
      <c r="J68" s="20" t="str">
        <f>'2019 SpaceFuncData-Input'!I66</f>
        <v>Electric</v>
      </c>
      <c r="K68" s="20">
        <f>'2019 SpaceFuncData-Input'!J66</f>
        <v>0.6</v>
      </c>
      <c r="L68" s="20" t="str">
        <f>'2019 SpaceFuncData-Input'!K66</f>
        <v>Ornamental</v>
      </c>
      <c r="M68" s="20">
        <f>'2019 SpaceFuncData-Input'!L66</f>
        <v>0.3</v>
      </c>
      <c r="N68" s="20">
        <f>'2019 SpaceFuncData-Input'!M66</f>
        <v>0</v>
      </c>
      <c r="O68" s="20">
        <f>'2019 SpaceFuncData-Input'!N66</f>
        <v>0</v>
      </c>
      <c r="P68" s="138">
        <f>'2019 SpaceFuncData-Input'!O66</f>
        <v>150</v>
      </c>
      <c r="Q68" s="138">
        <f>'2019 SpaceFuncData-Input'!P66</f>
        <v>150</v>
      </c>
      <c r="R68" s="20">
        <f>'2019 SpaceFuncData-Input'!Q66</f>
        <v>0</v>
      </c>
      <c r="S68" s="20">
        <f>'2019 SpaceFuncData-Input'!R66</f>
        <v>0</v>
      </c>
      <c r="T68" s="138">
        <f>'2019 SpaceFuncData-Input'!S66</f>
        <v>2</v>
      </c>
      <c r="U68" s="20">
        <f>'2019 SpaceFuncData-Input'!T66</f>
        <v>50</v>
      </c>
      <c r="V68" s="20">
        <f>'2019 SpaceFuncData-Input'!U66</f>
        <v>1.5</v>
      </c>
      <c r="W68" s="20">
        <f>'2019 SpaceFuncData-Input'!V66</f>
        <v>2</v>
      </c>
      <c r="X68" s="20" t="str">
        <f>'2019 SpaceFuncData-Input'!W66</f>
        <v>Assembly</v>
      </c>
      <c r="Y68" s="20" t="str">
        <f t="shared" si="7"/>
        <v>AssemblyOccupancy</v>
      </c>
      <c r="Z68" s="20" t="str">
        <f t="shared" si="7"/>
        <v>AssemblyReceptacle</v>
      </c>
      <c r="AA68" s="20" t="str">
        <f t="shared" si="7"/>
        <v>AssemblyServiceHotWater</v>
      </c>
      <c r="AB68" s="20" t="str">
        <f t="shared" si="7"/>
        <v>AssemblyLights</v>
      </c>
      <c r="AC68" s="20" t="str">
        <f t="shared" si="7"/>
        <v>AssemblyGasEquip</v>
      </c>
      <c r="AD68" s="20" t="str">
        <f t="shared" si="7"/>
        <v>AssemblyRefrigeration</v>
      </c>
      <c r="AE68" s="20" t="str">
        <f t="shared" si="7"/>
        <v>AssemblyInfiltration</v>
      </c>
      <c r="AF68" s="20" t="str">
        <f t="shared" si="7"/>
        <v>AssemblyHVACAvail</v>
      </c>
      <c r="AG68" s="20" t="str">
        <f t="shared" si="7"/>
        <v>AssemblyHtgSetpt</v>
      </c>
      <c r="AH68" s="20" t="str">
        <f t="shared" si="7"/>
        <v>AssemblyClgSetpt</v>
      </c>
      <c r="AI68" s="20" t="str">
        <f t="shared" si="7"/>
        <v>AssemblyElevator</v>
      </c>
      <c r="AJ68" s="20" t="str">
        <f t="shared" si="7"/>
        <v>AssemblyEscalator</v>
      </c>
      <c r="AK68" s="20" t="str">
        <f t="shared" si="7"/>
        <v>AssemblyWtrHtrSetpt</v>
      </c>
      <c r="AL68" s="20">
        <f>'2019 SpaceFuncData-Input'!Y66</f>
        <v>257</v>
      </c>
      <c r="AM68" s="20">
        <v>1</v>
      </c>
      <c r="AN68" s="20">
        <v>0</v>
      </c>
      <c r="AO68" s="20">
        <v>0</v>
      </c>
      <c r="AP68" s="160" t="s">
        <v>484</v>
      </c>
      <c r="AQ68" s="160" t="s">
        <v>416</v>
      </c>
      <c r="AR68" s="20" t="s">
        <v>392</v>
      </c>
      <c r="AS68" s="20" t="str">
        <f t="shared" si="1"/>
        <v/>
      </c>
    </row>
    <row r="69" spans="2:45">
      <c r="B69" s="20" t="str">
        <f>TRIM(LEFT('2019 SpaceFuncData-Input'!$A67,IF(ISNUMBER(FIND(" (Note",'2019 SpaceFuncData-Input'!$A67,1)),FIND(" (Note",'2019 SpaceFuncData-Input'!$A67,1),99)))</f>
        <v>Theater Area (Performance)</v>
      </c>
      <c r="C69" s="20" t="str">
        <f>TRIM('2019 SpaceFuncData-Input'!B67)</f>
        <v>Sports/Entertainment - Stages, studios</v>
      </c>
      <c r="D69" s="20">
        <f>ROUND('2019 SpaceFuncData-Input'!C67,2)</f>
        <v>142.86000000000001</v>
      </c>
      <c r="E69" s="20">
        <f>'2019 SpaceFuncData-Input'!D67</f>
        <v>0.5</v>
      </c>
      <c r="F69" s="20">
        <f>'2019 SpaceFuncData-Input'!E67</f>
        <v>245</v>
      </c>
      <c r="G69" s="20">
        <f>'2019 SpaceFuncData-Input'!F67</f>
        <v>105</v>
      </c>
      <c r="H69" s="20">
        <f>'2019 SpaceFuncData-Input'!G67</f>
        <v>0.5</v>
      </c>
      <c r="I69" s="20">
        <f>'2019 SpaceFuncData-Input'!H67</f>
        <v>0.09</v>
      </c>
      <c r="J69" s="20" t="str">
        <f>'2019 SpaceFuncData-Input'!I67</f>
        <v>Gas</v>
      </c>
      <c r="K69" s="20">
        <f>'2019 SpaceFuncData-Input'!J67</f>
        <v>1</v>
      </c>
      <c r="L69" s="20" t="str">
        <f>'2019 SpaceFuncData-Input'!K67</f>
        <v>Ornamental</v>
      </c>
      <c r="M69" s="20">
        <f>'2019 SpaceFuncData-Input'!L67</f>
        <v>0.3</v>
      </c>
      <c r="N69" s="20">
        <f>'2019 SpaceFuncData-Input'!M67</f>
        <v>0</v>
      </c>
      <c r="O69" s="20">
        <f>'2019 SpaceFuncData-Input'!N67</f>
        <v>0</v>
      </c>
      <c r="P69" s="138">
        <f>'2019 SpaceFuncData-Input'!O67</f>
        <v>150</v>
      </c>
      <c r="Q69" s="138">
        <f>'2019 SpaceFuncData-Input'!P67</f>
        <v>150</v>
      </c>
      <c r="R69" s="20">
        <f>'2019 SpaceFuncData-Input'!Q67</f>
        <v>0</v>
      </c>
      <c r="S69" s="20">
        <f>'2019 SpaceFuncData-Input'!R67</f>
        <v>0</v>
      </c>
      <c r="T69" s="138">
        <f>'2019 SpaceFuncData-Input'!S67</f>
        <v>2</v>
      </c>
      <c r="U69" s="20">
        <f>'2019 SpaceFuncData-Input'!T67</f>
        <v>200</v>
      </c>
      <c r="V69" s="20">
        <f>'2019 SpaceFuncData-Input'!U67</f>
        <v>1.5</v>
      </c>
      <c r="W69" s="20">
        <f>'2019 SpaceFuncData-Input'!V67</f>
        <v>2</v>
      </c>
      <c r="X69" s="20" t="str">
        <f>'2019 SpaceFuncData-Input'!W67</f>
        <v>Assembly</v>
      </c>
      <c r="Y69" s="20" t="str">
        <f t="shared" si="7"/>
        <v>AssemblyOccupancy</v>
      </c>
      <c r="Z69" s="20" t="str">
        <f t="shared" si="7"/>
        <v>AssemblyReceptacle</v>
      </c>
      <c r="AA69" s="20" t="str">
        <f t="shared" si="7"/>
        <v>AssemblyServiceHotWater</v>
      </c>
      <c r="AB69" s="20" t="str">
        <f t="shared" si="7"/>
        <v>AssemblyLights</v>
      </c>
      <c r="AC69" s="20" t="str">
        <f t="shared" si="7"/>
        <v>AssemblyGasEquip</v>
      </c>
      <c r="AD69" s="20" t="str">
        <f t="shared" si="7"/>
        <v>AssemblyRefrigeration</v>
      </c>
      <c r="AE69" s="20" t="str">
        <f t="shared" si="7"/>
        <v>AssemblyInfiltration</v>
      </c>
      <c r="AF69" s="20" t="str">
        <f t="shared" si="7"/>
        <v>AssemblyHVACAvail</v>
      </c>
      <c r="AG69" s="20" t="str">
        <f t="shared" si="7"/>
        <v>AssemblyHtgSetpt</v>
      </c>
      <c r="AH69" s="20" t="str">
        <f t="shared" si="7"/>
        <v>AssemblyClgSetpt</v>
      </c>
      <c r="AI69" s="20" t="str">
        <f t="shared" si="7"/>
        <v>AssemblyElevator</v>
      </c>
      <c r="AJ69" s="20" t="str">
        <f t="shared" si="7"/>
        <v>AssemblyEscalator</v>
      </c>
      <c r="AK69" s="20" t="str">
        <f t="shared" si="7"/>
        <v>AssemblyWtrHtrSetpt</v>
      </c>
      <c r="AL69" s="20">
        <f>'2019 SpaceFuncData-Input'!Y67</f>
        <v>258</v>
      </c>
      <c r="AM69" s="20">
        <v>1</v>
      </c>
      <c r="AN69" s="20">
        <v>0</v>
      </c>
      <c r="AO69" s="20">
        <v>0</v>
      </c>
      <c r="AP69" s="160" t="s">
        <v>485</v>
      </c>
      <c r="AQ69" s="160" t="s">
        <v>416</v>
      </c>
      <c r="AR69" s="20" t="s">
        <v>392</v>
      </c>
      <c r="AS69" s="20" t="str">
        <f>IF(AM69=0,B69,"")</f>
        <v/>
      </c>
    </row>
    <row r="70" spans="2:45">
      <c r="B70" s="20" t="str">
        <f>TRIM(LEFT('2019 SpaceFuncData-Input'!$A68,IF(ISNUMBER(FIND(" (Note",'2019 SpaceFuncData-Input'!$A68,1)),FIND(" (Note",'2019 SpaceFuncData-Input'!$A68,1),99)))</f>
        <v>Transportation Function (Baggage Area)</v>
      </c>
      <c r="C70" s="20" t="str">
        <f>TRIM('2019 SpaceFuncData-Input'!B68)</f>
        <v>Misc - Transportation waiting</v>
      </c>
      <c r="D70" s="20">
        <f>ROUND('2019 SpaceFuncData-Input'!C68,2)</f>
        <v>33.33</v>
      </c>
      <c r="E70" s="20">
        <f>'2019 SpaceFuncData-Input'!D68</f>
        <v>0.5</v>
      </c>
      <c r="F70" s="20">
        <f>'2019 SpaceFuncData-Input'!E68</f>
        <v>250</v>
      </c>
      <c r="G70" s="20">
        <f>'2019 SpaceFuncData-Input'!F68</f>
        <v>250</v>
      </c>
      <c r="H70" s="20">
        <f>'2019 SpaceFuncData-Input'!G68</f>
        <v>0.5</v>
      </c>
      <c r="I70" s="20">
        <f>'2019 SpaceFuncData-Input'!H68</f>
        <v>0.18</v>
      </c>
      <c r="J70" s="20" t="str">
        <f>'2019 SpaceFuncData-Input'!I68</f>
        <v>Electric</v>
      </c>
      <c r="K70" s="20">
        <f>'2019 SpaceFuncData-Input'!J68</f>
        <v>0.4</v>
      </c>
      <c r="L70" s="20">
        <f>'2019 SpaceFuncData-Input'!K68</f>
        <v>0</v>
      </c>
      <c r="M70" s="20">
        <f>'2019 SpaceFuncData-Input'!L68</f>
        <v>0</v>
      </c>
      <c r="N70" s="20">
        <f>'2019 SpaceFuncData-Input'!M68</f>
        <v>0</v>
      </c>
      <c r="O70" s="20">
        <f>'2019 SpaceFuncData-Input'!N68</f>
        <v>0</v>
      </c>
      <c r="P70" s="138">
        <f>'2019 SpaceFuncData-Input'!O68</f>
        <v>150</v>
      </c>
      <c r="Q70" s="138">
        <f>'2019 SpaceFuncData-Input'!P68</f>
        <v>150</v>
      </c>
      <c r="R70" s="20">
        <f>'2019 SpaceFuncData-Input'!Q68</f>
        <v>0</v>
      </c>
      <c r="S70" s="20">
        <f>'2019 SpaceFuncData-Input'!R68</f>
        <v>0</v>
      </c>
      <c r="T70" s="138">
        <f>'2019 SpaceFuncData-Input'!S68</f>
        <v>50</v>
      </c>
      <c r="U70" s="20">
        <f>'2019 SpaceFuncData-Input'!T68</f>
        <v>500</v>
      </c>
      <c r="V70" s="20">
        <f>'2019 SpaceFuncData-Input'!U68</f>
        <v>1.5</v>
      </c>
      <c r="W70" s="20">
        <f>'2019 SpaceFuncData-Input'!V68</f>
        <v>2</v>
      </c>
      <c r="X70" s="20" t="str">
        <f>'2019 SpaceFuncData-Input'!W68</f>
        <v>Assembly</v>
      </c>
      <c r="Y70" s="20" t="str">
        <f t="shared" si="7"/>
        <v>AssemblyOccupancy</v>
      </c>
      <c r="Z70" s="20" t="str">
        <f t="shared" si="7"/>
        <v>AssemblyReceptacle</v>
      </c>
      <c r="AA70" s="20" t="str">
        <f t="shared" si="7"/>
        <v>AssemblyServiceHotWater</v>
      </c>
      <c r="AB70" s="20" t="str">
        <f t="shared" si="7"/>
        <v>AssemblyLights</v>
      </c>
      <c r="AC70" s="20" t="str">
        <f t="shared" si="7"/>
        <v>AssemblyGasEquip</v>
      </c>
      <c r="AD70" s="20" t="str">
        <f t="shared" si="7"/>
        <v>AssemblyRefrigeration</v>
      </c>
      <c r="AE70" s="20" t="str">
        <f t="shared" si="7"/>
        <v>AssemblyInfiltration</v>
      </c>
      <c r="AF70" s="20" t="str">
        <f t="shared" si="7"/>
        <v>AssemblyHVACAvail</v>
      </c>
      <c r="AG70" s="20" t="str">
        <f t="shared" si="7"/>
        <v>AssemblyHtgSetpt</v>
      </c>
      <c r="AH70" s="20" t="str">
        <f t="shared" si="7"/>
        <v>AssemblyClgSetpt</v>
      </c>
      <c r="AI70" s="20" t="str">
        <f t="shared" si="7"/>
        <v>AssemblyElevator</v>
      </c>
      <c r="AJ70" s="20" t="str">
        <f t="shared" si="7"/>
        <v>AssemblyEscalator</v>
      </c>
      <c r="AK70" s="20" t="str">
        <f t="shared" si="7"/>
        <v>AssemblyWtrHtrSetpt</v>
      </c>
      <c r="AL70" s="20">
        <f>'2019 SpaceFuncData-Input'!Y68</f>
        <v>259</v>
      </c>
      <c r="AM70" s="20">
        <v>0</v>
      </c>
      <c r="AN70" s="20">
        <v>0</v>
      </c>
      <c r="AO70" s="20">
        <v>0</v>
      </c>
      <c r="AP70" s="160" t="s">
        <v>486</v>
      </c>
      <c r="AQ70" s="160" t="s">
        <v>416</v>
      </c>
      <c r="AR70" s="20" t="s">
        <v>392</v>
      </c>
      <c r="AS70" s="20" t="str">
        <f>IF(AM70=0,B70,"")</f>
        <v>Transportation Function (Baggage Area)</v>
      </c>
    </row>
    <row r="71" spans="2:45">
      <c r="B71" s="20" t="str">
        <f>TRIM(LEFT('2019 SpaceFuncData-Input'!$A69,IF(ISNUMBER(FIND(" (Note",'2019 SpaceFuncData-Input'!$A69,1)),FIND(" (Note",'2019 SpaceFuncData-Input'!$A69,1),99)))</f>
        <v>Transportation Function (Ticketing Area)</v>
      </c>
      <c r="C71" s="20" t="str">
        <f>TRIM('2019 SpaceFuncData-Input'!B69)</f>
        <v>Misc - Transportation waiting</v>
      </c>
      <c r="D71" s="20">
        <f>ROUND('2019 SpaceFuncData-Input'!C69,2)</f>
        <v>33.33</v>
      </c>
      <c r="E71" s="20">
        <f>'2019 SpaceFuncData-Input'!D69</f>
        <v>0.5</v>
      </c>
      <c r="F71" s="20">
        <f>'2019 SpaceFuncData-Input'!E69</f>
        <v>250</v>
      </c>
      <c r="G71" s="20">
        <f>'2019 SpaceFuncData-Input'!F69</f>
        <v>250</v>
      </c>
      <c r="H71" s="20">
        <f>'2019 SpaceFuncData-Input'!G69</f>
        <v>0.5</v>
      </c>
      <c r="I71" s="20">
        <f>'2019 SpaceFuncData-Input'!H69</f>
        <v>0.18</v>
      </c>
      <c r="J71" s="20" t="str">
        <f>'2019 SpaceFuncData-Input'!I69</f>
        <v>Electric</v>
      </c>
      <c r="K71" s="20">
        <f>'2019 SpaceFuncData-Input'!J69</f>
        <v>0.45</v>
      </c>
      <c r="L71" s="20" t="str">
        <f>'2019 SpaceFuncData-Input'!K69</f>
        <v>Accent, display and feature (Note 3)</v>
      </c>
      <c r="M71" s="20">
        <f>'2019 SpaceFuncData-Input'!L69</f>
        <v>0.2</v>
      </c>
      <c r="N71" s="20">
        <f>'2019 SpaceFuncData-Input'!M69</f>
        <v>0</v>
      </c>
      <c r="O71" s="20">
        <f>'2019 SpaceFuncData-Input'!N69</f>
        <v>0</v>
      </c>
      <c r="P71" s="138">
        <f>'2019 SpaceFuncData-Input'!O69</f>
        <v>150</v>
      </c>
      <c r="Q71" s="138">
        <f>'2019 SpaceFuncData-Input'!P69</f>
        <v>150</v>
      </c>
      <c r="R71" s="20">
        <f>'2019 SpaceFuncData-Input'!Q69</f>
        <v>0</v>
      </c>
      <c r="S71" s="20">
        <f>'2019 SpaceFuncData-Input'!R69</f>
        <v>0</v>
      </c>
      <c r="T71" s="138">
        <f>'2019 SpaceFuncData-Input'!S69</f>
        <v>50</v>
      </c>
      <c r="U71" s="20">
        <f>'2019 SpaceFuncData-Input'!T69</f>
        <v>500</v>
      </c>
      <c r="V71" s="20">
        <f>'2019 SpaceFuncData-Input'!U69</f>
        <v>1.5</v>
      </c>
      <c r="W71" s="20">
        <f>'2019 SpaceFuncData-Input'!V69</f>
        <v>2</v>
      </c>
      <c r="X71" s="20" t="str">
        <f>'2019 SpaceFuncData-Input'!W69</f>
        <v>Assembly</v>
      </c>
      <c r="Y71" s="20" t="str">
        <f t="shared" si="7"/>
        <v>AssemblyOccupancy</v>
      </c>
      <c r="Z71" s="20" t="str">
        <f t="shared" si="7"/>
        <v>AssemblyReceptacle</v>
      </c>
      <c r="AA71" s="20" t="str">
        <f t="shared" si="7"/>
        <v>AssemblyServiceHotWater</v>
      </c>
      <c r="AB71" s="20" t="str">
        <f t="shared" si="7"/>
        <v>AssemblyLights</v>
      </c>
      <c r="AC71" s="20" t="str">
        <f t="shared" si="7"/>
        <v>AssemblyGasEquip</v>
      </c>
      <c r="AD71" s="20" t="str">
        <f t="shared" si="7"/>
        <v>AssemblyRefrigeration</v>
      </c>
      <c r="AE71" s="20" t="str">
        <f t="shared" si="7"/>
        <v>AssemblyInfiltration</v>
      </c>
      <c r="AF71" s="20" t="str">
        <f t="shared" si="7"/>
        <v>AssemblyHVACAvail</v>
      </c>
      <c r="AG71" s="20" t="str">
        <f t="shared" si="7"/>
        <v>AssemblyHtgSetpt</v>
      </c>
      <c r="AH71" s="20" t="str">
        <f t="shared" si="7"/>
        <v>AssemblyClgSetpt</v>
      </c>
      <c r="AI71" s="20" t="str">
        <f t="shared" si="7"/>
        <v>AssemblyElevator</v>
      </c>
      <c r="AJ71" s="20" t="str">
        <f t="shared" si="7"/>
        <v>AssemblyEscalator</v>
      </c>
      <c r="AK71" s="20" t="str">
        <f t="shared" si="7"/>
        <v>AssemblyWtrHtrSetpt</v>
      </c>
      <c r="AL71" s="20">
        <f>'2019 SpaceFuncData-Input'!Y69</f>
        <v>260</v>
      </c>
      <c r="AM71" s="20">
        <v>0</v>
      </c>
      <c r="AN71" s="20">
        <v>0</v>
      </c>
      <c r="AO71" s="20">
        <v>0</v>
      </c>
      <c r="AP71" s="160" t="s">
        <v>487</v>
      </c>
      <c r="AQ71" s="160" t="s">
        <v>416</v>
      </c>
      <c r="AR71" s="20" t="s">
        <v>392</v>
      </c>
      <c r="AS71" s="20" t="str">
        <f t="shared" ref="AS71:AS88" si="8">IF(AM71=0,B71,"")</f>
        <v>Transportation Function (Ticketing Area)</v>
      </c>
    </row>
    <row r="72" spans="2:45">
      <c r="B72" s="20" t="str">
        <f>TRIM(LEFT('2019 SpaceFuncData-Input'!$A70,IF(ISNUMBER(FIND(" (Note",'2019 SpaceFuncData-Input'!$A70,1)),FIND(" (Note",'2019 SpaceFuncData-Input'!$A70,1),99)))</f>
        <v>Unleased Tenant Area</v>
      </c>
      <c r="C72" s="20" t="str">
        <f>TRIM('2019 SpaceFuncData-Input'!B70)</f>
        <v>Office - Office space</v>
      </c>
      <c r="D72" s="20">
        <f>ROUND('2019 SpaceFuncData-Input'!C70,2)</f>
        <v>10</v>
      </c>
      <c r="E72" s="20">
        <f>'2019 SpaceFuncData-Input'!D70</f>
        <v>0.5</v>
      </c>
      <c r="F72" s="20">
        <f>'2019 SpaceFuncData-Input'!E70</f>
        <v>250</v>
      </c>
      <c r="G72" s="20">
        <f>'2019 SpaceFuncData-Input'!F70</f>
        <v>200</v>
      </c>
      <c r="H72" s="20">
        <f>'2019 SpaceFuncData-Input'!G70</f>
        <v>1.5</v>
      </c>
      <c r="I72" s="20">
        <f>'2019 SpaceFuncData-Input'!H70</f>
        <v>0.18</v>
      </c>
      <c r="J72" s="20" t="str">
        <f>'2019 SpaceFuncData-Input'!I70</f>
        <v>Electric</v>
      </c>
      <c r="K72" s="20">
        <f>'2019 SpaceFuncData-Input'!J70</f>
        <v>0.4</v>
      </c>
      <c r="L72" s="20">
        <f>'2019 SpaceFuncData-Input'!K70</f>
        <v>0</v>
      </c>
      <c r="M72" s="20">
        <f>'2019 SpaceFuncData-Input'!L70</f>
        <v>0</v>
      </c>
      <c r="N72" s="20">
        <f>'2019 SpaceFuncData-Input'!M70</f>
        <v>0</v>
      </c>
      <c r="O72" s="20">
        <f>'2019 SpaceFuncData-Input'!N70</f>
        <v>0</v>
      </c>
      <c r="P72" s="138">
        <f>'2019 SpaceFuncData-Input'!O70</f>
        <v>150</v>
      </c>
      <c r="Q72" s="138">
        <f>'2019 SpaceFuncData-Input'!P70</f>
        <v>150</v>
      </c>
      <c r="R72" s="20">
        <f>'2019 SpaceFuncData-Input'!Q70</f>
        <v>0</v>
      </c>
      <c r="S72" s="20">
        <f>'2019 SpaceFuncData-Input'!R70</f>
        <v>0</v>
      </c>
      <c r="T72" s="138">
        <f>'2019 SpaceFuncData-Input'!S70</f>
        <v>75</v>
      </c>
      <c r="U72" s="20">
        <f>'2019 SpaceFuncData-Input'!T70</f>
        <v>500</v>
      </c>
      <c r="V72" s="20">
        <f>'2019 SpaceFuncData-Input'!U70</f>
        <v>1</v>
      </c>
      <c r="W72" s="20">
        <f>'2019 SpaceFuncData-Input'!V70</f>
        <v>4</v>
      </c>
      <c r="X72" s="20" t="str">
        <f>'2019 SpaceFuncData-Input'!W70</f>
        <v>Office</v>
      </c>
      <c r="Y72" s="20" t="str">
        <f t="shared" si="7"/>
        <v>OfficeOccupancy</v>
      </c>
      <c r="Z72" s="20" t="str">
        <f t="shared" si="7"/>
        <v>OfficeReceptacle</v>
      </c>
      <c r="AA72" s="20" t="str">
        <f t="shared" si="7"/>
        <v>OfficeServiceHotWater</v>
      </c>
      <c r="AB72" s="20" t="str">
        <f t="shared" si="7"/>
        <v>OfficeLights</v>
      </c>
      <c r="AC72" s="20" t="str">
        <f t="shared" si="7"/>
        <v>OfficeGasEquip</v>
      </c>
      <c r="AD72" s="20" t="str">
        <f t="shared" si="7"/>
        <v>OfficeRefrigeration</v>
      </c>
      <c r="AE72" s="20" t="str">
        <f t="shared" si="7"/>
        <v>OfficeInfiltration</v>
      </c>
      <c r="AF72" s="20" t="str">
        <f t="shared" si="7"/>
        <v>OfficeHVACAvail</v>
      </c>
      <c r="AG72" s="20" t="str">
        <f t="shared" si="7"/>
        <v>OfficeHtgSetpt</v>
      </c>
      <c r="AH72" s="20" t="str">
        <f t="shared" si="7"/>
        <v>OfficeClgSetpt</v>
      </c>
      <c r="AI72" s="20" t="str">
        <f t="shared" si="7"/>
        <v>OfficeElevator</v>
      </c>
      <c r="AJ72" s="20" t="str">
        <f t="shared" si="7"/>
        <v>OfficeEscalator</v>
      </c>
      <c r="AK72" s="20" t="str">
        <f t="shared" si="7"/>
        <v>OfficeWtrHtrSetpt</v>
      </c>
      <c r="AL72" s="20">
        <f>'2019 SpaceFuncData-Input'!Y70</f>
        <v>261</v>
      </c>
      <c r="AM72" s="20">
        <v>1</v>
      </c>
      <c r="AN72" s="20">
        <v>0</v>
      </c>
      <c r="AO72" s="20">
        <v>1</v>
      </c>
      <c r="AP72" s="160" t="s">
        <v>488</v>
      </c>
      <c r="AQ72" s="160" t="s">
        <v>424</v>
      </c>
      <c r="AR72" s="20" t="s">
        <v>392</v>
      </c>
      <c r="AS72" s="20" t="str">
        <f t="shared" si="8"/>
        <v/>
      </c>
    </row>
    <row r="73" spans="2:45">
      <c r="B73" s="20" t="str">
        <f>TRIM(LEFT('2019 SpaceFuncData-Input'!$A71,IF(ISNUMBER(FIND(" (Note",'2019 SpaceFuncData-Input'!$A71,1)),FIND(" (Note",'2019 SpaceFuncData-Input'!$A71,1),99)))</f>
        <v>Unoccupied-Exclude from Gross Floor Area</v>
      </c>
      <c r="C73" s="20" t="str">
        <f>TRIM('2019 SpaceFuncData-Input'!B71)</f>
        <v>NA</v>
      </c>
      <c r="D73" s="20">
        <f>ROUND('2019 SpaceFuncData-Input'!C71,2)</f>
        <v>0</v>
      </c>
      <c r="E73" s="20">
        <f>'2019 SpaceFuncData-Input'!D71</f>
        <v>0.5</v>
      </c>
      <c r="F73" s="20">
        <f>'2019 SpaceFuncData-Input'!E71</f>
        <v>250</v>
      </c>
      <c r="G73" s="20">
        <f>'2019 SpaceFuncData-Input'!F71</f>
        <v>250</v>
      </c>
      <c r="H73" s="20">
        <f>'2019 SpaceFuncData-Input'!G71</f>
        <v>0</v>
      </c>
      <c r="I73" s="20">
        <f>'2019 SpaceFuncData-Input'!H71</f>
        <v>0</v>
      </c>
      <c r="J73" s="20" t="str">
        <f>'2019 SpaceFuncData-Input'!I71</f>
        <v>Gas</v>
      </c>
      <c r="K73" s="20">
        <f>'2019 SpaceFuncData-Input'!J71</f>
        <v>0</v>
      </c>
      <c r="L73" s="20">
        <f>'2019 SpaceFuncData-Input'!K71</f>
        <v>0</v>
      </c>
      <c r="M73" s="20">
        <f>'2019 SpaceFuncData-Input'!L71</f>
        <v>0</v>
      </c>
      <c r="N73" s="20">
        <f>'2019 SpaceFuncData-Input'!M71</f>
        <v>0</v>
      </c>
      <c r="O73" s="20">
        <f>'2019 SpaceFuncData-Input'!N71</f>
        <v>0</v>
      </c>
      <c r="P73" s="138">
        <f>'2019 SpaceFuncData-Input'!O71</f>
        <v>8760</v>
      </c>
      <c r="Q73" s="138">
        <f>'2019 SpaceFuncData-Input'!P71</f>
        <v>8760</v>
      </c>
      <c r="R73" s="20">
        <f>'2019 SpaceFuncData-Input'!Q71</f>
        <v>0</v>
      </c>
      <c r="S73" s="20">
        <f>'2019 SpaceFuncData-Input'!R71</f>
        <v>0</v>
      </c>
      <c r="T73" s="138">
        <f>'2019 SpaceFuncData-Input'!S71</f>
        <v>0</v>
      </c>
      <c r="U73" s="20">
        <f>'2019 SpaceFuncData-Input'!T71</f>
        <v>0</v>
      </c>
      <c r="V73" s="20">
        <f>'2019 SpaceFuncData-Input'!U71</f>
        <v>0</v>
      </c>
      <c r="W73" s="20">
        <f>'2019 SpaceFuncData-Input'!V71</f>
        <v>0</v>
      </c>
      <c r="X73" s="20" t="str">
        <f>'2019 SpaceFuncData-Input'!W71</f>
        <v>Unoccupied</v>
      </c>
      <c r="Y73" s="20" t="str">
        <f t="shared" si="7"/>
        <v>UnoccupiedOccupancy</v>
      </c>
      <c r="Z73" s="20" t="str">
        <f t="shared" si="7"/>
        <v>UnoccupiedReceptacle</v>
      </c>
      <c r="AA73" s="20" t="str">
        <f t="shared" si="7"/>
        <v>UnoccupiedServiceHotWater</v>
      </c>
      <c r="AB73" s="20" t="str">
        <f t="shared" si="7"/>
        <v>UnoccupiedLights</v>
      </c>
      <c r="AC73" s="20" t="str">
        <f t="shared" si="7"/>
        <v>UnoccupiedGasEquip</v>
      </c>
      <c r="AD73" s="20" t="str">
        <f t="shared" si="7"/>
        <v>UnoccupiedRefrigeration</v>
      </c>
      <c r="AE73" s="20" t="str">
        <f t="shared" si="7"/>
        <v>UnoccupiedInfiltration</v>
      </c>
      <c r="AF73" s="20" t="str">
        <f t="shared" si="7"/>
        <v>UnoccupiedHVACAvail</v>
      </c>
      <c r="AG73" s="20" t="str">
        <f t="shared" si="7"/>
        <v>UnoccupiedHtgSetpt</v>
      </c>
      <c r="AH73" s="20" t="str">
        <f t="shared" si="7"/>
        <v>UnoccupiedClgSetpt</v>
      </c>
      <c r="AI73" s="20" t="str">
        <f t="shared" si="7"/>
        <v>UnoccupiedElevator</v>
      </c>
      <c r="AJ73" s="20" t="str">
        <f t="shared" si="7"/>
        <v>UnoccupiedEscalator</v>
      </c>
      <c r="AK73" s="20" t="str">
        <f t="shared" si="7"/>
        <v>UnoccupiedWtrHtrSetpt</v>
      </c>
      <c r="AL73" s="20">
        <f>'2019 SpaceFuncData-Input'!Y71</f>
        <v>262</v>
      </c>
      <c r="AM73" s="20">
        <v>1</v>
      </c>
      <c r="AN73" s="20">
        <v>1</v>
      </c>
      <c r="AO73" s="20">
        <v>0</v>
      </c>
      <c r="AP73" s="160" t="s">
        <v>489</v>
      </c>
      <c r="AQ73" s="160" t="s">
        <v>470</v>
      </c>
      <c r="AR73" s="20" t="s">
        <v>392</v>
      </c>
      <c r="AS73" s="20" t="str">
        <f t="shared" si="8"/>
        <v/>
      </c>
    </row>
    <row r="74" spans="2:45">
      <c r="B74" s="20" t="str">
        <f>TRIM(LEFT('2019 SpaceFuncData-Input'!$A72,IF(ISNUMBER(FIND(" (Note",'2019 SpaceFuncData-Input'!$A72,1)),FIND(" (Note",'2019 SpaceFuncData-Input'!$A72,1),99)))</f>
        <v>Unoccupied-Include in Gross Floor Area</v>
      </c>
      <c r="C74" s="20" t="str">
        <f>TRIM('2019 SpaceFuncData-Input'!B72)</f>
        <v>NA</v>
      </c>
      <c r="D74" s="20">
        <f>ROUND('2019 SpaceFuncData-Input'!C72,2)</f>
        <v>0</v>
      </c>
      <c r="E74" s="20">
        <f>'2019 SpaceFuncData-Input'!D72</f>
        <v>0.5</v>
      </c>
      <c r="F74" s="20">
        <f>'2019 SpaceFuncData-Input'!E72</f>
        <v>250</v>
      </c>
      <c r="G74" s="20">
        <f>'2019 SpaceFuncData-Input'!F72</f>
        <v>250</v>
      </c>
      <c r="H74" s="20">
        <f>'2019 SpaceFuncData-Input'!G72</f>
        <v>0</v>
      </c>
      <c r="I74" s="20">
        <f>'2019 SpaceFuncData-Input'!H72</f>
        <v>0</v>
      </c>
      <c r="J74" s="20" t="str">
        <f>'2019 SpaceFuncData-Input'!I72</f>
        <v>Gas</v>
      </c>
      <c r="K74" s="20">
        <f>'2019 SpaceFuncData-Input'!J72</f>
        <v>0</v>
      </c>
      <c r="L74" s="20">
        <f>'2019 SpaceFuncData-Input'!K72</f>
        <v>0</v>
      </c>
      <c r="M74" s="20">
        <f>'2019 SpaceFuncData-Input'!L72</f>
        <v>0</v>
      </c>
      <c r="N74" s="20">
        <f>'2019 SpaceFuncData-Input'!M72</f>
        <v>0</v>
      </c>
      <c r="O74" s="20">
        <f>'2019 SpaceFuncData-Input'!N72</f>
        <v>0</v>
      </c>
      <c r="P74" s="138">
        <f>'2019 SpaceFuncData-Input'!O72</f>
        <v>8760</v>
      </c>
      <c r="Q74" s="138">
        <f>'2019 SpaceFuncData-Input'!P72</f>
        <v>8760</v>
      </c>
      <c r="R74" s="20">
        <f>'2019 SpaceFuncData-Input'!Q72</f>
        <v>0</v>
      </c>
      <c r="S74" s="20">
        <f>'2019 SpaceFuncData-Input'!R72</f>
        <v>0</v>
      </c>
      <c r="T74" s="138">
        <f>'2019 SpaceFuncData-Input'!S72</f>
        <v>0</v>
      </c>
      <c r="U74" s="20">
        <f>'2019 SpaceFuncData-Input'!T72</f>
        <v>0</v>
      </c>
      <c r="V74" s="20">
        <f>'2019 SpaceFuncData-Input'!U72</f>
        <v>0</v>
      </c>
      <c r="W74" s="20">
        <f>'2019 SpaceFuncData-Input'!V72</f>
        <v>0</v>
      </c>
      <c r="X74" s="20" t="str">
        <f>'2019 SpaceFuncData-Input'!W72</f>
        <v>Unoccupied</v>
      </c>
      <c r="Y74" s="20" t="str">
        <f t="shared" si="7"/>
        <v>UnoccupiedOccupancy</v>
      </c>
      <c r="Z74" s="20" t="str">
        <f t="shared" si="7"/>
        <v>UnoccupiedReceptacle</v>
      </c>
      <c r="AA74" s="20" t="str">
        <f t="shared" si="7"/>
        <v>UnoccupiedServiceHotWater</v>
      </c>
      <c r="AB74" s="20" t="str">
        <f t="shared" si="7"/>
        <v>UnoccupiedLights</v>
      </c>
      <c r="AC74" s="20" t="str">
        <f t="shared" si="7"/>
        <v>UnoccupiedGasEquip</v>
      </c>
      <c r="AD74" s="20" t="str">
        <f t="shared" si="7"/>
        <v>UnoccupiedRefrigeration</v>
      </c>
      <c r="AE74" s="20" t="str">
        <f t="shared" si="7"/>
        <v>UnoccupiedInfiltration</v>
      </c>
      <c r="AF74" s="20" t="str">
        <f t="shared" si="7"/>
        <v>UnoccupiedHVACAvail</v>
      </c>
      <c r="AG74" s="20" t="str">
        <f t="shared" si="7"/>
        <v>UnoccupiedHtgSetpt</v>
      </c>
      <c r="AH74" s="20" t="str">
        <f t="shared" si="7"/>
        <v>UnoccupiedClgSetpt</v>
      </c>
      <c r="AI74" s="20" t="str">
        <f t="shared" si="7"/>
        <v>UnoccupiedElevator</v>
      </c>
      <c r="AJ74" s="20" t="str">
        <f t="shared" si="7"/>
        <v>UnoccupiedEscalator</v>
      </c>
      <c r="AK74" s="20" t="str">
        <f t="shared" si="7"/>
        <v>UnoccupiedWtrHtrSetpt</v>
      </c>
      <c r="AL74" s="20">
        <f>'2019 SpaceFuncData-Input'!Y72</f>
        <v>263</v>
      </c>
      <c r="AM74" s="20">
        <v>1</v>
      </c>
      <c r="AN74" s="20">
        <v>1</v>
      </c>
      <c r="AO74" s="20">
        <v>0</v>
      </c>
      <c r="AP74" s="160" t="s">
        <v>490</v>
      </c>
      <c r="AQ74" s="160" t="s">
        <v>416</v>
      </c>
      <c r="AR74" s="20" t="s">
        <v>392</v>
      </c>
      <c r="AS74" s="20" t="str">
        <f t="shared" si="8"/>
        <v/>
      </c>
    </row>
    <row r="75" spans="2:45">
      <c r="B75" s="20" t="str">
        <f>TRIM(LEFT('2019 SpaceFuncData-Input'!$A73,IF(ISNUMBER(FIND(" (Note",'2019 SpaceFuncData-Input'!$A73,1)),FIND(" (Note",'2019 SpaceFuncData-Input'!$A73,1),99)))</f>
        <v>Videoconferencing Studio</v>
      </c>
      <c r="C75" s="20" t="str">
        <f>TRIM('2019 SpaceFuncData-Input'!B73)</f>
        <v>General - Conference/meeting</v>
      </c>
      <c r="D75" s="20">
        <f>ROUND('2019 SpaceFuncData-Input'!C73,2)</f>
        <v>10</v>
      </c>
      <c r="E75" s="20">
        <f>'2019 SpaceFuncData-Input'!D73</f>
        <v>0.5</v>
      </c>
      <c r="F75" s="20">
        <f>'2019 SpaceFuncData-Input'!E73</f>
        <v>250</v>
      </c>
      <c r="G75" s="20">
        <f>'2019 SpaceFuncData-Input'!F73</f>
        <v>200</v>
      </c>
      <c r="H75" s="20">
        <f>'2019 SpaceFuncData-Input'!G73</f>
        <v>1.5</v>
      </c>
      <c r="I75" s="20">
        <f>'2019 SpaceFuncData-Input'!H73</f>
        <v>0.18</v>
      </c>
      <c r="J75" s="20" t="str">
        <f>'2019 SpaceFuncData-Input'!I73</f>
        <v>Electric</v>
      </c>
      <c r="K75" s="20">
        <f>'2019 SpaceFuncData-Input'!J73</f>
        <v>0.9</v>
      </c>
      <c r="L75" s="20" t="str">
        <f>'2019 SpaceFuncData-Input'!K73</f>
        <v>Videoconferencing</v>
      </c>
      <c r="M75" s="20">
        <f>'2019 SpaceFuncData-Input'!L73</f>
        <v>1</v>
      </c>
      <c r="N75" s="20">
        <f>'2019 SpaceFuncData-Input'!M73</f>
        <v>0</v>
      </c>
      <c r="O75" s="20">
        <f>'2019 SpaceFuncData-Input'!N73</f>
        <v>0</v>
      </c>
      <c r="P75" s="138">
        <f>'2019 SpaceFuncData-Input'!O73</f>
        <v>150</v>
      </c>
      <c r="Q75" s="138">
        <f>'2019 SpaceFuncData-Input'!P73</f>
        <v>150</v>
      </c>
      <c r="R75" s="20">
        <f>'2019 SpaceFuncData-Input'!Q73</f>
        <v>0</v>
      </c>
      <c r="S75" s="20">
        <f>'2019 SpaceFuncData-Input'!R73</f>
        <v>0</v>
      </c>
      <c r="T75" s="138">
        <f>'2019 SpaceFuncData-Input'!S73</f>
        <v>300</v>
      </c>
      <c r="U75" s="20">
        <f>'2019 SpaceFuncData-Input'!T73</f>
        <v>300</v>
      </c>
      <c r="V75" s="20">
        <f>'2019 SpaceFuncData-Input'!U73</f>
        <v>1.5</v>
      </c>
      <c r="W75" s="20">
        <f>'2019 SpaceFuncData-Input'!V73</f>
        <v>2</v>
      </c>
      <c r="X75" s="20" t="str">
        <f>'2019 SpaceFuncData-Input'!W73</f>
        <v>Office</v>
      </c>
      <c r="Y75" s="20" t="str">
        <f t="shared" ref="Y75:AK88" si="9">$X75&amp;Y$90</f>
        <v>OfficeOccupancy</v>
      </c>
      <c r="Z75" s="20" t="str">
        <f t="shared" si="9"/>
        <v>OfficeReceptacle</v>
      </c>
      <c r="AA75" s="20" t="str">
        <f t="shared" si="9"/>
        <v>OfficeServiceHotWater</v>
      </c>
      <c r="AB75" s="20" t="str">
        <f t="shared" si="9"/>
        <v>OfficeLights</v>
      </c>
      <c r="AC75" s="20" t="str">
        <f t="shared" si="9"/>
        <v>OfficeGasEquip</v>
      </c>
      <c r="AD75" s="20" t="str">
        <f t="shared" si="9"/>
        <v>OfficeRefrigeration</v>
      </c>
      <c r="AE75" s="20" t="str">
        <f t="shared" si="9"/>
        <v>OfficeInfiltration</v>
      </c>
      <c r="AF75" s="20" t="str">
        <f t="shared" si="9"/>
        <v>OfficeHVACAvail</v>
      </c>
      <c r="AG75" s="20" t="str">
        <f t="shared" si="9"/>
        <v>OfficeHtgSetpt</v>
      </c>
      <c r="AH75" s="20" t="str">
        <f t="shared" si="9"/>
        <v>OfficeClgSetpt</v>
      </c>
      <c r="AI75" s="20" t="str">
        <f t="shared" si="9"/>
        <v>OfficeElevator</v>
      </c>
      <c r="AJ75" s="20" t="str">
        <f t="shared" si="9"/>
        <v>OfficeEscalator</v>
      </c>
      <c r="AK75" s="20" t="str">
        <f t="shared" si="9"/>
        <v>OfficeWtrHtrSetpt</v>
      </c>
      <c r="AL75" s="20">
        <f>'2019 SpaceFuncData-Input'!Y73</f>
        <v>264</v>
      </c>
      <c r="AM75" s="20">
        <v>1</v>
      </c>
      <c r="AN75" s="20">
        <v>0</v>
      </c>
      <c r="AO75" s="20">
        <v>0</v>
      </c>
      <c r="AP75" s="160" t="s">
        <v>491</v>
      </c>
      <c r="AQ75" s="160" t="s">
        <v>416</v>
      </c>
      <c r="AR75" s="20" t="s">
        <v>392</v>
      </c>
      <c r="AS75" s="20" t="str">
        <f t="shared" si="8"/>
        <v/>
      </c>
    </row>
    <row r="76" spans="2:45">
      <c r="B76" s="20" t="str">
        <f>TRIM(LEFT('2019 SpaceFuncData-Input'!$A74,IF(ISNUMBER(FIND(" (Note",'2019 SpaceFuncData-Input'!$A74,1)),FIND(" (Note",'2019 SpaceFuncData-Input'!$A74,1),99)))</f>
        <v>Aging Eye/Low-vision (Corridor Area)</v>
      </c>
      <c r="C76" s="20" t="str">
        <f>TRIM('2019 SpaceFuncData-Input'!B74)</f>
        <v>General - Corridors</v>
      </c>
      <c r="D76" s="20">
        <f>ROUND('2019 SpaceFuncData-Input'!C74,2)</f>
        <v>10</v>
      </c>
      <c r="E76" s="20">
        <f>'2019 SpaceFuncData-Input'!D74</f>
        <v>0.5</v>
      </c>
      <c r="F76" s="20">
        <f>'2019 SpaceFuncData-Input'!E74</f>
        <v>250</v>
      </c>
      <c r="G76" s="20">
        <f>'2019 SpaceFuncData-Input'!F74</f>
        <v>250</v>
      </c>
      <c r="H76" s="20">
        <f>'2019 SpaceFuncData-Input'!G74</f>
        <v>0</v>
      </c>
      <c r="I76" s="20">
        <f>'2019 SpaceFuncData-Input'!H74</f>
        <v>0</v>
      </c>
      <c r="J76" s="20" t="str">
        <f>'2019 SpaceFuncData-Input'!I74</f>
        <v>Electric</v>
      </c>
      <c r="K76" s="20">
        <f>'2019 SpaceFuncData-Input'!J74</f>
        <v>0.8</v>
      </c>
      <c r="L76" s="20" t="str">
        <f>'2019 SpaceFuncData-Input'!K74</f>
        <v>Decorative (Note 4)</v>
      </c>
      <c r="M76" s="20">
        <f>'2019 SpaceFuncData-Input'!L74</f>
        <v>0.15</v>
      </c>
      <c r="N76" s="20">
        <f>'2019 SpaceFuncData-Input'!M74</f>
        <v>0</v>
      </c>
      <c r="O76" s="20">
        <f>'2019 SpaceFuncData-Input'!N74</f>
        <v>0</v>
      </c>
      <c r="P76" s="138">
        <f>'2019 SpaceFuncData-Input'!O74</f>
        <v>150</v>
      </c>
      <c r="Q76" s="138">
        <f>'2019 SpaceFuncData-Input'!P74</f>
        <v>150</v>
      </c>
      <c r="R76" s="20">
        <f>'2019 SpaceFuncData-Input'!Q74</f>
        <v>0</v>
      </c>
      <c r="S76" s="20">
        <f>'2019 SpaceFuncData-Input'!R74</f>
        <v>0</v>
      </c>
      <c r="T76" s="138">
        <f>'2019 SpaceFuncData-Input'!S74</f>
        <v>50</v>
      </c>
      <c r="U76" s="20">
        <f>'2019 SpaceFuncData-Input'!T74</f>
        <v>100</v>
      </c>
      <c r="V76" s="20">
        <f>'2019 SpaceFuncData-Input'!U74</f>
        <v>1.5</v>
      </c>
      <c r="W76" s="20">
        <f>'2019 SpaceFuncData-Input'!V74</f>
        <v>2</v>
      </c>
      <c r="X76" s="20" t="str">
        <f>'2019 SpaceFuncData-Input'!W74</f>
        <v>Office</v>
      </c>
      <c r="Y76" s="20" t="str">
        <f t="shared" si="9"/>
        <v>OfficeOccupancy</v>
      </c>
      <c r="Z76" s="20" t="str">
        <f t="shared" si="9"/>
        <v>OfficeReceptacle</v>
      </c>
      <c r="AA76" s="20" t="str">
        <f t="shared" si="9"/>
        <v>OfficeServiceHotWater</v>
      </c>
      <c r="AB76" s="20" t="str">
        <f t="shared" si="9"/>
        <v>OfficeLights</v>
      </c>
      <c r="AC76" s="20" t="str">
        <f t="shared" si="9"/>
        <v>OfficeGasEquip</v>
      </c>
      <c r="AD76" s="20" t="str">
        <f t="shared" si="9"/>
        <v>OfficeRefrigeration</v>
      </c>
      <c r="AE76" s="20" t="str">
        <f t="shared" si="9"/>
        <v>OfficeInfiltration</v>
      </c>
      <c r="AF76" s="20" t="str">
        <f t="shared" si="9"/>
        <v>OfficeHVACAvail</v>
      </c>
      <c r="AG76" s="20" t="str">
        <f t="shared" si="9"/>
        <v>OfficeHtgSetpt</v>
      </c>
      <c r="AH76" s="20" t="str">
        <f t="shared" si="9"/>
        <v>OfficeClgSetpt</v>
      </c>
      <c r="AI76" s="20" t="str">
        <f t="shared" si="9"/>
        <v>OfficeElevator</v>
      </c>
      <c r="AJ76" s="20" t="str">
        <f t="shared" si="9"/>
        <v>OfficeEscalator</v>
      </c>
      <c r="AK76" s="20" t="str">
        <f t="shared" si="9"/>
        <v>OfficeWtrHtrSetpt</v>
      </c>
      <c r="AL76" s="20">
        <f>'2019 SpaceFuncData-Input'!Y74</f>
        <v>269</v>
      </c>
      <c r="AM76" s="20">
        <v>1</v>
      </c>
      <c r="AN76" s="20">
        <v>1</v>
      </c>
      <c r="AO76" s="20">
        <v>0</v>
      </c>
      <c r="AP76" s="160" t="s">
        <v>492</v>
      </c>
      <c r="AQ76" s="160" t="s">
        <v>416</v>
      </c>
      <c r="AR76" s="20" t="s">
        <v>392</v>
      </c>
      <c r="AS76" s="20" t="str">
        <f t="shared" si="8"/>
        <v/>
      </c>
    </row>
    <row r="77" spans="2:45">
      <c r="B77" s="20" t="str">
        <f>TRIM(LEFT('2019 SpaceFuncData-Input'!$A75,IF(ISNUMBER(FIND(" (Note",'2019 SpaceFuncData-Input'!$A75,1)),FIND(" (Note",'2019 SpaceFuncData-Input'!$A75,1),99)))</f>
        <v>Aging Eye/Low-vision (Dining)</v>
      </c>
      <c r="C77" s="20" t="str">
        <f>TRIM('2019 SpaceFuncData-Input'!B75)</f>
        <v>Food Service - Cafeteria/fast-food dining</v>
      </c>
      <c r="D77" s="20">
        <f>ROUND('2019 SpaceFuncData-Input'!C75,2)</f>
        <v>66.67</v>
      </c>
      <c r="E77" s="20">
        <f>'2019 SpaceFuncData-Input'!D75</f>
        <v>0.5</v>
      </c>
      <c r="F77" s="20">
        <f>'2019 SpaceFuncData-Input'!E75</f>
        <v>275</v>
      </c>
      <c r="G77" s="20">
        <f>'2019 SpaceFuncData-Input'!F75</f>
        <v>275</v>
      </c>
      <c r="H77" s="20">
        <f>'2019 SpaceFuncData-Input'!G75</f>
        <v>0.5</v>
      </c>
      <c r="I77" s="20">
        <f>'2019 SpaceFuncData-Input'!H75</f>
        <v>0.57799999999999996</v>
      </c>
      <c r="J77" s="20" t="str">
        <f>'2019 SpaceFuncData-Input'!I75</f>
        <v>Gas</v>
      </c>
      <c r="K77" s="20">
        <f>'2019 SpaceFuncData-Input'!J75</f>
        <v>0.8</v>
      </c>
      <c r="L77" s="20" t="str">
        <f>'2019 SpaceFuncData-Input'!K75</f>
        <v>Ornamental</v>
      </c>
      <c r="M77" s="20">
        <f>'2019 SpaceFuncData-Input'!L75</f>
        <v>0.3</v>
      </c>
      <c r="N77" s="20">
        <f>'2019 SpaceFuncData-Input'!M75</f>
        <v>0</v>
      </c>
      <c r="O77" s="20">
        <f>'2019 SpaceFuncData-Input'!N75</f>
        <v>0</v>
      </c>
      <c r="P77" s="138">
        <f>'2019 SpaceFuncData-Input'!O75</f>
        <v>150</v>
      </c>
      <c r="Q77" s="138">
        <f>'2019 SpaceFuncData-Input'!P75</f>
        <v>150</v>
      </c>
      <c r="R77" s="20">
        <f>'2019 SpaceFuncData-Input'!Q75</f>
        <v>0</v>
      </c>
      <c r="S77" s="20">
        <f>'2019 SpaceFuncData-Input'!R75</f>
        <v>0.25</v>
      </c>
      <c r="T77" s="138">
        <f>'2019 SpaceFuncData-Input'!S75</f>
        <v>50</v>
      </c>
      <c r="U77" s="20">
        <f>'2019 SpaceFuncData-Input'!T75</f>
        <v>200</v>
      </c>
      <c r="V77" s="20">
        <f>'2019 SpaceFuncData-Input'!U75</f>
        <v>1.5</v>
      </c>
      <c r="W77" s="20">
        <f>'2019 SpaceFuncData-Input'!V75</f>
        <v>2</v>
      </c>
      <c r="X77" s="20" t="str">
        <f>'2019 SpaceFuncData-Input'!W75</f>
        <v>Restaurant</v>
      </c>
      <c r="Y77" s="20" t="str">
        <f t="shared" si="9"/>
        <v>RestaurantOccupancy</v>
      </c>
      <c r="Z77" s="20" t="str">
        <f t="shared" si="9"/>
        <v>RestaurantReceptacle</v>
      </c>
      <c r="AA77" s="20" t="str">
        <f t="shared" si="9"/>
        <v>RestaurantServiceHotWater</v>
      </c>
      <c r="AB77" s="20" t="str">
        <f t="shared" si="9"/>
        <v>RestaurantLights</v>
      </c>
      <c r="AC77" s="20" t="str">
        <f t="shared" si="9"/>
        <v>RestaurantGasEquip</v>
      </c>
      <c r="AD77" s="20" t="str">
        <f t="shared" si="9"/>
        <v>RestaurantRefrigeration</v>
      </c>
      <c r="AE77" s="20" t="str">
        <f t="shared" si="9"/>
        <v>RestaurantInfiltration</v>
      </c>
      <c r="AF77" s="20" t="str">
        <f t="shared" si="9"/>
        <v>RestaurantHVACAvail</v>
      </c>
      <c r="AG77" s="20" t="str">
        <f t="shared" si="9"/>
        <v>RestaurantHtgSetpt</v>
      </c>
      <c r="AH77" s="20" t="str">
        <f t="shared" si="9"/>
        <v>RestaurantClgSetpt</v>
      </c>
      <c r="AI77" s="20" t="str">
        <f t="shared" si="9"/>
        <v>RestaurantElevator</v>
      </c>
      <c r="AJ77" s="20" t="str">
        <f t="shared" si="9"/>
        <v>RestaurantEscalator</v>
      </c>
      <c r="AK77" s="20" t="str">
        <f t="shared" si="9"/>
        <v>RestaurantWtrHtrSetpt</v>
      </c>
      <c r="AL77" s="20">
        <f>'2019 SpaceFuncData-Input'!Y75</f>
        <v>270</v>
      </c>
      <c r="AM77" s="20">
        <v>1</v>
      </c>
      <c r="AN77" s="20">
        <v>0</v>
      </c>
      <c r="AO77" s="20">
        <v>0</v>
      </c>
      <c r="AP77" s="160" t="s">
        <v>493</v>
      </c>
      <c r="AQ77" s="160" t="s">
        <v>416</v>
      </c>
      <c r="AR77" s="20" t="s">
        <v>392</v>
      </c>
      <c r="AS77" s="20" t="str">
        <f t="shared" si="8"/>
        <v/>
      </c>
    </row>
    <row r="78" spans="2:45">
      <c r="B78" s="20" t="str">
        <f>TRIM(LEFT('2019 SpaceFuncData-Input'!$A76,IF(ISNUMBER(FIND(" (Note",'2019 SpaceFuncData-Input'!$A76,1)),FIND(" (Note",'2019 SpaceFuncData-Input'!$A76,1),99)))</f>
        <v>Aging Eye/Low-vision (Lounge/Waiting Area)</v>
      </c>
      <c r="C78" s="20" t="str">
        <f>TRIM('2019 SpaceFuncData-Input'!B76)</f>
        <v>General - Break rooms</v>
      </c>
      <c r="D78" s="20">
        <f>ROUND('2019 SpaceFuncData-Input'!C76,2)</f>
        <v>66.67</v>
      </c>
      <c r="E78" s="20">
        <f>'2019 SpaceFuncData-Input'!D76</f>
        <v>0.5</v>
      </c>
      <c r="F78" s="20">
        <f>'2019 SpaceFuncData-Input'!E76</f>
        <v>275</v>
      </c>
      <c r="G78" s="20">
        <f>'2019 SpaceFuncData-Input'!F76</f>
        <v>275</v>
      </c>
      <c r="H78" s="20">
        <f>'2019 SpaceFuncData-Input'!G76</f>
        <v>1</v>
      </c>
      <c r="I78" s="20">
        <f>'2019 SpaceFuncData-Input'!H76</f>
        <v>0.09</v>
      </c>
      <c r="J78" s="20" t="str">
        <f>'2019 SpaceFuncData-Input'!I76</f>
        <v>Gas</v>
      </c>
      <c r="K78" s="20">
        <f>'2019 SpaceFuncData-Input'!J76</f>
        <v>0.75</v>
      </c>
      <c r="L78" s="20" t="str">
        <f>'2019 SpaceFuncData-Input'!K76</f>
        <v>Ornamental</v>
      </c>
      <c r="M78" s="20">
        <f>'2019 SpaceFuncData-Input'!L76</f>
        <v>0.3</v>
      </c>
      <c r="N78" s="20">
        <f>'2019 SpaceFuncData-Input'!M76</f>
        <v>0</v>
      </c>
      <c r="O78" s="20">
        <f>'2019 SpaceFuncData-Input'!N76</f>
        <v>0</v>
      </c>
      <c r="P78" s="138">
        <f>'2019 SpaceFuncData-Input'!O76</f>
        <v>150</v>
      </c>
      <c r="Q78" s="138">
        <f>'2019 SpaceFuncData-Input'!P76</f>
        <v>150</v>
      </c>
      <c r="R78" s="20">
        <f>'2019 SpaceFuncData-Input'!Q76</f>
        <v>0</v>
      </c>
      <c r="S78" s="20">
        <f>'2019 SpaceFuncData-Input'!R76</f>
        <v>0</v>
      </c>
      <c r="T78" s="138">
        <f>'2019 SpaceFuncData-Input'!S76</f>
        <v>40</v>
      </c>
      <c r="U78" s="20">
        <f>'2019 SpaceFuncData-Input'!T76</f>
        <v>300</v>
      </c>
      <c r="V78" s="20">
        <f>'2019 SpaceFuncData-Input'!U76</f>
        <v>1.5</v>
      </c>
      <c r="W78" s="20">
        <f>'2019 SpaceFuncData-Input'!V76</f>
        <v>2</v>
      </c>
      <c r="X78" s="20" t="str">
        <f>'2019 SpaceFuncData-Input'!W76</f>
        <v>Assembly</v>
      </c>
      <c r="Y78" s="20" t="str">
        <f t="shared" si="9"/>
        <v>AssemblyOccupancy</v>
      </c>
      <c r="Z78" s="20" t="str">
        <f t="shared" si="9"/>
        <v>AssemblyReceptacle</v>
      </c>
      <c r="AA78" s="20" t="str">
        <f t="shared" si="9"/>
        <v>AssemblyServiceHotWater</v>
      </c>
      <c r="AB78" s="20" t="str">
        <f t="shared" si="9"/>
        <v>AssemblyLights</v>
      </c>
      <c r="AC78" s="20" t="str">
        <f t="shared" si="9"/>
        <v>AssemblyGasEquip</v>
      </c>
      <c r="AD78" s="20" t="str">
        <f t="shared" si="9"/>
        <v>AssemblyRefrigeration</v>
      </c>
      <c r="AE78" s="20" t="str">
        <f t="shared" si="9"/>
        <v>AssemblyInfiltration</v>
      </c>
      <c r="AF78" s="20" t="str">
        <f t="shared" si="9"/>
        <v>AssemblyHVACAvail</v>
      </c>
      <c r="AG78" s="20" t="str">
        <f t="shared" si="9"/>
        <v>AssemblyHtgSetpt</v>
      </c>
      <c r="AH78" s="20" t="str">
        <f t="shared" si="9"/>
        <v>AssemblyClgSetpt</v>
      </c>
      <c r="AI78" s="20" t="str">
        <f t="shared" si="9"/>
        <v>AssemblyElevator</v>
      </c>
      <c r="AJ78" s="20" t="str">
        <f t="shared" si="9"/>
        <v>AssemblyEscalator</v>
      </c>
      <c r="AK78" s="20" t="str">
        <f t="shared" si="9"/>
        <v>AssemblyWtrHtrSetpt</v>
      </c>
      <c r="AL78" s="20">
        <f>'2019 SpaceFuncData-Input'!Y76</f>
        <v>271</v>
      </c>
      <c r="AM78" s="20">
        <v>1</v>
      </c>
      <c r="AN78" s="20">
        <v>0</v>
      </c>
      <c r="AO78" s="20">
        <v>0</v>
      </c>
      <c r="AP78" s="160" t="s">
        <v>494</v>
      </c>
      <c r="AQ78" s="160" t="s">
        <v>416</v>
      </c>
      <c r="AR78" s="20" t="s">
        <v>392</v>
      </c>
      <c r="AS78" s="20" t="str">
        <f t="shared" si="8"/>
        <v/>
      </c>
    </row>
    <row r="79" spans="2:45">
      <c r="B79" s="20" t="str">
        <f>TRIM(LEFT('2019 SpaceFuncData-Input'!$A77,IF(ISNUMBER(FIND(" (Note",'2019 SpaceFuncData-Input'!$A77,1)),FIND(" (Note",'2019 SpaceFuncData-Input'!$A77,1),99)))</f>
        <v>Aging Eye/Low-vision (Main Entry Lobby)</v>
      </c>
      <c r="C79" s="20" t="str">
        <f>TRIM('2019 SpaceFuncData-Input'!B77)</f>
        <v>Office - Main entry lobbies</v>
      </c>
      <c r="D79" s="20">
        <f>ROUND('2019 SpaceFuncData-Input'!C77,2)</f>
        <v>66.67</v>
      </c>
      <c r="E79" s="20">
        <f>'2019 SpaceFuncData-Input'!D77</f>
        <v>0.5</v>
      </c>
      <c r="F79" s="20">
        <f>'2019 SpaceFuncData-Input'!E77</f>
        <v>250</v>
      </c>
      <c r="G79" s="20">
        <f>'2019 SpaceFuncData-Input'!F77</f>
        <v>250</v>
      </c>
      <c r="H79" s="20">
        <f>'2019 SpaceFuncData-Input'!G77</f>
        <v>0.5</v>
      </c>
      <c r="I79" s="20">
        <f>'2019 SpaceFuncData-Input'!H77</f>
        <v>0.09</v>
      </c>
      <c r="J79" s="20" t="str">
        <f>'2019 SpaceFuncData-Input'!I77</f>
        <v>Electric</v>
      </c>
      <c r="K79" s="20">
        <f>'2019 SpaceFuncData-Input'!J77</f>
        <v>0.85</v>
      </c>
      <c r="L79" s="20" t="str">
        <f>'2019 SpaceFuncData-Input'!K77</f>
        <v>Ornamental</v>
      </c>
      <c r="M79" s="20">
        <f>'2019 SpaceFuncData-Input'!L77</f>
        <v>0.3</v>
      </c>
      <c r="N79" s="20" t="str">
        <f>'2019 SpaceFuncData-Input'!M77</f>
        <v>Transition Lighitng OFF at night (Note 12)</v>
      </c>
      <c r="O79" s="20">
        <f>'2019 SpaceFuncData-Input'!N77</f>
        <v>0.95</v>
      </c>
      <c r="P79" s="138">
        <f>'2019 SpaceFuncData-Input'!O77</f>
        <v>150</v>
      </c>
      <c r="Q79" s="138">
        <f>'2019 SpaceFuncData-Input'!P77</f>
        <v>150</v>
      </c>
      <c r="R79" s="20">
        <f>'2019 SpaceFuncData-Input'!Q77</f>
        <v>0</v>
      </c>
      <c r="S79" s="20">
        <f>'2019 SpaceFuncData-Input'!R77</f>
        <v>0</v>
      </c>
      <c r="T79" s="138">
        <f>'2019 SpaceFuncData-Input'!S77</f>
        <v>50</v>
      </c>
      <c r="U79" s="20">
        <f>'2019 SpaceFuncData-Input'!T77</f>
        <v>200</v>
      </c>
      <c r="V79" s="20">
        <f>'2019 SpaceFuncData-Input'!U77</f>
        <v>1.5</v>
      </c>
      <c r="W79" s="20">
        <f>'2019 SpaceFuncData-Input'!V77</f>
        <v>2</v>
      </c>
      <c r="X79" s="20" t="str">
        <f>'2019 SpaceFuncData-Input'!W77</f>
        <v>Assembly</v>
      </c>
      <c r="Y79" s="20" t="str">
        <f t="shared" si="9"/>
        <v>AssemblyOccupancy</v>
      </c>
      <c r="Z79" s="20" t="str">
        <f t="shared" si="9"/>
        <v>AssemblyReceptacle</v>
      </c>
      <c r="AA79" s="20" t="str">
        <f t="shared" si="9"/>
        <v>AssemblyServiceHotWater</v>
      </c>
      <c r="AB79" s="20" t="str">
        <f t="shared" si="9"/>
        <v>AssemblyLights</v>
      </c>
      <c r="AC79" s="20" t="str">
        <f t="shared" si="9"/>
        <v>AssemblyGasEquip</v>
      </c>
      <c r="AD79" s="20" t="str">
        <f t="shared" si="9"/>
        <v>AssemblyRefrigeration</v>
      </c>
      <c r="AE79" s="20" t="str">
        <f t="shared" si="9"/>
        <v>AssemblyInfiltration</v>
      </c>
      <c r="AF79" s="20" t="str">
        <f t="shared" si="9"/>
        <v>AssemblyHVACAvail</v>
      </c>
      <c r="AG79" s="20" t="str">
        <f t="shared" si="9"/>
        <v>AssemblyHtgSetpt</v>
      </c>
      <c r="AH79" s="20" t="str">
        <f t="shared" si="9"/>
        <v>AssemblyClgSetpt</v>
      </c>
      <c r="AI79" s="20" t="str">
        <f t="shared" si="9"/>
        <v>AssemblyElevator</v>
      </c>
      <c r="AJ79" s="20" t="str">
        <f t="shared" si="9"/>
        <v>AssemblyEscalator</v>
      </c>
      <c r="AK79" s="20" t="str">
        <f t="shared" si="9"/>
        <v>AssemblyWtrHtrSetpt</v>
      </c>
      <c r="AL79" s="20">
        <f>'2019 SpaceFuncData-Input'!Y77</f>
        <v>272</v>
      </c>
      <c r="AM79" s="20">
        <v>1</v>
      </c>
      <c r="AN79" s="20">
        <v>0</v>
      </c>
      <c r="AO79" s="20">
        <v>0</v>
      </c>
      <c r="AP79" s="160" t="s">
        <v>495</v>
      </c>
      <c r="AQ79" s="160" t="s">
        <v>416</v>
      </c>
      <c r="AR79" s="20" t="s">
        <v>392</v>
      </c>
      <c r="AS79" s="20" t="str">
        <f t="shared" si="8"/>
        <v/>
      </c>
    </row>
    <row r="80" spans="2:45">
      <c r="B80" s="20" t="str">
        <f>TRIM(LEFT('2019 SpaceFuncData-Input'!$A78,IF(ISNUMBER(FIND(" (Note",'2019 SpaceFuncData-Input'!$A78,1)),FIND(" (Note",'2019 SpaceFuncData-Input'!$A78,1),99)))</f>
        <v>Aging Eye/Low-vision (Multipurpose Room)</v>
      </c>
      <c r="C80" s="20" t="str">
        <f>TRIM('2019 SpaceFuncData-Input'!B78)</f>
        <v>General - Conference/meeting</v>
      </c>
      <c r="D80" s="20">
        <f>ROUND('2019 SpaceFuncData-Input'!C78,2)</f>
        <v>66.67</v>
      </c>
      <c r="E80" s="20">
        <f>'2019 SpaceFuncData-Input'!D78</f>
        <v>0.5</v>
      </c>
      <c r="F80" s="20">
        <f>'2019 SpaceFuncData-Input'!E78</f>
        <v>245</v>
      </c>
      <c r="G80" s="20">
        <f>'2019 SpaceFuncData-Input'!F78</f>
        <v>155</v>
      </c>
      <c r="H80" s="20">
        <f>'2019 SpaceFuncData-Input'!G78</f>
        <v>1</v>
      </c>
      <c r="I80" s="20">
        <f>'2019 SpaceFuncData-Input'!H78</f>
        <v>0.09</v>
      </c>
      <c r="J80" s="20" t="str">
        <f>'2019 SpaceFuncData-Input'!I78</f>
        <v>Electric</v>
      </c>
      <c r="K80" s="20">
        <f>'2019 SpaceFuncData-Input'!J78</f>
        <v>0.95</v>
      </c>
      <c r="L80" s="20" t="str">
        <f>'2019 SpaceFuncData-Input'!K78</f>
        <v>Ornamental</v>
      </c>
      <c r="M80" s="20">
        <f>'2019 SpaceFuncData-Input'!L78</f>
        <v>0.3</v>
      </c>
      <c r="N80" s="20">
        <f>'2019 SpaceFuncData-Input'!M78</f>
        <v>0</v>
      </c>
      <c r="O80" s="20">
        <f>'2019 SpaceFuncData-Input'!N78</f>
        <v>0</v>
      </c>
      <c r="P80" s="138">
        <f>'2019 SpaceFuncData-Input'!O78</f>
        <v>150</v>
      </c>
      <c r="Q80" s="138">
        <f>'2019 SpaceFuncData-Input'!P78</f>
        <v>150</v>
      </c>
      <c r="R80" s="20">
        <f>'2019 SpaceFuncData-Input'!Q78</f>
        <v>0</v>
      </c>
      <c r="S80" s="20">
        <f>'2019 SpaceFuncData-Input'!R78</f>
        <v>0</v>
      </c>
      <c r="T80" s="138">
        <f>'2019 SpaceFuncData-Input'!S78</f>
        <v>30</v>
      </c>
      <c r="U80" s="20">
        <f>'2019 SpaceFuncData-Input'!T78</f>
        <v>300</v>
      </c>
      <c r="V80" s="20">
        <f>'2019 SpaceFuncData-Input'!U78</f>
        <v>1.5</v>
      </c>
      <c r="W80" s="20">
        <f>'2019 SpaceFuncData-Input'!V78</f>
        <v>2</v>
      </c>
      <c r="X80" s="20" t="str">
        <f>'2019 SpaceFuncData-Input'!W78</f>
        <v>Assembly</v>
      </c>
      <c r="Y80" s="20" t="str">
        <f t="shared" si="9"/>
        <v>AssemblyOccupancy</v>
      </c>
      <c r="Z80" s="20" t="str">
        <f t="shared" si="9"/>
        <v>AssemblyReceptacle</v>
      </c>
      <c r="AA80" s="20" t="str">
        <f t="shared" si="9"/>
        <v>AssemblyServiceHotWater</v>
      </c>
      <c r="AB80" s="20" t="str">
        <f t="shared" si="9"/>
        <v>AssemblyLights</v>
      </c>
      <c r="AC80" s="20" t="str">
        <f t="shared" si="9"/>
        <v>AssemblyGasEquip</v>
      </c>
      <c r="AD80" s="20" t="str">
        <f t="shared" si="9"/>
        <v>AssemblyRefrigeration</v>
      </c>
      <c r="AE80" s="20" t="str">
        <f t="shared" si="9"/>
        <v>AssemblyInfiltration</v>
      </c>
      <c r="AF80" s="20" t="str">
        <f t="shared" si="9"/>
        <v>AssemblyHVACAvail</v>
      </c>
      <c r="AG80" s="20" t="str">
        <f t="shared" si="9"/>
        <v>AssemblyHtgSetpt</v>
      </c>
      <c r="AH80" s="20" t="str">
        <f t="shared" si="9"/>
        <v>AssemblyClgSetpt</v>
      </c>
      <c r="AI80" s="20" t="str">
        <f t="shared" si="9"/>
        <v>AssemblyElevator</v>
      </c>
      <c r="AJ80" s="20" t="str">
        <f t="shared" si="9"/>
        <v>AssemblyEscalator</v>
      </c>
      <c r="AK80" s="20" t="str">
        <f t="shared" si="9"/>
        <v>AssemblyWtrHtrSetpt</v>
      </c>
      <c r="AL80" s="20">
        <f>'2019 SpaceFuncData-Input'!Y78</f>
        <v>273</v>
      </c>
      <c r="AM80" s="20">
        <v>1</v>
      </c>
      <c r="AN80" s="20">
        <v>0</v>
      </c>
      <c r="AO80" s="20">
        <v>0</v>
      </c>
      <c r="AP80" s="160" t="s">
        <v>496</v>
      </c>
      <c r="AQ80" s="160" t="s">
        <v>416</v>
      </c>
      <c r="AR80" s="20" t="s">
        <v>392</v>
      </c>
      <c r="AS80" s="20" t="str">
        <f t="shared" si="8"/>
        <v/>
      </c>
    </row>
    <row r="81" spans="1:45">
      <c r="B81" s="20" t="str">
        <f>TRIM(LEFT('2019 SpaceFuncData-Input'!$A79,IF(ISNUMBER(FIND(" (Note",'2019 SpaceFuncData-Input'!$A79,1)),FIND(" (Note",'2019 SpaceFuncData-Input'!$A79,1),99)))</f>
        <v>Aging Eye/Low-vision (Religious Worship Area)</v>
      </c>
      <c r="C81" s="20" t="str">
        <f>TRIM('2019 SpaceFuncData-Input'!B79)</f>
        <v>Assembly - Places of religious worship</v>
      </c>
      <c r="D81" s="20">
        <f>ROUND('2019 SpaceFuncData-Input'!C79,2)</f>
        <v>142.86000000000001</v>
      </c>
      <c r="E81" s="20">
        <f>'2019 SpaceFuncData-Input'!D79</f>
        <v>0.5</v>
      </c>
      <c r="F81" s="20">
        <f>'2019 SpaceFuncData-Input'!E79</f>
        <v>245</v>
      </c>
      <c r="G81" s="20">
        <f>'2019 SpaceFuncData-Input'!F79</f>
        <v>105</v>
      </c>
      <c r="H81" s="20">
        <f>'2019 SpaceFuncData-Input'!G79</f>
        <v>0.5</v>
      </c>
      <c r="I81" s="20">
        <f>'2019 SpaceFuncData-Input'!H79</f>
        <v>0.09</v>
      </c>
      <c r="J81" s="20" t="str">
        <f>'2019 SpaceFuncData-Input'!I79</f>
        <v>Electric</v>
      </c>
      <c r="K81" s="20">
        <f>'2019 SpaceFuncData-Input'!J79</f>
        <v>1</v>
      </c>
      <c r="L81" s="20" t="str">
        <f>'2019 SpaceFuncData-Input'!K79</f>
        <v>Ornamental</v>
      </c>
      <c r="M81" s="20">
        <f>'2019 SpaceFuncData-Input'!L79</f>
        <v>0.3</v>
      </c>
      <c r="N81" s="20">
        <f>'2019 SpaceFuncData-Input'!M79</f>
        <v>0</v>
      </c>
      <c r="O81" s="20">
        <f>'2019 SpaceFuncData-Input'!N79</f>
        <v>0</v>
      </c>
      <c r="P81" s="138">
        <f>'2019 SpaceFuncData-Input'!O79</f>
        <v>150</v>
      </c>
      <c r="Q81" s="138">
        <f>'2019 SpaceFuncData-Input'!P79</f>
        <v>150</v>
      </c>
      <c r="R81" s="20">
        <f>'2019 SpaceFuncData-Input'!Q79</f>
        <v>0</v>
      </c>
      <c r="S81" s="20">
        <f>'2019 SpaceFuncData-Input'!R79</f>
        <v>0</v>
      </c>
      <c r="T81" s="138">
        <f>'2019 SpaceFuncData-Input'!S79</f>
        <v>200</v>
      </c>
      <c r="U81" s="20">
        <f>'2019 SpaceFuncData-Input'!T79</f>
        <v>1500</v>
      </c>
      <c r="V81" s="20">
        <f>'2019 SpaceFuncData-Input'!U79</f>
        <v>1.5</v>
      </c>
      <c r="W81" s="20">
        <f>'2019 SpaceFuncData-Input'!V79</f>
        <v>2</v>
      </c>
      <c r="X81" s="20" t="str">
        <f>'2019 SpaceFuncData-Input'!W79</f>
        <v>Assembly</v>
      </c>
      <c r="Y81" s="20" t="str">
        <f t="shared" si="9"/>
        <v>AssemblyOccupancy</v>
      </c>
      <c r="Z81" s="20" t="str">
        <f t="shared" si="9"/>
        <v>AssemblyReceptacle</v>
      </c>
      <c r="AA81" s="20" t="str">
        <f t="shared" si="9"/>
        <v>AssemblyServiceHotWater</v>
      </c>
      <c r="AB81" s="20" t="str">
        <f t="shared" si="9"/>
        <v>AssemblyLights</v>
      </c>
      <c r="AC81" s="20" t="str">
        <f t="shared" si="9"/>
        <v>AssemblyGasEquip</v>
      </c>
      <c r="AD81" s="20" t="str">
        <f t="shared" si="9"/>
        <v>AssemblyRefrigeration</v>
      </c>
      <c r="AE81" s="20" t="str">
        <f t="shared" si="9"/>
        <v>AssemblyInfiltration</v>
      </c>
      <c r="AF81" s="20" t="str">
        <f t="shared" si="9"/>
        <v>AssemblyHVACAvail</v>
      </c>
      <c r="AG81" s="20" t="str">
        <f t="shared" si="9"/>
        <v>AssemblyHtgSetpt</v>
      </c>
      <c r="AH81" s="20" t="str">
        <f t="shared" si="9"/>
        <v>AssemblyClgSetpt</v>
      </c>
      <c r="AI81" s="20" t="str">
        <f t="shared" si="9"/>
        <v>AssemblyElevator</v>
      </c>
      <c r="AJ81" s="20" t="str">
        <f t="shared" si="9"/>
        <v>AssemblyEscalator</v>
      </c>
      <c r="AK81" s="20" t="str">
        <f t="shared" si="9"/>
        <v>AssemblyWtrHtrSetpt</v>
      </c>
      <c r="AL81" s="20">
        <f>'2019 SpaceFuncData-Input'!Y79</f>
        <v>274</v>
      </c>
      <c r="AM81" s="20">
        <v>1</v>
      </c>
      <c r="AN81" s="20">
        <v>0</v>
      </c>
      <c r="AO81" s="20">
        <v>0</v>
      </c>
      <c r="AP81" s="160" t="s">
        <v>497</v>
      </c>
      <c r="AQ81" s="160" t="s">
        <v>416</v>
      </c>
      <c r="AR81" s="20" t="s">
        <v>392</v>
      </c>
      <c r="AS81" s="20" t="str">
        <f t="shared" si="8"/>
        <v/>
      </c>
    </row>
    <row r="82" spans="1:45">
      <c r="B82" s="20" t="str">
        <f>TRIM(LEFT('2019 SpaceFuncData-Input'!$A80,IF(ISNUMBER(FIND(" (Note",'2019 SpaceFuncData-Input'!$A80,1)),FIND(" (Note",'2019 SpaceFuncData-Input'!$A80,1),99)))</f>
        <v>Aging Eye/Low-vision (Restroom)</v>
      </c>
      <c r="C82" s="20" t="str">
        <f>TRIM('2019 SpaceFuncData-Input'!B80)</f>
        <v>Exhaust - Toilets, public</v>
      </c>
      <c r="D82" s="20">
        <f>ROUND('2019 SpaceFuncData-Input'!C80,2)</f>
        <v>10</v>
      </c>
      <c r="E82" s="20">
        <f>'2019 SpaceFuncData-Input'!D80</f>
        <v>0.5</v>
      </c>
      <c r="F82" s="20">
        <f>'2019 SpaceFuncData-Input'!E80</f>
        <v>250</v>
      </c>
      <c r="G82" s="20">
        <f>'2019 SpaceFuncData-Input'!F80</f>
        <v>250</v>
      </c>
      <c r="H82" s="20">
        <f>'2019 SpaceFuncData-Input'!G80</f>
        <v>0</v>
      </c>
      <c r="I82" s="20">
        <f>'2019 SpaceFuncData-Input'!H80</f>
        <v>0</v>
      </c>
      <c r="J82" s="20" t="str">
        <f>'2019 SpaceFuncData-Input'!I80</f>
        <v>Gas</v>
      </c>
      <c r="K82" s="20">
        <f>'2019 SpaceFuncData-Input'!J80</f>
        <v>0.8</v>
      </c>
      <c r="L82" s="20" t="str">
        <f>'2019 SpaceFuncData-Input'!K80</f>
        <v>Accent, display and feature (Note 3)</v>
      </c>
      <c r="M82" s="20">
        <f>'2019 SpaceFuncData-Input'!L80</f>
        <v>0.2</v>
      </c>
      <c r="N82" s="20">
        <f>'2019 SpaceFuncData-Input'!M80</f>
        <v>0</v>
      </c>
      <c r="O82" s="20">
        <f>'2019 SpaceFuncData-Input'!N80</f>
        <v>0</v>
      </c>
      <c r="P82" s="138">
        <f>'2019 SpaceFuncData-Input'!O80</f>
        <v>150</v>
      </c>
      <c r="Q82" s="138">
        <f>'2019 SpaceFuncData-Input'!P80</f>
        <v>150</v>
      </c>
      <c r="R82" s="20">
        <f>'2019 SpaceFuncData-Input'!Q80</f>
        <v>0</v>
      </c>
      <c r="S82" s="20">
        <f>'2019 SpaceFuncData-Input'!R80</f>
        <v>0</v>
      </c>
      <c r="T82" s="138">
        <f>'2019 SpaceFuncData-Input'!S80</f>
        <v>50</v>
      </c>
      <c r="U82" s="20">
        <f>'2019 SpaceFuncData-Input'!T80</f>
        <v>100</v>
      </c>
      <c r="V82" s="20">
        <f>'2019 SpaceFuncData-Input'!U80</f>
        <v>1.5</v>
      </c>
      <c r="W82" s="20">
        <f>'2019 SpaceFuncData-Input'!V80</f>
        <v>2</v>
      </c>
      <c r="X82" s="20" t="str">
        <f>'2019 SpaceFuncData-Input'!W80</f>
        <v>Office</v>
      </c>
      <c r="Y82" s="20" t="str">
        <f t="shared" si="9"/>
        <v>OfficeOccupancy</v>
      </c>
      <c r="Z82" s="20" t="str">
        <f t="shared" si="9"/>
        <v>OfficeReceptacle</v>
      </c>
      <c r="AA82" s="20" t="str">
        <f t="shared" si="9"/>
        <v>OfficeServiceHotWater</v>
      </c>
      <c r="AB82" s="20" t="str">
        <f t="shared" si="9"/>
        <v>OfficeLights</v>
      </c>
      <c r="AC82" s="20" t="str">
        <f t="shared" si="9"/>
        <v>OfficeGasEquip</v>
      </c>
      <c r="AD82" s="20" t="str">
        <f t="shared" si="9"/>
        <v>OfficeRefrigeration</v>
      </c>
      <c r="AE82" s="20" t="str">
        <f t="shared" si="9"/>
        <v>OfficeInfiltration</v>
      </c>
      <c r="AF82" s="20" t="str">
        <f t="shared" si="9"/>
        <v>OfficeHVACAvail</v>
      </c>
      <c r="AG82" s="20" t="str">
        <f t="shared" si="9"/>
        <v>OfficeHtgSetpt</v>
      </c>
      <c r="AH82" s="20" t="str">
        <f t="shared" si="9"/>
        <v>OfficeClgSetpt</v>
      </c>
      <c r="AI82" s="20" t="str">
        <f t="shared" si="9"/>
        <v>OfficeElevator</v>
      </c>
      <c r="AJ82" s="20" t="str">
        <f t="shared" si="9"/>
        <v>OfficeEscalator</v>
      </c>
      <c r="AK82" s="20" t="str">
        <f t="shared" si="9"/>
        <v>OfficeWtrHtrSetpt</v>
      </c>
      <c r="AL82" s="20">
        <f>'2019 SpaceFuncData-Input'!Y80</f>
        <v>275</v>
      </c>
      <c r="AM82" s="20">
        <v>1</v>
      </c>
      <c r="AN82" s="20">
        <v>1</v>
      </c>
      <c r="AO82" s="20">
        <v>0</v>
      </c>
      <c r="AP82" s="160" t="s">
        <v>498</v>
      </c>
      <c r="AQ82" s="160" t="s">
        <v>416</v>
      </c>
      <c r="AR82" s="20" t="s">
        <v>392</v>
      </c>
      <c r="AS82" s="20" t="str">
        <f t="shared" si="8"/>
        <v/>
      </c>
    </row>
    <row r="83" spans="1:45">
      <c r="B83" s="20" t="str">
        <f>TRIM(LEFT('2019 SpaceFuncData-Input'!$A81,IF(ISNUMBER(FIND(" (Note",'2019 SpaceFuncData-Input'!$A81,1)),FIND(" (Note",'2019 SpaceFuncData-Input'!$A81,1),99)))</f>
        <v>Aging Eye/Low-vision (Stairwell)</v>
      </c>
      <c r="C83" s="20" t="str">
        <f>TRIM('2019 SpaceFuncData-Input'!B81)</f>
        <v>General - Corridors</v>
      </c>
      <c r="D83" s="20">
        <f>ROUND('2019 SpaceFuncData-Input'!C81,2)</f>
        <v>10</v>
      </c>
      <c r="E83" s="20">
        <f>'2019 SpaceFuncData-Input'!D81</f>
        <v>0.5</v>
      </c>
      <c r="F83" s="20">
        <f>'2019 SpaceFuncData-Input'!E81</f>
        <v>250</v>
      </c>
      <c r="G83" s="20">
        <f>'2019 SpaceFuncData-Input'!F81</f>
        <v>250</v>
      </c>
      <c r="H83" s="20">
        <f>'2019 SpaceFuncData-Input'!G81</f>
        <v>0</v>
      </c>
      <c r="I83" s="20">
        <f>'2019 SpaceFuncData-Input'!H81</f>
        <v>0</v>
      </c>
      <c r="J83" s="20" t="str">
        <f>'2019 SpaceFuncData-Input'!I81</f>
        <v>Electric</v>
      </c>
      <c r="K83" s="20">
        <f>'2019 SpaceFuncData-Input'!J81</f>
        <v>0.8</v>
      </c>
      <c r="L83" s="20">
        <f>'2019 SpaceFuncData-Input'!K81</f>
        <v>0</v>
      </c>
      <c r="M83" s="20">
        <f>'2019 SpaceFuncData-Input'!L81</f>
        <v>0</v>
      </c>
      <c r="N83" s="20">
        <f>'2019 SpaceFuncData-Input'!M81</f>
        <v>0</v>
      </c>
      <c r="O83" s="20">
        <f>'2019 SpaceFuncData-Input'!N81</f>
        <v>0</v>
      </c>
      <c r="P83" s="138">
        <f>'2019 SpaceFuncData-Input'!O81</f>
        <v>150</v>
      </c>
      <c r="Q83" s="138">
        <f>'2019 SpaceFuncData-Input'!P81</f>
        <v>150</v>
      </c>
      <c r="R83" s="20">
        <f>'2019 SpaceFuncData-Input'!Q81</f>
        <v>0</v>
      </c>
      <c r="S83" s="20">
        <f>'2019 SpaceFuncData-Input'!R81</f>
        <v>0</v>
      </c>
      <c r="T83" s="138">
        <f>'2019 SpaceFuncData-Input'!S81</f>
        <v>50</v>
      </c>
      <c r="U83" s="20">
        <f>'2019 SpaceFuncData-Input'!T81</f>
        <v>100</v>
      </c>
      <c r="V83" s="20">
        <f>'2019 SpaceFuncData-Input'!U81</f>
        <v>1.5</v>
      </c>
      <c r="W83" s="20">
        <f>'2019 SpaceFuncData-Input'!V81</f>
        <v>2</v>
      </c>
      <c r="X83" s="20" t="str">
        <f>'2019 SpaceFuncData-Input'!W81</f>
        <v>Office</v>
      </c>
      <c r="Y83" s="20" t="str">
        <f t="shared" si="9"/>
        <v>OfficeOccupancy</v>
      </c>
      <c r="Z83" s="20" t="str">
        <f t="shared" si="9"/>
        <v>OfficeReceptacle</v>
      </c>
      <c r="AA83" s="20" t="str">
        <f t="shared" si="9"/>
        <v>OfficeServiceHotWater</v>
      </c>
      <c r="AB83" s="20" t="str">
        <f t="shared" si="9"/>
        <v>OfficeLights</v>
      </c>
      <c r="AC83" s="20" t="str">
        <f t="shared" si="9"/>
        <v>OfficeGasEquip</v>
      </c>
      <c r="AD83" s="20" t="str">
        <f t="shared" si="9"/>
        <v>OfficeRefrigeration</v>
      </c>
      <c r="AE83" s="20" t="str">
        <f t="shared" si="9"/>
        <v>OfficeInfiltration</v>
      </c>
      <c r="AF83" s="20" t="str">
        <f t="shared" si="9"/>
        <v>OfficeHVACAvail</v>
      </c>
      <c r="AG83" s="20" t="str">
        <f t="shared" si="9"/>
        <v>OfficeHtgSetpt</v>
      </c>
      <c r="AH83" s="20" t="str">
        <f t="shared" si="9"/>
        <v>OfficeClgSetpt</v>
      </c>
      <c r="AI83" s="20" t="str">
        <f t="shared" si="9"/>
        <v>OfficeElevator</v>
      </c>
      <c r="AJ83" s="20" t="str">
        <f t="shared" si="9"/>
        <v>OfficeEscalator</v>
      </c>
      <c r="AK83" s="20" t="str">
        <f t="shared" si="9"/>
        <v>OfficeWtrHtrSetpt</v>
      </c>
      <c r="AL83" s="20">
        <f>'2019 SpaceFuncData-Input'!Y81</f>
        <v>276</v>
      </c>
      <c r="AM83" s="20">
        <v>1</v>
      </c>
      <c r="AN83" s="20">
        <v>1</v>
      </c>
      <c r="AO83" s="20">
        <v>0</v>
      </c>
      <c r="AP83" s="160" t="s">
        <v>499</v>
      </c>
      <c r="AQ83" s="160" t="s">
        <v>416</v>
      </c>
      <c r="AR83" s="20" t="s">
        <v>392</v>
      </c>
      <c r="AS83" s="20" t="str">
        <f t="shared" si="8"/>
        <v/>
      </c>
    </row>
    <row r="84" spans="1:45">
      <c r="B84" s="20" t="str">
        <f>TRIM(LEFT('2019 SpaceFuncData-Input'!$A82,IF(ISNUMBER(FIND(" (Note",'2019 SpaceFuncData-Input'!$A82,1)),FIND(" (Note",'2019 SpaceFuncData-Input'!$A82,1),99)))</f>
        <v>All other</v>
      </c>
      <c r="C84" s="20" t="str">
        <f>TRIM('2019 SpaceFuncData-Input'!B82)</f>
        <v>Misc - All others</v>
      </c>
      <c r="D84" s="20">
        <f>ROUND('2019 SpaceFuncData-Input'!C82,2)</f>
        <v>10</v>
      </c>
      <c r="E84" s="20">
        <f>'2019 SpaceFuncData-Input'!D82</f>
        <v>0.5</v>
      </c>
      <c r="F84" s="20">
        <f>'2019 SpaceFuncData-Input'!E82</f>
        <v>250</v>
      </c>
      <c r="G84" s="20">
        <f>'2019 SpaceFuncData-Input'!F82</f>
        <v>200</v>
      </c>
      <c r="H84" s="20">
        <f>'2019 SpaceFuncData-Input'!G82</f>
        <v>1</v>
      </c>
      <c r="I84" s="20">
        <f>'2019 SpaceFuncData-Input'!H82</f>
        <v>0.18</v>
      </c>
      <c r="J84" s="20" t="str">
        <f>'2019 SpaceFuncData-Input'!I82</f>
        <v>Gas</v>
      </c>
      <c r="K84" s="20">
        <f>'2019 SpaceFuncData-Input'!J82</f>
        <v>0.4</v>
      </c>
      <c r="L84" s="20">
        <f>'2019 SpaceFuncData-Input'!K82</f>
        <v>0</v>
      </c>
      <c r="M84" s="20">
        <f>'2019 SpaceFuncData-Input'!L82</f>
        <v>0</v>
      </c>
      <c r="N84" s="20">
        <f>'2019 SpaceFuncData-Input'!M82</f>
        <v>0</v>
      </c>
      <c r="O84" s="20">
        <f>'2019 SpaceFuncData-Input'!N82</f>
        <v>0</v>
      </c>
      <c r="P84" s="138">
        <f>'2019 SpaceFuncData-Input'!O82</f>
        <v>150</v>
      </c>
      <c r="Q84" s="138">
        <f>'2019 SpaceFuncData-Input'!P82</f>
        <v>150</v>
      </c>
      <c r="R84" s="20">
        <f>'2019 SpaceFuncData-Input'!Q82</f>
        <v>0</v>
      </c>
      <c r="S84" s="20">
        <f>'2019 SpaceFuncData-Input'!R82</f>
        <v>0</v>
      </c>
      <c r="T84" s="138">
        <f>'2019 SpaceFuncData-Input'!S82</f>
        <v>100</v>
      </c>
      <c r="U84" s="20">
        <f>'2019 SpaceFuncData-Input'!T82</f>
        <v>300</v>
      </c>
      <c r="V84" s="20">
        <f>'2019 SpaceFuncData-Input'!U82</f>
        <v>1.5</v>
      </c>
      <c r="W84" s="20">
        <f>'2019 SpaceFuncData-Input'!V82</f>
        <v>2</v>
      </c>
      <c r="X84" s="20" t="str">
        <f>'2019 SpaceFuncData-Input'!W82</f>
        <v>Office</v>
      </c>
      <c r="Y84" s="20" t="str">
        <f t="shared" si="9"/>
        <v>OfficeOccupancy</v>
      </c>
      <c r="Z84" s="20" t="str">
        <f t="shared" si="9"/>
        <v>OfficeReceptacle</v>
      </c>
      <c r="AA84" s="20" t="str">
        <f t="shared" si="9"/>
        <v>OfficeServiceHotWater</v>
      </c>
      <c r="AB84" s="20" t="str">
        <f t="shared" si="9"/>
        <v>OfficeLights</v>
      </c>
      <c r="AC84" s="20" t="str">
        <f t="shared" si="9"/>
        <v>OfficeGasEquip</v>
      </c>
      <c r="AD84" s="20" t="str">
        <f t="shared" si="9"/>
        <v>OfficeRefrigeration</v>
      </c>
      <c r="AE84" s="20" t="str">
        <f t="shared" si="9"/>
        <v>OfficeInfiltration</v>
      </c>
      <c r="AF84" s="20" t="str">
        <f t="shared" si="9"/>
        <v>OfficeHVACAvail</v>
      </c>
      <c r="AG84" s="20" t="str">
        <f t="shared" si="9"/>
        <v>OfficeHtgSetpt</v>
      </c>
      <c r="AH84" s="20" t="str">
        <f t="shared" si="9"/>
        <v>OfficeClgSetpt</v>
      </c>
      <c r="AI84" s="20" t="str">
        <f t="shared" si="9"/>
        <v>OfficeElevator</v>
      </c>
      <c r="AJ84" s="20" t="str">
        <f t="shared" si="9"/>
        <v>OfficeEscalator</v>
      </c>
      <c r="AK84" s="20" t="str">
        <f t="shared" si="9"/>
        <v>OfficeWtrHtrSetpt</v>
      </c>
      <c r="AL84" s="20">
        <f>'2019 SpaceFuncData-Input'!Y82</f>
        <v>201</v>
      </c>
      <c r="AM84" s="20">
        <v>1</v>
      </c>
      <c r="AN84" s="20">
        <v>0</v>
      </c>
      <c r="AO84" s="20">
        <v>1</v>
      </c>
      <c r="AP84" s="160" t="s">
        <v>500</v>
      </c>
      <c r="AQ84" s="160" t="s">
        <v>416</v>
      </c>
      <c r="AR84" s="20" t="s">
        <v>392</v>
      </c>
      <c r="AS84" s="20" t="str">
        <f t="shared" si="8"/>
        <v/>
      </c>
    </row>
    <row r="85" spans="1:45">
      <c r="B85" s="20" t="str">
        <f>TRIM(LEFT('2019 SpaceFuncData-Input'!$A83,IF(ISNUMBER(FIND(" (Note",'2019 SpaceFuncData-Input'!$A83,1)),FIND(" (Note",'2019 SpaceFuncData-Input'!$A83,1),99)))</f>
        <v>_Invalid from 2016 - Corridors, Restrooms, Stairs, and Support Areas</v>
      </c>
      <c r="C85" s="20" t="str">
        <f>TRIM('2019 SpaceFuncData-Input'!B83)</f>
        <v>NA</v>
      </c>
      <c r="D85" s="20">
        <f>ROUND('2019 SpaceFuncData-Input'!C83,2)</f>
        <v>0</v>
      </c>
      <c r="E85" s="20">
        <f>'2019 SpaceFuncData-Input'!D83</f>
        <v>0</v>
      </c>
      <c r="F85" s="20">
        <f>'2019 SpaceFuncData-Input'!E83</f>
        <v>0</v>
      </c>
      <c r="G85" s="20">
        <f>'2019 SpaceFuncData-Input'!F83</f>
        <v>0</v>
      </c>
      <c r="H85" s="20">
        <f>'2019 SpaceFuncData-Input'!G83</f>
        <v>0</v>
      </c>
      <c r="I85" s="20">
        <f>'2019 SpaceFuncData-Input'!H83</f>
        <v>0</v>
      </c>
      <c r="J85" s="20">
        <f>'2019 SpaceFuncData-Input'!I83</f>
        <v>0</v>
      </c>
      <c r="K85" s="20">
        <f>'2019 SpaceFuncData-Input'!J83</f>
        <v>0</v>
      </c>
      <c r="L85" s="20">
        <f>'2019 SpaceFuncData-Input'!K83</f>
        <v>0</v>
      </c>
      <c r="M85" s="20">
        <f>'2019 SpaceFuncData-Input'!L83</f>
        <v>0</v>
      </c>
      <c r="N85" s="20">
        <f>'2019 SpaceFuncData-Input'!M83</f>
        <v>0</v>
      </c>
      <c r="O85" s="20">
        <f>'2019 SpaceFuncData-Input'!N83</f>
        <v>0</v>
      </c>
      <c r="P85" s="138">
        <f>'2019 SpaceFuncData-Input'!O83</f>
        <v>0</v>
      </c>
      <c r="Q85" s="138">
        <f>'2019 SpaceFuncData-Input'!P83</f>
        <v>0</v>
      </c>
      <c r="R85" s="20">
        <f>'2019 SpaceFuncData-Input'!Q83</f>
        <v>0</v>
      </c>
      <c r="S85" s="20">
        <f>'2019 SpaceFuncData-Input'!R83</f>
        <v>0</v>
      </c>
      <c r="T85" s="138">
        <f>'2019 SpaceFuncData-Input'!S83</f>
        <v>0</v>
      </c>
      <c r="U85" s="20">
        <f>'2019 SpaceFuncData-Input'!T83</f>
        <v>0</v>
      </c>
      <c r="V85" s="20">
        <f>'2019 SpaceFuncData-Input'!U83</f>
        <v>0</v>
      </c>
      <c r="W85" s="20">
        <f>'2019 SpaceFuncData-Input'!V83</f>
        <v>0</v>
      </c>
      <c r="X85" s="20">
        <f>'2019 SpaceFuncData-Input'!W83</f>
        <v>0</v>
      </c>
      <c r="Y85" s="20" t="str">
        <f t="shared" si="9"/>
        <v>0Occupancy</v>
      </c>
      <c r="Z85" s="20" t="str">
        <f t="shared" si="9"/>
        <v>0Receptacle</v>
      </c>
      <c r="AA85" s="20" t="str">
        <f t="shared" si="9"/>
        <v>0ServiceHotWater</v>
      </c>
      <c r="AB85" s="20" t="str">
        <f t="shared" si="9"/>
        <v>0Lights</v>
      </c>
      <c r="AC85" s="20" t="str">
        <f t="shared" si="9"/>
        <v>0GasEquip</v>
      </c>
      <c r="AD85" s="20" t="str">
        <f t="shared" si="9"/>
        <v>0Refrigeration</v>
      </c>
      <c r="AE85" s="20" t="str">
        <f t="shared" si="9"/>
        <v>0Infiltration</v>
      </c>
      <c r="AF85" s="20" t="str">
        <f t="shared" si="9"/>
        <v>0HVACAvail</v>
      </c>
      <c r="AG85" s="20" t="str">
        <f t="shared" si="9"/>
        <v>0HtgSetpt</v>
      </c>
      <c r="AH85" s="20" t="str">
        <f t="shared" si="9"/>
        <v>0ClgSetpt</v>
      </c>
      <c r="AI85" s="20" t="str">
        <f t="shared" si="9"/>
        <v>0Elevator</v>
      </c>
      <c r="AJ85" s="20" t="str">
        <f t="shared" si="9"/>
        <v>0Escalator</v>
      </c>
      <c r="AK85" s="20" t="str">
        <f t="shared" si="9"/>
        <v>0WtrHtrSetpt</v>
      </c>
      <c r="AL85" s="20">
        <f>'2019 SpaceFuncData-Input'!Y83</f>
        <v>265</v>
      </c>
      <c r="AM85" s="20">
        <v>0</v>
      </c>
      <c r="AN85" s="20">
        <v>0</v>
      </c>
      <c r="AO85" s="20">
        <v>0</v>
      </c>
      <c r="AP85" s="160" t="s">
        <v>501</v>
      </c>
      <c r="AQ85" s="160" t="s">
        <v>416</v>
      </c>
      <c r="AR85" s="20" t="s">
        <v>392</v>
      </c>
      <c r="AS85" s="20" t="str">
        <f t="shared" si="8"/>
        <v>_Invalid from 2016 - Corridors, Restrooms, Stairs, and Support Areas</v>
      </c>
    </row>
    <row r="86" spans="1:45">
      <c r="B86" s="20" t="str">
        <f>TRIM(LEFT('2019 SpaceFuncData-Input'!$A84,IF(ISNUMBER(FIND(" (Note",'2019 SpaceFuncData-Input'!$A84,1)),FIND(" (Note",'2019 SpaceFuncData-Input'!$A84,1),99)))</f>
        <v>_Invalid from 2016 - Police Station and Fire Station</v>
      </c>
      <c r="C86" s="20" t="str">
        <f>TRIM('2019 SpaceFuncData-Input'!B84)</f>
        <v>NA</v>
      </c>
      <c r="D86" s="20">
        <f>ROUND('2019 SpaceFuncData-Input'!C84,2)</f>
        <v>0</v>
      </c>
      <c r="E86" s="20">
        <f>'2019 SpaceFuncData-Input'!D84</f>
        <v>0</v>
      </c>
      <c r="F86" s="20">
        <f>'2019 SpaceFuncData-Input'!E84</f>
        <v>0</v>
      </c>
      <c r="G86" s="20">
        <f>'2019 SpaceFuncData-Input'!F84</f>
        <v>0</v>
      </c>
      <c r="H86" s="20">
        <f>'2019 SpaceFuncData-Input'!G84</f>
        <v>0</v>
      </c>
      <c r="I86" s="20">
        <f>'2019 SpaceFuncData-Input'!H84</f>
        <v>0</v>
      </c>
      <c r="J86" s="20">
        <f>'2019 SpaceFuncData-Input'!I84</f>
        <v>0</v>
      </c>
      <c r="K86" s="20">
        <f>'2019 SpaceFuncData-Input'!J84</f>
        <v>0</v>
      </c>
      <c r="L86" s="20">
        <f>'2019 SpaceFuncData-Input'!K84</f>
        <v>0</v>
      </c>
      <c r="M86" s="20">
        <f>'2019 SpaceFuncData-Input'!L84</f>
        <v>0</v>
      </c>
      <c r="N86" s="20">
        <f>'2019 SpaceFuncData-Input'!M84</f>
        <v>0</v>
      </c>
      <c r="O86" s="20">
        <f>'2019 SpaceFuncData-Input'!N84</f>
        <v>0</v>
      </c>
      <c r="P86" s="138">
        <f>'2019 SpaceFuncData-Input'!O84</f>
        <v>0</v>
      </c>
      <c r="Q86" s="138">
        <f>'2019 SpaceFuncData-Input'!P84</f>
        <v>0</v>
      </c>
      <c r="R86" s="20">
        <f>'2019 SpaceFuncData-Input'!Q84</f>
        <v>0</v>
      </c>
      <c r="S86" s="20">
        <f>'2019 SpaceFuncData-Input'!R84</f>
        <v>0</v>
      </c>
      <c r="T86" s="138">
        <f>'2019 SpaceFuncData-Input'!S84</f>
        <v>0</v>
      </c>
      <c r="U86" s="20">
        <f>'2019 SpaceFuncData-Input'!T84</f>
        <v>0</v>
      </c>
      <c r="V86" s="20">
        <f>'2019 SpaceFuncData-Input'!U84</f>
        <v>0</v>
      </c>
      <c r="W86" s="20">
        <f>'2019 SpaceFuncData-Input'!V84</f>
        <v>0</v>
      </c>
      <c r="X86" s="20">
        <f>'2019 SpaceFuncData-Input'!W84</f>
        <v>0</v>
      </c>
      <c r="Y86" s="20" t="str">
        <f t="shared" si="9"/>
        <v>0Occupancy</v>
      </c>
      <c r="Z86" s="20" t="str">
        <f t="shared" si="9"/>
        <v>0Receptacle</v>
      </c>
      <c r="AA86" s="20" t="str">
        <f t="shared" si="9"/>
        <v>0ServiceHotWater</v>
      </c>
      <c r="AB86" s="20" t="str">
        <f t="shared" si="9"/>
        <v>0Lights</v>
      </c>
      <c r="AC86" s="20" t="str">
        <f t="shared" si="9"/>
        <v>0GasEquip</v>
      </c>
      <c r="AD86" s="20" t="str">
        <f t="shared" si="9"/>
        <v>0Refrigeration</v>
      </c>
      <c r="AE86" s="20" t="str">
        <f t="shared" si="9"/>
        <v>0Infiltration</v>
      </c>
      <c r="AF86" s="20" t="str">
        <f t="shared" si="9"/>
        <v>0HVACAvail</v>
      </c>
      <c r="AG86" s="20" t="str">
        <f t="shared" si="9"/>
        <v>0HtgSetpt</v>
      </c>
      <c r="AH86" s="20" t="str">
        <f t="shared" si="9"/>
        <v>0ClgSetpt</v>
      </c>
      <c r="AI86" s="20" t="str">
        <f t="shared" si="9"/>
        <v>0Elevator</v>
      </c>
      <c r="AJ86" s="20" t="str">
        <f t="shared" si="9"/>
        <v>0Escalator</v>
      </c>
      <c r="AK86" s="20" t="str">
        <f t="shared" si="9"/>
        <v>0WtrHtrSetpt</v>
      </c>
      <c r="AL86" s="20">
        <f>'2019 SpaceFuncData-Input'!Y84</f>
        <v>266</v>
      </c>
      <c r="AM86" s="20">
        <v>0</v>
      </c>
      <c r="AN86" s="20">
        <v>0</v>
      </c>
      <c r="AO86" s="20">
        <v>0</v>
      </c>
      <c r="AP86" s="160" t="s">
        <v>502</v>
      </c>
      <c r="AQ86" s="160" t="s">
        <v>416</v>
      </c>
      <c r="AR86" s="20" t="s">
        <v>392</v>
      </c>
      <c r="AS86" s="20" t="str">
        <f t="shared" si="8"/>
        <v>_Invalid from 2016 - Police Station and Fire Station</v>
      </c>
    </row>
    <row r="87" spans="1:45">
      <c r="B87" s="20" t="str">
        <f>TRIM(LEFT('2019 SpaceFuncData-Input'!$A85,IF(ISNUMBER(FIND(" (Note",'2019 SpaceFuncData-Input'!$A85,1)),FIND(" (Note",'2019 SpaceFuncData-Input'!$A85,1),99)))</f>
        <v>_Invalid from 2016 - Housing, Public and Common Areas: Multi-family, Dormitory</v>
      </c>
      <c r="C87" s="20" t="str">
        <f>TRIM('2019 SpaceFuncData-Input'!B85)</f>
        <v>NA</v>
      </c>
      <c r="D87" s="20">
        <f>ROUND('2019 SpaceFuncData-Input'!C85,2)</f>
        <v>0</v>
      </c>
      <c r="E87" s="20">
        <f>'2019 SpaceFuncData-Input'!D85</f>
        <v>0</v>
      </c>
      <c r="F87" s="20">
        <f>'2019 SpaceFuncData-Input'!E85</f>
        <v>0</v>
      </c>
      <c r="G87" s="20">
        <f>'2019 SpaceFuncData-Input'!F85</f>
        <v>0</v>
      </c>
      <c r="H87" s="20">
        <f>'2019 SpaceFuncData-Input'!G85</f>
        <v>0</v>
      </c>
      <c r="I87" s="20">
        <f>'2019 SpaceFuncData-Input'!H85</f>
        <v>0</v>
      </c>
      <c r="J87" s="20">
        <f>'2019 SpaceFuncData-Input'!I85</f>
        <v>0</v>
      </c>
      <c r="K87" s="20">
        <f>'2019 SpaceFuncData-Input'!J85</f>
        <v>0</v>
      </c>
      <c r="L87" s="20">
        <f>'2019 SpaceFuncData-Input'!K85</f>
        <v>0</v>
      </c>
      <c r="M87" s="20">
        <f>'2019 SpaceFuncData-Input'!L85</f>
        <v>0</v>
      </c>
      <c r="N87" s="20">
        <f>'2019 SpaceFuncData-Input'!M85</f>
        <v>0</v>
      </c>
      <c r="O87" s="20">
        <f>'2019 SpaceFuncData-Input'!N85</f>
        <v>0</v>
      </c>
      <c r="P87" s="138">
        <f>'2019 SpaceFuncData-Input'!O85</f>
        <v>0</v>
      </c>
      <c r="Q87" s="138">
        <f>'2019 SpaceFuncData-Input'!P85</f>
        <v>0</v>
      </c>
      <c r="R87" s="20">
        <f>'2019 SpaceFuncData-Input'!Q85</f>
        <v>0</v>
      </c>
      <c r="S87" s="20">
        <f>'2019 SpaceFuncData-Input'!R85</f>
        <v>0</v>
      </c>
      <c r="T87" s="138">
        <f>'2019 SpaceFuncData-Input'!S85</f>
        <v>0</v>
      </c>
      <c r="U87" s="20">
        <f>'2019 SpaceFuncData-Input'!T85</f>
        <v>0</v>
      </c>
      <c r="V87" s="20">
        <f>'2019 SpaceFuncData-Input'!U85</f>
        <v>0</v>
      </c>
      <c r="W87" s="20">
        <f>'2019 SpaceFuncData-Input'!V85</f>
        <v>0</v>
      </c>
      <c r="X87" s="20">
        <f>'2019 SpaceFuncData-Input'!W85</f>
        <v>0</v>
      </c>
      <c r="Y87" s="20" t="str">
        <f t="shared" si="9"/>
        <v>0Occupancy</v>
      </c>
      <c r="Z87" s="20" t="str">
        <f t="shared" si="9"/>
        <v>0Receptacle</v>
      </c>
      <c r="AA87" s="20" t="str">
        <f t="shared" si="9"/>
        <v>0ServiceHotWater</v>
      </c>
      <c r="AB87" s="20" t="str">
        <f t="shared" si="9"/>
        <v>0Lights</v>
      </c>
      <c r="AC87" s="20" t="str">
        <f t="shared" si="9"/>
        <v>0GasEquip</v>
      </c>
      <c r="AD87" s="20" t="str">
        <f t="shared" si="9"/>
        <v>0Refrigeration</v>
      </c>
      <c r="AE87" s="20" t="str">
        <f t="shared" si="9"/>
        <v>0Infiltration</v>
      </c>
      <c r="AF87" s="20" t="str">
        <f t="shared" si="9"/>
        <v>0HVACAvail</v>
      </c>
      <c r="AG87" s="20" t="str">
        <f t="shared" si="9"/>
        <v>0HtgSetpt</v>
      </c>
      <c r="AH87" s="20" t="str">
        <f t="shared" si="9"/>
        <v>0ClgSetpt</v>
      </c>
      <c r="AI87" s="20" t="str">
        <f t="shared" si="9"/>
        <v>0Elevator</v>
      </c>
      <c r="AJ87" s="20" t="str">
        <f t="shared" si="9"/>
        <v>0Escalator</v>
      </c>
      <c r="AK87" s="20" t="str">
        <f t="shared" si="9"/>
        <v>0WtrHtrSetpt</v>
      </c>
      <c r="AL87" s="20">
        <f>'2019 SpaceFuncData-Input'!Y85</f>
        <v>267</v>
      </c>
      <c r="AM87" s="20">
        <v>0</v>
      </c>
      <c r="AN87" s="20">
        <v>0</v>
      </c>
      <c r="AO87" s="20">
        <v>0</v>
      </c>
      <c r="AP87" s="160" t="s">
        <v>503</v>
      </c>
      <c r="AQ87" s="160" t="s">
        <v>416</v>
      </c>
      <c r="AR87" s="20" t="s">
        <v>392</v>
      </c>
      <c r="AS87" s="20" t="str">
        <f t="shared" si="8"/>
        <v>_Invalid from 2016 - Housing, Public and Common Areas: Multi-family, Dormitory</v>
      </c>
    </row>
    <row r="88" spans="1:45">
      <c r="B88" s="20" t="str">
        <f>TRIM(LEFT('2019 SpaceFuncData-Input'!$A86,IF(ISNUMBER(FIND(" (Note",'2019 SpaceFuncData-Input'!$A86,1)),FIND(" (Note",'2019 SpaceFuncData-Input'!$A86,1),99)))</f>
        <v>_Invalid from 2016 - Housing, Public and Common Areas: Senior Housing</v>
      </c>
      <c r="C88" s="20" t="str">
        <f>TRIM('2019 SpaceFuncData-Input'!B86)</f>
        <v>NA</v>
      </c>
      <c r="D88" s="20">
        <f>ROUND('2019 SpaceFuncData-Input'!C86,2)</f>
        <v>0</v>
      </c>
      <c r="E88" s="20">
        <f>'2019 SpaceFuncData-Input'!D86</f>
        <v>0</v>
      </c>
      <c r="F88" s="20">
        <f>'2019 SpaceFuncData-Input'!E86</f>
        <v>0</v>
      </c>
      <c r="G88" s="20">
        <f>'2019 SpaceFuncData-Input'!F86</f>
        <v>0</v>
      </c>
      <c r="H88" s="20">
        <f>'2019 SpaceFuncData-Input'!G86</f>
        <v>0</v>
      </c>
      <c r="I88" s="20">
        <f>'2019 SpaceFuncData-Input'!H86</f>
        <v>0</v>
      </c>
      <c r="J88" s="20">
        <f>'2019 SpaceFuncData-Input'!I86</f>
        <v>0</v>
      </c>
      <c r="K88" s="20">
        <f>'2019 SpaceFuncData-Input'!J86</f>
        <v>0</v>
      </c>
      <c r="L88" s="20">
        <f>'2019 SpaceFuncData-Input'!K86</f>
        <v>0</v>
      </c>
      <c r="M88" s="20">
        <f>'2019 SpaceFuncData-Input'!L86</f>
        <v>0</v>
      </c>
      <c r="N88" s="20">
        <f>'2019 SpaceFuncData-Input'!M86</f>
        <v>0</v>
      </c>
      <c r="O88" s="20">
        <f>'2019 SpaceFuncData-Input'!N86</f>
        <v>0</v>
      </c>
      <c r="P88" s="138">
        <f>'2019 SpaceFuncData-Input'!O86</f>
        <v>0</v>
      </c>
      <c r="Q88" s="138">
        <f>'2019 SpaceFuncData-Input'!P86</f>
        <v>0</v>
      </c>
      <c r="R88" s="20">
        <f>'2019 SpaceFuncData-Input'!Q86</f>
        <v>0</v>
      </c>
      <c r="S88" s="20">
        <f>'2019 SpaceFuncData-Input'!R86</f>
        <v>0</v>
      </c>
      <c r="T88" s="138">
        <f>'2019 SpaceFuncData-Input'!S86</f>
        <v>0</v>
      </c>
      <c r="U88" s="20">
        <f>'2019 SpaceFuncData-Input'!T86</f>
        <v>0</v>
      </c>
      <c r="V88" s="20">
        <f>'2019 SpaceFuncData-Input'!U86</f>
        <v>0</v>
      </c>
      <c r="W88" s="20">
        <f>'2019 SpaceFuncData-Input'!V86</f>
        <v>0</v>
      </c>
      <c r="X88" s="20">
        <f>'2019 SpaceFuncData-Input'!W86</f>
        <v>0</v>
      </c>
      <c r="Y88" s="20" t="str">
        <f t="shared" si="9"/>
        <v>0Occupancy</v>
      </c>
      <c r="Z88" s="20" t="str">
        <f t="shared" si="9"/>
        <v>0Receptacle</v>
      </c>
      <c r="AA88" s="20" t="str">
        <f t="shared" si="9"/>
        <v>0ServiceHotWater</v>
      </c>
      <c r="AB88" s="20" t="str">
        <f t="shared" si="9"/>
        <v>0Lights</v>
      </c>
      <c r="AC88" s="20" t="str">
        <f t="shared" si="9"/>
        <v>0GasEquip</v>
      </c>
      <c r="AD88" s="20" t="str">
        <f t="shared" si="9"/>
        <v>0Refrigeration</v>
      </c>
      <c r="AE88" s="20" t="str">
        <f t="shared" si="9"/>
        <v>0Infiltration</v>
      </c>
      <c r="AF88" s="20" t="str">
        <f t="shared" si="9"/>
        <v>0HVACAvail</v>
      </c>
      <c r="AG88" s="20" t="str">
        <f t="shared" si="9"/>
        <v>0HtgSetpt</v>
      </c>
      <c r="AH88" s="20" t="str">
        <f t="shared" si="9"/>
        <v>0ClgSetpt</v>
      </c>
      <c r="AI88" s="20" t="str">
        <f t="shared" si="9"/>
        <v>0Elevator</v>
      </c>
      <c r="AJ88" s="20" t="str">
        <f t="shared" si="9"/>
        <v>0Escalator</v>
      </c>
      <c r="AK88" s="20" t="str">
        <f t="shared" si="9"/>
        <v>0WtrHtrSetpt</v>
      </c>
      <c r="AL88" s="20">
        <f>'2019 SpaceFuncData-Input'!Y86</f>
        <v>268</v>
      </c>
      <c r="AM88" s="20">
        <v>0</v>
      </c>
      <c r="AN88" s="20">
        <v>0</v>
      </c>
      <c r="AO88" s="20">
        <v>0</v>
      </c>
      <c r="AP88" s="160" t="s">
        <v>504</v>
      </c>
      <c r="AQ88" s="160" t="s">
        <v>416</v>
      </c>
      <c r="AR88" s="20" t="s">
        <v>392</v>
      </c>
      <c r="AS88" s="20" t="str">
        <f t="shared" si="8"/>
        <v>_Invalid from 2016 - Housing, Public and Common Areas: Senior Housing</v>
      </c>
    </row>
    <row r="89" spans="1:45">
      <c r="A89" s="20" t="s">
        <v>505</v>
      </c>
    </row>
    <row r="90" spans="1:45">
      <c r="A90" s="20" t="s">
        <v>506</v>
      </c>
      <c r="Y90" s="20" t="s">
        <v>507</v>
      </c>
      <c r="Z90" s="20" t="s">
        <v>5</v>
      </c>
      <c r="AA90" s="20" t="s">
        <v>508</v>
      </c>
      <c r="AB90" s="20" t="s">
        <v>509</v>
      </c>
      <c r="AC90" s="20" t="s">
        <v>510</v>
      </c>
      <c r="AD90" s="20" t="s">
        <v>511</v>
      </c>
      <c r="AE90" s="20" t="s">
        <v>512</v>
      </c>
      <c r="AF90" s="20" t="s">
        <v>513</v>
      </c>
      <c r="AG90" s="20" t="s">
        <v>514</v>
      </c>
      <c r="AH90" s="20" t="s">
        <v>515</v>
      </c>
      <c r="AI90" s="20" t="s">
        <v>516</v>
      </c>
      <c r="AJ90" s="20" t="s">
        <v>517</v>
      </c>
      <c r="AK90" s="20" t="s">
        <v>518</v>
      </c>
    </row>
  </sheetData>
  <conditionalFormatting sqref="B5 D5:X5 B6:AK58 B59:X79 B80:AK88 AM6:AO13 AL14:AO88 Z5:AP5 A3:AP4">
    <cfRule type="expression" dxfId="178" priority="58">
      <formula>IF($AS3="X",TRUE,FALSE)</formula>
    </cfRule>
  </conditionalFormatting>
  <conditionalFormatting sqref="C5">
    <cfRule type="expression" dxfId="177" priority="42">
      <formula>IF($AS5="X",TRUE,FALSE)</formula>
    </cfRule>
  </conditionalFormatting>
  <conditionalFormatting sqref="Y5:AK25">
    <cfRule type="expression" dxfId="176" priority="194">
      <formula>IF(#REF!="X",TRUE,FALSE)</formula>
    </cfRule>
  </conditionalFormatting>
  <conditionalFormatting sqref="Y26:AK58 Y80:AK88">
    <cfRule type="expression" dxfId="175" priority="40">
      <formula>IF(#REF!="X",TRUE,FALSE)</formula>
    </cfRule>
  </conditionalFormatting>
  <conditionalFormatting sqref="AL5:AP5 AM6:AO13">
    <cfRule type="expression" dxfId="174" priority="36">
      <formula>IF(#REF!="X",TRUE,FALSE)</formula>
    </cfRule>
  </conditionalFormatting>
  <conditionalFormatting sqref="Y59:AK79">
    <cfRule type="expression" dxfId="173" priority="32">
      <formula>IF($AS59="X",TRUE,FALSE)</formula>
    </cfRule>
  </conditionalFormatting>
  <conditionalFormatting sqref="Y59:AK79">
    <cfRule type="expression" dxfId="172" priority="31">
      <formula>IF(#REF!="X",TRUE,FALSE)</formula>
    </cfRule>
  </conditionalFormatting>
  <conditionalFormatting sqref="AL6:AL13">
    <cfRule type="expression" dxfId="171" priority="29">
      <formula>IF($AS6="X",TRUE,FALSE)</formula>
    </cfRule>
  </conditionalFormatting>
  <conditionalFormatting sqref="AL6:AL13 AL14:AO88">
    <cfRule type="expression" dxfId="170" priority="28">
      <formula>IF(#REF!="X",TRUE,FALSE)</formula>
    </cfRule>
  </conditionalFormatting>
  <conditionalFormatting sqref="AP6:AP88">
    <cfRule type="expression" dxfId="169" priority="27">
      <formula>IF($AS6="X",TRUE,FALSE)</formula>
    </cfRule>
  </conditionalFormatting>
  <conditionalFormatting sqref="AP6:AP88">
    <cfRule type="expression" dxfId="168" priority="26">
      <formula>IF(#REF!="X",TRUE,FALSE)</formula>
    </cfRule>
  </conditionalFormatting>
  <conditionalFormatting sqref="AQ3:AQ4">
    <cfRule type="expression" dxfId="167" priority="25">
      <formula>IF($AS3="X",TRUE,FALSE)</formula>
    </cfRule>
  </conditionalFormatting>
  <conditionalFormatting sqref="AQ5">
    <cfRule type="expression" dxfId="166" priority="24">
      <formula>IF($AS5="X",TRUE,FALSE)</formula>
    </cfRule>
  </conditionalFormatting>
  <conditionalFormatting sqref="AQ5">
    <cfRule type="expression" dxfId="165" priority="23">
      <formula>IF(#REF!="X",TRUE,FALSE)</formula>
    </cfRule>
  </conditionalFormatting>
  <conditionalFormatting sqref="AQ6:AQ9">
    <cfRule type="expression" dxfId="164" priority="22">
      <formula>IF($AS6="X",TRUE,FALSE)</formula>
    </cfRule>
  </conditionalFormatting>
  <conditionalFormatting sqref="AQ6:AQ9">
    <cfRule type="expression" dxfId="163" priority="21">
      <formula>IF(#REF!="X",TRUE,FALSE)</formula>
    </cfRule>
  </conditionalFormatting>
  <conditionalFormatting sqref="AQ10">
    <cfRule type="expression" dxfId="162" priority="20">
      <formula>IF($AS10="X",TRUE,FALSE)</formula>
    </cfRule>
  </conditionalFormatting>
  <conditionalFormatting sqref="AQ10">
    <cfRule type="expression" dxfId="161" priority="19">
      <formula>IF(#REF!="X",TRUE,FALSE)</formula>
    </cfRule>
  </conditionalFormatting>
  <conditionalFormatting sqref="AQ11:AQ13">
    <cfRule type="expression" dxfId="160" priority="18">
      <formula>IF($AS11="X",TRUE,FALSE)</formula>
    </cfRule>
  </conditionalFormatting>
  <conditionalFormatting sqref="AQ11:AQ13">
    <cfRule type="expression" dxfId="159" priority="17">
      <formula>IF(#REF!="X",TRUE,FALSE)</formula>
    </cfRule>
  </conditionalFormatting>
  <conditionalFormatting sqref="AQ14:AQ88">
    <cfRule type="expression" dxfId="158" priority="16">
      <formula>IF($AS14="X",TRUE,FALSE)</formula>
    </cfRule>
  </conditionalFormatting>
  <conditionalFormatting sqref="AQ14:AQ88">
    <cfRule type="expression" dxfId="157" priority="15">
      <formula>IF(#REF!="X",TRUE,FALSE)</formula>
    </cfRule>
  </conditionalFormatting>
  <conditionalFormatting sqref="AS8">
    <cfRule type="expression" dxfId="156" priority="14">
      <formula>IF($AS8="X",TRUE,FALSE)</formula>
    </cfRule>
  </conditionalFormatting>
  <conditionalFormatting sqref="AS8">
    <cfRule type="expression" dxfId="155" priority="13">
      <formula>IF(#REF!="X",TRUE,FALSE)</formula>
    </cfRule>
  </conditionalFormatting>
  <conditionalFormatting sqref="AS9">
    <cfRule type="expression" dxfId="154" priority="12">
      <formula>IF($AS9="X",TRUE,FALSE)</formula>
    </cfRule>
  </conditionalFormatting>
  <conditionalFormatting sqref="AS9">
    <cfRule type="expression" dxfId="153" priority="11">
      <formula>IF(#REF!="X",TRUE,FALSE)</formula>
    </cfRule>
  </conditionalFormatting>
  <conditionalFormatting sqref="AS7">
    <cfRule type="expression" dxfId="152" priority="10">
      <formula>IF($AS7="X",TRUE,FALSE)</formula>
    </cfRule>
  </conditionalFormatting>
  <conditionalFormatting sqref="AS7">
    <cfRule type="expression" dxfId="151" priority="9">
      <formula>IF(#REF!="X",TRUE,FALSE)</formula>
    </cfRule>
  </conditionalFormatting>
  <conditionalFormatting sqref="AS10">
    <cfRule type="expression" dxfId="150" priority="8">
      <formula>IF($AS10="X",TRUE,FALSE)</formula>
    </cfRule>
  </conditionalFormatting>
  <conditionalFormatting sqref="AS10">
    <cfRule type="expression" dxfId="149" priority="7">
      <formula>IF(#REF!="X",TRUE,FALSE)</formula>
    </cfRule>
  </conditionalFormatting>
  <conditionalFormatting sqref="AS11">
    <cfRule type="expression" dxfId="148" priority="6">
      <formula>IF($AS11="X",TRUE,FALSE)</formula>
    </cfRule>
  </conditionalFormatting>
  <conditionalFormatting sqref="AS11">
    <cfRule type="expression" dxfId="147" priority="5">
      <formula>IF(#REF!="X",TRUE,FALSE)</formula>
    </cfRule>
  </conditionalFormatting>
  <conditionalFormatting sqref="AS12">
    <cfRule type="expression" dxfId="146" priority="4">
      <formula>IF($AS12="X",TRUE,FALSE)</formula>
    </cfRule>
  </conditionalFormatting>
  <conditionalFormatting sqref="AS12">
    <cfRule type="expression" dxfId="145" priority="3">
      <formula>IF(#REF!="X",TRUE,FALSE)</formula>
    </cfRule>
  </conditionalFormatting>
  <conditionalFormatting sqref="AS13">
    <cfRule type="expression" dxfId="144" priority="2">
      <formula>IF($AS13="X",TRUE,FALSE)</formula>
    </cfRule>
  </conditionalFormatting>
  <conditionalFormatting sqref="AS13">
    <cfRule type="expression" dxfId="143" priority="1">
      <formula>IF(#REF!="X",TRUE,FALSE)</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74BE0-FD40-4888-A37D-58F8455302E2}">
  <dimension ref="A1:AX90"/>
  <sheetViews>
    <sheetView tabSelected="1" zoomScaleNormal="100" workbookViewId="0">
      <pane xSplit="2" ySplit="4" topLeftCell="AT65" activePane="bottomRight" state="frozen"/>
      <selection pane="bottomRight" activeCell="AW69" sqref="AW69"/>
      <selection pane="bottomLeft" activeCell="A5" sqref="A5"/>
      <selection pane="topRight" activeCell="C1" sqref="C1"/>
    </sheetView>
  </sheetViews>
  <sheetFormatPr defaultColWidth="9.140625" defaultRowHeight="14.25"/>
  <cols>
    <col min="1" max="1" width="3.7109375" style="20" customWidth="1"/>
    <col min="2" max="2" width="57.140625" style="20" customWidth="1"/>
    <col min="3" max="3" width="71.5703125" style="20" customWidth="1"/>
    <col min="4" max="5" width="14.140625" style="20" bestFit="1" customWidth="1"/>
    <col min="6" max="7" width="15.140625" style="20" bestFit="1" customWidth="1"/>
    <col min="8" max="8" width="16.28515625" style="20" bestFit="1" customWidth="1"/>
    <col min="9" max="9" width="17.28515625" style="20" bestFit="1" customWidth="1"/>
    <col min="10" max="10" width="17.28515625" style="20" customWidth="1"/>
    <col min="11" max="11" width="12" style="20" bestFit="1" customWidth="1"/>
    <col min="12" max="12" width="23.5703125" style="20" customWidth="1"/>
    <col min="13" max="13" width="12.140625" style="20" bestFit="1" customWidth="1"/>
    <col min="14" max="14" width="20.7109375" style="20" customWidth="1"/>
    <col min="15" max="15" width="12.140625" style="20" bestFit="1" customWidth="1"/>
    <col min="16" max="16" width="18.28515625" style="20" customWidth="1"/>
    <col min="17" max="17" width="12.140625" style="20" customWidth="1"/>
    <col min="18" max="18" width="15.7109375" style="20" bestFit="1" customWidth="1"/>
    <col min="19" max="19" width="15.85546875" style="20" bestFit="1" customWidth="1"/>
    <col min="20" max="20" width="18.42578125" style="20" bestFit="1" customWidth="1"/>
    <col min="21" max="21" width="16.28515625" style="20" bestFit="1" customWidth="1"/>
    <col min="22" max="22" width="15" style="20" bestFit="1" customWidth="1"/>
    <col min="23" max="23" width="15.42578125" style="20" bestFit="1" customWidth="1"/>
    <col min="24" max="24" width="21" style="20" bestFit="1" customWidth="1"/>
    <col min="25" max="25" width="22.140625" style="20" bestFit="1" customWidth="1"/>
    <col min="26" max="26" width="20.85546875" style="20" bestFit="1" customWidth="1"/>
    <col min="27" max="27" width="34" style="20" customWidth="1"/>
    <col min="28" max="28" width="33.140625" style="20" customWidth="1"/>
    <col min="29" max="29" width="29.42578125" style="20" customWidth="1"/>
    <col min="30" max="30" width="26.42578125" style="20" customWidth="1"/>
    <col min="31" max="33" width="36.7109375" style="20" customWidth="1"/>
    <col min="34" max="34" width="31.28515625" style="20" customWidth="1"/>
    <col min="35" max="35" width="31.85546875" style="20" bestFit="1" customWidth="1"/>
    <col min="36" max="36" width="32" style="20" bestFit="1" customWidth="1"/>
    <col min="37" max="37" width="33.28515625" style="20" customWidth="1"/>
    <col min="38" max="38" width="31.140625" style="20" customWidth="1"/>
    <col min="39" max="39" width="56.85546875" style="20" customWidth="1"/>
    <col min="40" max="40" width="15.140625" style="20" customWidth="1"/>
    <col min="41" max="43" width="14.85546875" style="20" customWidth="1"/>
    <col min="44" max="45" width="47.28515625" style="20" customWidth="1"/>
    <col min="46" max="46" width="42.85546875" style="20" customWidth="1"/>
    <col min="47" max="47" width="2.42578125" style="20" customWidth="1"/>
    <col min="48" max="16384" width="9.140625" style="20"/>
  </cols>
  <sheetData>
    <row r="1" spans="1:50" ht="15">
      <c r="A1" s="23" t="s">
        <v>519</v>
      </c>
    </row>
    <row r="2" spans="1:50">
      <c r="A2" s="20" t="s">
        <v>349</v>
      </c>
    </row>
    <row r="3" spans="1:50" s="22" customFormat="1" ht="15" customHeight="1">
      <c r="B3" s="22" t="s">
        <v>350</v>
      </c>
      <c r="C3" s="22" t="s">
        <v>351</v>
      </c>
      <c r="D3" s="22" t="s">
        <v>352</v>
      </c>
      <c r="E3" s="22" t="s">
        <v>353</v>
      </c>
      <c r="F3" s="22" t="s">
        <v>354</v>
      </c>
      <c r="G3" s="22" t="s">
        <v>355</v>
      </c>
      <c r="H3" s="22" t="s">
        <v>356</v>
      </c>
      <c r="I3" s="22" t="s">
        <v>357</v>
      </c>
      <c r="J3" s="22" t="s">
        <v>358</v>
      </c>
      <c r="K3" s="22" t="s">
        <v>359</v>
      </c>
      <c r="L3" s="22" t="s">
        <v>360</v>
      </c>
      <c r="M3" s="22" t="s">
        <v>361</v>
      </c>
      <c r="N3" s="22" t="s">
        <v>362</v>
      </c>
      <c r="O3" s="22" t="s">
        <v>363</v>
      </c>
      <c r="P3" s="22" t="s">
        <v>520</v>
      </c>
      <c r="Q3" s="22" t="s">
        <v>521</v>
      </c>
      <c r="R3" s="22" t="s">
        <v>364</v>
      </c>
      <c r="S3" s="22" t="s">
        <v>365</v>
      </c>
      <c r="T3" s="22" t="s">
        <v>366</v>
      </c>
      <c r="U3" s="22" t="s">
        <v>367</v>
      </c>
      <c r="V3" s="22" t="s">
        <v>368</v>
      </c>
      <c r="W3" s="22" t="s">
        <v>369</v>
      </c>
      <c r="X3" s="22" t="s">
        <v>370</v>
      </c>
      <c r="Y3" s="22" t="s">
        <v>371</v>
      </c>
      <c r="Z3" s="22" t="s">
        <v>372</v>
      </c>
      <c r="AA3" s="22" t="s">
        <v>373</v>
      </c>
      <c r="AB3" s="22" t="s">
        <v>374</v>
      </c>
      <c r="AC3" s="22" t="s">
        <v>375</v>
      </c>
      <c r="AD3" s="22" t="s">
        <v>376</v>
      </c>
      <c r="AE3" s="59" t="s">
        <v>377</v>
      </c>
      <c r="AF3" s="59" t="s">
        <v>378</v>
      </c>
      <c r="AG3" s="60" t="s">
        <v>379</v>
      </c>
      <c r="AH3" s="60" t="s">
        <v>380</v>
      </c>
      <c r="AI3" s="60" t="s">
        <v>381</v>
      </c>
      <c r="AJ3" s="60" t="s">
        <v>382</v>
      </c>
      <c r="AK3" s="59" t="s">
        <v>383</v>
      </c>
      <c r="AL3" s="59" t="s">
        <v>384</v>
      </c>
      <c r="AM3" s="22" t="s">
        <v>385</v>
      </c>
      <c r="AN3" s="22" t="s">
        <v>386</v>
      </c>
      <c r="AO3" s="22" t="s">
        <v>387</v>
      </c>
      <c r="AP3" s="22" t="s">
        <v>388</v>
      </c>
      <c r="AQ3" s="22" t="s">
        <v>389</v>
      </c>
      <c r="AR3" s="22" t="s">
        <v>390</v>
      </c>
      <c r="AS3" s="22" t="s">
        <v>522</v>
      </c>
      <c r="AT3" s="22" t="s">
        <v>391</v>
      </c>
      <c r="AU3" s="20" t="s">
        <v>392</v>
      </c>
    </row>
    <row r="4" spans="1:50" s="21" customFormat="1" ht="15" customHeight="1">
      <c r="B4" s="21" t="s">
        <v>393</v>
      </c>
      <c r="D4" s="21" t="s">
        <v>15</v>
      </c>
      <c r="F4" s="21" t="s">
        <v>394</v>
      </c>
      <c r="G4" s="21" t="s">
        <v>394</v>
      </c>
      <c r="H4" s="21" t="s">
        <v>17</v>
      </c>
      <c r="I4" s="21" t="s">
        <v>18</v>
      </c>
      <c r="K4" s="21" t="s">
        <v>19</v>
      </c>
      <c r="M4" s="21" t="s">
        <v>19</v>
      </c>
      <c r="O4" s="21" t="s">
        <v>19</v>
      </c>
      <c r="Q4" s="21" t="s">
        <v>19</v>
      </c>
      <c r="R4" s="21" t="s">
        <v>21</v>
      </c>
      <c r="S4" s="21" t="s">
        <v>21</v>
      </c>
      <c r="T4" s="21" t="s">
        <v>22</v>
      </c>
      <c r="U4" s="21" t="s">
        <v>23</v>
      </c>
      <c r="V4" s="21" t="s">
        <v>395</v>
      </c>
      <c r="W4" s="21" t="s">
        <v>395</v>
      </c>
      <c r="AA4" s="21" t="s">
        <v>396</v>
      </c>
      <c r="AB4" s="21" t="s">
        <v>397</v>
      </c>
      <c r="AC4" s="21" t="s">
        <v>398</v>
      </c>
      <c r="AD4" s="21" t="s">
        <v>399</v>
      </c>
      <c r="AE4" s="21" t="s">
        <v>400</v>
      </c>
      <c r="AF4" s="21" t="s">
        <v>401</v>
      </c>
      <c r="AG4" s="21" t="s">
        <v>402</v>
      </c>
      <c r="AH4" s="21" t="s">
        <v>403</v>
      </c>
      <c r="AI4" s="21" t="s">
        <v>404</v>
      </c>
      <c r="AJ4" s="21" t="s">
        <v>405</v>
      </c>
      <c r="AK4" s="21" t="s">
        <v>406</v>
      </c>
      <c r="AL4" s="21" t="s">
        <v>407</v>
      </c>
      <c r="AM4" s="21" t="s">
        <v>408</v>
      </c>
      <c r="AN4" s="21" t="s">
        <v>409</v>
      </c>
      <c r="AO4" s="21" t="s">
        <v>410</v>
      </c>
      <c r="AP4" s="21" t="s">
        <v>346</v>
      </c>
      <c r="AQ4" s="21" t="s">
        <v>347</v>
      </c>
      <c r="AR4" s="21" t="s">
        <v>413</v>
      </c>
      <c r="AS4" s="21" t="s">
        <v>413</v>
      </c>
      <c r="AT4" s="21" t="s">
        <v>414</v>
      </c>
      <c r="AU4" s="20" t="s">
        <v>392</v>
      </c>
    </row>
    <row r="5" spans="1:50">
      <c r="B5" s="20" t="str">
        <f>TRIM(LEFT('2022 SpaceFuncData-Input'!$A3,IF(ISNUMBER(FIND(" (Note",'2022 SpaceFuncData-Input'!$A3,1)),FIND(" (Note",'2022 SpaceFuncData-Input'!$A3,1),99)))</f>
        <v>Aging Eye/Low-vision (Corridor Area)</v>
      </c>
      <c r="C5" s="20" t="str">
        <f>TRIM('2022 SpaceFuncData-Input'!B3)</f>
        <v>General - Corridors</v>
      </c>
      <c r="D5" s="20">
        <f>ROUND('2022 SpaceFuncData-Input'!C3,2)</f>
        <v>10</v>
      </c>
      <c r="E5" s="20">
        <f>'2022 SpaceFuncData-Input'!D3</f>
        <v>0.5</v>
      </c>
      <c r="F5" s="20">
        <f>'2022 SpaceFuncData-Input'!E3</f>
        <v>250</v>
      </c>
      <c r="G5" s="20">
        <f>'2022 SpaceFuncData-Input'!F3</f>
        <v>250</v>
      </c>
      <c r="H5" s="20">
        <f>'2022 SpaceFuncData-Input'!G3</f>
        <v>0</v>
      </c>
      <c r="I5" s="20">
        <f>'2022 SpaceFuncData-Input'!H3</f>
        <v>0</v>
      </c>
      <c r="J5" s="20" t="str">
        <f>'2022 SpaceFuncData-Input'!I3</f>
        <v>Electric</v>
      </c>
      <c r="K5" s="20">
        <f>'2022 SpaceFuncData-Input'!J3</f>
        <v>0.7</v>
      </c>
      <c r="L5" s="20" t="str">
        <f>TRIM(LEFT('2022 SpaceFuncData-Input'!$K3,IF(ISNUMBER(FIND(" (Note",'2022 SpaceFuncData-Input'!$K3,1)),FIND(" (Note",'2022 SpaceFuncData-Input'!$K3,1),99)))</f>
        <v>Decorative/Display</v>
      </c>
      <c r="M5" s="20">
        <f>'2022 SpaceFuncData-Input'!L3</f>
        <v>0.3</v>
      </c>
      <c r="N5" s="20" t="str">
        <f>TRIM(LEFT('2022 SpaceFuncData-Input'!$M3,IF(ISNUMBER(FIND(" (Note",'2022 SpaceFuncData-Input'!$M3,1)),FIND(" (Note",'2022 SpaceFuncData-Input'!$M3,1),99)))</f>
        <v>None</v>
      </c>
      <c r="O5" s="20">
        <f>'2022 SpaceFuncData-Input'!N3</f>
        <v>0</v>
      </c>
      <c r="P5" s="20" t="str">
        <f>TRIM(LEFT('2022 SpaceFuncData-Input'!$O3,IF(ISNUMBER(FIND(" (Note",'2022 SpaceFuncData-Input'!$O3,1)),FIND(" (Note",'2022 SpaceFuncData-Input'!$O3,1),99)))</f>
        <v>None</v>
      </c>
      <c r="Q5" s="20">
        <f>'2022 SpaceFuncData-Input'!P3</f>
        <v>0</v>
      </c>
      <c r="R5" s="138">
        <f>'2022 SpaceFuncData-Input'!Q3</f>
        <v>150</v>
      </c>
      <c r="S5" s="138">
        <f>'2022 SpaceFuncData-Input'!R3</f>
        <v>150</v>
      </c>
      <c r="T5" s="20">
        <f>'2022 SpaceFuncData-Input'!S3</f>
        <v>0</v>
      </c>
      <c r="U5" s="20">
        <f>'2022 SpaceFuncData-Input'!T3</f>
        <v>0</v>
      </c>
      <c r="V5" s="138">
        <f>'2022 SpaceFuncData-Input'!U3</f>
        <v>50</v>
      </c>
      <c r="W5" s="20">
        <f>'2022 SpaceFuncData-Input'!V3</f>
        <v>100</v>
      </c>
      <c r="X5" s="20">
        <f>'2022 SpaceFuncData-Input'!W3</f>
        <v>1.5</v>
      </c>
      <c r="Y5" s="20">
        <f>'2022 SpaceFuncData-Input'!X3</f>
        <v>2</v>
      </c>
      <c r="Z5" s="20" t="str">
        <f>'2022 SpaceFuncData-Input'!Y3</f>
        <v>Office</v>
      </c>
      <c r="AA5" s="20" t="str">
        <f t="shared" ref="AA5:AM14" si="0">$Z5&amp;AA$90</f>
        <v>OfficeOccupancy</v>
      </c>
      <c r="AB5" s="20" t="str">
        <f t="shared" si="0"/>
        <v>OfficeReceptacle</v>
      </c>
      <c r="AC5" s="20" t="str">
        <f t="shared" si="0"/>
        <v>OfficeServiceHotWater</v>
      </c>
      <c r="AD5" s="20" t="str">
        <f t="shared" si="0"/>
        <v>OfficeLights</v>
      </c>
      <c r="AE5" s="20" t="str">
        <f t="shared" si="0"/>
        <v>OfficeGasEquip</v>
      </c>
      <c r="AF5" s="20" t="str">
        <f t="shared" si="0"/>
        <v>OfficeRefrigeration</v>
      </c>
      <c r="AG5" s="20" t="str">
        <f t="shared" si="0"/>
        <v>OfficeInfiltration</v>
      </c>
      <c r="AH5" s="20" t="str">
        <f t="shared" si="0"/>
        <v>OfficeHVACAvail</v>
      </c>
      <c r="AI5" s="20" t="str">
        <f t="shared" si="0"/>
        <v>OfficeHtgSetpt</v>
      </c>
      <c r="AJ5" s="20" t="str">
        <f t="shared" si="0"/>
        <v>OfficeClgSetpt</v>
      </c>
      <c r="AK5" s="20" t="str">
        <f t="shared" si="0"/>
        <v>OfficeElevator</v>
      </c>
      <c r="AL5" s="20" t="str">
        <f t="shared" si="0"/>
        <v>OfficeEscalator</v>
      </c>
      <c r="AM5" s="20" t="str">
        <f t="shared" si="0"/>
        <v>OfficeWtrHtrSetpt</v>
      </c>
      <c r="AN5" s="20">
        <f>'2022 SpaceFuncData-Input'!AC3</f>
        <v>302</v>
      </c>
      <c r="AO5" s="20">
        <f>'2022 SpaceFuncData-Input'!Z3</f>
        <v>1</v>
      </c>
      <c r="AP5" s="20">
        <f>'2022 SpaceFuncData-Input'!AA3</f>
        <v>1</v>
      </c>
      <c r="AQ5" s="20">
        <f>'2022 SpaceFuncData-Input'!AB3</f>
        <v>0</v>
      </c>
      <c r="AR5" s="20" t="s">
        <v>492</v>
      </c>
      <c r="AS5" s="20" t="s">
        <v>288</v>
      </c>
      <c r="AT5" s="20" t="s">
        <v>523</v>
      </c>
      <c r="AU5" s="20" t="s">
        <v>392</v>
      </c>
      <c r="AV5" s="20" t="str">
        <f>IF(AO5=0,B5,"")</f>
        <v/>
      </c>
    </row>
    <row r="6" spans="1:50">
      <c r="B6" s="20" t="str">
        <f>TRIM(LEFT('2022 SpaceFuncData-Input'!$A4,IF(ISNUMBER(FIND(" (Note",'2022 SpaceFuncData-Input'!$A4,1)),FIND(" (Note",'2022 SpaceFuncData-Input'!$A4,1),99)))</f>
        <v>Aging Eye/Low-vision (Dining)</v>
      </c>
      <c r="C6" s="20" t="str">
        <f>TRIM('2022 SpaceFuncData-Input'!B4)</f>
        <v>Food Service - Cafeteria/fast-food dining</v>
      </c>
      <c r="D6" s="20">
        <f>ROUND('2022 SpaceFuncData-Input'!C4,2)</f>
        <v>66.67</v>
      </c>
      <c r="E6" s="20">
        <f>'2022 SpaceFuncData-Input'!D4</f>
        <v>0.5</v>
      </c>
      <c r="F6" s="20">
        <f>'2022 SpaceFuncData-Input'!E4</f>
        <v>275</v>
      </c>
      <c r="G6" s="20">
        <f>'2022 SpaceFuncData-Input'!F4</f>
        <v>275</v>
      </c>
      <c r="H6" s="20">
        <f>'2022 SpaceFuncData-Input'!G4</f>
        <v>0.5</v>
      </c>
      <c r="I6" s="20">
        <f>'2022 SpaceFuncData-Input'!H4</f>
        <v>0.57799999999999996</v>
      </c>
      <c r="J6" s="20" t="str">
        <f>'2022 SpaceFuncData-Input'!I4</f>
        <v>Gas</v>
      </c>
      <c r="K6" s="20">
        <f>'2022 SpaceFuncData-Input'!J4</f>
        <v>0.8</v>
      </c>
      <c r="L6" s="20" t="str">
        <f>TRIM(LEFT('2022 SpaceFuncData-Input'!$K4,IF(ISNUMBER(FIND(" (Note",'2022 SpaceFuncData-Input'!$K4,1)),FIND(" (Note",'2022 SpaceFuncData-Input'!$K4,1),99)))</f>
        <v>Decorative/Display</v>
      </c>
      <c r="M6" s="20">
        <f>'2022 SpaceFuncData-Input'!L4</f>
        <v>0.3</v>
      </c>
      <c r="N6" s="20" t="str">
        <f>TRIM(LEFT('2022 SpaceFuncData-Input'!$M4,IF(ISNUMBER(FIND(" (Note",'2022 SpaceFuncData-Input'!$M4,1)),FIND(" (Note",'2022 SpaceFuncData-Input'!$M4,1),99)))</f>
        <v>TunableWhiteOrDimToWarm</v>
      </c>
      <c r="O6" s="20">
        <f>'2022 SpaceFuncData-Input'!N4</f>
        <v>0.1</v>
      </c>
      <c r="P6" s="20" t="str">
        <f>TRIM(LEFT('2022 SpaceFuncData-Input'!$O4,IF(ISNUMBER(FIND(" (Note",'2022 SpaceFuncData-Input'!$O4,1)),FIND(" (Note",'2022 SpaceFuncData-Input'!$O4,1),99)))</f>
        <v>None</v>
      </c>
      <c r="Q6" s="20">
        <f>'2022 SpaceFuncData-Input'!P4</f>
        <v>0</v>
      </c>
      <c r="R6" s="138">
        <f>'2022 SpaceFuncData-Input'!Q4</f>
        <v>150</v>
      </c>
      <c r="S6" s="138">
        <f>'2022 SpaceFuncData-Input'!R4</f>
        <v>150</v>
      </c>
      <c r="T6" s="20">
        <f>'2022 SpaceFuncData-Input'!S4</f>
        <v>0</v>
      </c>
      <c r="U6" s="20">
        <f>'2022 SpaceFuncData-Input'!T4</f>
        <v>0.25</v>
      </c>
      <c r="V6" s="138">
        <f>'2022 SpaceFuncData-Input'!U4</f>
        <v>50</v>
      </c>
      <c r="W6" s="20">
        <f>'2022 SpaceFuncData-Input'!V4</f>
        <v>200</v>
      </c>
      <c r="X6" s="20">
        <f>'2022 SpaceFuncData-Input'!W4</f>
        <v>1.5</v>
      </c>
      <c r="Y6" s="20">
        <f>'2022 SpaceFuncData-Input'!X4</f>
        <v>2</v>
      </c>
      <c r="Z6" s="20" t="str">
        <f>'2022 SpaceFuncData-Input'!Y4</f>
        <v>Restaurant</v>
      </c>
      <c r="AA6" s="20" t="str">
        <f t="shared" si="0"/>
        <v>RestaurantOccupancy</v>
      </c>
      <c r="AB6" s="20" t="str">
        <f t="shared" si="0"/>
        <v>RestaurantReceptacle</v>
      </c>
      <c r="AC6" s="20" t="str">
        <f t="shared" si="0"/>
        <v>RestaurantServiceHotWater</v>
      </c>
      <c r="AD6" s="20" t="str">
        <f t="shared" si="0"/>
        <v>RestaurantLights</v>
      </c>
      <c r="AE6" s="20" t="str">
        <f t="shared" si="0"/>
        <v>RestaurantGasEquip</v>
      </c>
      <c r="AF6" s="20" t="str">
        <f t="shared" si="0"/>
        <v>RestaurantRefrigeration</v>
      </c>
      <c r="AG6" s="20" t="str">
        <f t="shared" si="0"/>
        <v>RestaurantInfiltration</v>
      </c>
      <c r="AH6" s="20" t="str">
        <f t="shared" si="0"/>
        <v>RestaurantHVACAvail</v>
      </c>
      <c r="AI6" s="20" t="str">
        <f t="shared" si="0"/>
        <v>RestaurantHtgSetpt</v>
      </c>
      <c r="AJ6" s="20" t="str">
        <f t="shared" si="0"/>
        <v>RestaurantClgSetpt</v>
      </c>
      <c r="AK6" s="20" t="str">
        <f t="shared" si="0"/>
        <v>RestaurantElevator</v>
      </c>
      <c r="AL6" s="20" t="str">
        <f t="shared" si="0"/>
        <v>RestaurantEscalator</v>
      </c>
      <c r="AM6" s="20" t="str">
        <f t="shared" si="0"/>
        <v>RestaurantWtrHtrSetpt</v>
      </c>
      <c r="AN6" s="20">
        <f>'2022 SpaceFuncData-Input'!AC4</f>
        <v>303</v>
      </c>
      <c r="AO6" s="20">
        <f>'2022 SpaceFuncData-Input'!Z4</f>
        <v>1</v>
      </c>
      <c r="AP6" s="20">
        <f>'2022 SpaceFuncData-Input'!AA4</f>
        <v>0</v>
      </c>
      <c r="AQ6" s="20">
        <f>'2022 SpaceFuncData-Input'!AB4</f>
        <v>0</v>
      </c>
      <c r="AR6" s="20" t="s">
        <v>493</v>
      </c>
      <c r="AS6" s="20" t="s">
        <v>288</v>
      </c>
      <c r="AT6" s="20" t="s">
        <v>523</v>
      </c>
      <c r="AU6" s="20" t="s">
        <v>392</v>
      </c>
      <c r="AV6" s="20" t="s">
        <v>418</v>
      </c>
    </row>
    <row r="7" spans="1:50">
      <c r="B7" s="20" t="str">
        <f>TRIM(LEFT('2022 SpaceFuncData-Input'!$A5,IF(ISNUMBER(FIND(" (Note",'2022 SpaceFuncData-Input'!$A5,1)),FIND(" (Note",'2022 SpaceFuncData-Input'!$A5,1),99)))</f>
        <v>Aging Eye/Low-vision (Lobby, Main Entry)</v>
      </c>
      <c r="C7" s="20" t="str">
        <f>TRIM('2022 SpaceFuncData-Input'!B5)</f>
        <v>Office - Main entry lobbies</v>
      </c>
      <c r="D7" s="20">
        <f>ROUND('2022 SpaceFuncData-Input'!C5,2)</f>
        <v>66.67</v>
      </c>
      <c r="E7" s="20">
        <f>'2022 SpaceFuncData-Input'!D5</f>
        <v>0.5</v>
      </c>
      <c r="F7" s="20">
        <f>'2022 SpaceFuncData-Input'!E5</f>
        <v>250</v>
      </c>
      <c r="G7" s="20">
        <f>'2022 SpaceFuncData-Input'!F5</f>
        <v>250</v>
      </c>
      <c r="H7" s="20">
        <f>'2022 SpaceFuncData-Input'!G5</f>
        <v>0.5</v>
      </c>
      <c r="I7" s="20">
        <f>'2022 SpaceFuncData-Input'!H5</f>
        <v>0.09</v>
      </c>
      <c r="J7" s="20" t="str">
        <f>'2022 SpaceFuncData-Input'!I5</f>
        <v>Electric</v>
      </c>
      <c r="K7" s="20">
        <f>'2022 SpaceFuncData-Input'!J5</f>
        <v>0.85</v>
      </c>
      <c r="L7" s="20" t="str">
        <f>TRIM(LEFT('2022 SpaceFuncData-Input'!$K5,IF(ISNUMBER(FIND(" (Note",'2022 SpaceFuncData-Input'!$K5,1)),FIND(" (Note",'2022 SpaceFuncData-Input'!$K5,1),99)))</f>
        <v>Decorative/Display</v>
      </c>
      <c r="M7" s="20">
        <f>'2022 SpaceFuncData-Input'!L5</f>
        <v>0.3</v>
      </c>
      <c r="N7" s="20" t="str">
        <f>TRIM(LEFT('2022 SpaceFuncData-Input'!$M5,IF(ISNUMBER(FIND(" (Note",'2022 SpaceFuncData-Input'!$M5,1)),FIND(" (Note",'2022 SpaceFuncData-Input'!$M5,1),99)))</f>
        <v>TransitionLightingOffAtNight</v>
      </c>
      <c r="O7" s="20">
        <f>'2022 SpaceFuncData-Input'!N5</f>
        <v>0.95</v>
      </c>
      <c r="P7" s="20" t="str">
        <f>TRIM(LEFT('2022 SpaceFuncData-Input'!$O5,IF(ISNUMBER(FIND(" (Note",'2022 SpaceFuncData-Input'!$O5,1)),FIND(" (Note",'2022 SpaceFuncData-Input'!$O5,1),99)))</f>
        <v>TunableWhiteOrDimToWarm</v>
      </c>
      <c r="Q7" s="20">
        <f>'2022 SpaceFuncData-Input'!P5</f>
        <v>0.1</v>
      </c>
      <c r="R7" s="138">
        <f>'2022 SpaceFuncData-Input'!Q5</f>
        <v>150</v>
      </c>
      <c r="S7" s="138">
        <f>'2022 SpaceFuncData-Input'!R5</f>
        <v>150</v>
      </c>
      <c r="T7" s="20">
        <f>'2022 SpaceFuncData-Input'!S5</f>
        <v>0</v>
      </c>
      <c r="U7" s="20">
        <f>'2022 SpaceFuncData-Input'!T5</f>
        <v>0</v>
      </c>
      <c r="V7" s="138">
        <f>'2022 SpaceFuncData-Input'!U5</f>
        <v>50</v>
      </c>
      <c r="W7" s="20">
        <f>'2022 SpaceFuncData-Input'!V5</f>
        <v>200</v>
      </c>
      <c r="X7" s="20">
        <f>'2022 SpaceFuncData-Input'!W5</f>
        <v>1.5</v>
      </c>
      <c r="Y7" s="20">
        <f>'2022 SpaceFuncData-Input'!X5</f>
        <v>2</v>
      </c>
      <c r="Z7" s="20" t="str">
        <f>'2022 SpaceFuncData-Input'!Y5</f>
        <v>Assembly</v>
      </c>
      <c r="AA7" s="20" t="str">
        <f t="shared" si="0"/>
        <v>AssemblyOccupancy</v>
      </c>
      <c r="AB7" s="20" t="str">
        <f t="shared" si="0"/>
        <v>AssemblyReceptacle</v>
      </c>
      <c r="AC7" s="20" t="str">
        <f t="shared" si="0"/>
        <v>AssemblyServiceHotWater</v>
      </c>
      <c r="AD7" s="20" t="str">
        <f t="shared" si="0"/>
        <v>AssemblyLights</v>
      </c>
      <c r="AE7" s="20" t="str">
        <f t="shared" si="0"/>
        <v>AssemblyGasEquip</v>
      </c>
      <c r="AF7" s="20" t="str">
        <f t="shared" si="0"/>
        <v>AssemblyRefrigeration</v>
      </c>
      <c r="AG7" s="20" t="str">
        <f t="shared" si="0"/>
        <v>AssemblyInfiltration</v>
      </c>
      <c r="AH7" s="20" t="str">
        <f t="shared" si="0"/>
        <v>AssemblyHVACAvail</v>
      </c>
      <c r="AI7" s="20" t="str">
        <f t="shared" si="0"/>
        <v>AssemblyHtgSetpt</v>
      </c>
      <c r="AJ7" s="20" t="str">
        <f t="shared" si="0"/>
        <v>AssemblyClgSetpt</v>
      </c>
      <c r="AK7" s="20" t="str">
        <f t="shared" si="0"/>
        <v>AssemblyElevator</v>
      </c>
      <c r="AL7" s="20" t="str">
        <f t="shared" si="0"/>
        <v>AssemblyEscalator</v>
      </c>
      <c r="AM7" s="20" t="str">
        <f t="shared" si="0"/>
        <v>AssemblyWtrHtrSetpt</v>
      </c>
      <c r="AN7" s="20">
        <f>'2022 SpaceFuncData-Input'!AC5</f>
        <v>304</v>
      </c>
      <c r="AO7" s="166">
        <f>'2022 SpaceFuncData-Input'!Z5</f>
        <v>1</v>
      </c>
      <c r="AP7" s="166">
        <f>'2022 SpaceFuncData-Input'!AA5</f>
        <v>0</v>
      </c>
      <c r="AQ7" s="166">
        <f>'2022 SpaceFuncData-Input'!AB5</f>
        <v>0</v>
      </c>
      <c r="AR7" s="166" t="s">
        <v>495</v>
      </c>
      <c r="AS7" s="166" t="s">
        <v>288</v>
      </c>
      <c r="AT7" s="20" t="s">
        <v>523</v>
      </c>
      <c r="AU7" s="20" t="s">
        <v>392</v>
      </c>
      <c r="AV7" s="160" t="s">
        <v>420</v>
      </c>
      <c r="AW7" s="20" t="s">
        <v>420</v>
      </c>
    </row>
    <row r="8" spans="1:50">
      <c r="B8" s="20" t="str">
        <f>TRIM(LEFT('2022 SpaceFuncData-Input'!$A6,IF(ISNUMBER(FIND(" (Note",'2022 SpaceFuncData-Input'!$A6,1)),FIND(" (Note",'2022 SpaceFuncData-Input'!$A6,1),99)))</f>
        <v>Aging Eye/Low-vision (Lounge/Waiting Area)</v>
      </c>
      <c r="C8" s="20" t="str">
        <f>TRIM('2022 SpaceFuncData-Input'!B6)</f>
        <v>General - Break rooms</v>
      </c>
      <c r="D8" s="20">
        <f>ROUND('2022 SpaceFuncData-Input'!C6,2)</f>
        <v>66.67</v>
      </c>
      <c r="E8" s="20">
        <f>'2022 SpaceFuncData-Input'!D6</f>
        <v>0.5</v>
      </c>
      <c r="F8" s="20">
        <f>'2022 SpaceFuncData-Input'!E6</f>
        <v>275</v>
      </c>
      <c r="G8" s="20">
        <f>'2022 SpaceFuncData-Input'!F6</f>
        <v>275</v>
      </c>
      <c r="H8" s="20">
        <f>'2022 SpaceFuncData-Input'!G6</f>
        <v>1</v>
      </c>
      <c r="I8" s="20">
        <f>'2022 SpaceFuncData-Input'!H6</f>
        <v>0.09</v>
      </c>
      <c r="J8" s="20" t="str">
        <f>'2022 SpaceFuncData-Input'!I6</f>
        <v>Gas</v>
      </c>
      <c r="K8" s="20">
        <f>'2022 SpaceFuncData-Input'!J6</f>
        <v>0.8</v>
      </c>
      <c r="L8" s="20" t="str">
        <f>TRIM(LEFT('2022 SpaceFuncData-Input'!$K6,IF(ISNUMBER(FIND(" (Note",'2022 SpaceFuncData-Input'!$K6,1)),FIND(" (Note",'2022 SpaceFuncData-Input'!$K6,1),99)))</f>
        <v>Decorative/Display</v>
      </c>
      <c r="M8" s="20">
        <f>'2022 SpaceFuncData-Input'!L6</f>
        <v>0.3</v>
      </c>
      <c r="N8" s="20" t="str">
        <f>TRIM(LEFT('2022 SpaceFuncData-Input'!$M6,IF(ISNUMBER(FIND(" (Note",'2022 SpaceFuncData-Input'!$M6,1)),FIND(" (Note",'2022 SpaceFuncData-Input'!$M6,1),99)))</f>
        <v>TunableWhiteOrDimToWarm</v>
      </c>
      <c r="O8" s="20">
        <f>'2022 SpaceFuncData-Input'!N6</f>
        <v>0.1</v>
      </c>
      <c r="P8" s="20" t="str">
        <f>TRIM(LEFT('2022 SpaceFuncData-Input'!$O6,IF(ISNUMBER(FIND(" (Note",'2022 SpaceFuncData-Input'!$O6,1)),FIND(" (Note",'2022 SpaceFuncData-Input'!$O6,1),99)))</f>
        <v>None</v>
      </c>
      <c r="Q8" s="20">
        <f>'2022 SpaceFuncData-Input'!P6</f>
        <v>0</v>
      </c>
      <c r="R8" s="138">
        <f>'2022 SpaceFuncData-Input'!Q6</f>
        <v>150</v>
      </c>
      <c r="S8" s="138">
        <f>'2022 SpaceFuncData-Input'!R6</f>
        <v>150</v>
      </c>
      <c r="T8" s="20">
        <f>'2022 SpaceFuncData-Input'!S6</f>
        <v>0</v>
      </c>
      <c r="U8" s="20">
        <f>'2022 SpaceFuncData-Input'!T6</f>
        <v>0</v>
      </c>
      <c r="V8" s="138">
        <f>'2022 SpaceFuncData-Input'!U6</f>
        <v>40</v>
      </c>
      <c r="W8" s="20">
        <f>'2022 SpaceFuncData-Input'!V6</f>
        <v>300</v>
      </c>
      <c r="X8" s="20">
        <f>'2022 SpaceFuncData-Input'!W6</f>
        <v>1.5</v>
      </c>
      <c r="Y8" s="20">
        <f>'2022 SpaceFuncData-Input'!X6</f>
        <v>2</v>
      </c>
      <c r="Z8" s="20" t="str">
        <f>'2022 SpaceFuncData-Input'!Y6</f>
        <v>Assembly</v>
      </c>
      <c r="AA8" s="20" t="str">
        <f t="shared" si="0"/>
        <v>AssemblyOccupancy</v>
      </c>
      <c r="AB8" s="20" t="str">
        <f t="shared" si="0"/>
        <v>AssemblyReceptacle</v>
      </c>
      <c r="AC8" s="20" t="str">
        <f t="shared" si="0"/>
        <v>AssemblyServiceHotWater</v>
      </c>
      <c r="AD8" s="20" t="str">
        <f t="shared" si="0"/>
        <v>AssemblyLights</v>
      </c>
      <c r="AE8" s="20" t="str">
        <f t="shared" si="0"/>
        <v>AssemblyGasEquip</v>
      </c>
      <c r="AF8" s="20" t="str">
        <f t="shared" si="0"/>
        <v>AssemblyRefrigeration</v>
      </c>
      <c r="AG8" s="20" t="str">
        <f t="shared" si="0"/>
        <v>AssemblyInfiltration</v>
      </c>
      <c r="AH8" s="20" t="str">
        <f t="shared" si="0"/>
        <v>AssemblyHVACAvail</v>
      </c>
      <c r="AI8" s="20" t="str">
        <f t="shared" si="0"/>
        <v>AssemblyHtgSetpt</v>
      </c>
      <c r="AJ8" s="20" t="str">
        <f t="shared" si="0"/>
        <v>AssemblyClgSetpt</v>
      </c>
      <c r="AK8" s="20" t="str">
        <f t="shared" si="0"/>
        <v>AssemblyElevator</v>
      </c>
      <c r="AL8" s="20" t="str">
        <f t="shared" si="0"/>
        <v>AssemblyEscalator</v>
      </c>
      <c r="AM8" s="20" t="str">
        <f t="shared" si="0"/>
        <v>AssemblyWtrHtrSetpt</v>
      </c>
      <c r="AN8" s="20">
        <f>'2022 SpaceFuncData-Input'!AC6</f>
        <v>305</v>
      </c>
      <c r="AO8" s="20">
        <f>'2022 SpaceFuncData-Input'!Z6</f>
        <v>1</v>
      </c>
      <c r="AP8" s="20">
        <f>'2022 SpaceFuncData-Input'!AA6</f>
        <v>0</v>
      </c>
      <c r="AQ8" s="20">
        <f>'2022 SpaceFuncData-Input'!AB6</f>
        <v>0</v>
      </c>
      <c r="AR8" s="20" t="s">
        <v>494</v>
      </c>
      <c r="AS8" s="20" t="s">
        <v>288</v>
      </c>
      <c r="AT8" s="20" t="s">
        <v>523</v>
      </c>
      <c r="AU8" s="20" t="s">
        <v>392</v>
      </c>
      <c r="AV8" s="160" t="s">
        <v>422</v>
      </c>
      <c r="AW8" s="20" t="s">
        <v>422</v>
      </c>
    </row>
    <row r="9" spans="1:50">
      <c r="B9" s="20" t="str">
        <f>TRIM(LEFT('2022 SpaceFuncData-Input'!$A7,IF(ISNUMBER(FIND(" (Note",'2022 SpaceFuncData-Input'!$A7,1)),FIND(" (Note",'2022 SpaceFuncData-Input'!$A7,1),99)))</f>
        <v>Aging Eye/Low-vision (Multipurpose Room)</v>
      </c>
      <c r="C9" s="20" t="str">
        <f>TRIM('2022 SpaceFuncData-Input'!B7)</f>
        <v>General - Conference/meeting</v>
      </c>
      <c r="D9" s="20">
        <f>ROUND('2022 SpaceFuncData-Input'!C7,2)</f>
        <v>66.67</v>
      </c>
      <c r="E9" s="20">
        <f>'2022 SpaceFuncData-Input'!D7</f>
        <v>0.5</v>
      </c>
      <c r="F9" s="20">
        <f>'2022 SpaceFuncData-Input'!E7</f>
        <v>245</v>
      </c>
      <c r="G9" s="20">
        <f>'2022 SpaceFuncData-Input'!F7</f>
        <v>155</v>
      </c>
      <c r="H9" s="20">
        <f>'2022 SpaceFuncData-Input'!G7</f>
        <v>1</v>
      </c>
      <c r="I9" s="20">
        <f>'2022 SpaceFuncData-Input'!H7</f>
        <v>0.09</v>
      </c>
      <c r="J9" s="20" t="str">
        <f>'2022 SpaceFuncData-Input'!I7</f>
        <v>Electric</v>
      </c>
      <c r="K9" s="20">
        <f>'2022 SpaceFuncData-Input'!J7</f>
        <v>0.85</v>
      </c>
      <c r="L9" s="20" t="str">
        <f>TRIM(LEFT('2022 SpaceFuncData-Input'!$K7,IF(ISNUMBER(FIND(" (Note",'2022 SpaceFuncData-Input'!$K7,1)),FIND(" (Note",'2022 SpaceFuncData-Input'!$K7,1),99)))</f>
        <v>Decorative/Display</v>
      </c>
      <c r="M9" s="20">
        <f>'2022 SpaceFuncData-Input'!L7</f>
        <v>0.3</v>
      </c>
      <c r="N9" s="20" t="str">
        <f>TRIM(LEFT('2022 SpaceFuncData-Input'!$M7,IF(ISNUMBER(FIND(" (Note",'2022 SpaceFuncData-Input'!$M7,1)),FIND(" (Note",'2022 SpaceFuncData-Input'!$M7,1),99)))</f>
        <v>TunableWhiteOrDimToWarm</v>
      </c>
      <c r="O9" s="20">
        <f>'2022 SpaceFuncData-Input'!N7</f>
        <v>0.1</v>
      </c>
      <c r="P9" s="20" t="str">
        <f>TRIM(LEFT('2022 SpaceFuncData-Input'!$O7,IF(ISNUMBER(FIND(" (Note",'2022 SpaceFuncData-Input'!$O7,1)),FIND(" (Note",'2022 SpaceFuncData-Input'!$O7,1),99)))</f>
        <v>None</v>
      </c>
      <c r="Q9" s="20">
        <f>'2022 SpaceFuncData-Input'!P7</f>
        <v>0</v>
      </c>
      <c r="R9" s="138">
        <f>'2022 SpaceFuncData-Input'!Q7</f>
        <v>150</v>
      </c>
      <c r="S9" s="138">
        <f>'2022 SpaceFuncData-Input'!R7</f>
        <v>150</v>
      </c>
      <c r="T9" s="20">
        <f>'2022 SpaceFuncData-Input'!S7</f>
        <v>0</v>
      </c>
      <c r="U9" s="20">
        <f>'2022 SpaceFuncData-Input'!T7</f>
        <v>0</v>
      </c>
      <c r="V9" s="138">
        <f>'2022 SpaceFuncData-Input'!U7</f>
        <v>30</v>
      </c>
      <c r="W9" s="20">
        <f>'2022 SpaceFuncData-Input'!V7</f>
        <v>300</v>
      </c>
      <c r="X9" s="20">
        <f>'2022 SpaceFuncData-Input'!W7</f>
        <v>1.5</v>
      </c>
      <c r="Y9" s="20">
        <f>'2022 SpaceFuncData-Input'!X7</f>
        <v>2</v>
      </c>
      <c r="Z9" s="20" t="str">
        <f>'2022 SpaceFuncData-Input'!Y7</f>
        <v>Assembly</v>
      </c>
      <c r="AA9" s="20" t="str">
        <f t="shared" si="0"/>
        <v>AssemblyOccupancy</v>
      </c>
      <c r="AB9" s="20" t="str">
        <f t="shared" si="0"/>
        <v>AssemblyReceptacle</v>
      </c>
      <c r="AC9" s="20" t="str">
        <f t="shared" si="0"/>
        <v>AssemblyServiceHotWater</v>
      </c>
      <c r="AD9" s="20" t="str">
        <f t="shared" si="0"/>
        <v>AssemblyLights</v>
      </c>
      <c r="AE9" s="20" t="str">
        <f t="shared" si="0"/>
        <v>AssemblyGasEquip</v>
      </c>
      <c r="AF9" s="20" t="str">
        <f t="shared" si="0"/>
        <v>AssemblyRefrigeration</v>
      </c>
      <c r="AG9" s="20" t="str">
        <f t="shared" si="0"/>
        <v>AssemblyInfiltration</v>
      </c>
      <c r="AH9" s="20" t="str">
        <f t="shared" si="0"/>
        <v>AssemblyHVACAvail</v>
      </c>
      <c r="AI9" s="20" t="str">
        <f t="shared" si="0"/>
        <v>AssemblyHtgSetpt</v>
      </c>
      <c r="AJ9" s="20" t="str">
        <f t="shared" si="0"/>
        <v>AssemblyClgSetpt</v>
      </c>
      <c r="AK9" s="20" t="str">
        <f t="shared" si="0"/>
        <v>AssemblyElevator</v>
      </c>
      <c r="AL9" s="20" t="str">
        <f t="shared" si="0"/>
        <v>AssemblyEscalator</v>
      </c>
      <c r="AM9" s="20" t="str">
        <f t="shared" si="0"/>
        <v>AssemblyWtrHtrSetpt</v>
      </c>
      <c r="AN9" s="20">
        <f>'2022 SpaceFuncData-Input'!AC7</f>
        <v>306</v>
      </c>
      <c r="AO9" s="20">
        <f>'2022 SpaceFuncData-Input'!Z7</f>
        <v>1</v>
      </c>
      <c r="AP9" s="20">
        <f>'2022 SpaceFuncData-Input'!AA7</f>
        <v>0</v>
      </c>
      <c r="AQ9" s="20">
        <f>'2022 SpaceFuncData-Input'!AB7</f>
        <v>0</v>
      </c>
      <c r="AR9" s="20" t="s">
        <v>496</v>
      </c>
      <c r="AS9" s="20" t="s">
        <v>288</v>
      </c>
      <c r="AT9" s="20" t="s">
        <v>523</v>
      </c>
      <c r="AU9" s="20" t="s">
        <v>392</v>
      </c>
      <c r="AV9" s="160" t="s">
        <v>424</v>
      </c>
      <c r="AW9" s="20" t="s">
        <v>425</v>
      </c>
    </row>
    <row r="10" spans="1:50">
      <c r="B10" s="20" t="str">
        <f>TRIM(LEFT('2022 SpaceFuncData-Input'!$A8,IF(ISNUMBER(FIND(" (Note",'2022 SpaceFuncData-Input'!$A8,1)),FIND(" (Note",'2022 SpaceFuncData-Input'!$A8,1),99)))</f>
        <v>Aging Eye/Low-vision (Religious Worship Area)</v>
      </c>
      <c r="C10" s="20" t="str">
        <f>TRIM('2022 SpaceFuncData-Input'!B8)</f>
        <v>Assembly - Places of religious worship</v>
      </c>
      <c r="D10" s="20">
        <f>ROUND('2022 SpaceFuncData-Input'!C8,2)</f>
        <v>142.86000000000001</v>
      </c>
      <c r="E10" s="20">
        <f>'2022 SpaceFuncData-Input'!D8</f>
        <v>0.5</v>
      </c>
      <c r="F10" s="20">
        <f>'2022 SpaceFuncData-Input'!E8</f>
        <v>245</v>
      </c>
      <c r="G10" s="20">
        <f>'2022 SpaceFuncData-Input'!F8</f>
        <v>105</v>
      </c>
      <c r="H10" s="20">
        <f>'2022 SpaceFuncData-Input'!G8</f>
        <v>0.5</v>
      </c>
      <c r="I10" s="20">
        <f>'2022 SpaceFuncData-Input'!H8</f>
        <v>0.09</v>
      </c>
      <c r="J10" s="20" t="str">
        <f>'2022 SpaceFuncData-Input'!I8</f>
        <v>Electric</v>
      </c>
      <c r="K10" s="20">
        <f>'2022 SpaceFuncData-Input'!J8</f>
        <v>1</v>
      </c>
      <c r="L10" s="20" t="str">
        <f>TRIM(LEFT('2022 SpaceFuncData-Input'!$K8,IF(ISNUMBER(FIND(" (Note",'2022 SpaceFuncData-Input'!$K8,1)),FIND(" (Note",'2022 SpaceFuncData-Input'!$K8,1),99)))</f>
        <v>Decorative/Display</v>
      </c>
      <c r="M10" s="20">
        <f>'2022 SpaceFuncData-Input'!L8</f>
        <v>0.3</v>
      </c>
      <c r="N10" s="20" t="str">
        <f>TRIM(LEFT('2022 SpaceFuncData-Input'!$M8,IF(ISNUMBER(FIND(" (Note",'2022 SpaceFuncData-Input'!$M8,1)),FIND(" (Note",'2022 SpaceFuncData-Input'!$M8,1),99)))</f>
        <v>TunableWhiteOrDimToWarm</v>
      </c>
      <c r="O10" s="20">
        <f>'2022 SpaceFuncData-Input'!N8</f>
        <v>0.1</v>
      </c>
      <c r="P10" s="20" t="str">
        <f>TRIM(LEFT('2022 SpaceFuncData-Input'!$O8,IF(ISNUMBER(FIND(" (Note",'2022 SpaceFuncData-Input'!$O8,1)),FIND(" (Note",'2022 SpaceFuncData-Input'!$O8,1),99)))</f>
        <v>None</v>
      </c>
      <c r="Q10" s="20">
        <f>'2022 SpaceFuncData-Input'!P8</f>
        <v>0</v>
      </c>
      <c r="R10" s="138">
        <f>'2022 SpaceFuncData-Input'!Q8</f>
        <v>150</v>
      </c>
      <c r="S10" s="138">
        <f>'2022 SpaceFuncData-Input'!R8</f>
        <v>150</v>
      </c>
      <c r="T10" s="20">
        <f>'2022 SpaceFuncData-Input'!S8</f>
        <v>0</v>
      </c>
      <c r="U10" s="20">
        <f>'2022 SpaceFuncData-Input'!T8</f>
        <v>0</v>
      </c>
      <c r="V10" s="138">
        <f>'2022 SpaceFuncData-Input'!U8</f>
        <v>200</v>
      </c>
      <c r="W10" s="20">
        <f>'2022 SpaceFuncData-Input'!V8</f>
        <v>1500</v>
      </c>
      <c r="X10" s="20">
        <f>'2022 SpaceFuncData-Input'!W8</f>
        <v>1.5</v>
      </c>
      <c r="Y10" s="20">
        <f>'2022 SpaceFuncData-Input'!X8</f>
        <v>2</v>
      </c>
      <c r="Z10" s="20" t="str">
        <f>'2022 SpaceFuncData-Input'!Y8</f>
        <v>Assembly</v>
      </c>
      <c r="AA10" s="20" t="str">
        <f t="shared" si="0"/>
        <v>AssemblyOccupancy</v>
      </c>
      <c r="AB10" s="20" t="str">
        <f t="shared" si="0"/>
        <v>AssemblyReceptacle</v>
      </c>
      <c r="AC10" s="20" t="str">
        <f t="shared" si="0"/>
        <v>AssemblyServiceHotWater</v>
      </c>
      <c r="AD10" s="20" t="str">
        <f t="shared" si="0"/>
        <v>AssemblyLights</v>
      </c>
      <c r="AE10" s="20" t="str">
        <f t="shared" si="0"/>
        <v>AssemblyGasEquip</v>
      </c>
      <c r="AF10" s="20" t="str">
        <f t="shared" si="0"/>
        <v>AssemblyRefrigeration</v>
      </c>
      <c r="AG10" s="20" t="str">
        <f t="shared" si="0"/>
        <v>AssemblyInfiltration</v>
      </c>
      <c r="AH10" s="20" t="str">
        <f t="shared" si="0"/>
        <v>AssemblyHVACAvail</v>
      </c>
      <c r="AI10" s="20" t="str">
        <f t="shared" si="0"/>
        <v>AssemblyHtgSetpt</v>
      </c>
      <c r="AJ10" s="20" t="str">
        <f t="shared" si="0"/>
        <v>AssemblyClgSetpt</v>
      </c>
      <c r="AK10" s="20" t="str">
        <f t="shared" si="0"/>
        <v>AssemblyElevator</v>
      </c>
      <c r="AL10" s="20" t="str">
        <f t="shared" si="0"/>
        <v>AssemblyEscalator</v>
      </c>
      <c r="AM10" s="20" t="str">
        <f t="shared" si="0"/>
        <v>AssemblyWtrHtrSetpt</v>
      </c>
      <c r="AN10" s="20">
        <f>'2022 SpaceFuncData-Input'!AC8</f>
        <v>307</v>
      </c>
      <c r="AO10" s="20">
        <f>'2022 SpaceFuncData-Input'!Z8</f>
        <v>1</v>
      </c>
      <c r="AP10" s="20">
        <f>'2022 SpaceFuncData-Input'!AA8</f>
        <v>0</v>
      </c>
      <c r="AQ10" s="20">
        <f>'2022 SpaceFuncData-Input'!AB8</f>
        <v>0</v>
      </c>
      <c r="AR10" s="20" t="s">
        <v>497</v>
      </c>
      <c r="AS10" s="20" t="s">
        <v>288</v>
      </c>
      <c r="AT10" s="190" t="s">
        <v>470</v>
      </c>
      <c r="AU10" s="20" t="s">
        <v>392</v>
      </c>
      <c r="AV10" s="160" t="s">
        <v>39</v>
      </c>
      <c r="AW10" s="20" t="s">
        <v>39</v>
      </c>
    </row>
    <row r="11" spans="1:50">
      <c r="B11" s="20" t="str">
        <f>TRIM(LEFT('2022 SpaceFuncData-Input'!$A9,IF(ISNUMBER(FIND(" (Note",'2022 SpaceFuncData-Input'!$A9,1)),FIND(" (Note",'2022 SpaceFuncData-Input'!$A9,1),99)))</f>
        <v>Aging Eye/Low-vision (Restroom)</v>
      </c>
      <c r="C11" s="20" t="str">
        <f>TRIM('2022 SpaceFuncData-Input'!B9)</f>
        <v>Exhaust - Toilets, public</v>
      </c>
      <c r="D11" s="20">
        <f>ROUND('2022 SpaceFuncData-Input'!C9,2)</f>
        <v>10</v>
      </c>
      <c r="E11" s="20">
        <f>'2022 SpaceFuncData-Input'!D9</f>
        <v>0.5</v>
      </c>
      <c r="F11" s="20">
        <f>'2022 SpaceFuncData-Input'!E9</f>
        <v>250</v>
      </c>
      <c r="G11" s="20">
        <f>'2022 SpaceFuncData-Input'!F9</f>
        <v>250</v>
      </c>
      <c r="H11" s="20">
        <f>'2022 SpaceFuncData-Input'!G9</f>
        <v>0</v>
      </c>
      <c r="I11" s="20">
        <f>'2022 SpaceFuncData-Input'!H9</f>
        <v>0</v>
      </c>
      <c r="J11" s="20" t="str">
        <f>'2022 SpaceFuncData-Input'!I9</f>
        <v>Gas</v>
      </c>
      <c r="K11" s="20">
        <f>'2022 SpaceFuncData-Input'!J9</f>
        <v>1</v>
      </c>
      <c r="L11" s="20" t="str">
        <f>TRIM(LEFT('2022 SpaceFuncData-Input'!$K9,IF(ISNUMBER(FIND(" (Note",'2022 SpaceFuncData-Input'!$K9,1)),FIND(" (Note",'2022 SpaceFuncData-Input'!$K9,1),99)))</f>
        <v>Decorative/Display</v>
      </c>
      <c r="M11" s="20">
        <f>'2022 SpaceFuncData-Input'!L9</f>
        <v>0.2</v>
      </c>
      <c r="N11" s="20" t="str">
        <f>TRIM(LEFT('2022 SpaceFuncData-Input'!$M9,IF(ISNUMBER(FIND(" (Note",'2022 SpaceFuncData-Input'!$M9,1)),FIND(" (Note",'2022 SpaceFuncData-Input'!$M9,1),99)))</f>
        <v>None</v>
      </c>
      <c r="O11" s="20">
        <f>'2022 SpaceFuncData-Input'!N9</f>
        <v>0</v>
      </c>
      <c r="P11" s="20" t="str">
        <f>TRIM(LEFT('2022 SpaceFuncData-Input'!$O9,IF(ISNUMBER(FIND(" (Note",'2022 SpaceFuncData-Input'!$O9,1)),FIND(" (Note",'2022 SpaceFuncData-Input'!$O9,1),99)))</f>
        <v>None</v>
      </c>
      <c r="Q11" s="20">
        <f>'2022 SpaceFuncData-Input'!P9</f>
        <v>0</v>
      </c>
      <c r="R11" s="138">
        <f>'2022 SpaceFuncData-Input'!Q9</f>
        <v>150</v>
      </c>
      <c r="S11" s="138">
        <f>'2022 SpaceFuncData-Input'!R9</f>
        <v>150</v>
      </c>
      <c r="T11" s="20">
        <f>'2022 SpaceFuncData-Input'!S9</f>
        <v>0</v>
      </c>
      <c r="U11" s="20">
        <f>'2022 SpaceFuncData-Input'!T9</f>
        <v>0</v>
      </c>
      <c r="V11" s="138">
        <f>'2022 SpaceFuncData-Input'!U9</f>
        <v>50</v>
      </c>
      <c r="W11" s="20">
        <f>'2022 SpaceFuncData-Input'!V9</f>
        <v>100</v>
      </c>
      <c r="X11" s="20">
        <f>'2022 SpaceFuncData-Input'!W9</f>
        <v>1.5</v>
      </c>
      <c r="Y11" s="20">
        <f>'2022 SpaceFuncData-Input'!X9</f>
        <v>2</v>
      </c>
      <c r="Z11" s="20" t="str">
        <f>'2022 SpaceFuncData-Input'!Y9</f>
        <v>Office</v>
      </c>
      <c r="AA11" s="20" t="str">
        <f t="shared" si="0"/>
        <v>OfficeOccupancy</v>
      </c>
      <c r="AB11" s="20" t="str">
        <f t="shared" si="0"/>
        <v>OfficeReceptacle</v>
      </c>
      <c r="AC11" s="20" t="str">
        <f t="shared" si="0"/>
        <v>OfficeServiceHotWater</v>
      </c>
      <c r="AD11" s="20" t="str">
        <f t="shared" si="0"/>
        <v>OfficeLights</v>
      </c>
      <c r="AE11" s="20" t="str">
        <f t="shared" si="0"/>
        <v>OfficeGasEquip</v>
      </c>
      <c r="AF11" s="20" t="str">
        <f t="shared" si="0"/>
        <v>OfficeRefrigeration</v>
      </c>
      <c r="AG11" s="20" t="str">
        <f t="shared" si="0"/>
        <v>OfficeInfiltration</v>
      </c>
      <c r="AH11" s="20" t="str">
        <f t="shared" si="0"/>
        <v>OfficeHVACAvail</v>
      </c>
      <c r="AI11" s="20" t="str">
        <f t="shared" si="0"/>
        <v>OfficeHtgSetpt</v>
      </c>
      <c r="AJ11" s="20" t="str">
        <f t="shared" si="0"/>
        <v>OfficeClgSetpt</v>
      </c>
      <c r="AK11" s="20" t="str">
        <f t="shared" si="0"/>
        <v>OfficeElevator</v>
      </c>
      <c r="AL11" s="20" t="str">
        <f t="shared" si="0"/>
        <v>OfficeEscalator</v>
      </c>
      <c r="AM11" s="20" t="str">
        <f t="shared" si="0"/>
        <v>OfficeWtrHtrSetpt</v>
      </c>
      <c r="AN11" s="20">
        <f>'2022 SpaceFuncData-Input'!AC9</f>
        <v>308</v>
      </c>
      <c r="AO11" s="20">
        <f>'2022 SpaceFuncData-Input'!Z9</f>
        <v>1</v>
      </c>
      <c r="AP11" s="20">
        <f>'2022 SpaceFuncData-Input'!AA9</f>
        <v>1</v>
      </c>
      <c r="AQ11" s="20">
        <f>'2022 SpaceFuncData-Input'!AB9</f>
        <v>0</v>
      </c>
      <c r="AR11" s="20" t="s">
        <v>498</v>
      </c>
      <c r="AS11" s="20" t="s">
        <v>288</v>
      </c>
      <c r="AT11" s="20" t="s">
        <v>523</v>
      </c>
      <c r="AU11" s="20" t="s">
        <v>392</v>
      </c>
      <c r="AV11" s="160" t="s">
        <v>27</v>
      </c>
      <c r="AW11" s="20" t="s">
        <v>27</v>
      </c>
    </row>
    <row r="12" spans="1:50">
      <c r="B12" s="20" t="str">
        <f>TRIM(LEFT('2022 SpaceFuncData-Input'!$A10,IF(ISNUMBER(FIND(" (Note",'2022 SpaceFuncData-Input'!$A10,1)),FIND(" (Note",'2022 SpaceFuncData-Input'!$A10,1),99)))</f>
        <v>Aging Eye/Low-vision (Stairwell)</v>
      </c>
      <c r="C12" s="20" t="str">
        <f>TRIM('2022 SpaceFuncData-Input'!B10)</f>
        <v>General - Corridors</v>
      </c>
      <c r="D12" s="20">
        <f>ROUND('2022 SpaceFuncData-Input'!C10,2)</f>
        <v>10</v>
      </c>
      <c r="E12" s="20">
        <f>'2022 SpaceFuncData-Input'!D10</f>
        <v>0.5</v>
      </c>
      <c r="F12" s="20">
        <f>'2022 SpaceFuncData-Input'!E10</f>
        <v>250</v>
      </c>
      <c r="G12" s="20">
        <f>'2022 SpaceFuncData-Input'!F10</f>
        <v>250</v>
      </c>
      <c r="H12" s="20">
        <f>'2022 SpaceFuncData-Input'!G10</f>
        <v>0</v>
      </c>
      <c r="I12" s="20">
        <f>'2022 SpaceFuncData-Input'!H10</f>
        <v>0</v>
      </c>
      <c r="J12" s="20" t="str">
        <f>'2022 SpaceFuncData-Input'!I10</f>
        <v>Electric</v>
      </c>
      <c r="K12" s="20">
        <f>'2022 SpaceFuncData-Input'!J10</f>
        <v>0.8</v>
      </c>
      <c r="L12" s="20" t="str">
        <f>TRIM(LEFT('2022 SpaceFuncData-Input'!$K10,IF(ISNUMBER(FIND(" (Note",'2022 SpaceFuncData-Input'!$K10,1)),FIND(" (Note",'2022 SpaceFuncData-Input'!$K10,1),99)))</f>
        <v>Decorative/Display</v>
      </c>
      <c r="M12" s="20">
        <f>'2022 SpaceFuncData-Input'!L10</f>
        <v>0.3</v>
      </c>
      <c r="N12" s="20" t="str">
        <f>TRIM(LEFT('2022 SpaceFuncData-Input'!$M10,IF(ISNUMBER(FIND(" (Note",'2022 SpaceFuncData-Input'!$M10,1)),FIND(" (Note",'2022 SpaceFuncData-Input'!$M10,1),99)))</f>
        <v>None</v>
      </c>
      <c r="O12" s="20">
        <f>'2022 SpaceFuncData-Input'!N10</f>
        <v>0</v>
      </c>
      <c r="P12" s="20" t="str">
        <f>TRIM(LEFT('2022 SpaceFuncData-Input'!$O10,IF(ISNUMBER(FIND(" (Note",'2022 SpaceFuncData-Input'!$O10,1)),FIND(" (Note",'2022 SpaceFuncData-Input'!$O10,1),99)))</f>
        <v>None</v>
      </c>
      <c r="Q12" s="20">
        <f>'2022 SpaceFuncData-Input'!P10</f>
        <v>0</v>
      </c>
      <c r="R12" s="138">
        <f>'2022 SpaceFuncData-Input'!Q10</f>
        <v>150</v>
      </c>
      <c r="S12" s="138">
        <f>'2022 SpaceFuncData-Input'!R10</f>
        <v>150</v>
      </c>
      <c r="T12" s="20">
        <f>'2022 SpaceFuncData-Input'!S10</f>
        <v>0</v>
      </c>
      <c r="U12" s="20">
        <f>'2022 SpaceFuncData-Input'!T10</f>
        <v>0</v>
      </c>
      <c r="V12" s="138">
        <f>'2022 SpaceFuncData-Input'!U10</f>
        <v>50</v>
      </c>
      <c r="W12" s="20">
        <f>'2022 SpaceFuncData-Input'!V10</f>
        <v>100</v>
      </c>
      <c r="X12" s="20">
        <f>'2022 SpaceFuncData-Input'!W10</f>
        <v>1.5</v>
      </c>
      <c r="Y12" s="20">
        <f>'2022 SpaceFuncData-Input'!X10</f>
        <v>2</v>
      </c>
      <c r="Z12" s="20" t="str">
        <f>'2022 SpaceFuncData-Input'!Y10</f>
        <v>Office</v>
      </c>
      <c r="AA12" s="20" t="str">
        <f t="shared" si="0"/>
        <v>OfficeOccupancy</v>
      </c>
      <c r="AB12" s="20" t="str">
        <f t="shared" si="0"/>
        <v>OfficeReceptacle</v>
      </c>
      <c r="AC12" s="20" t="str">
        <f t="shared" si="0"/>
        <v>OfficeServiceHotWater</v>
      </c>
      <c r="AD12" s="20" t="str">
        <f t="shared" si="0"/>
        <v>OfficeLights</v>
      </c>
      <c r="AE12" s="20" t="str">
        <f t="shared" si="0"/>
        <v>OfficeGasEquip</v>
      </c>
      <c r="AF12" s="20" t="str">
        <f t="shared" si="0"/>
        <v>OfficeRefrigeration</v>
      </c>
      <c r="AG12" s="20" t="str">
        <f t="shared" si="0"/>
        <v>OfficeInfiltration</v>
      </c>
      <c r="AH12" s="20" t="str">
        <f t="shared" si="0"/>
        <v>OfficeHVACAvail</v>
      </c>
      <c r="AI12" s="20" t="str">
        <f t="shared" si="0"/>
        <v>OfficeHtgSetpt</v>
      </c>
      <c r="AJ12" s="20" t="str">
        <f t="shared" si="0"/>
        <v>OfficeClgSetpt</v>
      </c>
      <c r="AK12" s="20" t="str">
        <f t="shared" si="0"/>
        <v>OfficeElevator</v>
      </c>
      <c r="AL12" s="20" t="str">
        <f t="shared" si="0"/>
        <v>OfficeEscalator</v>
      </c>
      <c r="AM12" s="20" t="str">
        <f t="shared" si="0"/>
        <v>OfficeWtrHtrSetpt</v>
      </c>
      <c r="AN12" s="20">
        <f>'2022 SpaceFuncData-Input'!AC10</f>
        <v>309</v>
      </c>
      <c r="AO12" s="20">
        <f>'2022 SpaceFuncData-Input'!Z10</f>
        <v>1</v>
      </c>
      <c r="AP12" s="20">
        <f>'2022 SpaceFuncData-Input'!AA10</f>
        <v>1</v>
      </c>
      <c r="AQ12" s="20">
        <f>'2022 SpaceFuncData-Input'!AB10</f>
        <v>0</v>
      </c>
      <c r="AR12" s="20" t="s">
        <v>499</v>
      </c>
      <c r="AS12" s="20" t="s">
        <v>288</v>
      </c>
      <c r="AT12" s="20" t="s">
        <v>523</v>
      </c>
      <c r="AU12" s="20" t="s">
        <v>392</v>
      </c>
      <c r="AV12" s="160" t="s">
        <v>29</v>
      </c>
      <c r="AW12" s="20" t="s">
        <v>29</v>
      </c>
    </row>
    <row r="13" spans="1:50">
      <c r="B13" s="20" t="str">
        <f>TRIM(LEFT('2022 SpaceFuncData-Input'!$A11,IF(ISNUMBER(FIND(" (Note",'2022 SpaceFuncData-Input'!$A11,1)),FIND(" (Note",'2022 SpaceFuncData-Input'!$A11,1),99)))</f>
        <v>Audience Seating Area</v>
      </c>
      <c r="C13" s="20" t="str">
        <f>TRIM('2022 SpaceFuncData-Input'!B11)</f>
        <v>Assembly - Auditorium seating area</v>
      </c>
      <c r="D13" s="20">
        <f>ROUND('2022 SpaceFuncData-Input'!C11,2)</f>
        <v>142.86000000000001</v>
      </c>
      <c r="E13" s="20">
        <f>'2022 SpaceFuncData-Input'!D11</f>
        <v>0.5</v>
      </c>
      <c r="F13" s="20">
        <f>'2022 SpaceFuncData-Input'!E11</f>
        <v>245</v>
      </c>
      <c r="G13" s="20">
        <f>'2022 SpaceFuncData-Input'!F11</f>
        <v>105</v>
      </c>
      <c r="H13" s="20">
        <f>'2022 SpaceFuncData-Input'!G11</f>
        <v>1</v>
      </c>
      <c r="I13" s="20">
        <f>'2022 SpaceFuncData-Input'!H11</f>
        <v>0.09</v>
      </c>
      <c r="J13" s="20" t="str">
        <f>'2022 SpaceFuncData-Input'!I11</f>
        <v>Electric</v>
      </c>
      <c r="K13" s="20">
        <f>'2022 SpaceFuncData-Input'!J11</f>
        <v>0.5</v>
      </c>
      <c r="L13" s="20" t="str">
        <f>TRIM(LEFT('2022 SpaceFuncData-Input'!$K11,IF(ISNUMBER(FIND(" (Note",'2022 SpaceFuncData-Input'!$K11,1)),FIND(" (Note",'2022 SpaceFuncData-Input'!$K11,1),99)))</f>
        <v>Decorative/Display</v>
      </c>
      <c r="M13" s="20">
        <f>'2022 SpaceFuncData-Input'!L11</f>
        <v>0.25</v>
      </c>
      <c r="N13" s="20" t="str">
        <f>TRIM(LEFT('2022 SpaceFuncData-Input'!$M11,IF(ISNUMBER(FIND(" (Note",'2022 SpaceFuncData-Input'!$M11,1)),FIND(" (Note",'2022 SpaceFuncData-Input'!$M11,1),99)))</f>
        <v>None</v>
      </c>
      <c r="O13" s="20">
        <f>'2022 SpaceFuncData-Input'!N11</f>
        <v>0</v>
      </c>
      <c r="P13" s="20" t="str">
        <f>TRIM(LEFT('2022 SpaceFuncData-Input'!$O11,IF(ISNUMBER(FIND(" (Note",'2022 SpaceFuncData-Input'!$O11,1)),FIND(" (Note",'2022 SpaceFuncData-Input'!$O11,1),99)))</f>
        <v>None</v>
      </c>
      <c r="Q13" s="20">
        <f>'2022 SpaceFuncData-Input'!P11</f>
        <v>0</v>
      </c>
      <c r="R13" s="138">
        <f>'2022 SpaceFuncData-Input'!Q11</f>
        <v>150</v>
      </c>
      <c r="S13" s="138">
        <f>'2022 SpaceFuncData-Input'!R11</f>
        <v>150</v>
      </c>
      <c r="T13" s="20">
        <f>'2022 SpaceFuncData-Input'!S11</f>
        <v>0</v>
      </c>
      <c r="U13" s="20">
        <f>'2022 SpaceFuncData-Input'!T11</f>
        <v>0</v>
      </c>
      <c r="V13" s="138">
        <f>'2022 SpaceFuncData-Input'!U11</f>
        <v>50</v>
      </c>
      <c r="W13" s="20">
        <f>'2022 SpaceFuncData-Input'!V11</f>
        <v>1000</v>
      </c>
      <c r="X13" s="20">
        <f>'2022 SpaceFuncData-Input'!W11</f>
        <v>1.5</v>
      </c>
      <c r="Y13" s="20">
        <f>'2022 SpaceFuncData-Input'!X11</f>
        <v>2</v>
      </c>
      <c r="Z13" s="20" t="str">
        <f>'2022 SpaceFuncData-Input'!Y11</f>
        <v>Assembly</v>
      </c>
      <c r="AA13" s="20" t="str">
        <f t="shared" si="0"/>
        <v>AssemblyOccupancy</v>
      </c>
      <c r="AB13" s="20" t="str">
        <f t="shared" si="0"/>
        <v>AssemblyReceptacle</v>
      </c>
      <c r="AC13" s="20" t="str">
        <f t="shared" si="0"/>
        <v>AssemblyServiceHotWater</v>
      </c>
      <c r="AD13" s="20" t="str">
        <f t="shared" si="0"/>
        <v>AssemblyLights</v>
      </c>
      <c r="AE13" s="20" t="str">
        <f t="shared" si="0"/>
        <v>AssemblyGasEquip</v>
      </c>
      <c r="AF13" s="20" t="str">
        <f t="shared" si="0"/>
        <v>AssemblyRefrigeration</v>
      </c>
      <c r="AG13" s="20" t="str">
        <f t="shared" si="0"/>
        <v>AssemblyInfiltration</v>
      </c>
      <c r="AH13" s="20" t="str">
        <f t="shared" si="0"/>
        <v>AssemblyHVACAvail</v>
      </c>
      <c r="AI13" s="20" t="str">
        <f t="shared" si="0"/>
        <v>AssemblyHtgSetpt</v>
      </c>
      <c r="AJ13" s="20" t="str">
        <f t="shared" si="0"/>
        <v>AssemblyClgSetpt</v>
      </c>
      <c r="AK13" s="20" t="str">
        <f t="shared" si="0"/>
        <v>AssemblyElevator</v>
      </c>
      <c r="AL13" s="20" t="str">
        <f t="shared" si="0"/>
        <v>AssemblyEscalator</v>
      </c>
      <c r="AM13" s="20" t="str">
        <f t="shared" si="0"/>
        <v>AssemblyWtrHtrSetpt</v>
      </c>
      <c r="AN13" s="20">
        <f>'2022 SpaceFuncData-Input'!AC11</f>
        <v>310</v>
      </c>
      <c r="AO13" s="20">
        <f>'2022 SpaceFuncData-Input'!Z11</f>
        <v>1</v>
      </c>
      <c r="AP13" s="20">
        <f>'2022 SpaceFuncData-Input'!AA11</f>
        <v>0</v>
      </c>
      <c r="AQ13" s="20">
        <f>'2022 SpaceFuncData-Input'!AB11</f>
        <v>0</v>
      </c>
      <c r="AR13" s="20" t="s">
        <v>415</v>
      </c>
      <c r="AS13" s="20" t="s">
        <v>288</v>
      </c>
      <c r="AT13" s="190" t="s">
        <v>523</v>
      </c>
      <c r="AU13" s="20" t="s">
        <v>392</v>
      </c>
      <c r="AV13" s="160" t="s">
        <v>416</v>
      </c>
      <c r="AW13" s="20" t="s">
        <v>430</v>
      </c>
    </row>
    <row r="14" spans="1:50">
      <c r="B14" s="20" t="str">
        <f>TRIM(LEFT('2022 SpaceFuncData-Input'!$A12,IF(ISNUMBER(FIND(" (Note",'2022 SpaceFuncData-Input'!$A12,1)),FIND(" (Note",'2022 SpaceFuncData-Input'!$A12,1),99)))</f>
        <v>Auditorium Area</v>
      </c>
      <c r="C14" s="20" t="str">
        <f>TRIM('2022 SpaceFuncData-Input'!B12)</f>
        <v>Assembly - Auditorium seating area</v>
      </c>
      <c r="D14" s="20">
        <f>ROUND('2022 SpaceFuncData-Input'!C12,2)</f>
        <v>142.86000000000001</v>
      </c>
      <c r="E14" s="20">
        <f>'2022 SpaceFuncData-Input'!D12</f>
        <v>0.5</v>
      </c>
      <c r="F14" s="20">
        <f>'2022 SpaceFuncData-Input'!E12</f>
        <v>245</v>
      </c>
      <c r="G14" s="20">
        <f>'2022 SpaceFuncData-Input'!F12</f>
        <v>105</v>
      </c>
      <c r="H14" s="20">
        <f>'2022 SpaceFuncData-Input'!G12</f>
        <v>1</v>
      </c>
      <c r="I14" s="20">
        <f>'2022 SpaceFuncData-Input'!H12</f>
        <v>0.09</v>
      </c>
      <c r="J14" s="20" t="str">
        <f>'2022 SpaceFuncData-Input'!I12</f>
        <v>Electric</v>
      </c>
      <c r="K14" s="20">
        <f>'2022 SpaceFuncData-Input'!J12</f>
        <v>0.7</v>
      </c>
      <c r="L14" s="20" t="str">
        <f>TRIM(LEFT('2022 SpaceFuncData-Input'!$K12,IF(ISNUMBER(FIND(" (Note",'2022 SpaceFuncData-Input'!$K12,1)),FIND(" (Note",'2022 SpaceFuncData-Input'!$K12,1),99)))</f>
        <v>Decorative/Display</v>
      </c>
      <c r="M14" s="20">
        <f>'2022 SpaceFuncData-Input'!L12</f>
        <v>0.45</v>
      </c>
      <c r="N14" s="20" t="str">
        <f>TRIM(LEFT('2022 SpaceFuncData-Input'!$M12,IF(ISNUMBER(FIND(" (Note",'2022 SpaceFuncData-Input'!$M12,1)),FIND(" (Note",'2022 SpaceFuncData-Input'!$M12,1),99)))</f>
        <v>None</v>
      </c>
      <c r="O14" s="20">
        <f>'2022 SpaceFuncData-Input'!N12</f>
        <v>0</v>
      </c>
      <c r="P14" s="20" t="str">
        <f>TRIM(LEFT('2022 SpaceFuncData-Input'!$O12,IF(ISNUMBER(FIND(" (Note",'2022 SpaceFuncData-Input'!$O12,1)),FIND(" (Note",'2022 SpaceFuncData-Input'!$O12,1),99)))</f>
        <v>None</v>
      </c>
      <c r="Q14" s="20">
        <f>'2022 SpaceFuncData-Input'!P12</f>
        <v>0</v>
      </c>
      <c r="R14" s="138">
        <f>'2022 SpaceFuncData-Input'!Q12</f>
        <v>150</v>
      </c>
      <c r="S14" s="138">
        <f>'2022 SpaceFuncData-Input'!R12</f>
        <v>150</v>
      </c>
      <c r="T14" s="20">
        <f>'2022 SpaceFuncData-Input'!S12</f>
        <v>0</v>
      </c>
      <c r="U14" s="20">
        <f>'2022 SpaceFuncData-Input'!T12</f>
        <v>0</v>
      </c>
      <c r="V14" s="138">
        <f>'2022 SpaceFuncData-Input'!U12</f>
        <v>50</v>
      </c>
      <c r="W14" s="20">
        <f>'2022 SpaceFuncData-Input'!V12</f>
        <v>1000</v>
      </c>
      <c r="X14" s="20">
        <f>'2022 SpaceFuncData-Input'!W12</f>
        <v>1.5</v>
      </c>
      <c r="Y14" s="20">
        <f>'2022 SpaceFuncData-Input'!X12</f>
        <v>2</v>
      </c>
      <c r="Z14" s="20" t="str">
        <f>'2022 SpaceFuncData-Input'!Y12</f>
        <v>Assembly</v>
      </c>
      <c r="AA14" s="20" t="str">
        <f t="shared" si="0"/>
        <v>AssemblyOccupancy</v>
      </c>
      <c r="AB14" s="20" t="str">
        <f t="shared" si="0"/>
        <v>AssemblyReceptacle</v>
      </c>
      <c r="AC14" s="20" t="str">
        <f t="shared" si="0"/>
        <v>AssemblyServiceHotWater</v>
      </c>
      <c r="AD14" s="20" t="str">
        <f t="shared" si="0"/>
        <v>AssemblyLights</v>
      </c>
      <c r="AE14" s="20" t="str">
        <f t="shared" si="0"/>
        <v>AssemblyGasEquip</v>
      </c>
      <c r="AF14" s="20" t="str">
        <f t="shared" si="0"/>
        <v>AssemblyRefrigeration</v>
      </c>
      <c r="AG14" s="20" t="str">
        <f t="shared" si="0"/>
        <v>AssemblyInfiltration</v>
      </c>
      <c r="AH14" s="20" t="str">
        <f t="shared" si="0"/>
        <v>AssemblyHVACAvail</v>
      </c>
      <c r="AI14" s="20" t="str">
        <f t="shared" si="0"/>
        <v>AssemblyHtgSetpt</v>
      </c>
      <c r="AJ14" s="20" t="str">
        <f t="shared" si="0"/>
        <v>AssemblyClgSetpt</v>
      </c>
      <c r="AK14" s="20" t="str">
        <f t="shared" si="0"/>
        <v>AssemblyElevator</v>
      </c>
      <c r="AL14" s="20" t="str">
        <f t="shared" si="0"/>
        <v>AssemblyEscalator</v>
      </c>
      <c r="AM14" s="20" t="str">
        <f t="shared" si="0"/>
        <v>AssemblyWtrHtrSetpt</v>
      </c>
      <c r="AN14" s="20">
        <f>'2022 SpaceFuncData-Input'!AC12</f>
        <v>311</v>
      </c>
      <c r="AO14" s="20">
        <f>'2022 SpaceFuncData-Input'!Z12</f>
        <v>1</v>
      </c>
      <c r="AP14" s="20">
        <f>'2022 SpaceFuncData-Input'!AA12</f>
        <v>0</v>
      </c>
      <c r="AQ14" s="20">
        <f>'2022 SpaceFuncData-Input'!AB12</f>
        <v>0</v>
      </c>
      <c r="AR14" s="20" t="s">
        <v>417</v>
      </c>
      <c r="AS14" s="20" t="s">
        <v>417</v>
      </c>
      <c r="AT14" s="20" t="s">
        <v>416</v>
      </c>
      <c r="AU14" s="20" t="s">
        <v>392</v>
      </c>
      <c r="AV14" s="20" t="str">
        <f t="shared" ref="AV14:AV45" si="1">IF(AO14=0,B14,"")</f>
        <v/>
      </c>
    </row>
    <row r="15" spans="1:50">
      <c r="B15" s="20" t="str">
        <f>TRIM(LEFT('2022 SpaceFuncData-Input'!$A13,IF(ISNUMBER(FIND(" (Note",'2022 SpaceFuncData-Input'!$A13,1)),FIND(" (Note",'2022 SpaceFuncData-Input'!$A13,1),99)))</f>
        <v>Auto Repair / Maintenance Area</v>
      </c>
      <c r="C15" s="20" t="str">
        <f>TRIM('2022 SpaceFuncData-Input'!B13)</f>
        <v>Exhaust - Auto repair rooms</v>
      </c>
      <c r="D15" s="20">
        <f>ROUND('2022 SpaceFuncData-Input'!C13,2)</f>
        <v>10</v>
      </c>
      <c r="E15" s="20">
        <f>'2022 SpaceFuncData-Input'!D13</f>
        <v>0.5</v>
      </c>
      <c r="F15" s="20">
        <f>'2022 SpaceFuncData-Input'!E13</f>
        <v>275</v>
      </c>
      <c r="G15" s="20">
        <f>'2022 SpaceFuncData-Input'!F13</f>
        <v>475</v>
      </c>
      <c r="H15" s="20">
        <f>'2022 SpaceFuncData-Input'!G13</f>
        <v>1</v>
      </c>
      <c r="I15" s="20">
        <f>'2022 SpaceFuncData-Input'!H13</f>
        <v>0.18</v>
      </c>
      <c r="J15" s="20" t="str">
        <f>'2022 SpaceFuncData-Input'!I13</f>
        <v>Gas</v>
      </c>
      <c r="K15" s="20">
        <f>'2022 SpaceFuncData-Input'!J13</f>
        <v>0.55000000000000004</v>
      </c>
      <c r="L15" s="20" t="str">
        <f>TRIM(LEFT('2022 SpaceFuncData-Input'!$K13,IF(ISNUMBER(FIND(" (Note",'2022 SpaceFuncData-Input'!$K13,1)),FIND(" (Note",'2022 SpaceFuncData-Input'!$K13,1),99)))</f>
        <v>DetailedTaskWork</v>
      </c>
      <c r="M15" s="20">
        <f>'2022 SpaceFuncData-Input'!L13</f>
        <v>0.2</v>
      </c>
      <c r="N15" s="20" t="str">
        <f>TRIM(LEFT('2022 SpaceFuncData-Input'!$M13,IF(ISNUMBER(FIND(" (Note",'2022 SpaceFuncData-Input'!$M13,1)),FIND(" (Note",'2022 SpaceFuncData-Input'!$M13,1),99)))</f>
        <v>None</v>
      </c>
      <c r="O15" s="20">
        <f>'2022 SpaceFuncData-Input'!N13</f>
        <v>0</v>
      </c>
      <c r="P15" s="20" t="str">
        <f>TRIM(LEFT('2022 SpaceFuncData-Input'!$O13,IF(ISNUMBER(FIND(" (Note",'2022 SpaceFuncData-Input'!$O13,1)),FIND(" (Note",'2022 SpaceFuncData-Input'!$O13,1),99)))</f>
        <v>None</v>
      </c>
      <c r="Q15" s="20">
        <f>'2022 SpaceFuncData-Input'!P13</f>
        <v>0</v>
      </c>
      <c r="R15" s="138">
        <f>'2022 SpaceFuncData-Input'!Q13</f>
        <v>150</v>
      </c>
      <c r="S15" s="138">
        <f>'2022 SpaceFuncData-Input'!R13</f>
        <v>150</v>
      </c>
      <c r="T15" s="20">
        <f>'2022 SpaceFuncData-Input'!S13</f>
        <v>0.75063999999999997</v>
      </c>
      <c r="U15" s="20">
        <f>'2022 SpaceFuncData-Input'!T13</f>
        <v>0</v>
      </c>
      <c r="V15" s="138">
        <f>'2022 SpaceFuncData-Input'!U13</f>
        <v>200</v>
      </c>
      <c r="W15" s="20">
        <f>'2022 SpaceFuncData-Input'!V13</f>
        <v>1500</v>
      </c>
      <c r="X15" s="20">
        <f>'2022 SpaceFuncData-Input'!W13</f>
        <v>1.5</v>
      </c>
      <c r="Y15" s="20">
        <f>'2022 SpaceFuncData-Input'!X13</f>
        <v>2</v>
      </c>
      <c r="Z15" s="20" t="str">
        <f>'2022 SpaceFuncData-Input'!Y13</f>
        <v>Manufacturing</v>
      </c>
      <c r="AA15" s="20" t="str">
        <f t="shared" ref="AA15:AM24" si="2">$Z15&amp;AA$90</f>
        <v>ManufacturingOccupancy</v>
      </c>
      <c r="AB15" s="20" t="str">
        <f t="shared" si="2"/>
        <v>ManufacturingReceptacle</v>
      </c>
      <c r="AC15" s="20" t="str">
        <f t="shared" si="2"/>
        <v>ManufacturingServiceHotWater</v>
      </c>
      <c r="AD15" s="20" t="str">
        <f t="shared" si="2"/>
        <v>ManufacturingLights</v>
      </c>
      <c r="AE15" s="20" t="str">
        <f t="shared" si="2"/>
        <v>ManufacturingGasEquip</v>
      </c>
      <c r="AF15" s="20" t="str">
        <f t="shared" si="2"/>
        <v>ManufacturingRefrigeration</v>
      </c>
      <c r="AG15" s="20" t="str">
        <f t="shared" si="2"/>
        <v>ManufacturingInfiltration</v>
      </c>
      <c r="AH15" s="20" t="str">
        <f t="shared" si="2"/>
        <v>ManufacturingHVACAvail</v>
      </c>
      <c r="AI15" s="20" t="str">
        <f t="shared" si="2"/>
        <v>ManufacturingHtgSetpt</v>
      </c>
      <c r="AJ15" s="20" t="str">
        <f t="shared" si="2"/>
        <v>ManufacturingClgSetpt</v>
      </c>
      <c r="AK15" s="20" t="str">
        <f t="shared" si="2"/>
        <v>ManufacturingElevator</v>
      </c>
      <c r="AL15" s="20" t="str">
        <f t="shared" si="2"/>
        <v>ManufacturingEscalator</v>
      </c>
      <c r="AM15" s="20" t="str">
        <f t="shared" si="2"/>
        <v>ManufacturingWtrHtrSetpt</v>
      </c>
      <c r="AN15" s="20">
        <f>'2022 SpaceFuncData-Input'!AC13</f>
        <v>312</v>
      </c>
      <c r="AO15" s="20">
        <f>'2022 SpaceFuncData-Input'!Z13</f>
        <v>1</v>
      </c>
      <c r="AP15" s="20">
        <f>'2022 SpaceFuncData-Input'!AA13</f>
        <v>0</v>
      </c>
      <c r="AQ15" s="20">
        <f>'2022 SpaceFuncData-Input'!AB13</f>
        <v>0</v>
      </c>
      <c r="AR15" s="20" t="s">
        <v>419</v>
      </c>
      <c r="AS15" s="20" t="s">
        <v>288</v>
      </c>
      <c r="AT15" s="190" t="s">
        <v>470</v>
      </c>
      <c r="AU15" s="20" t="s">
        <v>392</v>
      </c>
      <c r="AV15" s="20" t="str">
        <f t="shared" si="1"/>
        <v/>
      </c>
      <c r="AW15" s="172" t="s">
        <v>524</v>
      </c>
      <c r="AX15" s="172"/>
    </row>
    <row r="16" spans="1:50">
      <c r="B16" s="20" t="str">
        <f>TRIM(LEFT('2022 SpaceFuncData-Input'!$A14,IF(ISNUMBER(FIND(" (Note",'2022 SpaceFuncData-Input'!$A14,1)),FIND(" (Note",'2022 SpaceFuncData-Input'!$A14,1),99)))</f>
        <v>Barber, Beauty Salon, Spa Area</v>
      </c>
      <c r="C16" s="20" t="str">
        <f>TRIM('2022 SpaceFuncData-Input'!B14)</f>
        <v>Retail - Beauty and nail salons</v>
      </c>
      <c r="D16" s="20">
        <f>ROUND('2022 SpaceFuncData-Input'!C14,2)</f>
        <v>10</v>
      </c>
      <c r="E16" s="20">
        <f>'2022 SpaceFuncData-Input'!D14</f>
        <v>0.5</v>
      </c>
      <c r="F16" s="20">
        <f>'2022 SpaceFuncData-Input'!E14</f>
        <v>250</v>
      </c>
      <c r="G16" s="20">
        <f>'2022 SpaceFuncData-Input'!F14</f>
        <v>200</v>
      </c>
      <c r="H16" s="20">
        <f>'2022 SpaceFuncData-Input'!G14</f>
        <v>2</v>
      </c>
      <c r="I16" s="20">
        <f>'2022 SpaceFuncData-Input'!H14</f>
        <v>0.18</v>
      </c>
      <c r="J16" s="20" t="str">
        <f>'2022 SpaceFuncData-Input'!I14</f>
        <v>Gas</v>
      </c>
      <c r="K16" s="20">
        <f>'2022 SpaceFuncData-Input'!J14</f>
        <v>0.7</v>
      </c>
      <c r="L16" s="20" t="str">
        <f>TRIM(LEFT('2022 SpaceFuncData-Input'!$K14,IF(ISNUMBER(FIND(" (Note",'2022 SpaceFuncData-Input'!$K14,1)),FIND(" (Note",'2022 SpaceFuncData-Input'!$K14,1),99)))</f>
        <v>DetailedTaskWork</v>
      </c>
      <c r="M16" s="20">
        <f>'2022 SpaceFuncData-Input'!L14</f>
        <v>0.3</v>
      </c>
      <c r="N16" s="20" t="str">
        <f>TRIM(LEFT('2022 SpaceFuncData-Input'!$M14,IF(ISNUMBER(FIND(" (Note",'2022 SpaceFuncData-Input'!$M14,1)),FIND(" (Note",'2022 SpaceFuncData-Input'!$M14,1),99)))</f>
        <v>Decorative/Display</v>
      </c>
      <c r="O16" s="20">
        <f>'2022 SpaceFuncData-Input'!N14</f>
        <v>0.25</v>
      </c>
      <c r="P16" s="20" t="str">
        <f>TRIM(LEFT('2022 SpaceFuncData-Input'!$O14,IF(ISNUMBER(FIND(" (Note",'2022 SpaceFuncData-Input'!$O14,1)),FIND(" (Note",'2022 SpaceFuncData-Input'!$O14,1),99)))</f>
        <v>None</v>
      </c>
      <c r="Q16" s="20">
        <f>'2022 SpaceFuncData-Input'!P14</f>
        <v>0</v>
      </c>
      <c r="R16" s="138">
        <f>'2022 SpaceFuncData-Input'!Q14</f>
        <v>150</v>
      </c>
      <c r="S16" s="138">
        <f>'2022 SpaceFuncData-Input'!R14</f>
        <v>150</v>
      </c>
      <c r="T16" s="20">
        <f>'2022 SpaceFuncData-Input'!S14</f>
        <v>0</v>
      </c>
      <c r="U16" s="20">
        <f>'2022 SpaceFuncData-Input'!T14</f>
        <v>0</v>
      </c>
      <c r="V16" s="138">
        <f>'2022 SpaceFuncData-Input'!U14</f>
        <v>500</v>
      </c>
      <c r="W16" s="20">
        <f>'2022 SpaceFuncData-Input'!V14</f>
        <v>500</v>
      </c>
      <c r="X16" s="20">
        <f>'2022 SpaceFuncData-Input'!W14</f>
        <v>1.5</v>
      </c>
      <c r="Y16" s="20">
        <f>'2022 SpaceFuncData-Input'!X14</f>
        <v>2</v>
      </c>
      <c r="Z16" s="20" t="str">
        <f>'2022 SpaceFuncData-Input'!Y14</f>
        <v>Retail</v>
      </c>
      <c r="AA16" s="20" t="str">
        <f t="shared" si="2"/>
        <v>RetailOccupancy</v>
      </c>
      <c r="AB16" s="20" t="str">
        <f t="shared" si="2"/>
        <v>RetailReceptacle</v>
      </c>
      <c r="AC16" s="20" t="str">
        <f t="shared" si="2"/>
        <v>RetailServiceHotWater</v>
      </c>
      <c r="AD16" s="20" t="str">
        <f t="shared" si="2"/>
        <v>RetailLights</v>
      </c>
      <c r="AE16" s="20" t="str">
        <f t="shared" si="2"/>
        <v>RetailGasEquip</v>
      </c>
      <c r="AF16" s="20" t="str">
        <f t="shared" si="2"/>
        <v>RetailRefrigeration</v>
      </c>
      <c r="AG16" s="20" t="str">
        <f t="shared" si="2"/>
        <v>RetailInfiltration</v>
      </c>
      <c r="AH16" s="20" t="str">
        <f t="shared" si="2"/>
        <v>RetailHVACAvail</v>
      </c>
      <c r="AI16" s="20" t="str">
        <f t="shared" si="2"/>
        <v>RetailHtgSetpt</v>
      </c>
      <c r="AJ16" s="20" t="str">
        <f t="shared" si="2"/>
        <v>RetailClgSetpt</v>
      </c>
      <c r="AK16" s="20" t="str">
        <f t="shared" si="2"/>
        <v>RetailElevator</v>
      </c>
      <c r="AL16" s="20" t="str">
        <f t="shared" si="2"/>
        <v>RetailEscalator</v>
      </c>
      <c r="AM16" s="20" t="str">
        <f t="shared" si="2"/>
        <v>RetailWtrHtrSetpt</v>
      </c>
      <c r="AN16" s="20">
        <f>'2022 SpaceFuncData-Input'!AC14</f>
        <v>313</v>
      </c>
      <c r="AO16" s="166">
        <f>'2022 SpaceFuncData-Input'!Z14</f>
        <v>1</v>
      </c>
      <c r="AP16" s="166">
        <f>'2022 SpaceFuncData-Input'!AA14</f>
        <v>0</v>
      </c>
      <c r="AQ16" s="166">
        <f>'2022 SpaceFuncData-Input'!AB14</f>
        <v>0</v>
      </c>
      <c r="AR16" s="166" t="s">
        <v>421</v>
      </c>
      <c r="AS16" s="166" t="s">
        <v>288</v>
      </c>
      <c r="AT16" s="172" t="s">
        <v>39</v>
      </c>
      <c r="AU16" s="20" t="s">
        <v>392</v>
      </c>
      <c r="AV16" s="20" t="str">
        <f t="shared" si="1"/>
        <v/>
      </c>
    </row>
    <row r="17" spans="2:48">
      <c r="B17" s="20" t="str">
        <f>TRIM(LEFT('2022 SpaceFuncData-Input'!$A15,IF(ISNUMBER(FIND(" (Note",'2022 SpaceFuncData-Input'!$A15,1)),FIND(" (Note",'2022 SpaceFuncData-Input'!$A15,1),99)))</f>
        <v>Civic Meeting Place Area</v>
      </c>
      <c r="C17" s="20" t="str">
        <f>TRIM('2022 SpaceFuncData-Input'!B15)</f>
        <v>Assembly - Legislative chambers</v>
      </c>
      <c r="D17" s="20">
        <f>ROUND('2022 SpaceFuncData-Input'!C15,2)</f>
        <v>66.67</v>
      </c>
      <c r="E17" s="20">
        <f>'2022 SpaceFuncData-Input'!D15</f>
        <v>0.5</v>
      </c>
      <c r="F17" s="20">
        <f>'2022 SpaceFuncData-Input'!E15</f>
        <v>250</v>
      </c>
      <c r="G17" s="20">
        <f>'2022 SpaceFuncData-Input'!F15</f>
        <v>200</v>
      </c>
      <c r="H17" s="20">
        <f>'2022 SpaceFuncData-Input'!G15</f>
        <v>1.5</v>
      </c>
      <c r="I17" s="20">
        <f>'2022 SpaceFuncData-Input'!H15</f>
        <v>0.18</v>
      </c>
      <c r="J17" s="20" t="str">
        <f>'2022 SpaceFuncData-Input'!I15</f>
        <v>Electric</v>
      </c>
      <c r="K17" s="20">
        <f>'2022 SpaceFuncData-Input'!J15</f>
        <v>0.9</v>
      </c>
      <c r="L17" s="20" t="str">
        <f>TRIM(LEFT('2022 SpaceFuncData-Input'!$K15,IF(ISNUMBER(FIND(" (Note",'2022 SpaceFuncData-Input'!$K15,1)),FIND(" (Note",'2022 SpaceFuncData-Input'!$K15,1),99)))</f>
        <v>Decorative/Display</v>
      </c>
      <c r="M17" s="20">
        <f>'2022 SpaceFuncData-Input'!L15</f>
        <v>0.25</v>
      </c>
      <c r="N17" s="20" t="str">
        <f>TRIM(LEFT('2022 SpaceFuncData-Input'!$M15,IF(ISNUMBER(FIND(" (Note",'2022 SpaceFuncData-Input'!$M15,1)),FIND(" (Note",'2022 SpaceFuncData-Input'!$M15,1),99)))</f>
        <v>None</v>
      </c>
      <c r="O17" s="20">
        <f>'2022 SpaceFuncData-Input'!N15</f>
        <v>0</v>
      </c>
      <c r="P17" s="20" t="str">
        <f>TRIM(LEFT('2022 SpaceFuncData-Input'!$O15,IF(ISNUMBER(FIND(" (Note",'2022 SpaceFuncData-Input'!$O15,1)),FIND(" (Note",'2022 SpaceFuncData-Input'!$O15,1),99)))</f>
        <v>None</v>
      </c>
      <c r="Q17" s="20">
        <f>'2022 SpaceFuncData-Input'!P15</f>
        <v>0</v>
      </c>
      <c r="R17" s="138">
        <f>'2022 SpaceFuncData-Input'!Q15</f>
        <v>150</v>
      </c>
      <c r="S17" s="138">
        <f>'2022 SpaceFuncData-Input'!R15</f>
        <v>150</v>
      </c>
      <c r="T17" s="20">
        <f>'2022 SpaceFuncData-Input'!S15</f>
        <v>0</v>
      </c>
      <c r="U17" s="20">
        <f>'2022 SpaceFuncData-Input'!T15</f>
        <v>0</v>
      </c>
      <c r="V17" s="138">
        <f>'2022 SpaceFuncData-Input'!U15</f>
        <v>30</v>
      </c>
      <c r="W17" s="20">
        <f>'2022 SpaceFuncData-Input'!V15</f>
        <v>300</v>
      </c>
      <c r="X17" s="20">
        <f>'2022 SpaceFuncData-Input'!W15</f>
        <v>1.5</v>
      </c>
      <c r="Y17" s="20">
        <f>'2022 SpaceFuncData-Input'!X15</f>
        <v>2</v>
      </c>
      <c r="Z17" s="20" t="str">
        <f>'2022 SpaceFuncData-Input'!Y15</f>
        <v>Assembly</v>
      </c>
      <c r="AA17" s="20" t="str">
        <f t="shared" si="2"/>
        <v>AssemblyOccupancy</v>
      </c>
      <c r="AB17" s="20" t="str">
        <f t="shared" si="2"/>
        <v>AssemblyReceptacle</v>
      </c>
      <c r="AC17" s="20" t="str">
        <f t="shared" si="2"/>
        <v>AssemblyServiceHotWater</v>
      </c>
      <c r="AD17" s="20" t="str">
        <f t="shared" si="2"/>
        <v>AssemblyLights</v>
      </c>
      <c r="AE17" s="20" t="str">
        <f t="shared" si="2"/>
        <v>AssemblyGasEquip</v>
      </c>
      <c r="AF17" s="20" t="str">
        <f t="shared" si="2"/>
        <v>AssemblyRefrigeration</v>
      </c>
      <c r="AG17" s="20" t="str">
        <f t="shared" si="2"/>
        <v>AssemblyInfiltration</v>
      </c>
      <c r="AH17" s="20" t="str">
        <f t="shared" si="2"/>
        <v>AssemblyHVACAvail</v>
      </c>
      <c r="AI17" s="20" t="str">
        <f t="shared" si="2"/>
        <v>AssemblyHtgSetpt</v>
      </c>
      <c r="AJ17" s="20" t="str">
        <f t="shared" si="2"/>
        <v>AssemblyClgSetpt</v>
      </c>
      <c r="AK17" s="20" t="str">
        <f t="shared" si="2"/>
        <v>AssemblyElevator</v>
      </c>
      <c r="AL17" s="20" t="str">
        <f t="shared" si="2"/>
        <v>AssemblyEscalator</v>
      </c>
      <c r="AM17" s="20" t="str">
        <f t="shared" si="2"/>
        <v>AssemblyWtrHtrSetpt</v>
      </c>
      <c r="AN17" s="20">
        <f>'2022 SpaceFuncData-Input'!AC15</f>
        <v>314</v>
      </c>
      <c r="AO17" s="20">
        <f>'2022 SpaceFuncData-Input'!Z15</f>
        <v>1</v>
      </c>
      <c r="AP17" s="20">
        <f>'2022 SpaceFuncData-Input'!AA15</f>
        <v>0</v>
      </c>
      <c r="AQ17" s="20">
        <f>'2022 SpaceFuncData-Input'!AB15</f>
        <v>0</v>
      </c>
      <c r="AR17" s="20" t="s">
        <v>423</v>
      </c>
      <c r="AS17" s="20" t="s">
        <v>288</v>
      </c>
      <c r="AT17" s="20" t="s">
        <v>523</v>
      </c>
      <c r="AU17" s="20" t="s">
        <v>392</v>
      </c>
      <c r="AV17" s="20" t="str">
        <f t="shared" si="1"/>
        <v/>
      </c>
    </row>
    <row r="18" spans="2:48">
      <c r="B18" s="20" t="str">
        <f>TRIM(LEFT('2022 SpaceFuncData-Input'!$A16,IF(ISNUMBER(FIND(" (Note",'2022 SpaceFuncData-Input'!$A16,1)),FIND(" (Note",'2022 SpaceFuncData-Input'!$A16,1),99)))</f>
        <v>Classroom, Lecture, Training, Vocational Areas</v>
      </c>
      <c r="C18" s="20" t="str">
        <f>TRIM('2022 SpaceFuncData-Input'!B16)</f>
        <v>Education - Classrooms (ages 9-18)</v>
      </c>
      <c r="D18" s="20">
        <f>ROUND('2022 SpaceFuncData-Input'!C16,2)</f>
        <v>50</v>
      </c>
      <c r="E18" s="20">
        <f>'2022 SpaceFuncData-Input'!D16</f>
        <v>0.5</v>
      </c>
      <c r="F18" s="20">
        <f>'2022 SpaceFuncData-Input'!E16</f>
        <v>245</v>
      </c>
      <c r="G18" s="20">
        <f>'2022 SpaceFuncData-Input'!F16</f>
        <v>155</v>
      </c>
      <c r="H18" s="20">
        <f>'2022 SpaceFuncData-Input'!G16</f>
        <v>1</v>
      </c>
      <c r="I18" s="20">
        <f>'2022 SpaceFuncData-Input'!H16</f>
        <v>0.18</v>
      </c>
      <c r="J18" s="20" t="str">
        <f>'2022 SpaceFuncData-Input'!I16</f>
        <v>Gas</v>
      </c>
      <c r="K18" s="20">
        <f>'2022 SpaceFuncData-Input'!J16</f>
        <v>0.6</v>
      </c>
      <c r="L18" s="20" t="str">
        <f>TRIM(LEFT('2022 SpaceFuncData-Input'!$K16,IF(ISNUMBER(FIND(" (Note",'2022 SpaceFuncData-Input'!$K16,1)),FIND(" (Note",'2022 SpaceFuncData-Input'!$K16,1),99)))</f>
        <v>WhiteOrChalkBoard (W/ft)</v>
      </c>
      <c r="M18" s="20">
        <f>'2022 SpaceFuncData-Input'!L16</f>
        <v>7</v>
      </c>
      <c r="N18" s="20" t="str">
        <f>TRIM(LEFT('2022 SpaceFuncData-Input'!$M16,IF(ISNUMBER(FIND(" (Note",'2022 SpaceFuncData-Input'!$M16,1)),FIND(" (Note",'2022 SpaceFuncData-Input'!$M16,1),99)))</f>
        <v>None</v>
      </c>
      <c r="O18" s="20">
        <f>'2022 SpaceFuncData-Input'!N16</f>
        <v>0</v>
      </c>
      <c r="P18" s="20" t="str">
        <f>TRIM(LEFT('2022 SpaceFuncData-Input'!$O16,IF(ISNUMBER(FIND(" (Note",'2022 SpaceFuncData-Input'!$O16,1)),FIND(" (Note",'2022 SpaceFuncData-Input'!$O16,1),99)))</f>
        <v>None</v>
      </c>
      <c r="Q18" s="20">
        <f>'2022 SpaceFuncData-Input'!P16</f>
        <v>0</v>
      </c>
      <c r="R18" s="138">
        <f>'2022 SpaceFuncData-Input'!Q16</f>
        <v>150</v>
      </c>
      <c r="S18" s="138">
        <f>'2022 SpaceFuncData-Input'!R16</f>
        <v>150</v>
      </c>
      <c r="T18" s="20">
        <f>'2022 SpaceFuncData-Input'!S16</f>
        <v>0</v>
      </c>
      <c r="U18" s="20">
        <f>'2022 SpaceFuncData-Input'!T16</f>
        <v>0</v>
      </c>
      <c r="V18" s="138">
        <f>'2022 SpaceFuncData-Input'!U16</f>
        <v>50</v>
      </c>
      <c r="W18" s="20">
        <f>'2022 SpaceFuncData-Input'!V16</f>
        <v>500</v>
      </c>
      <c r="X18" s="20">
        <f>'2022 SpaceFuncData-Input'!W16</f>
        <v>1.5</v>
      </c>
      <c r="Y18" s="20">
        <f>'2022 SpaceFuncData-Input'!X16</f>
        <v>2</v>
      </c>
      <c r="Z18" s="20" t="str">
        <f>'2022 SpaceFuncData-Input'!Y16</f>
        <v>School</v>
      </c>
      <c r="AA18" s="20" t="str">
        <f t="shared" si="2"/>
        <v>SchoolOccupancy</v>
      </c>
      <c r="AB18" s="20" t="str">
        <f t="shared" si="2"/>
        <v>SchoolReceptacle</v>
      </c>
      <c r="AC18" s="20" t="str">
        <f t="shared" si="2"/>
        <v>SchoolServiceHotWater</v>
      </c>
      <c r="AD18" s="20" t="str">
        <f t="shared" si="2"/>
        <v>SchoolLights</v>
      </c>
      <c r="AE18" s="20" t="str">
        <f t="shared" si="2"/>
        <v>SchoolGasEquip</v>
      </c>
      <c r="AF18" s="20" t="str">
        <f t="shared" si="2"/>
        <v>SchoolRefrigeration</v>
      </c>
      <c r="AG18" s="20" t="str">
        <f t="shared" si="2"/>
        <v>SchoolInfiltration</v>
      </c>
      <c r="AH18" s="20" t="str">
        <f t="shared" si="2"/>
        <v>SchoolHVACAvail</v>
      </c>
      <c r="AI18" s="20" t="str">
        <f t="shared" si="2"/>
        <v>SchoolHtgSetpt</v>
      </c>
      <c r="AJ18" s="20" t="str">
        <f t="shared" si="2"/>
        <v>SchoolClgSetpt</v>
      </c>
      <c r="AK18" s="20" t="str">
        <f t="shared" si="2"/>
        <v>SchoolElevator</v>
      </c>
      <c r="AL18" s="20" t="str">
        <f t="shared" si="2"/>
        <v>SchoolEscalator</v>
      </c>
      <c r="AM18" s="20" t="str">
        <f t="shared" si="2"/>
        <v>SchoolWtrHtrSetpt</v>
      </c>
      <c r="AN18" s="20">
        <f>'2022 SpaceFuncData-Input'!AC16</f>
        <v>315</v>
      </c>
      <c r="AO18" s="20">
        <f>'2022 SpaceFuncData-Input'!Z16</f>
        <v>1</v>
      </c>
      <c r="AP18" s="20">
        <f>'2022 SpaceFuncData-Input'!AA16</f>
        <v>0</v>
      </c>
      <c r="AQ18" s="20">
        <f>'2022 SpaceFuncData-Input'!AB16</f>
        <v>0</v>
      </c>
      <c r="AR18" s="20" t="s">
        <v>426</v>
      </c>
      <c r="AS18" s="20" t="s">
        <v>288</v>
      </c>
      <c r="AT18" s="20" t="s">
        <v>27</v>
      </c>
      <c r="AU18" s="20" t="s">
        <v>392</v>
      </c>
      <c r="AV18" s="20" t="str">
        <f t="shared" si="1"/>
        <v/>
      </c>
    </row>
    <row r="19" spans="2:48">
      <c r="B19" s="20" t="str">
        <f>TRIM(LEFT('2022 SpaceFuncData-Input'!$A17,IF(ISNUMBER(FIND(" (Note",'2022 SpaceFuncData-Input'!$A17,1)),FIND(" (Note",'2022 SpaceFuncData-Input'!$A17,1),99)))</f>
        <v>Computer Room</v>
      </c>
      <c r="C19" s="20" t="str">
        <f>TRIM('2022 SpaceFuncData-Input'!B17)</f>
        <v>Misc - Computer (not printing)</v>
      </c>
      <c r="D19" s="20">
        <f>ROUND('2022 SpaceFuncData-Input'!C17,2)</f>
        <v>3</v>
      </c>
      <c r="E19" s="20">
        <f>'2022 SpaceFuncData-Input'!D17</f>
        <v>0.5</v>
      </c>
      <c r="F19" s="20">
        <f>'2022 SpaceFuncData-Input'!E17</f>
        <v>275</v>
      </c>
      <c r="G19" s="20">
        <f>'2022 SpaceFuncData-Input'!F17</f>
        <v>475</v>
      </c>
      <c r="H19" s="20">
        <f>'2022 SpaceFuncData-Input'!G17</f>
        <v>0</v>
      </c>
      <c r="I19" s="20">
        <f>'2022 SpaceFuncData-Input'!H17</f>
        <v>0.18</v>
      </c>
      <c r="J19" s="20" t="str">
        <f>'2022 SpaceFuncData-Input'!I17</f>
        <v>Electric</v>
      </c>
      <c r="K19" s="20">
        <f>'2022 SpaceFuncData-Input'!J17</f>
        <v>0.5</v>
      </c>
      <c r="L19" s="20" t="str">
        <f>TRIM(LEFT('2022 SpaceFuncData-Input'!$K17,IF(ISNUMBER(FIND(" (Note",'2022 SpaceFuncData-Input'!$K17,1)),FIND(" (Note",'2022 SpaceFuncData-Input'!$K17,1),99)))</f>
        <v>None</v>
      </c>
      <c r="M19" s="20">
        <f>'2022 SpaceFuncData-Input'!L17</f>
        <v>0</v>
      </c>
      <c r="N19" s="20" t="str">
        <f>TRIM(LEFT('2022 SpaceFuncData-Input'!$M17,IF(ISNUMBER(FIND(" (Note",'2022 SpaceFuncData-Input'!$M17,1)),FIND(" (Note",'2022 SpaceFuncData-Input'!$M17,1),99)))</f>
        <v>None</v>
      </c>
      <c r="O19" s="20">
        <f>'2022 SpaceFuncData-Input'!N17</f>
        <v>0</v>
      </c>
      <c r="P19" s="20" t="str">
        <f>TRIM(LEFT('2022 SpaceFuncData-Input'!$O17,IF(ISNUMBER(FIND(" (Note",'2022 SpaceFuncData-Input'!$O17,1)),FIND(" (Note",'2022 SpaceFuncData-Input'!$O17,1),99)))</f>
        <v>None</v>
      </c>
      <c r="Q19" s="20">
        <f>'2022 SpaceFuncData-Input'!P17</f>
        <v>0</v>
      </c>
      <c r="R19" s="138">
        <f>'2022 SpaceFuncData-Input'!Q17</f>
        <v>150</v>
      </c>
      <c r="S19" s="138">
        <f>'2022 SpaceFuncData-Input'!R17</f>
        <v>150</v>
      </c>
      <c r="T19" s="20">
        <f>'2022 SpaceFuncData-Input'!S17</f>
        <v>0</v>
      </c>
      <c r="U19" s="20">
        <f>'2022 SpaceFuncData-Input'!T17</f>
        <v>0</v>
      </c>
      <c r="V19" s="138">
        <f>'2022 SpaceFuncData-Input'!U17</f>
        <v>75</v>
      </c>
      <c r="W19" s="20">
        <f>'2022 SpaceFuncData-Input'!V17</f>
        <v>300</v>
      </c>
      <c r="X19" s="20">
        <f>'2022 SpaceFuncData-Input'!W17</f>
        <v>1</v>
      </c>
      <c r="Y19" s="20">
        <f>'2022 SpaceFuncData-Input'!X17</f>
        <v>4</v>
      </c>
      <c r="Z19" s="20" t="str">
        <f>'2022 SpaceFuncData-Input'!Y17</f>
        <v>Data</v>
      </c>
      <c r="AA19" s="20" t="str">
        <f t="shared" si="2"/>
        <v>DataOccupancy</v>
      </c>
      <c r="AB19" s="20" t="str">
        <f t="shared" si="2"/>
        <v>DataReceptacle</v>
      </c>
      <c r="AC19" s="20" t="str">
        <f t="shared" si="2"/>
        <v>DataServiceHotWater</v>
      </c>
      <c r="AD19" s="20" t="str">
        <f t="shared" si="2"/>
        <v>DataLights</v>
      </c>
      <c r="AE19" s="20" t="str">
        <f t="shared" si="2"/>
        <v>DataGasEquip</v>
      </c>
      <c r="AF19" s="20" t="str">
        <f t="shared" si="2"/>
        <v>DataRefrigeration</v>
      </c>
      <c r="AG19" s="20" t="str">
        <f t="shared" si="2"/>
        <v>DataInfiltration</v>
      </c>
      <c r="AH19" s="20" t="str">
        <f t="shared" si="2"/>
        <v>DataHVACAvail</v>
      </c>
      <c r="AI19" s="20" t="str">
        <f t="shared" si="2"/>
        <v>DataHtgSetpt</v>
      </c>
      <c r="AJ19" s="20" t="str">
        <f t="shared" si="2"/>
        <v>DataClgSetpt</v>
      </c>
      <c r="AK19" s="20" t="str">
        <f t="shared" si="2"/>
        <v>DataElevator</v>
      </c>
      <c r="AL19" s="20" t="str">
        <f t="shared" si="2"/>
        <v>DataEscalator</v>
      </c>
      <c r="AM19" s="20" t="str">
        <f t="shared" si="2"/>
        <v>DataWtrHtrSetpt</v>
      </c>
      <c r="AN19" s="20">
        <f>'2022 SpaceFuncData-Input'!AC17</f>
        <v>316</v>
      </c>
      <c r="AO19" s="20">
        <f>'2022 SpaceFuncData-Input'!Z17</f>
        <v>0</v>
      </c>
      <c r="AP19" s="20">
        <f>'2022 SpaceFuncData-Input'!AA17</f>
        <v>1</v>
      </c>
      <c r="AQ19" s="20">
        <f>'2022 SpaceFuncData-Input'!AB17</f>
        <v>0</v>
      </c>
      <c r="AR19" s="20" t="s">
        <v>431</v>
      </c>
      <c r="AS19" s="20" t="s">
        <v>288</v>
      </c>
      <c r="AT19" s="190" t="s">
        <v>523</v>
      </c>
      <c r="AU19" s="20" t="s">
        <v>392</v>
      </c>
      <c r="AV19" s="20" t="str">
        <f t="shared" si="1"/>
        <v>Computer Room</v>
      </c>
    </row>
    <row r="20" spans="2:48">
      <c r="B20" s="20" t="str">
        <f>TRIM(LEFT('2022 SpaceFuncData-Input'!$A18,IF(ISNUMBER(FIND(" (Note",'2022 SpaceFuncData-Input'!$A18,1)),FIND(" (Note",'2022 SpaceFuncData-Input'!$A18,1),99)))</f>
        <v>Concourse and Atria Area</v>
      </c>
      <c r="C20" s="20" t="str">
        <f>TRIM('2022 SpaceFuncData-Input'!B18)</f>
        <v>Retail - Mall common areas</v>
      </c>
      <c r="D20" s="20">
        <f>ROUND('2022 SpaceFuncData-Input'!C18,2)</f>
        <v>33.33</v>
      </c>
      <c r="E20" s="20">
        <f>'2022 SpaceFuncData-Input'!D18</f>
        <v>0.5</v>
      </c>
      <c r="F20" s="20">
        <f>'2022 SpaceFuncData-Input'!E18</f>
        <v>250</v>
      </c>
      <c r="G20" s="20">
        <f>'2022 SpaceFuncData-Input'!F18</f>
        <v>250</v>
      </c>
      <c r="H20" s="20">
        <f>'2022 SpaceFuncData-Input'!G18</f>
        <v>0.5</v>
      </c>
      <c r="I20" s="20">
        <f>'2022 SpaceFuncData-Input'!H18</f>
        <v>0.18</v>
      </c>
      <c r="J20" s="20" t="str">
        <f>'2022 SpaceFuncData-Input'!I18</f>
        <v>Electric</v>
      </c>
      <c r="K20" s="20">
        <f>'2022 SpaceFuncData-Input'!J18</f>
        <v>0.6</v>
      </c>
      <c r="L20" s="20" t="str">
        <f>TRIM(LEFT('2022 SpaceFuncData-Input'!$K18,IF(ISNUMBER(FIND(" (Note",'2022 SpaceFuncData-Input'!$K18,1)),FIND(" (Note",'2022 SpaceFuncData-Input'!$K18,1),99)))</f>
        <v>Decorative/Display</v>
      </c>
      <c r="M20" s="20">
        <f>'2022 SpaceFuncData-Input'!L18</f>
        <v>0.25</v>
      </c>
      <c r="N20" s="20" t="str">
        <f>TRIM(LEFT('2022 SpaceFuncData-Input'!$M18,IF(ISNUMBER(FIND(" (Note",'2022 SpaceFuncData-Input'!$M18,1)),FIND(" (Note",'2022 SpaceFuncData-Input'!$M18,1),99)))</f>
        <v>None</v>
      </c>
      <c r="O20" s="20">
        <f>'2022 SpaceFuncData-Input'!N18</f>
        <v>0</v>
      </c>
      <c r="P20" s="20" t="str">
        <f>TRIM(LEFT('2022 SpaceFuncData-Input'!$O18,IF(ISNUMBER(FIND(" (Note",'2022 SpaceFuncData-Input'!$O18,1)),FIND(" (Note",'2022 SpaceFuncData-Input'!$O18,1),99)))</f>
        <v>None</v>
      </c>
      <c r="Q20" s="20">
        <f>'2022 SpaceFuncData-Input'!P18</f>
        <v>0</v>
      </c>
      <c r="R20" s="138">
        <f>'2022 SpaceFuncData-Input'!Q18</f>
        <v>150</v>
      </c>
      <c r="S20" s="138">
        <f>'2022 SpaceFuncData-Input'!R18</f>
        <v>150</v>
      </c>
      <c r="T20" s="20">
        <f>'2022 SpaceFuncData-Input'!S18</f>
        <v>0</v>
      </c>
      <c r="U20" s="20">
        <f>'2022 SpaceFuncData-Input'!T18</f>
        <v>0</v>
      </c>
      <c r="V20" s="138">
        <f>'2022 SpaceFuncData-Input'!U18</f>
        <v>100</v>
      </c>
      <c r="W20" s="20">
        <f>'2022 SpaceFuncData-Input'!V18</f>
        <v>300</v>
      </c>
      <c r="X20" s="20">
        <f>'2022 SpaceFuncData-Input'!W18</f>
        <v>1.5</v>
      </c>
      <c r="Y20" s="20">
        <f>'2022 SpaceFuncData-Input'!X18</f>
        <v>2</v>
      </c>
      <c r="Z20" s="20" t="str">
        <f>'2022 SpaceFuncData-Input'!Y18</f>
        <v>Retail</v>
      </c>
      <c r="AA20" s="20" t="str">
        <f t="shared" si="2"/>
        <v>RetailOccupancy</v>
      </c>
      <c r="AB20" s="20" t="str">
        <f t="shared" si="2"/>
        <v>RetailReceptacle</v>
      </c>
      <c r="AC20" s="20" t="str">
        <f t="shared" si="2"/>
        <v>RetailServiceHotWater</v>
      </c>
      <c r="AD20" s="20" t="str">
        <f t="shared" si="2"/>
        <v>RetailLights</v>
      </c>
      <c r="AE20" s="20" t="str">
        <f t="shared" si="2"/>
        <v>RetailGasEquip</v>
      </c>
      <c r="AF20" s="20" t="str">
        <f t="shared" si="2"/>
        <v>RetailRefrigeration</v>
      </c>
      <c r="AG20" s="20" t="str">
        <f t="shared" si="2"/>
        <v>RetailInfiltration</v>
      </c>
      <c r="AH20" s="20" t="str">
        <f t="shared" si="2"/>
        <v>RetailHVACAvail</v>
      </c>
      <c r="AI20" s="20" t="str">
        <f t="shared" si="2"/>
        <v>RetailHtgSetpt</v>
      </c>
      <c r="AJ20" s="20" t="str">
        <f t="shared" si="2"/>
        <v>RetailClgSetpt</v>
      </c>
      <c r="AK20" s="20" t="str">
        <f t="shared" si="2"/>
        <v>RetailElevator</v>
      </c>
      <c r="AL20" s="20" t="str">
        <f t="shared" si="2"/>
        <v>RetailEscalator</v>
      </c>
      <c r="AM20" s="20" t="str">
        <f t="shared" si="2"/>
        <v>RetailWtrHtrSetpt</v>
      </c>
      <c r="AN20" s="20">
        <f>'2022 SpaceFuncData-Input'!AC18</f>
        <v>317</v>
      </c>
      <c r="AO20" s="20">
        <f>'2022 SpaceFuncData-Input'!Z18</f>
        <v>1</v>
      </c>
      <c r="AP20" s="20">
        <f>'2022 SpaceFuncData-Input'!AA18</f>
        <v>1</v>
      </c>
      <c r="AQ20" s="20">
        <f>'2022 SpaceFuncData-Input'!AB18</f>
        <v>0</v>
      </c>
      <c r="AR20" s="20" t="s">
        <v>432</v>
      </c>
      <c r="AS20" s="20" t="s">
        <v>288</v>
      </c>
      <c r="AT20" s="20" t="s">
        <v>523</v>
      </c>
      <c r="AU20" s="20" t="s">
        <v>392</v>
      </c>
      <c r="AV20" s="20" t="str">
        <f t="shared" si="1"/>
        <v/>
      </c>
    </row>
    <row r="21" spans="2:48">
      <c r="B21" s="20" t="str">
        <f>TRIM(LEFT('2022 SpaceFuncData-Input'!$A19,IF(ISNUMBER(FIND(" (Note",'2022 SpaceFuncData-Input'!$A19,1)),FIND(" (Note",'2022 SpaceFuncData-Input'!$A19,1),99)))</f>
        <v>Convention, Conference, Multipurpose and Meeting Area</v>
      </c>
      <c r="C21" s="20" t="str">
        <f>TRIM('2022 SpaceFuncData-Input'!B19)</f>
        <v>General - Conference/meeting</v>
      </c>
      <c r="D21" s="20">
        <f>ROUND('2022 SpaceFuncData-Input'!C19,2)</f>
        <v>66.67</v>
      </c>
      <c r="E21" s="20">
        <f>'2022 SpaceFuncData-Input'!D19</f>
        <v>0.5</v>
      </c>
      <c r="F21" s="20">
        <f>'2022 SpaceFuncData-Input'!E19</f>
        <v>245</v>
      </c>
      <c r="G21" s="20">
        <f>'2022 SpaceFuncData-Input'!F19</f>
        <v>155</v>
      </c>
      <c r="H21" s="20">
        <f>'2022 SpaceFuncData-Input'!G19</f>
        <v>1</v>
      </c>
      <c r="I21" s="20">
        <f>'2022 SpaceFuncData-Input'!H19</f>
        <v>0.09</v>
      </c>
      <c r="J21" s="20" t="str">
        <f>'2022 SpaceFuncData-Input'!I19</f>
        <v>Electric</v>
      </c>
      <c r="K21" s="20">
        <f>'2022 SpaceFuncData-Input'!J19</f>
        <v>0.75</v>
      </c>
      <c r="L21" s="20" t="str">
        <f>TRIM(LEFT('2022 SpaceFuncData-Input'!$K19,IF(ISNUMBER(FIND(" (Note",'2022 SpaceFuncData-Input'!$K19,1)),FIND(" (Note",'2022 SpaceFuncData-Input'!$K19,1),99)))</f>
        <v>Decorative/Display</v>
      </c>
      <c r="M21" s="20">
        <f>'2022 SpaceFuncData-Input'!L19</f>
        <v>0.25</v>
      </c>
      <c r="N21" s="20" t="str">
        <f>TRIM(LEFT('2022 SpaceFuncData-Input'!$M19,IF(ISNUMBER(FIND(" (Note",'2022 SpaceFuncData-Input'!$M19,1)),FIND(" (Note",'2022 SpaceFuncData-Input'!$M19,1),99)))</f>
        <v>None</v>
      </c>
      <c r="O21" s="20">
        <f>'2022 SpaceFuncData-Input'!N19</f>
        <v>0</v>
      </c>
      <c r="P21" s="20" t="str">
        <f>TRIM(LEFT('2022 SpaceFuncData-Input'!$O19,IF(ISNUMBER(FIND(" (Note",'2022 SpaceFuncData-Input'!$O19,1)),FIND(" (Note",'2022 SpaceFuncData-Input'!$O19,1),99)))</f>
        <v>None</v>
      </c>
      <c r="Q21" s="20">
        <f>'2022 SpaceFuncData-Input'!P19</f>
        <v>0</v>
      </c>
      <c r="R21" s="138">
        <f>'2022 SpaceFuncData-Input'!Q19</f>
        <v>150</v>
      </c>
      <c r="S21" s="138">
        <f>'2022 SpaceFuncData-Input'!R19</f>
        <v>150</v>
      </c>
      <c r="T21" s="20">
        <f>'2022 SpaceFuncData-Input'!S19</f>
        <v>0</v>
      </c>
      <c r="U21" s="20">
        <f>'2022 SpaceFuncData-Input'!T19</f>
        <v>0</v>
      </c>
      <c r="V21" s="138">
        <f>'2022 SpaceFuncData-Input'!U19</f>
        <v>30</v>
      </c>
      <c r="W21" s="20">
        <f>'2022 SpaceFuncData-Input'!V19</f>
        <v>300</v>
      </c>
      <c r="X21" s="20">
        <f>'2022 SpaceFuncData-Input'!W19</f>
        <v>1.5</v>
      </c>
      <c r="Y21" s="20">
        <f>'2022 SpaceFuncData-Input'!X19</f>
        <v>2</v>
      </c>
      <c r="Z21" s="20" t="str">
        <f>'2022 SpaceFuncData-Input'!Y19</f>
        <v>Assembly</v>
      </c>
      <c r="AA21" s="20" t="str">
        <f t="shared" si="2"/>
        <v>AssemblyOccupancy</v>
      </c>
      <c r="AB21" s="20" t="str">
        <f t="shared" si="2"/>
        <v>AssemblyReceptacle</v>
      </c>
      <c r="AC21" s="20" t="str">
        <f t="shared" si="2"/>
        <v>AssemblyServiceHotWater</v>
      </c>
      <c r="AD21" s="20" t="str">
        <f t="shared" si="2"/>
        <v>AssemblyLights</v>
      </c>
      <c r="AE21" s="20" t="str">
        <f t="shared" si="2"/>
        <v>AssemblyGasEquip</v>
      </c>
      <c r="AF21" s="20" t="str">
        <f t="shared" si="2"/>
        <v>AssemblyRefrigeration</v>
      </c>
      <c r="AG21" s="20" t="str">
        <f t="shared" si="2"/>
        <v>AssemblyInfiltration</v>
      </c>
      <c r="AH21" s="20" t="str">
        <f t="shared" si="2"/>
        <v>AssemblyHVACAvail</v>
      </c>
      <c r="AI21" s="20" t="str">
        <f t="shared" si="2"/>
        <v>AssemblyHtgSetpt</v>
      </c>
      <c r="AJ21" s="20" t="str">
        <f t="shared" si="2"/>
        <v>AssemblyClgSetpt</v>
      </c>
      <c r="AK21" s="20" t="str">
        <f t="shared" si="2"/>
        <v>AssemblyElevator</v>
      </c>
      <c r="AL21" s="20" t="str">
        <f t="shared" si="2"/>
        <v>AssemblyEscalator</v>
      </c>
      <c r="AM21" s="20" t="str">
        <f t="shared" si="2"/>
        <v>AssemblyWtrHtrSetpt</v>
      </c>
      <c r="AN21" s="20">
        <f>'2022 SpaceFuncData-Input'!AC19</f>
        <v>318</v>
      </c>
      <c r="AO21" s="20">
        <f>'2022 SpaceFuncData-Input'!Z19</f>
        <v>1</v>
      </c>
      <c r="AP21" s="20">
        <f>'2022 SpaceFuncData-Input'!AA19</f>
        <v>0</v>
      </c>
      <c r="AQ21" s="20">
        <f>'2022 SpaceFuncData-Input'!AB19</f>
        <v>1</v>
      </c>
      <c r="AR21" s="20" t="s">
        <v>433</v>
      </c>
      <c r="AS21" s="20" t="s">
        <v>525</v>
      </c>
      <c r="AT21" s="20" t="s">
        <v>416</v>
      </c>
      <c r="AU21" s="20" t="s">
        <v>392</v>
      </c>
      <c r="AV21" s="20" t="str">
        <f t="shared" si="1"/>
        <v/>
      </c>
    </row>
    <row r="22" spans="2:48">
      <c r="B22" s="20" t="str">
        <f>TRIM(LEFT('2022 SpaceFuncData-Input'!$A20,IF(ISNUMBER(FIND(" (Note",'2022 SpaceFuncData-Input'!$A20,1)),FIND(" (Note",'2022 SpaceFuncData-Input'!$A20,1),99)))</f>
        <v>Copy Room</v>
      </c>
      <c r="C22" s="20" t="str">
        <f>TRIM('2022 SpaceFuncData-Input'!B20)</f>
        <v>Exhaust - Copy, printing rooms</v>
      </c>
      <c r="D22" s="20">
        <f>ROUND('2022 SpaceFuncData-Input'!C20,2)</f>
        <v>10</v>
      </c>
      <c r="E22" s="20">
        <f>'2022 SpaceFuncData-Input'!D20</f>
        <v>0.5</v>
      </c>
      <c r="F22" s="20">
        <f>'2022 SpaceFuncData-Input'!E20</f>
        <v>250</v>
      </c>
      <c r="G22" s="20">
        <f>'2022 SpaceFuncData-Input'!F20</f>
        <v>250</v>
      </c>
      <c r="H22" s="20">
        <f>'2022 SpaceFuncData-Input'!G20</f>
        <v>1</v>
      </c>
      <c r="I22" s="20">
        <f>'2022 SpaceFuncData-Input'!H20</f>
        <v>0.18</v>
      </c>
      <c r="J22" s="20" t="str">
        <f>'2022 SpaceFuncData-Input'!I20</f>
        <v>Electric</v>
      </c>
      <c r="K22" s="20">
        <f>'2022 SpaceFuncData-Input'!J20</f>
        <v>0.5</v>
      </c>
      <c r="L22" s="20" t="str">
        <f>TRIM(LEFT('2022 SpaceFuncData-Input'!$K20,IF(ISNUMBER(FIND(" (Note",'2022 SpaceFuncData-Input'!$K20,1)),FIND(" (Note",'2022 SpaceFuncData-Input'!$K20,1),99)))</f>
        <v>None</v>
      </c>
      <c r="M22" s="20">
        <f>'2022 SpaceFuncData-Input'!L20</f>
        <v>0</v>
      </c>
      <c r="N22" s="20" t="str">
        <f>TRIM(LEFT('2022 SpaceFuncData-Input'!$M20,IF(ISNUMBER(FIND(" (Note",'2022 SpaceFuncData-Input'!$M20,1)),FIND(" (Note",'2022 SpaceFuncData-Input'!$M20,1),99)))</f>
        <v>None</v>
      </c>
      <c r="O22" s="20">
        <f>'2022 SpaceFuncData-Input'!N20</f>
        <v>0</v>
      </c>
      <c r="P22" s="20" t="str">
        <f>TRIM(LEFT('2022 SpaceFuncData-Input'!$O20,IF(ISNUMBER(FIND(" (Note",'2022 SpaceFuncData-Input'!$O20,1)),FIND(" (Note",'2022 SpaceFuncData-Input'!$O20,1),99)))</f>
        <v>None</v>
      </c>
      <c r="Q22" s="20">
        <f>'2022 SpaceFuncData-Input'!P20</f>
        <v>0</v>
      </c>
      <c r="R22" s="138">
        <f>'2022 SpaceFuncData-Input'!Q20</f>
        <v>8760</v>
      </c>
      <c r="S22" s="138">
        <f>'2022 SpaceFuncData-Input'!R20</f>
        <v>8760</v>
      </c>
      <c r="T22" s="20">
        <f>'2022 SpaceFuncData-Input'!S20</f>
        <v>0</v>
      </c>
      <c r="U22" s="20">
        <f>'2022 SpaceFuncData-Input'!T20</f>
        <v>0</v>
      </c>
      <c r="V22" s="138">
        <f>'2022 SpaceFuncData-Input'!U20</f>
        <v>75</v>
      </c>
      <c r="W22" s="20">
        <f>'2022 SpaceFuncData-Input'!V20</f>
        <v>500</v>
      </c>
      <c r="X22" s="20">
        <f>'2022 SpaceFuncData-Input'!W20</f>
        <v>1.5</v>
      </c>
      <c r="Y22" s="20">
        <f>'2022 SpaceFuncData-Input'!X20</f>
        <v>2</v>
      </c>
      <c r="Z22" s="20" t="str">
        <f>'2022 SpaceFuncData-Input'!Y20</f>
        <v>Office</v>
      </c>
      <c r="AA22" s="20" t="str">
        <f t="shared" si="2"/>
        <v>OfficeOccupancy</v>
      </c>
      <c r="AB22" s="20" t="str">
        <f t="shared" si="2"/>
        <v>OfficeReceptacle</v>
      </c>
      <c r="AC22" s="20" t="str">
        <f t="shared" si="2"/>
        <v>OfficeServiceHotWater</v>
      </c>
      <c r="AD22" s="20" t="str">
        <f t="shared" si="2"/>
        <v>OfficeLights</v>
      </c>
      <c r="AE22" s="20" t="str">
        <f t="shared" si="2"/>
        <v>OfficeGasEquip</v>
      </c>
      <c r="AF22" s="20" t="str">
        <f t="shared" si="2"/>
        <v>OfficeRefrigeration</v>
      </c>
      <c r="AG22" s="20" t="str">
        <f t="shared" si="2"/>
        <v>OfficeInfiltration</v>
      </c>
      <c r="AH22" s="20" t="str">
        <f t="shared" si="2"/>
        <v>OfficeHVACAvail</v>
      </c>
      <c r="AI22" s="20" t="str">
        <f t="shared" si="2"/>
        <v>OfficeHtgSetpt</v>
      </c>
      <c r="AJ22" s="20" t="str">
        <f t="shared" si="2"/>
        <v>OfficeClgSetpt</v>
      </c>
      <c r="AK22" s="20" t="str">
        <f t="shared" si="2"/>
        <v>OfficeElevator</v>
      </c>
      <c r="AL22" s="20" t="str">
        <f t="shared" si="2"/>
        <v>OfficeEscalator</v>
      </c>
      <c r="AM22" s="20" t="str">
        <f t="shared" si="2"/>
        <v>OfficeWtrHtrSetpt</v>
      </c>
      <c r="AN22" s="20">
        <f>'2022 SpaceFuncData-Input'!AC20</f>
        <v>319</v>
      </c>
      <c r="AO22" s="20">
        <f>'2022 SpaceFuncData-Input'!Z20</f>
        <v>1</v>
      </c>
      <c r="AP22" s="20">
        <f>'2022 SpaceFuncData-Input'!AA20</f>
        <v>0</v>
      </c>
      <c r="AQ22" s="20">
        <f>'2022 SpaceFuncData-Input'!AB20</f>
        <v>1</v>
      </c>
      <c r="AR22" s="20" t="s">
        <v>434</v>
      </c>
      <c r="AS22" s="20" t="s">
        <v>288</v>
      </c>
      <c r="AT22" s="190" t="s">
        <v>523</v>
      </c>
      <c r="AU22" s="20" t="s">
        <v>392</v>
      </c>
      <c r="AV22" s="20" t="str">
        <f t="shared" si="1"/>
        <v/>
      </c>
    </row>
    <row r="23" spans="2:48">
      <c r="B23" s="20" t="str">
        <f>TRIM(LEFT('2022 SpaceFuncData-Input'!$A21,IF(ISNUMBER(FIND(" (Note",'2022 SpaceFuncData-Input'!$A21,1)),FIND(" (Note",'2022 SpaceFuncData-Input'!$A21,1),99)))</f>
        <v>Corridor Area</v>
      </c>
      <c r="C23" s="20" t="str">
        <f>TRIM('2022 SpaceFuncData-Input'!B21)</f>
        <v>General - Corridors</v>
      </c>
      <c r="D23" s="20">
        <f>ROUND('2022 SpaceFuncData-Input'!C21,2)</f>
        <v>10</v>
      </c>
      <c r="E23" s="20">
        <f>'2022 SpaceFuncData-Input'!D21</f>
        <v>0.5</v>
      </c>
      <c r="F23" s="20">
        <f>'2022 SpaceFuncData-Input'!E21</f>
        <v>250</v>
      </c>
      <c r="G23" s="20">
        <f>'2022 SpaceFuncData-Input'!F21</f>
        <v>250</v>
      </c>
      <c r="H23" s="20">
        <f>'2022 SpaceFuncData-Input'!G21</f>
        <v>0</v>
      </c>
      <c r="I23" s="20">
        <f>'2022 SpaceFuncData-Input'!H21</f>
        <v>0</v>
      </c>
      <c r="J23" s="20" t="str">
        <f>'2022 SpaceFuncData-Input'!I21</f>
        <v>Electric</v>
      </c>
      <c r="K23" s="20">
        <f>'2022 SpaceFuncData-Input'!J21</f>
        <v>0.4</v>
      </c>
      <c r="L23" s="20" t="str">
        <f>TRIM(LEFT('2022 SpaceFuncData-Input'!$K21,IF(ISNUMBER(FIND(" (Note",'2022 SpaceFuncData-Input'!$K21,1)),FIND(" (Note",'2022 SpaceFuncData-Input'!$K21,1),99)))</f>
        <v>Decorative/Display</v>
      </c>
      <c r="M23" s="20">
        <f>'2022 SpaceFuncData-Input'!L21</f>
        <v>0.25</v>
      </c>
      <c r="N23" s="20" t="str">
        <f>TRIM(LEFT('2022 SpaceFuncData-Input'!$M21,IF(ISNUMBER(FIND(" (Note",'2022 SpaceFuncData-Input'!$M21,1)),FIND(" (Note",'2022 SpaceFuncData-Input'!$M21,1),99)))</f>
        <v>None</v>
      </c>
      <c r="O23" s="20">
        <f>'2022 SpaceFuncData-Input'!N21</f>
        <v>0</v>
      </c>
      <c r="P23" s="20" t="str">
        <f>TRIM(LEFT('2022 SpaceFuncData-Input'!$O21,IF(ISNUMBER(FIND(" (Note",'2022 SpaceFuncData-Input'!$O21,1)),FIND(" (Note",'2022 SpaceFuncData-Input'!$O21,1),99)))</f>
        <v>None</v>
      </c>
      <c r="Q23" s="20">
        <f>'2022 SpaceFuncData-Input'!P21</f>
        <v>0</v>
      </c>
      <c r="R23" s="138">
        <f>'2022 SpaceFuncData-Input'!Q21</f>
        <v>8760</v>
      </c>
      <c r="S23" s="138">
        <f>'2022 SpaceFuncData-Input'!R21</f>
        <v>8760</v>
      </c>
      <c r="T23" s="20">
        <f>'2022 SpaceFuncData-Input'!S21</f>
        <v>0</v>
      </c>
      <c r="U23" s="20">
        <f>'2022 SpaceFuncData-Input'!T21</f>
        <v>0</v>
      </c>
      <c r="V23" s="138">
        <f>'2022 SpaceFuncData-Input'!U21</f>
        <v>50</v>
      </c>
      <c r="W23" s="20">
        <f>'2022 SpaceFuncData-Input'!V21</f>
        <v>100</v>
      </c>
      <c r="X23" s="20">
        <f>'2022 SpaceFuncData-Input'!W21</f>
        <v>1.5</v>
      </c>
      <c r="Y23" s="20">
        <f>'2022 SpaceFuncData-Input'!X21</f>
        <v>2</v>
      </c>
      <c r="Z23" s="20" t="str">
        <f>'2022 SpaceFuncData-Input'!Y21</f>
        <v>Office</v>
      </c>
      <c r="AA23" s="20" t="str">
        <f t="shared" si="2"/>
        <v>OfficeOccupancy</v>
      </c>
      <c r="AB23" s="20" t="str">
        <f t="shared" si="2"/>
        <v>OfficeReceptacle</v>
      </c>
      <c r="AC23" s="20" t="str">
        <f t="shared" si="2"/>
        <v>OfficeServiceHotWater</v>
      </c>
      <c r="AD23" s="20" t="str">
        <f t="shared" si="2"/>
        <v>OfficeLights</v>
      </c>
      <c r="AE23" s="20" t="str">
        <f t="shared" si="2"/>
        <v>OfficeGasEquip</v>
      </c>
      <c r="AF23" s="20" t="str">
        <f t="shared" si="2"/>
        <v>OfficeRefrigeration</v>
      </c>
      <c r="AG23" s="20" t="str">
        <f t="shared" si="2"/>
        <v>OfficeInfiltration</v>
      </c>
      <c r="AH23" s="20" t="str">
        <f t="shared" si="2"/>
        <v>OfficeHVACAvail</v>
      </c>
      <c r="AI23" s="20" t="str">
        <f t="shared" si="2"/>
        <v>OfficeHtgSetpt</v>
      </c>
      <c r="AJ23" s="20" t="str">
        <f t="shared" si="2"/>
        <v>OfficeClgSetpt</v>
      </c>
      <c r="AK23" s="20" t="str">
        <f t="shared" si="2"/>
        <v>OfficeElevator</v>
      </c>
      <c r="AL23" s="20" t="str">
        <f t="shared" si="2"/>
        <v>OfficeEscalator</v>
      </c>
      <c r="AM23" s="20" t="str">
        <f t="shared" si="2"/>
        <v>OfficeWtrHtrSetpt</v>
      </c>
      <c r="AN23" s="20">
        <f>'2022 SpaceFuncData-Input'!AC21</f>
        <v>320</v>
      </c>
      <c r="AO23" s="20">
        <f>'2022 SpaceFuncData-Input'!Z21</f>
        <v>1</v>
      </c>
      <c r="AP23" s="20">
        <f>'2022 SpaceFuncData-Input'!AA21</f>
        <v>1</v>
      </c>
      <c r="AQ23" s="20">
        <f>'2022 SpaceFuncData-Input'!AB21</f>
        <v>0</v>
      </c>
      <c r="AR23" s="20" t="s">
        <v>435</v>
      </c>
      <c r="AS23" s="20" t="s">
        <v>288</v>
      </c>
      <c r="AT23" s="20" t="s">
        <v>523</v>
      </c>
      <c r="AU23" s="20" t="s">
        <v>392</v>
      </c>
      <c r="AV23" s="20" t="str">
        <f t="shared" si="1"/>
        <v/>
      </c>
    </row>
    <row r="24" spans="2:48">
      <c r="B24" s="20" t="str">
        <f>TRIM(LEFT('2022 SpaceFuncData-Input'!$A22,IF(ISNUMBER(FIND(" (Note",'2022 SpaceFuncData-Input'!$A22,1)),FIND(" (Note",'2022 SpaceFuncData-Input'!$A22,1),99)))</f>
        <v>Dining Area (Bar/Lounge and Fine Dining)</v>
      </c>
      <c r="C24" s="20" t="str">
        <f>TRIM('2022 SpaceFuncData-Input'!B22)</f>
        <v>Food Service - Restaurant dining rooms</v>
      </c>
      <c r="D24" s="20">
        <f>ROUND('2022 SpaceFuncData-Input'!C22,2)</f>
        <v>66.67</v>
      </c>
      <c r="E24" s="20">
        <f>'2022 SpaceFuncData-Input'!D22</f>
        <v>0.5</v>
      </c>
      <c r="F24" s="20">
        <f>'2022 SpaceFuncData-Input'!E22</f>
        <v>275</v>
      </c>
      <c r="G24" s="20">
        <f>'2022 SpaceFuncData-Input'!F22</f>
        <v>275</v>
      </c>
      <c r="H24" s="20">
        <f>'2022 SpaceFuncData-Input'!G22</f>
        <v>0.5</v>
      </c>
      <c r="I24" s="20">
        <f>'2022 SpaceFuncData-Input'!H22</f>
        <v>0.57799999999999996</v>
      </c>
      <c r="J24" s="20" t="str">
        <f>'2022 SpaceFuncData-Input'!I22</f>
        <v>Gas</v>
      </c>
      <c r="K24" s="20">
        <f>'2022 SpaceFuncData-Input'!J22</f>
        <v>0.45</v>
      </c>
      <c r="L24" s="20" t="str">
        <f>TRIM(LEFT('2022 SpaceFuncData-Input'!$K22,IF(ISNUMBER(FIND(" (Note",'2022 SpaceFuncData-Input'!$K22,1)),FIND(" (Note",'2022 SpaceFuncData-Input'!$K22,1),99)))</f>
        <v>Decorative/Display</v>
      </c>
      <c r="M24" s="20">
        <f>'2022 SpaceFuncData-Input'!L22</f>
        <v>0.35</v>
      </c>
      <c r="N24" s="20" t="str">
        <f>TRIM(LEFT('2022 SpaceFuncData-Input'!$M22,IF(ISNUMBER(FIND(" (Note",'2022 SpaceFuncData-Input'!$M22,1)),FIND(" (Note",'2022 SpaceFuncData-Input'!$M22,1),99)))</f>
        <v>None</v>
      </c>
      <c r="O24" s="20">
        <f>'2022 SpaceFuncData-Input'!N22</f>
        <v>0</v>
      </c>
      <c r="P24" s="20" t="str">
        <f>TRIM(LEFT('2022 SpaceFuncData-Input'!$O22,IF(ISNUMBER(FIND(" (Note",'2022 SpaceFuncData-Input'!$O22,1)),FIND(" (Note",'2022 SpaceFuncData-Input'!$O22,1),99)))</f>
        <v>None</v>
      </c>
      <c r="Q24" s="20">
        <f>'2022 SpaceFuncData-Input'!P22</f>
        <v>0</v>
      </c>
      <c r="R24" s="138">
        <f>'2022 SpaceFuncData-Input'!Q22</f>
        <v>150</v>
      </c>
      <c r="S24" s="138">
        <f>'2022 SpaceFuncData-Input'!R22</f>
        <v>150</v>
      </c>
      <c r="T24" s="20">
        <f>'2022 SpaceFuncData-Input'!S22</f>
        <v>0</v>
      </c>
      <c r="U24" s="20">
        <f>'2022 SpaceFuncData-Input'!T22</f>
        <v>0</v>
      </c>
      <c r="V24" s="138">
        <f>'2022 SpaceFuncData-Input'!U22</f>
        <v>50</v>
      </c>
      <c r="W24" s="20">
        <f>'2022 SpaceFuncData-Input'!V22</f>
        <v>200</v>
      </c>
      <c r="X24" s="20">
        <f>'2022 SpaceFuncData-Input'!W22</f>
        <v>1.5</v>
      </c>
      <c r="Y24" s="20">
        <f>'2022 SpaceFuncData-Input'!X22</f>
        <v>2</v>
      </c>
      <c r="Z24" s="20" t="str">
        <f>'2022 SpaceFuncData-Input'!Y22</f>
        <v>Restaurant</v>
      </c>
      <c r="AA24" s="20" t="str">
        <f t="shared" si="2"/>
        <v>RestaurantOccupancy</v>
      </c>
      <c r="AB24" s="20" t="str">
        <f t="shared" si="2"/>
        <v>RestaurantReceptacle</v>
      </c>
      <c r="AC24" s="20" t="str">
        <f t="shared" si="2"/>
        <v>RestaurantServiceHotWater</v>
      </c>
      <c r="AD24" s="20" t="str">
        <f t="shared" si="2"/>
        <v>RestaurantLights</v>
      </c>
      <c r="AE24" s="20" t="str">
        <f t="shared" si="2"/>
        <v>RestaurantGasEquip</v>
      </c>
      <c r="AF24" s="20" t="str">
        <f t="shared" si="2"/>
        <v>RestaurantRefrigeration</v>
      </c>
      <c r="AG24" s="20" t="str">
        <f t="shared" si="2"/>
        <v>RestaurantInfiltration</v>
      </c>
      <c r="AH24" s="20" t="str">
        <f t="shared" si="2"/>
        <v>RestaurantHVACAvail</v>
      </c>
      <c r="AI24" s="20" t="str">
        <f t="shared" si="2"/>
        <v>RestaurantHtgSetpt</v>
      </c>
      <c r="AJ24" s="20" t="str">
        <f t="shared" si="2"/>
        <v>RestaurantClgSetpt</v>
      </c>
      <c r="AK24" s="20" t="str">
        <f t="shared" si="2"/>
        <v>RestaurantElevator</v>
      </c>
      <c r="AL24" s="20" t="str">
        <f t="shared" si="2"/>
        <v>RestaurantEscalator</v>
      </c>
      <c r="AM24" s="20" t="str">
        <f t="shared" si="2"/>
        <v>RestaurantWtrHtrSetpt</v>
      </c>
      <c r="AN24" s="20">
        <f>'2022 SpaceFuncData-Input'!AC22</f>
        <v>321</v>
      </c>
      <c r="AO24" s="20">
        <f>'2022 SpaceFuncData-Input'!Z22</f>
        <v>1</v>
      </c>
      <c r="AP24" s="20">
        <f>'2022 SpaceFuncData-Input'!AA22</f>
        <v>0</v>
      </c>
      <c r="AQ24" s="20">
        <f>'2022 SpaceFuncData-Input'!AB22</f>
        <v>0</v>
      </c>
      <c r="AR24" s="20" t="s">
        <v>436</v>
      </c>
      <c r="AS24" s="20" t="s">
        <v>526</v>
      </c>
      <c r="AT24" s="190" t="s">
        <v>416</v>
      </c>
      <c r="AU24" s="20" t="s">
        <v>392</v>
      </c>
      <c r="AV24" s="20" t="str">
        <f t="shared" si="1"/>
        <v/>
      </c>
    </row>
    <row r="25" spans="2:48">
      <c r="B25" s="20" t="str">
        <f>TRIM(LEFT('2022 SpaceFuncData-Input'!$A23,IF(ISNUMBER(FIND(" (Note",'2022 SpaceFuncData-Input'!$A23,1)),FIND(" (Note",'2022 SpaceFuncData-Input'!$A23,1),99)))</f>
        <v>Dining Area (Cafeteria/Fast Food)</v>
      </c>
      <c r="C25" s="20" t="str">
        <f>TRIM('2022 SpaceFuncData-Input'!B23)</f>
        <v>Food Service - Cafeteria/fast-food dining</v>
      </c>
      <c r="D25" s="20">
        <f>ROUND('2022 SpaceFuncData-Input'!C23,2)</f>
        <v>66.67</v>
      </c>
      <c r="E25" s="20">
        <f>'2022 SpaceFuncData-Input'!D23</f>
        <v>0.5</v>
      </c>
      <c r="F25" s="20">
        <f>'2022 SpaceFuncData-Input'!E23</f>
        <v>275</v>
      </c>
      <c r="G25" s="20">
        <f>'2022 SpaceFuncData-Input'!F23</f>
        <v>275</v>
      </c>
      <c r="H25" s="20">
        <f>'2022 SpaceFuncData-Input'!G23</f>
        <v>0.5</v>
      </c>
      <c r="I25" s="20">
        <f>'2022 SpaceFuncData-Input'!H23</f>
        <v>0.57799999999999996</v>
      </c>
      <c r="J25" s="20" t="str">
        <f>'2022 SpaceFuncData-Input'!I23</f>
        <v>Gas</v>
      </c>
      <c r="K25" s="20">
        <f>'2022 SpaceFuncData-Input'!J23</f>
        <v>0.45</v>
      </c>
      <c r="L25" s="20" t="str">
        <f>TRIM(LEFT('2022 SpaceFuncData-Input'!$K23,IF(ISNUMBER(FIND(" (Note",'2022 SpaceFuncData-Input'!$K23,1)),FIND(" (Note",'2022 SpaceFuncData-Input'!$K23,1),99)))</f>
        <v>Decorative/Display</v>
      </c>
      <c r="M25" s="20">
        <f>'2022 SpaceFuncData-Input'!L23</f>
        <v>0.25</v>
      </c>
      <c r="N25" s="20" t="str">
        <f>TRIM(LEFT('2022 SpaceFuncData-Input'!$M23,IF(ISNUMBER(FIND(" (Note",'2022 SpaceFuncData-Input'!$M23,1)),FIND(" (Note",'2022 SpaceFuncData-Input'!$M23,1),99)))</f>
        <v>None</v>
      </c>
      <c r="O25" s="20">
        <f>'2022 SpaceFuncData-Input'!N23</f>
        <v>0</v>
      </c>
      <c r="P25" s="20" t="str">
        <f>TRIM(LEFT('2022 SpaceFuncData-Input'!$O23,IF(ISNUMBER(FIND(" (Note",'2022 SpaceFuncData-Input'!$O23,1)),FIND(" (Note",'2022 SpaceFuncData-Input'!$O23,1),99)))</f>
        <v>None</v>
      </c>
      <c r="Q25" s="20">
        <f>'2022 SpaceFuncData-Input'!P23</f>
        <v>0</v>
      </c>
      <c r="R25" s="138">
        <f>'2022 SpaceFuncData-Input'!Q23</f>
        <v>150</v>
      </c>
      <c r="S25" s="138">
        <f>'2022 SpaceFuncData-Input'!R23</f>
        <v>150</v>
      </c>
      <c r="T25" s="20">
        <f>'2022 SpaceFuncData-Input'!S23</f>
        <v>0</v>
      </c>
      <c r="U25" s="20">
        <f>'2022 SpaceFuncData-Input'!T23</f>
        <v>0.25</v>
      </c>
      <c r="V25" s="138">
        <f>'2022 SpaceFuncData-Input'!U23</f>
        <v>50</v>
      </c>
      <c r="W25" s="20">
        <f>'2022 SpaceFuncData-Input'!V23</f>
        <v>200</v>
      </c>
      <c r="X25" s="20">
        <f>'2022 SpaceFuncData-Input'!W23</f>
        <v>1.5</v>
      </c>
      <c r="Y25" s="20">
        <f>'2022 SpaceFuncData-Input'!X23</f>
        <v>2</v>
      </c>
      <c r="Z25" s="20" t="str">
        <f>'2022 SpaceFuncData-Input'!Y23</f>
        <v>Restaurant</v>
      </c>
      <c r="AA25" s="20" t="str">
        <f t="shared" ref="AA25:AM34" si="3">$Z25&amp;AA$90</f>
        <v>RestaurantOccupancy</v>
      </c>
      <c r="AB25" s="20" t="str">
        <f t="shared" si="3"/>
        <v>RestaurantReceptacle</v>
      </c>
      <c r="AC25" s="20" t="str">
        <f t="shared" si="3"/>
        <v>RestaurantServiceHotWater</v>
      </c>
      <c r="AD25" s="20" t="str">
        <f t="shared" si="3"/>
        <v>RestaurantLights</v>
      </c>
      <c r="AE25" s="20" t="str">
        <f t="shared" si="3"/>
        <v>RestaurantGasEquip</v>
      </c>
      <c r="AF25" s="20" t="str">
        <f t="shared" si="3"/>
        <v>RestaurantRefrigeration</v>
      </c>
      <c r="AG25" s="20" t="str">
        <f t="shared" si="3"/>
        <v>RestaurantInfiltration</v>
      </c>
      <c r="AH25" s="20" t="str">
        <f t="shared" si="3"/>
        <v>RestaurantHVACAvail</v>
      </c>
      <c r="AI25" s="20" t="str">
        <f t="shared" si="3"/>
        <v>RestaurantHtgSetpt</v>
      </c>
      <c r="AJ25" s="20" t="str">
        <f t="shared" si="3"/>
        <v>RestaurantClgSetpt</v>
      </c>
      <c r="AK25" s="20" t="str">
        <f t="shared" si="3"/>
        <v>RestaurantElevator</v>
      </c>
      <c r="AL25" s="20" t="str">
        <f t="shared" si="3"/>
        <v>RestaurantEscalator</v>
      </c>
      <c r="AM25" s="20" t="str">
        <f t="shared" si="3"/>
        <v>RestaurantWtrHtrSetpt</v>
      </c>
      <c r="AN25" s="20">
        <f>'2022 SpaceFuncData-Input'!AC23</f>
        <v>322</v>
      </c>
      <c r="AO25" s="20">
        <f>'2022 SpaceFuncData-Input'!Z23</f>
        <v>1</v>
      </c>
      <c r="AP25" s="20">
        <f>'2022 SpaceFuncData-Input'!AA23</f>
        <v>0</v>
      </c>
      <c r="AQ25" s="20">
        <f>'2022 SpaceFuncData-Input'!AB23</f>
        <v>1</v>
      </c>
      <c r="AR25" s="20" t="s">
        <v>437</v>
      </c>
      <c r="AS25" s="20" t="s">
        <v>526</v>
      </c>
      <c r="AT25" s="20" t="s">
        <v>523</v>
      </c>
      <c r="AU25" s="20" t="s">
        <v>392</v>
      </c>
      <c r="AV25" s="20" t="str">
        <f t="shared" si="1"/>
        <v/>
      </c>
    </row>
    <row r="26" spans="2:48">
      <c r="B26" s="20" t="str">
        <f>TRIM(LEFT('2022 SpaceFuncData-Input'!$A24,IF(ISNUMBER(FIND(" (Note",'2022 SpaceFuncData-Input'!$A24,1)),FIND(" (Note",'2022 SpaceFuncData-Input'!$A24,1),99)))</f>
        <v>Dining Area (Family and Leisure)</v>
      </c>
      <c r="C26" s="20" t="str">
        <f>TRIM('2022 SpaceFuncData-Input'!B24)</f>
        <v>Food Service - Cafeteria/fast-food dining</v>
      </c>
      <c r="D26" s="20">
        <f>ROUND('2022 SpaceFuncData-Input'!C24,2)</f>
        <v>66.67</v>
      </c>
      <c r="E26" s="20">
        <f>'2022 SpaceFuncData-Input'!D24</f>
        <v>0.5</v>
      </c>
      <c r="F26" s="20">
        <f>'2022 SpaceFuncData-Input'!E24</f>
        <v>275</v>
      </c>
      <c r="G26" s="20">
        <f>'2022 SpaceFuncData-Input'!F24</f>
        <v>275</v>
      </c>
      <c r="H26" s="20">
        <f>'2022 SpaceFuncData-Input'!G24</f>
        <v>0.5</v>
      </c>
      <c r="I26" s="20">
        <f>'2022 SpaceFuncData-Input'!H24</f>
        <v>0.57799999999999996</v>
      </c>
      <c r="J26" s="20" t="str">
        <f>'2022 SpaceFuncData-Input'!I24</f>
        <v>Gas</v>
      </c>
      <c r="K26" s="20">
        <f>'2022 SpaceFuncData-Input'!J24</f>
        <v>0.4</v>
      </c>
      <c r="L26" s="20" t="str">
        <f>TRIM(LEFT('2022 SpaceFuncData-Input'!$K24,IF(ISNUMBER(FIND(" (Note",'2022 SpaceFuncData-Input'!$K24,1)),FIND(" (Note",'2022 SpaceFuncData-Input'!$K24,1),99)))</f>
        <v>Decorative/Display</v>
      </c>
      <c r="M26" s="20">
        <f>'2022 SpaceFuncData-Input'!L24</f>
        <v>0.25</v>
      </c>
      <c r="N26" s="20" t="str">
        <f>TRIM(LEFT('2022 SpaceFuncData-Input'!$M24,IF(ISNUMBER(FIND(" (Note",'2022 SpaceFuncData-Input'!$M24,1)),FIND(" (Note",'2022 SpaceFuncData-Input'!$M24,1),99)))</f>
        <v>None</v>
      </c>
      <c r="O26" s="20">
        <f>'2022 SpaceFuncData-Input'!N24</f>
        <v>0</v>
      </c>
      <c r="P26" s="20" t="str">
        <f>TRIM(LEFT('2022 SpaceFuncData-Input'!$O24,IF(ISNUMBER(FIND(" (Note",'2022 SpaceFuncData-Input'!$O24,1)),FIND(" (Note",'2022 SpaceFuncData-Input'!$O24,1),99)))</f>
        <v>None</v>
      </c>
      <c r="Q26" s="20">
        <f>'2022 SpaceFuncData-Input'!P24</f>
        <v>0</v>
      </c>
      <c r="R26" s="138">
        <f>'2022 SpaceFuncData-Input'!Q24</f>
        <v>150</v>
      </c>
      <c r="S26" s="138">
        <f>'2022 SpaceFuncData-Input'!R24</f>
        <v>150</v>
      </c>
      <c r="T26" s="20">
        <f>'2022 SpaceFuncData-Input'!S24</f>
        <v>0</v>
      </c>
      <c r="U26" s="20">
        <f>'2022 SpaceFuncData-Input'!T24</f>
        <v>0.25</v>
      </c>
      <c r="V26" s="138">
        <f>'2022 SpaceFuncData-Input'!U24</f>
        <v>50</v>
      </c>
      <c r="W26" s="20">
        <f>'2022 SpaceFuncData-Input'!V24</f>
        <v>200</v>
      </c>
      <c r="X26" s="20">
        <f>'2022 SpaceFuncData-Input'!W24</f>
        <v>1.5</v>
      </c>
      <c r="Y26" s="20">
        <f>'2022 SpaceFuncData-Input'!X24</f>
        <v>2</v>
      </c>
      <c r="Z26" s="20" t="str">
        <f>'2022 SpaceFuncData-Input'!Y24</f>
        <v>Restaurant</v>
      </c>
      <c r="AA26" s="20" t="str">
        <f t="shared" si="3"/>
        <v>RestaurantOccupancy</v>
      </c>
      <c r="AB26" s="20" t="str">
        <f t="shared" si="3"/>
        <v>RestaurantReceptacle</v>
      </c>
      <c r="AC26" s="20" t="str">
        <f t="shared" si="3"/>
        <v>RestaurantServiceHotWater</v>
      </c>
      <c r="AD26" s="20" t="str">
        <f t="shared" si="3"/>
        <v>RestaurantLights</v>
      </c>
      <c r="AE26" s="20" t="str">
        <f t="shared" si="3"/>
        <v>RestaurantGasEquip</v>
      </c>
      <c r="AF26" s="20" t="str">
        <f t="shared" si="3"/>
        <v>RestaurantRefrigeration</v>
      </c>
      <c r="AG26" s="20" t="str">
        <f t="shared" si="3"/>
        <v>RestaurantInfiltration</v>
      </c>
      <c r="AH26" s="20" t="str">
        <f t="shared" si="3"/>
        <v>RestaurantHVACAvail</v>
      </c>
      <c r="AI26" s="20" t="str">
        <f t="shared" si="3"/>
        <v>RestaurantHtgSetpt</v>
      </c>
      <c r="AJ26" s="20" t="str">
        <f t="shared" si="3"/>
        <v>RestaurantClgSetpt</v>
      </c>
      <c r="AK26" s="20" t="str">
        <f t="shared" si="3"/>
        <v>RestaurantElevator</v>
      </c>
      <c r="AL26" s="20" t="str">
        <f t="shared" si="3"/>
        <v>RestaurantEscalator</v>
      </c>
      <c r="AM26" s="20" t="str">
        <f t="shared" si="3"/>
        <v>RestaurantWtrHtrSetpt</v>
      </c>
      <c r="AN26" s="20">
        <f>'2022 SpaceFuncData-Input'!AC24</f>
        <v>323</v>
      </c>
      <c r="AO26" s="20">
        <f>'2022 SpaceFuncData-Input'!Z24</f>
        <v>1</v>
      </c>
      <c r="AP26" s="20">
        <f>'2022 SpaceFuncData-Input'!AA24</f>
        <v>0</v>
      </c>
      <c r="AQ26" s="20">
        <f>'2022 SpaceFuncData-Input'!AB24</f>
        <v>0</v>
      </c>
      <c r="AR26" s="20" t="s">
        <v>438</v>
      </c>
      <c r="AS26" s="20" t="s">
        <v>526</v>
      </c>
      <c r="AT26" s="190" t="s">
        <v>416</v>
      </c>
      <c r="AU26" s="20" t="s">
        <v>392</v>
      </c>
      <c r="AV26" s="20" t="str">
        <f t="shared" si="1"/>
        <v/>
      </c>
    </row>
    <row r="27" spans="2:48">
      <c r="B27" s="20" t="str">
        <f>TRIM(LEFT('2022 SpaceFuncData-Input'!$A25,IF(ISNUMBER(FIND(" (Note",'2022 SpaceFuncData-Input'!$A25,1)),FIND(" (Note",'2022 SpaceFuncData-Input'!$A25,1),99)))</f>
        <v>Electrical, Mechanical, Telephone Rooms</v>
      </c>
      <c r="C27" s="20" t="str">
        <f>TRIM('2022 SpaceFuncData-Input'!B25)</f>
        <v>Misc - Telephone closets</v>
      </c>
      <c r="D27" s="20">
        <f>ROUND('2022 SpaceFuncData-Input'!C25,2)</f>
        <v>3</v>
      </c>
      <c r="E27" s="20">
        <f>'2022 SpaceFuncData-Input'!D25</f>
        <v>0.5</v>
      </c>
      <c r="F27" s="20">
        <f>'2022 SpaceFuncData-Input'!E25</f>
        <v>250</v>
      </c>
      <c r="G27" s="20">
        <f>'2022 SpaceFuncData-Input'!F25</f>
        <v>250</v>
      </c>
      <c r="H27" s="20">
        <f>'2022 SpaceFuncData-Input'!G25</f>
        <v>3</v>
      </c>
      <c r="I27" s="20">
        <f>'2022 SpaceFuncData-Input'!H25</f>
        <v>0.18</v>
      </c>
      <c r="J27" s="20" t="str">
        <f>'2022 SpaceFuncData-Input'!I25</f>
        <v>Electric</v>
      </c>
      <c r="K27" s="20">
        <f>'2022 SpaceFuncData-Input'!J25</f>
        <v>0.4</v>
      </c>
      <c r="L27" s="20" t="str">
        <f>TRIM(LEFT('2022 SpaceFuncData-Input'!$K25,IF(ISNUMBER(FIND(" (Note",'2022 SpaceFuncData-Input'!$K25,1)),FIND(" (Note",'2022 SpaceFuncData-Input'!$K25,1),99)))</f>
        <v>DetailedTaskWork</v>
      </c>
      <c r="M27" s="20">
        <f>'2022 SpaceFuncData-Input'!L25</f>
        <v>0.2</v>
      </c>
      <c r="N27" s="20" t="str">
        <f>TRIM(LEFT('2022 SpaceFuncData-Input'!$M25,IF(ISNUMBER(FIND(" (Note",'2022 SpaceFuncData-Input'!$M25,1)),FIND(" (Note",'2022 SpaceFuncData-Input'!$M25,1),99)))</f>
        <v>None</v>
      </c>
      <c r="O27" s="20">
        <f>'2022 SpaceFuncData-Input'!N25</f>
        <v>0</v>
      </c>
      <c r="P27" s="20" t="str">
        <f>TRIM(LEFT('2022 SpaceFuncData-Input'!$O25,IF(ISNUMBER(FIND(" (Note",'2022 SpaceFuncData-Input'!$O25,1)),FIND(" (Note",'2022 SpaceFuncData-Input'!$O25,1),99)))</f>
        <v>None</v>
      </c>
      <c r="Q27" s="20">
        <f>'2022 SpaceFuncData-Input'!P25</f>
        <v>0</v>
      </c>
      <c r="R27" s="138">
        <f>'2022 SpaceFuncData-Input'!Q25</f>
        <v>8760</v>
      </c>
      <c r="S27" s="138">
        <f>'2022 SpaceFuncData-Input'!R25</f>
        <v>8760</v>
      </c>
      <c r="T27" s="20">
        <f>'2022 SpaceFuncData-Input'!S25</f>
        <v>0</v>
      </c>
      <c r="U27" s="20">
        <f>'2022 SpaceFuncData-Input'!T25</f>
        <v>0</v>
      </c>
      <c r="V27" s="138">
        <f>'2022 SpaceFuncData-Input'!U25</f>
        <v>200</v>
      </c>
      <c r="W27" s="20">
        <f>'2022 SpaceFuncData-Input'!V25</f>
        <v>200</v>
      </c>
      <c r="X27" s="20">
        <f>'2022 SpaceFuncData-Input'!W25</f>
        <v>1</v>
      </c>
      <c r="Y27" s="20">
        <f>'2022 SpaceFuncData-Input'!X25</f>
        <v>4</v>
      </c>
      <c r="Z27" s="20" t="str">
        <f>'2022 SpaceFuncData-Input'!Y25</f>
        <v>Warehouse</v>
      </c>
      <c r="AA27" s="20" t="str">
        <f t="shared" si="3"/>
        <v>WarehouseOccupancy</v>
      </c>
      <c r="AB27" s="20" t="str">
        <f t="shared" si="3"/>
        <v>WarehouseReceptacle</v>
      </c>
      <c r="AC27" s="20" t="str">
        <f t="shared" si="3"/>
        <v>WarehouseServiceHotWater</v>
      </c>
      <c r="AD27" s="20" t="str">
        <f t="shared" si="3"/>
        <v>WarehouseLights</v>
      </c>
      <c r="AE27" s="20" t="str">
        <f t="shared" si="3"/>
        <v>WarehouseGasEquip</v>
      </c>
      <c r="AF27" s="20" t="str">
        <f t="shared" si="3"/>
        <v>WarehouseRefrigeration</v>
      </c>
      <c r="AG27" s="20" t="str">
        <f t="shared" si="3"/>
        <v>WarehouseInfiltration</v>
      </c>
      <c r="AH27" s="20" t="str">
        <f t="shared" si="3"/>
        <v>WarehouseHVACAvail</v>
      </c>
      <c r="AI27" s="20" t="str">
        <f t="shared" si="3"/>
        <v>WarehouseHtgSetpt</v>
      </c>
      <c r="AJ27" s="20" t="str">
        <f t="shared" si="3"/>
        <v>WarehouseClgSetpt</v>
      </c>
      <c r="AK27" s="20" t="str">
        <f t="shared" si="3"/>
        <v>WarehouseElevator</v>
      </c>
      <c r="AL27" s="20" t="str">
        <f t="shared" si="3"/>
        <v>WarehouseEscalator</v>
      </c>
      <c r="AM27" s="20" t="str">
        <f t="shared" si="3"/>
        <v>WarehouseWtrHtrSetpt</v>
      </c>
      <c r="AN27" s="20">
        <f>'2022 SpaceFuncData-Input'!AC25</f>
        <v>324</v>
      </c>
      <c r="AO27" s="20">
        <f>'2022 SpaceFuncData-Input'!Z25</f>
        <v>1</v>
      </c>
      <c r="AP27" s="20">
        <f>'2022 SpaceFuncData-Input'!AA25</f>
        <v>1</v>
      </c>
      <c r="AQ27" s="20">
        <f>'2022 SpaceFuncData-Input'!AB25</f>
        <v>0</v>
      </c>
      <c r="AR27" s="20" t="s">
        <v>439</v>
      </c>
      <c r="AS27" s="20" t="s">
        <v>288</v>
      </c>
      <c r="AT27" s="190" t="s">
        <v>523</v>
      </c>
      <c r="AU27" s="20" t="s">
        <v>392</v>
      </c>
      <c r="AV27" s="20" t="str">
        <f t="shared" si="1"/>
        <v/>
      </c>
    </row>
    <row r="28" spans="2:48">
      <c r="B28" s="20" t="str">
        <f>TRIM(LEFT('2022 SpaceFuncData-Input'!$A26,IF(ISNUMBER(FIND(" (Note",'2022 SpaceFuncData-Input'!$A26,1)),FIND(" (Note",'2022 SpaceFuncData-Input'!$A26,1),99)))</f>
        <v>Exercise/Fitness Center and Gymnasium Areas</v>
      </c>
      <c r="C28" s="20" t="str">
        <f>TRIM('2022 SpaceFuncData-Input'!B26)</f>
        <v>Sports/Entertainment - Gym, sports arena (play area)</v>
      </c>
      <c r="D28" s="20">
        <f>ROUND('2022 SpaceFuncData-Input'!C26,2)</f>
        <v>20</v>
      </c>
      <c r="E28" s="20">
        <f>'2022 SpaceFuncData-Input'!D26</f>
        <v>0.5</v>
      </c>
      <c r="F28" s="20">
        <f>'2022 SpaceFuncData-Input'!E26</f>
        <v>255</v>
      </c>
      <c r="G28" s="20">
        <f>'2022 SpaceFuncData-Input'!F26</f>
        <v>875</v>
      </c>
      <c r="H28" s="20">
        <f>'2022 SpaceFuncData-Input'!G26</f>
        <v>0.5</v>
      </c>
      <c r="I28" s="20">
        <f>'2022 SpaceFuncData-Input'!H26</f>
        <v>0.18</v>
      </c>
      <c r="J28" s="20" t="str">
        <f>'2022 SpaceFuncData-Input'!I26</f>
        <v>Gas</v>
      </c>
      <c r="K28" s="20">
        <f>'2022 SpaceFuncData-Input'!J26</f>
        <v>0.5</v>
      </c>
      <c r="L28" s="20" t="str">
        <f>TRIM(LEFT('2022 SpaceFuncData-Input'!$K26,IF(ISNUMBER(FIND(" (Note",'2022 SpaceFuncData-Input'!$K26,1)),FIND(" (Note",'2022 SpaceFuncData-Input'!$K26,1),99)))</f>
        <v>None</v>
      </c>
      <c r="M28" s="20">
        <f>'2022 SpaceFuncData-Input'!L26</f>
        <v>0</v>
      </c>
      <c r="N28" s="20" t="str">
        <f>TRIM(LEFT('2022 SpaceFuncData-Input'!$M26,IF(ISNUMBER(FIND(" (Note",'2022 SpaceFuncData-Input'!$M26,1)),FIND(" (Note",'2022 SpaceFuncData-Input'!$M26,1),99)))</f>
        <v>None</v>
      </c>
      <c r="O28" s="20">
        <f>'2022 SpaceFuncData-Input'!N26</f>
        <v>0</v>
      </c>
      <c r="P28" s="20" t="str">
        <f>TRIM(LEFT('2022 SpaceFuncData-Input'!$O26,IF(ISNUMBER(FIND(" (Note",'2022 SpaceFuncData-Input'!$O26,1)),FIND(" (Note",'2022 SpaceFuncData-Input'!$O26,1),99)))</f>
        <v>None</v>
      </c>
      <c r="Q28" s="20">
        <f>'2022 SpaceFuncData-Input'!P26</f>
        <v>0</v>
      </c>
      <c r="R28" s="138">
        <f>'2022 SpaceFuncData-Input'!Q26</f>
        <v>150</v>
      </c>
      <c r="S28" s="138">
        <f>'2022 SpaceFuncData-Input'!R26</f>
        <v>150</v>
      </c>
      <c r="T28" s="20">
        <f>'2022 SpaceFuncData-Input'!S26</f>
        <v>0</v>
      </c>
      <c r="U28" s="20">
        <f>'2022 SpaceFuncData-Input'!T26</f>
        <v>0</v>
      </c>
      <c r="V28" s="138">
        <f>'2022 SpaceFuncData-Input'!U26</f>
        <v>150</v>
      </c>
      <c r="W28" s="20">
        <f>'2022 SpaceFuncData-Input'!V26</f>
        <v>400</v>
      </c>
      <c r="X28" s="20">
        <f>'2022 SpaceFuncData-Input'!W26</f>
        <v>1.5</v>
      </c>
      <c r="Y28" s="20">
        <f>'2022 SpaceFuncData-Input'!X26</f>
        <v>2</v>
      </c>
      <c r="Z28" s="20" t="str">
        <f>'2022 SpaceFuncData-Input'!Y26</f>
        <v>Retail</v>
      </c>
      <c r="AA28" s="20" t="str">
        <f t="shared" si="3"/>
        <v>RetailOccupancy</v>
      </c>
      <c r="AB28" s="20" t="str">
        <f t="shared" si="3"/>
        <v>RetailReceptacle</v>
      </c>
      <c r="AC28" s="20" t="str">
        <f t="shared" si="3"/>
        <v>RetailServiceHotWater</v>
      </c>
      <c r="AD28" s="20" t="str">
        <f t="shared" si="3"/>
        <v>RetailLights</v>
      </c>
      <c r="AE28" s="20" t="str">
        <f t="shared" si="3"/>
        <v>RetailGasEquip</v>
      </c>
      <c r="AF28" s="20" t="str">
        <f t="shared" si="3"/>
        <v>RetailRefrigeration</v>
      </c>
      <c r="AG28" s="20" t="str">
        <f t="shared" si="3"/>
        <v>RetailInfiltration</v>
      </c>
      <c r="AH28" s="20" t="str">
        <f t="shared" si="3"/>
        <v>RetailHVACAvail</v>
      </c>
      <c r="AI28" s="20" t="str">
        <f t="shared" si="3"/>
        <v>RetailHtgSetpt</v>
      </c>
      <c r="AJ28" s="20" t="str">
        <f t="shared" si="3"/>
        <v>RetailClgSetpt</v>
      </c>
      <c r="AK28" s="20" t="str">
        <f t="shared" si="3"/>
        <v>RetailElevator</v>
      </c>
      <c r="AL28" s="20" t="str">
        <f t="shared" si="3"/>
        <v>RetailEscalator</v>
      </c>
      <c r="AM28" s="20" t="str">
        <f t="shared" si="3"/>
        <v>RetailWtrHtrSetpt</v>
      </c>
      <c r="AN28" s="20">
        <f>'2022 SpaceFuncData-Input'!AC26</f>
        <v>325</v>
      </c>
      <c r="AO28" s="20">
        <f>'2022 SpaceFuncData-Input'!Z26</f>
        <v>1</v>
      </c>
      <c r="AP28" s="20">
        <f>'2022 SpaceFuncData-Input'!AA26</f>
        <v>0</v>
      </c>
      <c r="AQ28" s="20">
        <f>'2022 SpaceFuncData-Input'!AB26</f>
        <v>1</v>
      </c>
      <c r="AR28" s="20" t="s">
        <v>440</v>
      </c>
      <c r="AS28" s="20" t="s">
        <v>288</v>
      </c>
      <c r="AT28" s="190" t="s">
        <v>523</v>
      </c>
      <c r="AU28" s="20" t="s">
        <v>392</v>
      </c>
      <c r="AV28" s="20" t="str">
        <f t="shared" si="1"/>
        <v/>
      </c>
    </row>
    <row r="29" spans="2:48">
      <c r="B29" s="20" t="str">
        <f>TRIM(LEFT('2022 SpaceFuncData-Input'!$A27,IF(ISNUMBER(FIND(" (Note",'2022 SpaceFuncData-Input'!$A27,1)),FIND(" (Note",'2022 SpaceFuncData-Input'!$A27,1),99)))</f>
        <v>Financial Transaction Area</v>
      </c>
      <c r="C29" s="20" t="str">
        <f>TRIM('2022 SpaceFuncData-Input'!B27)</f>
        <v>Misc - Banks or bank lobbies</v>
      </c>
      <c r="D29" s="20">
        <f>ROUND('2022 SpaceFuncData-Input'!C27,2)</f>
        <v>10</v>
      </c>
      <c r="E29" s="20">
        <f>'2022 SpaceFuncData-Input'!D27</f>
        <v>0.5</v>
      </c>
      <c r="F29" s="20">
        <f>'2022 SpaceFuncData-Input'!E27</f>
        <v>250</v>
      </c>
      <c r="G29" s="20">
        <f>'2022 SpaceFuncData-Input'!F27</f>
        <v>250</v>
      </c>
      <c r="H29" s="20">
        <f>'2022 SpaceFuncData-Input'!G27</f>
        <v>1.5</v>
      </c>
      <c r="I29" s="20">
        <f>'2022 SpaceFuncData-Input'!H27</f>
        <v>0.18</v>
      </c>
      <c r="J29" s="20" t="str">
        <f>'2022 SpaceFuncData-Input'!I27</f>
        <v>Electric</v>
      </c>
      <c r="K29" s="20">
        <f>'2022 SpaceFuncData-Input'!J27</f>
        <v>0.7</v>
      </c>
      <c r="L29" s="20" t="str">
        <f>TRIM(LEFT('2022 SpaceFuncData-Input'!$K27,IF(ISNUMBER(FIND(" (Note",'2022 SpaceFuncData-Input'!$K27,1)),FIND(" (Note",'2022 SpaceFuncData-Input'!$K27,1),99)))</f>
        <v>Decorative/Display</v>
      </c>
      <c r="M29" s="20">
        <f>'2022 SpaceFuncData-Input'!L27</f>
        <v>0.25</v>
      </c>
      <c r="N29" s="20" t="str">
        <f>TRIM(LEFT('2022 SpaceFuncData-Input'!$M27,IF(ISNUMBER(FIND(" (Note",'2022 SpaceFuncData-Input'!$M27,1)),FIND(" (Note",'2022 SpaceFuncData-Input'!$M27,1),99)))</f>
        <v>None</v>
      </c>
      <c r="O29" s="20">
        <f>'2022 SpaceFuncData-Input'!N27</f>
        <v>0</v>
      </c>
      <c r="P29" s="20" t="str">
        <f>TRIM(LEFT('2022 SpaceFuncData-Input'!$O27,IF(ISNUMBER(FIND(" (Note",'2022 SpaceFuncData-Input'!$O27,1)),FIND(" (Note",'2022 SpaceFuncData-Input'!$O27,1),99)))</f>
        <v>None</v>
      </c>
      <c r="Q29" s="20">
        <f>'2022 SpaceFuncData-Input'!P27</f>
        <v>0</v>
      </c>
      <c r="R29" s="138">
        <f>'2022 SpaceFuncData-Input'!Q27</f>
        <v>150</v>
      </c>
      <c r="S29" s="138">
        <f>'2022 SpaceFuncData-Input'!R27</f>
        <v>150</v>
      </c>
      <c r="T29" s="20">
        <f>'2022 SpaceFuncData-Input'!S27</f>
        <v>0</v>
      </c>
      <c r="U29" s="20">
        <f>'2022 SpaceFuncData-Input'!T27</f>
        <v>0</v>
      </c>
      <c r="V29" s="138">
        <f>'2022 SpaceFuncData-Input'!U27</f>
        <v>100</v>
      </c>
      <c r="W29" s="20">
        <f>'2022 SpaceFuncData-Input'!V27</f>
        <v>300</v>
      </c>
      <c r="X29" s="20">
        <f>'2022 SpaceFuncData-Input'!W27</f>
        <v>1.5</v>
      </c>
      <c r="Y29" s="20">
        <f>'2022 SpaceFuncData-Input'!X27</f>
        <v>2</v>
      </c>
      <c r="Z29" s="20" t="str">
        <f>'2022 SpaceFuncData-Input'!Y27</f>
        <v>Office</v>
      </c>
      <c r="AA29" s="20" t="str">
        <f t="shared" si="3"/>
        <v>OfficeOccupancy</v>
      </c>
      <c r="AB29" s="20" t="str">
        <f t="shared" si="3"/>
        <v>OfficeReceptacle</v>
      </c>
      <c r="AC29" s="20" t="str">
        <f t="shared" si="3"/>
        <v>OfficeServiceHotWater</v>
      </c>
      <c r="AD29" s="20" t="str">
        <f t="shared" si="3"/>
        <v>OfficeLights</v>
      </c>
      <c r="AE29" s="20" t="str">
        <f t="shared" si="3"/>
        <v>OfficeGasEquip</v>
      </c>
      <c r="AF29" s="20" t="str">
        <f t="shared" si="3"/>
        <v>OfficeRefrigeration</v>
      </c>
      <c r="AG29" s="20" t="str">
        <f t="shared" si="3"/>
        <v>OfficeInfiltration</v>
      </c>
      <c r="AH29" s="20" t="str">
        <f t="shared" si="3"/>
        <v>OfficeHVACAvail</v>
      </c>
      <c r="AI29" s="20" t="str">
        <f t="shared" si="3"/>
        <v>OfficeHtgSetpt</v>
      </c>
      <c r="AJ29" s="20" t="str">
        <f t="shared" si="3"/>
        <v>OfficeClgSetpt</v>
      </c>
      <c r="AK29" s="20" t="str">
        <f t="shared" si="3"/>
        <v>OfficeElevator</v>
      </c>
      <c r="AL29" s="20" t="str">
        <f t="shared" si="3"/>
        <v>OfficeEscalator</v>
      </c>
      <c r="AM29" s="20" t="str">
        <f t="shared" si="3"/>
        <v>OfficeWtrHtrSetpt</v>
      </c>
      <c r="AN29" s="20">
        <f>'2022 SpaceFuncData-Input'!AC27</f>
        <v>326</v>
      </c>
      <c r="AO29" s="20">
        <f>'2022 SpaceFuncData-Input'!Z27</f>
        <v>1</v>
      </c>
      <c r="AP29" s="20">
        <f>'2022 SpaceFuncData-Input'!AA27</f>
        <v>0</v>
      </c>
      <c r="AQ29" s="20">
        <f>'2022 SpaceFuncData-Input'!AB27</f>
        <v>0</v>
      </c>
      <c r="AR29" s="20" t="s">
        <v>441</v>
      </c>
      <c r="AS29" s="20" t="s">
        <v>288</v>
      </c>
      <c r="AT29" s="20" t="s">
        <v>424</v>
      </c>
      <c r="AU29" s="20" t="s">
        <v>392</v>
      </c>
      <c r="AV29" s="20" t="str">
        <f t="shared" si="1"/>
        <v/>
      </c>
    </row>
    <row r="30" spans="2:48">
      <c r="B30" s="20" t="str">
        <f>TRIM(LEFT('2022 SpaceFuncData-Input'!$A28,IF(ISNUMBER(FIND(" (Note",'2022 SpaceFuncData-Input'!$A28,1)),FIND(" (Note",'2022 SpaceFuncData-Input'!$A28,1),99)))</f>
        <v>Healthcare Facility and Hospitals (Exam/Treatment Room)</v>
      </c>
      <c r="C30" s="20" t="str">
        <f>TRIM('2022 SpaceFuncData-Input'!B28)</f>
        <v>Misc - All others</v>
      </c>
      <c r="D30" s="20">
        <f>ROUND('2022 SpaceFuncData-Input'!C28,2)</f>
        <v>10</v>
      </c>
      <c r="E30" s="20">
        <f>'2022 SpaceFuncData-Input'!D28</f>
        <v>0.5</v>
      </c>
      <c r="F30" s="20">
        <f>'2022 SpaceFuncData-Input'!E28</f>
        <v>250</v>
      </c>
      <c r="G30" s="20">
        <f>'2022 SpaceFuncData-Input'!F28</f>
        <v>200</v>
      </c>
      <c r="H30" s="20">
        <f>'2022 SpaceFuncData-Input'!G28</f>
        <v>1.5</v>
      </c>
      <c r="I30" s="20">
        <f>'2022 SpaceFuncData-Input'!H28</f>
        <v>0.24</v>
      </c>
      <c r="J30" s="20" t="str">
        <f>'2022 SpaceFuncData-Input'!I28</f>
        <v>Electric</v>
      </c>
      <c r="K30" s="20">
        <f>'2022 SpaceFuncData-Input'!J28</f>
        <v>1.1499999999999999</v>
      </c>
      <c r="L30" s="20" t="str">
        <f>TRIM(LEFT('2022 SpaceFuncData-Input'!$K28,IF(ISNUMBER(FIND(" (Note",'2022 SpaceFuncData-Input'!$K28,1)),FIND(" (Note",'2022 SpaceFuncData-Input'!$K28,1),99)))</f>
        <v>None</v>
      </c>
      <c r="M30" s="20">
        <f>'2022 SpaceFuncData-Input'!L28</f>
        <v>0</v>
      </c>
      <c r="N30" s="20" t="str">
        <f>TRIM(LEFT('2022 SpaceFuncData-Input'!$M28,IF(ISNUMBER(FIND(" (Note",'2022 SpaceFuncData-Input'!$M28,1)),FIND(" (Note",'2022 SpaceFuncData-Input'!$M28,1),99)))</f>
        <v>None</v>
      </c>
      <c r="O30" s="20">
        <f>'2022 SpaceFuncData-Input'!N28</f>
        <v>0</v>
      </c>
      <c r="P30" s="20" t="str">
        <f>TRIM(LEFT('2022 SpaceFuncData-Input'!$O28,IF(ISNUMBER(FIND(" (Note",'2022 SpaceFuncData-Input'!$O28,1)),FIND(" (Note",'2022 SpaceFuncData-Input'!$O28,1),99)))</f>
        <v>None</v>
      </c>
      <c r="Q30" s="20">
        <f>'2022 SpaceFuncData-Input'!P28</f>
        <v>0</v>
      </c>
      <c r="R30" s="138">
        <f>'2022 SpaceFuncData-Input'!Q28</f>
        <v>150</v>
      </c>
      <c r="S30" s="138">
        <f>'2022 SpaceFuncData-Input'!R28</f>
        <v>150</v>
      </c>
      <c r="T30" s="20">
        <f>'2022 SpaceFuncData-Input'!S28</f>
        <v>1.1259600000000001</v>
      </c>
      <c r="U30" s="20">
        <f>'2022 SpaceFuncData-Input'!T28</f>
        <v>0</v>
      </c>
      <c r="V30" s="138">
        <f>'2022 SpaceFuncData-Input'!U28</f>
        <v>300</v>
      </c>
      <c r="W30" s="20">
        <f>'2022 SpaceFuncData-Input'!V28</f>
        <v>3000</v>
      </c>
      <c r="X30" s="20">
        <f>'2022 SpaceFuncData-Input'!W28</f>
        <v>1.5</v>
      </c>
      <c r="Y30" s="20">
        <f>'2022 SpaceFuncData-Input'!X28</f>
        <v>2</v>
      </c>
      <c r="Z30" s="20" t="str">
        <f>'2022 SpaceFuncData-Input'!Y28</f>
        <v>Health</v>
      </c>
      <c r="AA30" s="20" t="str">
        <f t="shared" si="3"/>
        <v>HealthOccupancy</v>
      </c>
      <c r="AB30" s="20" t="str">
        <f t="shared" si="3"/>
        <v>HealthReceptacle</v>
      </c>
      <c r="AC30" s="20" t="str">
        <f t="shared" si="3"/>
        <v>HealthServiceHotWater</v>
      </c>
      <c r="AD30" s="20" t="str">
        <f t="shared" si="3"/>
        <v>HealthLights</v>
      </c>
      <c r="AE30" s="20" t="str">
        <f t="shared" si="3"/>
        <v>HealthGasEquip</v>
      </c>
      <c r="AF30" s="20" t="str">
        <f t="shared" si="3"/>
        <v>HealthRefrigeration</v>
      </c>
      <c r="AG30" s="20" t="str">
        <f t="shared" si="3"/>
        <v>HealthInfiltration</v>
      </c>
      <c r="AH30" s="20" t="str">
        <f t="shared" si="3"/>
        <v>HealthHVACAvail</v>
      </c>
      <c r="AI30" s="20" t="str">
        <f t="shared" si="3"/>
        <v>HealthHtgSetpt</v>
      </c>
      <c r="AJ30" s="20" t="str">
        <f t="shared" si="3"/>
        <v>HealthClgSetpt</v>
      </c>
      <c r="AK30" s="20" t="str">
        <f t="shared" si="3"/>
        <v>HealthElevator</v>
      </c>
      <c r="AL30" s="20" t="str">
        <f t="shared" si="3"/>
        <v>HealthEscalator</v>
      </c>
      <c r="AM30" s="20" t="str">
        <f t="shared" si="3"/>
        <v>HealthWtrHtrSetpt</v>
      </c>
      <c r="AN30" s="20">
        <f>'2022 SpaceFuncData-Input'!AC28</f>
        <v>327</v>
      </c>
      <c r="AO30" s="20">
        <f>'2022 SpaceFuncData-Input'!Z28</f>
        <v>1</v>
      </c>
      <c r="AP30" s="20">
        <f>'2022 SpaceFuncData-Input'!AA28</f>
        <v>0</v>
      </c>
      <c r="AQ30" s="20">
        <f>'2022 SpaceFuncData-Input'!AB28</f>
        <v>0</v>
      </c>
      <c r="AR30" s="20" t="s">
        <v>445</v>
      </c>
      <c r="AS30" s="20" t="s">
        <v>288</v>
      </c>
      <c r="AT30" s="190" t="s">
        <v>416</v>
      </c>
      <c r="AU30" s="20" t="s">
        <v>392</v>
      </c>
      <c r="AV30" s="20" t="str">
        <f t="shared" si="1"/>
        <v/>
      </c>
    </row>
    <row r="31" spans="2:48">
      <c r="B31" s="20" t="str">
        <f>TRIM(LEFT('2022 SpaceFuncData-Input'!$A29,IF(ISNUMBER(FIND(" (Note",'2022 SpaceFuncData-Input'!$A29,1)),FIND(" (Note",'2022 SpaceFuncData-Input'!$A29,1),99)))</f>
        <v>Healthcare Facility and Hospitals (Imaging Room)</v>
      </c>
      <c r="C31" s="20" t="str">
        <f>TRIM('2022 SpaceFuncData-Input'!B29)</f>
        <v>Misc - All others</v>
      </c>
      <c r="D31" s="20">
        <f>ROUND('2022 SpaceFuncData-Input'!C29,2)</f>
        <v>10</v>
      </c>
      <c r="E31" s="20">
        <f>'2022 SpaceFuncData-Input'!D29</f>
        <v>0.5</v>
      </c>
      <c r="F31" s="20">
        <f>'2022 SpaceFuncData-Input'!E29</f>
        <v>250</v>
      </c>
      <c r="G31" s="20">
        <f>'2022 SpaceFuncData-Input'!F29</f>
        <v>200</v>
      </c>
      <c r="H31" s="20">
        <f>'2022 SpaceFuncData-Input'!G29</f>
        <v>1.5</v>
      </c>
      <c r="I31" s="20">
        <f>'2022 SpaceFuncData-Input'!H29</f>
        <v>0.24</v>
      </c>
      <c r="J31" s="20" t="str">
        <f>'2022 SpaceFuncData-Input'!I29</f>
        <v>Gas</v>
      </c>
      <c r="K31" s="20">
        <f>'2022 SpaceFuncData-Input'!J29</f>
        <v>0.6</v>
      </c>
      <c r="L31" s="20" t="str">
        <f>TRIM(LEFT('2022 SpaceFuncData-Input'!$K29,IF(ISNUMBER(FIND(" (Note",'2022 SpaceFuncData-Input'!$K29,1)),FIND(" (Note",'2022 SpaceFuncData-Input'!$K29,1),99)))</f>
        <v>Decorative/Display</v>
      </c>
      <c r="M31" s="20">
        <f>'2022 SpaceFuncData-Input'!L29</f>
        <v>0.2</v>
      </c>
      <c r="N31" s="20" t="str">
        <f>TRIM(LEFT('2022 SpaceFuncData-Input'!$M29,IF(ISNUMBER(FIND(" (Note",'2022 SpaceFuncData-Input'!$M29,1)),FIND(" (Note",'2022 SpaceFuncData-Input'!$M29,1),99)))</f>
        <v>TunableWhiteOrDimToWarm</v>
      </c>
      <c r="O31" s="20">
        <f>'2022 SpaceFuncData-Input'!N29</f>
        <v>0.1</v>
      </c>
      <c r="P31" s="20" t="str">
        <f>TRIM(LEFT('2022 SpaceFuncData-Input'!$O29,IF(ISNUMBER(FIND(" (Note",'2022 SpaceFuncData-Input'!$O29,1)),FIND(" (Note",'2022 SpaceFuncData-Input'!$O29,1),99)))</f>
        <v>None</v>
      </c>
      <c r="Q31" s="20">
        <f>'2022 SpaceFuncData-Input'!P29</f>
        <v>0</v>
      </c>
      <c r="R31" s="138">
        <f>'2022 SpaceFuncData-Input'!Q29</f>
        <v>150</v>
      </c>
      <c r="S31" s="138">
        <f>'2022 SpaceFuncData-Input'!R29</f>
        <v>150</v>
      </c>
      <c r="T31" s="20">
        <f>'2022 SpaceFuncData-Input'!S29</f>
        <v>0</v>
      </c>
      <c r="U31" s="20">
        <f>'2022 SpaceFuncData-Input'!T29</f>
        <v>0</v>
      </c>
      <c r="V31" s="138">
        <f>'2022 SpaceFuncData-Input'!U29</f>
        <v>75</v>
      </c>
      <c r="W31" s="20">
        <f>'2022 SpaceFuncData-Input'!V29</f>
        <v>500</v>
      </c>
      <c r="X31" s="20">
        <f>'2022 SpaceFuncData-Input'!W29</f>
        <v>1.5</v>
      </c>
      <c r="Y31" s="20">
        <f>'2022 SpaceFuncData-Input'!X29</f>
        <v>2</v>
      </c>
      <c r="Z31" s="20" t="str">
        <f>'2022 SpaceFuncData-Input'!Y29</f>
        <v>Health</v>
      </c>
      <c r="AA31" s="20" t="str">
        <f t="shared" si="3"/>
        <v>HealthOccupancy</v>
      </c>
      <c r="AB31" s="20" t="str">
        <f t="shared" si="3"/>
        <v>HealthReceptacle</v>
      </c>
      <c r="AC31" s="20" t="str">
        <f t="shared" si="3"/>
        <v>HealthServiceHotWater</v>
      </c>
      <c r="AD31" s="20" t="str">
        <f t="shared" si="3"/>
        <v>HealthLights</v>
      </c>
      <c r="AE31" s="20" t="str">
        <f t="shared" si="3"/>
        <v>HealthGasEquip</v>
      </c>
      <c r="AF31" s="20" t="str">
        <f t="shared" si="3"/>
        <v>HealthRefrigeration</v>
      </c>
      <c r="AG31" s="20" t="str">
        <f t="shared" si="3"/>
        <v>HealthInfiltration</v>
      </c>
      <c r="AH31" s="20" t="str">
        <f t="shared" si="3"/>
        <v>HealthHVACAvail</v>
      </c>
      <c r="AI31" s="20" t="str">
        <f t="shared" si="3"/>
        <v>HealthHtgSetpt</v>
      </c>
      <c r="AJ31" s="20" t="str">
        <f t="shared" si="3"/>
        <v>HealthClgSetpt</v>
      </c>
      <c r="AK31" s="20" t="str">
        <f t="shared" si="3"/>
        <v>HealthElevator</v>
      </c>
      <c r="AL31" s="20" t="str">
        <f t="shared" si="3"/>
        <v>HealthEscalator</v>
      </c>
      <c r="AM31" s="20" t="str">
        <f t="shared" si="3"/>
        <v>HealthWtrHtrSetpt</v>
      </c>
      <c r="AN31" s="20">
        <f>'2022 SpaceFuncData-Input'!AC29</f>
        <v>328</v>
      </c>
      <c r="AO31" s="20">
        <f>'2022 SpaceFuncData-Input'!Z29</f>
        <v>1</v>
      </c>
      <c r="AP31" s="20">
        <f>'2022 SpaceFuncData-Input'!AA29</f>
        <v>0</v>
      </c>
      <c r="AQ31" s="20">
        <f>'2022 SpaceFuncData-Input'!AB29</f>
        <v>0</v>
      </c>
      <c r="AR31" s="20" t="s">
        <v>446</v>
      </c>
      <c r="AS31" s="20" t="s">
        <v>288</v>
      </c>
      <c r="AT31" s="190" t="s">
        <v>416</v>
      </c>
      <c r="AU31" s="20" t="s">
        <v>392</v>
      </c>
      <c r="AV31" s="20" t="str">
        <f t="shared" si="1"/>
        <v/>
      </c>
    </row>
    <row r="32" spans="2:48">
      <c r="B32" s="20" t="str">
        <f>TRIM(LEFT('2022 SpaceFuncData-Input'!$A30,IF(ISNUMBER(FIND(" (Note",'2022 SpaceFuncData-Input'!$A30,1)),FIND(" (Note",'2022 SpaceFuncData-Input'!$A30,1),99)))</f>
        <v>Healthcare Facility and Hospitals (Medical Supply Room)</v>
      </c>
      <c r="C32" s="20" t="str">
        <f>TRIM('2022 SpaceFuncData-Input'!B30)</f>
        <v>Misc - All others</v>
      </c>
      <c r="D32" s="20">
        <f>ROUND('2022 SpaceFuncData-Input'!C30,2)</f>
        <v>10</v>
      </c>
      <c r="E32" s="20">
        <f>'2022 SpaceFuncData-Input'!D30</f>
        <v>0.5</v>
      </c>
      <c r="F32" s="20">
        <f>'2022 SpaceFuncData-Input'!E30</f>
        <v>250</v>
      </c>
      <c r="G32" s="20">
        <f>'2022 SpaceFuncData-Input'!F30</f>
        <v>200</v>
      </c>
      <c r="H32" s="20">
        <f>'2022 SpaceFuncData-Input'!G30</f>
        <v>1.5</v>
      </c>
      <c r="I32" s="20">
        <f>'2022 SpaceFuncData-Input'!H30</f>
        <v>0.24</v>
      </c>
      <c r="J32" s="20" t="str">
        <f>'2022 SpaceFuncData-Input'!I30</f>
        <v>Gas</v>
      </c>
      <c r="K32" s="20">
        <f>'2022 SpaceFuncData-Input'!J30</f>
        <v>0.55000000000000004</v>
      </c>
      <c r="L32" s="20" t="str">
        <f>TRIM(LEFT('2022 SpaceFuncData-Input'!$K30,IF(ISNUMBER(FIND(" (Note",'2022 SpaceFuncData-Input'!$K30,1)),FIND(" (Note",'2022 SpaceFuncData-Input'!$K30,1),99)))</f>
        <v>None</v>
      </c>
      <c r="M32" s="20">
        <f>'2022 SpaceFuncData-Input'!L30</f>
        <v>0</v>
      </c>
      <c r="N32" s="20" t="str">
        <f>TRIM(LEFT('2022 SpaceFuncData-Input'!$M30,IF(ISNUMBER(FIND(" (Note",'2022 SpaceFuncData-Input'!$M30,1)),FIND(" (Note",'2022 SpaceFuncData-Input'!$M30,1),99)))</f>
        <v>None</v>
      </c>
      <c r="O32" s="20">
        <f>'2022 SpaceFuncData-Input'!N30</f>
        <v>0</v>
      </c>
      <c r="P32" s="20" t="str">
        <f>TRIM(LEFT('2022 SpaceFuncData-Input'!$O30,IF(ISNUMBER(FIND(" (Note",'2022 SpaceFuncData-Input'!$O30,1)),FIND(" (Note",'2022 SpaceFuncData-Input'!$O30,1),99)))</f>
        <v>None</v>
      </c>
      <c r="Q32" s="20">
        <f>'2022 SpaceFuncData-Input'!P30</f>
        <v>0</v>
      </c>
      <c r="R32" s="138">
        <f>'2022 SpaceFuncData-Input'!Q30</f>
        <v>150</v>
      </c>
      <c r="S32" s="138">
        <f>'2022 SpaceFuncData-Input'!R30</f>
        <v>150</v>
      </c>
      <c r="T32" s="20">
        <f>'2022 SpaceFuncData-Input'!S30</f>
        <v>0</v>
      </c>
      <c r="U32" s="20">
        <f>'2022 SpaceFuncData-Input'!T30</f>
        <v>0</v>
      </c>
      <c r="V32" s="138">
        <f>'2022 SpaceFuncData-Input'!U30</f>
        <v>50</v>
      </c>
      <c r="W32" s="20">
        <f>'2022 SpaceFuncData-Input'!V30</f>
        <v>300</v>
      </c>
      <c r="X32" s="20">
        <f>'2022 SpaceFuncData-Input'!W30</f>
        <v>1.5</v>
      </c>
      <c r="Y32" s="20">
        <f>'2022 SpaceFuncData-Input'!X30</f>
        <v>2</v>
      </c>
      <c r="Z32" s="20" t="str">
        <f>'2022 SpaceFuncData-Input'!Y30</f>
        <v>Health</v>
      </c>
      <c r="AA32" s="20" t="str">
        <f t="shared" si="3"/>
        <v>HealthOccupancy</v>
      </c>
      <c r="AB32" s="20" t="str">
        <f t="shared" si="3"/>
        <v>HealthReceptacle</v>
      </c>
      <c r="AC32" s="20" t="str">
        <f t="shared" si="3"/>
        <v>HealthServiceHotWater</v>
      </c>
      <c r="AD32" s="20" t="str">
        <f t="shared" si="3"/>
        <v>HealthLights</v>
      </c>
      <c r="AE32" s="20" t="str">
        <f t="shared" si="3"/>
        <v>HealthGasEquip</v>
      </c>
      <c r="AF32" s="20" t="str">
        <f t="shared" si="3"/>
        <v>HealthRefrigeration</v>
      </c>
      <c r="AG32" s="20" t="str">
        <f t="shared" si="3"/>
        <v>HealthInfiltration</v>
      </c>
      <c r="AH32" s="20" t="str">
        <f t="shared" si="3"/>
        <v>HealthHVACAvail</v>
      </c>
      <c r="AI32" s="20" t="str">
        <f t="shared" si="3"/>
        <v>HealthHtgSetpt</v>
      </c>
      <c r="AJ32" s="20" t="str">
        <f t="shared" si="3"/>
        <v>HealthClgSetpt</v>
      </c>
      <c r="AK32" s="20" t="str">
        <f t="shared" si="3"/>
        <v>HealthElevator</v>
      </c>
      <c r="AL32" s="20" t="str">
        <f t="shared" si="3"/>
        <v>HealthEscalator</v>
      </c>
      <c r="AM32" s="20" t="str">
        <f t="shared" si="3"/>
        <v>HealthWtrHtrSetpt</v>
      </c>
      <c r="AN32" s="20">
        <f>'2022 SpaceFuncData-Input'!AC30</f>
        <v>329</v>
      </c>
      <c r="AO32" s="20">
        <f>'2022 SpaceFuncData-Input'!Z30</f>
        <v>1</v>
      </c>
      <c r="AP32" s="20">
        <f>'2022 SpaceFuncData-Input'!AA30</f>
        <v>0</v>
      </c>
      <c r="AQ32" s="20">
        <f>'2022 SpaceFuncData-Input'!AB30</f>
        <v>0</v>
      </c>
      <c r="AR32" s="20" t="s">
        <v>447</v>
      </c>
      <c r="AS32" s="20" t="s">
        <v>288</v>
      </c>
      <c r="AT32" s="190" t="s">
        <v>416</v>
      </c>
      <c r="AU32" s="20" t="s">
        <v>392</v>
      </c>
      <c r="AV32" s="20" t="str">
        <f t="shared" si="1"/>
        <v/>
      </c>
    </row>
    <row r="33" spans="2:48">
      <c r="B33" s="20" t="str">
        <f>TRIM(LEFT('2022 SpaceFuncData-Input'!$A31,IF(ISNUMBER(FIND(" (Note",'2022 SpaceFuncData-Input'!$A31,1)),FIND(" (Note",'2022 SpaceFuncData-Input'!$A31,1),99)))</f>
        <v>Healthcare Facility and Hospitals (Nursery)</v>
      </c>
      <c r="C33" s="20" t="str">
        <f>TRIM('2022 SpaceFuncData-Input'!B31)</f>
        <v>Misc - All others</v>
      </c>
      <c r="D33" s="20">
        <f>ROUND('2022 SpaceFuncData-Input'!C31,2)</f>
        <v>10</v>
      </c>
      <c r="E33" s="20">
        <f>'2022 SpaceFuncData-Input'!D31</f>
        <v>0.5</v>
      </c>
      <c r="F33" s="20">
        <f>'2022 SpaceFuncData-Input'!E31</f>
        <v>250</v>
      </c>
      <c r="G33" s="20">
        <f>'2022 SpaceFuncData-Input'!F31</f>
        <v>200</v>
      </c>
      <c r="H33" s="20">
        <f>'2022 SpaceFuncData-Input'!G31</f>
        <v>1.5</v>
      </c>
      <c r="I33" s="20">
        <f>'2022 SpaceFuncData-Input'!H31</f>
        <v>0.24</v>
      </c>
      <c r="J33" s="20" t="str">
        <f>'2022 SpaceFuncData-Input'!I31</f>
        <v>Gas</v>
      </c>
      <c r="K33" s="20">
        <f>'2022 SpaceFuncData-Input'!J31</f>
        <v>0.8</v>
      </c>
      <c r="L33" s="20" t="str">
        <f>TRIM(LEFT('2022 SpaceFuncData-Input'!$K31,IF(ISNUMBER(FIND(" (Note",'2022 SpaceFuncData-Input'!$K31,1)),FIND(" (Note",'2022 SpaceFuncData-Input'!$K31,1),99)))</f>
        <v>TunableWhiteOrDimToWarm</v>
      </c>
      <c r="M33" s="20">
        <f>'2022 SpaceFuncData-Input'!L31</f>
        <v>0.1</v>
      </c>
      <c r="N33" s="20" t="str">
        <f>TRIM(LEFT('2022 SpaceFuncData-Input'!$M31,IF(ISNUMBER(FIND(" (Note",'2022 SpaceFuncData-Input'!$M31,1)),FIND(" (Note",'2022 SpaceFuncData-Input'!$M31,1),99)))</f>
        <v>None</v>
      </c>
      <c r="O33" s="20">
        <f>'2022 SpaceFuncData-Input'!N31</f>
        <v>0</v>
      </c>
      <c r="P33" s="20" t="str">
        <f>TRIM(LEFT('2022 SpaceFuncData-Input'!$O31,IF(ISNUMBER(FIND(" (Note",'2022 SpaceFuncData-Input'!$O31,1)),FIND(" (Note",'2022 SpaceFuncData-Input'!$O31,1),99)))</f>
        <v>None</v>
      </c>
      <c r="Q33" s="20">
        <f>'2022 SpaceFuncData-Input'!P31</f>
        <v>0</v>
      </c>
      <c r="R33" s="138">
        <f>'2022 SpaceFuncData-Input'!Q31</f>
        <v>150</v>
      </c>
      <c r="S33" s="138">
        <f>'2022 SpaceFuncData-Input'!R31</f>
        <v>150</v>
      </c>
      <c r="T33" s="20">
        <f>'2022 SpaceFuncData-Input'!S31</f>
        <v>0</v>
      </c>
      <c r="U33" s="20">
        <f>'2022 SpaceFuncData-Input'!T31</f>
        <v>0</v>
      </c>
      <c r="V33" s="138">
        <f>'2022 SpaceFuncData-Input'!U31</f>
        <v>20</v>
      </c>
      <c r="W33" s="20">
        <f>'2022 SpaceFuncData-Input'!V31</f>
        <v>200</v>
      </c>
      <c r="X33" s="20">
        <f>'2022 SpaceFuncData-Input'!W31</f>
        <v>1.5</v>
      </c>
      <c r="Y33" s="20">
        <f>'2022 SpaceFuncData-Input'!X31</f>
        <v>2</v>
      </c>
      <c r="Z33" s="20" t="str">
        <f>'2022 SpaceFuncData-Input'!Y31</f>
        <v>Health</v>
      </c>
      <c r="AA33" s="20" t="str">
        <f t="shared" si="3"/>
        <v>HealthOccupancy</v>
      </c>
      <c r="AB33" s="20" t="str">
        <f t="shared" si="3"/>
        <v>HealthReceptacle</v>
      </c>
      <c r="AC33" s="20" t="str">
        <f t="shared" si="3"/>
        <v>HealthServiceHotWater</v>
      </c>
      <c r="AD33" s="20" t="str">
        <f t="shared" si="3"/>
        <v>HealthLights</v>
      </c>
      <c r="AE33" s="20" t="str">
        <f t="shared" si="3"/>
        <v>HealthGasEquip</v>
      </c>
      <c r="AF33" s="20" t="str">
        <f t="shared" si="3"/>
        <v>HealthRefrigeration</v>
      </c>
      <c r="AG33" s="20" t="str">
        <f t="shared" si="3"/>
        <v>HealthInfiltration</v>
      </c>
      <c r="AH33" s="20" t="str">
        <f t="shared" si="3"/>
        <v>HealthHVACAvail</v>
      </c>
      <c r="AI33" s="20" t="str">
        <f t="shared" si="3"/>
        <v>HealthHtgSetpt</v>
      </c>
      <c r="AJ33" s="20" t="str">
        <f t="shared" si="3"/>
        <v>HealthClgSetpt</v>
      </c>
      <c r="AK33" s="20" t="str">
        <f t="shared" si="3"/>
        <v>HealthElevator</v>
      </c>
      <c r="AL33" s="20" t="str">
        <f t="shared" si="3"/>
        <v>HealthEscalator</v>
      </c>
      <c r="AM33" s="20" t="str">
        <f t="shared" si="3"/>
        <v>HealthWtrHtrSetpt</v>
      </c>
      <c r="AN33" s="20">
        <f>'2022 SpaceFuncData-Input'!AC31</f>
        <v>330</v>
      </c>
      <c r="AO33" s="20">
        <f>'2022 SpaceFuncData-Input'!Z31</f>
        <v>1</v>
      </c>
      <c r="AP33" s="20">
        <f>'2022 SpaceFuncData-Input'!AA31</f>
        <v>0</v>
      </c>
      <c r="AQ33" s="20">
        <f>'2022 SpaceFuncData-Input'!AB31</f>
        <v>0</v>
      </c>
      <c r="AR33" s="20" t="s">
        <v>448</v>
      </c>
      <c r="AS33" s="20" t="s">
        <v>288</v>
      </c>
      <c r="AT33" s="190" t="s">
        <v>416</v>
      </c>
      <c r="AU33" s="20" t="s">
        <v>392</v>
      </c>
      <c r="AV33" s="20" t="str">
        <f t="shared" si="1"/>
        <v/>
      </c>
    </row>
    <row r="34" spans="2:48">
      <c r="B34" s="20" t="str">
        <f>TRIM(LEFT('2022 SpaceFuncData-Input'!$A32,IF(ISNUMBER(FIND(" (Note",'2022 SpaceFuncData-Input'!$A32,1)),FIND(" (Note",'2022 SpaceFuncData-Input'!$A32,1),99)))</f>
        <v>Healthcare Facility and Hospitals (Nurse's Station)</v>
      </c>
      <c r="C34" s="20" t="str">
        <f>TRIM('2022 SpaceFuncData-Input'!B32)</f>
        <v>Misc - All others</v>
      </c>
      <c r="D34" s="20">
        <f>ROUND('2022 SpaceFuncData-Input'!C32,2)</f>
        <v>10</v>
      </c>
      <c r="E34" s="20">
        <f>'2022 SpaceFuncData-Input'!D32</f>
        <v>0.5</v>
      </c>
      <c r="F34" s="20">
        <f>'2022 SpaceFuncData-Input'!E32</f>
        <v>250</v>
      </c>
      <c r="G34" s="20">
        <f>'2022 SpaceFuncData-Input'!F32</f>
        <v>200</v>
      </c>
      <c r="H34" s="20">
        <f>'2022 SpaceFuncData-Input'!G32</f>
        <v>1.5</v>
      </c>
      <c r="I34" s="20">
        <f>'2022 SpaceFuncData-Input'!H32</f>
        <v>0.24</v>
      </c>
      <c r="J34" s="20" t="str">
        <f>'2022 SpaceFuncData-Input'!I32</f>
        <v>Gas</v>
      </c>
      <c r="K34" s="20">
        <f>'2022 SpaceFuncData-Input'!J32</f>
        <v>0.85</v>
      </c>
      <c r="L34" s="20" t="str">
        <f>TRIM(LEFT('2022 SpaceFuncData-Input'!$K32,IF(ISNUMBER(FIND(" (Note",'2022 SpaceFuncData-Input'!$K32,1)),FIND(" (Note",'2022 SpaceFuncData-Input'!$K32,1),99)))</f>
        <v>TunableWhiteOrDimToWarm</v>
      </c>
      <c r="M34" s="20">
        <f>'2022 SpaceFuncData-Input'!L32</f>
        <v>0.1</v>
      </c>
      <c r="N34" s="20" t="str">
        <f>TRIM(LEFT('2022 SpaceFuncData-Input'!$M32,IF(ISNUMBER(FIND(" (Note",'2022 SpaceFuncData-Input'!$M32,1)),FIND(" (Note",'2022 SpaceFuncData-Input'!$M32,1),99)))</f>
        <v>DetailedTaskWork</v>
      </c>
      <c r="O34" s="20">
        <f>'2022 SpaceFuncData-Input'!N32</f>
        <v>0.2</v>
      </c>
      <c r="P34" s="20" t="str">
        <f>TRIM(LEFT('2022 SpaceFuncData-Input'!$O32,IF(ISNUMBER(FIND(" (Note",'2022 SpaceFuncData-Input'!$O32,1)),FIND(" (Note",'2022 SpaceFuncData-Input'!$O32,1),99)))</f>
        <v>None</v>
      </c>
      <c r="Q34" s="20">
        <f>'2022 SpaceFuncData-Input'!P32</f>
        <v>0</v>
      </c>
      <c r="R34" s="138">
        <f>'2022 SpaceFuncData-Input'!Q32</f>
        <v>150</v>
      </c>
      <c r="S34" s="138">
        <f>'2022 SpaceFuncData-Input'!R32</f>
        <v>150</v>
      </c>
      <c r="T34" s="20">
        <f>'2022 SpaceFuncData-Input'!S32</f>
        <v>0</v>
      </c>
      <c r="U34" s="20">
        <f>'2022 SpaceFuncData-Input'!T32</f>
        <v>0</v>
      </c>
      <c r="V34" s="138">
        <f>'2022 SpaceFuncData-Input'!U32</f>
        <v>75</v>
      </c>
      <c r="W34" s="20">
        <f>'2022 SpaceFuncData-Input'!V32</f>
        <v>500</v>
      </c>
      <c r="X34" s="20">
        <f>'2022 SpaceFuncData-Input'!W32</f>
        <v>1.5</v>
      </c>
      <c r="Y34" s="20">
        <f>'2022 SpaceFuncData-Input'!X32</f>
        <v>2</v>
      </c>
      <c r="Z34" s="20" t="str">
        <f>'2022 SpaceFuncData-Input'!Y32</f>
        <v>Health</v>
      </c>
      <c r="AA34" s="20" t="str">
        <f t="shared" si="3"/>
        <v>HealthOccupancy</v>
      </c>
      <c r="AB34" s="20" t="str">
        <f t="shared" si="3"/>
        <v>HealthReceptacle</v>
      </c>
      <c r="AC34" s="20" t="str">
        <f t="shared" si="3"/>
        <v>HealthServiceHotWater</v>
      </c>
      <c r="AD34" s="20" t="str">
        <f t="shared" si="3"/>
        <v>HealthLights</v>
      </c>
      <c r="AE34" s="20" t="str">
        <f t="shared" si="3"/>
        <v>HealthGasEquip</v>
      </c>
      <c r="AF34" s="20" t="str">
        <f t="shared" si="3"/>
        <v>HealthRefrigeration</v>
      </c>
      <c r="AG34" s="20" t="str">
        <f t="shared" si="3"/>
        <v>HealthInfiltration</v>
      </c>
      <c r="AH34" s="20" t="str">
        <f t="shared" si="3"/>
        <v>HealthHVACAvail</v>
      </c>
      <c r="AI34" s="20" t="str">
        <f t="shared" si="3"/>
        <v>HealthHtgSetpt</v>
      </c>
      <c r="AJ34" s="20" t="str">
        <f t="shared" si="3"/>
        <v>HealthClgSetpt</v>
      </c>
      <c r="AK34" s="20" t="str">
        <f t="shared" si="3"/>
        <v>HealthElevator</v>
      </c>
      <c r="AL34" s="20" t="str">
        <f t="shared" si="3"/>
        <v>HealthEscalator</v>
      </c>
      <c r="AM34" s="20" t="str">
        <f t="shared" si="3"/>
        <v>HealthWtrHtrSetpt</v>
      </c>
      <c r="AN34" s="20">
        <f>'2022 SpaceFuncData-Input'!AC32</f>
        <v>331</v>
      </c>
      <c r="AO34" s="20">
        <f>'2022 SpaceFuncData-Input'!Z32</f>
        <v>1</v>
      </c>
      <c r="AP34" s="20">
        <f>'2022 SpaceFuncData-Input'!AA32</f>
        <v>0</v>
      </c>
      <c r="AQ34" s="20">
        <f>'2022 SpaceFuncData-Input'!AB32</f>
        <v>0</v>
      </c>
      <c r="AR34" s="20" t="s">
        <v>449</v>
      </c>
      <c r="AS34" s="20" t="s">
        <v>288</v>
      </c>
      <c r="AT34" s="190" t="s">
        <v>416</v>
      </c>
      <c r="AU34" s="20" t="s">
        <v>392</v>
      </c>
      <c r="AV34" s="20" t="str">
        <f t="shared" si="1"/>
        <v/>
      </c>
    </row>
    <row r="35" spans="2:48">
      <c r="B35" s="20" t="str">
        <f>TRIM(LEFT('2022 SpaceFuncData-Input'!$A33,IF(ISNUMBER(FIND(" (Note",'2022 SpaceFuncData-Input'!$A33,1)),FIND(" (Note",'2022 SpaceFuncData-Input'!$A33,1),99)))</f>
        <v>Healthcare Facility and Hospitals (Operating Room)</v>
      </c>
      <c r="C35" s="20" t="str">
        <f>TRIM('2022 SpaceFuncData-Input'!B33)</f>
        <v>Misc - All others</v>
      </c>
      <c r="D35" s="20">
        <f>ROUND('2022 SpaceFuncData-Input'!C33,2)</f>
        <v>10</v>
      </c>
      <c r="E35" s="20">
        <f>'2022 SpaceFuncData-Input'!D33</f>
        <v>0.5</v>
      </c>
      <c r="F35" s="20">
        <f>'2022 SpaceFuncData-Input'!E33</f>
        <v>250</v>
      </c>
      <c r="G35" s="20">
        <f>'2022 SpaceFuncData-Input'!F33</f>
        <v>200</v>
      </c>
      <c r="H35" s="20">
        <f>'2022 SpaceFuncData-Input'!G33</f>
        <v>1.5</v>
      </c>
      <c r="I35" s="20">
        <f>'2022 SpaceFuncData-Input'!H33</f>
        <v>0.24</v>
      </c>
      <c r="J35" s="20" t="str">
        <f>'2022 SpaceFuncData-Input'!I33</f>
        <v>Gas</v>
      </c>
      <c r="K35" s="20">
        <f>'2022 SpaceFuncData-Input'!J33</f>
        <v>1.9</v>
      </c>
      <c r="L35" s="20" t="str">
        <f>TRIM(LEFT('2022 SpaceFuncData-Input'!$K33,IF(ISNUMBER(FIND(" (Note",'2022 SpaceFuncData-Input'!$K33,1)),FIND(" (Note",'2022 SpaceFuncData-Input'!$K33,1),99)))</f>
        <v>None</v>
      </c>
      <c r="M35" s="20">
        <f>'2022 SpaceFuncData-Input'!L33</f>
        <v>0</v>
      </c>
      <c r="N35" s="20" t="str">
        <f>TRIM(LEFT('2022 SpaceFuncData-Input'!$M33,IF(ISNUMBER(FIND(" (Note",'2022 SpaceFuncData-Input'!$M33,1)),FIND(" (Note",'2022 SpaceFuncData-Input'!$M33,1),99)))</f>
        <v>None</v>
      </c>
      <c r="O35" s="20">
        <f>'2022 SpaceFuncData-Input'!N33</f>
        <v>0</v>
      </c>
      <c r="P35" s="20" t="str">
        <f>TRIM(LEFT('2022 SpaceFuncData-Input'!$O33,IF(ISNUMBER(FIND(" (Note",'2022 SpaceFuncData-Input'!$O33,1)),FIND(" (Note",'2022 SpaceFuncData-Input'!$O33,1),99)))</f>
        <v>None</v>
      </c>
      <c r="Q35" s="20">
        <f>'2022 SpaceFuncData-Input'!P33</f>
        <v>0</v>
      </c>
      <c r="R35" s="138">
        <f>'2022 SpaceFuncData-Input'!Q33</f>
        <v>150</v>
      </c>
      <c r="S35" s="138">
        <f>'2022 SpaceFuncData-Input'!R33</f>
        <v>150</v>
      </c>
      <c r="T35" s="20">
        <f>'2022 SpaceFuncData-Input'!S33</f>
        <v>0</v>
      </c>
      <c r="U35" s="20">
        <f>'2022 SpaceFuncData-Input'!T33</f>
        <v>0</v>
      </c>
      <c r="V35" s="138">
        <f>'2022 SpaceFuncData-Input'!U33</f>
        <v>300</v>
      </c>
      <c r="W35" s="20">
        <f>'2022 SpaceFuncData-Input'!V33</f>
        <v>3000</v>
      </c>
      <c r="X35" s="20">
        <f>'2022 SpaceFuncData-Input'!W33</f>
        <v>1.5</v>
      </c>
      <c r="Y35" s="20">
        <f>'2022 SpaceFuncData-Input'!X33</f>
        <v>2</v>
      </c>
      <c r="Z35" s="20" t="str">
        <f>'2022 SpaceFuncData-Input'!Y33</f>
        <v>Health</v>
      </c>
      <c r="AA35" s="20" t="str">
        <f t="shared" ref="AA35:AM44" si="4">$Z35&amp;AA$90</f>
        <v>HealthOccupancy</v>
      </c>
      <c r="AB35" s="20" t="str">
        <f t="shared" si="4"/>
        <v>HealthReceptacle</v>
      </c>
      <c r="AC35" s="20" t="str">
        <f t="shared" si="4"/>
        <v>HealthServiceHotWater</v>
      </c>
      <c r="AD35" s="20" t="str">
        <f t="shared" si="4"/>
        <v>HealthLights</v>
      </c>
      <c r="AE35" s="20" t="str">
        <f t="shared" si="4"/>
        <v>HealthGasEquip</v>
      </c>
      <c r="AF35" s="20" t="str">
        <f t="shared" si="4"/>
        <v>HealthRefrigeration</v>
      </c>
      <c r="AG35" s="20" t="str">
        <f t="shared" si="4"/>
        <v>HealthInfiltration</v>
      </c>
      <c r="AH35" s="20" t="str">
        <f t="shared" si="4"/>
        <v>HealthHVACAvail</v>
      </c>
      <c r="AI35" s="20" t="str">
        <f t="shared" si="4"/>
        <v>HealthHtgSetpt</v>
      </c>
      <c r="AJ35" s="20" t="str">
        <f t="shared" si="4"/>
        <v>HealthClgSetpt</v>
      </c>
      <c r="AK35" s="20" t="str">
        <f t="shared" si="4"/>
        <v>HealthElevator</v>
      </c>
      <c r="AL35" s="20" t="str">
        <f t="shared" si="4"/>
        <v>HealthEscalator</v>
      </c>
      <c r="AM35" s="20" t="str">
        <f t="shared" si="4"/>
        <v>HealthWtrHtrSetpt</v>
      </c>
      <c r="AN35" s="20">
        <f>'2022 SpaceFuncData-Input'!AC33</f>
        <v>332</v>
      </c>
      <c r="AO35" s="20">
        <f>'2022 SpaceFuncData-Input'!Z33</f>
        <v>1</v>
      </c>
      <c r="AP35" s="20">
        <f>'2022 SpaceFuncData-Input'!AA33</f>
        <v>0</v>
      </c>
      <c r="AQ35" s="20">
        <f>'2022 SpaceFuncData-Input'!AB33</f>
        <v>0</v>
      </c>
      <c r="AR35" s="20" t="s">
        <v>450</v>
      </c>
      <c r="AS35" s="20" t="s">
        <v>288</v>
      </c>
      <c r="AT35" s="190" t="s">
        <v>416</v>
      </c>
      <c r="AU35" s="20" t="s">
        <v>392</v>
      </c>
      <c r="AV35" s="20" t="str">
        <f t="shared" si="1"/>
        <v/>
      </c>
    </row>
    <row r="36" spans="2:48">
      <c r="B36" s="20" t="str">
        <f>TRIM(LEFT('2022 SpaceFuncData-Input'!$A34,IF(ISNUMBER(FIND(" (Note",'2022 SpaceFuncData-Input'!$A34,1)),FIND(" (Note",'2022 SpaceFuncData-Input'!$A34,1),99)))</f>
        <v>Healthcare Facility and Hospitals (Patient Room)</v>
      </c>
      <c r="C36" s="20" t="str">
        <f>TRIM('2022 SpaceFuncData-Input'!B34)</f>
        <v>Misc - All others</v>
      </c>
      <c r="D36" s="20">
        <f>ROUND('2022 SpaceFuncData-Input'!C34,2)</f>
        <v>10</v>
      </c>
      <c r="E36" s="20">
        <f>'2022 SpaceFuncData-Input'!D34</f>
        <v>0.5</v>
      </c>
      <c r="F36" s="20">
        <f>'2022 SpaceFuncData-Input'!E34</f>
        <v>250</v>
      </c>
      <c r="G36" s="20">
        <f>'2022 SpaceFuncData-Input'!F34</f>
        <v>200</v>
      </c>
      <c r="H36" s="20">
        <f>'2022 SpaceFuncData-Input'!G34</f>
        <v>1.5</v>
      </c>
      <c r="I36" s="20">
        <f>'2022 SpaceFuncData-Input'!H34</f>
        <v>0.24</v>
      </c>
      <c r="J36" s="20" t="str">
        <f>'2022 SpaceFuncData-Input'!I34</f>
        <v>Gas</v>
      </c>
      <c r="K36" s="20">
        <f>'2022 SpaceFuncData-Input'!J34</f>
        <v>0.7</v>
      </c>
      <c r="L36" s="20" t="str">
        <f>TRIM(LEFT('2022 SpaceFuncData-Input'!$K34,IF(ISNUMBER(FIND(" (Note",'2022 SpaceFuncData-Input'!$K34,1)),FIND(" (Note",'2022 SpaceFuncData-Input'!$K34,1),99)))</f>
        <v>Decorative/Display</v>
      </c>
      <c r="M36" s="20">
        <f>'2022 SpaceFuncData-Input'!L34</f>
        <v>0.15</v>
      </c>
      <c r="N36" s="20" t="str">
        <f>TRIM(LEFT('2022 SpaceFuncData-Input'!$M34,IF(ISNUMBER(FIND(" (Note",'2022 SpaceFuncData-Input'!$M34,1)),FIND(" (Note",'2022 SpaceFuncData-Input'!$M34,1),99)))</f>
        <v>TunableWhiteOrDimToWarm</v>
      </c>
      <c r="O36" s="20">
        <f>'2022 SpaceFuncData-Input'!N34</f>
        <v>0.1</v>
      </c>
      <c r="P36" s="20" t="str">
        <f>TRIM(LEFT('2022 SpaceFuncData-Input'!$O34,IF(ISNUMBER(FIND(" (Note",'2022 SpaceFuncData-Input'!$O34,1)),FIND(" (Note",'2022 SpaceFuncData-Input'!$O34,1),99)))</f>
        <v>None</v>
      </c>
      <c r="Q36" s="20">
        <f>'2022 SpaceFuncData-Input'!P34</f>
        <v>0</v>
      </c>
      <c r="R36" s="138">
        <f>'2022 SpaceFuncData-Input'!Q34</f>
        <v>150</v>
      </c>
      <c r="S36" s="138">
        <f>'2022 SpaceFuncData-Input'!R34</f>
        <v>150</v>
      </c>
      <c r="T36" s="20">
        <f>'2022 SpaceFuncData-Input'!S34</f>
        <v>0</v>
      </c>
      <c r="U36" s="20">
        <f>'2022 SpaceFuncData-Input'!T34</f>
        <v>0</v>
      </c>
      <c r="V36" s="138">
        <f>'2022 SpaceFuncData-Input'!U34</f>
        <v>20</v>
      </c>
      <c r="W36" s="20">
        <f>'2022 SpaceFuncData-Input'!V34</f>
        <v>200</v>
      </c>
      <c r="X36" s="20">
        <f>'2022 SpaceFuncData-Input'!W34</f>
        <v>1.5</v>
      </c>
      <c r="Y36" s="20">
        <f>'2022 SpaceFuncData-Input'!X34</f>
        <v>2</v>
      </c>
      <c r="Z36" s="20" t="str">
        <f>'2022 SpaceFuncData-Input'!Y34</f>
        <v>Health</v>
      </c>
      <c r="AA36" s="20" t="str">
        <f t="shared" si="4"/>
        <v>HealthOccupancy</v>
      </c>
      <c r="AB36" s="20" t="str">
        <f t="shared" si="4"/>
        <v>HealthReceptacle</v>
      </c>
      <c r="AC36" s="20" t="str">
        <f t="shared" si="4"/>
        <v>HealthServiceHotWater</v>
      </c>
      <c r="AD36" s="20" t="str">
        <f t="shared" si="4"/>
        <v>HealthLights</v>
      </c>
      <c r="AE36" s="20" t="str">
        <f t="shared" si="4"/>
        <v>HealthGasEquip</v>
      </c>
      <c r="AF36" s="20" t="str">
        <f t="shared" si="4"/>
        <v>HealthRefrigeration</v>
      </c>
      <c r="AG36" s="20" t="str">
        <f t="shared" si="4"/>
        <v>HealthInfiltration</v>
      </c>
      <c r="AH36" s="20" t="str">
        <f t="shared" si="4"/>
        <v>HealthHVACAvail</v>
      </c>
      <c r="AI36" s="20" t="str">
        <f t="shared" si="4"/>
        <v>HealthHtgSetpt</v>
      </c>
      <c r="AJ36" s="20" t="str">
        <f t="shared" si="4"/>
        <v>HealthClgSetpt</v>
      </c>
      <c r="AK36" s="20" t="str">
        <f t="shared" si="4"/>
        <v>HealthElevator</v>
      </c>
      <c r="AL36" s="20" t="str">
        <f t="shared" si="4"/>
        <v>HealthEscalator</v>
      </c>
      <c r="AM36" s="20" t="str">
        <f t="shared" si="4"/>
        <v>HealthWtrHtrSetpt</v>
      </c>
      <c r="AN36" s="20">
        <f>'2022 SpaceFuncData-Input'!AC34</f>
        <v>333</v>
      </c>
      <c r="AO36" s="20">
        <f>'2022 SpaceFuncData-Input'!Z34</f>
        <v>1</v>
      </c>
      <c r="AP36" s="20">
        <f>'2022 SpaceFuncData-Input'!AA34</f>
        <v>0</v>
      </c>
      <c r="AQ36" s="20">
        <f>'2022 SpaceFuncData-Input'!AB34</f>
        <v>0</v>
      </c>
      <c r="AR36" s="20" t="s">
        <v>451</v>
      </c>
      <c r="AS36" s="20" t="s">
        <v>288</v>
      </c>
      <c r="AT36" s="190" t="s">
        <v>416</v>
      </c>
      <c r="AU36" s="20" t="s">
        <v>392</v>
      </c>
      <c r="AV36" s="20" t="str">
        <f t="shared" si="1"/>
        <v/>
      </c>
    </row>
    <row r="37" spans="2:48">
      <c r="B37" s="20" t="str">
        <f>TRIM(LEFT('2022 SpaceFuncData-Input'!$A35,IF(ISNUMBER(FIND(" (Note",'2022 SpaceFuncData-Input'!$A35,1)),FIND(" (Note",'2022 SpaceFuncData-Input'!$A35,1),99)))</f>
        <v>Healthcare Facility and Hospitals (Physical Therapy Room)</v>
      </c>
      <c r="C37" s="20" t="str">
        <f>TRIM('2022 SpaceFuncData-Input'!B35)</f>
        <v>Misc - All others</v>
      </c>
      <c r="D37" s="20">
        <f>ROUND('2022 SpaceFuncData-Input'!C35,2)</f>
        <v>10</v>
      </c>
      <c r="E37" s="20">
        <f>'2022 SpaceFuncData-Input'!D35</f>
        <v>0.5</v>
      </c>
      <c r="F37" s="20">
        <f>'2022 SpaceFuncData-Input'!E35</f>
        <v>250</v>
      </c>
      <c r="G37" s="20">
        <f>'2022 SpaceFuncData-Input'!F35</f>
        <v>200</v>
      </c>
      <c r="H37" s="20">
        <f>'2022 SpaceFuncData-Input'!G35</f>
        <v>1.5</v>
      </c>
      <c r="I37" s="20">
        <f>'2022 SpaceFuncData-Input'!H35</f>
        <v>0.24</v>
      </c>
      <c r="J37" s="20" t="str">
        <f>'2022 SpaceFuncData-Input'!I35</f>
        <v>Electric</v>
      </c>
      <c r="K37" s="20">
        <f>'2022 SpaceFuncData-Input'!J35</f>
        <v>0.75</v>
      </c>
      <c r="L37" s="20" t="str">
        <f>TRIM(LEFT('2022 SpaceFuncData-Input'!$K35,IF(ISNUMBER(FIND(" (Note",'2022 SpaceFuncData-Input'!$K35,1)),FIND(" (Note",'2022 SpaceFuncData-Input'!$K35,1),99)))</f>
        <v>TunableWhiteOrDimToWarm</v>
      </c>
      <c r="M37" s="20">
        <f>'2022 SpaceFuncData-Input'!L35</f>
        <v>0.1</v>
      </c>
      <c r="N37" s="20" t="str">
        <f>TRIM(LEFT('2022 SpaceFuncData-Input'!$M35,IF(ISNUMBER(FIND(" (Note",'2022 SpaceFuncData-Input'!$M35,1)),FIND(" (Note",'2022 SpaceFuncData-Input'!$M35,1),99)))</f>
        <v>None</v>
      </c>
      <c r="O37" s="20">
        <f>'2022 SpaceFuncData-Input'!N35</f>
        <v>0</v>
      </c>
      <c r="P37" s="20" t="str">
        <f>TRIM(LEFT('2022 SpaceFuncData-Input'!$O35,IF(ISNUMBER(FIND(" (Note",'2022 SpaceFuncData-Input'!$O35,1)),FIND(" (Note",'2022 SpaceFuncData-Input'!$O35,1),99)))</f>
        <v>None</v>
      </c>
      <c r="Q37" s="20">
        <f>'2022 SpaceFuncData-Input'!P35</f>
        <v>0</v>
      </c>
      <c r="R37" s="138">
        <f>'2022 SpaceFuncData-Input'!Q35</f>
        <v>150</v>
      </c>
      <c r="S37" s="138">
        <f>'2022 SpaceFuncData-Input'!R35</f>
        <v>150</v>
      </c>
      <c r="T37" s="20">
        <f>'2022 SpaceFuncData-Input'!S35</f>
        <v>0</v>
      </c>
      <c r="U37" s="20">
        <f>'2022 SpaceFuncData-Input'!T35</f>
        <v>0</v>
      </c>
      <c r="V37" s="138">
        <f>'2022 SpaceFuncData-Input'!U35</f>
        <v>75</v>
      </c>
      <c r="W37" s="20">
        <f>'2022 SpaceFuncData-Input'!V35</f>
        <v>500</v>
      </c>
      <c r="X37" s="20">
        <f>'2022 SpaceFuncData-Input'!W35</f>
        <v>1.5</v>
      </c>
      <c r="Y37" s="20">
        <f>'2022 SpaceFuncData-Input'!X35</f>
        <v>2</v>
      </c>
      <c r="Z37" s="20" t="str">
        <f>'2022 SpaceFuncData-Input'!Y35</f>
        <v>Health</v>
      </c>
      <c r="AA37" s="20" t="str">
        <f t="shared" si="4"/>
        <v>HealthOccupancy</v>
      </c>
      <c r="AB37" s="20" t="str">
        <f t="shared" si="4"/>
        <v>HealthReceptacle</v>
      </c>
      <c r="AC37" s="20" t="str">
        <f t="shared" si="4"/>
        <v>HealthServiceHotWater</v>
      </c>
      <c r="AD37" s="20" t="str">
        <f t="shared" si="4"/>
        <v>HealthLights</v>
      </c>
      <c r="AE37" s="20" t="str">
        <f t="shared" si="4"/>
        <v>HealthGasEquip</v>
      </c>
      <c r="AF37" s="20" t="str">
        <f t="shared" si="4"/>
        <v>HealthRefrigeration</v>
      </c>
      <c r="AG37" s="20" t="str">
        <f t="shared" si="4"/>
        <v>HealthInfiltration</v>
      </c>
      <c r="AH37" s="20" t="str">
        <f t="shared" si="4"/>
        <v>HealthHVACAvail</v>
      </c>
      <c r="AI37" s="20" t="str">
        <f t="shared" si="4"/>
        <v>HealthHtgSetpt</v>
      </c>
      <c r="AJ37" s="20" t="str">
        <f t="shared" si="4"/>
        <v>HealthClgSetpt</v>
      </c>
      <c r="AK37" s="20" t="str">
        <f t="shared" si="4"/>
        <v>HealthElevator</v>
      </c>
      <c r="AL37" s="20" t="str">
        <f t="shared" si="4"/>
        <v>HealthEscalator</v>
      </c>
      <c r="AM37" s="20" t="str">
        <f t="shared" si="4"/>
        <v>HealthWtrHtrSetpt</v>
      </c>
      <c r="AN37" s="20">
        <f>'2022 SpaceFuncData-Input'!AC35</f>
        <v>334</v>
      </c>
      <c r="AO37" s="20">
        <f>'2022 SpaceFuncData-Input'!Z35</f>
        <v>1</v>
      </c>
      <c r="AP37" s="20">
        <f>'2022 SpaceFuncData-Input'!AA35</f>
        <v>0</v>
      </c>
      <c r="AQ37" s="20">
        <f>'2022 SpaceFuncData-Input'!AB35</f>
        <v>0</v>
      </c>
      <c r="AR37" s="20" t="s">
        <v>452</v>
      </c>
      <c r="AS37" s="20" t="s">
        <v>288</v>
      </c>
      <c r="AT37" s="190" t="s">
        <v>416</v>
      </c>
      <c r="AU37" s="20" t="s">
        <v>392</v>
      </c>
      <c r="AV37" s="20" t="str">
        <f t="shared" si="1"/>
        <v/>
      </c>
    </row>
    <row r="38" spans="2:48">
      <c r="B38" s="20" t="str">
        <f>TRIM(LEFT('2022 SpaceFuncData-Input'!$A36,IF(ISNUMBER(FIND(" (Note",'2022 SpaceFuncData-Input'!$A36,1)),FIND(" (Note",'2022 SpaceFuncData-Input'!$A36,1),99)))</f>
        <v>Healthcare Facility and Hospitals (Recovery Room)</v>
      </c>
      <c r="C38" s="20" t="str">
        <f>TRIM('2022 SpaceFuncData-Input'!B36)</f>
        <v>Misc - All others</v>
      </c>
      <c r="D38" s="20">
        <f>ROUND('2022 SpaceFuncData-Input'!C36,2)</f>
        <v>10</v>
      </c>
      <c r="E38" s="20">
        <f>'2022 SpaceFuncData-Input'!D36</f>
        <v>0.5</v>
      </c>
      <c r="F38" s="20">
        <f>'2022 SpaceFuncData-Input'!E36</f>
        <v>250</v>
      </c>
      <c r="G38" s="20">
        <f>'2022 SpaceFuncData-Input'!F36</f>
        <v>200</v>
      </c>
      <c r="H38" s="20">
        <f>'2022 SpaceFuncData-Input'!G36</f>
        <v>1.5</v>
      </c>
      <c r="I38" s="20">
        <f>'2022 SpaceFuncData-Input'!H36</f>
        <v>0.24</v>
      </c>
      <c r="J38" s="20" t="str">
        <f>'2022 SpaceFuncData-Input'!I36</f>
        <v>Gas</v>
      </c>
      <c r="K38" s="20">
        <f>'2022 SpaceFuncData-Input'!J36</f>
        <v>0.9</v>
      </c>
      <c r="L38" s="20" t="str">
        <f>TRIM(LEFT('2022 SpaceFuncData-Input'!$K36,IF(ISNUMBER(FIND(" (Note",'2022 SpaceFuncData-Input'!$K36,1)),FIND(" (Note",'2022 SpaceFuncData-Input'!$K36,1),99)))</f>
        <v>TunableWhiteOrDimToWarm</v>
      </c>
      <c r="M38" s="20">
        <f>'2022 SpaceFuncData-Input'!L36</f>
        <v>0.1</v>
      </c>
      <c r="N38" s="20" t="str">
        <f>TRIM(LEFT('2022 SpaceFuncData-Input'!$M36,IF(ISNUMBER(FIND(" (Note",'2022 SpaceFuncData-Input'!$M36,1)),FIND(" (Note",'2022 SpaceFuncData-Input'!$M36,1),99)))</f>
        <v>None</v>
      </c>
      <c r="O38" s="20">
        <f>'2022 SpaceFuncData-Input'!N36</f>
        <v>0</v>
      </c>
      <c r="P38" s="20" t="str">
        <f>TRIM(LEFT('2022 SpaceFuncData-Input'!$O36,IF(ISNUMBER(FIND(" (Note",'2022 SpaceFuncData-Input'!$O36,1)),FIND(" (Note",'2022 SpaceFuncData-Input'!$O36,1),99)))</f>
        <v>None</v>
      </c>
      <c r="Q38" s="20">
        <f>'2022 SpaceFuncData-Input'!P36</f>
        <v>0</v>
      </c>
      <c r="R38" s="138">
        <f>'2022 SpaceFuncData-Input'!Q36</f>
        <v>150</v>
      </c>
      <c r="S38" s="138">
        <f>'2022 SpaceFuncData-Input'!R36</f>
        <v>150</v>
      </c>
      <c r="T38" s="20">
        <f>'2022 SpaceFuncData-Input'!S36</f>
        <v>0</v>
      </c>
      <c r="U38" s="20">
        <f>'2022 SpaceFuncData-Input'!T36</f>
        <v>0</v>
      </c>
      <c r="V38" s="138">
        <f>'2022 SpaceFuncData-Input'!U36</f>
        <v>20</v>
      </c>
      <c r="W38" s="20">
        <f>'2022 SpaceFuncData-Input'!V36</f>
        <v>200</v>
      </c>
      <c r="X38" s="20">
        <f>'2022 SpaceFuncData-Input'!W36</f>
        <v>1.5</v>
      </c>
      <c r="Y38" s="20">
        <f>'2022 SpaceFuncData-Input'!X36</f>
        <v>2</v>
      </c>
      <c r="Z38" s="20" t="str">
        <f>'2022 SpaceFuncData-Input'!Y36</f>
        <v>Health</v>
      </c>
      <c r="AA38" s="20" t="str">
        <f t="shared" si="4"/>
        <v>HealthOccupancy</v>
      </c>
      <c r="AB38" s="20" t="str">
        <f t="shared" si="4"/>
        <v>HealthReceptacle</v>
      </c>
      <c r="AC38" s="20" t="str">
        <f t="shared" si="4"/>
        <v>HealthServiceHotWater</v>
      </c>
      <c r="AD38" s="20" t="str">
        <f t="shared" si="4"/>
        <v>HealthLights</v>
      </c>
      <c r="AE38" s="20" t="str">
        <f t="shared" si="4"/>
        <v>HealthGasEquip</v>
      </c>
      <c r="AF38" s="20" t="str">
        <f t="shared" si="4"/>
        <v>HealthRefrigeration</v>
      </c>
      <c r="AG38" s="20" t="str">
        <f t="shared" si="4"/>
        <v>HealthInfiltration</v>
      </c>
      <c r="AH38" s="20" t="str">
        <f t="shared" si="4"/>
        <v>HealthHVACAvail</v>
      </c>
      <c r="AI38" s="20" t="str">
        <f t="shared" si="4"/>
        <v>HealthHtgSetpt</v>
      </c>
      <c r="AJ38" s="20" t="str">
        <f t="shared" si="4"/>
        <v>HealthClgSetpt</v>
      </c>
      <c r="AK38" s="20" t="str">
        <f t="shared" si="4"/>
        <v>HealthElevator</v>
      </c>
      <c r="AL38" s="20" t="str">
        <f t="shared" si="4"/>
        <v>HealthEscalator</v>
      </c>
      <c r="AM38" s="20" t="str">
        <f t="shared" si="4"/>
        <v>HealthWtrHtrSetpt</v>
      </c>
      <c r="AN38" s="20">
        <f>'2022 SpaceFuncData-Input'!AC36</f>
        <v>335</v>
      </c>
      <c r="AO38" s="20">
        <f>'2022 SpaceFuncData-Input'!Z36</f>
        <v>1</v>
      </c>
      <c r="AP38" s="20">
        <f>'2022 SpaceFuncData-Input'!AA36</f>
        <v>0</v>
      </c>
      <c r="AQ38" s="20">
        <f>'2022 SpaceFuncData-Input'!AB36</f>
        <v>0</v>
      </c>
      <c r="AR38" s="20" t="s">
        <v>453</v>
      </c>
      <c r="AS38" s="20" t="s">
        <v>288</v>
      </c>
      <c r="AT38" s="190" t="s">
        <v>416</v>
      </c>
      <c r="AU38" s="20" t="s">
        <v>392</v>
      </c>
      <c r="AV38" s="20" t="str">
        <f t="shared" si="1"/>
        <v/>
      </c>
    </row>
    <row r="39" spans="2:48">
      <c r="B39" s="20" t="str">
        <f>TRIM(LEFT('2022 SpaceFuncData-Input'!$A37,IF(ISNUMBER(FIND(" (Note",'2022 SpaceFuncData-Input'!$A37,1)),FIND(" (Note",'2022 SpaceFuncData-Input'!$A37,1),99)))</f>
        <v>High-Rise Residential Living Spaces</v>
      </c>
      <c r="C39" s="20" t="str">
        <f>TRIM('2022 SpaceFuncData-Input'!B37)</f>
        <v>NA</v>
      </c>
      <c r="D39" s="20">
        <f>ROUND('2022 SpaceFuncData-Input'!C37,2)</f>
        <v>5</v>
      </c>
      <c r="E39" s="20">
        <f>'2022 SpaceFuncData-Input'!D37</f>
        <v>0.5</v>
      </c>
      <c r="F39" s="20">
        <f>'2022 SpaceFuncData-Input'!E37</f>
        <v>245</v>
      </c>
      <c r="G39" s="20">
        <f>'2022 SpaceFuncData-Input'!F37</f>
        <v>155</v>
      </c>
      <c r="H39" s="20">
        <f>'2022 SpaceFuncData-Input'!G37</f>
        <v>0.5</v>
      </c>
      <c r="I39" s="20" t="str">
        <f>'2022 SpaceFuncData-Input'!H37</f>
        <v>RULE Spc:DwellingUnitXGalPerDay</v>
      </c>
      <c r="J39" s="20" t="str">
        <f>'2022 SpaceFuncData-Input'!I37</f>
        <v>Gas</v>
      </c>
      <c r="K39" s="20" t="str">
        <f>'2022 SpaceFuncData-Input'!J37</f>
        <v>na</v>
      </c>
      <c r="L39" s="20" t="str">
        <f>TRIM(LEFT('2022 SpaceFuncData-Input'!$K37,IF(ISNUMBER(FIND(" (Note",'2022 SpaceFuncData-Input'!$K37,1)),FIND(" (Note",'2022 SpaceFuncData-Input'!$K37,1),99)))</f>
        <v>None</v>
      </c>
      <c r="M39" s="20">
        <f>'2022 SpaceFuncData-Input'!L37</f>
        <v>0</v>
      </c>
      <c r="N39" s="20" t="str">
        <f>TRIM(LEFT('2022 SpaceFuncData-Input'!$M37,IF(ISNUMBER(FIND(" (Note",'2022 SpaceFuncData-Input'!$M37,1)),FIND(" (Note",'2022 SpaceFuncData-Input'!$M37,1),99)))</f>
        <v>None</v>
      </c>
      <c r="O39" s="20">
        <f>'2022 SpaceFuncData-Input'!N37</f>
        <v>0</v>
      </c>
      <c r="P39" s="20" t="str">
        <f>TRIM(LEFT('2022 SpaceFuncData-Input'!$O37,IF(ISNUMBER(FIND(" (Note",'2022 SpaceFuncData-Input'!$O37,1)),FIND(" (Note",'2022 SpaceFuncData-Input'!$O37,1),99)))</f>
        <v>None</v>
      </c>
      <c r="Q39" s="20">
        <f>'2022 SpaceFuncData-Input'!P37</f>
        <v>0</v>
      </c>
      <c r="R39" s="138">
        <f>'2022 SpaceFuncData-Input'!Q37</f>
        <v>150</v>
      </c>
      <c r="S39" s="138">
        <f>'2022 SpaceFuncData-Input'!R37</f>
        <v>150</v>
      </c>
      <c r="T39" s="20">
        <f>'2022 SpaceFuncData-Input'!S37</f>
        <v>0.68240000000000001</v>
      </c>
      <c r="U39" s="20">
        <f>'2022 SpaceFuncData-Input'!T37</f>
        <v>0</v>
      </c>
      <c r="V39" s="138">
        <f>'2022 SpaceFuncData-Input'!U37</f>
        <v>20</v>
      </c>
      <c r="W39" s="20">
        <f>'2022 SpaceFuncData-Input'!V37</f>
        <v>200</v>
      </c>
      <c r="X39" s="20">
        <f>'2022 SpaceFuncData-Input'!W37</f>
        <v>1.5</v>
      </c>
      <c r="Y39" s="20">
        <f>'2022 SpaceFuncData-Input'!X37</f>
        <v>2</v>
      </c>
      <c r="Z39" s="20" t="str">
        <f>'2022 SpaceFuncData-Input'!Y37</f>
        <v>ResidentialLiving</v>
      </c>
      <c r="AA39" s="20" t="str">
        <f t="shared" si="4"/>
        <v>ResidentialLivingOccupancy</v>
      </c>
      <c r="AB39" s="20" t="str">
        <f t="shared" si="4"/>
        <v>ResidentialLivingReceptacle</v>
      </c>
      <c r="AC39" s="20" t="str">
        <f t="shared" si="4"/>
        <v>ResidentialLivingServiceHotWater</v>
      </c>
      <c r="AD39" s="20" t="str">
        <f t="shared" si="4"/>
        <v>ResidentialLivingLights</v>
      </c>
      <c r="AE39" s="20" t="str">
        <f t="shared" si="4"/>
        <v>ResidentialLivingGasEquip</v>
      </c>
      <c r="AF39" s="20" t="str">
        <f t="shared" si="4"/>
        <v>ResidentialLivingRefrigeration</v>
      </c>
      <c r="AG39" s="20" t="str">
        <f t="shared" si="4"/>
        <v>ResidentialLivingInfiltration</v>
      </c>
      <c r="AH39" s="20" t="str">
        <f t="shared" si="4"/>
        <v>ResidentialLivingHVACAvail</v>
      </c>
      <c r="AI39" s="20" t="str">
        <f t="shared" si="4"/>
        <v>ResidentialLivingHtgSetpt</v>
      </c>
      <c r="AJ39" s="20" t="str">
        <f t="shared" si="4"/>
        <v>ResidentialLivingClgSetpt</v>
      </c>
      <c r="AK39" s="20" t="str">
        <f t="shared" si="4"/>
        <v>ResidentialLivingElevator</v>
      </c>
      <c r="AL39" s="20" t="str">
        <f t="shared" si="4"/>
        <v>ResidentialLivingEscalator</v>
      </c>
      <c r="AM39" s="20" t="str">
        <f t="shared" si="4"/>
        <v>ResidentialLivingWtrHtrSetpt</v>
      </c>
      <c r="AN39" s="20">
        <f>'2022 SpaceFuncData-Input'!AC37</f>
        <v>336</v>
      </c>
      <c r="AO39" s="20">
        <f>'2022 SpaceFuncData-Input'!Z37</f>
        <v>0</v>
      </c>
      <c r="AP39" s="20">
        <f>'2022 SpaceFuncData-Input'!AA37</f>
        <v>1</v>
      </c>
      <c r="AQ39" s="20">
        <f>'2022 SpaceFuncData-Input'!AB37</f>
        <v>0</v>
      </c>
      <c r="AR39" s="20" t="s">
        <v>454</v>
      </c>
      <c r="AS39" s="20" t="s">
        <v>288</v>
      </c>
      <c r="AT39" s="20" t="s">
        <v>422</v>
      </c>
      <c r="AU39" s="20" t="s">
        <v>392</v>
      </c>
      <c r="AV39" s="20" t="str">
        <f t="shared" si="1"/>
        <v>High-Rise Residential Living Spaces</v>
      </c>
    </row>
    <row r="40" spans="2:48">
      <c r="B40" s="20" t="str">
        <f>TRIM(LEFT('2022 SpaceFuncData-Input'!$A38,IF(ISNUMBER(FIND(" (Note",'2022 SpaceFuncData-Input'!$A38,1)),FIND(" (Note",'2022 SpaceFuncData-Input'!$A38,1),99)))</f>
        <v>Hotel Function Area</v>
      </c>
      <c r="C40" s="20" t="str">
        <f>TRIM('2022 SpaceFuncData-Input'!B38)</f>
        <v>Lodging - Multipurpose assembly</v>
      </c>
      <c r="D40" s="20">
        <f>ROUND('2022 SpaceFuncData-Input'!C38,2)</f>
        <v>142.86000000000001</v>
      </c>
      <c r="E40" s="20">
        <f>'2022 SpaceFuncData-Input'!D38</f>
        <v>0.5</v>
      </c>
      <c r="F40" s="20">
        <f>'2022 SpaceFuncData-Input'!E38</f>
        <v>250</v>
      </c>
      <c r="G40" s="20">
        <f>'2022 SpaceFuncData-Input'!F38</f>
        <v>200</v>
      </c>
      <c r="H40" s="20">
        <f>'2022 SpaceFuncData-Input'!G38</f>
        <v>0.5</v>
      </c>
      <c r="I40" s="20">
        <f>'2022 SpaceFuncData-Input'!H38</f>
        <v>9.6000000000000002E-2</v>
      </c>
      <c r="J40" s="20" t="str">
        <f>'2022 SpaceFuncData-Input'!I38</f>
        <v>Gas</v>
      </c>
      <c r="K40" s="20">
        <f>'2022 SpaceFuncData-Input'!J38</f>
        <v>0.85</v>
      </c>
      <c r="L40" s="20" t="str">
        <f>TRIM(LEFT('2022 SpaceFuncData-Input'!$K38,IF(ISNUMBER(FIND(" (Note",'2022 SpaceFuncData-Input'!$K38,1)),FIND(" (Note",'2022 SpaceFuncData-Input'!$K38,1),99)))</f>
        <v>Decorative/Display</v>
      </c>
      <c r="M40" s="20">
        <f>'2022 SpaceFuncData-Input'!L38</f>
        <v>0.25</v>
      </c>
      <c r="N40" s="20" t="str">
        <f>TRIM(LEFT('2022 SpaceFuncData-Input'!$M38,IF(ISNUMBER(FIND(" (Note",'2022 SpaceFuncData-Input'!$M38,1)),FIND(" (Note",'2022 SpaceFuncData-Input'!$M38,1),99)))</f>
        <v>None</v>
      </c>
      <c r="O40" s="20">
        <f>'2022 SpaceFuncData-Input'!N38</f>
        <v>0</v>
      </c>
      <c r="P40" s="20" t="str">
        <f>TRIM(LEFT('2022 SpaceFuncData-Input'!$O38,IF(ISNUMBER(FIND(" (Note",'2022 SpaceFuncData-Input'!$O38,1)),FIND(" (Note",'2022 SpaceFuncData-Input'!$O38,1),99)))</f>
        <v>None</v>
      </c>
      <c r="Q40" s="20">
        <f>'2022 SpaceFuncData-Input'!P38</f>
        <v>0</v>
      </c>
      <c r="R40" s="138">
        <f>'2022 SpaceFuncData-Input'!Q38</f>
        <v>150</v>
      </c>
      <c r="S40" s="138">
        <f>'2022 SpaceFuncData-Input'!R38</f>
        <v>150</v>
      </c>
      <c r="T40" s="20">
        <f>'2022 SpaceFuncData-Input'!S38</f>
        <v>0</v>
      </c>
      <c r="U40" s="20">
        <f>'2022 SpaceFuncData-Input'!T38</f>
        <v>0</v>
      </c>
      <c r="V40" s="138">
        <f>'2022 SpaceFuncData-Input'!U38</f>
        <v>50</v>
      </c>
      <c r="W40" s="20">
        <f>'2022 SpaceFuncData-Input'!V38</f>
        <v>300</v>
      </c>
      <c r="X40" s="20">
        <f>'2022 SpaceFuncData-Input'!W38</f>
        <v>1.5</v>
      </c>
      <c r="Y40" s="20">
        <f>'2022 SpaceFuncData-Input'!X38</f>
        <v>2</v>
      </c>
      <c r="Z40" s="20" t="str">
        <f>'2022 SpaceFuncData-Input'!Y38</f>
        <v>Assembly</v>
      </c>
      <c r="AA40" s="20" t="str">
        <f t="shared" si="4"/>
        <v>AssemblyOccupancy</v>
      </c>
      <c r="AB40" s="20" t="str">
        <f t="shared" si="4"/>
        <v>AssemblyReceptacle</v>
      </c>
      <c r="AC40" s="20" t="str">
        <f t="shared" si="4"/>
        <v>AssemblyServiceHotWater</v>
      </c>
      <c r="AD40" s="20" t="str">
        <f t="shared" si="4"/>
        <v>AssemblyLights</v>
      </c>
      <c r="AE40" s="20" t="str">
        <f t="shared" si="4"/>
        <v>AssemblyGasEquip</v>
      </c>
      <c r="AF40" s="20" t="str">
        <f t="shared" si="4"/>
        <v>AssemblyRefrigeration</v>
      </c>
      <c r="AG40" s="20" t="str">
        <f t="shared" si="4"/>
        <v>AssemblyInfiltration</v>
      </c>
      <c r="AH40" s="20" t="str">
        <f t="shared" si="4"/>
        <v>AssemblyHVACAvail</v>
      </c>
      <c r="AI40" s="20" t="str">
        <f t="shared" si="4"/>
        <v>AssemblyHtgSetpt</v>
      </c>
      <c r="AJ40" s="20" t="str">
        <f t="shared" si="4"/>
        <v>AssemblyClgSetpt</v>
      </c>
      <c r="AK40" s="20" t="str">
        <f t="shared" si="4"/>
        <v>AssemblyElevator</v>
      </c>
      <c r="AL40" s="20" t="str">
        <f t="shared" si="4"/>
        <v>AssemblyEscalator</v>
      </c>
      <c r="AM40" s="20" t="str">
        <f t="shared" si="4"/>
        <v>AssemblyWtrHtrSetpt</v>
      </c>
      <c r="AN40" s="20">
        <f>'2022 SpaceFuncData-Input'!AC38</f>
        <v>337</v>
      </c>
      <c r="AO40" s="20">
        <f>'2022 SpaceFuncData-Input'!Z38</f>
        <v>0</v>
      </c>
      <c r="AP40" s="20">
        <f>'2022 SpaceFuncData-Input'!AA38</f>
        <v>0</v>
      </c>
      <c r="AQ40" s="20">
        <f>'2022 SpaceFuncData-Input'!AB38</f>
        <v>0</v>
      </c>
      <c r="AR40" s="20" t="s">
        <v>455</v>
      </c>
      <c r="AS40" s="20" t="s">
        <v>527</v>
      </c>
      <c r="AT40" s="20" t="s">
        <v>416</v>
      </c>
      <c r="AU40" s="20" t="s">
        <v>392</v>
      </c>
      <c r="AV40" s="20" t="str">
        <f t="shared" si="1"/>
        <v>Hotel Function Area</v>
      </c>
    </row>
    <row r="41" spans="2:48">
      <c r="B41" s="20" t="str">
        <f>TRIM(LEFT('2022 SpaceFuncData-Input'!$A39,IF(ISNUMBER(FIND(" (Note",'2022 SpaceFuncData-Input'!$A39,1)),FIND(" (Note",'2022 SpaceFuncData-Input'!$A39,1),99)))</f>
        <v>Hotel/Motel Guest Room</v>
      </c>
      <c r="C41" s="20" t="str">
        <f>TRIM('2022 SpaceFuncData-Input'!B39)</f>
        <v>Lodging - Bedroom/living room</v>
      </c>
      <c r="D41" s="20">
        <f>ROUND('2022 SpaceFuncData-Input'!C39,2)</f>
        <v>5</v>
      </c>
      <c r="E41" s="20">
        <f>'2022 SpaceFuncData-Input'!D39</f>
        <v>0.5</v>
      </c>
      <c r="F41" s="20">
        <f>'2022 SpaceFuncData-Input'!E39</f>
        <v>245</v>
      </c>
      <c r="G41" s="20">
        <f>'2022 SpaceFuncData-Input'!F39</f>
        <v>155</v>
      </c>
      <c r="H41" s="20">
        <f>'2022 SpaceFuncData-Input'!G39</f>
        <v>0.5</v>
      </c>
      <c r="I41" s="20">
        <f>'2022 SpaceFuncData-Input'!H39</f>
        <v>4.4800000000000004</v>
      </c>
      <c r="J41" s="20" t="str">
        <f>'2022 SpaceFuncData-Input'!I39</f>
        <v>Gas</v>
      </c>
      <c r="K41" s="20" t="str">
        <f>'2022 SpaceFuncData-Input'!J39</f>
        <v>na</v>
      </c>
      <c r="L41" s="20" t="str">
        <f>TRIM(LEFT('2022 SpaceFuncData-Input'!$K39,IF(ISNUMBER(FIND(" (Note",'2022 SpaceFuncData-Input'!$K39,1)),FIND(" (Note",'2022 SpaceFuncData-Input'!$K39,1),99)))</f>
        <v>None</v>
      </c>
      <c r="M41" s="20">
        <f>'2022 SpaceFuncData-Input'!L39</f>
        <v>0</v>
      </c>
      <c r="N41" s="20" t="str">
        <f>TRIM(LEFT('2022 SpaceFuncData-Input'!$M39,IF(ISNUMBER(FIND(" (Note",'2022 SpaceFuncData-Input'!$M39,1)),FIND(" (Note",'2022 SpaceFuncData-Input'!$M39,1),99)))</f>
        <v>None</v>
      </c>
      <c r="O41" s="20">
        <f>'2022 SpaceFuncData-Input'!N39</f>
        <v>0</v>
      </c>
      <c r="P41" s="20" t="str">
        <f>TRIM(LEFT('2022 SpaceFuncData-Input'!$O39,IF(ISNUMBER(FIND(" (Note",'2022 SpaceFuncData-Input'!$O39,1)),FIND(" (Note",'2022 SpaceFuncData-Input'!$O39,1),99)))</f>
        <v>None</v>
      </c>
      <c r="Q41" s="20">
        <f>'2022 SpaceFuncData-Input'!P39</f>
        <v>0</v>
      </c>
      <c r="R41" s="138">
        <f>'2022 SpaceFuncData-Input'!Q39</f>
        <v>150</v>
      </c>
      <c r="S41" s="138">
        <f>'2022 SpaceFuncData-Input'!R39</f>
        <v>150</v>
      </c>
      <c r="T41" s="20">
        <f>'2022 SpaceFuncData-Input'!S39</f>
        <v>0</v>
      </c>
      <c r="U41" s="20">
        <f>'2022 SpaceFuncData-Input'!T39</f>
        <v>0</v>
      </c>
      <c r="V41" s="138">
        <f>'2022 SpaceFuncData-Input'!U39</f>
        <v>20</v>
      </c>
      <c r="W41" s="20">
        <f>'2022 SpaceFuncData-Input'!V39</f>
        <v>200</v>
      </c>
      <c r="X41" s="20">
        <f>'2022 SpaceFuncData-Input'!W39</f>
        <v>1.5</v>
      </c>
      <c r="Y41" s="20">
        <f>'2022 SpaceFuncData-Input'!X39</f>
        <v>2</v>
      </c>
      <c r="Z41" s="20" t="str">
        <f>'2022 SpaceFuncData-Input'!Y39</f>
        <v>ResidentialLiving</v>
      </c>
      <c r="AA41" s="20" t="str">
        <f t="shared" si="4"/>
        <v>ResidentialLivingOccupancy</v>
      </c>
      <c r="AB41" s="20" t="str">
        <f t="shared" si="4"/>
        <v>ResidentialLivingReceptacle</v>
      </c>
      <c r="AC41" s="20" t="str">
        <f t="shared" si="4"/>
        <v>ResidentialLivingServiceHotWater</v>
      </c>
      <c r="AD41" s="20" t="str">
        <f t="shared" si="4"/>
        <v>ResidentialLivingLights</v>
      </c>
      <c r="AE41" s="20" t="str">
        <f t="shared" si="4"/>
        <v>ResidentialLivingGasEquip</v>
      </c>
      <c r="AF41" s="20" t="str">
        <f t="shared" si="4"/>
        <v>ResidentialLivingRefrigeration</v>
      </c>
      <c r="AG41" s="20" t="str">
        <f t="shared" si="4"/>
        <v>ResidentialLivingInfiltration</v>
      </c>
      <c r="AH41" s="20" t="str">
        <f t="shared" si="4"/>
        <v>ResidentialLivingHVACAvail</v>
      </c>
      <c r="AI41" s="20" t="str">
        <f t="shared" si="4"/>
        <v>ResidentialLivingHtgSetpt</v>
      </c>
      <c r="AJ41" s="20" t="str">
        <f t="shared" si="4"/>
        <v>ResidentialLivingClgSetpt</v>
      </c>
      <c r="AK41" s="20" t="str">
        <f t="shared" si="4"/>
        <v>ResidentialLivingElevator</v>
      </c>
      <c r="AL41" s="20" t="str">
        <f t="shared" si="4"/>
        <v>ResidentialLivingEscalator</v>
      </c>
      <c r="AM41" s="20" t="str">
        <f t="shared" si="4"/>
        <v>ResidentialLivingWtrHtrSetpt</v>
      </c>
      <c r="AN41" s="20">
        <f>'2022 SpaceFuncData-Input'!AC39</f>
        <v>338</v>
      </c>
      <c r="AO41" s="20">
        <f>'2022 SpaceFuncData-Input'!Z39</f>
        <v>0</v>
      </c>
      <c r="AP41" s="20">
        <f>'2022 SpaceFuncData-Input'!AA39</f>
        <v>0</v>
      </c>
      <c r="AQ41" s="20">
        <f>'2022 SpaceFuncData-Input'!AB39</f>
        <v>0</v>
      </c>
      <c r="AR41" s="20" t="s">
        <v>456</v>
      </c>
      <c r="AS41" s="20" t="s">
        <v>288</v>
      </c>
      <c r="AT41" s="20" t="s">
        <v>416</v>
      </c>
      <c r="AU41" s="20" t="s">
        <v>392</v>
      </c>
      <c r="AV41" s="20" t="str">
        <f t="shared" si="1"/>
        <v>Hotel/Motel Guest Room</v>
      </c>
    </row>
    <row r="42" spans="2:48">
      <c r="B42" s="20" t="str">
        <f>TRIM(LEFT('2022 SpaceFuncData-Input'!$A40,IF(ISNUMBER(FIND(" (Note",'2022 SpaceFuncData-Input'!$A40,1)),FIND(" (Note",'2022 SpaceFuncData-Input'!$A40,1),99)))</f>
        <v>Kitchen/Food Preparation Area</v>
      </c>
      <c r="C42" s="20" t="str">
        <f>TRIM('2022 SpaceFuncData-Input'!B40)</f>
        <v>Food Service - Kitchen (cooking)</v>
      </c>
      <c r="D42" s="20">
        <f>ROUND('2022 SpaceFuncData-Input'!C40,2)</f>
        <v>5</v>
      </c>
      <c r="E42" s="20">
        <f>'2022 SpaceFuncData-Input'!D40</f>
        <v>0.5</v>
      </c>
      <c r="F42" s="20">
        <f>'2022 SpaceFuncData-Input'!E40</f>
        <v>275</v>
      </c>
      <c r="G42" s="20">
        <f>'2022 SpaceFuncData-Input'!F40</f>
        <v>475</v>
      </c>
      <c r="H42" s="20">
        <f>'2022 SpaceFuncData-Input'!G40</f>
        <v>1.5</v>
      </c>
      <c r="I42" s="20">
        <f>'2022 SpaceFuncData-Input'!H40</f>
        <v>0.57799999999999996</v>
      </c>
      <c r="J42" s="20" t="str">
        <f>'2022 SpaceFuncData-Input'!I40</f>
        <v>Gas</v>
      </c>
      <c r="K42" s="20">
        <f>'2022 SpaceFuncData-Input'!J40</f>
        <v>0.95</v>
      </c>
      <c r="L42" s="20" t="str">
        <f>TRIM(LEFT('2022 SpaceFuncData-Input'!$K40,IF(ISNUMBER(FIND(" (Note",'2022 SpaceFuncData-Input'!$K40,1)),FIND(" (Note",'2022 SpaceFuncData-Input'!$K40,1),99)))</f>
        <v>None</v>
      </c>
      <c r="M42" s="20">
        <f>'2022 SpaceFuncData-Input'!L40</f>
        <v>0</v>
      </c>
      <c r="N42" s="20" t="str">
        <f>TRIM(LEFT('2022 SpaceFuncData-Input'!$M40,IF(ISNUMBER(FIND(" (Note",'2022 SpaceFuncData-Input'!$M40,1)),FIND(" (Note",'2022 SpaceFuncData-Input'!$M40,1),99)))</f>
        <v>None</v>
      </c>
      <c r="O42" s="20">
        <f>'2022 SpaceFuncData-Input'!N40</f>
        <v>0</v>
      </c>
      <c r="P42" s="20" t="str">
        <f>TRIM(LEFT('2022 SpaceFuncData-Input'!$O40,IF(ISNUMBER(FIND(" (Note",'2022 SpaceFuncData-Input'!$O40,1)),FIND(" (Note",'2022 SpaceFuncData-Input'!$O40,1),99)))</f>
        <v>None</v>
      </c>
      <c r="Q42" s="20">
        <f>'2022 SpaceFuncData-Input'!P40</f>
        <v>0</v>
      </c>
      <c r="R42" s="138">
        <f>'2022 SpaceFuncData-Input'!Q40</f>
        <v>150</v>
      </c>
      <c r="S42" s="138">
        <f>'2022 SpaceFuncData-Input'!R40</f>
        <v>150</v>
      </c>
      <c r="T42" s="20">
        <f>'2022 SpaceFuncData-Input'!S40</f>
        <v>17.537679999999998</v>
      </c>
      <c r="U42" s="20">
        <f>'2022 SpaceFuncData-Input'!T40</f>
        <v>1.1200000000000001</v>
      </c>
      <c r="V42" s="138">
        <f>'2022 SpaceFuncData-Input'!U40</f>
        <v>100</v>
      </c>
      <c r="W42" s="20">
        <f>'2022 SpaceFuncData-Input'!V40</f>
        <v>500</v>
      </c>
      <c r="X42" s="20">
        <f>'2022 SpaceFuncData-Input'!W40</f>
        <v>1.5</v>
      </c>
      <c r="Y42" s="20">
        <f>'2022 SpaceFuncData-Input'!X40</f>
        <v>2</v>
      </c>
      <c r="Z42" s="20" t="str">
        <f>'2022 SpaceFuncData-Input'!Y40</f>
        <v>Restaurant</v>
      </c>
      <c r="AA42" s="20" t="str">
        <f t="shared" si="4"/>
        <v>RestaurantOccupancy</v>
      </c>
      <c r="AB42" s="20" t="str">
        <f t="shared" si="4"/>
        <v>RestaurantReceptacle</v>
      </c>
      <c r="AC42" s="20" t="str">
        <f t="shared" si="4"/>
        <v>RestaurantServiceHotWater</v>
      </c>
      <c r="AD42" s="20" t="str">
        <f t="shared" si="4"/>
        <v>RestaurantLights</v>
      </c>
      <c r="AE42" s="20" t="str">
        <f t="shared" si="4"/>
        <v>RestaurantGasEquip</v>
      </c>
      <c r="AF42" s="20" t="str">
        <f t="shared" si="4"/>
        <v>RestaurantRefrigeration</v>
      </c>
      <c r="AG42" s="20" t="str">
        <f t="shared" si="4"/>
        <v>RestaurantInfiltration</v>
      </c>
      <c r="AH42" s="20" t="str">
        <f t="shared" si="4"/>
        <v>RestaurantHVACAvail</v>
      </c>
      <c r="AI42" s="20" t="str">
        <f t="shared" si="4"/>
        <v>RestaurantHtgSetpt</v>
      </c>
      <c r="AJ42" s="20" t="str">
        <f t="shared" si="4"/>
        <v>RestaurantClgSetpt</v>
      </c>
      <c r="AK42" s="20" t="str">
        <f t="shared" si="4"/>
        <v>RestaurantElevator</v>
      </c>
      <c r="AL42" s="20" t="str">
        <f t="shared" si="4"/>
        <v>RestaurantEscalator</v>
      </c>
      <c r="AM42" s="20" t="str">
        <f t="shared" si="4"/>
        <v>RestaurantWtrHtrSetpt</v>
      </c>
      <c r="AN42" s="20">
        <f>'2022 SpaceFuncData-Input'!AC40</f>
        <v>339</v>
      </c>
      <c r="AO42" s="20">
        <f>'2022 SpaceFuncData-Input'!Z40</f>
        <v>1</v>
      </c>
      <c r="AP42" s="20">
        <f>'2022 SpaceFuncData-Input'!AA40</f>
        <v>0</v>
      </c>
      <c r="AQ42" s="20">
        <f>'2022 SpaceFuncData-Input'!AB40</f>
        <v>1</v>
      </c>
      <c r="AR42" s="20" t="s">
        <v>457</v>
      </c>
      <c r="AS42" s="20" t="s">
        <v>288</v>
      </c>
      <c r="AT42" s="20" t="s">
        <v>523</v>
      </c>
      <c r="AU42" s="20" t="s">
        <v>392</v>
      </c>
      <c r="AV42" s="20" t="str">
        <f t="shared" si="1"/>
        <v/>
      </c>
    </row>
    <row r="43" spans="2:48">
      <c r="B43" s="20" t="str">
        <f>TRIM(LEFT('2022 SpaceFuncData-Input'!$A41,IF(ISNUMBER(FIND(" (Note",'2022 SpaceFuncData-Input'!$A41,1)),FIND(" (Note",'2022 SpaceFuncData-Input'!$A41,1),99)))</f>
        <v>Kitchenette or Residential Kitchen</v>
      </c>
      <c r="C43" s="20" t="str">
        <f>TRIM('2022 SpaceFuncData-Input'!B41)</f>
        <v>Exhaust - Kitchenettes</v>
      </c>
      <c r="D43" s="20">
        <f>ROUND('2022 SpaceFuncData-Input'!C41,2)</f>
        <v>5</v>
      </c>
      <c r="E43" s="20">
        <f>'2022 SpaceFuncData-Input'!D41</f>
        <v>0.5</v>
      </c>
      <c r="F43" s="20">
        <f>'2022 SpaceFuncData-Input'!E41</f>
        <v>275</v>
      </c>
      <c r="G43" s="20">
        <f>'2022 SpaceFuncData-Input'!F41</f>
        <v>475</v>
      </c>
      <c r="H43" s="20">
        <f>'2022 SpaceFuncData-Input'!G41</f>
        <v>1</v>
      </c>
      <c r="I43" s="20">
        <f>'2022 SpaceFuncData-Input'!H41</f>
        <v>0.36</v>
      </c>
      <c r="J43" s="20" t="str">
        <f>'2022 SpaceFuncData-Input'!I41</f>
        <v>Gas</v>
      </c>
      <c r="K43" s="20">
        <f>'2022 SpaceFuncData-Input'!J41</f>
        <v>0.95</v>
      </c>
      <c r="L43" s="20" t="str">
        <f>TRIM(LEFT('2022 SpaceFuncData-Input'!$K41,IF(ISNUMBER(FIND(" (Note",'2022 SpaceFuncData-Input'!$K41,1)),FIND(" (Note",'2022 SpaceFuncData-Input'!$K41,1),99)))</f>
        <v>None</v>
      </c>
      <c r="M43" s="20">
        <f>'2022 SpaceFuncData-Input'!L41</f>
        <v>0</v>
      </c>
      <c r="N43" s="20" t="str">
        <f>TRIM(LEFT('2022 SpaceFuncData-Input'!$M41,IF(ISNUMBER(FIND(" (Note",'2022 SpaceFuncData-Input'!$M41,1)),FIND(" (Note",'2022 SpaceFuncData-Input'!$M41,1),99)))</f>
        <v>None</v>
      </c>
      <c r="O43" s="20">
        <f>'2022 SpaceFuncData-Input'!N41</f>
        <v>0</v>
      </c>
      <c r="P43" s="20" t="str">
        <f>TRIM(LEFT('2022 SpaceFuncData-Input'!$O41,IF(ISNUMBER(FIND(" (Note",'2022 SpaceFuncData-Input'!$O41,1)),FIND(" (Note",'2022 SpaceFuncData-Input'!$O41,1),99)))</f>
        <v>None</v>
      </c>
      <c r="Q43" s="20">
        <f>'2022 SpaceFuncData-Input'!P41</f>
        <v>0</v>
      </c>
      <c r="R43" s="138">
        <f>'2022 SpaceFuncData-Input'!Q41</f>
        <v>150</v>
      </c>
      <c r="S43" s="138">
        <f>'2022 SpaceFuncData-Input'!R41</f>
        <v>150</v>
      </c>
      <c r="T43" s="20">
        <f>'2022 SpaceFuncData-Input'!S41</f>
        <v>3</v>
      </c>
      <c r="U43" s="20">
        <f>'2022 SpaceFuncData-Input'!T41</f>
        <v>0.5</v>
      </c>
      <c r="V43" s="138">
        <f>'2022 SpaceFuncData-Input'!U41</f>
        <v>100</v>
      </c>
      <c r="W43" s="20">
        <f>'2022 SpaceFuncData-Input'!V41</f>
        <v>500</v>
      </c>
      <c r="X43" s="20">
        <f>'2022 SpaceFuncData-Input'!W41</f>
        <v>1.5</v>
      </c>
      <c r="Y43" s="20">
        <f>'2022 SpaceFuncData-Input'!X41</f>
        <v>2</v>
      </c>
      <c r="Z43" s="20" t="str">
        <f>'2022 SpaceFuncData-Input'!Y41</f>
        <v>Office</v>
      </c>
      <c r="AA43" s="20" t="str">
        <f t="shared" si="4"/>
        <v>OfficeOccupancy</v>
      </c>
      <c r="AB43" s="20" t="str">
        <f t="shared" si="4"/>
        <v>OfficeReceptacle</v>
      </c>
      <c r="AC43" s="20" t="str">
        <f t="shared" si="4"/>
        <v>OfficeServiceHotWater</v>
      </c>
      <c r="AD43" s="20" t="str">
        <f t="shared" si="4"/>
        <v>OfficeLights</v>
      </c>
      <c r="AE43" s="20" t="str">
        <f t="shared" si="4"/>
        <v>OfficeGasEquip</v>
      </c>
      <c r="AF43" s="20" t="str">
        <f t="shared" si="4"/>
        <v>OfficeRefrigeration</v>
      </c>
      <c r="AG43" s="20" t="str">
        <f t="shared" si="4"/>
        <v>OfficeInfiltration</v>
      </c>
      <c r="AH43" s="20" t="str">
        <f t="shared" si="4"/>
        <v>OfficeHVACAvail</v>
      </c>
      <c r="AI43" s="20" t="str">
        <f t="shared" si="4"/>
        <v>OfficeHtgSetpt</v>
      </c>
      <c r="AJ43" s="20" t="str">
        <f t="shared" si="4"/>
        <v>OfficeClgSetpt</v>
      </c>
      <c r="AK43" s="20" t="str">
        <f t="shared" si="4"/>
        <v>OfficeElevator</v>
      </c>
      <c r="AL43" s="20" t="str">
        <f t="shared" si="4"/>
        <v>OfficeEscalator</v>
      </c>
      <c r="AM43" s="20" t="str">
        <f t="shared" si="4"/>
        <v>OfficeWtrHtrSetpt</v>
      </c>
      <c r="AN43" s="20">
        <f>'2022 SpaceFuncData-Input'!AC41</f>
        <v>340</v>
      </c>
      <c r="AO43" s="20">
        <f>'2022 SpaceFuncData-Input'!Z41</f>
        <v>1</v>
      </c>
      <c r="AP43" s="20">
        <f>'2022 SpaceFuncData-Input'!AA41</f>
        <v>0</v>
      </c>
      <c r="AQ43" s="20">
        <f>'2022 SpaceFuncData-Input'!AB41</f>
        <v>0</v>
      </c>
      <c r="AR43" s="20" t="s">
        <v>458</v>
      </c>
      <c r="AS43" s="20" t="s">
        <v>288</v>
      </c>
      <c r="AT43" s="20" t="s">
        <v>523</v>
      </c>
      <c r="AU43" s="20" t="s">
        <v>392</v>
      </c>
      <c r="AV43" s="20" t="str">
        <f t="shared" si="1"/>
        <v/>
      </c>
    </row>
    <row r="44" spans="2:48">
      <c r="B44" s="20" t="str">
        <f>TRIM(LEFT('2022 SpaceFuncData-Input'!$A42,IF(ISNUMBER(FIND(" (Note",'2022 SpaceFuncData-Input'!$A42,1)),FIND(" (Note",'2022 SpaceFuncData-Input'!$A42,1),99)))</f>
        <v>Laboratory, Scientific</v>
      </c>
      <c r="C44" s="20" t="str">
        <f>TRIM('2022 SpaceFuncData-Input'!B42)</f>
        <v>Education - University/college laboratories</v>
      </c>
      <c r="D44" s="20">
        <f>ROUND('2022 SpaceFuncData-Input'!C42,2)</f>
        <v>10</v>
      </c>
      <c r="E44" s="20">
        <f>'2022 SpaceFuncData-Input'!D42</f>
        <v>0.5</v>
      </c>
      <c r="F44" s="20">
        <f>'2022 SpaceFuncData-Input'!E42</f>
        <v>250</v>
      </c>
      <c r="G44" s="20">
        <f>'2022 SpaceFuncData-Input'!F42</f>
        <v>200</v>
      </c>
      <c r="H44" s="20">
        <f>'2022 SpaceFuncData-Input'!G42</f>
        <v>2</v>
      </c>
      <c r="I44" s="20">
        <f>'2022 SpaceFuncData-Input'!H42</f>
        <v>0.18</v>
      </c>
      <c r="J44" s="20" t="str">
        <f>'2022 SpaceFuncData-Input'!I42</f>
        <v>Gas</v>
      </c>
      <c r="K44" s="20">
        <f>'2022 SpaceFuncData-Input'!J42</f>
        <v>0.9</v>
      </c>
      <c r="L44" s="20" t="str">
        <f>TRIM(LEFT('2022 SpaceFuncData-Input'!$K42,IF(ISNUMBER(FIND(" (Note",'2022 SpaceFuncData-Input'!$K42,1)),FIND(" (Note",'2022 SpaceFuncData-Input'!$K42,1),99)))</f>
        <v>SpecializedTaskWork</v>
      </c>
      <c r="M44" s="20">
        <f>'2022 SpaceFuncData-Input'!L42</f>
        <v>0.35</v>
      </c>
      <c r="N44" s="20" t="str">
        <f>TRIM(LEFT('2022 SpaceFuncData-Input'!$M42,IF(ISNUMBER(FIND(" (Note",'2022 SpaceFuncData-Input'!$M42,1)),FIND(" (Note",'2022 SpaceFuncData-Input'!$M42,1),99)))</f>
        <v>None</v>
      </c>
      <c r="O44" s="20">
        <f>'2022 SpaceFuncData-Input'!N42</f>
        <v>0</v>
      </c>
      <c r="P44" s="20" t="str">
        <f>TRIM(LEFT('2022 SpaceFuncData-Input'!$O42,IF(ISNUMBER(FIND(" (Note",'2022 SpaceFuncData-Input'!$O42,1)),FIND(" (Note",'2022 SpaceFuncData-Input'!$O42,1),99)))</f>
        <v>None</v>
      </c>
      <c r="Q44" s="20">
        <f>'2022 SpaceFuncData-Input'!P42</f>
        <v>0</v>
      </c>
      <c r="R44" s="138">
        <f>'2022 SpaceFuncData-Input'!Q42</f>
        <v>150</v>
      </c>
      <c r="S44" s="138">
        <f>'2022 SpaceFuncData-Input'!R42</f>
        <v>150</v>
      </c>
      <c r="T44" s="20">
        <f>'2022 SpaceFuncData-Input'!S42</f>
        <v>12.692640000000001</v>
      </c>
      <c r="U44" s="20">
        <f>'2022 SpaceFuncData-Input'!T42</f>
        <v>0.28000000000000003</v>
      </c>
      <c r="V44" s="138">
        <f>'2022 SpaceFuncData-Input'!U42</f>
        <v>500</v>
      </c>
      <c r="W44" s="20">
        <f>'2022 SpaceFuncData-Input'!V42</f>
        <v>1000</v>
      </c>
      <c r="X44" s="20">
        <f>'2022 SpaceFuncData-Input'!W42</f>
        <v>1.5</v>
      </c>
      <c r="Y44" s="20">
        <f>'2022 SpaceFuncData-Input'!X42</f>
        <v>2</v>
      </c>
      <c r="Z44" s="20" t="str">
        <f>'2022 SpaceFuncData-Input'!Y42</f>
        <v>Laboratory</v>
      </c>
      <c r="AA44" s="20" t="str">
        <f t="shared" si="4"/>
        <v>LaboratoryOccupancy</v>
      </c>
      <c r="AB44" s="20" t="str">
        <f t="shared" si="4"/>
        <v>LaboratoryReceptacle</v>
      </c>
      <c r="AC44" s="20" t="str">
        <f t="shared" si="4"/>
        <v>LaboratoryServiceHotWater</v>
      </c>
      <c r="AD44" s="20" t="str">
        <f t="shared" si="4"/>
        <v>LaboratoryLights</v>
      </c>
      <c r="AE44" s="20" t="str">
        <f t="shared" si="4"/>
        <v>LaboratoryGasEquip</v>
      </c>
      <c r="AF44" s="20" t="str">
        <f t="shared" si="4"/>
        <v>LaboratoryRefrigeration</v>
      </c>
      <c r="AG44" s="20" t="str">
        <f t="shared" si="4"/>
        <v>LaboratoryInfiltration</v>
      </c>
      <c r="AH44" s="20" t="str">
        <f t="shared" si="4"/>
        <v>LaboratoryHVACAvail</v>
      </c>
      <c r="AI44" s="20" t="str">
        <f t="shared" si="4"/>
        <v>LaboratoryHtgSetpt</v>
      </c>
      <c r="AJ44" s="20" t="str">
        <f t="shared" si="4"/>
        <v>LaboratoryClgSetpt</v>
      </c>
      <c r="AK44" s="20" t="str">
        <f t="shared" si="4"/>
        <v>LaboratoryElevator</v>
      </c>
      <c r="AL44" s="20" t="str">
        <f t="shared" si="4"/>
        <v>LaboratoryEscalator</v>
      </c>
      <c r="AM44" s="20" t="str">
        <f t="shared" si="4"/>
        <v>LaboratoryWtrHtrSetpt</v>
      </c>
      <c r="AN44" s="20">
        <f>'2022 SpaceFuncData-Input'!AC42</f>
        <v>341</v>
      </c>
      <c r="AO44" s="166">
        <f>'2022 SpaceFuncData-Input'!Z42</f>
        <v>1</v>
      </c>
      <c r="AP44" s="166">
        <f>'2022 SpaceFuncData-Input'!AA42</f>
        <v>1</v>
      </c>
      <c r="AQ44" s="166">
        <f>'2022 SpaceFuncData-Input'!AB42</f>
        <v>0</v>
      </c>
      <c r="AR44" s="166" t="s">
        <v>479</v>
      </c>
      <c r="AS44" s="166" t="s">
        <v>288</v>
      </c>
      <c r="AT44" s="190" t="s">
        <v>523</v>
      </c>
      <c r="AU44" s="20" t="s">
        <v>392</v>
      </c>
      <c r="AV44" s="20" t="str">
        <f t="shared" si="1"/>
        <v/>
      </c>
    </row>
    <row r="45" spans="2:48">
      <c r="B45" s="20" t="str">
        <f>TRIM(LEFT('2022 SpaceFuncData-Input'!$A43,IF(ISNUMBER(FIND(" (Note",'2022 SpaceFuncData-Input'!$A43,1)),FIND(" (Note",'2022 SpaceFuncData-Input'!$A43,1),99)))</f>
        <v>Laundry Area</v>
      </c>
      <c r="C45" s="20" t="str">
        <f>TRIM('2022 SpaceFuncData-Input'!B43)</f>
        <v>Lodging - Laundry rooms, central</v>
      </c>
      <c r="D45" s="20">
        <f>ROUND('2022 SpaceFuncData-Input'!C43,2)</f>
        <v>10</v>
      </c>
      <c r="E45" s="20">
        <f>'2022 SpaceFuncData-Input'!D43</f>
        <v>0.5</v>
      </c>
      <c r="F45" s="20">
        <f>'2022 SpaceFuncData-Input'!E43</f>
        <v>250</v>
      </c>
      <c r="G45" s="20">
        <f>'2022 SpaceFuncData-Input'!F43</f>
        <v>250</v>
      </c>
      <c r="H45" s="20">
        <f>'2022 SpaceFuncData-Input'!G43</f>
        <v>3</v>
      </c>
      <c r="I45" s="20">
        <f>'2022 SpaceFuncData-Input'!H43</f>
        <v>0.57799999999999996</v>
      </c>
      <c r="J45" s="20" t="str">
        <f>'2022 SpaceFuncData-Input'!I43</f>
        <v>Gas</v>
      </c>
      <c r="K45" s="20">
        <f>'2022 SpaceFuncData-Input'!J43</f>
        <v>0.45</v>
      </c>
      <c r="L45" s="20" t="str">
        <f>TRIM(LEFT('2022 SpaceFuncData-Input'!$K43,IF(ISNUMBER(FIND(" (Note",'2022 SpaceFuncData-Input'!$K43,1)),FIND(" (Note",'2022 SpaceFuncData-Input'!$K43,1),99)))</f>
        <v>None</v>
      </c>
      <c r="M45" s="20">
        <f>'2022 SpaceFuncData-Input'!L43</f>
        <v>0</v>
      </c>
      <c r="N45" s="20" t="str">
        <f>TRIM(LEFT('2022 SpaceFuncData-Input'!$M43,IF(ISNUMBER(FIND(" (Note",'2022 SpaceFuncData-Input'!$M43,1)),FIND(" (Note",'2022 SpaceFuncData-Input'!$M43,1),99)))</f>
        <v>None</v>
      </c>
      <c r="O45" s="20">
        <f>'2022 SpaceFuncData-Input'!N43</f>
        <v>0</v>
      </c>
      <c r="P45" s="20" t="str">
        <f>TRIM(LEFT('2022 SpaceFuncData-Input'!$O43,IF(ISNUMBER(FIND(" (Note",'2022 SpaceFuncData-Input'!$O43,1)),FIND(" (Note",'2022 SpaceFuncData-Input'!$O43,1),99)))</f>
        <v>None</v>
      </c>
      <c r="Q45" s="20">
        <f>'2022 SpaceFuncData-Input'!P43</f>
        <v>0</v>
      </c>
      <c r="R45" s="138">
        <f>'2022 SpaceFuncData-Input'!Q43</f>
        <v>8760</v>
      </c>
      <c r="S45" s="138">
        <f>'2022 SpaceFuncData-Input'!R43</f>
        <v>8760</v>
      </c>
      <c r="T45" s="20">
        <f>'2022 SpaceFuncData-Input'!S43</f>
        <v>0.75063999999999997</v>
      </c>
      <c r="U45" s="20">
        <f>'2022 SpaceFuncData-Input'!T43</f>
        <v>0</v>
      </c>
      <c r="V45" s="138">
        <f>'2022 SpaceFuncData-Input'!U43</f>
        <v>100</v>
      </c>
      <c r="W45" s="20">
        <f>'2022 SpaceFuncData-Input'!V43</f>
        <v>300</v>
      </c>
      <c r="X45" s="20">
        <f>'2022 SpaceFuncData-Input'!W43</f>
        <v>1.5</v>
      </c>
      <c r="Y45" s="20">
        <f>'2022 SpaceFuncData-Input'!X43</f>
        <v>2</v>
      </c>
      <c r="Z45" s="20" t="str">
        <f>'2022 SpaceFuncData-Input'!Y43</f>
        <v>ResidentialCommon</v>
      </c>
      <c r="AA45" s="20" t="str">
        <f t="shared" ref="AA45:AM54" si="5">$Z45&amp;AA$90</f>
        <v>ResidentialCommonOccupancy</v>
      </c>
      <c r="AB45" s="20" t="str">
        <f t="shared" si="5"/>
        <v>ResidentialCommonReceptacle</v>
      </c>
      <c r="AC45" s="20" t="str">
        <f t="shared" si="5"/>
        <v>ResidentialCommonServiceHotWater</v>
      </c>
      <c r="AD45" s="20" t="str">
        <f t="shared" si="5"/>
        <v>ResidentialCommonLights</v>
      </c>
      <c r="AE45" s="20" t="str">
        <f t="shared" si="5"/>
        <v>ResidentialCommonGasEquip</v>
      </c>
      <c r="AF45" s="20" t="str">
        <f t="shared" si="5"/>
        <v>ResidentialCommonRefrigeration</v>
      </c>
      <c r="AG45" s="20" t="str">
        <f t="shared" si="5"/>
        <v>ResidentialCommonInfiltration</v>
      </c>
      <c r="AH45" s="20" t="str">
        <f t="shared" si="5"/>
        <v>ResidentialCommonHVACAvail</v>
      </c>
      <c r="AI45" s="20" t="str">
        <f t="shared" si="5"/>
        <v>ResidentialCommonHtgSetpt</v>
      </c>
      <c r="AJ45" s="20" t="str">
        <f t="shared" si="5"/>
        <v>ResidentialCommonClgSetpt</v>
      </c>
      <c r="AK45" s="20" t="str">
        <f t="shared" si="5"/>
        <v>ResidentialCommonElevator</v>
      </c>
      <c r="AL45" s="20" t="str">
        <f t="shared" si="5"/>
        <v>ResidentialCommonEscalator</v>
      </c>
      <c r="AM45" s="20" t="str">
        <f t="shared" si="5"/>
        <v>ResidentialCommonWtrHtrSetpt</v>
      </c>
      <c r="AN45" s="20">
        <f>'2022 SpaceFuncData-Input'!AC43</f>
        <v>342</v>
      </c>
      <c r="AO45" s="20">
        <f>'2022 SpaceFuncData-Input'!Z43</f>
        <v>1</v>
      </c>
      <c r="AP45" s="20">
        <f>'2022 SpaceFuncData-Input'!AA43</f>
        <v>0</v>
      </c>
      <c r="AQ45" s="20">
        <f>'2022 SpaceFuncData-Input'!AB43</f>
        <v>1</v>
      </c>
      <c r="AR45" s="20" t="s">
        <v>301</v>
      </c>
      <c r="AS45" s="20" t="s">
        <v>288</v>
      </c>
      <c r="AT45" s="190" t="s">
        <v>523</v>
      </c>
      <c r="AU45" s="20" t="s">
        <v>392</v>
      </c>
      <c r="AV45" s="20" t="str">
        <f t="shared" si="1"/>
        <v/>
      </c>
    </row>
    <row r="46" spans="2:48">
      <c r="B46" s="20" t="str">
        <f>TRIM(LEFT('2022 SpaceFuncData-Input'!$A44,IF(ISNUMBER(FIND(" (Note",'2022 SpaceFuncData-Input'!$A44,1)),FIND(" (Note",'2022 SpaceFuncData-Input'!$A44,1),99)))</f>
        <v>Library (Reading Area)</v>
      </c>
      <c r="C46" s="20" t="str">
        <f>TRIM('2022 SpaceFuncData-Input'!B44)</f>
        <v>Assembly - Libraries (reading rooms and stack areas)</v>
      </c>
      <c r="D46" s="20">
        <f>ROUND('2022 SpaceFuncData-Input'!C44,2)</f>
        <v>20</v>
      </c>
      <c r="E46" s="20">
        <f>'2022 SpaceFuncData-Input'!D44</f>
        <v>0.5</v>
      </c>
      <c r="F46" s="20">
        <f>'2022 SpaceFuncData-Input'!E44</f>
        <v>250</v>
      </c>
      <c r="G46" s="20">
        <f>'2022 SpaceFuncData-Input'!F44</f>
        <v>200</v>
      </c>
      <c r="H46" s="20">
        <f>'2022 SpaceFuncData-Input'!G44</f>
        <v>1.5</v>
      </c>
      <c r="I46" s="20">
        <f>'2022 SpaceFuncData-Input'!H44</f>
        <v>0.18</v>
      </c>
      <c r="J46" s="20" t="str">
        <f>'2022 SpaceFuncData-Input'!I44</f>
        <v>Electric</v>
      </c>
      <c r="K46" s="20">
        <f>'2022 SpaceFuncData-Input'!J44</f>
        <v>0.8</v>
      </c>
      <c r="L46" s="20" t="str">
        <f>TRIM(LEFT('2022 SpaceFuncData-Input'!$K44,IF(ISNUMBER(FIND(" (Note",'2022 SpaceFuncData-Input'!$K44,1)),FIND(" (Note",'2022 SpaceFuncData-Input'!$K44,1),99)))</f>
        <v>Decorative/Display</v>
      </c>
      <c r="M46" s="20">
        <f>'2022 SpaceFuncData-Input'!L44</f>
        <v>0.25</v>
      </c>
      <c r="N46" s="20" t="str">
        <f>TRIM(LEFT('2022 SpaceFuncData-Input'!$M44,IF(ISNUMBER(FIND(" (Note",'2022 SpaceFuncData-Input'!$M44,1)),FIND(" (Note",'2022 SpaceFuncData-Input'!$M44,1),99)))</f>
        <v>None</v>
      </c>
      <c r="O46" s="20">
        <f>'2022 SpaceFuncData-Input'!N44</f>
        <v>0</v>
      </c>
      <c r="P46" s="20" t="str">
        <f>TRIM(LEFT('2022 SpaceFuncData-Input'!$O44,IF(ISNUMBER(FIND(" (Note",'2022 SpaceFuncData-Input'!$O44,1)),FIND(" (Note",'2022 SpaceFuncData-Input'!$O44,1),99)))</f>
        <v>None</v>
      </c>
      <c r="Q46" s="20">
        <f>'2022 SpaceFuncData-Input'!P44</f>
        <v>0</v>
      </c>
      <c r="R46" s="138">
        <f>'2022 SpaceFuncData-Input'!Q44</f>
        <v>150</v>
      </c>
      <c r="S46" s="138">
        <f>'2022 SpaceFuncData-Input'!R44</f>
        <v>150</v>
      </c>
      <c r="T46" s="20">
        <f>'2022 SpaceFuncData-Input'!S44</f>
        <v>0</v>
      </c>
      <c r="U46" s="20">
        <f>'2022 SpaceFuncData-Input'!T44</f>
        <v>0</v>
      </c>
      <c r="V46" s="138">
        <f>'2022 SpaceFuncData-Input'!U44</f>
        <v>150</v>
      </c>
      <c r="W46" s="20">
        <f>'2022 SpaceFuncData-Input'!V44</f>
        <v>500</v>
      </c>
      <c r="X46" s="20">
        <f>'2022 SpaceFuncData-Input'!W44</f>
        <v>1.5</v>
      </c>
      <c r="Y46" s="20">
        <f>'2022 SpaceFuncData-Input'!X44</f>
        <v>2</v>
      </c>
      <c r="Z46" s="20" t="str">
        <f>'2022 SpaceFuncData-Input'!Y44</f>
        <v>Office</v>
      </c>
      <c r="AA46" s="20" t="str">
        <f t="shared" si="5"/>
        <v>OfficeOccupancy</v>
      </c>
      <c r="AB46" s="20" t="str">
        <f t="shared" si="5"/>
        <v>OfficeReceptacle</v>
      </c>
      <c r="AC46" s="20" t="str">
        <f t="shared" si="5"/>
        <v>OfficeServiceHotWater</v>
      </c>
      <c r="AD46" s="20" t="str">
        <f t="shared" si="5"/>
        <v>OfficeLights</v>
      </c>
      <c r="AE46" s="20" t="str">
        <f t="shared" si="5"/>
        <v>OfficeGasEquip</v>
      </c>
      <c r="AF46" s="20" t="str">
        <f t="shared" si="5"/>
        <v>OfficeRefrigeration</v>
      </c>
      <c r="AG46" s="20" t="str">
        <f t="shared" si="5"/>
        <v>OfficeInfiltration</v>
      </c>
      <c r="AH46" s="20" t="str">
        <f t="shared" si="5"/>
        <v>OfficeHVACAvail</v>
      </c>
      <c r="AI46" s="20" t="str">
        <f t="shared" si="5"/>
        <v>OfficeHtgSetpt</v>
      </c>
      <c r="AJ46" s="20" t="str">
        <f t="shared" si="5"/>
        <v>OfficeClgSetpt</v>
      </c>
      <c r="AK46" s="20" t="str">
        <f t="shared" si="5"/>
        <v>OfficeElevator</v>
      </c>
      <c r="AL46" s="20" t="str">
        <f t="shared" si="5"/>
        <v>OfficeEscalator</v>
      </c>
      <c r="AM46" s="20" t="str">
        <f t="shared" si="5"/>
        <v>OfficeWtrHtrSetpt</v>
      </c>
      <c r="AN46" s="20">
        <f>'2022 SpaceFuncData-Input'!AC44</f>
        <v>343</v>
      </c>
      <c r="AO46" s="20">
        <f>'2022 SpaceFuncData-Input'!Z44</f>
        <v>1</v>
      </c>
      <c r="AP46" s="20">
        <f>'2022 SpaceFuncData-Input'!AA44</f>
        <v>0</v>
      </c>
      <c r="AQ46" s="20">
        <f>'2022 SpaceFuncData-Input'!AB44</f>
        <v>0</v>
      </c>
      <c r="AR46" s="20" t="s">
        <v>459</v>
      </c>
      <c r="AS46" s="20" t="s">
        <v>288</v>
      </c>
      <c r="AT46" s="20" t="s">
        <v>416</v>
      </c>
      <c r="AU46" s="20" t="s">
        <v>392</v>
      </c>
      <c r="AV46" s="20" t="str">
        <f t="shared" ref="AV46:AV69" si="6">IF(AO46=0,B46,"")</f>
        <v/>
      </c>
    </row>
    <row r="47" spans="2:48">
      <c r="B47" s="20" t="str">
        <f>TRIM(LEFT('2022 SpaceFuncData-Input'!$A45,IF(ISNUMBER(FIND(" (Note",'2022 SpaceFuncData-Input'!$A45,1)),FIND(" (Note",'2022 SpaceFuncData-Input'!$A45,1),99)))</f>
        <v>Library (Stacks Area)</v>
      </c>
      <c r="C47" s="20" t="str">
        <f>TRIM('2022 SpaceFuncData-Input'!B45)</f>
        <v>Assembly - Libraries (reading rooms and stack areas)</v>
      </c>
      <c r="D47" s="20">
        <f>ROUND('2022 SpaceFuncData-Input'!C45,2)</f>
        <v>10</v>
      </c>
      <c r="E47" s="20">
        <f>'2022 SpaceFuncData-Input'!D45</f>
        <v>0.5</v>
      </c>
      <c r="F47" s="20">
        <f>'2022 SpaceFuncData-Input'!E45</f>
        <v>250</v>
      </c>
      <c r="G47" s="20">
        <f>'2022 SpaceFuncData-Input'!F45</f>
        <v>200</v>
      </c>
      <c r="H47" s="20">
        <f>'2022 SpaceFuncData-Input'!G45</f>
        <v>1.5</v>
      </c>
      <c r="I47" s="20">
        <f>'2022 SpaceFuncData-Input'!H45</f>
        <v>0.18</v>
      </c>
      <c r="J47" s="20" t="str">
        <f>'2022 SpaceFuncData-Input'!I45</f>
        <v>Electric</v>
      </c>
      <c r="K47" s="20">
        <f>'2022 SpaceFuncData-Input'!J45</f>
        <v>1</v>
      </c>
      <c r="L47" s="20" t="str">
        <f>TRIM(LEFT('2022 SpaceFuncData-Input'!$K45,IF(ISNUMBER(FIND(" (Note",'2022 SpaceFuncData-Input'!$K45,1)),FIND(" (Note",'2022 SpaceFuncData-Input'!$K45,1),99)))</f>
        <v>None</v>
      </c>
      <c r="M47" s="20">
        <f>'2022 SpaceFuncData-Input'!L45</f>
        <v>0</v>
      </c>
      <c r="N47" s="20" t="str">
        <f>TRIM(LEFT('2022 SpaceFuncData-Input'!$M45,IF(ISNUMBER(FIND(" (Note",'2022 SpaceFuncData-Input'!$M45,1)),FIND(" (Note",'2022 SpaceFuncData-Input'!$M45,1),99)))</f>
        <v>None</v>
      </c>
      <c r="O47" s="20">
        <f>'2022 SpaceFuncData-Input'!N45</f>
        <v>0</v>
      </c>
      <c r="P47" s="20" t="str">
        <f>TRIM(LEFT('2022 SpaceFuncData-Input'!$O45,IF(ISNUMBER(FIND(" (Note",'2022 SpaceFuncData-Input'!$O45,1)),FIND(" (Note",'2022 SpaceFuncData-Input'!$O45,1),99)))</f>
        <v>None</v>
      </c>
      <c r="Q47" s="20">
        <f>'2022 SpaceFuncData-Input'!P45</f>
        <v>0</v>
      </c>
      <c r="R47" s="138">
        <f>'2022 SpaceFuncData-Input'!Q45</f>
        <v>150</v>
      </c>
      <c r="S47" s="138">
        <f>'2022 SpaceFuncData-Input'!R45</f>
        <v>150</v>
      </c>
      <c r="T47" s="20">
        <f>'2022 SpaceFuncData-Input'!S45</f>
        <v>0</v>
      </c>
      <c r="U47" s="20">
        <f>'2022 SpaceFuncData-Input'!T45</f>
        <v>0</v>
      </c>
      <c r="V47" s="138">
        <f>'2022 SpaceFuncData-Input'!U45</f>
        <v>200</v>
      </c>
      <c r="W47" s="20">
        <f>'2022 SpaceFuncData-Input'!V45</f>
        <v>300</v>
      </c>
      <c r="X47" s="20">
        <f>'2022 SpaceFuncData-Input'!W45</f>
        <v>1</v>
      </c>
      <c r="Y47" s="20">
        <f>'2022 SpaceFuncData-Input'!X45</f>
        <v>4</v>
      </c>
      <c r="Z47" s="20" t="str">
        <f>'2022 SpaceFuncData-Input'!Y45</f>
        <v>Office</v>
      </c>
      <c r="AA47" s="20" t="str">
        <f t="shared" si="5"/>
        <v>OfficeOccupancy</v>
      </c>
      <c r="AB47" s="20" t="str">
        <f t="shared" si="5"/>
        <v>OfficeReceptacle</v>
      </c>
      <c r="AC47" s="20" t="str">
        <f t="shared" si="5"/>
        <v>OfficeServiceHotWater</v>
      </c>
      <c r="AD47" s="20" t="str">
        <f t="shared" si="5"/>
        <v>OfficeLights</v>
      </c>
      <c r="AE47" s="20" t="str">
        <f t="shared" si="5"/>
        <v>OfficeGasEquip</v>
      </c>
      <c r="AF47" s="20" t="str">
        <f t="shared" si="5"/>
        <v>OfficeRefrigeration</v>
      </c>
      <c r="AG47" s="20" t="str">
        <f t="shared" si="5"/>
        <v>OfficeInfiltration</v>
      </c>
      <c r="AH47" s="20" t="str">
        <f t="shared" si="5"/>
        <v>OfficeHVACAvail</v>
      </c>
      <c r="AI47" s="20" t="str">
        <f t="shared" si="5"/>
        <v>OfficeHtgSetpt</v>
      </c>
      <c r="AJ47" s="20" t="str">
        <f t="shared" si="5"/>
        <v>OfficeClgSetpt</v>
      </c>
      <c r="AK47" s="20" t="str">
        <f t="shared" si="5"/>
        <v>OfficeElevator</v>
      </c>
      <c r="AL47" s="20" t="str">
        <f t="shared" si="5"/>
        <v>OfficeEscalator</v>
      </c>
      <c r="AM47" s="20" t="str">
        <f t="shared" si="5"/>
        <v>OfficeWtrHtrSetpt</v>
      </c>
      <c r="AN47" s="20">
        <f>'2022 SpaceFuncData-Input'!AC45</f>
        <v>344</v>
      </c>
      <c r="AO47" s="20">
        <f>'2022 SpaceFuncData-Input'!Z45</f>
        <v>1</v>
      </c>
      <c r="AP47" s="20">
        <f>'2022 SpaceFuncData-Input'!AA45</f>
        <v>0</v>
      </c>
      <c r="AQ47" s="20">
        <f>'2022 SpaceFuncData-Input'!AB45</f>
        <v>0</v>
      </c>
      <c r="AR47" s="20" t="s">
        <v>460</v>
      </c>
      <c r="AS47" s="20" t="s">
        <v>288</v>
      </c>
      <c r="AT47" s="20" t="s">
        <v>416</v>
      </c>
      <c r="AU47" s="20" t="s">
        <v>392</v>
      </c>
      <c r="AV47" s="20" t="str">
        <f t="shared" si="6"/>
        <v/>
      </c>
    </row>
    <row r="48" spans="2:48">
      <c r="B48" s="20" t="str">
        <f>TRIM(LEFT('2022 SpaceFuncData-Input'!$A46,IF(ISNUMBER(FIND(" (Note",'2022 SpaceFuncData-Input'!$A46,1)),FIND(" (Note",'2022 SpaceFuncData-Input'!$A46,1),99)))</f>
        <v>Lobby, Main Entry</v>
      </c>
      <c r="C48" s="20" t="str">
        <f>TRIM('2022 SpaceFuncData-Input'!B46)</f>
        <v>Office - Main entry lobbies</v>
      </c>
      <c r="D48" s="20">
        <f>ROUND('2022 SpaceFuncData-Input'!C46,2)</f>
        <v>66.67</v>
      </c>
      <c r="E48" s="20">
        <f>'2022 SpaceFuncData-Input'!D46</f>
        <v>0.5</v>
      </c>
      <c r="F48" s="20">
        <f>'2022 SpaceFuncData-Input'!E46</f>
        <v>250</v>
      </c>
      <c r="G48" s="20">
        <f>'2022 SpaceFuncData-Input'!F46</f>
        <v>250</v>
      </c>
      <c r="H48" s="20">
        <f>'2022 SpaceFuncData-Input'!G46</f>
        <v>0.5</v>
      </c>
      <c r="I48" s="20">
        <f>'2022 SpaceFuncData-Input'!H46</f>
        <v>0.09</v>
      </c>
      <c r="J48" s="20" t="str">
        <f>'2022 SpaceFuncData-Input'!I46</f>
        <v>Electric</v>
      </c>
      <c r="K48" s="20">
        <f>'2022 SpaceFuncData-Input'!J46</f>
        <v>0.7</v>
      </c>
      <c r="L48" s="20" t="str">
        <f>TRIM(LEFT('2022 SpaceFuncData-Input'!$K46,IF(ISNUMBER(FIND(" (Note",'2022 SpaceFuncData-Input'!$K46,1)),FIND(" (Note",'2022 SpaceFuncData-Input'!$K46,1),99)))</f>
        <v>Decorative/Display</v>
      </c>
      <c r="M48" s="20">
        <f>'2022 SpaceFuncData-Input'!L46</f>
        <v>0.25</v>
      </c>
      <c r="N48" s="20" t="str">
        <f>TRIM(LEFT('2022 SpaceFuncData-Input'!$M46,IF(ISNUMBER(FIND(" (Note",'2022 SpaceFuncData-Input'!$M46,1)),FIND(" (Note",'2022 SpaceFuncData-Input'!$M46,1),99)))</f>
        <v>None</v>
      </c>
      <c r="O48" s="20">
        <f>'2022 SpaceFuncData-Input'!N46</f>
        <v>0</v>
      </c>
      <c r="P48" s="20" t="str">
        <f>TRIM(LEFT('2022 SpaceFuncData-Input'!$O46,IF(ISNUMBER(FIND(" (Note",'2022 SpaceFuncData-Input'!$O46,1)),FIND(" (Note",'2022 SpaceFuncData-Input'!$O46,1),99)))</f>
        <v>None</v>
      </c>
      <c r="Q48" s="20">
        <f>'2022 SpaceFuncData-Input'!P46</f>
        <v>0</v>
      </c>
      <c r="R48" s="138">
        <f>'2022 SpaceFuncData-Input'!Q46</f>
        <v>150</v>
      </c>
      <c r="S48" s="138">
        <f>'2022 SpaceFuncData-Input'!R46</f>
        <v>150</v>
      </c>
      <c r="T48" s="20">
        <f>'2022 SpaceFuncData-Input'!S46</f>
        <v>0</v>
      </c>
      <c r="U48" s="20">
        <f>'2022 SpaceFuncData-Input'!T46</f>
        <v>0</v>
      </c>
      <c r="V48" s="138">
        <f>'2022 SpaceFuncData-Input'!U46</f>
        <v>50</v>
      </c>
      <c r="W48" s="20">
        <f>'2022 SpaceFuncData-Input'!V46</f>
        <v>200</v>
      </c>
      <c r="X48" s="20">
        <f>'2022 SpaceFuncData-Input'!W46</f>
        <v>1.5</v>
      </c>
      <c r="Y48" s="20">
        <f>'2022 SpaceFuncData-Input'!X46</f>
        <v>2</v>
      </c>
      <c r="Z48" s="20" t="str">
        <f>'2022 SpaceFuncData-Input'!Y46</f>
        <v>Assembly</v>
      </c>
      <c r="AA48" s="20" t="str">
        <f t="shared" si="5"/>
        <v>AssemblyOccupancy</v>
      </c>
      <c r="AB48" s="20" t="str">
        <f t="shared" si="5"/>
        <v>AssemblyReceptacle</v>
      </c>
      <c r="AC48" s="20" t="str">
        <f t="shared" si="5"/>
        <v>AssemblyServiceHotWater</v>
      </c>
      <c r="AD48" s="20" t="str">
        <f t="shared" si="5"/>
        <v>AssemblyLights</v>
      </c>
      <c r="AE48" s="20" t="str">
        <f t="shared" si="5"/>
        <v>AssemblyGasEquip</v>
      </c>
      <c r="AF48" s="20" t="str">
        <f t="shared" si="5"/>
        <v>AssemblyRefrigeration</v>
      </c>
      <c r="AG48" s="20" t="str">
        <f t="shared" si="5"/>
        <v>AssemblyInfiltration</v>
      </c>
      <c r="AH48" s="20" t="str">
        <f t="shared" si="5"/>
        <v>AssemblyHVACAvail</v>
      </c>
      <c r="AI48" s="20" t="str">
        <f t="shared" si="5"/>
        <v>AssemblyHtgSetpt</v>
      </c>
      <c r="AJ48" s="20" t="str">
        <f t="shared" si="5"/>
        <v>AssemblyClgSetpt</v>
      </c>
      <c r="AK48" s="20" t="str">
        <f t="shared" si="5"/>
        <v>AssemblyElevator</v>
      </c>
      <c r="AL48" s="20" t="str">
        <f t="shared" si="5"/>
        <v>AssemblyEscalator</v>
      </c>
      <c r="AM48" s="20" t="str">
        <f t="shared" si="5"/>
        <v>AssemblyWtrHtrSetpt</v>
      </c>
      <c r="AN48" s="20">
        <f>'2022 SpaceFuncData-Input'!AC46</f>
        <v>345</v>
      </c>
      <c r="AO48" s="166">
        <f>'2022 SpaceFuncData-Input'!Z46</f>
        <v>1</v>
      </c>
      <c r="AP48" s="166">
        <f>'2022 SpaceFuncData-Input'!AA46</f>
        <v>0</v>
      </c>
      <c r="AQ48" s="166">
        <f>'2022 SpaceFuncData-Input'!AB46</f>
        <v>1</v>
      </c>
      <c r="AR48" s="166" t="s">
        <v>463</v>
      </c>
      <c r="AS48" s="166" t="s">
        <v>528</v>
      </c>
      <c r="AT48" s="20" t="s">
        <v>523</v>
      </c>
      <c r="AU48" s="20" t="s">
        <v>392</v>
      </c>
      <c r="AV48" s="20" t="str">
        <f t="shared" si="6"/>
        <v/>
      </c>
    </row>
    <row r="49" spans="2:48">
      <c r="B49" s="20" t="str">
        <f>TRIM(LEFT('2022 SpaceFuncData-Input'!$A47,IF(ISNUMBER(FIND(" (Note",'2022 SpaceFuncData-Input'!$A47,1)),FIND(" (Note",'2022 SpaceFuncData-Input'!$A47,1),99)))</f>
        <v>Locker Room</v>
      </c>
      <c r="C49" s="20" t="str">
        <f>TRIM('2022 SpaceFuncData-Input'!B47)</f>
        <v>Exhaust - Locker rooms for athletic or industrial facilities</v>
      </c>
      <c r="D49" s="20">
        <f>ROUND('2022 SpaceFuncData-Input'!C47,2)</f>
        <v>20</v>
      </c>
      <c r="E49" s="20">
        <f>'2022 SpaceFuncData-Input'!D47</f>
        <v>0.5</v>
      </c>
      <c r="F49" s="20">
        <f>'2022 SpaceFuncData-Input'!E47</f>
        <v>255</v>
      </c>
      <c r="G49" s="20">
        <f>'2022 SpaceFuncData-Input'!F47</f>
        <v>475</v>
      </c>
      <c r="H49" s="20">
        <f>'2022 SpaceFuncData-Input'!G47</f>
        <v>0.5</v>
      </c>
      <c r="I49" s="20">
        <f>'2022 SpaceFuncData-Input'!H47</f>
        <v>0.57799999999999996</v>
      </c>
      <c r="J49" s="20" t="str">
        <f>'2022 SpaceFuncData-Input'!I47</f>
        <v>Gas</v>
      </c>
      <c r="K49" s="20">
        <f>'2022 SpaceFuncData-Input'!J47</f>
        <v>0.45</v>
      </c>
      <c r="L49" s="20" t="str">
        <f>TRIM(LEFT('2022 SpaceFuncData-Input'!$K47,IF(ISNUMBER(FIND(" (Note",'2022 SpaceFuncData-Input'!$K47,1)),FIND(" (Note",'2022 SpaceFuncData-Input'!$K47,1),99)))</f>
        <v>None</v>
      </c>
      <c r="M49" s="20">
        <f>'2022 SpaceFuncData-Input'!L47</f>
        <v>0</v>
      </c>
      <c r="N49" s="20" t="str">
        <f>TRIM(LEFT('2022 SpaceFuncData-Input'!$M47,IF(ISNUMBER(FIND(" (Note",'2022 SpaceFuncData-Input'!$M47,1)),FIND(" (Note",'2022 SpaceFuncData-Input'!$M47,1),99)))</f>
        <v>None</v>
      </c>
      <c r="O49" s="20">
        <f>'2022 SpaceFuncData-Input'!N47</f>
        <v>0</v>
      </c>
      <c r="P49" s="20" t="str">
        <f>TRIM(LEFT('2022 SpaceFuncData-Input'!$O47,IF(ISNUMBER(FIND(" (Note",'2022 SpaceFuncData-Input'!$O47,1)),FIND(" (Note",'2022 SpaceFuncData-Input'!$O47,1),99)))</f>
        <v>None</v>
      </c>
      <c r="Q49" s="20">
        <f>'2022 SpaceFuncData-Input'!P47</f>
        <v>0</v>
      </c>
      <c r="R49" s="138">
        <f>'2022 SpaceFuncData-Input'!Q47</f>
        <v>8760</v>
      </c>
      <c r="S49" s="138">
        <f>'2022 SpaceFuncData-Input'!R47</f>
        <v>8760</v>
      </c>
      <c r="T49" s="20">
        <f>'2022 SpaceFuncData-Input'!S47</f>
        <v>0</v>
      </c>
      <c r="U49" s="20">
        <f>'2022 SpaceFuncData-Input'!T47</f>
        <v>0</v>
      </c>
      <c r="V49" s="138">
        <f>'2022 SpaceFuncData-Input'!U47</f>
        <v>20</v>
      </c>
      <c r="W49" s="20">
        <f>'2022 SpaceFuncData-Input'!V47</f>
        <v>200</v>
      </c>
      <c r="X49" s="20">
        <f>'2022 SpaceFuncData-Input'!W47</f>
        <v>1</v>
      </c>
      <c r="Y49" s="20">
        <f>'2022 SpaceFuncData-Input'!X47</f>
        <v>4</v>
      </c>
      <c r="Z49" s="20" t="str">
        <f>'2022 SpaceFuncData-Input'!Y47</f>
        <v>Assembly</v>
      </c>
      <c r="AA49" s="20" t="str">
        <f t="shared" si="5"/>
        <v>AssemblyOccupancy</v>
      </c>
      <c r="AB49" s="20" t="str">
        <f t="shared" si="5"/>
        <v>AssemblyReceptacle</v>
      </c>
      <c r="AC49" s="20" t="str">
        <f t="shared" si="5"/>
        <v>AssemblyServiceHotWater</v>
      </c>
      <c r="AD49" s="20" t="str">
        <f t="shared" si="5"/>
        <v>AssemblyLights</v>
      </c>
      <c r="AE49" s="20" t="str">
        <f t="shared" si="5"/>
        <v>AssemblyGasEquip</v>
      </c>
      <c r="AF49" s="20" t="str">
        <f t="shared" si="5"/>
        <v>AssemblyRefrigeration</v>
      </c>
      <c r="AG49" s="20" t="str">
        <f t="shared" si="5"/>
        <v>AssemblyInfiltration</v>
      </c>
      <c r="AH49" s="20" t="str">
        <f t="shared" si="5"/>
        <v>AssemblyHVACAvail</v>
      </c>
      <c r="AI49" s="20" t="str">
        <f t="shared" si="5"/>
        <v>AssemblyHtgSetpt</v>
      </c>
      <c r="AJ49" s="20" t="str">
        <f t="shared" si="5"/>
        <v>AssemblyClgSetpt</v>
      </c>
      <c r="AK49" s="20" t="str">
        <f t="shared" si="5"/>
        <v>AssemblyElevator</v>
      </c>
      <c r="AL49" s="20" t="str">
        <f t="shared" si="5"/>
        <v>AssemblyEscalator</v>
      </c>
      <c r="AM49" s="20" t="str">
        <f t="shared" si="5"/>
        <v>AssemblyWtrHtrSetpt</v>
      </c>
      <c r="AN49" s="20">
        <f>'2022 SpaceFuncData-Input'!AC47</f>
        <v>346</v>
      </c>
      <c r="AO49" s="20">
        <f>'2022 SpaceFuncData-Input'!Z47</f>
        <v>1</v>
      </c>
      <c r="AP49" s="20">
        <f>'2022 SpaceFuncData-Input'!AA47</f>
        <v>0</v>
      </c>
      <c r="AQ49" s="20">
        <f>'2022 SpaceFuncData-Input'!AB47</f>
        <v>1</v>
      </c>
      <c r="AR49" s="20" t="s">
        <v>461</v>
      </c>
      <c r="AS49" s="20" t="s">
        <v>288</v>
      </c>
      <c r="AT49" s="20" t="s">
        <v>523</v>
      </c>
      <c r="AU49" s="20" t="s">
        <v>392</v>
      </c>
      <c r="AV49" s="20" t="str">
        <f t="shared" si="6"/>
        <v/>
      </c>
    </row>
    <row r="50" spans="2:48">
      <c r="B50" s="20" t="str">
        <f>TRIM(LEFT('2022 SpaceFuncData-Input'!$A48,IF(ISNUMBER(FIND(" (Note",'2022 SpaceFuncData-Input'!$A48,1)),FIND(" (Note",'2022 SpaceFuncData-Input'!$A48,1),99)))</f>
        <v>Lounge, Breakroom, or Waiting Area</v>
      </c>
      <c r="C50" s="20" t="str">
        <f>TRIM('2022 SpaceFuncData-Input'!B48)</f>
        <v>General - Break rooms</v>
      </c>
      <c r="D50" s="20">
        <f>ROUND('2022 SpaceFuncData-Input'!C48,2)</f>
        <v>66.67</v>
      </c>
      <c r="E50" s="20">
        <f>'2022 SpaceFuncData-Input'!D48</f>
        <v>0.5</v>
      </c>
      <c r="F50" s="20">
        <f>'2022 SpaceFuncData-Input'!E48</f>
        <v>275</v>
      </c>
      <c r="G50" s="20">
        <f>'2022 SpaceFuncData-Input'!F48</f>
        <v>275</v>
      </c>
      <c r="H50" s="20">
        <f>'2022 SpaceFuncData-Input'!G48</f>
        <v>1</v>
      </c>
      <c r="I50" s="20">
        <f>'2022 SpaceFuncData-Input'!H48</f>
        <v>0.09</v>
      </c>
      <c r="J50" s="20" t="str">
        <f>'2022 SpaceFuncData-Input'!I48</f>
        <v>Gas</v>
      </c>
      <c r="K50" s="20">
        <f>'2022 SpaceFuncData-Input'!J48</f>
        <v>0.55000000000000004</v>
      </c>
      <c r="L50" s="20" t="str">
        <f>TRIM(LEFT('2022 SpaceFuncData-Input'!$K48,IF(ISNUMBER(FIND(" (Note",'2022 SpaceFuncData-Input'!$K48,1)),FIND(" (Note",'2022 SpaceFuncData-Input'!$K48,1),99)))</f>
        <v>Decorative/Display</v>
      </c>
      <c r="M50" s="20">
        <f>'2022 SpaceFuncData-Input'!L48</f>
        <v>0.25</v>
      </c>
      <c r="N50" s="20" t="str">
        <f>TRIM(LEFT('2022 SpaceFuncData-Input'!$M48,IF(ISNUMBER(FIND(" (Note",'2022 SpaceFuncData-Input'!$M48,1)),FIND(" (Note",'2022 SpaceFuncData-Input'!$M48,1),99)))</f>
        <v>None</v>
      </c>
      <c r="O50" s="20">
        <f>'2022 SpaceFuncData-Input'!N48</f>
        <v>0</v>
      </c>
      <c r="P50" s="20" t="str">
        <f>TRIM(LEFT('2022 SpaceFuncData-Input'!$O48,IF(ISNUMBER(FIND(" (Note",'2022 SpaceFuncData-Input'!$O48,1)),FIND(" (Note",'2022 SpaceFuncData-Input'!$O48,1),99)))</f>
        <v>None</v>
      </c>
      <c r="Q50" s="20">
        <f>'2022 SpaceFuncData-Input'!P48</f>
        <v>0</v>
      </c>
      <c r="R50" s="138">
        <f>'2022 SpaceFuncData-Input'!Q48</f>
        <v>150</v>
      </c>
      <c r="S50" s="138">
        <f>'2022 SpaceFuncData-Input'!R48</f>
        <v>150</v>
      </c>
      <c r="T50" s="20">
        <f>'2022 SpaceFuncData-Input'!S48</f>
        <v>0</v>
      </c>
      <c r="U50" s="20">
        <f>'2022 SpaceFuncData-Input'!T48</f>
        <v>0</v>
      </c>
      <c r="V50" s="138">
        <f>'2022 SpaceFuncData-Input'!U48</f>
        <v>40</v>
      </c>
      <c r="W50" s="20">
        <f>'2022 SpaceFuncData-Input'!V48</f>
        <v>300</v>
      </c>
      <c r="X50" s="20">
        <f>'2022 SpaceFuncData-Input'!W48</f>
        <v>1.5</v>
      </c>
      <c r="Y50" s="20">
        <f>'2022 SpaceFuncData-Input'!X48</f>
        <v>2</v>
      </c>
      <c r="Z50" s="20" t="str">
        <f>'2022 SpaceFuncData-Input'!Y48</f>
        <v>Assembly</v>
      </c>
      <c r="AA50" s="20" t="str">
        <f t="shared" si="5"/>
        <v>AssemblyOccupancy</v>
      </c>
      <c r="AB50" s="20" t="str">
        <f t="shared" si="5"/>
        <v>AssemblyReceptacle</v>
      </c>
      <c r="AC50" s="20" t="str">
        <f t="shared" si="5"/>
        <v>AssemblyServiceHotWater</v>
      </c>
      <c r="AD50" s="20" t="str">
        <f t="shared" si="5"/>
        <v>AssemblyLights</v>
      </c>
      <c r="AE50" s="20" t="str">
        <f t="shared" si="5"/>
        <v>AssemblyGasEquip</v>
      </c>
      <c r="AF50" s="20" t="str">
        <f t="shared" si="5"/>
        <v>AssemblyRefrigeration</v>
      </c>
      <c r="AG50" s="20" t="str">
        <f t="shared" si="5"/>
        <v>AssemblyInfiltration</v>
      </c>
      <c r="AH50" s="20" t="str">
        <f t="shared" si="5"/>
        <v>AssemblyHVACAvail</v>
      </c>
      <c r="AI50" s="20" t="str">
        <f t="shared" si="5"/>
        <v>AssemblyHtgSetpt</v>
      </c>
      <c r="AJ50" s="20" t="str">
        <f t="shared" si="5"/>
        <v>AssemblyClgSetpt</v>
      </c>
      <c r="AK50" s="20" t="str">
        <f t="shared" si="5"/>
        <v>AssemblyElevator</v>
      </c>
      <c r="AL50" s="20" t="str">
        <f t="shared" si="5"/>
        <v>AssemblyEscalator</v>
      </c>
      <c r="AM50" s="20" t="str">
        <f t="shared" si="5"/>
        <v>AssemblyWtrHtrSetpt</v>
      </c>
      <c r="AN50" s="20">
        <f>'2022 SpaceFuncData-Input'!AC48</f>
        <v>347</v>
      </c>
      <c r="AO50" s="20">
        <f>'2022 SpaceFuncData-Input'!Z48</f>
        <v>1</v>
      </c>
      <c r="AP50" s="20">
        <f>'2022 SpaceFuncData-Input'!AA48</f>
        <v>1</v>
      </c>
      <c r="AQ50" s="20">
        <f>'2022 SpaceFuncData-Input'!AB48</f>
        <v>0</v>
      </c>
      <c r="AR50" s="20" t="s">
        <v>462</v>
      </c>
      <c r="AS50" s="20" t="s">
        <v>288</v>
      </c>
      <c r="AT50" s="20" t="s">
        <v>523</v>
      </c>
      <c r="AU50" s="20" t="s">
        <v>392</v>
      </c>
      <c r="AV50" s="20" t="str">
        <f t="shared" si="6"/>
        <v/>
      </c>
    </row>
    <row r="51" spans="2:48">
      <c r="B51" s="20" t="str">
        <f>TRIM(LEFT('2022 SpaceFuncData-Input'!$A49,IF(ISNUMBER(FIND(" (Note",'2022 SpaceFuncData-Input'!$A49,1)),FIND(" (Note",'2022 SpaceFuncData-Input'!$A49,1),99)))</f>
        <v>Manufacturing, Commercial &amp; Industrial Work Area (Low Bay)</v>
      </c>
      <c r="C51" s="20" t="str">
        <f>TRIM('2022 SpaceFuncData-Input'!B49)</f>
        <v>Misc - General manufacturing (excludes heavy industrial and process using chemicals)</v>
      </c>
      <c r="D51" s="20">
        <f>ROUND('2022 SpaceFuncData-Input'!C49,2)</f>
        <v>10</v>
      </c>
      <c r="E51" s="20">
        <f>'2022 SpaceFuncData-Input'!D49</f>
        <v>0.5</v>
      </c>
      <c r="F51" s="20">
        <f>'2022 SpaceFuncData-Input'!E49</f>
        <v>275</v>
      </c>
      <c r="G51" s="20">
        <f>'2022 SpaceFuncData-Input'!F49</f>
        <v>475</v>
      </c>
      <c r="H51" s="20">
        <f>'2022 SpaceFuncData-Input'!G49</f>
        <v>1</v>
      </c>
      <c r="I51" s="20">
        <f>'2022 SpaceFuncData-Input'!H49</f>
        <v>0.18</v>
      </c>
      <c r="J51" s="20" t="str">
        <f>'2022 SpaceFuncData-Input'!I49</f>
        <v>Gas</v>
      </c>
      <c r="K51" s="20">
        <f>'2022 SpaceFuncData-Input'!J49</f>
        <v>0.6</v>
      </c>
      <c r="L51" s="20" t="str">
        <f>TRIM(LEFT('2022 SpaceFuncData-Input'!$K49,IF(ISNUMBER(FIND(" (Note",'2022 SpaceFuncData-Input'!$K49,1)),FIND(" (Note",'2022 SpaceFuncData-Input'!$K49,1),99)))</f>
        <v>DetailedTaskWork</v>
      </c>
      <c r="M51" s="20">
        <f>'2022 SpaceFuncData-Input'!L49</f>
        <v>0.2</v>
      </c>
      <c r="N51" s="20" t="str">
        <f>TRIM(LEFT('2022 SpaceFuncData-Input'!$M49,IF(ISNUMBER(FIND(" (Note",'2022 SpaceFuncData-Input'!$M49,1)),FIND(" (Note",'2022 SpaceFuncData-Input'!$M49,1),99)))</f>
        <v>None</v>
      </c>
      <c r="O51" s="20">
        <f>'2022 SpaceFuncData-Input'!N49</f>
        <v>0</v>
      </c>
      <c r="P51" s="20" t="str">
        <f>TRIM(LEFT('2022 SpaceFuncData-Input'!$O49,IF(ISNUMBER(FIND(" (Note",'2022 SpaceFuncData-Input'!$O49,1)),FIND(" (Note",'2022 SpaceFuncData-Input'!$O49,1),99)))</f>
        <v>None</v>
      </c>
      <c r="Q51" s="20">
        <f>'2022 SpaceFuncData-Input'!P49</f>
        <v>0</v>
      </c>
      <c r="R51" s="138">
        <f>'2022 SpaceFuncData-Input'!Q49</f>
        <v>150</v>
      </c>
      <c r="S51" s="138">
        <f>'2022 SpaceFuncData-Input'!R49</f>
        <v>150</v>
      </c>
      <c r="T51" s="20">
        <f>'2022 SpaceFuncData-Input'!S49</f>
        <v>0</v>
      </c>
      <c r="U51" s="20">
        <f>'2022 SpaceFuncData-Input'!T49</f>
        <v>0</v>
      </c>
      <c r="V51" s="138">
        <f>'2022 SpaceFuncData-Input'!U49</f>
        <v>300</v>
      </c>
      <c r="W51" s="20">
        <f>'2022 SpaceFuncData-Input'!V49</f>
        <v>1000</v>
      </c>
      <c r="X51" s="20">
        <f>'2022 SpaceFuncData-Input'!W49</f>
        <v>1.5</v>
      </c>
      <c r="Y51" s="20">
        <f>'2022 SpaceFuncData-Input'!X49</f>
        <v>2</v>
      </c>
      <c r="Z51" s="20" t="str">
        <f>'2022 SpaceFuncData-Input'!Y49</f>
        <v>Manufacturing</v>
      </c>
      <c r="AA51" s="20" t="str">
        <f t="shared" si="5"/>
        <v>ManufacturingOccupancy</v>
      </c>
      <c r="AB51" s="20" t="str">
        <f t="shared" si="5"/>
        <v>ManufacturingReceptacle</v>
      </c>
      <c r="AC51" s="20" t="str">
        <f t="shared" si="5"/>
        <v>ManufacturingServiceHotWater</v>
      </c>
      <c r="AD51" s="20" t="str">
        <f t="shared" si="5"/>
        <v>ManufacturingLights</v>
      </c>
      <c r="AE51" s="20" t="str">
        <f t="shared" si="5"/>
        <v>ManufacturingGasEquip</v>
      </c>
      <c r="AF51" s="20" t="str">
        <f t="shared" si="5"/>
        <v>ManufacturingRefrigeration</v>
      </c>
      <c r="AG51" s="20" t="str">
        <f t="shared" si="5"/>
        <v>ManufacturingInfiltration</v>
      </c>
      <c r="AH51" s="20" t="str">
        <f t="shared" si="5"/>
        <v>ManufacturingHVACAvail</v>
      </c>
      <c r="AI51" s="20" t="str">
        <f t="shared" si="5"/>
        <v>ManufacturingHtgSetpt</v>
      </c>
      <c r="AJ51" s="20" t="str">
        <f t="shared" si="5"/>
        <v>ManufacturingClgSetpt</v>
      </c>
      <c r="AK51" s="20" t="str">
        <f t="shared" si="5"/>
        <v>ManufacturingElevator</v>
      </c>
      <c r="AL51" s="20" t="str">
        <f t="shared" si="5"/>
        <v>ManufacturingEscalator</v>
      </c>
      <c r="AM51" s="20" t="str">
        <f t="shared" si="5"/>
        <v>ManufacturingWtrHtrSetpt</v>
      </c>
      <c r="AN51" s="20">
        <f>'2022 SpaceFuncData-Input'!AC49</f>
        <v>348</v>
      </c>
      <c r="AO51" s="166">
        <f>'2022 SpaceFuncData-Input'!Z49</f>
        <v>1</v>
      </c>
      <c r="AP51" s="166">
        <f>'2022 SpaceFuncData-Input'!AA49</f>
        <v>0</v>
      </c>
      <c r="AQ51" s="166">
        <f>'2022 SpaceFuncData-Input'!AB49</f>
        <v>0</v>
      </c>
      <c r="AR51" s="166" t="s">
        <v>443</v>
      </c>
      <c r="AS51" s="166" t="s">
        <v>288</v>
      </c>
      <c r="AT51" s="172" t="s">
        <v>470</v>
      </c>
      <c r="AU51" s="20" t="s">
        <v>392</v>
      </c>
      <c r="AV51" s="20" t="str">
        <f t="shared" si="6"/>
        <v/>
      </c>
    </row>
    <row r="52" spans="2:48">
      <c r="B52" s="20" t="str">
        <f>TRIM(LEFT('2022 SpaceFuncData-Input'!$A50,IF(ISNUMBER(FIND(" (Note",'2022 SpaceFuncData-Input'!$A50,1)),FIND(" (Note",'2022 SpaceFuncData-Input'!$A50,1),99)))</f>
        <v>Manufacturing, Commercial &amp; Industrial Work Area (High Bay)</v>
      </c>
      <c r="C52" s="20" t="str">
        <f>TRIM('2022 SpaceFuncData-Input'!B50)</f>
        <v>Misc - General manufacturing (excludes heavy industrial and process using chemicals)</v>
      </c>
      <c r="D52" s="20">
        <f>ROUND('2022 SpaceFuncData-Input'!C50,2)</f>
        <v>10</v>
      </c>
      <c r="E52" s="20">
        <f>'2022 SpaceFuncData-Input'!D50</f>
        <v>0.5</v>
      </c>
      <c r="F52" s="20">
        <f>'2022 SpaceFuncData-Input'!E50</f>
        <v>275</v>
      </c>
      <c r="G52" s="20">
        <f>'2022 SpaceFuncData-Input'!F50</f>
        <v>475</v>
      </c>
      <c r="H52" s="20">
        <f>'2022 SpaceFuncData-Input'!G50</f>
        <v>1</v>
      </c>
      <c r="I52" s="20">
        <f>'2022 SpaceFuncData-Input'!H50</f>
        <v>0.18</v>
      </c>
      <c r="J52" s="20" t="str">
        <f>'2022 SpaceFuncData-Input'!I50</f>
        <v>Gas</v>
      </c>
      <c r="K52" s="20">
        <f>'2022 SpaceFuncData-Input'!J50</f>
        <v>0.65</v>
      </c>
      <c r="L52" s="20" t="str">
        <f>TRIM(LEFT('2022 SpaceFuncData-Input'!$K50,IF(ISNUMBER(FIND(" (Note",'2022 SpaceFuncData-Input'!$K50,1)),FIND(" (Note",'2022 SpaceFuncData-Input'!$K50,1),99)))</f>
        <v>DetailedTaskWork</v>
      </c>
      <c r="M52" s="20">
        <f>'2022 SpaceFuncData-Input'!L50</f>
        <v>0.2</v>
      </c>
      <c r="N52" s="20" t="str">
        <f>TRIM(LEFT('2022 SpaceFuncData-Input'!$M50,IF(ISNUMBER(FIND(" (Note",'2022 SpaceFuncData-Input'!$M50,1)),FIND(" (Note",'2022 SpaceFuncData-Input'!$M50,1),99)))</f>
        <v>None</v>
      </c>
      <c r="O52" s="20">
        <f>'2022 SpaceFuncData-Input'!N50</f>
        <v>0</v>
      </c>
      <c r="P52" s="20" t="str">
        <f>TRIM(LEFT('2022 SpaceFuncData-Input'!$O50,IF(ISNUMBER(FIND(" (Note",'2022 SpaceFuncData-Input'!$O50,1)),FIND(" (Note",'2022 SpaceFuncData-Input'!$O50,1),99)))</f>
        <v>None</v>
      </c>
      <c r="Q52" s="20">
        <f>'2022 SpaceFuncData-Input'!P50</f>
        <v>0</v>
      </c>
      <c r="R52" s="138">
        <f>'2022 SpaceFuncData-Input'!Q50</f>
        <v>150</v>
      </c>
      <c r="S52" s="138">
        <f>'2022 SpaceFuncData-Input'!R50</f>
        <v>150</v>
      </c>
      <c r="T52" s="20">
        <f>'2022 SpaceFuncData-Input'!S50</f>
        <v>0</v>
      </c>
      <c r="U52" s="20">
        <f>'2022 SpaceFuncData-Input'!T50</f>
        <v>0</v>
      </c>
      <c r="V52" s="138">
        <f>'2022 SpaceFuncData-Input'!U50</f>
        <v>300</v>
      </c>
      <c r="W52" s="20">
        <f>'2022 SpaceFuncData-Input'!V50</f>
        <v>1000</v>
      </c>
      <c r="X52" s="20">
        <f>'2022 SpaceFuncData-Input'!W50</f>
        <v>1.5</v>
      </c>
      <c r="Y52" s="20">
        <f>'2022 SpaceFuncData-Input'!X50</f>
        <v>2</v>
      </c>
      <c r="Z52" s="20" t="str">
        <f>'2022 SpaceFuncData-Input'!Y50</f>
        <v>Manufacturing</v>
      </c>
      <c r="AA52" s="20" t="str">
        <f t="shared" si="5"/>
        <v>ManufacturingOccupancy</v>
      </c>
      <c r="AB52" s="20" t="str">
        <f t="shared" si="5"/>
        <v>ManufacturingReceptacle</v>
      </c>
      <c r="AC52" s="20" t="str">
        <f t="shared" si="5"/>
        <v>ManufacturingServiceHotWater</v>
      </c>
      <c r="AD52" s="20" t="str">
        <f t="shared" si="5"/>
        <v>ManufacturingLights</v>
      </c>
      <c r="AE52" s="20" t="str">
        <f t="shared" si="5"/>
        <v>ManufacturingGasEquip</v>
      </c>
      <c r="AF52" s="20" t="str">
        <f t="shared" si="5"/>
        <v>ManufacturingRefrigeration</v>
      </c>
      <c r="AG52" s="20" t="str">
        <f t="shared" si="5"/>
        <v>ManufacturingInfiltration</v>
      </c>
      <c r="AH52" s="20" t="str">
        <f t="shared" si="5"/>
        <v>ManufacturingHVACAvail</v>
      </c>
      <c r="AI52" s="20" t="str">
        <f t="shared" si="5"/>
        <v>ManufacturingHtgSetpt</v>
      </c>
      <c r="AJ52" s="20" t="str">
        <f t="shared" si="5"/>
        <v>ManufacturingClgSetpt</v>
      </c>
      <c r="AK52" s="20" t="str">
        <f t="shared" si="5"/>
        <v>ManufacturingElevator</v>
      </c>
      <c r="AL52" s="20" t="str">
        <f t="shared" si="5"/>
        <v>ManufacturingEscalator</v>
      </c>
      <c r="AM52" s="20" t="str">
        <f t="shared" si="5"/>
        <v>ManufacturingWtrHtrSetpt</v>
      </c>
      <c r="AN52" s="20">
        <f>'2022 SpaceFuncData-Input'!AC50</f>
        <v>349</v>
      </c>
      <c r="AO52" s="166">
        <f>'2022 SpaceFuncData-Input'!Z50</f>
        <v>1</v>
      </c>
      <c r="AP52" s="166">
        <f>'2022 SpaceFuncData-Input'!AA50</f>
        <v>0</v>
      </c>
      <c r="AQ52" s="166">
        <f>'2022 SpaceFuncData-Input'!AB50</f>
        <v>0</v>
      </c>
      <c r="AR52" s="166" t="s">
        <v>442</v>
      </c>
      <c r="AS52" s="166" t="s">
        <v>288</v>
      </c>
      <c r="AT52" s="172" t="s">
        <v>470</v>
      </c>
      <c r="AU52" s="20" t="s">
        <v>392</v>
      </c>
      <c r="AV52" s="20" t="str">
        <f t="shared" si="6"/>
        <v/>
      </c>
    </row>
    <row r="53" spans="2:48">
      <c r="B53" s="20" t="str">
        <f>TRIM(LEFT('2022 SpaceFuncData-Input'!$A51,IF(ISNUMBER(FIND(" (Note",'2022 SpaceFuncData-Input'!$A51,1)),FIND(" (Note",'2022 SpaceFuncData-Input'!$A51,1),99)))</f>
        <v>Manufacturing, Commercial &amp; Industrial Work Area (Precision)</v>
      </c>
      <c r="C53" s="20" t="str">
        <f>TRIM('2022 SpaceFuncData-Input'!B51)</f>
        <v>Misc - General manufacturing (excludes heavy industrial and process using chemicals)</v>
      </c>
      <c r="D53" s="20">
        <f>ROUND('2022 SpaceFuncData-Input'!C51,2)</f>
        <v>10</v>
      </c>
      <c r="E53" s="20">
        <f>'2022 SpaceFuncData-Input'!D51</f>
        <v>0.5</v>
      </c>
      <c r="F53" s="20">
        <f>'2022 SpaceFuncData-Input'!E51</f>
        <v>250</v>
      </c>
      <c r="G53" s="20">
        <f>'2022 SpaceFuncData-Input'!F51</f>
        <v>200</v>
      </c>
      <c r="H53" s="20">
        <f>'2022 SpaceFuncData-Input'!G51</f>
        <v>1</v>
      </c>
      <c r="I53" s="20">
        <f>'2022 SpaceFuncData-Input'!H51</f>
        <v>0.18</v>
      </c>
      <c r="J53" s="20" t="str">
        <f>'2022 SpaceFuncData-Input'!I51</f>
        <v>Gas</v>
      </c>
      <c r="K53" s="20">
        <f>'2022 SpaceFuncData-Input'!J51</f>
        <v>0.85</v>
      </c>
      <c r="L53" s="20" t="str">
        <f>TRIM(LEFT('2022 SpaceFuncData-Input'!$K51,IF(ISNUMBER(FIND(" (Note",'2022 SpaceFuncData-Input'!$K51,1)),FIND(" (Note",'2022 SpaceFuncData-Input'!$K51,1),99)))</f>
        <v>PrecisionWork</v>
      </c>
      <c r="M53" s="20">
        <f>'2022 SpaceFuncData-Input'!L51</f>
        <v>0.7</v>
      </c>
      <c r="N53" s="20" t="str">
        <f>TRIM(LEFT('2022 SpaceFuncData-Input'!$M51,IF(ISNUMBER(FIND(" (Note",'2022 SpaceFuncData-Input'!$M51,1)),FIND(" (Note",'2022 SpaceFuncData-Input'!$M51,1),99)))</f>
        <v>None</v>
      </c>
      <c r="O53" s="20">
        <f>'2022 SpaceFuncData-Input'!N51</f>
        <v>0</v>
      </c>
      <c r="P53" s="20" t="str">
        <f>TRIM(LEFT('2022 SpaceFuncData-Input'!$O51,IF(ISNUMBER(FIND(" (Note",'2022 SpaceFuncData-Input'!$O51,1)),FIND(" (Note",'2022 SpaceFuncData-Input'!$O51,1),99)))</f>
        <v>None</v>
      </c>
      <c r="Q53" s="20">
        <f>'2022 SpaceFuncData-Input'!P51</f>
        <v>0</v>
      </c>
      <c r="R53" s="138">
        <f>'2022 SpaceFuncData-Input'!Q51</f>
        <v>150</v>
      </c>
      <c r="S53" s="138">
        <f>'2022 SpaceFuncData-Input'!R51</f>
        <v>150</v>
      </c>
      <c r="T53" s="20">
        <f>'2022 SpaceFuncData-Input'!S51</f>
        <v>0</v>
      </c>
      <c r="U53" s="20">
        <f>'2022 SpaceFuncData-Input'!T51</f>
        <v>0</v>
      </c>
      <c r="V53" s="138">
        <f>'2022 SpaceFuncData-Input'!U51</f>
        <v>1000</v>
      </c>
      <c r="W53" s="20">
        <f>'2022 SpaceFuncData-Input'!V51</f>
        <v>3000</v>
      </c>
      <c r="X53" s="20">
        <f>'2022 SpaceFuncData-Input'!W51</f>
        <v>1.5</v>
      </c>
      <c r="Y53" s="20">
        <f>'2022 SpaceFuncData-Input'!X51</f>
        <v>2</v>
      </c>
      <c r="Z53" s="20" t="str">
        <f>'2022 SpaceFuncData-Input'!Y51</f>
        <v>Manufacturing</v>
      </c>
      <c r="AA53" s="20" t="str">
        <f t="shared" si="5"/>
        <v>ManufacturingOccupancy</v>
      </c>
      <c r="AB53" s="20" t="str">
        <f t="shared" si="5"/>
        <v>ManufacturingReceptacle</v>
      </c>
      <c r="AC53" s="20" t="str">
        <f t="shared" si="5"/>
        <v>ManufacturingServiceHotWater</v>
      </c>
      <c r="AD53" s="20" t="str">
        <f t="shared" si="5"/>
        <v>ManufacturingLights</v>
      </c>
      <c r="AE53" s="20" t="str">
        <f t="shared" si="5"/>
        <v>ManufacturingGasEquip</v>
      </c>
      <c r="AF53" s="20" t="str">
        <f t="shared" si="5"/>
        <v>ManufacturingRefrigeration</v>
      </c>
      <c r="AG53" s="20" t="str">
        <f t="shared" si="5"/>
        <v>ManufacturingInfiltration</v>
      </c>
      <c r="AH53" s="20" t="str">
        <f t="shared" si="5"/>
        <v>ManufacturingHVACAvail</v>
      </c>
      <c r="AI53" s="20" t="str">
        <f t="shared" si="5"/>
        <v>ManufacturingHtgSetpt</v>
      </c>
      <c r="AJ53" s="20" t="str">
        <f t="shared" si="5"/>
        <v>ManufacturingClgSetpt</v>
      </c>
      <c r="AK53" s="20" t="str">
        <f t="shared" si="5"/>
        <v>ManufacturingElevator</v>
      </c>
      <c r="AL53" s="20" t="str">
        <f t="shared" si="5"/>
        <v>ManufacturingEscalator</v>
      </c>
      <c r="AM53" s="20" t="str">
        <f t="shared" si="5"/>
        <v>ManufacturingWtrHtrSetpt</v>
      </c>
      <c r="AN53" s="20">
        <f>'2022 SpaceFuncData-Input'!AC51</f>
        <v>350</v>
      </c>
      <c r="AO53" s="166">
        <f>'2022 SpaceFuncData-Input'!Z51</f>
        <v>1</v>
      </c>
      <c r="AP53" s="166">
        <f>'2022 SpaceFuncData-Input'!AA51</f>
        <v>0</v>
      </c>
      <c r="AQ53" s="166">
        <f>'2022 SpaceFuncData-Input'!AB51</f>
        <v>0</v>
      </c>
      <c r="AR53" s="166" t="s">
        <v>444</v>
      </c>
      <c r="AS53" s="166" t="s">
        <v>288</v>
      </c>
      <c r="AT53" s="172" t="s">
        <v>470</v>
      </c>
      <c r="AU53" s="20" t="s">
        <v>392</v>
      </c>
      <c r="AV53" s="20" t="str">
        <f t="shared" si="6"/>
        <v/>
      </c>
    </row>
    <row r="54" spans="2:48">
      <c r="B54" s="20" t="str">
        <f>TRIM(LEFT('2022 SpaceFuncData-Input'!$A52,IF(ISNUMBER(FIND(" (Note",'2022 SpaceFuncData-Input'!$A52,1)),FIND(" (Note",'2022 SpaceFuncData-Input'!$A52,1),99)))</f>
        <v>Museum Area (Exhibition/Display)</v>
      </c>
      <c r="C54" s="20" t="str">
        <f>TRIM('2022 SpaceFuncData-Input'!B52)</f>
        <v>Assembly - Museums/galleries</v>
      </c>
      <c r="D54" s="20">
        <f>ROUND('2022 SpaceFuncData-Input'!C52,2)</f>
        <v>66.67</v>
      </c>
      <c r="E54" s="20">
        <f>'2022 SpaceFuncData-Input'!D52</f>
        <v>0.5</v>
      </c>
      <c r="F54" s="20">
        <f>'2022 SpaceFuncData-Input'!E52</f>
        <v>250</v>
      </c>
      <c r="G54" s="20">
        <f>'2022 SpaceFuncData-Input'!F52</f>
        <v>250</v>
      </c>
      <c r="H54" s="20">
        <f>'2022 SpaceFuncData-Input'!G52</f>
        <v>1.5</v>
      </c>
      <c r="I54" s="20">
        <f>'2022 SpaceFuncData-Input'!H52</f>
        <v>0.09</v>
      </c>
      <c r="J54" s="20" t="str">
        <f>'2022 SpaceFuncData-Input'!I52</f>
        <v>Electric</v>
      </c>
      <c r="K54" s="20">
        <f>'2022 SpaceFuncData-Input'!J52</f>
        <v>0.6</v>
      </c>
      <c r="L54" s="20" t="str">
        <f>TRIM(LEFT('2022 SpaceFuncData-Input'!$K52,IF(ISNUMBER(FIND(" (Note",'2022 SpaceFuncData-Input'!$K52,1)),FIND(" (Note",'2022 SpaceFuncData-Input'!$K52,1),99)))</f>
        <v>Decorative/Display</v>
      </c>
      <c r="M54" s="20">
        <f>'2022 SpaceFuncData-Input'!L52</f>
        <v>0.45</v>
      </c>
      <c r="N54" s="20" t="str">
        <f>TRIM(LEFT('2022 SpaceFuncData-Input'!$M52,IF(ISNUMBER(FIND(" (Note",'2022 SpaceFuncData-Input'!$M52,1)),FIND(" (Note",'2022 SpaceFuncData-Input'!$M52,1),99)))</f>
        <v>None</v>
      </c>
      <c r="O54" s="20">
        <f>'2022 SpaceFuncData-Input'!N52</f>
        <v>0</v>
      </c>
      <c r="P54" s="20" t="str">
        <f>TRIM(LEFT('2022 SpaceFuncData-Input'!$O52,IF(ISNUMBER(FIND(" (Note",'2022 SpaceFuncData-Input'!$O52,1)),FIND(" (Note",'2022 SpaceFuncData-Input'!$O52,1),99)))</f>
        <v>None</v>
      </c>
      <c r="Q54" s="20">
        <f>'2022 SpaceFuncData-Input'!P52</f>
        <v>0</v>
      </c>
      <c r="R54" s="138">
        <f>'2022 SpaceFuncData-Input'!Q52</f>
        <v>150</v>
      </c>
      <c r="S54" s="138">
        <f>'2022 SpaceFuncData-Input'!R52</f>
        <v>150</v>
      </c>
      <c r="T54" s="20">
        <f>'2022 SpaceFuncData-Input'!S52</f>
        <v>0</v>
      </c>
      <c r="U54" s="20">
        <f>'2022 SpaceFuncData-Input'!T52</f>
        <v>0</v>
      </c>
      <c r="V54" s="138">
        <f>'2022 SpaceFuncData-Input'!U52</f>
        <v>150</v>
      </c>
      <c r="W54" s="20">
        <f>'2022 SpaceFuncData-Input'!V52</f>
        <v>500</v>
      </c>
      <c r="X54" s="20">
        <f>'2022 SpaceFuncData-Input'!W52</f>
        <v>1.5</v>
      </c>
      <c r="Y54" s="20">
        <f>'2022 SpaceFuncData-Input'!X52</f>
        <v>2</v>
      </c>
      <c r="Z54" s="20" t="str">
        <f>'2022 SpaceFuncData-Input'!Y52</f>
        <v>Assembly</v>
      </c>
      <c r="AA54" s="20" t="str">
        <f t="shared" si="5"/>
        <v>AssemblyOccupancy</v>
      </c>
      <c r="AB54" s="20" t="str">
        <f t="shared" si="5"/>
        <v>AssemblyReceptacle</v>
      </c>
      <c r="AC54" s="20" t="str">
        <f t="shared" si="5"/>
        <v>AssemblyServiceHotWater</v>
      </c>
      <c r="AD54" s="20" t="str">
        <f t="shared" si="5"/>
        <v>AssemblyLights</v>
      </c>
      <c r="AE54" s="20" t="str">
        <f t="shared" si="5"/>
        <v>AssemblyGasEquip</v>
      </c>
      <c r="AF54" s="20" t="str">
        <f t="shared" si="5"/>
        <v>AssemblyRefrigeration</v>
      </c>
      <c r="AG54" s="20" t="str">
        <f t="shared" si="5"/>
        <v>AssemblyInfiltration</v>
      </c>
      <c r="AH54" s="20" t="str">
        <f t="shared" si="5"/>
        <v>AssemblyHVACAvail</v>
      </c>
      <c r="AI54" s="20" t="str">
        <f t="shared" si="5"/>
        <v>AssemblyHtgSetpt</v>
      </c>
      <c r="AJ54" s="20" t="str">
        <f t="shared" si="5"/>
        <v>AssemblyClgSetpt</v>
      </c>
      <c r="AK54" s="20" t="str">
        <f t="shared" si="5"/>
        <v>AssemblyElevator</v>
      </c>
      <c r="AL54" s="20" t="str">
        <f t="shared" si="5"/>
        <v>AssemblyEscalator</v>
      </c>
      <c r="AM54" s="20" t="str">
        <f t="shared" si="5"/>
        <v>AssemblyWtrHtrSetpt</v>
      </c>
      <c r="AN54" s="20">
        <f>'2022 SpaceFuncData-Input'!AC52</f>
        <v>351</v>
      </c>
      <c r="AO54" s="20">
        <f>'2022 SpaceFuncData-Input'!Z52</f>
        <v>1</v>
      </c>
      <c r="AP54" s="20">
        <f>'2022 SpaceFuncData-Input'!AA52</f>
        <v>0</v>
      </c>
      <c r="AQ54" s="20">
        <f>'2022 SpaceFuncData-Input'!AB52</f>
        <v>0</v>
      </c>
      <c r="AR54" s="20" t="s">
        <v>464</v>
      </c>
      <c r="AS54" s="20" t="s">
        <v>464</v>
      </c>
      <c r="AT54" s="172" t="s">
        <v>470</v>
      </c>
      <c r="AU54" s="20" t="s">
        <v>392</v>
      </c>
      <c r="AV54" s="20" t="str">
        <f t="shared" si="6"/>
        <v/>
      </c>
    </row>
    <row r="55" spans="2:48">
      <c r="B55" s="20" t="str">
        <f>TRIM(LEFT('2022 SpaceFuncData-Input'!$A53,IF(ISNUMBER(FIND(" (Note",'2022 SpaceFuncData-Input'!$A53,1)),FIND(" (Note",'2022 SpaceFuncData-Input'!$A53,1),99)))</f>
        <v>Museum Area (Restoration Room)</v>
      </c>
      <c r="C55" s="20" t="str">
        <f>TRIM('2022 SpaceFuncData-Input'!B53)</f>
        <v>Misc - General manufacturing (excludes heavy industrial and process using chemicals)</v>
      </c>
      <c r="D55" s="20">
        <f>ROUND('2022 SpaceFuncData-Input'!C53,2)</f>
        <v>10</v>
      </c>
      <c r="E55" s="20">
        <f>'2022 SpaceFuncData-Input'!D53</f>
        <v>0.5</v>
      </c>
      <c r="F55" s="20">
        <f>'2022 SpaceFuncData-Input'!E53</f>
        <v>250</v>
      </c>
      <c r="G55" s="20">
        <f>'2022 SpaceFuncData-Input'!F53</f>
        <v>250</v>
      </c>
      <c r="H55" s="20">
        <f>'2022 SpaceFuncData-Input'!G53</f>
        <v>1.5</v>
      </c>
      <c r="I55" s="20">
        <f>'2022 SpaceFuncData-Input'!H53</f>
        <v>0.18</v>
      </c>
      <c r="J55" s="20" t="str">
        <f>'2022 SpaceFuncData-Input'!I53</f>
        <v>Electric</v>
      </c>
      <c r="K55" s="20">
        <f>'2022 SpaceFuncData-Input'!J53</f>
        <v>0.7</v>
      </c>
      <c r="L55" s="20" t="str">
        <f>TRIM(LEFT('2022 SpaceFuncData-Input'!$K53,IF(ISNUMBER(FIND(" (Note",'2022 SpaceFuncData-Input'!$K53,1)),FIND(" (Note",'2022 SpaceFuncData-Input'!$K53,1),99)))</f>
        <v>DetailedTaskWork</v>
      </c>
      <c r="M55" s="20">
        <f>'2022 SpaceFuncData-Input'!L53</f>
        <v>0.35</v>
      </c>
      <c r="N55" s="20" t="str">
        <f>TRIM(LEFT('2022 SpaceFuncData-Input'!$M53,IF(ISNUMBER(FIND(" (Note",'2022 SpaceFuncData-Input'!$M53,1)),FIND(" (Note",'2022 SpaceFuncData-Input'!$M53,1),99)))</f>
        <v>None</v>
      </c>
      <c r="O55" s="20">
        <f>'2022 SpaceFuncData-Input'!N53</f>
        <v>0</v>
      </c>
      <c r="P55" s="20" t="str">
        <f>TRIM(LEFT('2022 SpaceFuncData-Input'!$O53,IF(ISNUMBER(FIND(" (Note",'2022 SpaceFuncData-Input'!$O53,1)),FIND(" (Note",'2022 SpaceFuncData-Input'!$O53,1),99)))</f>
        <v>None</v>
      </c>
      <c r="Q55" s="20">
        <f>'2022 SpaceFuncData-Input'!P53</f>
        <v>0</v>
      </c>
      <c r="R55" s="138">
        <f>'2022 SpaceFuncData-Input'!Q53</f>
        <v>150</v>
      </c>
      <c r="S55" s="138">
        <f>'2022 SpaceFuncData-Input'!R53</f>
        <v>150</v>
      </c>
      <c r="T55" s="20">
        <f>'2022 SpaceFuncData-Input'!S53</f>
        <v>0</v>
      </c>
      <c r="U55" s="20">
        <f>'2022 SpaceFuncData-Input'!T53</f>
        <v>0</v>
      </c>
      <c r="V55" s="138">
        <f>'2022 SpaceFuncData-Input'!U53</f>
        <v>150</v>
      </c>
      <c r="W55" s="20">
        <f>'2022 SpaceFuncData-Input'!V53</f>
        <v>500</v>
      </c>
      <c r="X55" s="20">
        <f>'2022 SpaceFuncData-Input'!W53</f>
        <v>1.5</v>
      </c>
      <c r="Y55" s="20">
        <f>'2022 SpaceFuncData-Input'!X53</f>
        <v>2</v>
      </c>
      <c r="Z55" s="20" t="str">
        <f>'2022 SpaceFuncData-Input'!Y53</f>
        <v>Assembly</v>
      </c>
      <c r="AA55" s="20" t="str">
        <f t="shared" ref="AA55:AM64" si="7">$Z55&amp;AA$90</f>
        <v>AssemblyOccupancy</v>
      </c>
      <c r="AB55" s="20" t="str">
        <f t="shared" si="7"/>
        <v>AssemblyReceptacle</v>
      </c>
      <c r="AC55" s="20" t="str">
        <f t="shared" si="7"/>
        <v>AssemblyServiceHotWater</v>
      </c>
      <c r="AD55" s="20" t="str">
        <f t="shared" si="7"/>
        <v>AssemblyLights</v>
      </c>
      <c r="AE55" s="20" t="str">
        <f t="shared" si="7"/>
        <v>AssemblyGasEquip</v>
      </c>
      <c r="AF55" s="20" t="str">
        <f t="shared" si="7"/>
        <v>AssemblyRefrigeration</v>
      </c>
      <c r="AG55" s="20" t="str">
        <f t="shared" si="7"/>
        <v>AssemblyInfiltration</v>
      </c>
      <c r="AH55" s="20" t="str">
        <f t="shared" si="7"/>
        <v>AssemblyHVACAvail</v>
      </c>
      <c r="AI55" s="20" t="str">
        <f t="shared" si="7"/>
        <v>AssemblyHtgSetpt</v>
      </c>
      <c r="AJ55" s="20" t="str">
        <f t="shared" si="7"/>
        <v>AssemblyClgSetpt</v>
      </c>
      <c r="AK55" s="20" t="str">
        <f t="shared" si="7"/>
        <v>AssemblyElevator</v>
      </c>
      <c r="AL55" s="20" t="str">
        <f t="shared" si="7"/>
        <v>AssemblyEscalator</v>
      </c>
      <c r="AM55" s="20" t="str">
        <f t="shared" si="7"/>
        <v>AssemblyWtrHtrSetpt</v>
      </c>
      <c r="AN55" s="20">
        <f>'2022 SpaceFuncData-Input'!AC53</f>
        <v>352</v>
      </c>
      <c r="AO55" s="20">
        <f>'2022 SpaceFuncData-Input'!Z53</f>
        <v>1</v>
      </c>
      <c r="AP55" s="20">
        <f>'2022 SpaceFuncData-Input'!AA53</f>
        <v>0</v>
      </c>
      <c r="AQ55" s="20">
        <f>'2022 SpaceFuncData-Input'!AB53</f>
        <v>0</v>
      </c>
      <c r="AR55" s="20" t="s">
        <v>465</v>
      </c>
      <c r="AS55" s="20" t="s">
        <v>288</v>
      </c>
      <c r="AT55" s="172" t="s">
        <v>470</v>
      </c>
      <c r="AU55" s="20" t="s">
        <v>392</v>
      </c>
      <c r="AV55" s="20" t="str">
        <f t="shared" si="6"/>
        <v/>
      </c>
    </row>
    <row r="56" spans="2:48">
      <c r="B56" s="20" t="str">
        <f>TRIM(LEFT('2022 SpaceFuncData-Input'!$A54,IF(ISNUMBER(FIND(" (Note",'2022 SpaceFuncData-Input'!$A54,1)),FIND(" (Note",'2022 SpaceFuncData-Input'!$A54,1),99)))</f>
        <v>Office Area (&gt;250 square feet)</v>
      </c>
      <c r="C56" s="20" t="str">
        <f>TRIM('2022 SpaceFuncData-Input'!B54)</f>
        <v>Office - Office space</v>
      </c>
      <c r="D56" s="20">
        <f>ROUND('2022 SpaceFuncData-Input'!C54,2)</f>
        <v>10</v>
      </c>
      <c r="E56" s="20">
        <f>'2022 SpaceFuncData-Input'!D54</f>
        <v>0.5</v>
      </c>
      <c r="F56" s="20">
        <f>'2022 SpaceFuncData-Input'!E54</f>
        <v>250</v>
      </c>
      <c r="G56" s="20">
        <f>'2022 SpaceFuncData-Input'!F54</f>
        <v>200</v>
      </c>
      <c r="H56" s="20">
        <f>'2022 SpaceFuncData-Input'!G54</f>
        <v>1.5</v>
      </c>
      <c r="I56" s="20">
        <f>'2022 SpaceFuncData-Input'!H54</f>
        <v>0.18</v>
      </c>
      <c r="J56" s="20" t="str">
        <f>'2022 SpaceFuncData-Input'!I54</f>
        <v>Electric</v>
      </c>
      <c r="K56" s="20">
        <f>'2022 SpaceFuncData-Input'!J54</f>
        <v>0.6</v>
      </c>
      <c r="L56" s="20" t="str">
        <f>TRIM(LEFT('2022 SpaceFuncData-Input'!$K54,IF(ISNUMBER(FIND(" (Note",'2022 SpaceFuncData-Input'!$K54,1)),FIND(" (Note",'2022 SpaceFuncData-Input'!$K54,1),99)))</f>
        <v>Decorative/Display&amp;PortableLightingForOffice</v>
      </c>
      <c r="M56" s="20">
        <f>'2022 SpaceFuncData-Input'!L54</f>
        <v>0.2</v>
      </c>
      <c r="N56" s="20" t="str">
        <f>TRIM(LEFT('2022 SpaceFuncData-Input'!$M54,IF(ISNUMBER(FIND(" (Note",'2022 SpaceFuncData-Input'!$M54,1)),FIND(" (Note",'2022 SpaceFuncData-Input'!$M54,1),99)))</f>
        <v>None</v>
      </c>
      <c r="O56" s="20">
        <f>'2022 SpaceFuncData-Input'!N54</f>
        <v>0</v>
      </c>
      <c r="P56" s="20" t="str">
        <f>TRIM(LEFT('2022 SpaceFuncData-Input'!$O54,IF(ISNUMBER(FIND(" (Note",'2022 SpaceFuncData-Input'!$O54,1)),FIND(" (Note",'2022 SpaceFuncData-Input'!$O54,1),99)))</f>
        <v>None</v>
      </c>
      <c r="Q56" s="20">
        <f>'2022 SpaceFuncData-Input'!P54</f>
        <v>0</v>
      </c>
      <c r="R56" s="138">
        <f>'2022 SpaceFuncData-Input'!Q54</f>
        <v>150</v>
      </c>
      <c r="S56" s="138">
        <f>'2022 SpaceFuncData-Input'!R54</f>
        <v>150</v>
      </c>
      <c r="T56" s="20">
        <f>'2022 SpaceFuncData-Input'!S54</f>
        <v>0</v>
      </c>
      <c r="U56" s="20">
        <f>'2022 SpaceFuncData-Input'!T54</f>
        <v>0</v>
      </c>
      <c r="V56" s="138">
        <f>'2022 SpaceFuncData-Input'!U54</f>
        <v>75</v>
      </c>
      <c r="W56" s="20">
        <f>'2022 SpaceFuncData-Input'!V54</f>
        <v>500</v>
      </c>
      <c r="X56" s="20">
        <f>'2022 SpaceFuncData-Input'!W54</f>
        <v>1</v>
      </c>
      <c r="Y56" s="20">
        <f>'2022 SpaceFuncData-Input'!X54</f>
        <v>4</v>
      </c>
      <c r="Z56" s="20" t="str">
        <f>'2022 SpaceFuncData-Input'!Y54</f>
        <v>Office</v>
      </c>
      <c r="AA56" s="20" t="str">
        <f t="shared" si="7"/>
        <v>OfficeOccupancy</v>
      </c>
      <c r="AB56" s="20" t="str">
        <f t="shared" si="7"/>
        <v>OfficeReceptacle</v>
      </c>
      <c r="AC56" s="20" t="str">
        <f t="shared" si="7"/>
        <v>OfficeServiceHotWater</v>
      </c>
      <c r="AD56" s="20" t="str">
        <f t="shared" si="7"/>
        <v>OfficeLights</v>
      </c>
      <c r="AE56" s="20" t="str">
        <f t="shared" si="7"/>
        <v>OfficeGasEquip</v>
      </c>
      <c r="AF56" s="20" t="str">
        <f t="shared" si="7"/>
        <v>OfficeRefrigeration</v>
      </c>
      <c r="AG56" s="20" t="str">
        <f t="shared" si="7"/>
        <v>OfficeInfiltration</v>
      </c>
      <c r="AH56" s="20" t="str">
        <f t="shared" si="7"/>
        <v>OfficeHVACAvail</v>
      </c>
      <c r="AI56" s="20" t="str">
        <f t="shared" si="7"/>
        <v>OfficeHtgSetpt</v>
      </c>
      <c r="AJ56" s="20" t="str">
        <f t="shared" si="7"/>
        <v>OfficeClgSetpt</v>
      </c>
      <c r="AK56" s="20" t="str">
        <f t="shared" si="7"/>
        <v>OfficeElevator</v>
      </c>
      <c r="AL56" s="20" t="str">
        <f t="shared" si="7"/>
        <v>OfficeEscalator</v>
      </c>
      <c r="AM56" s="20" t="str">
        <f t="shared" si="7"/>
        <v>OfficeWtrHtrSetpt</v>
      </c>
      <c r="AN56" s="20">
        <f>'2022 SpaceFuncData-Input'!AC54</f>
        <v>353</v>
      </c>
      <c r="AO56" s="20">
        <f>'2022 SpaceFuncData-Input'!Z54</f>
        <v>1</v>
      </c>
      <c r="AP56" s="20">
        <f>'2022 SpaceFuncData-Input'!AA54</f>
        <v>0</v>
      </c>
      <c r="AQ56" s="20">
        <f>'2022 SpaceFuncData-Input'!AB54</f>
        <v>0</v>
      </c>
      <c r="AR56" s="20" t="s">
        <v>467</v>
      </c>
      <c r="AS56" s="20" t="s">
        <v>288</v>
      </c>
      <c r="AT56" s="20" t="s">
        <v>424</v>
      </c>
      <c r="AU56" s="20" t="s">
        <v>392</v>
      </c>
      <c r="AV56" s="20" t="str">
        <f t="shared" si="6"/>
        <v/>
      </c>
    </row>
    <row r="57" spans="2:48">
      <c r="B57" s="20" t="str">
        <f>TRIM(LEFT('2022 SpaceFuncData-Input'!$A55,IF(ISNUMBER(FIND(" (Note",'2022 SpaceFuncData-Input'!$A55,1)),FIND(" (Note",'2022 SpaceFuncData-Input'!$A55,1),99)))</f>
        <v>Office Area (&lt;250 square feet)</v>
      </c>
      <c r="C57" s="20" t="str">
        <f>TRIM('2022 SpaceFuncData-Input'!B55)</f>
        <v>Office - Office space</v>
      </c>
      <c r="D57" s="20">
        <f>ROUND('2022 SpaceFuncData-Input'!C55,2)</f>
        <v>10</v>
      </c>
      <c r="E57" s="20">
        <f>'2022 SpaceFuncData-Input'!D55</f>
        <v>0.5</v>
      </c>
      <c r="F57" s="20">
        <f>'2022 SpaceFuncData-Input'!E55</f>
        <v>250</v>
      </c>
      <c r="G57" s="20">
        <f>'2022 SpaceFuncData-Input'!F55</f>
        <v>200</v>
      </c>
      <c r="H57" s="20">
        <f>'2022 SpaceFuncData-Input'!G55</f>
        <v>1.5</v>
      </c>
      <c r="I57" s="20">
        <f>'2022 SpaceFuncData-Input'!H55</f>
        <v>0.18</v>
      </c>
      <c r="J57" s="20" t="str">
        <f>'2022 SpaceFuncData-Input'!I55</f>
        <v>Electric</v>
      </c>
      <c r="K57" s="20">
        <f>'2022 SpaceFuncData-Input'!J55</f>
        <v>0.65</v>
      </c>
      <c r="L57" s="20" t="str">
        <f>TRIM(LEFT('2022 SpaceFuncData-Input'!$K55,IF(ISNUMBER(FIND(" (Note",'2022 SpaceFuncData-Input'!$K55,1)),FIND(" (Note",'2022 SpaceFuncData-Input'!$K55,1),99)))</f>
        <v>Decorative/Display&amp;PortableLightingForOffice</v>
      </c>
      <c r="M57" s="20">
        <f>'2022 SpaceFuncData-Input'!L55</f>
        <v>0.2</v>
      </c>
      <c r="N57" s="20" t="str">
        <f>TRIM(LEFT('2022 SpaceFuncData-Input'!$M55,IF(ISNUMBER(FIND(" (Note",'2022 SpaceFuncData-Input'!$M55,1)),FIND(" (Note",'2022 SpaceFuncData-Input'!$M55,1),99)))</f>
        <v>None</v>
      </c>
      <c r="O57" s="20">
        <f>'2022 SpaceFuncData-Input'!N55</f>
        <v>0</v>
      </c>
      <c r="P57" s="20" t="str">
        <f>TRIM(LEFT('2022 SpaceFuncData-Input'!$O55,IF(ISNUMBER(FIND(" (Note",'2022 SpaceFuncData-Input'!$O55,1)),FIND(" (Note",'2022 SpaceFuncData-Input'!$O55,1),99)))</f>
        <v>None</v>
      </c>
      <c r="Q57" s="20">
        <f>'2022 SpaceFuncData-Input'!P55</f>
        <v>0</v>
      </c>
      <c r="R57" s="138">
        <f>'2022 SpaceFuncData-Input'!Q55</f>
        <v>150</v>
      </c>
      <c r="S57" s="138">
        <f>'2022 SpaceFuncData-Input'!R55</f>
        <v>150</v>
      </c>
      <c r="T57" s="20">
        <f>'2022 SpaceFuncData-Input'!S55</f>
        <v>0</v>
      </c>
      <c r="U57" s="20">
        <f>'2022 SpaceFuncData-Input'!T55</f>
        <v>0</v>
      </c>
      <c r="V57" s="138">
        <f>'2022 SpaceFuncData-Input'!U55</f>
        <v>75</v>
      </c>
      <c r="W57" s="20">
        <f>'2022 SpaceFuncData-Input'!V55</f>
        <v>500</v>
      </c>
      <c r="X57" s="20">
        <f>'2022 SpaceFuncData-Input'!W55</f>
        <v>1.5</v>
      </c>
      <c r="Y57" s="20">
        <f>'2022 SpaceFuncData-Input'!X55</f>
        <v>2</v>
      </c>
      <c r="Z57" s="20" t="str">
        <f>'2022 SpaceFuncData-Input'!Y55</f>
        <v>Office</v>
      </c>
      <c r="AA57" s="20" t="str">
        <f t="shared" si="7"/>
        <v>OfficeOccupancy</v>
      </c>
      <c r="AB57" s="20" t="str">
        <f t="shared" si="7"/>
        <v>OfficeReceptacle</v>
      </c>
      <c r="AC57" s="20" t="str">
        <f t="shared" si="7"/>
        <v>OfficeServiceHotWater</v>
      </c>
      <c r="AD57" s="20" t="str">
        <f t="shared" si="7"/>
        <v>OfficeLights</v>
      </c>
      <c r="AE57" s="20" t="str">
        <f t="shared" si="7"/>
        <v>OfficeGasEquip</v>
      </c>
      <c r="AF57" s="20" t="str">
        <f t="shared" si="7"/>
        <v>OfficeRefrigeration</v>
      </c>
      <c r="AG57" s="20" t="str">
        <f t="shared" si="7"/>
        <v>OfficeInfiltration</v>
      </c>
      <c r="AH57" s="20" t="str">
        <f t="shared" si="7"/>
        <v>OfficeHVACAvail</v>
      </c>
      <c r="AI57" s="20" t="str">
        <f t="shared" si="7"/>
        <v>OfficeHtgSetpt</v>
      </c>
      <c r="AJ57" s="20" t="str">
        <f t="shared" si="7"/>
        <v>OfficeClgSetpt</v>
      </c>
      <c r="AK57" s="20" t="str">
        <f t="shared" si="7"/>
        <v>OfficeElevator</v>
      </c>
      <c r="AL57" s="20" t="str">
        <f t="shared" si="7"/>
        <v>OfficeEscalator</v>
      </c>
      <c r="AM57" s="20" t="str">
        <f t="shared" si="7"/>
        <v>OfficeWtrHtrSetpt</v>
      </c>
      <c r="AN57" s="20">
        <f>'2022 SpaceFuncData-Input'!AC55</f>
        <v>354</v>
      </c>
      <c r="AO57" s="20">
        <f>'2022 SpaceFuncData-Input'!Z55</f>
        <v>1</v>
      </c>
      <c r="AP57" s="20">
        <f>'2022 SpaceFuncData-Input'!AA55</f>
        <v>0</v>
      </c>
      <c r="AQ57" s="20">
        <f>'2022 SpaceFuncData-Input'!AB55</f>
        <v>0</v>
      </c>
      <c r="AR57" s="20" t="s">
        <v>466</v>
      </c>
      <c r="AS57" s="20" t="s">
        <v>288</v>
      </c>
      <c r="AT57" s="20" t="s">
        <v>424</v>
      </c>
      <c r="AU57" s="20" t="s">
        <v>392</v>
      </c>
      <c r="AV57" s="20" t="str">
        <f t="shared" si="6"/>
        <v/>
      </c>
    </row>
    <row r="58" spans="2:48">
      <c r="B58" s="20" t="str">
        <f>TRIM(LEFT('2022 SpaceFuncData-Input'!$A56,IF(ISNUMBER(FIND(" (Note",'2022 SpaceFuncData-Input'!$A56,1)),FIND(" (Note",'2022 SpaceFuncData-Input'!$A56,1),99)))</f>
        <v>Parking Garage Area (Parking Zone and Ramps)</v>
      </c>
      <c r="C58" s="20" t="str">
        <f>TRIM('2022 SpaceFuncData-Input'!B56)</f>
        <v>Exhaust - Parking garages</v>
      </c>
      <c r="D58" s="20">
        <f>ROUND('2022 SpaceFuncData-Input'!C56,2)</f>
        <v>5</v>
      </c>
      <c r="E58" s="20">
        <f>'2022 SpaceFuncData-Input'!D56</f>
        <v>0.5</v>
      </c>
      <c r="F58" s="20">
        <f>'2022 SpaceFuncData-Input'!E56</f>
        <v>250</v>
      </c>
      <c r="G58" s="20">
        <f>'2022 SpaceFuncData-Input'!F56</f>
        <v>200</v>
      </c>
      <c r="H58" s="20">
        <f>'2022 SpaceFuncData-Input'!G56</f>
        <v>0</v>
      </c>
      <c r="I58" s="20">
        <f>'2022 SpaceFuncData-Input'!H56</f>
        <v>0</v>
      </c>
      <c r="J58" s="20" t="str">
        <f>'2022 SpaceFuncData-Input'!I56</f>
        <v>Electric</v>
      </c>
      <c r="K58" s="20">
        <f>'2022 SpaceFuncData-Input'!J56</f>
        <v>0.1</v>
      </c>
      <c r="L58" s="20" t="str">
        <f>TRIM(LEFT('2022 SpaceFuncData-Input'!$K56,IF(ISNUMBER(FIND(" (Note",'2022 SpaceFuncData-Input'!$K56,1)),FIND(" (Note",'2022 SpaceFuncData-Input'!$K56,1),99)))</f>
        <v>FirstATM/TicketMachine (W)</v>
      </c>
      <c r="M58" s="20">
        <f>'2022 SpaceFuncData-Input'!L56</f>
        <v>100</v>
      </c>
      <c r="N58" s="20" t="str">
        <f>TRIM(LEFT('2022 SpaceFuncData-Input'!$M56,IF(ISNUMBER(FIND(" (Note",'2022 SpaceFuncData-Input'!$M56,1)),FIND(" (Note",'2022 SpaceFuncData-Input'!$M56,1),99)))</f>
        <v>AdditionalATM/TicketMachine (50 W each)</v>
      </c>
      <c r="O58" s="20">
        <f>'2022 SpaceFuncData-Input'!N56</f>
        <v>50</v>
      </c>
      <c r="P58" s="20" t="str">
        <f>TRIM(LEFT('2022 SpaceFuncData-Input'!$O56,IF(ISNUMBER(FIND(" (Note",'2022 SpaceFuncData-Input'!$O56,1)),FIND(" (Note",'2022 SpaceFuncData-Input'!$O56,1),99)))</f>
        <v>None</v>
      </c>
      <c r="Q58" s="20">
        <f>'2022 SpaceFuncData-Input'!P56</f>
        <v>0</v>
      </c>
      <c r="R58" s="138">
        <f>'2022 SpaceFuncData-Input'!Q56</f>
        <v>8760</v>
      </c>
      <c r="S58" s="138">
        <f>'2022 SpaceFuncData-Input'!R56</f>
        <v>8760</v>
      </c>
      <c r="T58" s="20">
        <f>'2022 SpaceFuncData-Input'!S56</f>
        <v>0</v>
      </c>
      <c r="U58" s="20">
        <f>'2022 SpaceFuncData-Input'!T56</f>
        <v>0</v>
      </c>
      <c r="V58" s="138">
        <f>'2022 SpaceFuncData-Input'!U56</f>
        <v>10</v>
      </c>
      <c r="W58" s="20">
        <f>'2022 SpaceFuncData-Input'!V56</f>
        <v>40</v>
      </c>
      <c r="X58" s="20">
        <f>'2022 SpaceFuncData-Input'!W56</f>
        <v>1.5</v>
      </c>
      <c r="Y58" s="20">
        <f>'2022 SpaceFuncData-Input'!X56</f>
        <v>2</v>
      </c>
      <c r="Z58" s="20" t="str">
        <f>'2022 SpaceFuncData-Input'!Y56</f>
        <v>Parking</v>
      </c>
      <c r="AA58" s="20" t="str">
        <f t="shared" si="7"/>
        <v>ParkingOccupancy</v>
      </c>
      <c r="AB58" s="20" t="str">
        <f t="shared" si="7"/>
        <v>ParkingReceptacle</v>
      </c>
      <c r="AC58" s="20" t="str">
        <f t="shared" si="7"/>
        <v>ParkingServiceHotWater</v>
      </c>
      <c r="AD58" s="20" t="str">
        <f t="shared" si="7"/>
        <v>ParkingLights</v>
      </c>
      <c r="AE58" s="20" t="str">
        <f t="shared" si="7"/>
        <v>ParkingGasEquip</v>
      </c>
      <c r="AF58" s="20" t="str">
        <f t="shared" si="7"/>
        <v>ParkingRefrigeration</v>
      </c>
      <c r="AG58" s="20" t="str">
        <f t="shared" si="7"/>
        <v>ParkingInfiltration</v>
      </c>
      <c r="AH58" s="20" t="str">
        <f t="shared" si="7"/>
        <v>ParkingHVACAvail</v>
      </c>
      <c r="AI58" s="20" t="str">
        <f t="shared" si="7"/>
        <v>ParkingHtgSetpt</v>
      </c>
      <c r="AJ58" s="20" t="str">
        <f t="shared" si="7"/>
        <v>ParkingClgSetpt</v>
      </c>
      <c r="AK58" s="20" t="str">
        <f t="shared" si="7"/>
        <v>ParkingElevator</v>
      </c>
      <c r="AL58" s="20" t="str">
        <f t="shared" si="7"/>
        <v>ParkingEscalator</v>
      </c>
      <c r="AM58" s="20" t="str">
        <f t="shared" si="7"/>
        <v>ParkingWtrHtrSetpt</v>
      </c>
      <c r="AN58" s="20">
        <f>'2022 SpaceFuncData-Input'!AC56</f>
        <v>355</v>
      </c>
      <c r="AO58" s="166">
        <f>'2022 SpaceFuncData-Input'!Z56</f>
        <v>1</v>
      </c>
      <c r="AP58" s="166">
        <f>'2022 SpaceFuncData-Input'!AA56</f>
        <v>1</v>
      </c>
      <c r="AQ58" s="166">
        <f>'2022 SpaceFuncData-Input'!AB56</f>
        <v>0</v>
      </c>
      <c r="AR58" s="167" t="s">
        <v>472</v>
      </c>
      <c r="AS58" s="167" t="s">
        <v>288</v>
      </c>
      <c r="AT58" s="20" t="s">
        <v>470</v>
      </c>
      <c r="AU58" s="20" t="s">
        <v>392</v>
      </c>
      <c r="AV58" s="20" t="str">
        <f t="shared" si="6"/>
        <v/>
      </c>
    </row>
    <row r="59" spans="2:48">
      <c r="B59" s="20" t="str">
        <f>TRIM(LEFT('2022 SpaceFuncData-Input'!$A57,IF(ISNUMBER(FIND(" (Note",'2022 SpaceFuncData-Input'!$A57,1)),FIND(" (Note",'2022 SpaceFuncData-Input'!$A57,1),99)))</f>
        <v>Parking Garage Area (Daylight Adaptation Zones)</v>
      </c>
      <c r="C59" s="20" t="str">
        <f>TRIM('2022 SpaceFuncData-Input'!B57)</f>
        <v>Exhaust - Parking garages</v>
      </c>
      <c r="D59" s="20">
        <f>ROUND('2022 SpaceFuncData-Input'!C57,2)</f>
        <v>5</v>
      </c>
      <c r="E59" s="20">
        <f>'2022 SpaceFuncData-Input'!D57</f>
        <v>0.5</v>
      </c>
      <c r="F59" s="20">
        <f>'2022 SpaceFuncData-Input'!E57</f>
        <v>250</v>
      </c>
      <c r="G59" s="20">
        <f>'2022 SpaceFuncData-Input'!F57</f>
        <v>200</v>
      </c>
      <c r="H59" s="20">
        <f>'2022 SpaceFuncData-Input'!G57</f>
        <v>0</v>
      </c>
      <c r="I59" s="20">
        <f>'2022 SpaceFuncData-Input'!H57</f>
        <v>0</v>
      </c>
      <c r="J59" s="20" t="str">
        <f>'2022 SpaceFuncData-Input'!I57</f>
        <v>Electric</v>
      </c>
      <c r="K59" s="20">
        <f>'2022 SpaceFuncData-Input'!J57</f>
        <v>1</v>
      </c>
      <c r="L59" s="20" t="str">
        <f>TRIM(LEFT('2022 SpaceFuncData-Input'!$K57,IF(ISNUMBER(FIND(" (Note",'2022 SpaceFuncData-Input'!$K57,1)),FIND(" (Note",'2022 SpaceFuncData-Input'!$K57,1),99)))</f>
        <v>None</v>
      </c>
      <c r="M59" s="20">
        <f>'2022 SpaceFuncData-Input'!L57</f>
        <v>0</v>
      </c>
      <c r="N59" s="20" t="str">
        <f>TRIM(LEFT('2022 SpaceFuncData-Input'!$M57,IF(ISNUMBER(FIND(" (Note",'2022 SpaceFuncData-Input'!$M57,1)),FIND(" (Note",'2022 SpaceFuncData-Input'!$M57,1),99)))</f>
        <v>None</v>
      </c>
      <c r="O59" s="20">
        <f>'2022 SpaceFuncData-Input'!N57</f>
        <v>0</v>
      </c>
      <c r="P59" s="20" t="str">
        <f>TRIM(LEFT('2022 SpaceFuncData-Input'!$O57,IF(ISNUMBER(FIND(" (Note",'2022 SpaceFuncData-Input'!$O57,1)),FIND(" (Note",'2022 SpaceFuncData-Input'!$O57,1),99)))</f>
        <v>None</v>
      </c>
      <c r="Q59" s="20">
        <f>'2022 SpaceFuncData-Input'!P57</f>
        <v>0</v>
      </c>
      <c r="R59" s="138">
        <f>'2022 SpaceFuncData-Input'!Q57</f>
        <v>8760</v>
      </c>
      <c r="S59" s="138">
        <f>'2022 SpaceFuncData-Input'!R57</f>
        <v>8760</v>
      </c>
      <c r="T59" s="20">
        <f>'2022 SpaceFuncData-Input'!S57</f>
        <v>0</v>
      </c>
      <c r="U59" s="20">
        <f>'2022 SpaceFuncData-Input'!T57</f>
        <v>0</v>
      </c>
      <c r="V59" s="138">
        <f>'2022 SpaceFuncData-Input'!U57</f>
        <v>10</v>
      </c>
      <c r="W59" s="20">
        <f>'2022 SpaceFuncData-Input'!V57</f>
        <v>40</v>
      </c>
      <c r="X59" s="20">
        <f>'2022 SpaceFuncData-Input'!W57</f>
        <v>1.5</v>
      </c>
      <c r="Y59" s="20">
        <f>'2022 SpaceFuncData-Input'!X57</f>
        <v>2</v>
      </c>
      <c r="Z59" s="20" t="str">
        <f>'2022 SpaceFuncData-Input'!Y57</f>
        <v>Parking</v>
      </c>
      <c r="AA59" s="20" t="str">
        <f t="shared" si="7"/>
        <v>ParkingOccupancy</v>
      </c>
      <c r="AB59" s="20" t="str">
        <f t="shared" si="7"/>
        <v>ParkingReceptacle</v>
      </c>
      <c r="AC59" s="20" t="str">
        <f t="shared" si="7"/>
        <v>ParkingServiceHotWater</v>
      </c>
      <c r="AD59" s="20" t="str">
        <f t="shared" si="7"/>
        <v>ParkingLights</v>
      </c>
      <c r="AE59" s="20" t="str">
        <f t="shared" si="7"/>
        <v>ParkingGasEquip</v>
      </c>
      <c r="AF59" s="20" t="str">
        <f t="shared" si="7"/>
        <v>ParkingRefrigeration</v>
      </c>
      <c r="AG59" s="20" t="str">
        <f t="shared" si="7"/>
        <v>ParkingInfiltration</v>
      </c>
      <c r="AH59" s="20" t="str">
        <f t="shared" si="7"/>
        <v>ParkingHVACAvail</v>
      </c>
      <c r="AI59" s="20" t="str">
        <f t="shared" si="7"/>
        <v>ParkingHtgSetpt</v>
      </c>
      <c r="AJ59" s="20" t="str">
        <f t="shared" si="7"/>
        <v>ParkingClgSetpt</v>
      </c>
      <c r="AK59" s="20" t="str">
        <f t="shared" si="7"/>
        <v>ParkingElevator</v>
      </c>
      <c r="AL59" s="20" t="str">
        <f t="shared" si="7"/>
        <v>ParkingEscalator</v>
      </c>
      <c r="AM59" s="20" t="str">
        <f t="shared" si="7"/>
        <v>ParkingWtrHtrSetpt</v>
      </c>
      <c r="AN59" s="20">
        <f>'2022 SpaceFuncData-Input'!AC57</f>
        <v>356</v>
      </c>
      <c r="AO59" s="20">
        <f>'2022 SpaceFuncData-Input'!Z57</f>
        <v>1</v>
      </c>
      <c r="AP59" s="20">
        <f>'2022 SpaceFuncData-Input'!AA57</f>
        <v>1</v>
      </c>
      <c r="AQ59" s="20">
        <f>'2022 SpaceFuncData-Input'!AB57</f>
        <v>0</v>
      </c>
      <c r="AR59" s="20" t="s">
        <v>469</v>
      </c>
      <c r="AS59" s="20" t="s">
        <v>288</v>
      </c>
      <c r="AT59" s="20" t="s">
        <v>470</v>
      </c>
      <c r="AU59" s="20" t="s">
        <v>392</v>
      </c>
      <c r="AV59" s="20" t="str">
        <f t="shared" si="6"/>
        <v/>
      </c>
    </row>
    <row r="60" spans="2:48">
      <c r="B60" s="20" t="str">
        <f>TRIM(LEFT('2022 SpaceFuncData-Input'!$A58,IF(ISNUMBER(FIND(" (Note",'2022 SpaceFuncData-Input'!$A58,1)),FIND(" (Note",'2022 SpaceFuncData-Input'!$A58,1),99)))</f>
        <v>Pharmacy Area</v>
      </c>
      <c r="C60" s="20" t="str">
        <f>TRIM('2022 SpaceFuncData-Input'!B58)</f>
        <v>Misc - Pharmacy (preparation area)</v>
      </c>
      <c r="D60" s="20">
        <f>ROUND('2022 SpaceFuncData-Input'!C58,2)</f>
        <v>10</v>
      </c>
      <c r="E60" s="20">
        <f>'2022 SpaceFuncData-Input'!D58</f>
        <v>0.5</v>
      </c>
      <c r="F60" s="20">
        <f>'2022 SpaceFuncData-Input'!E58</f>
        <v>250</v>
      </c>
      <c r="G60" s="20">
        <f>'2022 SpaceFuncData-Input'!F58</f>
        <v>200</v>
      </c>
      <c r="H60" s="20">
        <f>'2022 SpaceFuncData-Input'!G58</f>
        <v>5</v>
      </c>
      <c r="I60" s="20">
        <f>'2022 SpaceFuncData-Input'!H58</f>
        <v>0.18</v>
      </c>
      <c r="J60" s="20" t="str">
        <f>'2022 SpaceFuncData-Input'!I58</f>
        <v>Electric</v>
      </c>
      <c r="K60" s="20">
        <f>'2022 SpaceFuncData-Input'!J58</f>
        <v>1</v>
      </c>
      <c r="L60" s="20" t="str">
        <f>TRIM(LEFT('2022 SpaceFuncData-Input'!$K58,IF(ISNUMBER(FIND(" (Note",'2022 SpaceFuncData-Input'!$K58,1)),FIND(" (Note",'2022 SpaceFuncData-Input'!$K58,1),99)))</f>
        <v>SpecializedTaskWork</v>
      </c>
      <c r="M60" s="20">
        <f>'2022 SpaceFuncData-Input'!L58</f>
        <v>0.35</v>
      </c>
      <c r="N60" s="20" t="str">
        <f>TRIM(LEFT('2022 SpaceFuncData-Input'!$M58,IF(ISNUMBER(FIND(" (Note",'2022 SpaceFuncData-Input'!$M58,1)),FIND(" (Note",'2022 SpaceFuncData-Input'!$M58,1),99)))</f>
        <v>None</v>
      </c>
      <c r="O60" s="20">
        <f>'2022 SpaceFuncData-Input'!N58</f>
        <v>0</v>
      </c>
      <c r="P60" s="20" t="str">
        <f>TRIM(LEFT('2022 SpaceFuncData-Input'!$O58,IF(ISNUMBER(FIND(" (Note",'2022 SpaceFuncData-Input'!$O58,1)),FIND(" (Note",'2022 SpaceFuncData-Input'!$O58,1),99)))</f>
        <v>None</v>
      </c>
      <c r="Q60" s="20">
        <f>'2022 SpaceFuncData-Input'!P58</f>
        <v>0</v>
      </c>
      <c r="R60" s="138">
        <f>'2022 SpaceFuncData-Input'!Q58</f>
        <v>150</v>
      </c>
      <c r="S60" s="138">
        <f>'2022 SpaceFuncData-Input'!R58</f>
        <v>150</v>
      </c>
      <c r="T60" s="20">
        <f>'2022 SpaceFuncData-Input'!S58</f>
        <v>0</v>
      </c>
      <c r="U60" s="20">
        <f>'2022 SpaceFuncData-Input'!T58</f>
        <v>1</v>
      </c>
      <c r="V60" s="138">
        <f>'2022 SpaceFuncData-Input'!U58</f>
        <v>100</v>
      </c>
      <c r="W60" s="20">
        <f>'2022 SpaceFuncData-Input'!V58</f>
        <v>1000</v>
      </c>
      <c r="X60" s="20">
        <f>'2022 SpaceFuncData-Input'!W58</f>
        <v>1.5</v>
      </c>
      <c r="Y60" s="20">
        <f>'2022 SpaceFuncData-Input'!X58</f>
        <v>2</v>
      </c>
      <c r="Z60" s="20" t="str">
        <f>'2022 SpaceFuncData-Input'!Y58</f>
        <v>Retail</v>
      </c>
      <c r="AA60" s="20" t="str">
        <f t="shared" si="7"/>
        <v>RetailOccupancy</v>
      </c>
      <c r="AB60" s="20" t="str">
        <f t="shared" si="7"/>
        <v>RetailReceptacle</v>
      </c>
      <c r="AC60" s="20" t="str">
        <f t="shared" si="7"/>
        <v>RetailServiceHotWater</v>
      </c>
      <c r="AD60" s="20" t="str">
        <f t="shared" si="7"/>
        <v>RetailLights</v>
      </c>
      <c r="AE60" s="20" t="str">
        <f t="shared" si="7"/>
        <v>RetailGasEquip</v>
      </c>
      <c r="AF60" s="20" t="str">
        <f t="shared" si="7"/>
        <v>RetailRefrigeration</v>
      </c>
      <c r="AG60" s="20" t="str">
        <f t="shared" si="7"/>
        <v>RetailInfiltration</v>
      </c>
      <c r="AH60" s="20" t="str">
        <f t="shared" si="7"/>
        <v>RetailHVACAvail</v>
      </c>
      <c r="AI60" s="20" t="str">
        <f t="shared" si="7"/>
        <v>RetailHtgSetpt</v>
      </c>
      <c r="AJ60" s="20" t="str">
        <f t="shared" si="7"/>
        <v>RetailClgSetpt</v>
      </c>
      <c r="AK60" s="20" t="str">
        <f t="shared" si="7"/>
        <v>RetailElevator</v>
      </c>
      <c r="AL60" s="20" t="str">
        <f t="shared" si="7"/>
        <v>RetailEscalator</v>
      </c>
      <c r="AM60" s="20" t="str">
        <f t="shared" si="7"/>
        <v>RetailWtrHtrSetpt</v>
      </c>
      <c r="AN60" s="20">
        <f>'2022 SpaceFuncData-Input'!AC58</f>
        <v>357</v>
      </c>
      <c r="AO60" s="20">
        <f>'2022 SpaceFuncData-Input'!Z58</f>
        <v>1</v>
      </c>
      <c r="AP60" s="20">
        <f>'2022 SpaceFuncData-Input'!AA58</f>
        <v>0</v>
      </c>
      <c r="AQ60" s="20">
        <f>'2022 SpaceFuncData-Input'!AB58</f>
        <v>0</v>
      </c>
      <c r="AR60" s="20" t="s">
        <v>473</v>
      </c>
      <c r="AS60" s="20" t="s">
        <v>288</v>
      </c>
      <c r="AT60" s="190" t="s">
        <v>523</v>
      </c>
      <c r="AU60" s="20" t="s">
        <v>392</v>
      </c>
      <c r="AV60" s="20" t="str">
        <f t="shared" si="6"/>
        <v/>
      </c>
    </row>
    <row r="61" spans="2:48">
      <c r="B61" s="20" t="str">
        <f>TRIM(LEFT('2022 SpaceFuncData-Input'!$A59,IF(ISNUMBER(FIND(" (Note",'2022 SpaceFuncData-Input'!$A59,1)),FIND(" (Note",'2022 SpaceFuncData-Input'!$A59,1),99)))</f>
        <v>Retail Sales Area (Grocery Sales)</v>
      </c>
      <c r="C61" s="20" t="str">
        <f>TRIM('2022 SpaceFuncData-Input'!B59)</f>
        <v>Retail - Supermarket</v>
      </c>
      <c r="D61" s="20">
        <f>ROUND('2022 SpaceFuncData-Input'!C59,2)</f>
        <v>16.670000000000002</v>
      </c>
      <c r="E61" s="20">
        <f>'2022 SpaceFuncData-Input'!D59</f>
        <v>0.5</v>
      </c>
      <c r="F61" s="20">
        <f>'2022 SpaceFuncData-Input'!E59</f>
        <v>250</v>
      </c>
      <c r="G61" s="20">
        <f>'2022 SpaceFuncData-Input'!F59</f>
        <v>200</v>
      </c>
      <c r="H61" s="20">
        <f>'2022 SpaceFuncData-Input'!G59</f>
        <v>1</v>
      </c>
      <c r="I61" s="20">
        <f>'2022 SpaceFuncData-Input'!H59</f>
        <v>0.18</v>
      </c>
      <c r="J61" s="20" t="str">
        <f>'2022 SpaceFuncData-Input'!I59</f>
        <v>Gas</v>
      </c>
      <c r="K61" s="20">
        <f>'2022 SpaceFuncData-Input'!J59</f>
        <v>1</v>
      </c>
      <c r="L61" s="20" t="str">
        <f>TRIM(LEFT('2022 SpaceFuncData-Input'!$K59,IF(ISNUMBER(FIND(" (Note",'2022 SpaceFuncData-Input'!$K59,1)),FIND(" (Note",'2022 SpaceFuncData-Input'!$K59,1),99)))</f>
        <v>Decorative/Display</v>
      </c>
      <c r="M61" s="20">
        <f>'2022 SpaceFuncData-Input'!L59</f>
        <v>0.35</v>
      </c>
      <c r="N61" s="20" t="str">
        <f>TRIM(LEFT('2022 SpaceFuncData-Input'!$M59,IF(ISNUMBER(FIND(" (Note",'2022 SpaceFuncData-Input'!$M59,1)),FIND(" (Note",'2022 SpaceFuncData-Input'!$M59,1),99)))</f>
        <v>None</v>
      </c>
      <c r="O61" s="20">
        <f>'2022 SpaceFuncData-Input'!N59</f>
        <v>0</v>
      </c>
      <c r="P61" s="20" t="str">
        <f>TRIM(LEFT('2022 SpaceFuncData-Input'!$O59,IF(ISNUMBER(FIND(" (Note",'2022 SpaceFuncData-Input'!$O59,1)),FIND(" (Note",'2022 SpaceFuncData-Input'!$O59,1),99)))</f>
        <v>None</v>
      </c>
      <c r="Q61" s="20">
        <f>'2022 SpaceFuncData-Input'!P59</f>
        <v>0</v>
      </c>
      <c r="R61" s="138">
        <f>'2022 SpaceFuncData-Input'!Q59</f>
        <v>150</v>
      </c>
      <c r="S61" s="138">
        <f>'2022 SpaceFuncData-Input'!R59</f>
        <v>150</v>
      </c>
      <c r="T61" s="20">
        <f>'2022 SpaceFuncData-Input'!S59</f>
        <v>0</v>
      </c>
      <c r="U61" s="20">
        <f>'2022 SpaceFuncData-Input'!T59</f>
        <v>5</v>
      </c>
      <c r="V61" s="138">
        <f>'2022 SpaceFuncData-Input'!U59</f>
        <v>100</v>
      </c>
      <c r="W61" s="20">
        <f>'2022 SpaceFuncData-Input'!V59</f>
        <v>1000</v>
      </c>
      <c r="X61" s="20">
        <f>'2022 SpaceFuncData-Input'!W59</f>
        <v>1.5</v>
      </c>
      <c r="Y61" s="20">
        <f>'2022 SpaceFuncData-Input'!X59</f>
        <v>2</v>
      </c>
      <c r="Z61" s="20" t="str">
        <f>'2022 SpaceFuncData-Input'!Y59</f>
        <v>Retail</v>
      </c>
      <c r="AA61" s="20" t="str">
        <f t="shared" si="7"/>
        <v>RetailOccupancy</v>
      </c>
      <c r="AB61" s="20" t="str">
        <f t="shared" si="7"/>
        <v>RetailReceptacle</v>
      </c>
      <c r="AC61" s="20" t="str">
        <f t="shared" si="7"/>
        <v>RetailServiceHotWater</v>
      </c>
      <c r="AD61" s="20" t="str">
        <f t="shared" si="7"/>
        <v>RetailLights</v>
      </c>
      <c r="AE61" s="20" t="str">
        <f t="shared" si="7"/>
        <v>RetailGasEquip</v>
      </c>
      <c r="AF61" s="20" t="str">
        <f t="shared" si="7"/>
        <v>RetailRefrigeration</v>
      </c>
      <c r="AG61" s="20" t="str">
        <f t="shared" si="7"/>
        <v>RetailInfiltration</v>
      </c>
      <c r="AH61" s="20" t="str">
        <f t="shared" si="7"/>
        <v>RetailHVACAvail</v>
      </c>
      <c r="AI61" s="20" t="str">
        <f t="shared" si="7"/>
        <v>RetailHtgSetpt</v>
      </c>
      <c r="AJ61" s="20" t="str">
        <f t="shared" si="7"/>
        <v>RetailClgSetpt</v>
      </c>
      <c r="AK61" s="20" t="str">
        <f t="shared" si="7"/>
        <v>RetailElevator</v>
      </c>
      <c r="AL61" s="20" t="str">
        <f t="shared" si="7"/>
        <v>RetailEscalator</v>
      </c>
      <c r="AM61" s="20" t="str">
        <f t="shared" si="7"/>
        <v>RetailWtrHtrSetpt</v>
      </c>
      <c r="AN61" s="20">
        <f>'2022 SpaceFuncData-Input'!AC59</f>
        <v>358</v>
      </c>
      <c r="AO61" s="20">
        <f>'2022 SpaceFuncData-Input'!Z59</f>
        <v>1</v>
      </c>
      <c r="AP61" s="20">
        <f>'2022 SpaceFuncData-Input'!AA59</f>
        <v>0</v>
      </c>
      <c r="AQ61" s="20">
        <f>'2022 SpaceFuncData-Input'!AB59</f>
        <v>0</v>
      </c>
      <c r="AR61" s="20" t="s">
        <v>477</v>
      </c>
      <c r="AS61" s="20" t="s">
        <v>529</v>
      </c>
      <c r="AT61" s="20" t="s">
        <v>420</v>
      </c>
      <c r="AU61" s="20" t="s">
        <v>392</v>
      </c>
      <c r="AV61" s="20" t="str">
        <f t="shared" si="6"/>
        <v/>
      </c>
    </row>
    <row r="62" spans="2:48">
      <c r="B62" s="20" t="str">
        <f>TRIM(LEFT('2022 SpaceFuncData-Input'!$A60,IF(ISNUMBER(FIND(" (Note",'2022 SpaceFuncData-Input'!$A60,1)),FIND(" (Note",'2022 SpaceFuncData-Input'!$A60,1),99)))</f>
        <v>Retail Sales Area (Retail Merchandise Sales)</v>
      </c>
      <c r="C62" s="20" t="str">
        <f>TRIM('2022 SpaceFuncData-Input'!B60)</f>
        <v>Retail - Sales</v>
      </c>
      <c r="D62" s="20">
        <f>ROUND('2022 SpaceFuncData-Input'!C60,2)</f>
        <v>16.670000000000002</v>
      </c>
      <c r="E62" s="20">
        <f>'2022 SpaceFuncData-Input'!D60</f>
        <v>0.5</v>
      </c>
      <c r="F62" s="20">
        <f>'2022 SpaceFuncData-Input'!E60</f>
        <v>250</v>
      </c>
      <c r="G62" s="20">
        <f>'2022 SpaceFuncData-Input'!F60</f>
        <v>200</v>
      </c>
      <c r="H62" s="20">
        <f>'2022 SpaceFuncData-Input'!G60</f>
        <v>1</v>
      </c>
      <c r="I62" s="20">
        <f>'2022 SpaceFuncData-Input'!H60</f>
        <v>0.18</v>
      </c>
      <c r="J62" s="20" t="str">
        <f>'2022 SpaceFuncData-Input'!I60</f>
        <v>Electric</v>
      </c>
      <c r="K62" s="20">
        <f>'2022 SpaceFuncData-Input'!J60</f>
        <v>0.95</v>
      </c>
      <c r="L62" s="20" t="str">
        <f>TRIM(LEFT('2022 SpaceFuncData-Input'!$K60,IF(ISNUMBER(FIND(" (Note",'2022 SpaceFuncData-Input'!$K60,1)),FIND(" (Note",'2022 SpaceFuncData-Input'!$K60,1),99)))</f>
        <v>Decorative/Display</v>
      </c>
      <c r="M62" s="20">
        <f>'2022 SpaceFuncData-Input'!L60</f>
        <v>0.35</v>
      </c>
      <c r="N62" s="20" t="str">
        <f>TRIM(LEFT('2022 SpaceFuncData-Input'!$M60,IF(ISNUMBER(FIND(" (Note",'2022 SpaceFuncData-Input'!$M60,1)),FIND(" (Note",'2022 SpaceFuncData-Input'!$M60,1),99)))</f>
        <v>None</v>
      </c>
      <c r="O62" s="20">
        <f>'2022 SpaceFuncData-Input'!N60</f>
        <v>0</v>
      </c>
      <c r="P62" s="20" t="str">
        <f>TRIM(LEFT('2022 SpaceFuncData-Input'!$O60,IF(ISNUMBER(FIND(" (Note",'2022 SpaceFuncData-Input'!$O60,1)),FIND(" (Note",'2022 SpaceFuncData-Input'!$O60,1),99)))</f>
        <v>None</v>
      </c>
      <c r="Q62" s="20">
        <f>'2022 SpaceFuncData-Input'!P60</f>
        <v>0</v>
      </c>
      <c r="R62" s="138">
        <f>'2022 SpaceFuncData-Input'!Q60</f>
        <v>150</v>
      </c>
      <c r="S62" s="138">
        <f>'2022 SpaceFuncData-Input'!R60</f>
        <v>150</v>
      </c>
      <c r="T62" s="20">
        <f>'2022 SpaceFuncData-Input'!S60</f>
        <v>0</v>
      </c>
      <c r="U62" s="20">
        <f>'2022 SpaceFuncData-Input'!T60</f>
        <v>0</v>
      </c>
      <c r="V62" s="138">
        <f>'2022 SpaceFuncData-Input'!U60</f>
        <v>100</v>
      </c>
      <c r="W62" s="20">
        <f>'2022 SpaceFuncData-Input'!V60</f>
        <v>1000</v>
      </c>
      <c r="X62" s="20">
        <f>'2022 SpaceFuncData-Input'!W60</f>
        <v>1.5</v>
      </c>
      <c r="Y62" s="20">
        <f>'2022 SpaceFuncData-Input'!X60</f>
        <v>2</v>
      </c>
      <c r="Z62" s="20" t="str">
        <f>'2022 SpaceFuncData-Input'!Y60</f>
        <v>Retail</v>
      </c>
      <c r="AA62" s="20" t="str">
        <f t="shared" si="7"/>
        <v>RetailOccupancy</v>
      </c>
      <c r="AB62" s="20" t="str">
        <f t="shared" si="7"/>
        <v>RetailReceptacle</v>
      </c>
      <c r="AC62" s="20" t="str">
        <f t="shared" si="7"/>
        <v>RetailServiceHotWater</v>
      </c>
      <c r="AD62" s="20" t="str">
        <f t="shared" si="7"/>
        <v>RetailLights</v>
      </c>
      <c r="AE62" s="20" t="str">
        <f t="shared" si="7"/>
        <v>RetailGasEquip</v>
      </c>
      <c r="AF62" s="20" t="str">
        <f t="shared" si="7"/>
        <v>RetailRefrigeration</v>
      </c>
      <c r="AG62" s="20" t="str">
        <f t="shared" si="7"/>
        <v>RetailInfiltration</v>
      </c>
      <c r="AH62" s="20" t="str">
        <f t="shared" si="7"/>
        <v>RetailHVACAvail</v>
      </c>
      <c r="AI62" s="20" t="str">
        <f t="shared" si="7"/>
        <v>RetailHtgSetpt</v>
      </c>
      <c r="AJ62" s="20" t="str">
        <f t="shared" si="7"/>
        <v>RetailClgSetpt</v>
      </c>
      <c r="AK62" s="20" t="str">
        <f t="shared" si="7"/>
        <v>RetailElevator</v>
      </c>
      <c r="AL62" s="20" t="str">
        <f t="shared" si="7"/>
        <v>RetailEscalator</v>
      </c>
      <c r="AM62" s="20" t="str">
        <f t="shared" si="7"/>
        <v>RetailWtrHtrSetpt</v>
      </c>
      <c r="AN62" s="20">
        <f>'2022 SpaceFuncData-Input'!AC60</f>
        <v>359</v>
      </c>
      <c r="AO62" s="20">
        <f>'2022 SpaceFuncData-Input'!Z60</f>
        <v>1</v>
      </c>
      <c r="AP62" s="20">
        <f>'2022 SpaceFuncData-Input'!AA60</f>
        <v>0</v>
      </c>
      <c r="AQ62" s="20">
        <f>'2022 SpaceFuncData-Input'!AB60</f>
        <v>0</v>
      </c>
      <c r="AR62" s="20" t="s">
        <v>478</v>
      </c>
      <c r="AS62" s="20" t="s">
        <v>530</v>
      </c>
      <c r="AT62" s="20" t="s">
        <v>39</v>
      </c>
      <c r="AU62" s="20" t="s">
        <v>392</v>
      </c>
      <c r="AV62" s="20" t="str">
        <f t="shared" si="6"/>
        <v/>
      </c>
    </row>
    <row r="63" spans="2:48">
      <c r="B63" s="20" t="str">
        <f>TRIM(LEFT('2022 SpaceFuncData-Input'!$A61,IF(ISNUMBER(FIND(" (Note",'2022 SpaceFuncData-Input'!$A61,1)),FIND(" (Note",'2022 SpaceFuncData-Input'!$A61,1),99)))</f>
        <v>Retail Sales Area (Fitting Room)</v>
      </c>
      <c r="C63" s="20" t="str">
        <f>TRIM('2022 SpaceFuncData-Input'!B61)</f>
        <v>Retail - Sales</v>
      </c>
      <c r="D63" s="20">
        <f>ROUND('2022 SpaceFuncData-Input'!C61,2)</f>
        <v>16.670000000000002</v>
      </c>
      <c r="E63" s="20">
        <f>'2022 SpaceFuncData-Input'!D61</f>
        <v>0.5</v>
      </c>
      <c r="F63" s="20">
        <f>'2022 SpaceFuncData-Input'!E61</f>
        <v>250</v>
      </c>
      <c r="G63" s="20">
        <f>'2022 SpaceFuncData-Input'!F61</f>
        <v>200</v>
      </c>
      <c r="H63" s="20">
        <f>'2022 SpaceFuncData-Input'!G61</f>
        <v>1</v>
      </c>
      <c r="I63" s="20">
        <f>'2022 SpaceFuncData-Input'!H61</f>
        <v>0.18</v>
      </c>
      <c r="J63" s="20" t="str">
        <f>'2022 SpaceFuncData-Input'!I61</f>
        <v>Electric</v>
      </c>
      <c r="K63" s="20">
        <f>'2022 SpaceFuncData-Input'!J61</f>
        <v>0.6</v>
      </c>
      <c r="L63" s="20" t="str">
        <f>TRIM(LEFT('2022 SpaceFuncData-Input'!$K61,IF(ISNUMBER(FIND(" (Note",'2022 SpaceFuncData-Input'!$K61,1)),FIND(" (Note",'2022 SpaceFuncData-Input'!$K61,1),99)))</f>
        <v>ExternalIlluminatedMirror</v>
      </c>
      <c r="M63" s="20">
        <f>'2022 SpaceFuncData-Input'!L61</f>
        <v>40</v>
      </c>
      <c r="N63" s="20" t="str">
        <f>TRIM(LEFT('2022 SpaceFuncData-Input'!$M61,IF(ISNUMBER(FIND(" (Note",'2022 SpaceFuncData-Input'!$M61,1)),FIND(" (Note",'2022 SpaceFuncData-Input'!$M61,1),99)))</f>
        <v>InternalIlluminatedMirror</v>
      </c>
      <c r="O63" s="20">
        <f>'2022 SpaceFuncData-Input'!N61</f>
        <v>120</v>
      </c>
      <c r="P63" s="20" t="str">
        <f>TRIM(LEFT('2022 SpaceFuncData-Input'!$O61,IF(ISNUMBER(FIND(" (Note",'2022 SpaceFuncData-Input'!$O61,1)),FIND(" (Note",'2022 SpaceFuncData-Input'!$O61,1),99)))</f>
        <v>None</v>
      </c>
      <c r="Q63" s="20">
        <f>'2022 SpaceFuncData-Input'!P61</f>
        <v>0</v>
      </c>
      <c r="R63" s="138">
        <f>'2022 SpaceFuncData-Input'!Q61</f>
        <v>150</v>
      </c>
      <c r="S63" s="138">
        <f>'2022 SpaceFuncData-Input'!R61</f>
        <v>150</v>
      </c>
      <c r="T63" s="20">
        <f>'2022 SpaceFuncData-Input'!S61</f>
        <v>0</v>
      </c>
      <c r="U63" s="20">
        <f>'2022 SpaceFuncData-Input'!T61</f>
        <v>0</v>
      </c>
      <c r="V63" s="138">
        <f>'2022 SpaceFuncData-Input'!U61</f>
        <v>100</v>
      </c>
      <c r="W63" s="20">
        <f>'2022 SpaceFuncData-Input'!V61</f>
        <v>1000</v>
      </c>
      <c r="X63" s="20">
        <f>'2022 SpaceFuncData-Input'!W61</f>
        <v>1.5</v>
      </c>
      <c r="Y63" s="20">
        <f>'2022 SpaceFuncData-Input'!X61</f>
        <v>2</v>
      </c>
      <c r="Z63" s="20" t="str">
        <f>'2022 SpaceFuncData-Input'!Y61</f>
        <v>Retail</v>
      </c>
      <c r="AA63" s="20" t="str">
        <f t="shared" si="7"/>
        <v>RetailOccupancy</v>
      </c>
      <c r="AB63" s="20" t="str">
        <f t="shared" si="7"/>
        <v>RetailReceptacle</v>
      </c>
      <c r="AC63" s="20" t="str">
        <f t="shared" si="7"/>
        <v>RetailServiceHotWater</v>
      </c>
      <c r="AD63" s="20" t="str">
        <f t="shared" si="7"/>
        <v>RetailLights</v>
      </c>
      <c r="AE63" s="20" t="str">
        <f t="shared" si="7"/>
        <v>RetailGasEquip</v>
      </c>
      <c r="AF63" s="20" t="str">
        <f t="shared" si="7"/>
        <v>RetailRefrigeration</v>
      </c>
      <c r="AG63" s="20" t="str">
        <f t="shared" si="7"/>
        <v>RetailInfiltration</v>
      </c>
      <c r="AH63" s="20" t="str">
        <f t="shared" si="7"/>
        <v>RetailHVACAvail</v>
      </c>
      <c r="AI63" s="20" t="str">
        <f t="shared" si="7"/>
        <v>RetailHtgSetpt</v>
      </c>
      <c r="AJ63" s="20" t="str">
        <f t="shared" si="7"/>
        <v>RetailClgSetpt</v>
      </c>
      <c r="AK63" s="20" t="str">
        <f t="shared" si="7"/>
        <v>RetailElevator</v>
      </c>
      <c r="AL63" s="20" t="str">
        <f t="shared" si="7"/>
        <v>RetailEscalator</v>
      </c>
      <c r="AM63" s="20" t="str">
        <f t="shared" si="7"/>
        <v>RetailWtrHtrSetpt</v>
      </c>
      <c r="AN63" s="20">
        <f>'2022 SpaceFuncData-Input'!AC61</f>
        <v>360</v>
      </c>
      <c r="AO63" s="20">
        <f>'2022 SpaceFuncData-Input'!Z61</f>
        <v>1</v>
      </c>
      <c r="AP63" s="20">
        <f>'2022 SpaceFuncData-Input'!AA61</f>
        <v>0</v>
      </c>
      <c r="AQ63" s="20">
        <f>'2022 SpaceFuncData-Input'!AB61</f>
        <v>0</v>
      </c>
      <c r="AR63" s="20" t="s">
        <v>476</v>
      </c>
      <c r="AS63" s="20" t="s">
        <v>288</v>
      </c>
      <c r="AT63" s="20" t="s">
        <v>39</v>
      </c>
      <c r="AU63" s="20" t="s">
        <v>392</v>
      </c>
      <c r="AV63" s="20" t="str">
        <f t="shared" si="6"/>
        <v/>
      </c>
    </row>
    <row r="64" spans="2:48">
      <c r="B64" s="20" t="str">
        <f>TRIM(LEFT('2022 SpaceFuncData-Input'!$A62,IF(ISNUMBER(FIND(" (Note",'2022 SpaceFuncData-Input'!$A62,1)),FIND(" (Note",'2022 SpaceFuncData-Input'!$A62,1),99)))</f>
        <v>Religious Worship Area</v>
      </c>
      <c r="C64" s="20" t="str">
        <f>TRIM('2022 SpaceFuncData-Input'!B62)</f>
        <v>Assembly - Places of religious worship</v>
      </c>
      <c r="D64" s="20">
        <f>ROUND('2022 SpaceFuncData-Input'!C62,2)</f>
        <v>142.86000000000001</v>
      </c>
      <c r="E64" s="20">
        <f>'2022 SpaceFuncData-Input'!D62</f>
        <v>0.5</v>
      </c>
      <c r="F64" s="20">
        <f>'2022 SpaceFuncData-Input'!E62</f>
        <v>245</v>
      </c>
      <c r="G64" s="20">
        <f>'2022 SpaceFuncData-Input'!F62</f>
        <v>105</v>
      </c>
      <c r="H64" s="20">
        <f>'2022 SpaceFuncData-Input'!G62</f>
        <v>0.5</v>
      </c>
      <c r="I64" s="20">
        <f>'2022 SpaceFuncData-Input'!H62</f>
        <v>0.09</v>
      </c>
      <c r="J64" s="20" t="str">
        <f>'2022 SpaceFuncData-Input'!I62</f>
        <v>Electric</v>
      </c>
      <c r="K64" s="20">
        <f>'2022 SpaceFuncData-Input'!J62</f>
        <v>0.95</v>
      </c>
      <c r="L64" s="20" t="str">
        <f>TRIM(LEFT('2022 SpaceFuncData-Input'!$K62,IF(ISNUMBER(FIND(" (Note",'2022 SpaceFuncData-Input'!$K62,1)),FIND(" (Note",'2022 SpaceFuncData-Input'!$K62,1),99)))</f>
        <v>Decorative/Display</v>
      </c>
      <c r="M64" s="20">
        <f>'2022 SpaceFuncData-Input'!L62</f>
        <v>0.25</v>
      </c>
      <c r="N64" s="20" t="str">
        <f>TRIM(LEFT('2022 SpaceFuncData-Input'!$M62,IF(ISNUMBER(FIND(" (Note",'2022 SpaceFuncData-Input'!$M62,1)),FIND(" (Note",'2022 SpaceFuncData-Input'!$M62,1),99)))</f>
        <v>None</v>
      </c>
      <c r="O64" s="20">
        <f>'2022 SpaceFuncData-Input'!N62</f>
        <v>0</v>
      </c>
      <c r="P64" s="20" t="str">
        <f>TRIM(LEFT('2022 SpaceFuncData-Input'!$O62,IF(ISNUMBER(FIND(" (Note",'2022 SpaceFuncData-Input'!$O62,1)),FIND(" (Note",'2022 SpaceFuncData-Input'!$O62,1),99)))</f>
        <v>None</v>
      </c>
      <c r="Q64" s="20">
        <f>'2022 SpaceFuncData-Input'!P62</f>
        <v>0</v>
      </c>
      <c r="R64" s="138">
        <f>'2022 SpaceFuncData-Input'!Q62</f>
        <v>150</v>
      </c>
      <c r="S64" s="138">
        <f>'2022 SpaceFuncData-Input'!R62</f>
        <v>150</v>
      </c>
      <c r="T64" s="20">
        <f>'2022 SpaceFuncData-Input'!S62</f>
        <v>0</v>
      </c>
      <c r="U64" s="20">
        <f>'2022 SpaceFuncData-Input'!T62</f>
        <v>0</v>
      </c>
      <c r="V64" s="138">
        <f>'2022 SpaceFuncData-Input'!U62</f>
        <v>200</v>
      </c>
      <c r="W64" s="20">
        <f>'2022 SpaceFuncData-Input'!V62</f>
        <v>1500</v>
      </c>
      <c r="X64" s="20">
        <f>'2022 SpaceFuncData-Input'!W62</f>
        <v>1.5</v>
      </c>
      <c r="Y64" s="20">
        <f>'2022 SpaceFuncData-Input'!X62</f>
        <v>2</v>
      </c>
      <c r="Z64" s="20" t="str">
        <f>'2022 SpaceFuncData-Input'!Y62</f>
        <v>Assembly</v>
      </c>
      <c r="AA64" s="20" t="str">
        <f t="shared" si="7"/>
        <v>AssemblyOccupancy</v>
      </c>
      <c r="AB64" s="20" t="str">
        <f t="shared" si="7"/>
        <v>AssemblyReceptacle</v>
      </c>
      <c r="AC64" s="20" t="str">
        <f t="shared" si="7"/>
        <v>AssemblyServiceHotWater</v>
      </c>
      <c r="AD64" s="20" t="str">
        <f t="shared" si="7"/>
        <v>AssemblyLights</v>
      </c>
      <c r="AE64" s="20" t="str">
        <f t="shared" si="7"/>
        <v>AssemblyGasEquip</v>
      </c>
      <c r="AF64" s="20" t="str">
        <f t="shared" si="7"/>
        <v>AssemblyRefrigeration</v>
      </c>
      <c r="AG64" s="20" t="str">
        <f t="shared" si="7"/>
        <v>AssemblyInfiltration</v>
      </c>
      <c r="AH64" s="20" t="str">
        <f t="shared" si="7"/>
        <v>AssemblyHVACAvail</v>
      </c>
      <c r="AI64" s="20" t="str">
        <f t="shared" si="7"/>
        <v>AssemblyHtgSetpt</v>
      </c>
      <c r="AJ64" s="20" t="str">
        <f t="shared" si="7"/>
        <v>AssemblyClgSetpt</v>
      </c>
      <c r="AK64" s="20" t="str">
        <f t="shared" si="7"/>
        <v>AssemblyElevator</v>
      </c>
      <c r="AL64" s="20" t="str">
        <f t="shared" si="7"/>
        <v>AssemblyEscalator</v>
      </c>
      <c r="AM64" s="20" t="str">
        <f t="shared" si="7"/>
        <v>AssemblyWtrHtrSetpt</v>
      </c>
      <c r="AN64" s="20">
        <f>'2022 SpaceFuncData-Input'!AC62</f>
        <v>361</v>
      </c>
      <c r="AO64" s="20">
        <f>'2022 SpaceFuncData-Input'!Z62</f>
        <v>1</v>
      </c>
      <c r="AP64" s="20">
        <f>'2022 SpaceFuncData-Input'!AA62</f>
        <v>0</v>
      </c>
      <c r="AQ64" s="20">
        <f>'2022 SpaceFuncData-Input'!AB62</f>
        <v>0</v>
      </c>
      <c r="AR64" s="20" t="s">
        <v>474</v>
      </c>
      <c r="AS64" s="20" t="s">
        <v>474</v>
      </c>
      <c r="AT64" s="190" t="s">
        <v>470</v>
      </c>
      <c r="AU64" s="20" t="s">
        <v>392</v>
      </c>
      <c r="AV64" s="20" t="str">
        <f t="shared" si="6"/>
        <v/>
      </c>
    </row>
    <row r="65" spans="2:48">
      <c r="B65" s="20" t="str">
        <f>TRIM(LEFT('2022 SpaceFuncData-Input'!$A63,IF(ISNUMBER(FIND(" (Note",'2022 SpaceFuncData-Input'!$A63,1)),FIND(" (Note",'2022 SpaceFuncData-Input'!$A63,1),99)))</f>
        <v>Restrooms</v>
      </c>
      <c r="C65" s="20" t="str">
        <f>TRIM('2022 SpaceFuncData-Input'!B63)</f>
        <v>Exhaust - Toilets, public</v>
      </c>
      <c r="D65" s="20">
        <f>ROUND('2022 SpaceFuncData-Input'!C63,2)</f>
        <v>10</v>
      </c>
      <c r="E65" s="20">
        <f>'2022 SpaceFuncData-Input'!D63</f>
        <v>0.5</v>
      </c>
      <c r="F65" s="20">
        <f>'2022 SpaceFuncData-Input'!E63</f>
        <v>250</v>
      </c>
      <c r="G65" s="20">
        <f>'2022 SpaceFuncData-Input'!F63</f>
        <v>250</v>
      </c>
      <c r="H65" s="20">
        <f>'2022 SpaceFuncData-Input'!G63</f>
        <v>0</v>
      </c>
      <c r="I65" s="20">
        <f>'2022 SpaceFuncData-Input'!H63</f>
        <v>0</v>
      </c>
      <c r="J65" s="20" t="str">
        <f>'2022 SpaceFuncData-Input'!I63</f>
        <v>Gas</v>
      </c>
      <c r="K65" s="20">
        <f>'2022 SpaceFuncData-Input'!J63</f>
        <v>0.65</v>
      </c>
      <c r="L65" s="20" t="str">
        <f>TRIM(LEFT('2022 SpaceFuncData-Input'!$K63,IF(ISNUMBER(FIND(" (Note",'2022 SpaceFuncData-Input'!$K63,1)),FIND(" (Note",'2022 SpaceFuncData-Input'!$K63,1),99)))</f>
        <v>Decorative/Display</v>
      </c>
      <c r="M65" s="20">
        <f>'2022 SpaceFuncData-Input'!L63</f>
        <v>0.35</v>
      </c>
      <c r="N65" s="20" t="str">
        <f>TRIM(LEFT('2022 SpaceFuncData-Input'!$M63,IF(ISNUMBER(FIND(" (Note",'2022 SpaceFuncData-Input'!$M63,1)),FIND(" (Note",'2022 SpaceFuncData-Input'!$M63,1),99)))</f>
        <v>None</v>
      </c>
      <c r="O65" s="20">
        <f>'2022 SpaceFuncData-Input'!N63</f>
        <v>0</v>
      </c>
      <c r="P65" s="20" t="str">
        <f>TRIM(LEFT('2022 SpaceFuncData-Input'!$O63,IF(ISNUMBER(FIND(" (Note",'2022 SpaceFuncData-Input'!$O63,1)),FIND(" (Note",'2022 SpaceFuncData-Input'!$O63,1),99)))</f>
        <v>None</v>
      </c>
      <c r="Q65" s="20">
        <f>'2022 SpaceFuncData-Input'!P63</f>
        <v>0</v>
      </c>
      <c r="R65" s="138">
        <f>'2022 SpaceFuncData-Input'!Q63</f>
        <v>8760</v>
      </c>
      <c r="S65" s="138">
        <f>'2022 SpaceFuncData-Input'!R63</f>
        <v>8760</v>
      </c>
      <c r="T65" s="20">
        <f>'2022 SpaceFuncData-Input'!S63</f>
        <v>0</v>
      </c>
      <c r="U65" s="20">
        <f>'2022 SpaceFuncData-Input'!T63</f>
        <v>0</v>
      </c>
      <c r="V65" s="138">
        <f>'2022 SpaceFuncData-Input'!U63</f>
        <v>50</v>
      </c>
      <c r="W65" s="20">
        <f>'2022 SpaceFuncData-Input'!V63</f>
        <v>100</v>
      </c>
      <c r="X65" s="20">
        <f>'2022 SpaceFuncData-Input'!W63</f>
        <v>1.5</v>
      </c>
      <c r="Y65" s="20">
        <f>'2022 SpaceFuncData-Input'!X63</f>
        <v>2</v>
      </c>
      <c r="Z65" s="20" t="str">
        <f>'2022 SpaceFuncData-Input'!Y63</f>
        <v>Office</v>
      </c>
      <c r="AA65" s="20" t="str">
        <f t="shared" ref="AA65:AM74" si="8">$Z65&amp;AA$90</f>
        <v>OfficeOccupancy</v>
      </c>
      <c r="AB65" s="20" t="str">
        <f t="shared" si="8"/>
        <v>OfficeReceptacle</v>
      </c>
      <c r="AC65" s="20" t="str">
        <f t="shared" si="8"/>
        <v>OfficeServiceHotWater</v>
      </c>
      <c r="AD65" s="20" t="str">
        <f t="shared" si="8"/>
        <v>OfficeLights</v>
      </c>
      <c r="AE65" s="20" t="str">
        <f t="shared" si="8"/>
        <v>OfficeGasEquip</v>
      </c>
      <c r="AF65" s="20" t="str">
        <f t="shared" si="8"/>
        <v>OfficeRefrigeration</v>
      </c>
      <c r="AG65" s="20" t="str">
        <f t="shared" si="8"/>
        <v>OfficeInfiltration</v>
      </c>
      <c r="AH65" s="20" t="str">
        <f t="shared" si="8"/>
        <v>OfficeHVACAvail</v>
      </c>
      <c r="AI65" s="20" t="str">
        <f t="shared" si="8"/>
        <v>OfficeHtgSetpt</v>
      </c>
      <c r="AJ65" s="20" t="str">
        <f t="shared" si="8"/>
        <v>OfficeClgSetpt</v>
      </c>
      <c r="AK65" s="20" t="str">
        <f t="shared" si="8"/>
        <v>OfficeElevator</v>
      </c>
      <c r="AL65" s="20" t="str">
        <f t="shared" si="8"/>
        <v>OfficeEscalator</v>
      </c>
      <c r="AM65" s="20" t="str">
        <f t="shared" si="8"/>
        <v>OfficeWtrHtrSetpt</v>
      </c>
      <c r="AN65" s="20">
        <f>'2022 SpaceFuncData-Input'!AC63</f>
        <v>362</v>
      </c>
      <c r="AO65" s="20">
        <f>'2022 SpaceFuncData-Input'!Z63</f>
        <v>1</v>
      </c>
      <c r="AP65" s="20">
        <f>'2022 SpaceFuncData-Input'!AA63</f>
        <v>1</v>
      </c>
      <c r="AQ65" s="20">
        <f>'2022 SpaceFuncData-Input'!AB63</f>
        <v>0</v>
      </c>
      <c r="AR65" s="20" t="s">
        <v>475</v>
      </c>
      <c r="AS65" s="20" t="s">
        <v>288</v>
      </c>
      <c r="AT65" s="20" t="s">
        <v>523</v>
      </c>
      <c r="AU65" s="20" t="s">
        <v>392</v>
      </c>
      <c r="AV65" s="20" t="str">
        <f t="shared" si="6"/>
        <v/>
      </c>
    </row>
    <row r="66" spans="2:48">
      <c r="B66" s="20" t="str">
        <f>TRIM(LEFT('2022 SpaceFuncData-Input'!$A64,IF(ISNUMBER(FIND(" (Note",'2022 SpaceFuncData-Input'!$A64,1)),FIND(" (Note",'2022 SpaceFuncData-Input'!$A64,1),99)))</f>
        <v>Stairwell</v>
      </c>
      <c r="C66" s="20" t="str">
        <f>TRIM('2022 SpaceFuncData-Input'!B64)</f>
        <v>General - Corridors</v>
      </c>
      <c r="D66" s="20">
        <f>ROUND('2022 SpaceFuncData-Input'!C64,2)</f>
        <v>10</v>
      </c>
      <c r="E66" s="20">
        <f>'2022 SpaceFuncData-Input'!D64</f>
        <v>0.5</v>
      </c>
      <c r="F66" s="20">
        <f>'2022 SpaceFuncData-Input'!E64</f>
        <v>250</v>
      </c>
      <c r="G66" s="20">
        <f>'2022 SpaceFuncData-Input'!F64</f>
        <v>250</v>
      </c>
      <c r="H66" s="20">
        <f>'2022 SpaceFuncData-Input'!G64</f>
        <v>0</v>
      </c>
      <c r="I66" s="20">
        <f>'2022 SpaceFuncData-Input'!H64</f>
        <v>0</v>
      </c>
      <c r="J66" s="20" t="str">
        <f>'2022 SpaceFuncData-Input'!I64</f>
        <v>Electric</v>
      </c>
      <c r="K66" s="20">
        <f>'2022 SpaceFuncData-Input'!J64</f>
        <v>0.6</v>
      </c>
      <c r="L66" s="20" t="str">
        <f>TRIM(LEFT('2022 SpaceFuncData-Input'!$K64,IF(ISNUMBER(FIND(" (Note",'2022 SpaceFuncData-Input'!$K64,1)),FIND(" (Note",'2022 SpaceFuncData-Input'!$K64,1),99)))</f>
        <v>Decorative/Display</v>
      </c>
      <c r="M66" s="20">
        <f>'2022 SpaceFuncData-Input'!L64</f>
        <v>0.35</v>
      </c>
      <c r="N66" s="20" t="str">
        <f>TRIM(LEFT('2022 SpaceFuncData-Input'!$M64,IF(ISNUMBER(FIND(" (Note",'2022 SpaceFuncData-Input'!$M64,1)),FIND(" (Note",'2022 SpaceFuncData-Input'!$M64,1),99)))</f>
        <v>None</v>
      </c>
      <c r="O66" s="20">
        <f>'2022 SpaceFuncData-Input'!N64</f>
        <v>0</v>
      </c>
      <c r="P66" s="20" t="str">
        <f>TRIM(LEFT('2022 SpaceFuncData-Input'!$O64,IF(ISNUMBER(FIND(" (Note",'2022 SpaceFuncData-Input'!$O64,1)),FIND(" (Note",'2022 SpaceFuncData-Input'!$O64,1),99)))</f>
        <v>None</v>
      </c>
      <c r="Q66" s="20">
        <f>'2022 SpaceFuncData-Input'!P64</f>
        <v>0</v>
      </c>
      <c r="R66" s="138">
        <f>'2022 SpaceFuncData-Input'!Q64</f>
        <v>8760</v>
      </c>
      <c r="S66" s="138">
        <f>'2022 SpaceFuncData-Input'!R64</f>
        <v>8760</v>
      </c>
      <c r="T66" s="20">
        <f>'2022 SpaceFuncData-Input'!S64</f>
        <v>0</v>
      </c>
      <c r="U66" s="20">
        <f>'2022 SpaceFuncData-Input'!T64</f>
        <v>0</v>
      </c>
      <c r="V66" s="138">
        <f>'2022 SpaceFuncData-Input'!U64</f>
        <v>50</v>
      </c>
      <c r="W66" s="20">
        <f>'2022 SpaceFuncData-Input'!V64</f>
        <v>100</v>
      </c>
      <c r="X66" s="20">
        <f>'2022 SpaceFuncData-Input'!W64</f>
        <v>1.5</v>
      </c>
      <c r="Y66" s="20">
        <f>'2022 SpaceFuncData-Input'!X64</f>
        <v>2</v>
      </c>
      <c r="Z66" s="20" t="str">
        <f>'2022 SpaceFuncData-Input'!Y64</f>
        <v>Office</v>
      </c>
      <c r="AA66" s="20" t="str">
        <f t="shared" si="8"/>
        <v>OfficeOccupancy</v>
      </c>
      <c r="AB66" s="20" t="str">
        <f t="shared" si="8"/>
        <v>OfficeReceptacle</v>
      </c>
      <c r="AC66" s="20" t="str">
        <f t="shared" si="8"/>
        <v>OfficeServiceHotWater</v>
      </c>
      <c r="AD66" s="20" t="str">
        <f t="shared" si="8"/>
        <v>OfficeLights</v>
      </c>
      <c r="AE66" s="20" t="str">
        <f t="shared" si="8"/>
        <v>OfficeGasEquip</v>
      </c>
      <c r="AF66" s="20" t="str">
        <f t="shared" si="8"/>
        <v>OfficeRefrigeration</v>
      </c>
      <c r="AG66" s="20" t="str">
        <f t="shared" si="8"/>
        <v>OfficeInfiltration</v>
      </c>
      <c r="AH66" s="20" t="str">
        <f t="shared" si="8"/>
        <v>OfficeHVACAvail</v>
      </c>
      <c r="AI66" s="20" t="str">
        <f t="shared" si="8"/>
        <v>OfficeHtgSetpt</v>
      </c>
      <c r="AJ66" s="20" t="str">
        <f t="shared" si="8"/>
        <v>OfficeClgSetpt</v>
      </c>
      <c r="AK66" s="20" t="str">
        <f t="shared" si="8"/>
        <v>OfficeElevator</v>
      </c>
      <c r="AL66" s="20" t="str">
        <f t="shared" si="8"/>
        <v>OfficeEscalator</v>
      </c>
      <c r="AM66" s="20" t="str">
        <f t="shared" si="8"/>
        <v>OfficeWtrHtrSetpt</v>
      </c>
      <c r="AN66" s="20">
        <f>'2022 SpaceFuncData-Input'!AC64</f>
        <v>363</v>
      </c>
      <c r="AO66" s="20">
        <f>'2022 SpaceFuncData-Input'!Z64</f>
        <v>1</v>
      </c>
      <c r="AP66" s="20">
        <f>'2022 SpaceFuncData-Input'!AA64</f>
        <v>1</v>
      </c>
      <c r="AQ66" s="20">
        <f>'2022 SpaceFuncData-Input'!AB64</f>
        <v>0</v>
      </c>
      <c r="AR66" s="20" t="s">
        <v>140</v>
      </c>
      <c r="AS66" s="20" t="s">
        <v>288</v>
      </c>
      <c r="AT66" s="20" t="s">
        <v>523</v>
      </c>
      <c r="AU66" s="20" t="s">
        <v>392</v>
      </c>
      <c r="AV66" s="20" t="str">
        <f t="shared" si="6"/>
        <v/>
      </c>
    </row>
    <row r="67" spans="2:48">
      <c r="B67" s="20" t="str">
        <f>TRIM(LEFT('2022 SpaceFuncData-Input'!$A65,IF(ISNUMBER(FIND(" (Note",'2022 SpaceFuncData-Input'!$A65,1)),FIND(" (Note",'2022 SpaceFuncData-Input'!$A65,1),99)))</f>
        <v>Storage, Commercial/Industrial (Warehouse)</v>
      </c>
      <c r="C67" s="20" t="str">
        <f>TRIM('2022 SpaceFuncData-Input'!B65)</f>
        <v>Misc - Warehouses</v>
      </c>
      <c r="D67" s="20">
        <f>ROUND('2022 SpaceFuncData-Input'!C65,2)</f>
        <v>2</v>
      </c>
      <c r="E67" s="20">
        <f>'2022 SpaceFuncData-Input'!D65</f>
        <v>0.5</v>
      </c>
      <c r="F67" s="20">
        <f>'2022 SpaceFuncData-Input'!E65</f>
        <v>275</v>
      </c>
      <c r="G67" s="20">
        <f>'2022 SpaceFuncData-Input'!F65</f>
        <v>475</v>
      </c>
      <c r="H67" s="20">
        <f>'2022 SpaceFuncData-Input'!G65</f>
        <v>0.2</v>
      </c>
      <c r="I67" s="20">
        <f>'2022 SpaceFuncData-Input'!H65</f>
        <v>0.18</v>
      </c>
      <c r="J67" s="20" t="str">
        <f>'2022 SpaceFuncData-Input'!I65</f>
        <v>Electric</v>
      </c>
      <c r="K67" s="20">
        <f>'2022 SpaceFuncData-Input'!J65</f>
        <v>0.4</v>
      </c>
      <c r="L67" s="20" t="str">
        <f>TRIM(LEFT('2022 SpaceFuncData-Input'!$K65,IF(ISNUMBER(FIND(" (Note",'2022 SpaceFuncData-Input'!$K65,1)),FIND(" (Note",'2022 SpaceFuncData-Input'!$K65,1),99)))</f>
        <v>None</v>
      </c>
      <c r="M67" s="20">
        <f>'2022 SpaceFuncData-Input'!L65</f>
        <v>0</v>
      </c>
      <c r="N67" s="20" t="str">
        <f>TRIM(LEFT('2022 SpaceFuncData-Input'!$M65,IF(ISNUMBER(FIND(" (Note",'2022 SpaceFuncData-Input'!$M65,1)),FIND(" (Note",'2022 SpaceFuncData-Input'!$M65,1),99)))</f>
        <v>None</v>
      </c>
      <c r="O67" s="20">
        <f>'2022 SpaceFuncData-Input'!N65</f>
        <v>0</v>
      </c>
      <c r="P67" s="20" t="str">
        <f>TRIM(LEFT('2022 SpaceFuncData-Input'!$O65,IF(ISNUMBER(FIND(" (Note",'2022 SpaceFuncData-Input'!$O65,1)),FIND(" (Note",'2022 SpaceFuncData-Input'!$O65,1),99)))</f>
        <v>None</v>
      </c>
      <c r="Q67" s="20">
        <f>'2022 SpaceFuncData-Input'!P65</f>
        <v>0</v>
      </c>
      <c r="R67" s="138">
        <f>'2022 SpaceFuncData-Input'!Q65</f>
        <v>8760</v>
      </c>
      <c r="S67" s="138">
        <f>'2022 SpaceFuncData-Input'!R65</f>
        <v>8760</v>
      </c>
      <c r="T67" s="20">
        <f>'2022 SpaceFuncData-Input'!S65</f>
        <v>0</v>
      </c>
      <c r="U67" s="20">
        <f>'2022 SpaceFuncData-Input'!T65</f>
        <v>0</v>
      </c>
      <c r="V67" s="138">
        <f>'2022 SpaceFuncData-Input'!U65</f>
        <v>50</v>
      </c>
      <c r="W67" s="20">
        <f>'2022 SpaceFuncData-Input'!V65</f>
        <v>300</v>
      </c>
      <c r="X67" s="20">
        <f>'2022 SpaceFuncData-Input'!W65</f>
        <v>1.5</v>
      </c>
      <c r="Y67" s="20">
        <f>'2022 SpaceFuncData-Input'!X65</f>
        <v>2</v>
      </c>
      <c r="Z67" s="20" t="str">
        <f>'2022 SpaceFuncData-Input'!Y65</f>
        <v>Warehouse</v>
      </c>
      <c r="AA67" s="20" t="str">
        <f t="shared" si="8"/>
        <v>WarehouseOccupancy</v>
      </c>
      <c r="AB67" s="20" t="str">
        <f t="shared" si="8"/>
        <v>WarehouseReceptacle</v>
      </c>
      <c r="AC67" s="20" t="str">
        <f t="shared" si="8"/>
        <v>WarehouseServiceHotWater</v>
      </c>
      <c r="AD67" s="20" t="str">
        <f t="shared" si="8"/>
        <v>WarehouseLights</v>
      </c>
      <c r="AE67" s="20" t="str">
        <f t="shared" si="8"/>
        <v>WarehouseGasEquip</v>
      </c>
      <c r="AF67" s="20" t="str">
        <f t="shared" si="8"/>
        <v>WarehouseRefrigeration</v>
      </c>
      <c r="AG67" s="20" t="str">
        <f t="shared" si="8"/>
        <v>WarehouseInfiltration</v>
      </c>
      <c r="AH67" s="20" t="str">
        <f t="shared" si="8"/>
        <v>WarehouseHVACAvail</v>
      </c>
      <c r="AI67" s="20" t="str">
        <f t="shared" si="8"/>
        <v>WarehouseHtgSetpt</v>
      </c>
      <c r="AJ67" s="20" t="str">
        <f t="shared" si="8"/>
        <v>WarehouseClgSetpt</v>
      </c>
      <c r="AK67" s="20" t="str">
        <f t="shared" si="8"/>
        <v>WarehouseElevator</v>
      </c>
      <c r="AL67" s="20" t="str">
        <f t="shared" si="8"/>
        <v>WarehouseEscalator</v>
      </c>
      <c r="AM67" s="20" t="str">
        <f t="shared" si="8"/>
        <v>WarehouseWtrHtrSetpt</v>
      </c>
      <c r="AN67" s="20">
        <f>'2022 SpaceFuncData-Input'!AC65</f>
        <v>364</v>
      </c>
      <c r="AO67" s="166">
        <f>'2022 SpaceFuncData-Input'!Z65</f>
        <v>1</v>
      </c>
      <c r="AP67" s="166">
        <f>'2022 SpaceFuncData-Input'!AA65</f>
        <v>0</v>
      </c>
      <c r="AQ67" s="166">
        <f>'2022 SpaceFuncData-Input'!AB65</f>
        <v>0</v>
      </c>
      <c r="AR67" s="166" t="s">
        <v>429</v>
      </c>
      <c r="AS67" s="166" t="s">
        <v>288</v>
      </c>
      <c r="AT67" s="20" t="s">
        <v>29</v>
      </c>
      <c r="AU67" s="20" t="s">
        <v>392</v>
      </c>
      <c r="AV67" s="20" t="str">
        <f t="shared" si="6"/>
        <v/>
      </c>
    </row>
    <row r="68" spans="2:48">
      <c r="B68" s="20" t="str">
        <f>TRIM(LEFT('2022 SpaceFuncData-Input'!$A66,IF(ISNUMBER(FIND(" (Note",'2022 SpaceFuncData-Input'!$A66,1)),FIND(" (Note",'2022 SpaceFuncData-Input'!$A66,1),99)))</f>
        <v>Storage, Commercial/Industrial (Refrigerated)</v>
      </c>
      <c r="C68" s="20" t="str">
        <f>TRIM('2022 SpaceFuncData-Input'!B66)</f>
        <v>Misc - Freezer and refrigerated spaces (&lt;50F)</v>
      </c>
      <c r="D68" s="20">
        <f>ROUND('2022 SpaceFuncData-Input'!C66,2)</f>
        <v>0</v>
      </c>
      <c r="E68" s="20">
        <f>'2022 SpaceFuncData-Input'!D66</f>
        <v>0.5</v>
      </c>
      <c r="F68" s="20">
        <f>'2022 SpaceFuncData-Input'!E66</f>
        <v>275</v>
      </c>
      <c r="G68" s="20">
        <f>'2022 SpaceFuncData-Input'!F66</f>
        <v>475</v>
      </c>
      <c r="H68" s="20">
        <f>'2022 SpaceFuncData-Input'!G66</f>
        <v>0.2</v>
      </c>
      <c r="I68" s="20">
        <f>'2022 SpaceFuncData-Input'!H66</f>
        <v>0.18</v>
      </c>
      <c r="J68" s="20" t="str">
        <f>'2022 SpaceFuncData-Input'!I66</f>
        <v>Electric</v>
      </c>
      <c r="K68" s="20">
        <f>'2022 SpaceFuncData-Input'!J66</f>
        <v>0.4</v>
      </c>
      <c r="L68" s="20" t="str">
        <f>TRIM(LEFT('2022 SpaceFuncData-Input'!$K66,IF(ISNUMBER(FIND(" (Note",'2022 SpaceFuncData-Input'!$K66,1)),FIND(" (Note",'2022 SpaceFuncData-Input'!$K66,1),99)))</f>
        <v>None</v>
      </c>
      <c r="M68" s="20">
        <f>'2022 SpaceFuncData-Input'!L66</f>
        <v>0</v>
      </c>
      <c r="N68" s="20" t="str">
        <f>TRIM(LEFT('2022 SpaceFuncData-Input'!$M66,IF(ISNUMBER(FIND(" (Note",'2022 SpaceFuncData-Input'!$M66,1)),FIND(" (Note",'2022 SpaceFuncData-Input'!$M66,1),99)))</f>
        <v>None</v>
      </c>
      <c r="O68" s="20">
        <f>'2022 SpaceFuncData-Input'!N66</f>
        <v>0</v>
      </c>
      <c r="P68" s="20" t="str">
        <f>TRIM(LEFT('2022 SpaceFuncData-Input'!$O66,IF(ISNUMBER(FIND(" (Note",'2022 SpaceFuncData-Input'!$O66,1)),FIND(" (Note",'2022 SpaceFuncData-Input'!$O66,1),99)))</f>
        <v>None</v>
      </c>
      <c r="Q68" s="20">
        <f>'2022 SpaceFuncData-Input'!P66</f>
        <v>0</v>
      </c>
      <c r="R68" s="138">
        <f>'2022 SpaceFuncData-Input'!Q66</f>
        <v>8760</v>
      </c>
      <c r="S68" s="138">
        <f>'2022 SpaceFuncData-Input'!R66</f>
        <v>8760</v>
      </c>
      <c r="T68" s="20">
        <f>'2022 SpaceFuncData-Input'!S66</f>
        <v>0</v>
      </c>
      <c r="U68" s="20">
        <f>'2022 SpaceFuncData-Input'!T66</f>
        <v>10</v>
      </c>
      <c r="V68" s="138">
        <f>'2022 SpaceFuncData-Input'!U66</f>
        <v>50</v>
      </c>
      <c r="W68" s="20">
        <f>'2022 SpaceFuncData-Input'!V66</f>
        <v>300</v>
      </c>
      <c r="X68" s="20">
        <f>'2022 SpaceFuncData-Input'!W66</f>
        <v>1.5</v>
      </c>
      <c r="Y68" s="20">
        <f>'2022 SpaceFuncData-Input'!X66</f>
        <v>2</v>
      </c>
      <c r="Z68" s="20" t="str">
        <f>'2022 SpaceFuncData-Input'!Y66</f>
        <v>Warehouse</v>
      </c>
      <c r="AA68" s="20" t="str">
        <f t="shared" si="8"/>
        <v>WarehouseOccupancy</v>
      </c>
      <c r="AB68" s="20" t="str">
        <f t="shared" si="8"/>
        <v>WarehouseReceptacle</v>
      </c>
      <c r="AC68" s="20" t="str">
        <f t="shared" si="8"/>
        <v>WarehouseServiceHotWater</v>
      </c>
      <c r="AD68" s="20" t="str">
        <f t="shared" si="8"/>
        <v>WarehouseLights</v>
      </c>
      <c r="AE68" s="20" t="str">
        <f t="shared" si="8"/>
        <v>WarehouseGasEquip</v>
      </c>
      <c r="AF68" s="20" t="str">
        <f t="shared" si="8"/>
        <v>WarehouseRefrigeration</v>
      </c>
      <c r="AG68" s="20" t="str">
        <f t="shared" si="8"/>
        <v>WarehouseInfiltration</v>
      </c>
      <c r="AH68" s="20" t="str">
        <f t="shared" si="8"/>
        <v>WarehouseHVACAvail</v>
      </c>
      <c r="AI68" s="20" t="str">
        <f t="shared" si="8"/>
        <v>WarehouseHtgSetpt</v>
      </c>
      <c r="AJ68" s="20" t="str">
        <f t="shared" si="8"/>
        <v>WarehouseClgSetpt</v>
      </c>
      <c r="AK68" s="20" t="str">
        <f t="shared" si="8"/>
        <v>WarehouseElevator</v>
      </c>
      <c r="AL68" s="20" t="str">
        <f t="shared" si="8"/>
        <v>WarehouseEscalator</v>
      </c>
      <c r="AM68" s="20" t="str">
        <f t="shared" si="8"/>
        <v>WarehouseWtrHtrSetpt</v>
      </c>
      <c r="AN68" s="20">
        <f>'2022 SpaceFuncData-Input'!AC66</f>
        <v>365</v>
      </c>
      <c r="AO68" s="166">
        <f>'2022 SpaceFuncData-Input'!Z66</f>
        <v>1</v>
      </c>
      <c r="AP68" s="166">
        <f>'2022 SpaceFuncData-Input'!AA66</f>
        <v>0</v>
      </c>
      <c r="AQ68" s="166">
        <f>'2022 SpaceFuncData-Input'!AB66</f>
        <v>0</v>
      </c>
      <c r="AR68" s="166" t="s">
        <v>427</v>
      </c>
      <c r="AS68" s="166" t="s">
        <v>288</v>
      </c>
      <c r="AT68" s="20" t="s">
        <v>29</v>
      </c>
      <c r="AU68" s="20" t="s">
        <v>392</v>
      </c>
      <c r="AV68" s="20" t="str">
        <f t="shared" si="6"/>
        <v/>
      </c>
    </row>
    <row r="69" spans="2:48">
      <c r="B69" s="20" t="str">
        <f>TRIM(LEFT('2022 SpaceFuncData-Input'!$A67,IF(ISNUMBER(FIND(" (Note",'2022 SpaceFuncData-Input'!$A67,1)),FIND(" (Note",'2022 SpaceFuncData-Input'!$A67,1),99)))</f>
        <v>Storage, Commercial/Industrial (Shipping &amp; Handling)</v>
      </c>
      <c r="C69" s="20" t="str">
        <f>TRIM('2022 SpaceFuncData-Input'!B67)</f>
        <v>Misc - Shipping/receiving</v>
      </c>
      <c r="D69" s="20">
        <f>ROUND('2022 SpaceFuncData-Input'!C67,2)</f>
        <v>5</v>
      </c>
      <c r="E69" s="20">
        <f>'2022 SpaceFuncData-Input'!D67</f>
        <v>0.5</v>
      </c>
      <c r="F69" s="20">
        <f>'2022 SpaceFuncData-Input'!E67</f>
        <v>275</v>
      </c>
      <c r="G69" s="20">
        <f>'2022 SpaceFuncData-Input'!F67</f>
        <v>475</v>
      </c>
      <c r="H69" s="20">
        <f>'2022 SpaceFuncData-Input'!G67</f>
        <v>0.5</v>
      </c>
      <c r="I69" s="20">
        <f>'2022 SpaceFuncData-Input'!H67</f>
        <v>0.18</v>
      </c>
      <c r="J69" s="20" t="str">
        <f>'2022 SpaceFuncData-Input'!I67</f>
        <v>Electric</v>
      </c>
      <c r="K69" s="20">
        <f>'2022 SpaceFuncData-Input'!J67</f>
        <v>0.6</v>
      </c>
      <c r="L69" s="20" t="str">
        <f>TRIM(LEFT('2022 SpaceFuncData-Input'!$K67,IF(ISNUMBER(FIND(" (Note",'2022 SpaceFuncData-Input'!$K67,1)),FIND(" (Note",'2022 SpaceFuncData-Input'!$K67,1),99)))</f>
        <v>None</v>
      </c>
      <c r="M69" s="20">
        <f>'2022 SpaceFuncData-Input'!L67</f>
        <v>0</v>
      </c>
      <c r="N69" s="20" t="str">
        <f>TRIM(LEFT('2022 SpaceFuncData-Input'!$M67,IF(ISNUMBER(FIND(" (Note",'2022 SpaceFuncData-Input'!$M67,1)),FIND(" (Note",'2022 SpaceFuncData-Input'!$M67,1),99)))</f>
        <v>None</v>
      </c>
      <c r="O69" s="20">
        <f>'2022 SpaceFuncData-Input'!N67</f>
        <v>0</v>
      </c>
      <c r="P69" s="20" t="str">
        <f>TRIM(LEFT('2022 SpaceFuncData-Input'!$O67,IF(ISNUMBER(FIND(" (Note",'2022 SpaceFuncData-Input'!$O67,1)),FIND(" (Note",'2022 SpaceFuncData-Input'!$O67,1),99)))</f>
        <v>None</v>
      </c>
      <c r="Q69" s="20">
        <f>'2022 SpaceFuncData-Input'!P67</f>
        <v>0</v>
      </c>
      <c r="R69" s="138">
        <f>'2022 SpaceFuncData-Input'!Q67</f>
        <v>8760</v>
      </c>
      <c r="S69" s="138">
        <f>'2022 SpaceFuncData-Input'!R67</f>
        <v>8760</v>
      </c>
      <c r="T69" s="20">
        <f>'2022 SpaceFuncData-Input'!S67</f>
        <v>0</v>
      </c>
      <c r="U69" s="20">
        <f>'2022 SpaceFuncData-Input'!T67</f>
        <v>0</v>
      </c>
      <c r="V69" s="138">
        <f>'2022 SpaceFuncData-Input'!U67</f>
        <v>50</v>
      </c>
      <c r="W69" s="20">
        <f>'2022 SpaceFuncData-Input'!V67</f>
        <v>300</v>
      </c>
      <c r="X69" s="20">
        <f>'2022 SpaceFuncData-Input'!W67</f>
        <v>1.5</v>
      </c>
      <c r="Y69" s="20">
        <f>'2022 SpaceFuncData-Input'!X67</f>
        <v>2</v>
      </c>
      <c r="Z69" s="20" t="str">
        <f>'2022 SpaceFuncData-Input'!Y67</f>
        <v>Warehouse</v>
      </c>
      <c r="AA69" s="20" t="str">
        <f t="shared" si="8"/>
        <v>WarehouseOccupancy</v>
      </c>
      <c r="AB69" s="20" t="str">
        <f t="shared" si="8"/>
        <v>WarehouseReceptacle</v>
      </c>
      <c r="AC69" s="20" t="str">
        <f t="shared" si="8"/>
        <v>WarehouseServiceHotWater</v>
      </c>
      <c r="AD69" s="20" t="str">
        <f t="shared" si="8"/>
        <v>WarehouseLights</v>
      </c>
      <c r="AE69" s="20" t="str">
        <f t="shared" si="8"/>
        <v>WarehouseGasEquip</v>
      </c>
      <c r="AF69" s="20" t="str">
        <f t="shared" si="8"/>
        <v>WarehouseRefrigeration</v>
      </c>
      <c r="AG69" s="20" t="str">
        <f t="shared" si="8"/>
        <v>WarehouseInfiltration</v>
      </c>
      <c r="AH69" s="20" t="str">
        <f t="shared" si="8"/>
        <v>WarehouseHVACAvail</v>
      </c>
      <c r="AI69" s="20" t="str">
        <f t="shared" si="8"/>
        <v>WarehouseHtgSetpt</v>
      </c>
      <c r="AJ69" s="20" t="str">
        <f t="shared" si="8"/>
        <v>WarehouseClgSetpt</v>
      </c>
      <c r="AK69" s="20" t="str">
        <f t="shared" si="8"/>
        <v>WarehouseElevator</v>
      </c>
      <c r="AL69" s="20" t="str">
        <f t="shared" si="8"/>
        <v>WarehouseEscalator</v>
      </c>
      <c r="AM69" s="20" t="str">
        <f t="shared" si="8"/>
        <v>WarehouseWtrHtrSetpt</v>
      </c>
      <c r="AN69" s="20">
        <f>'2022 SpaceFuncData-Input'!AC67</f>
        <v>366</v>
      </c>
      <c r="AO69" s="166">
        <f>'2022 SpaceFuncData-Input'!Z67</f>
        <v>1</v>
      </c>
      <c r="AP69" s="166">
        <f>'2022 SpaceFuncData-Input'!AA67</f>
        <v>0</v>
      </c>
      <c r="AQ69" s="166">
        <f>'2022 SpaceFuncData-Input'!AB67</f>
        <v>0</v>
      </c>
      <c r="AR69" s="166" t="s">
        <v>428</v>
      </c>
      <c r="AS69" s="166" t="s">
        <v>288</v>
      </c>
      <c r="AT69" s="20" t="s">
        <v>29</v>
      </c>
      <c r="AU69" s="20" t="s">
        <v>392</v>
      </c>
      <c r="AV69" s="20" t="str">
        <f t="shared" si="6"/>
        <v/>
      </c>
    </row>
    <row r="70" spans="2:48">
      <c r="B70" s="20" t="str">
        <f>TRIM(LEFT('2022 SpaceFuncData-Input'!$A68,IF(ISNUMBER(FIND(" (Note",'2022 SpaceFuncData-Input'!$A68,1)),FIND(" (Note",'2022 SpaceFuncData-Input'!$A68,1),99)))</f>
        <v>Storage, General</v>
      </c>
      <c r="C70" s="20" t="str">
        <f>TRIM('2022 SpaceFuncData-Input'!B68)</f>
        <v>Misc - All others</v>
      </c>
      <c r="D70" s="20">
        <f>ROUND('2022 SpaceFuncData-Input'!C68,2)</f>
        <v>0</v>
      </c>
      <c r="E70" s="20">
        <f>'2022 SpaceFuncData-Input'!D68</f>
        <v>0.5</v>
      </c>
      <c r="F70" s="20">
        <f>'2022 SpaceFuncData-Input'!E68</f>
        <v>250</v>
      </c>
      <c r="G70" s="20">
        <f>'2022 SpaceFuncData-Input'!F68</f>
        <v>200</v>
      </c>
      <c r="H70" s="20">
        <f>'2022 SpaceFuncData-Input'!G68</f>
        <v>0.2</v>
      </c>
      <c r="I70" s="20">
        <f>'2022 SpaceFuncData-Input'!H68</f>
        <v>0</v>
      </c>
      <c r="J70" s="20" t="str">
        <f>'2022 SpaceFuncData-Input'!I68</f>
        <v>Electric</v>
      </c>
      <c r="K70" s="20">
        <f>'2022 SpaceFuncData-Input'!J68</f>
        <v>0.4</v>
      </c>
      <c r="L70" s="20" t="str">
        <f>TRIM(LEFT('2022 SpaceFuncData-Input'!$K68,IF(ISNUMBER(FIND(" (Note",'2022 SpaceFuncData-Input'!$K68,1)),FIND(" (Note",'2022 SpaceFuncData-Input'!$K68,1),99)))</f>
        <v>None</v>
      </c>
      <c r="M70" s="20">
        <f>'2022 SpaceFuncData-Input'!L68</f>
        <v>0</v>
      </c>
      <c r="N70" s="20" t="str">
        <f>TRIM(LEFT('2022 SpaceFuncData-Input'!$M68,IF(ISNUMBER(FIND(" (Note",'2022 SpaceFuncData-Input'!$M68,1)),FIND(" (Note",'2022 SpaceFuncData-Input'!$M68,1),99)))</f>
        <v>None</v>
      </c>
      <c r="O70" s="20">
        <f>'2022 SpaceFuncData-Input'!N68</f>
        <v>0</v>
      </c>
      <c r="P70" s="20" t="str">
        <f>TRIM(LEFT('2022 SpaceFuncData-Input'!$O68,IF(ISNUMBER(FIND(" (Note",'2022 SpaceFuncData-Input'!$O68,1)),FIND(" (Note",'2022 SpaceFuncData-Input'!$O68,1),99)))</f>
        <v>None</v>
      </c>
      <c r="Q70" s="20">
        <f>'2022 SpaceFuncData-Input'!P68</f>
        <v>0</v>
      </c>
      <c r="R70" s="138">
        <f>'2022 SpaceFuncData-Input'!Q68</f>
        <v>8760</v>
      </c>
      <c r="S70" s="138">
        <f>'2022 SpaceFuncData-Input'!R68</f>
        <v>8760</v>
      </c>
      <c r="T70" s="20">
        <f>'2022 SpaceFuncData-Input'!S68</f>
        <v>0</v>
      </c>
      <c r="U70" s="20">
        <f>'2022 SpaceFuncData-Input'!T68</f>
        <v>0</v>
      </c>
      <c r="V70" s="138">
        <f>'2022 SpaceFuncData-Input'!U68</f>
        <v>50</v>
      </c>
      <c r="W70" s="20">
        <f>'2022 SpaceFuncData-Input'!V68</f>
        <v>300</v>
      </c>
      <c r="X70" s="20">
        <f>'2022 SpaceFuncData-Input'!W68</f>
        <v>1.5</v>
      </c>
      <c r="Y70" s="20">
        <f>'2022 SpaceFuncData-Input'!X68</f>
        <v>2</v>
      </c>
      <c r="Z70" s="20" t="str">
        <f>'2022 SpaceFuncData-Input'!Y68</f>
        <v>Warehouse</v>
      </c>
      <c r="AA70" s="20" t="str">
        <f t="shared" si="8"/>
        <v>WarehouseOccupancy</v>
      </c>
      <c r="AB70" s="20" t="str">
        <f t="shared" si="8"/>
        <v>WarehouseReceptacle</v>
      </c>
      <c r="AC70" s="20" t="str">
        <f t="shared" si="8"/>
        <v>WarehouseServiceHotWater</v>
      </c>
      <c r="AD70" s="20" t="str">
        <f t="shared" si="8"/>
        <v>WarehouseLights</v>
      </c>
      <c r="AE70" s="20" t="str">
        <f t="shared" si="8"/>
        <v>WarehouseGasEquip</v>
      </c>
      <c r="AF70" s="20" t="str">
        <f t="shared" si="8"/>
        <v>WarehouseRefrigeration</v>
      </c>
      <c r="AG70" s="20" t="str">
        <f t="shared" si="8"/>
        <v>WarehouseInfiltration</v>
      </c>
      <c r="AH70" s="20" t="str">
        <f t="shared" si="8"/>
        <v>WarehouseHVACAvail</v>
      </c>
      <c r="AI70" s="20" t="str">
        <f t="shared" si="8"/>
        <v>WarehouseHtgSetpt</v>
      </c>
      <c r="AJ70" s="20" t="str">
        <f t="shared" si="8"/>
        <v>WarehouseClgSetpt</v>
      </c>
      <c r="AK70" s="20" t="str">
        <f t="shared" si="8"/>
        <v>WarehouseElevator</v>
      </c>
      <c r="AL70" s="20" t="str">
        <f t="shared" si="8"/>
        <v>WarehouseEscalator</v>
      </c>
      <c r="AM70" s="20" t="str">
        <f t="shared" si="8"/>
        <v>WarehouseWtrHtrSetpt</v>
      </c>
      <c r="AN70" s="20">
        <f>'2022 SpaceFuncData-Input'!AC68</f>
        <v>380</v>
      </c>
      <c r="AO70" s="166">
        <f>'2022 SpaceFuncData-Input'!Z68</f>
        <v>1</v>
      </c>
      <c r="AP70" s="166">
        <f>'2022 SpaceFuncData-Input'!AA68</f>
        <v>1</v>
      </c>
      <c r="AQ70" s="166">
        <f>'2022 SpaceFuncData-Input'!AB68</f>
        <v>0</v>
      </c>
      <c r="AR70" s="166" t="s">
        <v>531</v>
      </c>
      <c r="AS70" s="166" t="s">
        <v>288</v>
      </c>
      <c r="AT70" s="190" t="s">
        <v>523</v>
      </c>
      <c r="AU70" s="20" t="s">
        <v>392</v>
      </c>
    </row>
    <row r="71" spans="2:48">
      <c r="B71" s="20" t="str">
        <f>TRIM(LEFT('2022 SpaceFuncData-Input'!$A69,IF(ISNUMBER(FIND(" (Note",'2022 SpaceFuncData-Input'!$A69,1)),FIND(" (Note",'2022 SpaceFuncData-Input'!$A69,1),99)))</f>
        <v>Sports Arena - Playing Area (&gt; 5,000 Spectators)</v>
      </c>
      <c r="C71" s="20" t="str">
        <f>TRIM('2022 SpaceFuncData-Input'!B69)</f>
        <v>Sports/Entertainment - Gym, sports arena (play area)</v>
      </c>
      <c r="D71" s="20">
        <f>ROUND('2022 SpaceFuncData-Input'!C69,2)</f>
        <v>80</v>
      </c>
      <c r="E71" s="20">
        <f>'2022 SpaceFuncData-Input'!D69</f>
        <v>0.5</v>
      </c>
      <c r="F71" s="20">
        <f>'2022 SpaceFuncData-Input'!E69</f>
        <v>255</v>
      </c>
      <c r="G71" s="20">
        <f>'2022 SpaceFuncData-Input'!F69</f>
        <v>875</v>
      </c>
      <c r="H71" s="20">
        <f>'2022 SpaceFuncData-Input'!G69</f>
        <v>0.5</v>
      </c>
      <c r="I71" s="20">
        <f>'2022 SpaceFuncData-Input'!H69</f>
        <v>0.18</v>
      </c>
      <c r="J71" s="20" t="str">
        <f>'2022 SpaceFuncData-Input'!I69</f>
        <v>Gas</v>
      </c>
      <c r="K71" s="20">
        <f>'2022 SpaceFuncData-Input'!J69</f>
        <v>2.25</v>
      </c>
      <c r="L71" s="20" t="str">
        <f>TRIM(LEFT('2022 SpaceFuncData-Input'!$K69,IF(ISNUMBER(FIND(" (Note",'2022 SpaceFuncData-Input'!$K69,1)),FIND(" (Note",'2022 SpaceFuncData-Input'!$K69,1),99)))</f>
        <v>None</v>
      </c>
      <c r="M71" s="20">
        <f>'2022 SpaceFuncData-Input'!L69</f>
        <v>0</v>
      </c>
      <c r="N71" s="20" t="str">
        <f>TRIM(LEFT('2022 SpaceFuncData-Input'!$M69,IF(ISNUMBER(FIND(" (Note",'2022 SpaceFuncData-Input'!$M69,1)),FIND(" (Note",'2022 SpaceFuncData-Input'!$M69,1),99)))</f>
        <v>None</v>
      </c>
      <c r="O71" s="20">
        <f>'2022 SpaceFuncData-Input'!N69</f>
        <v>0</v>
      </c>
      <c r="P71" s="20" t="str">
        <f>TRIM(LEFT('2022 SpaceFuncData-Input'!$O69,IF(ISNUMBER(FIND(" (Note",'2022 SpaceFuncData-Input'!$O69,1)),FIND(" (Note",'2022 SpaceFuncData-Input'!$O69,1),99)))</f>
        <v>None</v>
      </c>
      <c r="Q71" s="20">
        <f>'2022 SpaceFuncData-Input'!P69</f>
        <v>0</v>
      </c>
      <c r="R71" s="138">
        <f>'2022 SpaceFuncData-Input'!Q69</f>
        <v>150</v>
      </c>
      <c r="S71" s="138">
        <f>'2022 SpaceFuncData-Input'!R69</f>
        <v>150</v>
      </c>
      <c r="T71" s="20">
        <f>'2022 SpaceFuncData-Input'!S69</f>
        <v>0</v>
      </c>
      <c r="U71" s="20">
        <f>'2022 SpaceFuncData-Input'!T69</f>
        <v>0</v>
      </c>
      <c r="V71" s="138">
        <f>'2022 SpaceFuncData-Input'!U69</f>
        <v>150</v>
      </c>
      <c r="W71" s="20">
        <f>'2022 SpaceFuncData-Input'!V69</f>
        <v>400</v>
      </c>
      <c r="X71" s="20">
        <f>'2022 SpaceFuncData-Input'!W69</f>
        <v>1.5</v>
      </c>
      <c r="Y71" s="20">
        <f>'2022 SpaceFuncData-Input'!X69</f>
        <v>2</v>
      </c>
      <c r="Z71" s="20" t="str">
        <f>'2022 SpaceFuncData-Input'!Y69</f>
        <v>Retail</v>
      </c>
      <c r="AA71" s="20" t="str">
        <f t="shared" si="8"/>
        <v>RetailOccupancy</v>
      </c>
      <c r="AB71" s="20" t="str">
        <f t="shared" si="8"/>
        <v>RetailReceptacle</v>
      </c>
      <c r="AC71" s="20" t="str">
        <f t="shared" si="8"/>
        <v>RetailServiceHotWater</v>
      </c>
      <c r="AD71" s="20" t="str">
        <f t="shared" si="8"/>
        <v>RetailLights</v>
      </c>
      <c r="AE71" s="20" t="str">
        <f t="shared" si="8"/>
        <v>RetailGasEquip</v>
      </c>
      <c r="AF71" s="20" t="str">
        <f t="shared" si="8"/>
        <v>RetailRefrigeration</v>
      </c>
      <c r="AG71" s="20" t="str">
        <f t="shared" si="8"/>
        <v>RetailInfiltration</v>
      </c>
      <c r="AH71" s="20" t="str">
        <f t="shared" si="8"/>
        <v>RetailHVACAvail</v>
      </c>
      <c r="AI71" s="20" t="str">
        <f t="shared" si="8"/>
        <v>RetailHtgSetpt</v>
      </c>
      <c r="AJ71" s="20" t="str">
        <f t="shared" si="8"/>
        <v>RetailClgSetpt</v>
      </c>
      <c r="AK71" s="20" t="str">
        <f t="shared" si="8"/>
        <v>RetailElevator</v>
      </c>
      <c r="AL71" s="20" t="str">
        <f t="shared" si="8"/>
        <v>RetailEscalator</v>
      </c>
      <c r="AM71" s="20" t="str">
        <f t="shared" si="8"/>
        <v>RetailWtrHtrSetpt</v>
      </c>
      <c r="AN71" s="20">
        <f>'2022 SpaceFuncData-Input'!AC69</f>
        <v>367</v>
      </c>
      <c r="AO71" s="20">
        <f>'2022 SpaceFuncData-Input'!Z69</f>
        <v>0</v>
      </c>
      <c r="AP71" s="20">
        <f>'2022 SpaceFuncData-Input'!AA69</f>
        <v>0</v>
      </c>
      <c r="AQ71" s="20">
        <f>'2022 SpaceFuncData-Input'!AB69</f>
        <v>0</v>
      </c>
      <c r="AR71" s="20" t="s">
        <v>480</v>
      </c>
      <c r="AS71" s="20" t="s">
        <v>288</v>
      </c>
      <c r="AT71" s="190" t="s">
        <v>470</v>
      </c>
      <c r="AU71" s="20" t="s">
        <v>392</v>
      </c>
      <c r="AV71" s="20" t="str">
        <f t="shared" ref="AV71:AV83" si="9">IF(AO71=0,B71,"")</f>
        <v>Sports Arena - Playing Area (&gt; 5,000 Spectators)</v>
      </c>
    </row>
    <row r="72" spans="2:48">
      <c r="B72" s="20" t="str">
        <f>TRIM(LEFT('2022 SpaceFuncData-Input'!$A70,IF(ISNUMBER(FIND(" (Note",'2022 SpaceFuncData-Input'!$A70,1)),FIND(" (Note",'2022 SpaceFuncData-Input'!$A70,1),99)))</f>
        <v>Sports Arena - Playing Area (2,000 - 5,000 Spectators)</v>
      </c>
      <c r="C72" s="20" t="str">
        <f>TRIM('2022 SpaceFuncData-Input'!B70)</f>
        <v>Sports/Entertainment - Gym, sports arena (play area)</v>
      </c>
      <c r="D72" s="20">
        <f>ROUND('2022 SpaceFuncData-Input'!C70,2)</f>
        <v>66.67</v>
      </c>
      <c r="E72" s="20">
        <f>'2022 SpaceFuncData-Input'!D70</f>
        <v>0.5</v>
      </c>
      <c r="F72" s="20">
        <f>'2022 SpaceFuncData-Input'!E70</f>
        <v>255</v>
      </c>
      <c r="G72" s="20">
        <f>'2022 SpaceFuncData-Input'!F70</f>
        <v>875</v>
      </c>
      <c r="H72" s="20">
        <f>'2022 SpaceFuncData-Input'!G70</f>
        <v>0.5</v>
      </c>
      <c r="I72" s="20">
        <f>'2022 SpaceFuncData-Input'!H70</f>
        <v>0.18</v>
      </c>
      <c r="J72" s="20" t="str">
        <f>'2022 SpaceFuncData-Input'!I70</f>
        <v>Gas</v>
      </c>
      <c r="K72" s="20">
        <f>'2022 SpaceFuncData-Input'!J70</f>
        <v>1.45</v>
      </c>
      <c r="L72" s="20" t="str">
        <f>TRIM(LEFT('2022 SpaceFuncData-Input'!$K70,IF(ISNUMBER(FIND(" (Note",'2022 SpaceFuncData-Input'!$K70,1)),FIND(" (Note",'2022 SpaceFuncData-Input'!$K70,1),99)))</f>
        <v>None</v>
      </c>
      <c r="M72" s="20">
        <f>'2022 SpaceFuncData-Input'!L70</f>
        <v>0</v>
      </c>
      <c r="N72" s="20" t="str">
        <f>TRIM(LEFT('2022 SpaceFuncData-Input'!$M70,IF(ISNUMBER(FIND(" (Note",'2022 SpaceFuncData-Input'!$M70,1)),FIND(" (Note",'2022 SpaceFuncData-Input'!$M70,1),99)))</f>
        <v>None</v>
      </c>
      <c r="O72" s="20">
        <f>'2022 SpaceFuncData-Input'!N70</f>
        <v>0</v>
      </c>
      <c r="P72" s="20" t="str">
        <f>TRIM(LEFT('2022 SpaceFuncData-Input'!$O70,IF(ISNUMBER(FIND(" (Note",'2022 SpaceFuncData-Input'!$O70,1)),FIND(" (Note",'2022 SpaceFuncData-Input'!$O70,1),99)))</f>
        <v>None</v>
      </c>
      <c r="Q72" s="20">
        <f>'2022 SpaceFuncData-Input'!P70</f>
        <v>0</v>
      </c>
      <c r="R72" s="138">
        <f>'2022 SpaceFuncData-Input'!Q70</f>
        <v>150</v>
      </c>
      <c r="S72" s="138">
        <f>'2022 SpaceFuncData-Input'!R70</f>
        <v>150</v>
      </c>
      <c r="T72" s="20">
        <f>'2022 SpaceFuncData-Input'!S70</f>
        <v>0</v>
      </c>
      <c r="U72" s="20">
        <f>'2022 SpaceFuncData-Input'!T70</f>
        <v>0</v>
      </c>
      <c r="V72" s="138">
        <f>'2022 SpaceFuncData-Input'!U70</f>
        <v>150</v>
      </c>
      <c r="W72" s="20">
        <f>'2022 SpaceFuncData-Input'!V70</f>
        <v>400</v>
      </c>
      <c r="X72" s="20">
        <f>'2022 SpaceFuncData-Input'!W70</f>
        <v>1.5</v>
      </c>
      <c r="Y72" s="20">
        <f>'2022 SpaceFuncData-Input'!X70</f>
        <v>2</v>
      </c>
      <c r="Z72" s="20" t="str">
        <f>'2022 SpaceFuncData-Input'!Y70</f>
        <v>Retail</v>
      </c>
      <c r="AA72" s="20" t="str">
        <f t="shared" si="8"/>
        <v>RetailOccupancy</v>
      </c>
      <c r="AB72" s="20" t="str">
        <f t="shared" si="8"/>
        <v>RetailReceptacle</v>
      </c>
      <c r="AC72" s="20" t="str">
        <f t="shared" si="8"/>
        <v>RetailServiceHotWater</v>
      </c>
      <c r="AD72" s="20" t="str">
        <f t="shared" si="8"/>
        <v>RetailLights</v>
      </c>
      <c r="AE72" s="20" t="str">
        <f t="shared" si="8"/>
        <v>RetailGasEquip</v>
      </c>
      <c r="AF72" s="20" t="str">
        <f t="shared" si="8"/>
        <v>RetailRefrigeration</v>
      </c>
      <c r="AG72" s="20" t="str">
        <f t="shared" si="8"/>
        <v>RetailInfiltration</v>
      </c>
      <c r="AH72" s="20" t="str">
        <f t="shared" si="8"/>
        <v>RetailHVACAvail</v>
      </c>
      <c r="AI72" s="20" t="str">
        <f t="shared" si="8"/>
        <v>RetailHtgSetpt</v>
      </c>
      <c r="AJ72" s="20" t="str">
        <f t="shared" si="8"/>
        <v>RetailClgSetpt</v>
      </c>
      <c r="AK72" s="20" t="str">
        <f t="shared" si="8"/>
        <v>RetailElevator</v>
      </c>
      <c r="AL72" s="20" t="str">
        <f t="shared" si="8"/>
        <v>RetailEscalator</v>
      </c>
      <c r="AM72" s="20" t="str">
        <f t="shared" si="8"/>
        <v>RetailWtrHtrSetpt</v>
      </c>
      <c r="AN72" s="20">
        <f>'2022 SpaceFuncData-Input'!AC70</f>
        <v>368</v>
      </c>
      <c r="AO72" s="20">
        <f>'2022 SpaceFuncData-Input'!Z70</f>
        <v>0</v>
      </c>
      <c r="AP72" s="20">
        <f>'2022 SpaceFuncData-Input'!AA70</f>
        <v>0</v>
      </c>
      <c r="AQ72" s="20">
        <f>'2022 SpaceFuncData-Input'!AB70</f>
        <v>0</v>
      </c>
      <c r="AR72" s="20" t="s">
        <v>481</v>
      </c>
      <c r="AS72" s="20" t="s">
        <v>288</v>
      </c>
      <c r="AT72" s="190" t="s">
        <v>470</v>
      </c>
      <c r="AU72" s="20" t="s">
        <v>392</v>
      </c>
      <c r="AV72" s="20" t="str">
        <f t="shared" si="9"/>
        <v>Sports Arena - Playing Area (2,000 - 5,000 Spectators)</v>
      </c>
    </row>
    <row r="73" spans="2:48">
      <c r="B73" s="20" t="str">
        <f>TRIM(LEFT('2022 SpaceFuncData-Input'!$A71,IF(ISNUMBER(FIND(" (Note",'2022 SpaceFuncData-Input'!$A71,1)),FIND(" (Note",'2022 SpaceFuncData-Input'!$A71,1),99)))</f>
        <v>Sports Arena - Playing Area (&lt; 2,000 Spectators)</v>
      </c>
      <c r="C73" s="20" t="str">
        <f>TRIM('2022 SpaceFuncData-Input'!B71)</f>
        <v>Sports/Entertainment - Gym, sports arena (play area)</v>
      </c>
      <c r="D73" s="20">
        <f>ROUND('2022 SpaceFuncData-Input'!C71,2)</f>
        <v>50</v>
      </c>
      <c r="E73" s="20">
        <f>'2022 SpaceFuncData-Input'!D71</f>
        <v>0.5</v>
      </c>
      <c r="F73" s="20">
        <f>'2022 SpaceFuncData-Input'!E71</f>
        <v>255</v>
      </c>
      <c r="G73" s="20">
        <f>'2022 SpaceFuncData-Input'!F71</f>
        <v>875</v>
      </c>
      <c r="H73" s="20">
        <f>'2022 SpaceFuncData-Input'!G71</f>
        <v>0.5</v>
      </c>
      <c r="I73" s="20">
        <f>'2022 SpaceFuncData-Input'!H71</f>
        <v>0.18</v>
      </c>
      <c r="J73" s="20" t="str">
        <f>'2022 SpaceFuncData-Input'!I71</f>
        <v>Gas</v>
      </c>
      <c r="K73" s="20">
        <f>'2022 SpaceFuncData-Input'!J71</f>
        <v>1.1000000000000001</v>
      </c>
      <c r="L73" s="20" t="str">
        <f>TRIM(LEFT('2022 SpaceFuncData-Input'!$K71,IF(ISNUMBER(FIND(" (Note",'2022 SpaceFuncData-Input'!$K71,1)),FIND(" (Note",'2022 SpaceFuncData-Input'!$K71,1),99)))</f>
        <v>None</v>
      </c>
      <c r="M73" s="20">
        <f>'2022 SpaceFuncData-Input'!L71</f>
        <v>0</v>
      </c>
      <c r="N73" s="20" t="str">
        <f>TRIM(LEFT('2022 SpaceFuncData-Input'!$M71,IF(ISNUMBER(FIND(" (Note",'2022 SpaceFuncData-Input'!$M71,1)),FIND(" (Note",'2022 SpaceFuncData-Input'!$M71,1),99)))</f>
        <v>None</v>
      </c>
      <c r="O73" s="20">
        <f>'2022 SpaceFuncData-Input'!N71</f>
        <v>0</v>
      </c>
      <c r="P73" s="20" t="str">
        <f>TRIM(LEFT('2022 SpaceFuncData-Input'!$O71,IF(ISNUMBER(FIND(" (Note",'2022 SpaceFuncData-Input'!$O71,1)),FIND(" (Note",'2022 SpaceFuncData-Input'!$O71,1),99)))</f>
        <v>None</v>
      </c>
      <c r="Q73" s="20">
        <f>'2022 SpaceFuncData-Input'!P71</f>
        <v>0</v>
      </c>
      <c r="R73" s="138">
        <f>'2022 SpaceFuncData-Input'!Q71</f>
        <v>150</v>
      </c>
      <c r="S73" s="138">
        <f>'2022 SpaceFuncData-Input'!R71</f>
        <v>150</v>
      </c>
      <c r="T73" s="20">
        <f>'2022 SpaceFuncData-Input'!S71</f>
        <v>0</v>
      </c>
      <c r="U73" s="20">
        <f>'2022 SpaceFuncData-Input'!T71</f>
        <v>0</v>
      </c>
      <c r="V73" s="138">
        <f>'2022 SpaceFuncData-Input'!U71</f>
        <v>150</v>
      </c>
      <c r="W73" s="20">
        <f>'2022 SpaceFuncData-Input'!V71</f>
        <v>400</v>
      </c>
      <c r="X73" s="20">
        <f>'2022 SpaceFuncData-Input'!W71</f>
        <v>1.5</v>
      </c>
      <c r="Y73" s="20">
        <f>'2022 SpaceFuncData-Input'!X71</f>
        <v>2</v>
      </c>
      <c r="Z73" s="20" t="str">
        <f>'2022 SpaceFuncData-Input'!Y71</f>
        <v>Retail</v>
      </c>
      <c r="AA73" s="20" t="str">
        <f t="shared" si="8"/>
        <v>RetailOccupancy</v>
      </c>
      <c r="AB73" s="20" t="str">
        <f t="shared" si="8"/>
        <v>RetailReceptacle</v>
      </c>
      <c r="AC73" s="20" t="str">
        <f t="shared" si="8"/>
        <v>RetailServiceHotWater</v>
      </c>
      <c r="AD73" s="20" t="str">
        <f t="shared" si="8"/>
        <v>RetailLights</v>
      </c>
      <c r="AE73" s="20" t="str">
        <f t="shared" si="8"/>
        <v>RetailGasEquip</v>
      </c>
      <c r="AF73" s="20" t="str">
        <f t="shared" si="8"/>
        <v>RetailRefrigeration</v>
      </c>
      <c r="AG73" s="20" t="str">
        <f t="shared" si="8"/>
        <v>RetailInfiltration</v>
      </c>
      <c r="AH73" s="20" t="str">
        <f t="shared" si="8"/>
        <v>RetailHVACAvail</v>
      </c>
      <c r="AI73" s="20" t="str">
        <f t="shared" si="8"/>
        <v>RetailHtgSetpt</v>
      </c>
      <c r="AJ73" s="20" t="str">
        <f t="shared" si="8"/>
        <v>RetailClgSetpt</v>
      </c>
      <c r="AK73" s="20" t="str">
        <f t="shared" si="8"/>
        <v>RetailElevator</v>
      </c>
      <c r="AL73" s="20" t="str">
        <f t="shared" si="8"/>
        <v>RetailEscalator</v>
      </c>
      <c r="AM73" s="20" t="str">
        <f t="shared" si="8"/>
        <v>RetailWtrHtrSetpt</v>
      </c>
      <c r="AN73" s="20">
        <f>'2022 SpaceFuncData-Input'!AC71</f>
        <v>369</v>
      </c>
      <c r="AO73" s="20">
        <f>'2022 SpaceFuncData-Input'!Z71</f>
        <v>0</v>
      </c>
      <c r="AP73" s="20">
        <f>'2022 SpaceFuncData-Input'!AA71</f>
        <v>0</v>
      </c>
      <c r="AQ73" s="20">
        <f>'2022 SpaceFuncData-Input'!AB71</f>
        <v>0</v>
      </c>
      <c r="AR73" s="20" t="s">
        <v>482</v>
      </c>
      <c r="AS73" s="20" t="s">
        <v>288</v>
      </c>
      <c r="AT73" s="190" t="s">
        <v>470</v>
      </c>
      <c r="AU73" s="20" t="s">
        <v>392</v>
      </c>
      <c r="AV73" s="20" t="str">
        <f t="shared" si="9"/>
        <v>Sports Arena - Playing Area (&lt; 2,000 Spectators)</v>
      </c>
    </row>
    <row r="74" spans="2:48">
      <c r="B74" s="20" t="str">
        <f>TRIM(LEFT('2022 SpaceFuncData-Input'!$A72,IF(ISNUMBER(FIND(" (Note",'2022 SpaceFuncData-Input'!$A72,1)),FIND(" (Note",'2022 SpaceFuncData-Input'!$A72,1),99)))</f>
        <v>Sports Arena - Playing Area (Recreational)</v>
      </c>
      <c r="C74" s="20" t="str">
        <f>TRIM('2022 SpaceFuncData-Input'!B72)</f>
        <v>Sports/Entertainment - Gym, sports arena (play area)</v>
      </c>
      <c r="D74" s="20">
        <f>ROUND('2022 SpaceFuncData-Input'!C72,2)</f>
        <v>20</v>
      </c>
      <c r="E74" s="20">
        <f>'2022 SpaceFuncData-Input'!D72</f>
        <v>0.5</v>
      </c>
      <c r="F74" s="20">
        <f>'2022 SpaceFuncData-Input'!E72</f>
        <v>255</v>
      </c>
      <c r="G74" s="20">
        <f>'2022 SpaceFuncData-Input'!F72</f>
        <v>875</v>
      </c>
      <c r="H74" s="20">
        <f>'2022 SpaceFuncData-Input'!G72</f>
        <v>0.2</v>
      </c>
      <c r="I74" s="20">
        <f>'2022 SpaceFuncData-Input'!H72</f>
        <v>0.89999999999999991</v>
      </c>
      <c r="J74" s="20" t="str">
        <f>'2022 SpaceFuncData-Input'!I72</f>
        <v>Gas</v>
      </c>
      <c r="K74" s="20">
        <f>'2022 SpaceFuncData-Input'!J72</f>
        <v>0.75</v>
      </c>
      <c r="L74" s="20" t="str">
        <f>TRIM(LEFT('2022 SpaceFuncData-Input'!$K72,IF(ISNUMBER(FIND(" (Note",'2022 SpaceFuncData-Input'!$K72,1)),FIND(" (Note",'2022 SpaceFuncData-Input'!$K72,1),99)))</f>
        <v>None</v>
      </c>
      <c r="M74" s="20">
        <f>'2022 SpaceFuncData-Input'!L72</f>
        <v>0</v>
      </c>
      <c r="N74" s="20" t="str">
        <f>TRIM(LEFT('2022 SpaceFuncData-Input'!$M72,IF(ISNUMBER(FIND(" (Note",'2022 SpaceFuncData-Input'!$M72,1)),FIND(" (Note",'2022 SpaceFuncData-Input'!$M72,1),99)))</f>
        <v>None</v>
      </c>
      <c r="O74" s="20">
        <f>'2022 SpaceFuncData-Input'!N72</f>
        <v>0</v>
      </c>
      <c r="P74" s="20" t="str">
        <f>TRIM(LEFT('2022 SpaceFuncData-Input'!$O72,IF(ISNUMBER(FIND(" (Note",'2022 SpaceFuncData-Input'!$O72,1)),FIND(" (Note",'2022 SpaceFuncData-Input'!$O72,1),99)))</f>
        <v>None</v>
      </c>
      <c r="Q74" s="20">
        <f>'2022 SpaceFuncData-Input'!P72</f>
        <v>0</v>
      </c>
      <c r="R74" s="138">
        <f>'2022 SpaceFuncData-Input'!Q72</f>
        <v>150</v>
      </c>
      <c r="S74" s="138">
        <f>'2022 SpaceFuncData-Input'!R72</f>
        <v>150</v>
      </c>
      <c r="T74" s="20">
        <f>'2022 SpaceFuncData-Input'!S72</f>
        <v>0</v>
      </c>
      <c r="U74" s="20">
        <f>'2022 SpaceFuncData-Input'!T72</f>
        <v>0</v>
      </c>
      <c r="V74" s="138">
        <f>'2022 SpaceFuncData-Input'!U72</f>
        <v>150</v>
      </c>
      <c r="W74" s="20">
        <f>'2022 SpaceFuncData-Input'!V72</f>
        <v>400</v>
      </c>
      <c r="X74" s="20">
        <f>'2022 SpaceFuncData-Input'!W72</f>
        <v>1.5</v>
      </c>
      <c r="Y74" s="20">
        <f>'2022 SpaceFuncData-Input'!X72</f>
        <v>2</v>
      </c>
      <c r="Z74" s="20" t="str">
        <f>'2022 SpaceFuncData-Input'!Y72</f>
        <v>Retail</v>
      </c>
      <c r="AA74" s="20" t="str">
        <f t="shared" si="8"/>
        <v>RetailOccupancy</v>
      </c>
      <c r="AB74" s="20" t="str">
        <f t="shared" si="8"/>
        <v>RetailReceptacle</v>
      </c>
      <c r="AC74" s="20" t="str">
        <f t="shared" si="8"/>
        <v>RetailServiceHotWater</v>
      </c>
      <c r="AD74" s="20" t="str">
        <f t="shared" si="8"/>
        <v>RetailLights</v>
      </c>
      <c r="AE74" s="20" t="str">
        <f t="shared" si="8"/>
        <v>RetailGasEquip</v>
      </c>
      <c r="AF74" s="20" t="str">
        <f t="shared" si="8"/>
        <v>RetailRefrigeration</v>
      </c>
      <c r="AG74" s="20" t="str">
        <f t="shared" si="8"/>
        <v>RetailInfiltration</v>
      </c>
      <c r="AH74" s="20" t="str">
        <f t="shared" si="8"/>
        <v>RetailHVACAvail</v>
      </c>
      <c r="AI74" s="20" t="str">
        <f t="shared" si="8"/>
        <v>RetailHtgSetpt</v>
      </c>
      <c r="AJ74" s="20" t="str">
        <f t="shared" si="8"/>
        <v>RetailClgSetpt</v>
      </c>
      <c r="AK74" s="20" t="str">
        <f t="shared" si="8"/>
        <v>RetailElevator</v>
      </c>
      <c r="AL74" s="20" t="str">
        <f t="shared" si="8"/>
        <v>RetailEscalator</v>
      </c>
      <c r="AM74" s="20" t="str">
        <f t="shared" si="8"/>
        <v>RetailWtrHtrSetpt</v>
      </c>
      <c r="AN74" s="20">
        <f>'2022 SpaceFuncData-Input'!AC72</f>
        <v>370</v>
      </c>
      <c r="AO74" s="20">
        <f>'2022 SpaceFuncData-Input'!Z72</f>
        <v>1</v>
      </c>
      <c r="AP74" s="20">
        <f>'2022 SpaceFuncData-Input'!AA72</f>
        <v>0</v>
      </c>
      <c r="AQ74" s="20">
        <f>'2022 SpaceFuncData-Input'!AB72</f>
        <v>0</v>
      </c>
      <c r="AR74" s="20" t="s">
        <v>483</v>
      </c>
      <c r="AS74" s="20" t="s">
        <v>288</v>
      </c>
      <c r="AT74" s="190" t="s">
        <v>470</v>
      </c>
      <c r="AU74" s="20" t="s">
        <v>392</v>
      </c>
      <c r="AV74" s="20" t="str">
        <f t="shared" si="9"/>
        <v/>
      </c>
    </row>
    <row r="75" spans="2:48">
      <c r="B75" s="20" t="str">
        <f>TRIM(LEFT('2022 SpaceFuncData-Input'!$A73,IF(ISNUMBER(FIND(" (Note",'2022 SpaceFuncData-Input'!$A73,1)),FIND(" (Note",'2022 SpaceFuncData-Input'!$A73,1),99)))</f>
        <v>Theater Area (Motion Picture)</v>
      </c>
      <c r="C75" s="20" t="str">
        <f>TRIM('2022 SpaceFuncData-Input'!B73)</f>
        <v>Assembly - Auditorium seating area</v>
      </c>
      <c r="D75" s="20">
        <f>ROUND('2022 SpaceFuncData-Input'!C73,2)</f>
        <v>142.86000000000001</v>
      </c>
      <c r="E75" s="20">
        <f>'2022 SpaceFuncData-Input'!D73</f>
        <v>0.5</v>
      </c>
      <c r="F75" s="20">
        <f>'2022 SpaceFuncData-Input'!E73</f>
        <v>245</v>
      </c>
      <c r="G75" s="20">
        <f>'2022 SpaceFuncData-Input'!F73</f>
        <v>105</v>
      </c>
      <c r="H75" s="20">
        <f>'2022 SpaceFuncData-Input'!G73</f>
        <v>0.5</v>
      </c>
      <c r="I75" s="20">
        <f>'2022 SpaceFuncData-Input'!H73</f>
        <v>0.09</v>
      </c>
      <c r="J75" s="20" t="str">
        <f>'2022 SpaceFuncData-Input'!I73</f>
        <v>Electric</v>
      </c>
      <c r="K75" s="20">
        <f>'2022 SpaceFuncData-Input'!J73</f>
        <v>0.5</v>
      </c>
      <c r="L75" s="20" t="str">
        <f>TRIM(LEFT('2022 SpaceFuncData-Input'!$K73,IF(ISNUMBER(FIND(" (Note",'2022 SpaceFuncData-Input'!$K73,1)),FIND(" (Note",'2022 SpaceFuncData-Input'!$K73,1),99)))</f>
        <v>Decorative/Display</v>
      </c>
      <c r="M75" s="20">
        <f>'2022 SpaceFuncData-Input'!L73</f>
        <v>0.25</v>
      </c>
      <c r="N75" s="20" t="str">
        <f>TRIM(LEFT('2022 SpaceFuncData-Input'!$M73,IF(ISNUMBER(FIND(" (Note",'2022 SpaceFuncData-Input'!$M73,1)),FIND(" (Note",'2022 SpaceFuncData-Input'!$M73,1),99)))</f>
        <v>None</v>
      </c>
      <c r="O75" s="20">
        <f>'2022 SpaceFuncData-Input'!N73</f>
        <v>0</v>
      </c>
      <c r="P75" s="20" t="str">
        <f>TRIM(LEFT('2022 SpaceFuncData-Input'!$O73,IF(ISNUMBER(FIND(" (Note",'2022 SpaceFuncData-Input'!$O73,1)),FIND(" (Note",'2022 SpaceFuncData-Input'!$O73,1),99)))</f>
        <v>None</v>
      </c>
      <c r="Q75" s="20">
        <f>'2022 SpaceFuncData-Input'!P73</f>
        <v>0</v>
      </c>
      <c r="R75" s="138">
        <f>'2022 SpaceFuncData-Input'!Q73</f>
        <v>150</v>
      </c>
      <c r="S75" s="138">
        <f>'2022 SpaceFuncData-Input'!R73</f>
        <v>150</v>
      </c>
      <c r="T75" s="20">
        <f>'2022 SpaceFuncData-Input'!S73</f>
        <v>0</v>
      </c>
      <c r="U75" s="20">
        <f>'2022 SpaceFuncData-Input'!T73</f>
        <v>0</v>
      </c>
      <c r="V75" s="138">
        <f>'2022 SpaceFuncData-Input'!U73</f>
        <v>2</v>
      </c>
      <c r="W75" s="20">
        <f>'2022 SpaceFuncData-Input'!V73</f>
        <v>50</v>
      </c>
      <c r="X75" s="20">
        <f>'2022 SpaceFuncData-Input'!W73</f>
        <v>1.5</v>
      </c>
      <c r="Y75" s="20">
        <f>'2022 SpaceFuncData-Input'!X73</f>
        <v>2</v>
      </c>
      <c r="Z75" s="20" t="str">
        <f>'2022 SpaceFuncData-Input'!Y73</f>
        <v>Assembly</v>
      </c>
      <c r="AA75" s="20" t="str">
        <f t="shared" ref="AA75:AM87" si="10">$Z75&amp;AA$90</f>
        <v>AssemblyOccupancy</v>
      </c>
      <c r="AB75" s="20" t="str">
        <f t="shared" si="10"/>
        <v>AssemblyReceptacle</v>
      </c>
      <c r="AC75" s="20" t="str">
        <f t="shared" si="10"/>
        <v>AssemblyServiceHotWater</v>
      </c>
      <c r="AD75" s="20" t="str">
        <f t="shared" si="10"/>
        <v>AssemblyLights</v>
      </c>
      <c r="AE75" s="20" t="str">
        <f t="shared" si="10"/>
        <v>AssemblyGasEquip</v>
      </c>
      <c r="AF75" s="20" t="str">
        <f t="shared" si="10"/>
        <v>AssemblyRefrigeration</v>
      </c>
      <c r="AG75" s="20" t="str">
        <f t="shared" si="10"/>
        <v>AssemblyInfiltration</v>
      </c>
      <c r="AH75" s="20" t="str">
        <f t="shared" si="10"/>
        <v>AssemblyHVACAvail</v>
      </c>
      <c r="AI75" s="20" t="str">
        <f t="shared" si="10"/>
        <v>AssemblyHtgSetpt</v>
      </c>
      <c r="AJ75" s="20" t="str">
        <f t="shared" si="10"/>
        <v>AssemblyClgSetpt</v>
      </c>
      <c r="AK75" s="20" t="str">
        <f t="shared" si="10"/>
        <v>AssemblyElevator</v>
      </c>
      <c r="AL75" s="20" t="str">
        <f t="shared" si="10"/>
        <v>AssemblyEscalator</v>
      </c>
      <c r="AM75" s="20" t="str">
        <f t="shared" si="10"/>
        <v>AssemblyWtrHtrSetpt</v>
      </c>
      <c r="AN75" s="20">
        <f>'2022 SpaceFuncData-Input'!AC73</f>
        <v>371</v>
      </c>
      <c r="AO75" s="20">
        <f>'2022 SpaceFuncData-Input'!Z73</f>
        <v>1</v>
      </c>
      <c r="AP75" s="20">
        <f>'2022 SpaceFuncData-Input'!AA73</f>
        <v>0</v>
      </c>
      <c r="AQ75" s="20">
        <f>'2022 SpaceFuncData-Input'!AB73</f>
        <v>0</v>
      </c>
      <c r="AR75" s="20" t="s">
        <v>484</v>
      </c>
      <c r="AS75" s="20" t="s">
        <v>532</v>
      </c>
      <c r="AT75" s="20" t="s">
        <v>416</v>
      </c>
      <c r="AU75" s="20" t="s">
        <v>392</v>
      </c>
      <c r="AV75" s="20" t="str">
        <f t="shared" si="9"/>
        <v/>
      </c>
    </row>
    <row r="76" spans="2:48">
      <c r="B76" s="20" t="str">
        <f>TRIM(LEFT('2022 SpaceFuncData-Input'!$A74,IF(ISNUMBER(FIND(" (Note",'2022 SpaceFuncData-Input'!$A74,1)),FIND(" (Note",'2022 SpaceFuncData-Input'!$A74,1),99)))</f>
        <v>Theater Area (Performance)</v>
      </c>
      <c r="C76" s="20" t="str">
        <f>TRIM('2022 SpaceFuncData-Input'!B74)</f>
        <v>Sports/Entertainment - Stages, studios</v>
      </c>
      <c r="D76" s="20">
        <f>ROUND('2022 SpaceFuncData-Input'!C74,2)</f>
        <v>142.86000000000001</v>
      </c>
      <c r="E76" s="20">
        <f>'2022 SpaceFuncData-Input'!D74</f>
        <v>0.5</v>
      </c>
      <c r="F76" s="20">
        <f>'2022 SpaceFuncData-Input'!E74</f>
        <v>245</v>
      </c>
      <c r="G76" s="20">
        <f>'2022 SpaceFuncData-Input'!F74</f>
        <v>105</v>
      </c>
      <c r="H76" s="20">
        <f>'2022 SpaceFuncData-Input'!G74</f>
        <v>0.5</v>
      </c>
      <c r="I76" s="20">
        <f>'2022 SpaceFuncData-Input'!H74</f>
        <v>0.09</v>
      </c>
      <c r="J76" s="20" t="str">
        <f>'2022 SpaceFuncData-Input'!I74</f>
        <v>Gas</v>
      </c>
      <c r="K76" s="20">
        <f>'2022 SpaceFuncData-Input'!J74</f>
        <v>0.8</v>
      </c>
      <c r="L76" s="20" t="str">
        <f>TRIM(LEFT('2022 SpaceFuncData-Input'!$K74,IF(ISNUMBER(FIND(" (Note",'2022 SpaceFuncData-Input'!$K74,1)),FIND(" (Note",'2022 SpaceFuncData-Input'!$K74,1),99)))</f>
        <v>Decorative/Display</v>
      </c>
      <c r="M76" s="20">
        <f>'2022 SpaceFuncData-Input'!L74</f>
        <v>0.25</v>
      </c>
      <c r="N76" s="20" t="str">
        <f>TRIM(LEFT('2022 SpaceFuncData-Input'!$M74,IF(ISNUMBER(FIND(" (Note",'2022 SpaceFuncData-Input'!$M74,1)),FIND(" (Note",'2022 SpaceFuncData-Input'!$M74,1),99)))</f>
        <v>None</v>
      </c>
      <c r="O76" s="20">
        <f>'2022 SpaceFuncData-Input'!N74</f>
        <v>0</v>
      </c>
      <c r="P76" s="20" t="str">
        <f>TRIM(LEFT('2022 SpaceFuncData-Input'!$O74,IF(ISNUMBER(FIND(" (Note",'2022 SpaceFuncData-Input'!$O74,1)),FIND(" (Note",'2022 SpaceFuncData-Input'!$O74,1),99)))</f>
        <v>None</v>
      </c>
      <c r="Q76" s="20">
        <f>'2022 SpaceFuncData-Input'!P74</f>
        <v>0</v>
      </c>
      <c r="R76" s="138">
        <f>'2022 SpaceFuncData-Input'!Q74</f>
        <v>150</v>
      </c>
      <c r="S76" s="138">
        <f>'2022 SpaceFuncData-Input'!R74</f>
        <v>150</v>
      </c>
      <c r="T76" s="20">
        <f>'2022 SpaceFuncData-Input'!S74</f>
        <v>0</v>
      </c>
      <c r="U76" s="20">
        <f>'2022 SpaceFuncData-Input'!T74</f>
        <v>0</v>
      </c>
      <c r="V76" s="138">
        <f>'2022 SpaceFuncData-Input'!U74</f>
        <v>2</v>
      </c>
      <c r="W76" s="20">
        <f>'2022 SpaceFuncData-Input'!V74</f>
        <v>200</v>
      </c>
      <c r="X76" s="20">
        <f>'2022 SpaceFuncData-Input'!W74</f>
        <v>1.5</v>
      </c>
      <c r="Y76" s="20">
        <f>'2022 SpaceFuncData-Input'!X74</f>
        <v>2</v>
      </c>
      <c r="Z76" s="20" t="str">
        <f>'2022 SpaceFuncData-Input'!Y74</f>
        <v>Assembly</v>
      </c>
      <c r="AA76" s="20" t="str">
        <f t="shared" si="10"/>
        <v>AssemblyOccupancy</v>
      </c>
      <c r="AB76" s="20" t="str">
        <f t="shared" si="10"/>
        <v>AssemblyReceptacle</v>
      </c>
      <c r="AC76" s="20" t="str">
        <f t="shared" si="10"/>
        <v>AssemblyServiceHotWater</v>
      </c>
      <c r="AD76" s="20" t="str">
        <f t="shared" si="10"/>
        <v>AssemblyLights</v>
      </c>
      <c r="AE76" s="20" t="str">
        <f t="shared" si="10"/>
        <v>AssemblyGasEquip</v>
      </c>
      <c r="AF76" s="20" t="str">
        <f t="shared" si="10"/>
        <v>AssemblyRefrigeration</v>
      </c>
      <c r="AG76" s="20" t="str">
        <f t="shared" si="10"/>
        <v>AssemblyInfiltration</v>
      </c>
      <c r="AH76" s="20" t="str">
        <f t="shared" si="10"/>
        <v>AssemblyHVACAvail</v>
      </c>
      <c r="AI76" s="20" t="str">
        <f t="shared" si="10"/>
        <v>AssemblyHtgSetpt</v>
      </c>
      <c r="AJ76" s="20" t="str">
        <f t="shared" si="10"/>
        <v>AssemblyClgSetpt</v>
      </c>
      <c r="AK76" s="20" t="str">
        <f t="shared" si="10"/>
        <v>AssemblyElevator</v>
      </c>
      <c r="AL76" s="20" t="str">
        <f t="shared" si="10"/>
        <v>AssemblyEscalator</v>
      </c>
      <c r="AM76" s="20" t="str">
        <f t="shared" si="10"/>
        <v>AssemblyWtrHtrSetpt</v>
      </c>
      <c r="AN76" s="20">
        <f>'2022 SpaceFuncData-Input'!AC74</f>
        <v>372</v>
      </c>
      <c r="AO76" s="20">
        <f>'2022 SpaceFuncData-Input'!Z74</f>
        <v>1</v>
      </c>
      <c r="AP76" s="20">
        <f>'2022 SpaceFuncData-Input'!AA74</f>
        <v>0</v>
      </c>
      <c r="AQ76" s="20">
        <f>'2022 SpaceFuncData-Input'!AB74</f>
        <v>1</v>
      </c>
      <c r="AR76" s="20" t="s">
        <v>485</v>
      </c>
      <c r="AS76" s="20" t="s">
        <v>533</v>
      </c>
      <c r="AT76" s="20" t="s">
        <v>416</v>
      </c>
      <c r="AU76" s="20" t="s">
        <v>392</v>
      </c>
      <c r="AV76" s="20" t="str">
        <f t="shared" si="9"/>
        <v/>
      </c>
    </row>
    <row r="77" spans="2:48">
      <c r="B77" s="20" t="str">
        <f>TRIM(LEFT('2022 SpaceFuncData-Input'!$A75,IF(ISNUMBER(FIND(" (Note",'2022 SpaceFuncData-Input'!$A75,1)),FIND(" (Note",'2022 SpaceFuncData-Input'!$A75,1),99)))</f>
        <v>Transportation Function (Baggage Area)</v>
      </c>
      <c r="C77" s="20" t="str">
        <f>TRIM('2022 SpaceFuncData-Input'!B75)</f>
        <v>Misc - Transportation waiting</v>
      </c>
      <c r="D77" s="20">
        <f>ROUND('2022 SpaceFuncData-Input'!C75,2)</f>
        <v>33.33</v>
      </c>
      <c r="E77" s="20">
        <f>'2022 SpaceFuncData-Input'!D75</f>
        <v>0.5</v>
      </c>
      <c r="F77" s="20">
        <f>'2022 SpaceFuncData-Input'!E75</f>
        <v>250</v>
      </c>
      <c r="G77" s="20">
        <f>'2022 SpaceFuncData-Input'!F75</f>
        <v>250</v>
      </c>
      <c r="H77" s="20">
        <f>'2022 SpaceFuncData-Input'!G75</f>
        <v>0.5</v>
      </c>
      <c r="I77" s="20">
        <f>'2022 SpaceFuncData-Input'!H75</f>
        <v>0.18</v>
      </c>
      <c r="J77" s="20" t="str">
        <f>'2022 SpaceFuncData-Input'!I75</f>
        <v>Electric</v>
      </c>
      <c r="K77" s="20">
        <f>'2022 SpaceFuncData-Input'!J75</f>
        <v>0.4</v>
      </c>
      <c r="L77" s="20" t="str">
        <f>TRIM(LEFT('2022 SpaceFuncData-Input'!$K75,IF(ISNUMBER(FIND(" (Note",'2022 SpaceFuncData-Input'!$K75,1)),FIND(" (Note",'2022 SpaceFuncData-Input'!$K75,1),99)))</f>
        <v>None</v>
      </c>
      <c r="M77" s="20">
        <f>'2022 SpaceFuncData-Input'!L75</f>
        <v>0</v>
      </c>
      <c r="N77" s="20" t="str">
        <f>TRIM(LEFT('2022 SpaceFuncData-Input'!$M75,IF(ISNUMBER(FIND(" (Note",'2022 SpaceFuncData-Input'!$M75,1)),FIND(" (Note",'2022 SpaceFuncData-Input'!$M75,1),99)))</f>
        <v>None</v>
      </c>
      <c r="O77" s="20">
        <f>'2022 SpaceFuncData-Input'!N75</f>
        <v>0</v>
      </c>
      <c r="P77" s="20" t="str">
        <f>TRIM(LEFT('2022 SpaceFuncData-Input'!$O75,IF(ISNUMBER(FIND(" (Note",'2022 SpaceFuncData-Input'!$O75,1)),FIND(" (Note",'2022 SpaceFuncData-Input'!$O75,1),99)))</f>
        <v>None</v>
      </c>
      <c r="Q77" s="20">
        <f>'2022 SpaceFuncData-Input'!P75</f>
        <v>0</v>
      </c>
      <c r="R77" s="138">
        <f>'2022 SpaceFuncData-Input'!Q75</f>
        <v>150</v>
      </c>
      <c r="S77" s="138">
        <f>'2022 SpaceFuncData-Input'!R75</f>
        <v>150</v>
      </c>
      <c r="T77" s="20">
        <f>'2022 SpaceFuncData-Input'!S75</f>
        <v>0</v>
      </c>
      <c r="U77" s="20">
        <f>'2022 SpaceFuncData-Input'!T75</f>
        <v>0</v>
      </c>
      <c r="V77" s="138">
        <f>'2022 SpaceFuncData-Input'!U75</f>
        <v>50</v>
      </c>
      <c r="W77" s="20">
        <f>'2022 SpaceFuncData-Input'!V75</f>
        <v>500</v>
      </c>
      <c r="X77" s="20">
        <f>'2022 SpaceFuncData-Input'!W75</f>
        <v>1.5</v>
      </c>
      <c r="Y77" s="20">
        <f>'2022 SpaceFuncData-Input'!X75</f>
        <v>2</v>
      </c>
      <c r="Z77" s="20" t="str">
        <f>'2022 SpaceFuncData-Input'!Y75</f>
        <v>Assembly</v>
      </c>
      <c r="AA77" s="20" t="str">
        <f t="shared" si="10"/>
        <v>AssemblyOccupancy</v>
      </c>
      <c r="AB77" s="20" t="str">
        <f t="shared" si="10"/>
        <v>AssemblyReceptacle</v>
      </c>
      <c r="AC77" s="20" t="str">
        <f t="shared" si="10"/>
        <v>AssemblyServiceHotWater</v>
      </c>
      <c r="AD77" s="20" t="str">
        <f t="shared" si="10"/>
        <v>AssemblyLights</v>
      </c>
      <c r="AE77" s="20" t="str">
        <f t="shared" si="10"/>
        <v>AssemblyGasEquip</v>
      </c>
      <c r="AF77" s="20" t="str">
        <f t="shared" si="10"/>
        <v>AssemblyRefrigeration</v>
      </c>
      <c r="AG77" s="20" t="str">
        <f t="shared" si="10"/>
        <v>AssemblyInfiltration</v>
      </c>
      <c r="AH77" s="20" t="str">
        <f t="shared" si="10"/>
        <v>AssemblyHVACAvail</v>
      </c>
      <c r="AI77" s="20" t="str">
        <f t="shared" si="10"/>
        <v>AssemblyHtgSetpt</v>
      </c>
      <c r="AJ77" s="20" t="str">
        <f t="shared" si="10"/>
        <v>AssemblyClgSetpt</v>
      </c>
      <c r="AK77" s="20" t="str">
        <f t="shared" si="10"/>
        <v>AssemblyElevator</v>
      </c>
      <c r="AL77" s="20" t="str">
        <f t="shared" si="10"/>
        <v>AssemblyEscalator</v>
      </c>
      <c r="AM77" s="20" t="str">
        <f t="shared" si="10"/>
        <v>AssemblyWtrHtrSetpt</v>
      </c>
      <c r="AN77" s="20">
        <f>'2022 SpaceFuncData-Input'!AC75</f>
        <v>373</v>
      </c>
      <c r="AO77" s="20">
        <f>'2022 SpaceFuncData-Input'!Z75</f>
        <v>0</v>
      </c>
      <c r="AP77" s="20">
        <f>'2022 SpaceFuncData-Input'!AA75</f>
        <v>0</v>
      </c>
      <c r="AQ77" s="20">
        <f>'2022 SpaceFuncData-Input'!AB75</f>
        <v>0</v>
      </c>
      <c r="AR77" s="20" t="s">
        <v>486</v>
      </c>
      <c r="AS77" s="20" t="s">
        <v>288</v>
      </c>
      <c r="AT77" s="172" t="s">
        <v>470</v>
      </c>
      <c r="AU77" s="20" t="s">
        <v>392</v>
      </c>
      <c r="AV77" s="20" t="str">
        <f t="shared" si="9"/>
        <v>Transportation Function (Baggage Area)</v>
      </c>
    </row>
    <row r="78" spans="2:48">
      <c r="B78" s="20" t="str">
        <f>TRIM(LEFT('2022 SpaceFuncData-Input'!$A76,IF(ISNUMBER(FIND(" (Note",'2022 SpaceFuncData-Input'!$A76,1)),FIND(" (Note",'2022 SpaceFuncData-Input'!$A76,1),99)))</f>
        <v>Transportation Function (Ticketing Area)</v>
      </c>
      <c r="C78" s="20" t="str">
        <f>TRIM('2022 SpaceFuncData-Input'!B76)</f>
        <v>Misc - Transportation waiting</v>
      </c>
      <c r="D78" s="20">
        <f>ROUND('2022 SpaceFuncData-Input'!C76,2)</f>
        <v>33.33</v>
      </c>
      <c r="E78" s="20">
        <f>'2022 SpaceFuncData-Input'!D76</f>
        <v>0.5</v>
      </c>
      <c r="F78" s="20">
        <f>'2022 SpaceFuncData-Input'!E76</f>
        <v>250</v>
      </c>
      <c r="G78" s="20">
        <f>'2022 SpaceFuncData-Input'!F76</f>
        <v>250</v>
      </c>
      <c r="H78" s="20">
        <f>'2022 SpaceFuncData-Input'!G76</f>
        <v>0.5</v>
      </c>
      <c r="I78" s="20">
        <f>'2022 SpaceFuncData-Input'!H76</f>
        <v>0.18</v>
      </c>
      <c r="J78" s="20" t="str">
        <f>'2022 SpaceFuncData-Input'!I76</f>
        <v>Electric</v>
      </c>
      <c r="K78" s="20">
        <f>'2022 SpaceFuncData-Input'!J76</f>
        <v>0.45</v>
      </c>
      <c r="L78" s="20" t="str">
        <f>TRIM(LEFT('2022 SpaceFuncData-Input'!$K76,IF(ISNUMBER(FIND(" (Note",'2022 SpaceFuncData-Input'!$K76,1)),FIND(" (Note",'2022 SpaceFuncData-Input'!$K76,1),99)))</f>
        <v>Decorative/Display</v>
      </c>
      <c r="M78" s="20">
        <f>'2022 SpaceFuncData-Input'!L76</f>
        <v>0.2</v>
      </c>
      <c r="N78" s="20" t="str">
        <f>TRIM(LEFT('2022 SpaceFuncData-Input'!$M76,IF(ISNUMBER(FIND(" (Note",'2022 SpaceFuncData-Input'!$M76,1)),FIND(" (Note",'2022 SpaceFuncData-Input'!$M76,1),99)))</f>
        <v>None</v>
      </c>
      <c r="O78" s="20">
        <f>'2022 SpaceFuncData-Input'!N76</f>
        <v>0</v>
      </c>
      <c r="P78" s="20" t="str">
        <f>TRIM(LEFT('2022 SpaceFuncData-Input'!$O76,IF(ISNUMBER(FIND(" (Note",'2022 SpaceFuncData-Input'!$O76,1)),FIND(" (Note",'2022 SpaceFuncData-Input'!$O76,1),99)))</f>
        <v>None</v>
      </c>
      <c r="Q78" s="20">
        <f>'2022 SpaceFuncData-Input'!P76</f>
        <v>0</v>
      </c>
      <c r="R78" s="138">
        <f>'2022 SpaceFuncData-Input'!Q76</f>
        <v>150</v>
      </c>
      <c r="S78" s="138">
        <f>'2022 SpaceFuncData-Input'!R76</f>
        <v>150</v>
      </c>
      <c r="T78" s="20">
        <f>'2022 SpaceFuncData-Input'!S76</f>
        <v>0</v>
      </c>
      <c r="U78" s="20">
        <f>'2022 SpaceFuncData-Input'!T76</f>
        <v>0</v>
      </c>
      <c r="V78" s="138">
        <f>'2022 SpaceFuncData-Input'!U76</f>
        <v>50</v>
      </c>
      <c r="W78" s="20">
        <f>'2022 SpaceFuncData-Input'!V76</f>
        <v>500</v>
      </c>
      <c r="X78" s="20">
        <f>'2022 SpaceFuncData-Input'!W76</f>
        <v>1.5</v>
      </c>
      <c r="Y78" s="20">
        <f>'2022 SpaceFuncData-Input'!X76</f>
        <v>2</v>
      </c>
      <c r="Z78" s="20" t="str">
        <f>'2022 SpaceFuncData-Input'!Y76</f>
        <v>Assembly</v>
      </c>
      <c r="AA78" s="20" t="str">
        <f t="shared" si="10"/>
        <v>AssemblyOccupancy</v>
      </c>
      <c r="AB78" s="20" t="str">
        <f t="shared" si="10"/>
        <v>AssemblyReceptacle</v>
      </c>
      <c r="AC78" s="20" t="str">
        <f t="shared" si="10"/>
        <v>AssemblyServiceHotWater</v>
      </c>
      <c r="AD78" s="20" t="str">
        <f t="shared" si="10"/>
        <v>AssemblyLights</v>
      </c>
      <c r="AE78" s="20" t="str">
        <f t="shared" si="10"/>
        <v>AssemblyGasEquip</v>
      </c>
      <c r="AF78" s="20" t="str">
        <f t="shared" si="10"/>
        <v>AssemblyRefrigeration</v>
      </c>
      <c r="AG78" s="20" t="str">
        <f t="shared" si="10"/>
        <v>AssemblyInfiltration</v>
      </c>
      <c r="AH78" s="20" t="str">
        <f t="shared" si="10"/>
        <v>AssemblyHVACAvail</v>
      </c>
      <c r="AI78" s="20" t="str">
        <f t="shared" si="10"/>
        <v>AssemblyHtgSetpt</v>
      </c>
      <c r="AJ78" s="20" t="str">
        <f t="shared" si="10"/>
        <v>AssemblyClgSetpt</v>
      </c>
      <c r="AK78" s="20" t="str">
        <f t="shared" si="10"/>
        <v>AssemblyElevator</v>
      </c>
      <c r="AL78" s="20" t="str">
        <f t="shared" si="10"/>
        <v>AssemblyEscalator</v>
      </c>
      <c r="AM78" s="20" t="str">
        <f t="shared" si="10"/>
        <v>AssemblyWtrHtrSetpt</v>
      </c>
      <c r="AN78" s="20">
        <f>'2022 SpaceFuncData-Input'!AC76</f>
        <v>374</v>
      </c>
      <c r="AO78" s="20">
        <f>'2022 SpaceFuncData-Input'!Z76</f>
        <v>0</v>
      </c>
      <c r="AP78" s="20">
        <f>'2022 SpaceFuncData-Input'!AA76</f>
        <v>0</v>
      </c>
      <c r="AQ78" s="20">
        <f>'2022 SpaceFuncData-Input'!AB76</f>
        <v>0</v>
      </c>
      <c r="AR78" s="20" t="s">
        <v>487</v>
      </c>
      <c r="AS78" s="20" t="s">
        <v>288</v>
      </c>
      <c r="AT78" s="172" t="s">
        <v>470</v>
      </c>
      <c r="AU78" s="20" t="s">
        <v>392</v>
      </c>
      <c r="AV78" s="20" t="str">
        <f t="shared" si="9"/>
        <v>Transportation Function (Ticketing Area)</v>
      </c>
    </row>
    <row r="79" spans="2:48">
      <c r="B79" s="20" t="str">
        <f>TRIM(LEFT('2022 SpaceFuncData-Input'!$A77,IF(ISNUMBER(FIND(" (Note",'2022 SpaceFuncData-Input'!$A77,1)),FIND(" (Note",'2022 SpaceFuncData-Input'!$A77,1),99)))</f>
        <v>Unleased Tenant Area</v>
      </c>
      <c r="C79" s="20" t="str">
        <f>TRIM('2022 SpaceFuncData-Input'!B77)</f>
        <v>Office - Office space</v>
      </c>
      <c r="D79" s="20">
        <f>ROUND('2022 SpaceFuncData-Input'!C77,2)</f>
        <v>10</v>
      </c>
      <c r="E79" s="20">
        <f>'2022 SpaceFuncData-Input'!D77</f>
        <v>0.5</v>
      </c>
      <c r="F79" s="20">
        <f>'2022 SpaceFuncData-Input'!E77</f>
        <v>250</v>
      </c>
      <c r="G79" s="20">
        <f>'2022 SpaceFuncData-Input'!F77</f>
        <v>200</v>
      </c>
      <c r="H79" s="20">
        <f>'2022 SpaceFuncData-Input'!G77</f>
        <v>1.5</v>
      </c>
      <c r="I79" s="20">
        <f>'2022 SpaceFuncData-Input'!H77</f>
        <v>0.18</v>
      </c>
      <c r="J79" s="20" t="str">
        <f>'2022 SpaceFuncData-Input'!I77</f>
        <v>Electric</v>
      </c>
      <c r="K79" s="20">
        <f>'2022 SpaceFuncData-Input'!J77</f>
        <v>0.6</v>
      </c>
      <c r="L79" s="20" t="str">
        <f>TRIM(LEFT('2022 SpaceFuncData-Input'!$K77,IF(ISNUMBER(FIND(" (Note",'2022 SpaceFuncData-Input'!$K77,1)),FIND(" (Note",'2022 SpaceFuncData-Input'!$K77,1),99)))</f>
        <v>None</v>
      </c>
      <c r="M79" s="20">
        <f>'2022 SpaceFuncData-Input'!L77</f>
        <v>0</v>
      </c>
      <c r="N79" s="20" t="str">
        <f>TRIM(LEFT('2022 SpaceFuncData-Input'!$M77,IF(ISNUMBER(FIND(" (Note",'2022 SpaceFuncData-Input'!$M77,1)),FIND(" (Note",'2022 SpaceFuncData-Input'!$M77,1),99)))</f>
        <v>None</v>
      </c>
      <c r="O79" s="20">
        <f>'2022 SpaceFuncData-Input'!N77</f>
        <v>0</v>
      </c>
      <c r="P79" s="20" t="str">
        <f>TRIM(LEFT('2022 SpaceFuncData-Input'!$O77,IF(ISNUMBER(FIND(" (Note",'2022 SpaceFuncData-Input'!$O77,1)),FIND(" (Note",'2022 SpaceFuncData-Input'!$O77,1),99)))</f>
        <v>None</v>
      </c>
      <c r="Q79" s="20">
        <f>'2022 SpaceFuncData-Input'!P77</f>
        <v>0</v>
      </c>
      <c r="R79" s="138">
        <f>'2022 SpaceFuncData-Input'!Q77</f>
        <v>150</v>
      </c>
      <c r="S79" s="138">
        <f>'2022 SpaceFuncData-Input'!R77</f>
        <v>150</v>
      </c>
      <c r="T79" s="20">
        <f>'2022 SpaceFuncData-Input'!S77</f>
        <v>0</v>
      </c>
      <c r="U79" s="20">
        <f>'2022 SpaceFuncData-Input'!T77</f>
        <v>0</v>
      </c>
      <c r="V79" s="138">
        <f>'2022 SpaceFuncData-Input'!U77</f>
        <v>75</v>
      </c>
      <c r="W79" s="20">
        <f>'2022 SpaceFuncData-Input'!V77</f>
        <v>500</v>
      </c>
      <c r="X79" s="20">
        <f>'2022 SpaceFuncData-Input'!W77</f>
        <v>1</v>
      </c>
      <c r="Y79" s="20">
        <f>'2022 SpaceFuncData-Input'!X77</f>
        <v>4</v>
      </c>
      <c r="Z79" s="20" t="str">
        <f>'2022 SpaceFuncData-Input'!Y77</f>
        <v>Office</v>
      </c>
      <c r="AA79" s="20" t="str">
        <f t="shared" si="10"/>
        <v>OfficeOccupancy</v>
      </c>
      <c r="AB79" s="20" t="str">
        <f t="shared" si="10"/>
        <v>OfficeReceptacle</v>
      </c>
      <c r="AC79" s="20" t="str">
        <f t="shared" si="10"/>
        <v>OfficeServiceHotWater</v>
      </c>
      <c r="AD79" s="20" t="str">
        <f t="shared" si="10"/>
        <v>OfficeLights</v>
      </c>
      <c r="AE79" s="20" t="str">
        <f t="shared" si="10"/>
        <v>OfficeGasEquip</v>
      </c>
      <c r="AF79" s="20" t="str">
        <f t="shared" si="10"/>
        <v>OfficeRefrigeration</v>
      </c>
      <c r="AG79" s="20" t="str">
        <f t="shared" si="10"/>
        <v>OfficeInfiltration</v>
      </c>
      <c r="AH79" s="20" t="str">
        <f t="shared" si="10"/>
        <v>OfficeHVACAvail</v>
      </c>
      <c r="AI79" s="20" t="str">
        <f t="shared" si="10"/>
        <v>OfficeHtgSetpt</v>
      </c>
      <c r="AJ79" s="20" t="str">
        <f t="shared" si="10"/>
        <v>OfficeClgSetpt</v>
      </c>
      <c r="AK79" s="20" t="str">
        <f t="shared" si="10"/>
        <v>OfficeElevator</v>
      </c>
      <c r="AL79" s="20" t="str">
        <f t="shared" si="10"/>
        <v>OfficeEscalator</v>
      </c>
      <c r="AM79" s="20" t="str">
        <f t="shared" si="10"/>
        <v>OfficeWtrHtrSetpt</v>
      </c>
      <c r="AN79" s="20">
        <f>'2022 SpaceFuncData-Input'!AC77</f>
        <v>375</v>
      </c>
      <c r="AO79" s="20">
        <f>'2022 SpaceFuncData-Input'!Z77</f>
        <v>1</v>
      </c>
      <c r="AP79" s="20">
        <f>'2022 SpaceFuncData-Input'!AA77</f>
        <v>0</v>
      </c>
      <c r="AQ79" s="20">
        <f>'2022 SpaceFuncData-Input'!AB77</f>
        <v>1</v>
      </c>
      <c r="AR79" s="20" t="s">
        <v>488</v>
      </c>
      <c r="AS79" s="20" t="s">
        <v>288</v>
      </c>
      <c r="AT79" s="20" t="s">
        <v>424</v>
      </c>
      <c r="AU79" s="20" t="s">
        <v>392</v>
      </c>
      <c r="AV79" s="20" t="str">
        <f t="shared" si="9"/>
        <v/>
      </c>
    </row>
    <row r="80" spans="2:48">
      <c r="B80" s="20" t="str">
        <f>TRIM(LEFT('2022 SpaceFuncData-Input'!$A78,IF(ISNUMBER(FIND(" (Note",'2022 SpaceFuncData-Input'!$A78,1)),FIND(" (Note",'2022 SpaceFuncData-Input'!$A78,1),99)))</f>
        <v>Unoccupied-Exclude from Gross Floor Area</v>
      </c>
      <c r="C80" s="20" t="str">
        <f>TRIM('2022 SpaceFuncData-Input'!B78)</f>
        <v>NA</v>
      </c>
      <c r="D80" s="20">
        <f>ROUND('2022 SpaceFuncData-Input'!C78,2)</f>
        <v>0</v>
      </c>
      <c r="E80" s="20">
        <f>'2022 SpaceFuncData-Input'!D78</f>
        <v>0.5</v>
      </c>
      <c r="F80" s="20">
        <f>'2022 SpaceFuncData-Input'!E78</f>
        <v>250</v>
      </c>
      <c r="G80" s="20">
        <f>'2022 SpaceFuncData-Input'!F78</f>
        <v>250</v>
      </c>
      <c r="H80" s="20">
        <f>'2022 SpaceFuncData-Input'!G78</f>
        <v>0</v>
      </c>
      <c r="I80" s="20">
        <f>'2022 SpaceFuncData-Input'!H78</f>
        <v>0</v>
      </c>
      <c r="J80" s="20" t="str">
        <f>'2022 SpaceFuncData-Input'!I78</f>
        <v>Gas</v>
      </c>
      <c r="K80" s="20">
        <f>'2022 SpaceFuncData-Input'!J78</f>
        <v>0</v>
      </c>
      <c r="L80" s="20" t="str">
        <f>TRIM(LEFT('2022 SpaceFuncData-Input'!$K78,IF(ISNUMBER(FIND(" (Note",'2022 SpaceFuncData-Input'!$K78,1)),FIND(" (Note",'2022 SpaceFuncData-Input'!$K78,1),99)))</f>
        <v>None</v>
      </c>
      <c r="M80" s="20">
        <f>'2022 SpaceFuncData-Input'!L78</f>
        <v>0</v>
      </c>
      <c r="N80" s="20" t="str">
        <f>TRIM(LEFT('2022 SpaceFuncData-Input'!$M78,IF(ISNUMBER(FIND(" (Note",'2022 SpaceFuncData-Input'!$M78,1)),FIND(" (Note",'2022 SpaceFuncData-Input'!$M78,1),99)))</f>
        <v>None</v>
      </c>
      <c r="O80" s="20">
        <f>'2022 SpaceFuncData-Input'!N78</f>
        <v>0</v>
      </c>
      <c r="P80" s="20" t="str">
        <f>TRIM(LEFT('2022 SpaceFuncData-Input'!$O78,IF(ISNUMBER(FIND(" (Note",'2022 SpaceFuncData-Input'!$O78,1)),FIND(" (Note",'2022 SpaceFuncData-Input'!$O78,1),99)))</f>
        <v>None</v>
      </c>
      <c r="Q80" s="20">
        <f>'2022 SpaceFuncData-Input'!P78</f>
        <v>0</v>
      </c>
      <c r="R80" s="138">
        <f>'2022 SpaceFuncData-Input'!Q78</f>
        <v>8760</v>
      </c>
      <c r="S80" s="138">
        <f>'2022 SpaceFuncData-Input'!R78</f>
        <v>8760</v>
      </c>
      <c r="T80" s="20">
        <f>'2022 SpaceFuncData-Input'!S78</f>
        <v>0</v>
      </c>
      <c r="U80" s="20">
        <f>'2022 SpaceFuncData-Input'!T78</f>
        <v>0</v>
      </c>
      <c r="V80" s="138">
        <f>'2022 SpaceFuncData-Input'!U78</f>
        <v>0</v>
      </c>
      <c r="W80" s="20">
        <f>'2022 SpaceFuncData-Input'!V78</f>
        <v>0</v>
      </c>
      <c r="X80" s="20">
        <f>'2022 SpaceFuncData-Input'!W78</f>
        <v>0</v>
      </c>
      <c r="Y80" s="20">
        <f>'2022 SpaceFuncData-Input'!X78</f>
        <v>0</v>
      </c>
      <c r="Z80" s="20" t="str">
        <f>'2022 SpaceFuncData-Input'!Y78</f>
        <v>Unoccupied</v>
      </c>
      <c r="AA80" s="20" t="str">
        <f t="shared" si="10"/>
        <v>UnoccupiedOccupancy</v>
      </c>
      <c r="AB80" s="20" t="str">
        <f t="shared" si="10"/>
        <v>UnoccupiedReceptacle</v>
      </c>
      <c r="AC80" s="20" t="str">
        <f t="shared" si="10"/>
        <v>UnoccupiedServiceHotWater</v>
      </c>
      <c r="AD80" s="20" t="str">
        <f t="shared" si="10"/>
        <v>UnoccupiedLights</v>
      </c>
      <c r="AE80" s="20" t="str">
        <f t="shared" si="10"/>
        <v>UnoccupiedGasEquip</v>
      </c>
      <c r="AF80" s="20" t="str">
        <f t="shared" si="10"/>
        <v>UnoccupiedRefrigeration</v>
      </c>
      <c r="AG80" s="20" t="str">
        <f t="shared" si="10"/>
        <v>UnoccupiedInfiltration</v>
      </c>
      <c r="AH80" s="20" t="str">
        <f t="shared" si="10"/>
        <v>UnoccupiedHVACAvail</v>
      </c>
      <c r="AI80" s="20" t="str">
        <f t="shared" si="10"/>
        <v>UnoccupiedHtgSetpt</v>
      </c>
      <c r="AJ80" s="20" t="str">
        <f t="shared" si="10"/>
        <v>UnoccupiedClgSetpt</v>
      </c>
      <c r="AK80" s="20" t="str">
        <f t="shared" si="10"/>
        <v>UnoccupiedElevator</v>
      </c>
      <c r="AL80" s="20" t="str">
        <f t="shared" si="10"/>
        <v>UnoccupiedEscalator</v>
      </c>
      <c r="AM80" s="20" t="str">
        <f t="shared" si="10"/>
        <v>UnoccupiedWtrHtrSetpt</v>
      </c>
      <c r="AN80" s="20">
        <f>'2022 SpaceFuncData-Input'!AC78</f>
        <v>376</v>
      </c>
      <c r="AO80" s="20">
        <f>'2022 SpaceFuncData-Input'!Z78</f>
        <v>1</v>
      </c>
      <c r="AP80" s="20">
        <f>'2022 SpaceFuncData-Input'!AA78</f>
        <v>1</v>
      </c>
      <c r="AQ80" s="20">
        <f>'2022 SpaceFuncData-Input'!AB78</f>
        <v>0</v>
      </c>
      <c r="AR80" s="20" t="s">
        <v>489</v>
      </c>
      <c r="AS80" s="20" t="s">
        <v>288</v>
      </c>
      <c r="AT80" s="20" t="s">
        <v>470</v>
      </c>
      <c r="AU80" s="20" t="s">
        <v>392</v>
      </c>
      <c r="AV80" s="20" t="str">
        <f t="shared" si="9"/>
        <v/>
      </c>
    </row>
    <row r="81" spans="1:48">
      <c r="B81" s="20" t="str">
        <f>TRIM(LEFT('2022 SpaceFuncData-Input'!$A79,IF(ISNUMBER(FIND(" (Note",'2022 SpaceFuncData-Input'!$A79,1)),FIND(" (Note",'2022 SpaceFuncData-Input'!$A79,1),99)))</f>
        <v>Unoccupied-Include in Gross Floor Area</v>
      </c>
      <c r="C81" s="20" t="str">
        <f>TRIM('2022 SpaceFuncData-Input'!B79)</f>
        <v>NA</v>
      </c>
      <c r="D81" s="20">
        <f>ROUND('2022 SpaceFuncData-Input'!C79,2)</f>
        <v>0</v>
      </c>
      <c r="E81" s="20">
        <f>'2022 SpaceFuncData-Input'!D79</f>
        <v>0.5</v>
      </c>
      <c r="F81" s="20">
        <f>'2022 SpaceFuncData-Input'!E79</f>
        <v>250</v>
      </c>
      <c r="G81" s="20">
        <f>'2022 SpaceFuncData-Input'!F79</f>
        <v>250</v>
      </c>
      <c r="H81" s="20">
        <f>'2022 SpaceFuncData-Input'!G79</f>
        <v>0</v>
      </c>
      <c r="I81" s="20">
        <f>'2022 SpaceFuncData-Input'!H79</f>
        <v>0</v>
      </c>
      <c r="J81" s="20" t="str">
        <f>'2022 SpaceFuncData-Input'!I79</f>
        <v>Gas</v>
      </c>
      <c r="K81" s="20">
        <f>'2022 SpaceFuncData-Input'!J79</f>
        <v>0</v>
      </c>
      <c r="L81" s="20" t="str">
        <f>TRIM(LEFT('2022 SpaceFuncData-Input'!$K79,IF(ISNUMBER(FIND(" (Note",'2022 SpaceFuncData-Input'!$K79,1)),FIND(" (Note",'2022 SpaceFuncData-Input'!$K79,1),99)))</f>
        <v>None</v>
      </c>
      <c r="M81" s="20">
        <f>'2022 SpaceFuncData-Input'!L79</f>
        <v>0</v>
      </c>
      <c r="N81" s="20" t="str">
        <f>TRIM(LEFT('2022 SpaceFuncData-Input'!$M79,IF(ISNUMBER(FIND(" (Note",'2022 SpaceFuncData-Input'!$M79,1)),FIND(" (Note",'2022 SpaceFuncData-Input'!$M79,1),99)))</f>
        <v>None</v>
      </c>
      <c r="O81" s="20">
        <f>'2022 SpaceFuncData-Input'!N79</f>
        <v>0</v>
      </c>
      <c r="P81" s="20" t="str">
        <f>TRIM(LEFT('2022 SpaceFuncData-Input'!$O79,IF(ISNUMBER(FIND(" (Note",'2022 SpaceFuncData-Input'!$O79,1)),FIND(" (Note",'2022 SpaceFuncData-Input'!$O79,1),99)))</f>
        <v>None</v>
      </c>
      <c r="Q81" s="20">
        <f>'2022 SpaceFuncData-Input'!P79</f>
        <v>0</v>
      </c>
      <c r="R81" s="138">
        <f>'2022 SpaceFuncData-Input'!Q79</f>
        <v>8760</v>
      </c>
      <c r="S81" s="138">
        <f>'2022 SpaceFuncData-Input'!R79</f>
        <v>8760</v>
      </c>
      <c r="T81" s="20">
        <f>'2022 SpaceFuncData-Input'!S79</f>
        <v>0</v>
      </c>
      <c r="U81" s="20">
        <f>'2022 SpaceFuncData-Input'!T79</f>
        <v>0</v>
      </c>
      <c r="V81" s="138">
        <f>'2022 SpaceFuncData-Input'!U79</f>
        <v>0</v>
      </c>
      <c r="W81" s="20">
        <f>'2022 SpaceFuncData-Input'!V79</f>
        <v>0</v>
      </c>
      <c r="X81" s="20">
        <f>'2022 SpaceFuncData-Input'!W79</f>
        <v>0</v>
      </c>
      <c r="Y81" s="20">
        <f>'2022 SpaceFuncData-Input'!X79</f>
        <v>0</v>
      </c>
      <c r="Z81" s="20" t="str">
        <f>'2022 SpaceFuncData-Input'!Y79</f>
        <v>Unoccupied</v>
      </c>
      <c r="AA81" s="20" t="str">
        <f t="shared" si="10"/>
        <v>UnoccupiedOccupancy</v>
      </c>
      <c r="AB81" s="20" t="str">
        <f t="shared" si="10"/>
        <v>UnoccupiedReceptacle</v>
      </c>
      <c r="AC81" s="20" t="str">
        <f t="shared" si="10"/>
        <v>UnoccupiedServiceHotWater</v>
      </c>
      <c r="AD81" s="20" t="str">
        <f t="shared" si="10"/>
        <v>UnoccupiedLights</v>
      </c>
      <c r="AE81" s="20" t="str">
        <f t="shared" si="10"/>
        <v>UnoccupiedGasEquip</v>
      </c>
      <c r="AF81" s="20" t="str">
        <f t="shared" si="10"/>
        <v>UnoccupiedRefrigeration</v>
      </c>
      <c r="AG81" s="20" t="str">
        <f t="shared" si="10"/>
        <v>UnoccupiedInfiltration</v>
      </c>
      <c r="AH81" s="20" t="str">
        <f t="shared" si="10"/>
        <v>UnoccupiedHVACAvail</v>
      </c>
      <c r="AI81" s="20" t="str">
        <f t="shared" si="10"/>
        <v>UnoccupiedHtgSetpt</v>
      </c>
      <c r="AJ81" s="20" t="str">
        <f t="shared" si="10"/>
        <v>UnoccupiedClgSetpt</v>
      </c>
      <c r="AK81" s="20" t="str">
        <f t="shared" si="10"/>
        <v>UnoccupiedElevator</v>
      </c>
      <c r="AL81" s="20" t="str">
        <f t="shared" si="10"/>
        <v>UnoccupiedEscalator</v>
      </c>
      <c r="AM81" s="20" t="str">
        <f t="shared" si="10"/>
        <v>UnoccupiedWtrHtrSetpt</v>
      </c>
      <c r="AN81" s="20">
        <f>'2022 SpaceFuncData-Input'!AC79</f>
        <v>377</v>
      </c>
      <c r="AO81" s="20">
        <f>'2022 SpaceFuncData-Input'!Z79</f>
        <v>1</v>
      </c>
      <c r="AP81" s="20">
        <f>'2022 SpaceFuncData-Input'!AA79</f>
        <v>1</v>
      </c>
      <c r="AQ81" s="20">
        <f>'2022 SpaceFuncData-Input'!AB79</f>
        <v>0</v>
      </c>
      <c r="AR81" s="20" t="s">
        <v>490</v>
      </c>
      <c r="AS81" s="20" t="s">
        <v>288</v>
      </c>
      <c r="AT81" s="20" t="s">
        <v>523</v>
      </c>
      <c r="AU81" s="20" t="s">
        <v>392</v>
      </c>
      <c r="AV81" s="20" t="str">
        <f t="shared" si="9"/>
        <v/>
      </c>
    </row>
    <row r="82" spans="1:48">
      <c r="B82" s="20" t="str">
        <f>TRIM(LEFT('2022 SpaceFuncData-Input'!$A80,IF(ISNUMBER(FIND(" (Note",'2022 SpaceFuncData-Input'!$A80,1)),FIND(" (Note",'2022 SpaceFuncData-Input'!$A80,1),99)))</f>
        <v>Videoconferencing Studio</v>
      </c>
      <c r="C82" s="20" t="str">
        <f>TRIM('2022 SpaceFuncData-Input'!B80)</f>
        <v>General - Conference/meeting</v>
      </c>
      <c r="D82" s="20">
        <f>ROUND('2022 SpaceFuncData-Input'!C80,2)</f>
        <v>10</v>
      </c>
      <c r="E82" s="20">
        <f>'2022 SpaceFuncData-Input'!D80</f>
        <v>0.5</v>
      </c>
      <c r="F82" s="20">
        <f>'2022 SpaceFuncData-Input'!E80</f>
        <v>250</v>
      </c>
      <c r="G82" s="20">
        <f>'2022 SpaceFuncData-Input'!F80</f>
        <v>200</v>
      </c>
      <c r="H82" s="20">
        <f>'2022 SpaceFuncData-Input'!G80</f>
        <v>1.5</v>
      </c>
      <c r="I82" s="20">
        <f>'2022 SpaceFuncData-Input'!H80</f>
        <v>0.18</v>
      </c>
      <c r="J82" s="20" t="str">
        <f>'2022 SpaceFuncData-Input'!I80</f>
        <v>Electric</v>
      </c>
      <c r="K82" s="20">
        <f>'2022 SpaceFuncData-Input'!J80</f>
        <v>0.9</v>
      </c>
      <c r="L82" s="20" t="str">
        <f>TRIM(LEFT('2022 SpaceFuncData-Input'!$K80,IF(ISNUMBER(FIND(" (Note",'2022 SpaceFuncData-Input'!$K80,1)),FIND(" (Note",'2022 SpaceFuncData-Input'!$K80,1),99)))</f>
        <v>Videoconferencing</v>
      </c>
      <c r="M82" s="20">
        <f>'2022 SpaceFuncData-Input'!L80</f>
        <v>1</v>
      </c>
      <c r="N82" s="20" t="str">
        <f>TRIM(LEFT('2022 SpaceFuncData-Input'!$M80,IF(ISNUMBER(FIND(" (Note",'2022 SpaceFuncData-Input'!$M80,1)),FIND(" (Note",'2022 SpaceFuncData-Input'!$M80,1),99)))</f>
        <v>None</v>
      </c>
      <c r="O82" s="20">
        <f>'2022 SpaceFuncData-Input'!N80</f>
        <v>0</v>
      </c>
      <c r="P82" s="20" t="str">
        <f>TRIM(LEFT('2022 SpaceFuncData-Input'!$O80,IF(ISNUMBER(FIND(" (Note",'2022 SpaceFuncData-Input'!$O80,1)),FIND(" (Note",'2022 SpaceFuncData-Input'!$O80,1),99)))</f>
        <v>None</v>
      </c>
      <c r="Q82" s="20">
        <f>'2022 SpaceFuncData-Input'!P80</f>
        <v>0</v>
      </c>
      <c r="R82" s="138">
        <f>'2022 SpaceFuncData-Input'!Q80</f>
        <v>150</v>
      </c>
      <c r="S82" s="138">
        <f>'2022 SpaceFuncData-Input'!R80</f>
        <v>150</v>
      </c>
      <c r="T82" s="20">
        <f>'2022 SpaceFuncData-Input'!S80</f>
        <v>0</v>
      </c>
      <c r="U82" s="20">
        <f>'2022 SpaceFuncData-Input'!T80</f>
        <v>0</v>
      </c>
      <c r="V82" s="138">
        <f>'2022 SpaceFuncData-Input'!U80</f>
        <v>300</v>
      </c>
      <c r="W82" s="20">
        <f>'2022 SpaceFuncData-Input'!V80</f>
        <v>300</v>
      </c>
      <c r="X82" s="20">
        <f>'2022 SpaceFuncData-Input'!W80</f>
        <v>1.5</v>
      </c>
      <c r="Y82" s="20">
        <f>'2022 SpaceFuncData-Input'!X80</f>
        <v>2</v>
      </c>
      <c r="Z82" s="20" t="str">
        <f>'2022 SpaceFuncData-Input'!Y80</f>
        <v>Office</v>
      </c>
      <c r="AA82" s="20" t="str">
        <f t="shared" si="10"/>
        <v>OfficeOccupancy</v>
      </c>
      <c r="AB82" s="20" t="str">
        <f t="shared" si="10"/>
        <v>OfficeReceptacle</v>
      </c>
      <c r="AC82" s="20" t="str">
        <f t="shared" si="10"/>
        <v>OfficeServiceHotWater</v>
      </c>
      <c r="AD82" s="20" t="str">
        <f t="shared" si="10"/>
        <v>OfficeLights</v>
      </c>
      <c r="AE82" s="20" t="str">
        <f t="shared" si="10"/>
        <v>OfficeGasEquip</v>
      </c>
      <c r="AF82" s="20" t="str">
        <f t="shared" si="10"/>
        <v>OfficeRefrigeration</v>
      </c>
      <c r="AG82" s="20" t="str">
        <f t="shared" si="10"/>
        <v>OfficeInfiltration</v>
      </c>
      <c r="AH82" s="20" t="str">
        <f t="shared" si="10"/>
        <v>OfficeHVACAvail</v>
      </c>
      <c r="AI82" s="20" t="str">
        <f t="shared" si="10"/>
        <v>OfficeHtgSetpt</v>
      </c>
      <c r="AJ82" s="20" t="str">
        <f t="shared" si="10"/>
        <v>OfficeClgSetpt</v>
      </c>
      <c r="AK82" s="20" t="str">
        <f t="shared" si="10"/>
        <v>OfficeElevator</v>
      </c>
      <c r="AL82" s="20" t="str">
        <f t="shared" si="10"/>
        <v>OfficeEscalator</v>
      </c>
      <c r="AM82" s="20" t="str">
        <f t="shared" si="10"/>
        <v>OfficeWtrHtrSetpt</v>
      </c>
      <c r="AN82" s="20">
        <f>'2022 SpaceFuncData-Input'!AC80</f>
        <v>378</v>
      </c>
      <c r="AO82" s="20">
        <f>'2022 SpaceFuncData-Input'!Z80</f>
        <v>1</v>
      </c>
      <c r="AP82" s="20">
        <f>'2022 SpaceFuncData-Input'!AA80</f>
        <v>0</v>
      </c>
      <c r="AQ82" s="20">
        <f>'2022 SpaceFuncData-Input'!AB80</f>
        <v>0</v>
      </c>
      <c r="AR82" s="20" t="s">
        <v>491</v>
      </c>
      <c r="AS82" s="20" t="s">
        <v>288</v>
      </c>
      <c r="AT82" s="190" t="s">
        <v>523</v>
      </c>
      <c r="AU82" s="20" t="s">
        <v>392</v>
      </c>
      <c r="AV82" s="20" t="str">
        <f t="shared" si="9"/>
        <v/>
      </c>
    </row>
    <row r="83" spans="1:48">
      <c r="B83" s="20" t="str">
        <f>TRIM(LEFT('2022 SpaceFuncData-Input'!$A81,IF(ISNUMBER(FIND(" (Note",'2022 SpaceFuncData-Input'!$A81,1)),FIND(" (Note",'2022 SpaceFuncData-Input'!$A81,1),99)))</f>
        <v>All other</v>
      </c>
      <c r="C83" s="20" t="str">
        <f>TRIM('2022 SpaceFuncData-Input'!B81)</f>
        <v>Misc - All others</v>
      </c>
      <c r="D83" s="20">
        <f>ROUND('2022 SpaceFuncData-Input'!C81,2)</f>
        <v>10</v>
      </c>
      <c r="E83" s="20">
        <f>'2022 SpaceFuncData-Input'!D81</f>
        <v>0.5</v>
      </c>
      <c r="F83" s="20">
        <f>'2022 SpaceFuncData-Input'!E81</f>
        <v>250</v>
      </c>
      <c r="G83" s="20">
        <f>'2022 SpaceFuncData-Input'!F81</f>
        <v>200</v>
      </c>
      <c r="H83" s="20">
        <f>'2022 SpaceFuncData-Input'!G81</f>
        <v>1</v>
      </c>
      <c r="I83" s="20">
        <f>'2022 SpaceFuncData-Input'!H81</f>
        <v>0.18</v>
      </c>
      <c r="J83" s="20" t="str">
        <f>'2022 SpaceFuncData-Input'!I81</f>
        <v>Gas</v>
      </c>
      <c r="K83" s="20">
        <f>'2022 SpaceFuncData-Input'!J81</f>
        <v>0.4</v>
      </c>
      <c r="L83" s="20" t="str">
        <f>TRIM(LEFT('2022 SpaceFuncData-Input'!$K81,IF(ISNUMBER(FIND(" (Note",'2022 SpaceFuncData-Input'!$K81,1)),FIND(" (Note",'2022 SpaceFuncData-Input'!$K81,1),99)))</f>
        <v>None</v>
      </c>
      <c r="M83" s="20">
        <f>'2022 SpaceFuncData-Input'!L81</f>
        <v>0</v>
      </c>
      <c r="N83" s="20" t="str">
        <f>TRIM(LEFT('2022 SpaceFuncData-Input'!$M81,IF(ISNUMBER(FIND(" (Note",'2022 SpaceFuncData-Input'!$M81,1)),FIND(" (Note",'2022 SpaceFuncData-Input'!$M81,1),99)))</f>
        <v>None</v>
      </c>
      <c r="O83" s="20">
        <f>'2022 SpaceFuncData-Input'!N81</f>
        <v>0</v>
      </c>
      <c r="P83" s="20" t="str">
        <f>TRIM(LEFT('2022 SpaceFuncData-Input'!$O81,IF(ISNUMBER(FIND(" (Note",'2022 SpaceFuncData-Input'!$O81,1)),FIND(" (Note",'2022 SpaceFuncData-Input'!$O81,1),99)))</f>
        <v>None</v>
      </c>
      <c r="Q83" s="20">
        <f>'2022 SpaceFuncData-Input'!P81</f>
        <v>0</v>
      </c>
      <c r="R83" s="138">
        <f>'2022 SpaceFuncData-Input'!Q81</f>
        <v>150</v>
      </c>
      <c r="S83" s="138">
        <f>'2022 SpaceFuncData-Input'!R81</f>
        <v>150</v>
      </c>
      <c r="T83" s="20">
        <f>'2022 SpaceFuncData-Input'!S81</f>
        <v>0</v>
      </c>
      <c r="U83" s="20">
        <f>'2022 SpaceFuncData-Input'!T81</f>
        <v>0</v>
      </c>
      <c r="V83" s="138">
        <f>'2022 SpaceFuncData-Input'!U81</f>
        <v>100</v>
      </c>
      <c r="W83" s="20">
        <f>'2022 SpaceFuncData-Input'!V81</f>
        <v>300</v>
      </c>
      <c r="X83" s="20">
        <f>'2022 SpaceFuncData-Input'!W81</f>
        <v>1.5</v>
      </c>
      <c r="Y83" s="20">
        <f>'2022 SpaceFuncData-Input'!X81</f>
        <v>2</v>
      </c>
      <c r="Z83" s="20" t="str">
        <f>'2022 SpaceFuncData-Input'!Y81</f>
        <v>Office</v>
      </c>
      <c r="AA83" s="20" t="str">
        <f t="shared" si="10"/>
        <v>OfficeOccupancy</v>
      </c>
      <c r="AB83" s="20" t="str">
        <f t="shared" si="10"/>
        <v>OfficeReceptacle</v>
      </c>
      <c r="AC83" s="20" t="str">
        <f t="shared" si="10"/>
        <v>OfficeServiceHotWater</v>
      </c>
      <c r="AD83" s="20" t="str">
        <f t="shared" si="10"/>
        <v>OfficeLights</v>
      </c>
      <c r="AE83" s="20" t="str">
        <f t="shared" si="10"/>
        <v>OfficeGasEquip</v>
      </c>
      <c r="AF83" s="20" t="str">
        <f t="shared" si="10"/>
        <v>OfficeRefrigeration</v>
      </c>
      <c r="AG83" s="20" t="str">
        <f t="shared" si="10"/>
        <v>OfficeInfiltration</v>
      </c>
      <c r="AH83" s="20" t="str">
        <f t="shared" si="10"/>
        <v>OfficeHVACAvail</v>
      </c>
      <c r="AI83" s="20" t="str">
        <f t="shared" si="10"/>
        <v>OfficeHtgSetpt</v>
      </c>
      <c r="AJ83" s="20" t="str">
        <f t="shared" si="10"/>
        <v>OfficeClgSetpt</v>
      </c>
      <c r="AK83" s="20" t="str">
        <f t="shared" si="10"/>
        <v>OfficeElevator</v>
      </c>
      <c r="AL83" s="20" t="str">
        <f t="shared" si="10"/>
        <v>OfficeEscalator</v>
      </c>
      <c r="AM83" s="20" t="str">
        <f t="shared" si="10"/>
        <v>OfficeWtrHtrSetpt</v>
      </c>
      <c r="AN83" s="20">
        <f>'2022 SpaceFuncData-Input'!AC81</f>
        <v>301</v>
      </c>
      <c r="AO83" s="20">
        <f>'2022 SpaceFuncData-Input'!Z81</f>
        <v>1</v>
      </c>
      <c r="AP83" s="20">
        <f>'2022 SpaceFuncData-Input'!AA81</f>
        <v>0</v>
      </c>
      <c r="AQ83" s="20">
        <f>'2022 SpaceFuncData-Input'!AB81</f>
        <v>1</v>
      </c>
      <c r="AR83" s="20" t="s">
        <v>500</v>
      </c>
      <c r="AS83" s="20" t="s">
        <v>288</v>
      </c>
      <c r="AT83" s="172" t="s">
        <v>470</v>
      </c>
      <c r="AU83" s="20" t="s">
        <v>392</v>
      </c>
      <c r="AV83" s="20" t="str">
        <f t="shared" si="9"/>
        <v/>
      </c>
    </row>
    <row r="84" spans="1:48">
      <c r="A84" s="175"/>
      <c r="B84" s="175" t="str">
        <f>TRIM(LEFT('2022 SpaceFuncData-Input'!$A82,IF(ISNUMBER(FIND(" (Note",'2022 SpaceFuncData-Input'!$A82,1)),FIND(" (Note",'2022 SpaceFuncData-Input'!$A82,1),99)))</f>
        <v>Conference, Multipurpose and Meeting Area</v>
      </c>
      <c r="C84" s="175" t="str">
        <f>TRIM('2022 SpaceFuncData-Input'!B82)</f>
        <v>General - Conference/meeting</v>
      </c>
      <c r="D84" s="175">
        <f>ROUND('2022 SpaceFuncData-Input'!C82,2)</f>
        <v>66.67</v>
      </c>
      <c r="E84" s="175">
        <f>'2022 SpaceFuncData-Input'!D82</f>
        <v>0.5</v>
      </c>
      <c r="F84" s="175">
        <f>'2022 SpaceFuncData-Input'!E82</f>
        <v>245</v>
      </c>
      <c r="G84" s="175">
        <f>'2022 SpaceFuncData-Input'!F82</f>
        <v>155</v>
      </c>
      <c r="H84" s="175">
        <f>'2022 SpaceFuncData-Input'!G82</f>
        <v>1</v>
      </c>
      <c r="I84" s="175">
        <f>'2022 SpaceFuncData-Input'!H82</f>
        <v>0.09</v>
      </c>
      <c r="J84" s="175" t="str">
        <f>'2022 SpaceFuncData-Input'!I82</f>
        <v>Electric</v>
      </c>
      <c r="K84" s="175">
        <f>'2022 SpaceFuncData-Input'!J82</f>
        <v>0.75</v>
      </c>
      <c r="L84" s="175" t="str">
        <f>TRIM(LEFT('2022 SpaceFuncData-Input'!$K82,IF(ISNUMBER(FIND(" (Note",'2022 SpaceFuncData-Input'!$K82,1)),FIND(" (Note",'2022 SpaceFuncData-Input'!$K82,1),99)))</f>
        <v>Decorative/Display</v>
      </c>
      <c r="M84" s="175">
        <f>'2022 SpaceFuncData-Input'!L82</f>
        <v>0.3</v>
      </c>
      <c r="N84" s="175" t="str">
        <f>TRIM(LEFT('2022 SpaceFuncData-Input'!$M82,IF(ISNUMBER(FIND(" (Note",'2022 SpaceFuncData-Input'!$M82,1)),FIND(" (Note",'2022 SpaceFuncData-Input'!$M82,1),99)))</f>
        <v>None</v>
      </c>
      <c r="O84" s="175">
        <f>'2022 SpaceFuncData-Input'!N82</f>
        <v>0</v>
      </c>
      <c r="P84" s="175" t="str">
        <f>TRIM(LEFT('2022 SpaceFuncData-Input'!$O82,IF(ISNUMBER(FIND(" (Note",'2022 SpaceFuncData-Input'!$O82,1)),FIND(" (Note",'2022 SpaceFuncData-Input'!$O82,1),99)))</f>
        <v>None</v>
      </c>
      <c r="Q84" s="175">
        <f>'2022 SpaceFuncData-Input'!P82</f>
        <v>0</v>
      </c>
      <c r="R84" s="176">
        <f>'2022 SpaceFuncData-Input'!Q82</f>
        <v>150</v>
      </c>
      <c r="S84" s="176">
        <f>'2022 SpaceFuncData-Input'!R82</f>
        <v>150</v>
      </c>
      <c r="T84" s="175">
        <f>'2022 SpaceFuncData-Input'!S82</f>
        <v>0</v>
      </c>
      <c r="U84" s="175">
        <f>'2022 SpaceFuncData-Input'!T82</f>
        <v>0</v>
      </c>
      <c r="V84" s="176">
        <f>'2022 SpaceFuncData-Input'!U82</f>
        <v>30</v>
      </c>
      <c r="W84" s="175">
        <f>'2022 SpaceFuncData-Input'!V82</f>
        <v>300</v>
      </c>
      <c r="X84" s="175">
        <f>'2022 SpaceFuncData-Input'!W82</f>
        <v>1.5</v>
      </c>
      <c r="Y84" s="175">
        <f>'2022 SpaceFuncData-Input'!X82</f>
        <v>2</v>
      </c>
      <c r="Z84" s="175" t="str">
        <f>'2022 SpaceFuncData-Input'!Y82</f>
        <v>Assembly</v>
      </c>
      <c r="AA84" s="175" t="str">
        <f t="shared" si="10"/>
        <v>AssemblyOccupancy</v>
      </c>
      <c r="AB84" s="175" t="str">
        <f t="shared" si="10"/>
        <v>AssemblyReceptacle</v>
      </c>
      <c r="AC84" s="175" t="str">
        <f t="shared" si="10"/>
        <v>AssemblyServiceHotWater</v>
      </c>
      <c r="AD84" s="175" t="str">
        <f t="shared" si="10"/>
        <v>AssemblyLights</v>
      </c>
      <c r="AE84" s="175" t="str">
        <f t="shared" si="10"/>
        <v>AssemblyGasEquip</v>
      </c>
      <c r="AF84" s="175" t="str">
        <f t="shared" si="10"/>
        <v>AssemblyRefrigeration</v>
      </c>
      <c r="AG84" s="175" t="str">
        <f t="shared" si="10"/>
        <v>AssemblyInfiltration</v>
      </c>
      <c r="AH84" s="175" t="str">
        <f t="shared" si="10"/>
        <v>AssemblyHVACAvail</v>
      </c>
      <c r="AI84" s="175" t="str">
        <f t="shared" si="10"/>
        <v>AssemblyHtgSetpt</v>
      </c>
      <c r="AJ84" s="175" t="str">
        <f t="shared" si="10"/>
        <v>AssemblyClgSetpt</v>
      </c>
      <c r="AK84" s="175" t="str">
        <f t="shared" si="10"/>
        <v>AssemblyElevator</v>
      </c>
      <c r="AL84" s="175" t="str">
        <f t="shared" si="10"/>
        <v>AssemblyEscalator</v>
      </c>
      <c r="AM84" s="175" t="str">
        <f t="shared" si="10"/>
        <v>AssemblyWtrHtrSetpt</v>
      </c>
      <c r="AN84" s="175">
        <f>'2022 SpaceFuncData-Input'!AC82</f>
        <v>381</v>
      </c>
      <c r="AO84" s="175">
        <f>'2022 SpaceFuncData-Input'!Z82</f>
        <v>1</v>
      </c>
      <c r="AP84" s="175">
        <f>'2022 SpaceFuncData-Input'!AA82</f>
        <v>0</v>
      </c>
      <c r="AQ84" s="175">
        <f>'2022 SpaceFuncData-Input'!AB82</f>
        <v>1</v>
      </c>
      <c r="AR84" s="175" t="s">
        <v>534</v>
      </c>
      <c r="AS84" s="175" t="s">
        <v>525</v>
      </c>
      <c r="AT84" s="175" t="s">
        <v>523</v>
      </c>
      <c r="AU84" s="175" t="s">
        <v>535</v>
      </c>
    </row>
    <row r="85" spans="1:48" s="175" customFormat="1">
      <c r="B85" s="175" t="str">
        <f>TRIM(LEFT('2022 SpaceFuncData-Input'!$A83,IF(ISNUMBER(FIND(" (Note",'2022 SpaceFuncData-Input'!$A83,1)),FIND(" (Note",'2022 SpaceFuncData-Input'!$A83,1),99)))</f>
        <v>Storage</v>
      </c>
      <c r="C85" s="175" t="str">
        <f>TRIM('2022 SpaceFuncData-Input'!B83)</f>
        <v>Misc - All others</v>
      </c>
      <c r="D85" s="175">
        <f>ROUND('2022 SpaceFuncData-Input'!C83,2)</f>
        <v>0</v>
      </c>
      <c r="E85" s="175">
        <f>'2022 SpaceFuncData-Input'!D83</f>
        <v>0.5</v>
      </c>
      <c r="F85" s="175">
        <f>'2022 SpaceFuncData-Input'!E83</f>
        <v>250</v>
      </c>
      <c r="G85" s="175">
        <f>'2022 SpaceFuncData-Input'!F83</f>
        <v>200</v>
      </c>
      <c r="H85" s="175">
        <f>'2022 SpaceFuncData-Input'!G83</f>
        <v>0.2</v>
      </c>
      <c r="I85" s="175">
        <f>'2022 SpaceFuncData-Input'!H83</f>
        <v>0</v>
      </c>
      <c r="J85" s="175" t="str">
        <f>'2022 SpaceFuncData-Input'!I83</f>
        <v>Electric</v>
      </c>
      <c r="K85" s="175">
        <f>'2022 SpaceFuncData-Input'!J83</f>
        <v>0.45</v>
      </c>
      <c r="L85" s="175" t="str">
        <f>TRIM(LEFT('2022 SpaceFuncData-Input'!$K83,IF(ISNUMBER(FIND(" (Note",'2022 SpaceFuncData-Input'!$K83,1)),FIND(" (Note",'2022 SpaceFuncData-Input'!$K83,1),99)))</f>
        <v>None</v>
      </c>
      <c r="M85" s="175">
        <f>'2022 SpaceFuncData-Input'!L83</f>
        <v>0</v>
      </c>
      <c r="N85" s="175" t="str">
        <f>TRIM(LEFT('2022 SpaceFuncData-Input'!$M83,IF(ISNUMBER(FIND(" (Note",'2022 SpaceFuncData-Input'!$M83,1)),FIND(" (Note",'2022 SpaceFuncData-Input'!$M83,1),99)))</f>
        <v>None</v>
      </c>
      <c r="O85" s="175">
        <f>'2022 SpaceFuncData-Input'!N83</f>
        <v>0</v>
      </c>
      <c r="P85" s="175" t="str">
        <f>TRIM(LEFT('2022 SpaceFuncData-Input'!$O83,IF(ISNUMBER(FIND(" (Note",'2022 SpaceFuncData-Input'!$O83,1)),FIND(" (Note",'2022 SpaceFuncData-Input'!$O83,1),99)))</f>
        <v>None</v>
      </c>
      <c r="Q85" s="175">
        <f>'2022 SpaceFuncData-Input'!P83</f>
        <v>0</v>
      </c>
      <c r="R85" s="176">
        <f>'2022 SpaceFuncData-Input'!Q83</f>
        <v>8760</v>
      </c>
      <c r="S85" s="176">
        <f>'2022 SpaceFuncData-Input'!R83</f>
        <v>8760</v>
      </c>
      <c r="T85" s="175">
        <f>'2022 SpaceFuncData-Input'!S83</f>
        <v>0</v>
      </c>
      <c r="U85" s="175">
        <f>'2022 SpaceFuncData-Input'!T83</f>
        <v>0</v>
      </c>
      <c r="V85" s="176">
        <f>'2022 SpaceFuncData-Input'!U83</f>
        <v>50</v>
      </c>
      <c r="W85" s="175">
        <f>'2022 SpaceFuncData-Input'!V83</f>
        <v>300</v>
      </c>
      <c r="X85" s="175">
        <f>'2022 SpaceFuncData-Input'!W83</f>
        <v>1.5</v>
      </c>
      <c r="Y85" s="175">
        <f>'2022 SpaceFuncData-Input'!X83</f>
        <v>2</v>
      </c>
      <c r="Z85" s="175" t="str">
        <f>'2022 SpaceFuncData-Input'!Y83</f>
        <v>Warehouse</v>
      </c>
      <c r="AA85" s="175" t="str">
        <f t="shared" si="10"/>
        <v>WarehouseOccupancy</v>
      </c>
      <c r="AB85" s="175" t="str">
        <f t="shared" si="10"/>
        <v>WarehouseReceptacle</v>
      </c>
      <c r="AC85" s="175" t="str">
        <f t="shared" si="10"/>
        <v>WarehouseServiceHotWater</v>
      </c>
      <c r="AD85" s="175" t="str">
        <f t="shared" si="10"/>
        <v>WarehouseLights</v>
      </c>
      <c r="AE85" s="175" t="str">
        <f t="shared" si="10"/>
        <v>WarehouseGasEquip</v>
      </c>
      <c r="AF85" s="175" t="str">
        <f t="shared" si="10"/>
        <v>WarehouseRefrigeration</v>
      </c>
      <c r="AG85" s="175" t="str">
        <f t="shared" si="10"/>
        <v>WarehouseInfiltration</v>
      </c>
      <c r="AH85" s="175" t="str">
        <f t="shared" si="10"/>
        <v>WarehouseHVACAvail</v>
      </c>
      <c r="AI85" s="175" t="str">
        <f t="shared" si="10"/>
        <v>WarehouseHtgSetpt</v>
      </c>
      <c r="AJ85" s="175" t="str">
        <f t="shared" si="10"/>
        <v>WarehouseClgSetpt</v>
      </c>
      <c r="AK85" s="175" t="str">
        <f t="shared" si="10"/>
        <v>WarehouseElevator</v>
      </c>
      <c r="AL85" s="175" t="str">
        <f t="shared" si="10"/>
        <v>WarehouseEscalator</v>
      </c>
      <c r="AM85" s="175" t="str">
        <f t="shared" si="10"/>
        <v>WarehouseWtrHtrSetpt</v>
      </c>
      <c r="AN85" s="175">
        <f>'2022 SpaceFuncData-Input'!AC83</f>
        <v>379</v>
      </c>
      <c r="AO85" s="175">
        <f>'2022 SpaceFuncData-Input'!Z83</f>
        <v>0</v>
      </c>
      <c r="AP85" s="175">
        <f>'2022 SpaceFuncData-Input'!AA83</f>
        <v>1</v>
      </c>
      <c r="AQ85" s="175">
        <f>'2022 SpaceFuncData-Input'!AB83</f>
        <v>0</v>
      </c>
      <c r="AR85" s="175" t="s">
        <v>218</v>
      </c>
      <c r="AS85" s="175" t="s">
        <v>288</v>
      </c>
      <c r="AT85" s="190" t="s">
        <v>523</v>
      </c>
      <c r="AU85" s="175" t="s">
        <v>535</v>
      </c>
    </row>
    <row r="86" spans="1:48" s="175" customFormat="1">
      <c r="B86" s="175" t="str">
        <f>TRIM(LEFT('2022 SpaceFuncData-Input'!$A84,IF(ISNUMBER(FIND(" (Note",'2022 SpaceFuncData-Input'!$A84,1)),FIND(" (Note",'2022 SpaceFuncData-Input'!$A84,1),99)))</f>
        <v>Health Care / Assisted Living (Nurse's Station)</v>
      </c>
      <c r="C86" s="175" t="str">
        <f>TRIM('2022 SpaceFuncData-Input'!B84)</f>
        <v>Misc - All others</v>
      </c>
      <c r="D86" s="175">
        <f>ROUND('2022 SpaceFuncData-Input'!C84,2)</f>
        <v>10</v>
      </c>
      <c r="E86" s="175">
        <f>'2022 SpaceFuncData-Input'!D84</f>
        <v>0.5</v>
      </c>
      <c r="F86" s="175">
        <f>'2022 SpaceFuncData-Input'!E84</f>
        <v>250</v>
      </c>
      <c r="G86" s="175">
        <f>'2022 SpaceFuncData-Input'!F84</f>
        <v>200</v>
      </c>
      <c r="H86" s="175">
        <f>'2022 SpaceFuncData-Input'!G84</f>
        <v>1.5</v>
      </c>
      <c r="I86" s="175">
        <f>'2022 SpaceFuncData-Input'!H84</f>
        <v>0.24</v>
      </c>
      <c r="J86" s="175" t="str">
        <f>'2022 SpaceFuncData-Input'!I84</f>
        <v>Gas</v>
      </c>
      <c r="K86" s="175">
        <f>'2022 SpaceFuncData-Input'!J84</f>
        <v>0.75</v>
      </c>
      <c r="L86" s="175" t="str">
        <f>TRIM(LEFT('2022 SpaceFuncData-Input'!$K84,IF(ISNUMBER(FIND(" (Note",'2022 SpaceFuncData-Input'!$K84,1)),FIND(" (Note",'2022 SpaceFuncData-Input'!$K84,1),99)))</f>
        <v>TunableWhiteOrDimToWarm</v>
      </c>
      <c r="M86" s="175">
        <f>'2022 SpaceFuncData-Input'!L84</f>
        <v>0.1</v>
      </c>
      <c r="N86" s="175" t="str">
        <f>TRIM(LEFT('2022 SpaceFuncData-Input'!$M84,IF(ISNUMBER(FIND(" (Note",'2022 SpaceFuncData-Input'!$M84,1)),FIND(" (Note",'2022 SpaceFuncData-Input'!$M84,1),99)))</f>
        <v>None</v>
      </c>
      <c r="O86" s="175">
        <f>'2022 SpaceFuncData-Input'!N84</f>
        <v>0</v>
      </c>
      <c r="P86" s="175" t="str">
        <f>TRIM(LEFT('2022 SpaceFuncData-Input'!$O84,IF(ISNUMBER(FIND(" (Note",'2022 SpaceFuncData-Input'!$O84,1)),FIND(" (Note",'2022 SpaceFuncData-Input'!$O84,1),99)))</f>
        <v>None</v>
      </c>
      <c r="Q86" s="175">
        <f>'2022 SpaceFuncData-Input'!P84</f>
        <v>0</v>
      </c>
      <c r="R86" s="176">
        <f>'2022 SpaceFuncData-Input'!Q84</f>
        <v>150</v>
      </c>
      <c r="S86" s="176">
        <f>'2022 SpaceFuncData-Input'!R84</f>
        <v>150</v>
      </c>
      <c r="T86" s="175">
        <f>'2022 SpaceFuncData-Input'!S84</f>
        <v>0</v>
      </c>
      <c r="U86" s="175">
        <f>'2022 SpaceFuncData-Input'!T84</f>
        <v>0</v>
      </c>
      <c r="V86" s="176">
        <f>'2022 SpaceFuncData-Input'!U84</f>
        <v>75</v>
      </c>
      <c r="W86" s="175">
        <f>'2022 SpaceFuncData-Input'!V84</f>
        <v>500</v>
      </c>
      <c r="X86" s="175">
        <f>'2022 SpaceFuncData-Input'!W84</f>
        <v>1.5</v>
      </c>
      <c r="Y86" s="175">
        <f>'2022 SpaceFuncData-Input'!X84</f>
        <v>2</v>
      </c>
      <c r="Z86" s="175" t="str">
        <f>'2022 SpaceFuncData-Input'!Y84</f>
        <v>ResidentialCommon</v>
      </c>
      <c r="AA86" s="175" t="str">
        <f t="shared" si="10"/>
        <v>ResidentialCommonOccupancy</v>
      </c>
      <c r="AB86" s="175" t="str">
        <f t="shared" si="10"/>
        <v>ResidentialCommonReceptacle</v>
      </c>
      <c r="AC86" s="175" t="str">
        <f t="shared" si="10"/>
        <v>ResidentialCommonServiceHotWater</v>
      </c>
      <c r="AD86" s="175" t="str">
        <f t="shared" si="10"/>
        <v>ResidentialCommonLights</v>
      </c>
      <c r="AE86" s="175" t="str">
        <f t="shared" si="10"/>
        <v>ResidentialCommonGasEquip</v>
      </c>
      <c r="AF86" s="175" t="str">
        <f t="shared" si="10"/>
        <v>ResidentialCommonRefrigeration</v>
      </c>
      <c r="AG86" s="175" t="str">
        <f t="shared" si="10"/>
        <v>ResidentialCommonInfiltration</v>
      </c>
      <c r="AH86" s="175" t="str">
        <f t="shared" si="10"/>
        <v>ResidentialCommonHVACAvail</v>
      </c>
      <c r="AI86" s="175" t="str">
        <f t="shared" si="10"/>
        <v>ResidentialCommonHtgSetpt</v>
      </c>
      <c r="AJ86" s="175" t="str">
        <f t="shared" si="10"/>
        <v>ResidentialCommonClgSetpt</v>
      </c>
      <c r="AK86" s="175" t="str">
        <f t="shared" si="10"/>
        <v>ResidentialCommonElevator</v>
      </c>
      <c r="AL86" s="175" t="str">
        <f t="shared" si="10"/>
        <v>ResidentialCommonEscalator</v>
      </c>
      <c r="AM86" s="175" t="str">
        <f t="shared" si="10"/>
        <v>ResidentialCommonWtrHtrSetpt</v>
      </c>
      <c r="AN86" s="175">
        <f>'2022 SpaceFuncData-Input'!AC84</f>
        <v>382</v>
      </c>
      <c r="AO86" s="175">
        <f>'2022 SpaceFuncData-Input'!Z84</f>
        <v>0</v>
      </c>
      <c r="AP86" s="175">
        <f>'2022 SpaceFuncData-Input'!AA84</f>
        <v>0</v>
      </c>
      <c r="AQ86" s="175">
        <f>'2022 SpaceFuncData-Input'!AB84</f>
        <v>0</v>
      </c>
      <c r="AR86" s="175" t="s">
        <v>536</v>
      </c>
      <c r="AS86" s="175" t="s">
        <v>288</v>
      </c>
      <c r="AT86" s="190" t="s">
        <v>422</v>
      </c>
      <c r="AU86" s="175" t="s">
        <v>535</v>
      </c>
    </row>
    <row r="87" spans="1:48" s="175" customFormat="1">
      <c r="B87" s="175" t="str">
        <f>TRIM(LEFT('2022 SpaceFuncData-Input'!$A85,IF(ISNUMBER(FIND(" (Note",'2022 SpaceFuncData-Input'!$A85,1)),FIND(" (Note",'2022 SpaceFuncData-Input'!$A85,1),99)))</f>
        <v>Health Care / Assisted Living (Physical Therapy Room)</v>
      </c>
      <c r="C87" s="175" t="str">
        <f>TRIM('2022 SpaceFuncData-Input'!B85)</f>
        <v>Misc - All others</v>
      </c>
      <c r="D87" s="175">
        <f>ROUND('2022 SpaceFuncData-Input'!C85,2)</f>
        <v>10</v>
      </c>
      <c r="E87" s="175">
        <f>'2022 SpaceFuncData-Input'!D85</f>
        <v>0.5</v>
      </c>
      <c r="F87" s="175">
        <f>'2022 SpaceFuncData-Input'!E85</f>
        <v>250</v>
      </c>
      <c r="G87" s="175">
        <f>'2022 SpaceFuncData-Input'!F85</f>
        <v>200</v>
      </c>
      <c r="H87" s="175">
        <f>'2022 SpaceFuncData-Input'!G85</f>
        <v>1.5</v>
      </c>
      <c r="I87" s="175">
        <f>'2022 SpaceFuncData-Input'!H85</f>
        <v>0.24</v>
      </c>
      <c r="J87" s="175" t="str">
        <f>'2022 SpaceFuncData-Input'!I85</f>
        <v>Electric</v>
      </c>
      <c r="K87" s="175">
        <f>'2022 SpaceFuncData-Input'!J85</f>
        <v>0.85</v>
      </c>
      <c r="L87" s="175" t="str">
        <f>TRIM(LEFT('2022 SpaceFuncData-Input'!$K85,IF(ISNUMBER(FIND(" (Note",'2022 SpaceFuncData-Input'!$K85,1)),FIND(" (Note",'2022 SpaceFuncData-Input'!$K85,1),99)))</f>
        <v>TunableWhiteOrDimToWarm</v>
      </c>
      <c r="M87" s="175">
        <f>'2022 SpaceFuncData-Input'!L85</f>
        <v>0.1</v>
      </c>
      <c r="N87" s="175" t="str">
        <f>TRIM(LEFT('2022 SpaceFuncData-Input'!$M85,IF(ISNUMBER(FIND(" (Note",'2022 SpaceFuncData-Input'!$M85,1)),FIND(" (Note",'2022 SpaceFuncData-Input'!$M85,1),99)))</f>
        <v>None</v>
      </c>
      <c r="O87" s="175">
        <f>'2022 SpaceFuncData-Input'!N85</f>
        <v>0</v>
      </c>
      <c r="P87" s="175" t="str">
        <f>TRIM(LEFT('2022 SpaceFuncData-Input'!$O85,IF(ISNUMBER(FIND(" (Note",'2022 SpaceFuncData-Input'!$O85,1)),FIND(" (Note",'2022 SpaceFuncData-Input'!$O85,1),99)))</f>
        <v>None</v>
      </c>
      <c r="Q87" s="175">
        <f>'2022 SpaceFuncData-Input'!P85</f>
        <v>0</v>
      </c>
      <c r="R87" s="176">
        <f>'2022 SpaceFuncData-Input'!Q85</f>
        <v>150</v>
      </c>
      <c r="S87" s="176">
        <f>'2022 SpaceFuncData-Input'!R85</f>
        <v>150</v>
      </c>
      <c r="T87" s="175">
        <f>'2022 SpaceFuncData-Input'!S85</f>
        <v>0</v>
      </c>
      <c r="U87" s="175">
        <f>'2022 SpaceFuncData-Input'!T85</f>
        <v>0</v>
      </c>
      <c r="V87" s="176">
        <f>'2022 SpaceFuncData-Input'!U85</f>
        <v>75</v>
      </c>
      <c r="W87" s="175">
        <f>'2022 SpaceFuncData-Input'!V85</f>
        <v>500</v>
      </c>
      <c r="X87" s="175">
        <f>'2022 SpaceFuncData-Input'!W85</f>
        <v>1.5</v>
      </c>
      <c r="Y87" s="175">
        <f>'2022 SpaceFuncData-Input'!X85</f>
        <v>2</v>
      </c>
      <c r="Z87" s="175" t="str">
        <f>'2022 SpaceFuncData-Input'!Y85</f>
        <v>ResidentialCommon</v>
      </c>
      <c r="AA87" s="175" t="str">
        <f t="shared" si="10"/>
        <v>ResidentialCommonOccupancy</v>
      </c>
      <c r="AB87" s="175" t="str">
        <f t="shared" si="10"/>
        <v>ResidentialCommonReceptacle</v>
      </c>
      <c r="AC87" s="175" t="str">
        <f t="shared" si="10"/>
        <v>ResidentialCommonServiceHotWater</v>
      </c>
      <c r="AD87" s="175" t="str">
        <f t="shared" si="10"/>
        <v>ResidentialCommonLights</v>
      </c>
      <c r="AE87" s="175" t="str">
        <f t="shared" si="10"/>
        <v>ResidentialCommonGasEquip</v>
      </c>
      <c r="AF87" s="175" t="str">
        <f t="shared" si="10"/>
        <v>ResidentialCommonRefrigeration</v>
      </c>
      <c r="AG87" s="175" t="str">
        <f t="shared" si="10"/>
        <v>ResidentialCommonInfiltration</v>
      </c>
      <c r="AH87" s="175" t="str">
        <f t="shared" si="10"/>
        <v>ResidentialCommonHVACAvail</v>
      </c>
      <c r="AI87" s="175" t="str">
        <f t="shared" si="10"/>
        <v>ResidentialCommonHtgSetpt</v>
      </c>
      <c r="AJ87" s="175" t="str">
        <f t="shared" si="10"/>
        <v>ResidentialCommonClgSetpt</v>
      </c>
      <c r="AK87" s="175" t="str">
        <f t="shared" si="10"/>
        <v>ResidentialCommonElevator</v>
      </c>
      <c r="AL87" s="175" t="str">
        <f t="shared" si="10"/>
        <v>ResidentialCommonEscalator</v>
      </c>
      <c r="AM87" s="175" t="str">
        <f t="shared" si="10"/>
        <v>ResidentialCommonWtrHtrSetpt</v>
      </c>
      <c r="AN87" s="175">
        <f>'2022 SpaceFuncData-Input'!AC85</f>
        <v>383</v>
      </c>
      <c r="AO87" s="175">
        <f>'2022 SpaceFuncData-Input'!Z85</f>
        <v>0</v>
      </c>
      <c r="AP87" s="175">
        <f>'2022 SpaceFuncData-Input'!AA85</f>
        <v>0</v>
      </c>
      <c r="AQ87" s="175">
        <f>'2022 SpaceFuncData-Input'!AB85</f>
        <v>0</v>
      </c>
      <c r="AR87" s="175" t="s">
        <v>537</v>
      </c>
      <c r="AS87" s="175" t="s">
        <v>288</v>
      </c>
      <c r="AT87" s="190" t="s">
        <v>422</v>
      </c>
      <c r="AU87" s="175" t="s">
        <v>535</v>
      </c>
    </row>
    <row r="88" spans="1:48">
      <c r="A88" s="20" t="s">
        <v>505</v>
      </c>
      <c r="C88" s="20" t="str">
        <f>TRIM('2022 SpaceFuncData-Input'!B88)</f>
        <v/>
      </c>
      <c r="R88" s="138"/>
      <c r="S88" s="138"/>
      <c r="V88" s="138"/>
    </row>
    <row r="89" spans="1:48">
      <c r="A89" s="20" t="s">
        <v>506</v>
      </c>
      <c r="B89" s="20" t="str">
        <f>TRIM(LEFT('2022 SpaceFuncData-Input'!$A90,IF(ISNUMBER(FIND(" (Note",'2022 SpaceFuncData-Input'!$A90,1)),FIND(" (Note",'2022 SpaceFuncData-Input'!$A90,1),99)))</f>
        <v/>
      </c>
      <c r="C89" s="20" t="str">
        <f>TRIM('2022 SpaceFuncData-Input'!B89)</f>
        <v/>
      </c>
      <c r="R89" s="138"/>
      <c r="S89" s="138"/>
      <c r="V89" s="138"/>
    </row>
    <row r="90" spans="1:48">
      <c r="C90" s="20" t="str">
        <f>TRIM('2022 SpaceFuncData-Input'!B90)</f>
        <v/>
      </c>
      <c r="R90" s="138"/>
      <c r="S90" s="138"/>
      <c r="V90" s="138"/>
      <c r="AA90" s="20" t="s">
        <v>507</v>
      </c>
      <c r="AB90" s="20" t="s">
        <v>5</v>
      </c>
      <c r="AC90" s="20" t="s">
        <v>508</v>
      </c>
      <c r="AD90" s="20" t="s">
        <v>509</v>
      </c>
      <c r="AE90" s="20" t="s">
        <v>510</v>
      </c>
      <c r="AF90" s="20" t="s">
        <v>511</v>
      </c>
      <c r="AG90" s="20" t="s">
        <v>512</v>
      </c>
      <c r="AH90" s="20" t="s">
        <v>513</v>
      </c>
      <c r="AI90" s="20" t="s">
        <v>514</v>
      </c>
      <c r="AJ90" s="20" t="s">
        <v>515</v>
      </c>
      <c r="AK90" s="20" t="s">
        <v>516</v>
      </c>
      <c r="AL90" s="20" t="s">
        <v>517</v>
      </c>
      <c r="AM90" s="20" t="s">
        <v>518</v>
      </c>
    </row>
  </sheetData>
  <conditionalFormatting sqref="AB5:AM5 AA6:AM58 A3:AR4 C89:AT90 AA81:AM83 B5:Z83 B84:AT84 AN5:AS83 B88:AT88 B85:AS87">
    <cfRule type="expression" dxfId="142" priority="62">
      <formula>IF($AV3="X",TRUE,FALSE)</formula>
    </cfRule>
  </conditionalFormatting>
  <conditionalFormatting sqref="AA5:AM25">
    <cfRule type="expression" dxfId="141" priority="63">
      <formula>IF(#REF!="X",TRUE,FALSE)</formula>
    </cfRule>
  </conditionalFormatting>
  <conditionalFormatting sqref="AA26:AM58 AA81:AM88 AN84:AT84 AN88:AT90 AN85:AS87">
    <cfRule type="expression" dxfId="140" priority="60">
      <formula>IF(#REF!="X",TRUE,FALSE)</formula>
    </cfRule>
  </conditionalFormatting>
  <conditionalFormatting sqref="AN5:AS83">
    <cfRule type="expression" dxfId="139" priority="59">
      <formula>IF(#REF!="X",TRUE,FALSE)</formula>
    </cfRule>
  </conditionalFormatting>
  <conditionalFormatting sqref="AA59:AM80">
    <cfRule type="expression" dxfId="138" priority="58">
      <formula>IF($AV59="X",TRUE,FALSE)</formula>
    </cfRule>
  </conditionalFormatting>
  <conditionalFormatting sqref="AA59:AM80">
    <cfRule type="expression" dxfId="137" priority="57">
      <formula>IF(#REF!="X",TRUE,FALSE)</formula>
    </cfRule>
  </conditionalFormatting>
  <conditionalFormatting sqref="AT3:AT4">
    <cfRule type="expression" dxfId="136" priority="48">
      <formula>IF($AT3="X",TRUE,FALSE)</formula>
    </cfRule>
  </conditionalFormatting>
  <conditionalFormatting sqref="AV8">
    <cfRule type="expression" dxfId="135" priority="47">
      <formula>IF($AT8="X",TRUE,FALSE)</formula>
    </cfRule>
  </conditionalFormatting>
  <conditionalFormatting sqref="AV8">
    <cfRule type="expression" dxfId="134" priority="46">
      <formula>IF(#REF!="X",TRUE,FALSE)</formula>
    </cfRule>
  </conditionalFormatting>
  <conditionalFormatting sqref="AV9">
    <cfRule type="expression" dxfId="133" priority="45">
      <formula>IF($AT9="X",TRUE,FALSE)</formula>
    </cfRule>
  </conditionalFormatting>
  <conditionalFormatting sqref="AV9">
    <cfRule type="expression" dxfId="132" priority="44">
      <formula>IF(#REF!="X",TRUE,FALSE)</formula>
    </cfRule>
  </conditionalFormatting>
  <conditionalFormatting sqref="AV7">
    <cfRule type="expression" dxfId="131" priority="43">
      <formula>IF($AT7="X",TRUE,FALSE)</formula>
    </cfRule>
  </conditionalFormatting>
  <conditionalFormatting sqref="AV7">
    <cfRule type="expression" dxfId="130" priority="42">
      <formula>IF(#REF!="X",TRUE,FALSE)</formula>
    </cfRule>
  </conditionalFormatting>
  <conditionalFormatting sqref="AV10">
    <cfRule type="expression" dxfId="129" priority="41">
      <formula>IF($AT10="X",TRUE,FALSE)</formula>
    </cfRule>
  </conditionalFormatting>
  <conditionalFormatting sqref="AV10">
    <cfRule type="expression" dxfId="128" priority="40">
      <formula>IF(#REF!="X",TRUE,FALSE)</formula>
    </cfRule>
  </conditionalFormatting>
  <conditionalFormatting sqref="AV11">
    <cfRule type="expression" dxfId="127" priority="39">
      <formula>IF($AT11="X",TRUE,FALSE)</formula>
    </cfRule>
  </conditionalFormatting>
  <conditionalFormatting sqref="AV11">
    <cfRule type="expression" dxfId="126" priority="38">
      <formula>IF(#REF!="X",TRUE,FALSE)</formula>
    </cfRule>
  </conditionalFormatting>
  <conditionalFormatting sqref="AV12">
    <cfRule type="expression" dxfId="125" priority="37">
      <formula>IF($AT12="X",TRUE,FALSE)</formula>
    </cfRule>
  </conditionalFormatting>
  <conditionalFormatting sqref="AV12">
    <cfRule type="expression" dxfId="124" priority="36">
      <formula>IF(#REF!="X",TRUE,FALSE)</formula>
    </cfRule>
  </conditionalFormatting>
  <conditionalFormatting sqref="AV13">
    <cfRule type="expression" dxfId="123" priority="35">
      <formula>IF($AT13="X",TRUE,FALSE)</formula>
    </cfRule>
  </conditionalFormatting>
  <conditionalFormatting sqref="AV13">
    <cfRule type="expression" dxfId="122" priority="34">
      <formula>IF(#REF!="X",TRUE,FALSE)</formula>
    </cfRule>
  </conditionalFormatting>
  <conditionalFormatting sqref="AT5:AT9 AT11:AT14 AT16:AT63 AT65:AT70 AT75:AT83">
    <cfRule type="expression" dxfId="121" priority="31">
      <formula>IF($AX5="X",TRUE,FALSE)</formula>
    </cfRule>
  </conditionalFormatting>
  <conditionalFormatting sqref="AT5:AT9 AT11:AT14 AT16:AT63 AT65:AT70 AT75:AT83">
    <cfRule type="expression" dxfId="120" priority="30">
      <formula>IF(#REF!="X",TRUE,FALSE)</formula>
    </cfRule>
  </conditionalFormatting>
  <conditionalFormatting sqref="AS3:AS4">
    <cfRule type="expression" dxfId="119" priority="29">
      <formula>IF($AS3="X",TRUE,FALSE)</formula>
    </cfRule>
  </conditionalFormatting>
  <conditionalFormatting sqref="AA89:AM90">
    <cfRule type="expression" dxfId="118" priority="28">
      <formula>IF(#REF!="X",TRUE,FALSE)</formula>
    </cfRule>
  </conditionalFormatting>
  <conditionalFormatting sqref="B88:B89">
    <cfRule type="expression" dxfId="117" priority="222">
      <formula>IF($AV89="X",TRUE,FALSE)</formula>
    </cfRule>
  </conditionalFormatting>
  <conditionalFormatting sqref="AT10">
    <cfRule type="expression" dxfId="116" priority="18">
      <formula>IF(#REF!="X",TRUE,FALSE)</formula>
    </cfRule>
  </conditionalFormatting>
  <conditionalFormatting sqref="AT10">
    <cfRule type="expression" dxfId="115" priority="19">
      <formula>IF($BP10="X",TRUE,FALSE)</formula>
    </cfRule>
  </conditionalFormatting>
  <conditionalFormatting sqref="AT15">
    <cfRule type="expression" dxfId="114" priority="16">
      <formula>IF(#REF!="X",TRUE,FALSE)</formula>
    </cfRule>
  </conditionalFormatting>
  <conditionalFormatting sqref="AT15">
    <cfRule type="expression" dxfId="113" priority="17">
      <formula>IF($BP15="X",TRUE,FALSE)</formula>
    </cfRule>
  </conditionalFormatting>
  <conditionalFormatting sqref="AT64">
    <cfRule type="expression" dxfId="112" priority="14">
      <formula>IF(#REF!="X",TRUE,FALSE)</formula>
    </cfRule>
  </conditionalFormatting>
  <conditionalFormatting sqref="AT64">
    <cfRule type="expression" dxfId="111" priority="15">
      <formula>IF($BP64="X",TRUE,FALSE)</formula>
    </cfRule>
  </conditionalFormatting>
  <conditionalFormatting sqref="AT71:AT74">
    <cfRule type="expression" dxfId="110" priority="12">
      <formula>IF(#REF!="X",TRUE,FALSE)</formula>
    </cfRule>
  </conditionalFormatting>
  <conditionalFormatting sqref="AT71:AT74">
    <cfRule type="expression" dxfId="109" priority="13">
      <formula>IF($BP71="X",TRUE,FALSE)</formula>
    </cfRule>
  </conditionalFormatting>
  <conditionalFormatting sqref="AT85">
    <cfRule type="expression" dxfId="108" priority="11">
      <formula>IF($AX85="X",TRUE,FALSE)</formula>
    </cfRule>
  </conditionalFormatting>
  <conditionalFormatting sqref="AT85">
    <cfRule type="expression" dxfId="107" priority="10">
      <formula>IF(#REF!="X",TRUE,FALSE)</formula>
    </cfRule>
  </conditionalFormatting>
  <conditionalFormatting sqref="AT86:AT87">
    <cfRule type="expression" dxfId="106" priority="9">
      <formula>IF($AX86="X",TRUE,FALSE)</formula>
    </cfRule>
  </conditionalFormatting>
  <conditionalFormatting sqref="AT86:AT87">
    <cfRule type="expression" dxfId="105" priority="8">
      <formula>IF(#REF!="X",TRUE,FALSE)</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M130"/>
  <sheetViews>
    <sheetView zoomScaleNormal="100" workbookViewId="0">
      <selection activeCell="B20" sqref="B20"/>
    </sheetView>
  </sheetViews>
  <sheetFormatPr defaultColWidth="9.140625" defaultRowHeight="12"/>
  <cols>
    <col min="1" max="1" width="3.42578125" style="86" customWidth="1"/>
    <col min="2" max="2" width="68.5703125" style="86" bestFit="1" customWidth="1"/>
    <col min="3" max="12" width="18.5703125" style="86" customWidth="1"/>
    <col min="13" max="13" width="11.5703125" style="86" customWidth="1"/>
    <col min="14" max="14" width="32.85546875" style="86" customWidth="1"/>
    <col min="15" max="16384" width="9.140625" style="86"/>
  </cols>
  <sheetData>
    <row r="1" spans="1:13" ht="12.75">
      <c r="A1" s="99" t="s">
        <v>538</v>
      </c>
      <c r="B1" s="72"/>
    </row>
    <row r="2" spans="1:13" ht="12.75">
      <c r="A2" s="72" t="s">
        <v>539</v>
      </c>
      <c r="B2" s="72"/>
    </row>
    <row r="3" spans="1:13" ht="12.75">
      <c r="A3" s="72"/>
      <c r="B3" s="100" t="s">
        <v>540</v>
      </c>
      <c r="C3" s="102" t="s">
        <v>541</v>
      </c>
      <c r="D3" s="102" t="s">
        <v>542</v>
      </c>
      <c r="E3" s="103" t="s">
        <v>543</v>
      </c>
      <c r="F3" s="103" t="s">
        <v>544</v>
      </c>
      <c r="G3" s="103" t="s">
        <v>545</v>
      </c>
      <c r="H3" s="103" t="s">
        <v>546</v>
      </c>
      <c r="I3" s="103" t="s">
        <v>547</v>
      </c>
      <c r="J3" s="102" t="s">
        <v>548</v>
      </c>
      <c r="K3" s="102" t="s">
        <v>549</v>
      </c>
      <c r="L3" s="102" t="s">
        <v>550</v>
      </c>
    </row>
    <row r="4" spans="1:13" ht="24">
      <c r="A4" s="22"/>
      <c r="B4" s="101" t="s">
        <v>506</v>
      </c>
      <c r="C4" s="216" t="s">
        <v>551</v>
      </c>
      <c r="D4" s="216" t="s">
        <v>552</v>
      </c>
      <c r="E4" s="216" t="s">
        <v>553</v>
      </c>
      <c r="F4" s="216" t="s">
        <v>554</v>
      </c>
      <c r="G4" s="216" t="s">
        <v>555</v>
      </c>
      <c r="H4" s="104" t="s">
        <v>556</v>
      </c>
      <c r="I4" s="104" t="s">
        <v>236</v>
      </c>
      <c r="J4" s="216" t="s">
        <v>557</v>
      </c>
      <c r="K4" s="216" t="s">
        <v>558</v>
      </c>
      <c r="L4" s="216" t="s">
        <v>559</v>
      </c>
      <c r="M4" s="20" t="s">
        <v>392</v>
      </c>
    </row>
    <row r="5" spans="1:13" ht="14.25">
      <c r="A5" s="21"/>
      <c r="B5" s="101" t="s">
        <v>506</v>
      </c>
      <c r="C5" s="216" t="s">
        <v>560</v>
      </c>
      <c r="D5" s="216" t="s">
        <v>560</v>
      </c>
      <c r="E5" s="216" t="s">
        <v>561</v>
      </c>
      <c r="F5" s="216" t="s">
        <v>561</v>
      </c>
      <c r="G5" s="216" t="s">
        <v>562</v>
      </c>
      <c r="H5" s="104"/>
      <c r="I5" s="104"/>
      <c r="J5" s="216" t="s">
        <v>563</v>
      </c>
      <c r="K5" s="216" t="s">
        <v>564</v>
      </c>
      <c r="L5" s="216"/>
      <c r="M5" s="20" t="s">
        <v>392</v>
      </c>
    </row>
    <row r="6" spans="1:13" ht="12.75" customHeight="1">
      <c r="B6" s="85" t="str">
        <f>'2019 Ventilation List SORT'!A6</f>
        <v>Assembly - Auditorium seating area</v>
      </c>
      <c r="C6" s="88">
        <f>'2019 Ventilation List SORT'!B6</f>
        <v>1.07</v>
      </c>
      <c r="D6" s="88">
        <f>'2019 Ventilation List SORT'!C6</f>
        <v>0.15</v>
      </c>
      <c r="E6" s="88">
        <f>'2019 Ventilation List SORT'!D6</f>
        <v>0</v>
      </c>
      <c r="F6" s="88">
        <f>'2019 Ventilation List SORT'!E6</f>
        <v>0</v>
      </c>
      <c r="G6" s="88">
        <f>'2019 Ventilation List SORT'!F6</f>
        <v>0</v>
      </c>
      <c r="H6" s="88">
        <f>'2019 Ventilation List SORT'!G6</f>
        <v>1</v>
      </c>
      <c r="I6" s="85">
        <f>IF(ISNUMBER(FIND("F",'2019 Ventilation List SORT'!H6)),IF(FIND("F",'2019 Ventilation List SORT'!H6)=1,1,IF(ISNUMBER(FIND(", F",'2019 Ventilation List SORT'!H6)),1,0)),0)</f>
        <v>1</v>
      </c>
      <c r="J6" s="88">
        <f>IF(D6&gt;0,15,0)</f>
        <v>15</v>
      </c>
      <c r="K6" s="108">
        <f>IF(OR(C6=0,C6=D6),0,C6/J6*1000)</f>
        <v>71.333333333333329</v>
      </c>
      <c r="L6" s="119">
        <v>1</v>
      </c>
      <c r="M6" s="20" t="s">
        <v>392</v>
      </c>
    </row>
    <row r="7" spans="1:13" ht="12.75" customHeight="1">
      <c r="B7" s="85" t="str">
        <f>'2019 Ventilation List SORT'!A7</f>
        <v>Assembly - Courtrooms</v>
      </c>
      <c r="C7" s="88">
        <f>'2019 Ventilation List SORT'!B7</f>
        <v>0.19</v>
      </c>
      <c r="D7" s="88">
        <f>'2019 Ventilation List SORT'!C7</f>
        <v>0.15</v>
      </c>
      <c r="E7" s="88">
        <f>'2019 Ventilation List SORT'!D7</f>
        <v>0</v>
      </c>
      <c r="F7" s="88">
        <f>'2019 Ventilation List SORT'!E7</f>
        <v>0</v>
      </c>
      <c r="G7" s="88">
        <f>'2019 Ventilation List SORT'!F7</f>
        <v>0</v>
      </c>
      <c r="H7" s="88">
        <f>'2019 Ventilation List SORT'!G7</f>
        <v>1</v>
      </c>
      <c r="I7" s="85">
        <f>IF(ISNUMBER(FIND("F",'2019 Ventilation List SORT'!H7)),IF(FIND("F",'2019 Ventilation List SORT'!H7)=1,1,IF(ISNUMBER(FIND(", F",'2019 Ventilation List SORT'!H7)),1,0)),0)</f>
        <v>1</v>
      </c>
      <c r="J7" s="88">
        <f t="shared" ref="J7:J71" si="0">IF(D7&gt;0,15,0)</f>
        <v>15</v>
      </c>
      <c r="K7" s="108">
        <f t="shared" ref="K7:K71" si="1">IF(OR(C7=0,C7=D7),0,C7/J7*1000)</f>
        <v>12.666666666666666</v>
      </c>
      <c r="L7" s="119">
        <f>L6+1</f>
        <v>2</v>
      </c>
      <c r="M7" s="20" t="s">
        <v>392</v>
      </c>
    </row>
    <row r="8" spans="1:13" ht="12.75" customHeight="1">
      <c r="B8" s="85" t="str">
        <f>'2019 Ventilation List SORT'!A8</f>
        <v>Assembly - Legislative chambers</v>
      </c>
      <c r="C8" s="88">
        <f>'2019 Ventilation List SORT'!B8</f>
        <v>0.19</v>
      </c>
      <c r="D8" s="88">
        <f>'2019 Ventilation List SORT'!C8</f>
        <v>0.15</v>
      </c>
      <c r="E8" s="88">
        <f>'2019 Ventilation List SORT'!D8</f>
        <v>0</v>
      </c>
      <c r="F8" s="88">
        <f>'2019 Ventilation List SORT'!E8</f>
        <v>0</v>
      </c>
      <c r="G8" s="88">
        <f>'2019 Ventilation List SORT'!F8</f>
        <v>0</v>
      </c>
      <c r="H8" s="88">
        <f>'2019 Ventilation List SORT'!G8</f>
        <v>1</v>
      </c>
      <c r="I8" s="85">
        <f>IF(ISNUMBER(FIND("F",'2019 Ventilation List SORT'!H8)),IF(FIND("F",'2019 Ventilation List SORT'!H8)=1,1,IF(ISNUMBER(FIND(", F",'2019 Ventilation List SORT'!H8)),1,0)),0)</f>
        <v>1</v>
      </c>
      <c r="J8" s="88">
        <f t="shared" si="0"/>
        <v>15</v>
      </c>
      <c r="K8" s="108">
        <f t="shared" si="1"/>
        <v>12.666666666666666</v>
      </c>
      <c r="L8" s="119">
        <f t="shared" ref="L8:L71" si="2">L7+1</f>
        <v>3</v>
      </c>
      <c r="M8" s="20" t="s">
        <v>392</v>
      </c>
    </row>
    <row r="9" spans="1:13" ht="12.75" customHeight="1">
      <c r="B9" s="85" t="str">
        <f>'2019 Ventilation List SORT'!A9</f>
        <v>Assembly - Libraries (reading rooms and stack areas)</v>
      </c>
      <c r="C9" s="88">
        <f>'2019 Ventilation List SORT'!B9</f>
        <v>0.15</v>
      </c>
      <c r="D9" s="88">
        <f>'2019 Ventilation List SORT'!C9</f>
        <v>0.15</v>
      </c>
      <c r="E9" s="88">
        <f>'2019 Ventilation List SORT'!D9</f>
        <v>0</v>
      </c>
      <c r="F9" s="88">
        <f>'2019 Ventilation List SORT'!E9</f>
        <v>0</v>
      </c>
      <c r="G9" s="88">
        <f>'2019 Ventilation List SORT'!F9</f>
        <v>0</v>
      </c>
      <c r="H9" s="88">
        <f>'2019 Ventilation List SORT'!G9</f>
        <v>1</v>
      </c>
      <c r="I9" s="85">
        <f>IF(ISNUMBER(FIND("F",'2019 Ventilation List SORT'!H9)),IF(FIND("F",'2019 Ventilation List SORT'!H9)=1,1,IF(ISNUMBER(FIND(", F",'2019 Ventilation List SORT'!H9)),1,0)),0)</f>
        <v>0</v>
      </c>
      <c r="J9" s="88">
        <f t="shared" si="0"/>
        <v>15</v>
      </c>
      <c r="K9" s="108">
        <f t="shared" si="1"/>
        <v>0</v>
      </c>
      <c r="L9" s="119">
        <f t="shared" si="2"/>
        <v>4</v>
      </c>
      <c r="M9" s="20" t="s">
        <v>392</v>
      </c>
    </row>
    <row r="10" spans="1:13" ht="12.75" customHeight="1">
      <c r="B10" s="85" t="str">
        <f>'2019 Ventilation List SORT'!A10</f>
        <v>Assembly - Lobbies</v>
      </c>
      <c r="C10" s="88">
        <f>'2019 Ventilation List SORT'!B10</f>
        <v>0.5</v>
      </c>
      <c r="D10" s="88">
        <f>'2019 Ventilation List SORT'!C10</f>
        <v>0.15</v>
      </c>
      <c r="E10" s="88">
        <f>'2019 Ventilation List SORT'!D10</f>
        <v>0</v>
      </c>
      <c r="F10" s="88">
        <f>'2019 Ventilation List SORT'!E10</f>
        <v>0</v>
      </c>
      <c r="G10" s="88">
        <f>'2019 Ventilation List SORT'!F10</f>
        <v>0</v>
      </c>
      <c r="H10" s="88">
        <f>'2019 Ventilation List SORT'!G10</f>
        <v>1</v>
      </c>
      <c r="I10" s="85">
        <f>IF(ISNUMBER(FIND("F",'2019 Ventilation List SORT'!H10)),IF(FIND("F",'2019 Ventilation List SORT'!H10)=1,1,IF(ISNUMBER(FIND(", F",'2019 Ventilation List SORT'!H10)),1,0)),0)</f>
        <v>1</v>
      </c>
      <c r="J10" s="88">
        <f t="shared" si="0"/>
        <v>15</v>
      </c>
      <c r="K10" s="108">
        <f t="shared" si="1"/>
        <v>33.333333333333336</v>
      </c>
      <c r="L10" s="119">
        <f t="shared" si="2"/>
        <v>5</v>
      </c>
      <c r="M10" s="20" t="s">
        <v>392</v>
      </c>
    </row>
    <row r="11" spans="1:13" ht="12.75" customHeight="1">
      <c r="B11" s="85" t="str">
        <f>'2019 Ventilation List SORT'!A11</f>
        <v>Assembly - Museums (childrens)</v>
      </c>
      <c r="C11" s="88">
        <f>'2019 Ventilation List SORT'!B11</f>
        <v>0.25</v>
      </c>
      <c r="D11" s="88">
        <f>'2019 Ventilation List SORT'!C11</f>
        <v>0.15</v>
      </c>
      <c r="E11" s="88">
        <f>'2019 Ventilation List SORT'!D11</f>
        <v>0</v>
      </c>
      <c r="F11" s="88">
        <f>'2019 Ventilation List SORT'!E11</f>
        <v>0</v>
      </c>
      <c r="G11" s="88">
        <f>'2019 Ventilation List SORT'!F11</f>
        <v>0</v>
      </c>
      <c r="H11" s="88">
        <f>'2019 Ventilation List SORT'!G11</f>
        <v>1</v>
      </c>
      <c r="I11" s="85">
        <f>IF(ISNUMBER(FIND("F",'2019 Ventilation List SORT'!H11)),IF(FIND("F",'2019 Ventilation List SORT'!H11)=1,1,IF(ISNUMBER(FIND(", F",'2019 Ventilation List SORT'!H11)),1,0)),0)</f>
        <v>0</v>
      </c>
      <c r="J11" s="88">
        <f t="shared" si="0"/>
        <v>15</v>
      </c>
      <c r="K11" s="108">
        <f t="shared" si="1"/>
        <v>16.666666666666668</v>
      </c>
      <c r="L11" s="119">
        <f t="shared" si="2"/>
        <v>6</v>
      </c>
      <c r="M11" s="20" t="s">
        <v>392</v>
      </c>
    </row>
    <row r="12" spans="1:13" ht="12.75" customHeight="1">
      <c r="B12" s="85" t="str">
        <f>'2019 Ventilation List SORT'!A12</f>
        <v>Assembly - Museums/galleries</v>
      </c>
      <c r="C12" s="88">
        <f>'2019 Ventilation List SORT'!B12</f>
        <v>0.25</v>
      </c>
      <c r="D12" s="88">
        <f>'2019 Ventilation List SORT'!C12</f>
        <v>0.15</v>
      </c>
      <c r="E12" s="88">
        <f>'2019 Ventilation List SORT'!D12</f>
        <v>0</v>
      </c>
      <c r="F12" s="88">
        <f>'2019 Ventilation List SORT'!E12</f>
        <v>0</v>
      </c>
      <c r="G12" s="88">
        <f>'2019 Ventilation List SORT'!F12</f>
        <v>0</v>
      </c>
      <c r="H12" s="88">
        <f>'2019 Ventilation List SORT'!G12</f>
        <v>1</v>
      </c>
      <c r="I12" s="85">
        <f>IF(ISNUMBER(FIND("F",'2019 Ventilation List SORT'!H12)),IF(FIND("F",'2019 Ventilation List SORT'!H12)=1,1,IF(ISNUMBER(FIND(", F",'2019 Ventilation List SORT'!H12)),1,0)),0)</f>
        <v>1</v>
      </c>
      <c r="J12" s="88">
        <f t="shared" si="0"/>
        <v>15</v>
      </c>
      <c r="K12" s="108">
        <f t="shared" si="1"/>
        <v>16.666666666666668</v>
      </c>
      <c r="L12" s="119">
        <f t="shared" si="2"/>
        <v>7</v>
      </c>
      <c r="M12" s="20" t="s">
        <v>392</v>
      </c>
    </row>
    <row r="13" spans="1:13" ht="12.75" customHeight="1">
      <c r="B13" s="85" t="str">
        <f>'2019 Ventilation List SORT'!A13</f>
        <v>Assembly - Places of religious worship</v>
      </c>
      <c r="C13" s="88">
        <f>'2019 Ventilation List SORT'!B13</f>
        <v>1.07</v>
      </c>
      <c r="D13" s="88">
        <f>'2019 Ventilation List SORT'!C13</f>
        <v>0.15</v>
      </c>
      <c r="E13" s="88">
        <f>'2019 Ventilation List SORT'!D13</f>
        <v>0</v>
      </c>
      <c r="F13" s="88">
        <f>'2019 Ventilation List SORT'!E13</f>
        <v>0</v>
      </c>
      <c r="G13" s="88">
        <f>'2019 Ventilation List SORT'!F13</f>
        <v>0</v>
      </c>
      <c r="H13" s="88">
        <f>'2019 Ventilation List SORT'!G13</f>
        <v>1</v>
      </c>
      <c r="I13" s="85">
        <f>IF(ISNUMBER(FIND("F",'2019 Ventilation List SORT'!H13)),IF(FIND("F",'2019 Ventilation List SORT'!H13)=1,1,IF(ISNUMBER(FIND(", F",'2019 Ventilation List SORT'!H13)),1,0)),0)</f>
        <v>1</v>
      </c>
      <c r="J13" s="88">
        <f t="shared" si="0"/>
        <v>15</v>
      </c>
      <c r="K13" s="108">
        <f t="shared" si="1"/>
        <v>71.333333333333329</v>
      </c>
      <c r="L13" s="119">
        <f t="shared" si="2"/>
        <v>8</v>
      </c>
      <c r="M13" s="20" t="s">
        <v>392</v>
      </c>
    </row>
    <row r="14" spans="1:13" ht="12.75" customHeight="1">
      <c r="B14" s="85" t="str">
        <f>'2019 Ventilation List SORT'!A14</f>
        <v>Education - Art classroom</v>
      </c>
      <c r="C14" s="88">
        <f>'2019 Ventilation List SORT'!B14</f>
        <v>0.15</v>
      </c>
      <c r="D14" s="88">
        <f>'2019 Ventilation List SORT'!C14</f>
        <v>0.15</v>
      </c>
      <c r="E14" s="88">
        <f>'2019 Ventilation List SORT'!D14</f>
        <v>0</v>
      </c>
      <c r="F14" s="88">
        <f>'2019 Ventilation List SORT'!E14</f>
        <v>0</v>
      </c>
      <c r="G14" s="151">
        <f>'2019 Ventilation List SORT'!F14</f>
        <v>0.7</v>
      </c>
      <c r="H14" s="88">
        <f>'2019 Ventilation List SORT'!G14</f>
        <v>2</v>
      </c>
      <c r="I14" s="85">
        <f>IF(ISNUMBER(FIND("F",'2019 Ventilation List SORT'!H14)),IF(FIND("F",'2019 Ventilation List SORT'!H14)=1,1,IF(ISNUMBER(FIND(", F",'2019 Ventilation List SORT'!H14)),1,0)),0)</f>
        <v>0</v>
      </c>
      <c r="J14" s="88">
        <f t="shared" si="0"/>
        <v>15</v>
      </c>
      <c r="K14" s="108">
        <f t="shared" si="1"/>
        <v>0</v>
      </c>
      <c r="L14" s="119">
        <f t="shared" si="2"/>
        <v>9</v>
      </c>
      <c r="M14" s="20" t="s">
        <v>392</v>
      </c>
    </row>
    <row r="15" spans="1:13" ht="12.75" customHeight="1">
      <c r="B15" s="85" t="str">
        <f>'2019 Ventilation List SORT'!A15</f>
        <v>Education - Classrooms (ages 9-18)</v>
      </c>
      <c r="C15" s="88">
        <f>'2019 Ventilation List SORT'!B15</f>
        <v>0.38</v>
      </c>
      <c r="D15" s="88">
        <f>'2019 Ventilation List SORT'!C15</f>
        <v>0.15</v>
      </c>
      <c r="E15" s="88">
        <f>'2019 Ventilation List SORT'!D15</f>
        <v>0</v>
      </c>
      <c r="F15" s="88">
        <f>'2019 Ventilation List SORT'!E15</f>
        <v>0</v>
      </c>
      <c r="G15" s="88">
        <f>'2019 Ventilation List SORT'!F15</f>
        <v>0</v>
      </c>
      <c r="H15" s="88">
        <f>'2019 Ventilation List SORT'!G15</f>
        <v>1</v>
      </c>
      <c r="I15" s="85">
        <f>IF(ISNUMBER(FIND("F",'2019 Ventilation List SORT'!H15)),IF(FIND("F",'2019 Ventilation List SORT'!H15)=1,1,IF(ISNUMBER(FIND(", F",'2019 Ventilation List SORT'!H15)),1,0)),0)</f>
        <v>0</v>
      </c>
      <c r="J15" s="88">
        <f t="shared" si="0"/>
        <v>15</v>
      </c>
      <c r="K15" s="108">
        <f t="shared" si="1"/>
        <v>25.333333333333332</v>
      </c>
      <c r="L15" s="119">
        <f t="shared" si="2"/>
        <v>10</v>
      </c>
      <c r="M15" s="20" t="s">
        <v>392</v>
      </c>
    </row>
    <row r="16" spans="1:13" ht="12.75" customHeight="1">
      <c r="B16" s="85" t="str">
        <f>'2019 Ventilation List SORT'!A16</f>
        <v>Education - Classrooms (ages 5-8)</v>
      </c>
      <c r="C16" s="88">
        <f>'2019 Ventilation List SORT'!B16</f>
        <v>0.38</v>
      </c>
      <c r="D16" s="88">
        <f>'2019 Ventilation List SORT'!C16</f>
        <v>0.15</v>
      </c>
      <c r="E16" s="88">
        <f>'2019 Ventilation List SORT'!D16</f>
        <v>0</v>
      </c>
      <c r="F16" s="88">
        <f>'2019 Ventilation List SORT'!E16</f>
        <v>0</v>
      </c>
      <c r="G16" s="88">
        <f>'2019 Ventilation List SORT'!F16</f>
        <v>0</v>
      </c>
      <c r="H16" s="88">
        <f>'2019 Ventilation List SORT'!G16</f>
        <v>1</v>
      </c>
      <c r="I16" s="85">
        <f>IF(ISNUMBER(FIND("F",'2019 Ventilation List SORT'!H16)),IF(FIND("F",'2019 Ventilation List SORT'!H16)=1,1,IF(ISNUMBER(FIND(", F",'2019 Ventilation List SORT'!H16)),1,0)),0)</f>
        <v>0</v>
      </c>
      <c r="J16" s="88">
        <f t="shared" si="0"/>
        <v>15</v>
      </c>
      <c r="K16" s="108">
        <f t="shared" si="1"/>
        <v>25.333333333333332</v>
      </c>
      <c r="L16" s="119">
        <f t="shared" si="2"/>
        <v>11</v>
      </c>
      <c r="M16" s="20" t="s">
        <v>392</v>
      </c>
    </row>
    <row r="17" spans="2:13" ht="12.75" customHeight="1">
      <c r="B17" s="85" t="str">
        <f>'2019 Ventilation List SORT'!A17</f>
        <v>Education - Computer lab</v>
      </c>
      <c r="C17" s="88">
        <f>'2019 Ventilation List SORT'!B17</f>
        <v>0.15</v>
      </c>
      <c r="D17" s="88">
        <f>'2019 Ventilation List SORT'!C17</f>
        <v>0.15</v>
      </c>
      <c r="E17" s="88">
        <f>'2019 Ventilation List SORT'!D17</f>
        <v>0</v>
      </c>
      <c r="F17" s="88">
        <f>'2019 Ventilation List SORT'!E17</f>
        <v>0</v>
      </c>
      <c r="G17" s="88">
        <f>'2019 Ventilation List SORT'!F17</f>
        <v>0</v>
      </c>
      <c r="H17" s="88">
        <f>'2019 Ventilation List SORT'!G17</f>
        <v>1</v>
      </c>
      <c r="I17" s="85">
        <f>IF(ISNUMBER(FIND("F",'2019 Ventilation List SORT'!H17)),IF(FIND("F",'2019 Ventilation List SORT'!H17)=1,1,IF(ISNUMBER(FIND(", F",'2019 Ventilation List SORT'!H17)),1,0)),0)</f>
        <v>0</v>
      </c>
      <c r="J17" s="88">
        <f t="shared" si="0"/>
        <v>15</v>
      </c>
      <c r="K17" s="108">
        <f t="shared" si="1"/>
        <v>0</v>
      </c>
      <c r="L17" s="119">
        <f t="shared" si="2"/>
        <v>12</v>
      </c>
      <c r="M17" s="20" t="s">
        <v>392</v>
      </c>
    </row>
    <row r="18" spans="2:13" ht="12.75" customHeight="1">
      <c r="B18" s="85" t="str">
        <f>'2019 Ventilation List SORT'!A18</f>
        <v>Education - Daycare (through age 4)</v>
      </c>
      <c r="C18" s="88">
        <f>'2019 Ventilation List SORT'!B18</f>
        <v>0.21</v>
      </c>
      <c r="D18" s="88">
        <f>'2019 Ventilation List SORT'!C18</f>
        <v>0.15</v>
      </c>
      <c r="E18" s="88">
        <f>'2019 Ventilation List SORT'!D18</f>
        <v>0</v>
      </c>
      <c r="F18" s="88">
        <f>'2019 Ventilation List SORT'!E18</f>
        <v>0</v>
      </c>
      <c r="G18" s="88">
        <f>'2019 Ventilation List SORT'!F18</f>
        <v>0</v>
      </c>
      <c r="H18" s="88">
        <f>'2019 Ventilation List SORT'!G18</f>
        <v>2</v>
      </c>
      <c r="I18" s="85">
        <f>IF(ISNUMBER(FIND("F",'2019 Ventilation List SORT'!H18)),IF(FIND("F",'2019 Ventilation List SORT'!H18)=1,1,IF(ISNUMBER(FIND(", F",'2019 Ventilation List SORT'!H18)),1,0)),0)</f>
        <v>0</v>
      </c>
      <c r="J18" s="88">
        <f t="shared" si="0"/>
        <v>15</v>
      </c>
      <c r="K18" s="108">
        <f t="shared" si="1"/>
        <v>14</v>
      </c>
      <c r="L18" s="119">
        <f t="shared" si="2"/>
        <v>13</v>
      </c>
      <c r="M18" s="20" t="s">
        <v>392</v>
      </c>
    </row>
    <row r="19" spans="2:13" ht="12.75" customHeight="1">
      <c r="B19" s="85" t="str">
        <f>'2019 Ventilation List SORT'!A19</f>
        <v>Education - Daycare sickroom</v>
      </c>
      <c r="C19" s="88">
        <f>'2019 Ventilation List SORT'!B19</f>
        <v>0.15</v>
      </c>
      <c r="D19" s="88">
        <f>'2019 Ventilation List SORT'!C19</f>
        <v>0.15</v>
      </c>
      <c r="E19" s="88">
        <f>'2019 Ventilation List SORT'!D19</f>
        <v>0</v>
      </c>
      <c r="F19" s="88">
        <f>'2019 Ventilation List SORT'!E19</f>
        <v>0</v>
      </c>
      <c r="G19" s="88">
        <f>'2019 Ventilation List SORT'!F19</f>
        <v>0</v>
      </c>
      <c r="H19" s="88">
        <f>'2019 Ventilation List SORT'!G19</f>
        <v>3</v>
      </c>
      <c r="I19" s="85">
        <f>IF(ISNUMBER(FIND("F",'2019 Ventilation List SORT'!H19)),IF(FIND("F",'2019 Ventilation List SORT'!H19)=1,1,IF(ISNUMBER(FIND(", F",'2019 Ventilation List SORT'!H19)),1,0)),0)</f>
        <v>0</v>
      </c>
      <c r="J19" s="88">
        <f t="shared" si="0"/>
        <v>15</v>
      </c>
      <c r="K19" s="108">
        <f t="shared" si="1"/>
        <v>0</v>
      </c>
      <c r="L19" s="119">
        <f t="shared" si="2"/>
        <v>14</v>
      </c>
      <c r="M19" s="20" t="s">
        <v>392</v>
      </c>
    </row>
    <row r="20" spans="2:13" ht="12.75" customHeight="1">
      <c r="B20" s="85" t="str">
        <f>'2019 Ventilation List SORT'!A20</f>
        <v>Education - Lecture hall (fixed seats)</v>
      </c>
      <c r="C20" s="88">
        <f>'2019 Ventilation List SORT'!B20</f>
        <v>0</v>
      </c>
      <c r="D20" s="88">
        <f>'2019 Ventilation List SORT'!C20</f>
        <v>0.15</v>
      </c>
      <c r="E20" s="88">
        <f>'2019 Ventilation List SORT'!D20</f>
        <v>0</v>
      </c>
      <c r="F20" s="88">
        <f>'2019 Ventilation List SORT'!E20</f>
        <v>0</v>
      </c>
      <c r="G20" s="88">
        <f>'2019 Ventilation List SORT'!F20</f>
        <v>0</v>
      </c>
      <c r="H20" s="88">
        <f>'2019 Ventilation List SORT'!G20</f>
        <v>1</v>
      </c>
      <c r="I20" s="85">
        <f>IF(ISNUMBER(FIND("F",'2019 Ventilation List SORT'!H20)),IF(FIND("F",'2019 Ventilation List SORT'!H20)=1,1,IF(ISNUMBER(FIND(", F",'2019 Ventilation List SORT'!H20)),1,0)),0)</f>
        <v>1</v>
      </c>
      <c r="J20" s="88">
        <f t="shared" si="0"/>
        <v>15</v>
      </c>
      <c r="K20" s="108">
        <f t="shared" si="1"/>
        <v>0</v>
      </c>
      <c r="L20" s="119">
        <f t="shared" si="2"/>
        <v>15</v>
      </c>
      <c r="M20" s="20" t="s">
        <v>392</v>
      </c>
    </row>
    <row r="21" spans="2:13" ht="12.75" customHeight="1">
      <c r="B21" s="85" t="str">
        <f>'2019 Ventilation List SORT'!A21</f>
        <v>Education - Lecture/postsecondary classroom</v>
      </c>
      <c r="C21" s="88">
        <f>'2019 Ventilation List SORT'!B21</f>
        <v>0.38</v>
      </c>
      <c r="D21" s="88">
        <f>'2019 Ventilation List SORT'!C21</f>
        <v>0.15</v>
      </c>
      <c r="E21" s="88">
        <f>'2019 Ventilation List SORT'!D21</f>
        <v>0</v>
      </c>
      <c r="F21" s="88">
        <f>'2019 Ventilation List SORT'!E21</f>
        <v>0</v>
      </c>
      <c r="G21" s="88">
        <f>'2019 Ventilation List SORT'!F21</f>
        <v>0</v>
      </c>
      <c r="H21" s="88">
        <f>'2019 Ventilation List SORT'!G21</f>
        <v>1</v>
      </c>
      <c r="I21" s="85">
        <f>IF(ISNUMBER(FIND("F",'2019 Ventilation List SORT'!H21)),IF(FIND("F",'2019 Ventilation List SORT'!H21)=1,1,IF(ISNUMBER(FIND(", F",'2019 Ventilation List SORT'!H21)),1,0)),0)</f>
        <v>1</v>
      </c>
      <c r="J21" s="88">
        <f t="shared" si="0"/>
        <v>15</v>
      </c>
      <c r="K21" s="108">
        <f t="shared" si="1"/>
        <v>25.333333333333332</v>
      </c>
      <c r="L21" s="119">
        <f t="shared" si="2"/>
        <v>16</v>
      </c>
      <c r="M21" s="20" t="s">
        <v>392</v>
      </c>
    </row>
    <row r="22" spans="2:13" ht="12.75" customHeight="1">
      <c r="B22" s="85" t="str">
        <f>'2019 Ventilation List SORT'!A22</f>
        <v>Education - Media center</v>
      </c>
      <c r="C22" s="88">
        <f>'2019 Ventilation List SORT'!B22</f>
        <v>0.15</v>
      </c>
      <c r="D22" s="88">
        <f>'2019 Ventilation List SORT'!C22</f>
        <v>0.15</v>
      </c>
      <c r="E22" s="88">
        <f>'2019 Ventilation List SORT'!D22</f>
        <v>0</v>
      </c>
      <c r="F22" s="88">
        <f>'2019 Ventilation List SORT'!E22</f>
        <v>0</v>
      </c>
      <c r="G22" s="88">
        <f>'2019 Ventilation List SORT'!F22</f>
        <v>0</v>
      </c>
      <c r="H22" s="88">
        <f>'2019 Ventilation List SORT'!G22</f>
        <v>1</v>
      </c>
      <c r="I22" s="85">
        <f>IF(ISNUMBER(FIND("F",'2019 Ventilation List SORT'!H22)),IF(FIND("F",'2019 Ventilation List SORT'!H22)=1,1,IF(ISNUMBER(FIND(", F",'2019 Ventilation List SORT'!H22)),1,0)),0)</f>
        <v>0</v>
      </c>
      <c r="J22" s="88">
        <f t="shared" si="0"/>
        <v>15</v>
      </c>
      <c r="K22" s="108">
        <f t="shared" si="1"/>
        <v>0</v>
      </c>
      <c r="L22" s="119">
        <f t="shared" si="2"/>
        <v>17</v>
      </c>
      <c r="M22" s="20" t="s">
        <v>392</v>
      </c>
    </row>
    <row r="23" spans="2:13" ht="12.75" customHeight="1">
      <c r="B23" s="85" t="str">
        <f>'2019 Ventilation List SORT'!A23</f>
        <v>Education - Metal shop</v>
      </c>
      <c r="C23" s="88">
        <f>'2019 Ventilation List SORT'!B23</f>
        <v>0.15</v>
      </c>
      <c r="D23" s="88">
        <f>'2019 Ventilation List SORT'!C23</f>
        <v>0.15</v>
      </c>
      <c r="E23" s="88">
        <f>'2019 Ventilation List SORT'!D23</f>
        <v>0</v>
      </c>
      <c r="F23" s="88">
        <f>'2019 Ventilation List SORT'!E23</f>
        <v>0</v>
      </c>
      <c r="G23" s="88">
        <f>'2019 Ventilation List SORT'!F23</f>
        <v>0</v>
      </c>
      <c r="H23" s="88">
        <f>'2019 Ventilation List SORT'!G23</f>
        <v>2</v>
      </c>
      <c r="I23" s="85">
        <f>IF(ISNUMBER(FIND("F",'2019 Ventilation List SORT'!H23)),IF(FIND("F",'2019 Ventilation List SORT'!H23)=1,1,IF(ISNUMBER(FIND(", F",'2019 Ventilation List SORT'!H23)),1,0)),0)</f>
        <v>0</v>
      </c>
      <c r="J23" s="88">
        <f t="shared" si="0"/>
        <v>15</v>
      </c>
      <c r="K23" s="108">
        <f t="shared" si="1"/>
        <v>0</v>
      </c>
      <c r="L23" s="119">
        <f t="shared" si="2"/>
        <v>18</v>
      </c>
      <c r="M23" s="20" t="s">
        <v>392</v>
      </c>
    </row>
    <row r="24" spans="2:13" ht="12.75" customHeight="1">
      <c r="B24" s="85" t="str">
        <f>'2019 Ventilation List SORT'!A24</f>
        <v>Education - Multiuse assembly</v>
      </c>
      <c r="C24" s="88">
        <f>'2019 Ventilation List SORT'!B24</f>
        <v>0.5</v>
      </c>
      <c r="D24" s="88">
        <f>'2019 Ventilation List SORT'!C24</f>
        <v>0.15</v>
      </c>
      <c r="E24" s="88">
        <f>'2019 Ventilation List SORT'!D24</f>
        <v>0</v>
      </c>
      <c r="F24" s="88">
        <f>'2019 Ventilation List SORT'!E24</f>
        <v>0</v>
      </c>
      <c r="G24" s="88">
        <f>'2019 Ventilation List SORT'!F24</f>
        <v>0</v>
      </c>
      <c r="H24" s="88">
        <f>'2019 Ventilation List SORT'!G24</f>
        <v>1</v>
      </c>
      <c r="I24" s="85">
        <f>IF(ISNUMBER(FIND("F",'2019 Ventilation List SORT'!H24)),IF(FIND("F",'2019 Ventilation List SORT'!H24)=1,1,IF(ISNUMBER(FIND(", F",'2019 Ventilation List SORT'!H24)),1,0)),0)</f>
        <v>1</v>
      </c>
      <c r="J24" s="88">
        <f t="shared" si="0"/>
        <v>15</v>
      </c>
      <c r="K24" s="108">
        <f t="shared" si="1"/>
        <v>33.333333333333336</v>
      </c>
      <c r="L24" s="119">
        <f t="shared" si="2"/>
        <v>19</v>
      </c>
      <c r="M24" s="20" t="s">
        <v>392</v>
      </c>
    </row>
    <row r="25" spans="2:13" ht="12.75" customHeight="1">
      <c r="B25" s="85" t="str">
        <f>'2019 Ventilation List SORT'!A25</f>
        <v>Education - Music/theater/dance</v>
      </c>
      <c r="C25" s="88">
        <f>'2019 Ventilation List SORT'!B25</f>
        <v>1.07</v>
      </c>
      <c r="D25" s="88">
        <f>'2019 Ventilation List SORT'!C25</f>
        <v>0.15</v>
      </c>
      <c r="E25" s="88">
        <f>'2019 Ventilation List SORT'!D25</f>
        <v>0</v>
      </c>
      <c r="F25" s="88">
        <f>'2019 Ventilation List SORT'!E25</f>
        <v>0</v>
      </c>
      <c r="G25" s="88">
        <f>'2019 Ventilation List SORT'!F25</f>
        <v>0</v>
      </c>
      <c r="H25" s="88">
        <f>'2019 Ventilation List SORT'!G25</f>
        <v>1</v>
      </c>
      <c r="I25" s="85">
        <f>IF(ISNUMBER(FIND("F",'2019 Ventilation List SORT'!H25)),IF(FIND("F",'2019 Ventilation List SORT'!H25)=1,1,IF(ISNUMBER(FIND(", F",'2019 Ventilation List SORT'!H25)),1,0)),0)</f>
        <v>1</v>
      </c>
      <c r="J25" s="88">
        <f t="shared" si="0"/>
        <v>15</v>
      </c>
      <c r="K25" s="108">
        <f t="shared" si="1"/>
        <v>71.333333333333329</v>
      </c>
      <c r="L25" s="119">
        <f t="shared" si="2"/>
        <v>20</v>
      </c>
      <c r="M25" s="20" t="s">
        <v>392</v>
      </c>
    </row>
    <row r="26" spans="2:13" ht="12.75" customHeight="1">
      <c r="B26" s="85" t="str">
        <f>'2019 Ventilation List SORT'!A26</f>
        <v>Education - Science laboratories</v>
      </c>
      <c r="C26" s="88">
        <f>'2019 Ventilation List SORT'!B26</f>
        <v>0.15</v>
      </c>
      <c r="D26" s="88">
        <f>'2019 Ventilation List SORT'!C26</f>
        <v>0.15</v>
      </c>
      <c r="E26" s="88">
        <f>'2019 Ventilation List SORT'!D26</f>
        <v>0</v>
      </c>
      <c r="F26" s="88">
        <f>'2019 Ventilation List SORT'!E26</f>
        <v>0</v>
      </c>
      <c r="G26" s="151">
        <f>'2019 Ventilation List SORT'!F26</f>
        <v>1</v>
      </c>
      <c r="H26" s="88">
        <f>'2019 Ventilation List SORT'!G26</f>
        <v>2</v>
      </c>
      <c r="I26" s="85">
        <f>IF(ISNUMBER(FIND("F",'2019 Ventilation List SORT'!H26)),IF(FIND("F",'2019 Ventilation List SORT'!H26)=1,1,IF(ISNUMBER(FIND(", F",'2019 Ventilation List SORT'!H26)),1,0)),0)</f>
        <v>0</v>
      </c>
      <c r="J26" s="88">
        <f t="shared" si="0"/>
        <v>15</v>
      </c>
      <c r="K26" s="108">
        <f t="shared" si="1"/>
        <v>0</v>
      </c>
      <c r="L26" s="119">
        <f t="shared" si="2"/>
        <v>21</v>
      </c>
      <c r="M26" s="20" t="s">
        <v>392</v>
      </c>
    </row>
    <row r="27" spans="2:13" ht="12.75" customHeight="1">
      <c r="B27" s="85" t="str">
        <f>'2019 Ventilation List SORT'!A27</f>
        <v>Education - University/college laboratories</v>
      </c>
      <c r="C27" s="88">
        <f>'2019 Ventilation List SORT'!B27</f>
        <v>0.15</v>
      </c>
      <c r="D27" s="88">
        <f>'2019 Ventilation List SORT'!C27</f>
        <v>0.15</v>
      </c>
      <c r="E27" s="88">
        <f>'2019 Ventilation List SORT'!D27</f>
        <v>0</v>
      </c>
      <c r="F27" s="88">
        <f>'2019 Ventilation List SORT'!E27</f>
        <v>0</v>
      </c>
      <c r="G27" s="151">
        <f>'2019 Ventilation List SORT'!F27</f>
        <v>1</v>
      </c>
      <c r="H27" s="88">
        <f>'2019 Ventilation List SORT'!G27</f>
        <v>2</v>
      </c>
      <c r="I27" s="85">
        <f>IF(ISNUMBER(FIND("F",'2019 Ventilation List SORT'!H27)),IF(FIND("F",'2019 Ventilation List SORT'!H27)=1,1,IF(ISNUMBER(FIND(", F",'2019 Ventilation List SORT'!H27)),1,0)),0)</f>
        <v>0</v>
      </c>
      <c r="J27" s="88">
        <f t="shared" si="0"/>
        <v>15</v>
      </c>
      <c r="K27" s="108">
        <f t="shared" si="1"/>
        <v>0</v>
      </c>
      <c r="L27" s="119">
        <f t="shared" si="2"/>
        <v>22</v>
      </c>
      <c r="M27" s="20" t="s">
        <v>392</v>
      </c>
    </row>
    <row r="28" spans="2:13" ht="12.75" customHeight="1">
      <c r="B28" s="85" t="str">
        <f>'2019 Ventilation List SORT'!A28</f>
        <v>Education - Wood shop</v>
      </c>
      <c r="C28" s="88">
        <f>'2019 Ventilation List SORT'!B28</f>
        <v>0.15</v>
      </c>
      <c r="D28" s="88">
        <f>'2019 Ventilation List SORT'!C28</f>
        <v>0.15</v>
      </c>
      <c r="E28" s="88">
        <f>'2019 Ventilation List SORT'!D28</f>
        <v>0</v>
      </c>
      <c r="F28" s="88">
        <f>'2019 Ventilation List SORT'!E28</f>
        <v>0</v>
      </c>
      <c r="G28" s="151">
        <f>'2019 Ventilation List SORT'!F28</f>
        <v>0.5</v>
      </c>
      <c r="H28" s="88">
        <f>'2019 Ventilation List SORT'!G28</f>
        <v>2</v>
      </c>
      <c r="I28" s="85">
        <f>IF(ISNUMBER(FIND("F",'2019 Ventilation List SORT'!H28)),IF(FIND("F",'2019 Ventilation List SORT'!H28)=1,1,IF(ISNUMBER(FIND(", F",'2019 Ventilation List SORT'!H28)),1,0)),0)</f>
        <v>0</v>
      </c>
      <c r="J28" s="88">
        <f t="shared" si="0"/>
        <v>15</v>
      </c>
      <c r="K28" s="108">
        <f t="shared" si="1"/>
        <v>0</v>
      </c>
      <c r="L28" s="119">
        <f t="shared" si="2"/>
        <v>23</v>
      </c>
      <c r="M28" s="20" t="s">
        <v>392</v>
      </c>
    </row>
    <row r="29" spans="2:13" ht="12.75" customHeight="1">
      <c r="B29" s="85" t="str">
        <f>'2019 Ventilation List SORT'!A29</f>
        <v>Exhaust - All other locker rooms</v>
      </c>
      <c r="C29" s="88">
        <f>'2019 Ventilation List SORT'!B29</f>
        <v>0</v>
      </c>
      <c r="D29" s="88">
        <f>'2019 Ventilation List SORT'!C29</f>
        <v>0</v>
      </c>
      <c r="E29" s="88">
        <f>'2019 Ventilation List SORT'!D29</f>
        <v>0</v>
      </c>
      <c r="F29" s="88">
        <f>'2019 Ventilation List SORT'!E29</f>
        <v>0</v>
      </c>
      <c r="G29" s="88">
        <f>'2019 Ventilation List SORT'!F29</f>
        <v>0.25</v>
      </c>
      <c r="H29" s="88">
        <f>'2019 Ventilation List SORT'!G29</f>
        <v>2</v>
      </c>
      <c r="I29" s="85">
        <f>IF(ISNUMBER(FIND("F",'2019 Ventilation List SORT'!H29)),IF(FIND("F",'2019 Ventilation List SORT'!H29)=1,1,IF(ISNUMBER(FIND(", F",'2019 Ventilation List SORT'!H29)),1,0)),0)</f>
        <v>0</v>
      </c>
      <c r="J29" s="88">
        <f t="shared" si="0"/>
        <v>0</v>
      </c>
      <c r="K29" s="108">
        <f t="shared" si="1"/>
        <v>0</v>
      </c>
      <c r="L29" s="119">
        <f t="shared" si="2"/>
        <v>24</v>
      </c>
      <c r="M29" s="20" t="s">
        <v>392</v>
      </c>
    </row>
    <row r="30" spans="2:13" ht="12.75" customHeight="1">
      <c r="B30" s="85" t="str">
        <f>'2019 Ventilation List SORT'!A30</f>
        <v>Exhaust - Arenas</v>
      </c>
      <c r="C30" s="88">
        <f>'2019 Ventilation List SORT'!B30</f>
        <v>0</v>
      </c>
      <c r="D30" s="88">
        <f>'2019 Ventilation List SORT'!C30</f>
        <v>0</v>
      </c>
      <c r="E30" s="88">
        <f>'2019 Ventilation List SORT'!D30</f>
        <v>0</v>
      </c>
      <c r="F30" s="88">
        <f>'2019 Ventilation List SORT'!E30</f>
        <v>0</v>
      </c>
      <c r="G30" s="88">
        <f>'2019 Ventilation List SORT'!F30</f>
        <v>0.5</v>
      </c>
      <c r="H30" s="88">
        <f>'2019 Ventilation List SORT'!G30</f>
        <v>1</v>
      </c>
      <c r="I30" s="85">
        <f>IF(ISNUMBER(FIND("F",'2019 Ventilation List SORT'!H30)),IF(FIND("F",'2019 Ventilation List SORT'!H30)=1,1,IF(ISNUMBER(FIND(", F",'2019 Ventilation List SORT'!H30)),1,0)),0)</f>
        <v>0</v>
      </c>
      <c r="J30" s="88">
        <f t="shared" si="0"/>
        <v>0</v>
      </c>
      <c r="K30" s="108">
        <f t="shared" si="1"/>
        <v>0</v>
      </c>
      <c r="L30" s="119">
        <f t="shared" si="2"/>
        <v>25</v>
      </c>
      <c r="M30" s="20" t="s">
        <v>392</v>
      </c>
    </row>
    <row r="31" spans="2:13" ht="12.75" customHeight="1">
      <c r="B31" s="85" t="str">
        <f>'2019 Ventilation List SORT'!A31</f>
        <v>Exhaust - Auto repair rooms</v>
      </c>
      <c r="C31" s="88">
        <f>'2019 Ventilation List SORT'!B31</f>
        <v>0</v>
      </c>
      <c r="D31" s="88">
        <f>'2019 Ventilation List SORT'!C31</f>
        <v>0</v>
      </c>
      <c r="E31" s="88">
        <f>'2019 Ventilation List SORT'!D31</f>
        <v>0</v>
      </c>
      <c r="F31" s="88">
        <f>'2019 Ventilation List SORT'!E31</f>
        <v>0</v>
      </c>
      <c r="G31" s="88">
        <f>'2019 Ventilation List SORT'!F31</f>
        <v>1.5</v>
      </c>
      <c r="H31" s="88">
        <f>'2019 Ventilation List SORT'!G31</f>
        <v>2</v>
      </c>
      <c r="I31" s="85">
        <f>IF(ISNUMBER(FIND("F",'2019 Ventilation List SORT'!H31)),IF(FIND("F",'2019 Ventilation List SORT'!H31)=1,1,IF(ISNUMBER(FIND(", F",'2019 Ventilation List SORT'!H31)),1,0)),0)</f>
        <v>0</v>
      </c>
      <c r="J31" s="88">
        <f t="shared" si="0"/>
        <v>0</v>
      </c>
      <c r="K31" s="108">
        <f t="shared" si="1"/>
        <v>0</v>
      </c>
      <c r="L31" s="119">
        <f t="shared" si="2"/>
        <v>26</v>
      </c>
      <c r="M31" s="20" t="s">
        <v>392</v>
      </c>
    </row>
    <row r="32" spans="2:13" ht="12.75" customHeight="1">
      <c r="B32" s="85" t="str">
        <f>'2019 Ventilation List SORT'!A32</f>
        <v>Exhaust - Cells with toilet</v>
      </c>
      <c r="C32" s="88">
        <f>'2019 Ventilation List SORT'!B32</f>
        <v>0</v>
      </c>
      <c r="D32" s="88">
        <f>'2019 Ventilation List SORT'!C32</f>
        <v>0</v>
      </c>
      <c r="E32" s="88">
        <f>'2019 Ventilation List SORT'!D32</f>
        <v>0</v>
      </c>
      <c r="F32" s="88">
        <f>'2019 Ventilation List SORT'!E32</f>
        <v>0</v>
      </c>
      <c r="G32" s="88">
        <f>'2019 Ventilation List SORT'!F32</f>
        <v>1</v>
      </c>
      <c r="H32" s="88">
        <f>'2019 Ventilation List SORT'!G32</f>
        <v>2</v>
      </c>
      <c r="I32" s="85">
        <f>IF(ISNUMBER(FIND("F",'2019 Ventilation List SORT'!H32)),IF(FIND("F",'2019 Ventilation List SORT'!H32)=1,1,IF(ISNUMBER(FIND(", F",'2019 Ventilation List SORT'!H32)),1,0)),0)</f>
        <v>0</v>
      </c>
      <c r="J32" s="88">
        <f t="shared" si="0"/>
        <v>0</v>
      </c>
      <c r="K32" s="108">
        <f t="shared" si="1"/>
        <v>0</v>
      </c>
      <c r="L32" s="119">
        <f t="shared" si="2"/>
        <v>27</v>
      </c>
      <c r="M32" s="20" t="s">
        <v>392</v>
      </c>
    </row>
    <row r="33" spans="2:13" ht="12.75" customHeight="1">
      <c r="B33" s="85" t="str">
        <f>'2019 Ventilation List SORT'!A33</f>
        <v>Exhaust - Copy, printing rooms</v>
      </c>
      <c r="C33" s="88">
        <f>'2019 Ventilation List SORT'!B33</f>
        <v>0</v>
      </c>
      <c r="D33" s="88">
        <f>'2019 Ventilation List SORT'!C33</f>
        <v>0</v>
      </c>
      <c r="E33" s="88">
        <f>'2019 Ventilation List SORT'!D33</f>
        <v>0</v>
      </c>
      <c r="F33" s="88">
        <f>'2019 Ventilation List SORT'!E33</f>
        <v>0</v>
      </c>
      <c r="G33" s="88">
        <f>'2019 Ventilation List SORT'!F33</f>
        <v>0.5</v>
      </c>
      <c r="H33" s="88">
        <f>'2019 Ventilation List SORT'!G33</f>
        <v>2</v>
      </c>
      <c r="I33" s="85">
        <f>IF(ISNUMBER(FIND("F",'2019 Ventilation List SORT'!H33)),IF(FIND("F",'2019 Ventilation List SORT'!H33)=1,1,IF(ISNUMBER(FIND(", F",'2019 Ventilation List SORT'!H33)),1,0)),0)</f>
        <v>0</v>
      </c>
      <c r="J33" s="88">
        <f t="shared" si="0"/>
        <v>0</v>
      </c>
      <c r="K33" s="108">
        <f t="shared" si="1"/>
        <v>0</v>
      </c>
      <c r="L33" s="119">
        <f t="shared" si="2"/>
        <v>28</v>
      </c>
      <c r="M33" s="20" t="s">
        <v>392</v>
      </c>
    </row>
    <row r="34" spans="2:13" ht="12.75" customHeight="1">
      <c r="B34" s="85" t="str">
        <f>'2019 Ventilation List SORT'!A34</f>
        <v>Exhaust - Darkrooms</v>
      </c>
      <c r="C34" s="88">
        <f>'2019 Ventilation List SORT'!B34</f>
        <v>0</v>
      </c>
      <c r="D34" s="88">
        <f>'2019 Ventilation List SORT'!C34</f>
        <v>0</v>
      </c>
      <c r="E34" s="88">
        <f>'2019 Ventilation List SORT'!D34</f>
        <v>0</v>
      </c>
      <c r="F34" s="88">
        <f>'2019 Ventilation List SORT'!E34</f>
        <v>0</v>
      </c>
      <c r="G34" s="88">
        <f>'2019 Ventilation List SORT'!F34</f>
        <v>1</v>
      </c>
      <c r="H34" s="88">
        <f>'2019 Ventilation List SORT'!G34</f>
        <v>2</v>
      </c>
      <c r="I34" s="85">
        <f>IF(ISNUMBER(FIND("F",'2019 Ventilation List SORT'!H34)),IF(FIND("F",'2019 Ventilation List SORT'!H34)=1,1,IF(ISNUMBER(FIND(", F",'2019 Ventilation List SORT'!H34)),1,0)),0)</f>
        <v>0</v>
      </c>
      <c r="J34" s="88">
        <f t="shared" si="0"/>
        <v>0</v>
      </c>
      <c r="K34" s="108">
        <f t="shared" si="1"/>
        <v>0</v>
      </c>
      <c r="L34" s="119">
        <f t="shared" si="2"/>
        <v>29</v>
      </c>
      <c r="M34" s="20" t="s">
        <v>392</v>
      </c>
    </row>
    <row r="35" spans="2:13" ht="12.75" customHeight="1">
      <c r="B35" s="85" t="str">
        <f>'2019 Ventilation List SORT'!A35</f>
        <v>Exhaust - Janitor closets, trash rooms, recycling</v>
      </c>
      <c r="C35" s="88">
        <f>'2019 Ventilation List SORT'!B35</f>
        <v>0</v>
      </c>
      <c r="D35" s="88">
        <f>'2019 Ventilation List SORT'!C35</f>
        <v>0</v>
      </c>
      <c r="E35" s="88">
        <f>'2019 Ventilation List SORT'!D35</f>
        <v>0</v>
      </c>
      <c r="F35" s="88">
        <f>'2019 Ventilation List SORT'!E35</f>
        <v>0</v>
      </c>
      <c r="G35" s="88">
        <f>'2019 Ventilation List SORT'!F35</f>
        <v>1</v>
      </c>
      <c r="H35" s="88">
        <f>'2019 Ventilation List SORT'!G35</f>
        <v>3</v>
      </c>
      <c r="I35" s="85">
        <f>IF(ISNUMBER(FIND("F",'2019 Ventilation List SORT'!H35)),IF(FIND("F",'2019 Ventilation List SORT'!H35)=1,1,IF(ISNUMBER(FIND(", F",'2019 Ventilation List SORT'!H35)),1,0)),0)</f>
        <v>0</v>
      </c>
      <c r="J35" s="88">
        <f t="shared" si="0"/>
        <v>0</v>
      </c>
      <c r="K35" s="108">
        <f t="shared" si="1"/>
        <v>0</v>
      </c>
      <c r="L35" s="119">
        <f t="shared" si="2"/>
        <v>30</v>
      </c>
      <c r="M35" s="20" t="s">
        <v>392</v>
      </c>
    </row>
    <row r="36" spans="2:13" ht="12.75" customHeight="1">
      <c r="B36" s="85" t="str">
        <f>'2019 Ventilation List SORT'!A36</f>
        <v>Exhaust - Kitchenettes</v>
      </c>
      <c r="C36" s="88">
        <f>'2019 Ventilation List SORT'!B36</f>
        <v>0</v>
      </c>
      <c r="D36" s="88">
        <f>'2019 Ventilation List SORT'!C36</f>
        <v>0</v>
      </c>
      <c r="E36" s="88">
        <f>'2019 Ventilation List SORT'!D36</f>
        <v>0</v>
      </c>
      <c r="F36" s="88">
        <f>'2019 Ventilation List SORT'!E36</f>
        <v>0</v>
      </c>
      <c r="G36" s="88">
        <f>'2019 Ventilation List SORT'!F36</f>
        <v>0.3</v>
      </c>
      <c r="H36" s="88">
        <f>'2019 Ventilation List SORT'!G36</f>
        <v>2</v>
      </c>
      <c r="I36" s="85">
        <f>IF(ISNUMBER(FIND("F",'2019 Ventilation List SORT'!H36)),IF(FIND("F",'2019 Ventilation List SORT'!H36)=1,1,IF(ISNUMBER(FIND(", F",'2019 Ventilation List SORT'!H36)),1,0)),0)</f>
        <v>0</v>
      </c>
      <c r="J36" s="88">
        <f t="shared" si="0"/>
        <v>0</v>
      </c>
      <c r="K36" s="108">
        <f t="shared" si="1"/>
        <v>0</v>
      </c>
      <c r="L36" s="119">
        <f t="shared" si="2"/>
        <v>31</v>
      </c>
      <c r="M36" s="20" t="s">
        <v>392</v>
      </c>
    </row>
    <row r="37" spans="2:13" ht="12.75" customHeight="1">
      <c r="B37" s="85" t="str">
        <f>'2019 Ventilation List SORT'!A37</f>
        <v>Exhaust - Locker rooms for athletic or industrial facilities</v>
      </c>
      <c r="C37" s="88">
        <f>'2019 Ventilation List SORT'!B37</f>
        <v>0</v>
      </c>
      <c r="D37" s="88">
        <f>'2019 Ventilation List SORT'!C37</f>
        <v>0</v>
      </c>
      <c r="E37" s="88">
        <f>'2019 Ventilation List SORT'!D37</f>
        <v>0</v>
      </c>
      <c r="F37" s="88">
        <f>'2019 Ventilation List SORT'!E37</f>
        <v>0</v>
      </c>
      <c r="G37" s="88">
        <f>'2019 Ventilation List SORT'!F37</f>
        <v>0.5</v>
      </c>
      <c r="H37" s="88">
        <f>'2019 Ventilation List SORT'!G37</f>
        <v>2</v>
      </c>
      <c r="I37" s="85">
        <f>IF(ISNUMBER(FIND("F",'2019 Ventilation List SORT'!H37)),IF(FIND("F",'2019 Ventilation List SORT'!H37)=1,1,IF(ISNUMBER(FIND(", F",'2019 Ventilation List SORT'!H37)),1,0)),0)</f>
        <v>0</v>
      </c>
      <c r="J37" s="88">
        <f t="shared" si="0"/>
        <v>0</v>
      </c>
      <c r="K37" s="108">
        <f t="shared" si="1"/>
        <v>0</v>
      </c>
      <c r="L37" s="119">
        <f t="shared" si="2"/>
        <v>32</v>
      </c>
      <c r="M37" s="20" t="s">
        <v>392</v>
      </c>
    </row>
    <row r="38" spans="2:13" ht="12.75" customHeight="1">
      <c r="B38" s="85" t="str">
        <f>'2019 Ventilation List SORT'!A38</f>
        <v>Exhaust - Paint spray booths</v>
      </c>
      <c r="C38" s="88">
        <f>'2019 Ventilation List SORT'!B38</f>
        <v>0</v>
      </c>
      <c r="D38" s="88">
        <f>'2019 Ventilation List SORT'!C38</f>
        <v>0</v>
      </c>
      <c r="E38" s="88">
        <f>'2019 Ventilation List SORT'!D38</f>
        <v>0</v>
      </c>
      <c r="F38" s="88">
        <f>'2019 Ventilation List SORT'!E38</f>
        <v>0</v>
      </c>
      <c r="G38" s="88">
        <f>'2019 Ventilation List SORT'!F38</f>
        <v>0</v>
      </c>
      <c r="H38" s="88">
        <f>'2019 Ventilation List SORT'!G38</f>
        <v>4</v>
      </c>
      <c r="I38" s="85">
        <f>IF(ISNUMBER(FIND("F",'2019 Ventilation List SORT'!H38)),IF(FIND("F",'2019 Ventilation List SORT'!H38)=1,1,IF(ISNUMBER(FIND(", F",'2019 Ventilation List SORT'!H38)),1,0)),0)</f>
        <v>0</v>
      </c>
      <c r="J38" s="88">
        <f t="shared" si="0"/>
        <v>0</v>
      </c>
      <c r="K38" s="108">
        <f t="shared" si="1"/>
        <v>0</v>
      </c>
      <c r="L38" s="119">
        <f t="shared" si="2"/>
        <v>33</v>
      </c>
      <c r="M38" s="20" t="s">
        <v>392</v>
      </c>
    </row>
    <row r="39" spans="2:13" ht="12.75" customHeight="1">
      <c r="B39" s="85" t="str">
        <f>'2019 Ventilation List SORT'!A39</f>
        <v>Exhaust - Parking garages</v>
      </c>
      <c r="C39" s="88">
        <f>'2019 Ventilation List SORT'!B39</f>
        <v>0</v>
      </c>
      <c r="D39" s="88">
        <f>'2019 Ventilation List SORT'!C39</f>
        <v>0</v>
      </c>
      <c r="E39" s="88">
        <f>'2019 Ventilation List SORT'!D39</f>
        <v>0</v>
      </c>
      <c r="F39" s="88">
        <f>'2019 Ventilation List SORT'!E39</f>
        <v>0</v>
      </c>
      <c r="G39" s="88">
        <f>'2019 Ventilation List SORT'!F39</f>
        <v>0.75</v>
      </c>
      <c r="H39" s="88">
        <f>'2019 Ventilation List SORT'!G39</f>
        <v>2</v>
      </c>
      <c r="I39" s="85">
        <f>IF(ISNUMBER(FIND("F",'2019 Ventilation List SORT'!H39)),IF(FIND("F",'2019 Ventilation List SORT'!H39)=1,1,IF(ISNUMBER(FIND(", F",'2019 Ventilation List SORT'!H39)),1,0)),0)</f>
        <v>0</v>
      </c>
      <c r="J39" s="88">
        <f t="shared" si="0"/>
        <v>0</v>
      </c>
      <c r="K39" s="108">
        <f t="shared" si="1"/>
        <v>0</v>
      </c>
      <c r="L39" s="119">
        <f t="shared" si="2"/>
        <v>34</v>
      </c>
      <c r="M39" s="20" t="s">
        <v>392</v>
      </c>
    </row>
    <row r="40" spans="2:13" ht="12.75" customHeight="1">
      <c r="B40" s="85" t="str">
        <f>'2019 Ventilation List SORT'!A40</f>
        <v>Exhaust - Refrigerating machinery rooms</v>
      </c>
      <c r="C40" s="88">
        <f>'2019 Ventilation List SORT'!B40</f>
        <v>0</v>
      </c>
      <c r="D40" s="88">
        <f>'2019 Ventilation List SORT'!C40</f>
        <v>0</v>
      </c>
      <c r="E40" s="88">
        <f>'2019 Ventilation List SORT'!D40</f>
        <v>0</v>
      </c>
      <c r="F40" s="88">
        <f>'2019 Ventilation List SORT'!E40</f>
        <v>0</v>
      </c>
      <c r="G40" s="88">
        <f>'2019 Ventilation List SORT'!F40</f>
        <v>0</v>
      </c>
      <c r="H40" s="88">
        <f>'2019 Ventilation List SORT'!G40</f>
        <v>3</v>
      </c>
      <c r="I40" s="85">
        <f>IF(ISNUMBER(FIND("F",'2019 Ventilation List SORT'!H40)),IF(FIND("F",'2019 Ventilation List SORT'!H40)=1,1,IF(ISNUMBER(FIND(", F",'2019 Ventilation List SORT'!H40)),1,0)),0)</f>
        <v>0</v>
      </c>
      <c r="J40" s="88">
        <f t="shared" si="0"/>
        <v>0</v>
      </c>
      <c r="K40" s="108">
        <f t="shared" si="1"/>
        <v>0</v>
      </c>
      <c r="L40" s="119">
        <f t="shared" si="2"/>
        <v>35</v>
      </c>
      <c r="M40" s="20" t="s">
        <v>392</v>
      </c>
    </row>
    <row r="41" spans="2:13" ht="12.75" customHeight="1">
      <c r="B41" s="85" t="str">
        <f>'2019 Ventilation List SORT'!A41</f>
        <v>Exhaust - Shower rooms</v>
      </c>
      <c r="C41" s="88">
        <f>'2019 Ventilation List SORT'!B41</f>
        <v>0</v>
      </c>
      <c r="D41" s="88">
        <f>'2019 Ventilation List SORT'!C41</f>
        <v>0</v>
      </c>
      <c r="E41" s="88">
        <f>'2019 Ventilation List SORT'!D41</f>
        <v>20</v>
      </c>
      <c r="F41" s="88">
        <f>'2019 Ventilation List SORT'!E41</f>
        <v>50</v>
      </c>
      <c r="G41" s="88">
        <f>'2019 Ventilation List SORT'!F41</f>
        <v>0</v>
      </c>
      <c r="H41" s="88">
        <f>'2019 Ventilation List SORT'!G41</f>
        <v>2</v>
      </c>
      <c r="I41" s="85">
        <f>IF(ISNUMBER(FIND("F",'2019 Ventilation List SORT'!H41)),IF(FIND("F",'2019 Ventilation List SORT'!H41)=1,1,IF(ISNUMBER(FIND(", F",'2019 Ventilation List SORT'!H41)),1,0)),0)</f>
        <v>0</v>
      </c>
      <c r="J41" s="88">
        <f t="shared" si="0"/>
        <v>0</v>
      </c>
      <c r="K41" s="108">
        <f t="shared" si="1"/>
        <v>0</v>
      </c>
      <c r="L41" s="119">
        <f t="shared" si="2"/>
        <v>36</v>
      </c>
      <c r="M41" s="20" t="s">
        <v>392</v>
      </c>
    </row>
    <row r="42" spans="2:13" ht="12.75" customHeight="1">
      <c r="B42" s="85" t="str">
        <f>'2019 Ventilation List SORT'!A42</f>
        <v>Exhaust - Soiled laundry storage rooms</v>
      </c>
      <c r="C42" s="88">
        <f>'2019 Ventilation List SORT'!B42</f>
        <v>0</v>
      </c>
      <c r="D42" s="88">
        <f>'2019 Ventilation List SORT'!C42</f>
        <v>0</v>
      </c>
      <c r="E42" s="88">
        <f>'2019 Ventilation List SORT'!D42</f>
        <v>0</v>
      </c>
      <c r="F42" s="88">
        <f>'2019 Ventilation List SORT'!E42</f>
        <v>0</v>
      </c>
      <c r="G42" s="88">
        <f>'2019 Ventilation List SORT'!F42</f>
        <v>1</v>
      </c>
      <c r="H42" s="88">
        <f>'2019 Ventilation List SORT'!G42</f>
        <v>3</v>
      </c>
      <c r="I42" s="85">
        <f>IF(ISNUMBER(FIND("F",'2019 Ventilation List SORT'!H42)),IF(FIND("F",'2019 Ventilation List SORT'!H42)=1,1,IF(ISNUMBER(FIND(", F",'2019 Ventilation List SORT'!H42)),1,0)),0)</f>
        <v>0</v>
      </c>
      <c r="J42" s="88">
        <f t="shared" si="0"/>
        <v>0</v>
      </c>
      <c r="K42" s="108">
        <f t="shared" si="1"/>
        <v>0</v>
      </c>
      <c r="L42" s="119">
        <f t="shared" si="2"/>
        <v>37</v>
      </c>
      <c r="M42" s="20" t="s">
        <v>392</v>
      </c>
    </row>
    <row r="43" spans="2:13" ht="12.75" customHeight="1">
      <c r="B43" s="85" t="str">
        <f>'2019 Ventilation List SORT'!A43</f>
        <v>Exhaust - Storage rooms, chemical</v>
      </c>
      <c r="C43" s="88">
        <f>'2019 Ventilation List SORT'!B43</f>
        <v>0</v>
      </c>
      <c r="D43" s="88">
        <f>'2019 Ventilation List SORT'!C43</f>
        <v>0</v>
      </c>
      <c r="E43" s="88">
        <f>'2019 Ventilation List SORT'!D43</f>
        <v>0</v>
      </c>
      <c r="F43" s="88">
        <f>'2019 Ventilation List SORT'!E43</f>
        <v>0</v>
      </c>
      <c r="G43" s="88">
        <f>'2019 Ventilation List SORT'!F43</f>
        <v>1.5</v>
      </c>
      <c r="H43" s="88">
        <f>'2019 Ventilation List SORT'!G43</f>
        <v>4</v>
      </c>
      <c r="I43" s="85">
        <f>IF(ISNUMBER(FIND("F",'2019 Ventilation List SORT'!H43)),IF(FIND("F",'2019 Ventilation List SORT'!H43)=1,1,IF(ISNUMBER(FIND(", F",'2019 Ventilation List SORT'!H43)),1,0)),0)</f>
        <v>0</v>
      </c>
      <c r="J43" s="88">
        <f t="shared" si="0"/>
        <v>0</v>
      </c>
      <c r="K43" s="108">
        <f t="shared" si="1"/>
        <v>0</v>
      </c>
      <c r="L43" s="119">
        <f t="shared" si="2"/>
        <v>38</v>
      </c>
      <c r="M43" s="20" t="s">
        <v>392</v>
      </c>
    </row>
    <row r="44" spans="2:13" ht="12.75" customHeight="1">
      <c r="B44" s="85" t="str">
        <f>'2019 Ventilation List SORT'!A44</f>
        <v>Exhaust - Toilets, private</v>
      </c>
      <c r="C44" s="88">
        <f>'2019 Ventilation List SORT'!B44</f>
        <v>0</v>
      </c>
      <c r="D44" s="88">
        <f>'2019 Ventilation List SORT'!C44</f>
        <v>0</v>
      </c>
      <c r="E44" s="88">
        <f>'2019 Ventilation List SORT'!D44</f>
        <v>25</v>
      </c>
      <c r="F44" s="88">
        <f>'2019 Ventilation List SORT'!E44</f>
        <v>50</v>
      </c>
      <c r="G44" s="88">
        <f>'2019 Ventilation List SORT'!F44</f>
        <v>0</v>
      </c>
      <c r="H44" s="88">
        <f>'2019 Ventilation List SORT'!G44</f>
        <v>2</v>
      </c>
      <c r="I44" s="85">
        <f>IF(ISNUMBER(FIND("F",'2019 Ventilation List SORT'!H44)),IF(FIND("F",'2019 Ventilation List SORT'!H44)=1,1,IF(ISNUMBER(FIND(", F",'2019 Ventilation List SORT'!H44)),1,0)),0)</f>
        <v>0</v>
      </c>
      <c r="J44" s="88">
        <f t="shared" si="0"/>
        <v>0</v>
      </c>
      <c r="K44" s="108">
        <f t="shared" si="1"/>
        <v>0</v>
      </c>
      <c r="L44" s="119">
        <f t="shared" si="2"/>
        <v>39</v>
      </c>
      <c r="M44" s="20" t="s">
        <v>392</v>
      </c>
    </row>
    <row r="45" spans="2:13" ht="12.75" customHeight="1">
      <c r="B45" s="85" t="str">
        <f>'2019 Ventilation List SORT'!A45</f>
        <v>Exhaust - Toilets, public</v>
      </c>
      <c r="C45" s="88">
        <f>'2019 Ventilation List SORT'!B45</f>
        <v>0</v>
      </c>
      <c r="D45" s="88">
        <f>'2019 Ventilation List SORT'!C45</f>
        <v>0</v>
      </c>
      <c r="E45" s="88">
        <f>'2019 Ventilation List SORT'!D45</f>
        <v>50</v>
      </c>
      <c r="F45" s="88">
        <f>'2019 Ventilation List SORT'!E45</f>
        <v>0</v>
      </c>
      <c r="G45" s="88">
        <f>'2019 Ventilation List SORT'!F45</f>
        <v>0</v>
      </c>
      <c r="H45" s="88">
        <f>'2019 Ventilation List SORT'!G45</f>
        <v>2</v>
      </c>
      <c r="I45" s="85">
        <f>IF(ISNUMBER(FIND("F",'2019 Ventilation List SORT'!H45)),IF(FIND("F",'2019 Ventilation List SORT'!H45)=1,1,IF(ISNUMBER(FIND(", F",'2019 Ventilation List SORT'!H45)),1,0)),0)</f>
        <v>0</v>
      </c>
      <c r="J45" s="88">
        <f t="shared" si="0"/>
        <v>0</v>
      </c>
      <c r="K45" s="108">
        <f t="shared" si="1"/>
        <v>0</v>
      </c>
      <c r="L45" s="119">
        <f t="shared" si="2"/>
        <v>40</v>
      </c>
      <c r="M45" s="20" t="s">
        <v>392</v>
      </c>
    </row>
    <row r="46" spans="2:13" ht="12.75" customHeight="1">
      <c r="B46" s="85" t="str">
        <f>'2019 Ventilation List SORT'!A46</f>
        <v>Exhaust - Woodwork shop/classrooms</v>
      </c>
      <c r="C46" s="88">
        <f>'2019 Ventilation List SORT'!B46</f>
        <v>0</v>
      </c>
      <c r="D46" s="88">
        <f>'2019 Ventilation List SORT'!C46</f>
        <v>0</v>
      </c>
      <c r="E46" s="88">
        <f>'2019 Ventilation List SORT'!D46</f>
        <v>0</v>
      </c>
      <c r="F46" s="88">
        <f>'2019 Ventilation List SORT'!E46</f>
        <v>0</v>
      </c>
      <c r="G46" s="88">
        <f>'2019 Ventilation List SORT'!F46</f>
        <v>0.5</v>
      </c>
      <c r="H46" s="88">
        <f>'2019 Ventilation List SORT'!G46</f>
        <v>2</v>
      </c>
      <c r="I46" s="85">
        <f>IF(ISNUMBER(FIND("F",'2019 Ventilation List SORT'!H46)),IF(FIND("F",'2019 Ventilation List SORT'!H46)=1,1,IF(ISNUMBER(FIND(", F",'2019 Ventilation List SORT'!H46)),1,0)),0)</f>
        <v>0</v>
      </c>
      <c r="J46" s="88">
        <f>IF(D46&gt;0,15,0)</f>
        <v>0</v>
      </c>
      <c r="K46" s="108">
        <f>IF(OR(C46=0,C46=D46),0,C46/J46*1000)</f>
        <v>0</v>
      </c>
      <c r="L46" s="119">
        <f t="shared" si="2"/>
        <v>41</v>
      </c>
      <c r="M46" s="20" t="s">
        <v>392</v>
      </c>
    </row>
    <row r="47" spans="2:13" ht="12.75" customHeight="1">
      <c r="B47" s="85" t="str">
        <f>'2019 Ventilation List SORT'!A47</f>
        <v>Food Service - Bars, cocktail lounges</v>
      </c>
      <c r="C47" s="88">
        <f>'2019 Ventilation List SORT'!B47</f>
        <v>0.5</v>
      </c>
      <c r="D47" s="88">
        <f>'2019 Ventilation List SORT'!C47</f>
        <v>0.2</v>
      </c>
      <c r="E47" s="88">
        <f>'2019 Ventilation List SORT'!D47</f>
        <v>0</v>
      </c>
      <c r="F47" s="88">
        <f>'2019 Ventilation List SORT'!E47</f>
        <v>0</v>
      </c>
      <c r="G47" s="88">
        <f>'2019 Ventilation List SORT'!F47</f>
        <v>0</v>
      </c>
      <c r="H47" s="88">
        <f>'2019 Ventilation List SORT'!G47</f>
        <v>2</v>
      </c>
      <c r="I47" s="85">
        <f>IF(ISNUMBER(FIND("F",'2019 Ventilation List SORT'!H47)),IF(FIND("F",'2019 Ventilation List SORT'!H47)=1,1,IF(ISNUMBER(FIND(", F",'2019 Ventilation List SORT'!H47)),1,0)),0)</f>
        <v>0</v>
      </c>
      <c r="J47" s="88">
        <f t="shared" si="0"/>
        <v>15</v>
      </c>
      <c r="K47" s="108">
        <f t="shared" si="1"/>
        <v>33.333333333333336</v>
      </c>
      <c r="L47" s="119">
        <f t="shared" si="2"/>
        <v>42</v>
      </c>
      <c r="M47" s="20" t="s">
        <v>392</v>
      </c>
    </row>
    <row r="48" spans="2:13" ht="12.75" customHeight="1">
      <c r="B48" s="85" t="str">
        <f>'2019 Ventilation List SORT'!A48</f>
        <v>Food Service - Cafeteria/fast-food dining</v>
      </c>
      <c r="C48" s="88">
        <f>'2019 Ventilation List SORT'!B48</f>
        <v>0.5</v>
      </c>
      <c r="D48" s="88">
        <f>'2019 Ventilation List SORT'!C48</f>
        <v>0.15</v>
      </c>
      <c r="E48" s="88">
        <f>'2019 Ventilation List SORT'!D48</f>
        <v>0</v>
      </c>
      <c r="F48" s="88">
        <f>'2019 Ventilation List SORT'!E48</f>
        <v>0</v>
      </c>
      <c r="G48" s="88">
        <f>'2019 Ventilation List SORT'!F48</f>
        <v>0</v>
      </c>
      <c r="H48" s="88">
        <f>'2019 Ventilation List SORT'!G48</f>
        <v>2</v>
      </c>
      <c r="I48" s="85">
        <f>IF(ISNUMBER(FIND("F",'2019 Ventilation List SORT'!H48)),IF(FIND("F",'2019 Ventilation List SORT'!H48)=1,1,IF(ISNUMBER(FIND(", F",'2019 Ventilation List SORT'!H48)),1,0)),0)</f>
        <v>0</v>
      </c>
      <c r="J48" s="88">
        <f t="shared" si="0"/>
        <v>15</v>
      </c>
      <c r="K48" s="108">
        <f t="shared" si="1"/>
        <v>33.333333333333336</v>
      </c>
      <c r="L48" s="119">
        <f t="shared" si="2"/>
        <v>43</v>
      </c>
      <c r="M48" s="20" t="s">
        <v>392</v>
      </c>
    </row>
    <row r="49" spans="2:13" ht="12.75" customHeight="1">
      <c r="B49" s="85" t="str">
        <f>'2019 Ventilation List SORT'!A49</f>
        <v>Food Service - Kitchen (cooking)</v>
      </c>
      <c r="C49" s="88">
        <f>'2019 Ventilation List SORT'!B49</f>
        <v>0.15</v>
      </c>
      <c r="D49" s="88">
        <f>'2019 Ventilation List SORT'!C49</f>
        <v>0.15</v>
      </c>
      <c r="E49" s="88">
        <f>'2019 Ventilation List SORT'!D49</f>
        <v>0</v>
      </c>
      <c r="F49" s="88">
        <f>'2019 Ventilation List SORT'!E49</f>
        <v>0</v>
      </c>
      <c r="G49" s="151">
        <f>'2019 Ventilation List SORT'!F49</f>
        <v>0.7</v>
      </c>
      <c r="H49" s="88">
        <f>'2019 Ventilation List SORT'!G49</f>
        <v>2</v>
      </c>
      <c r="I49" s="85">
        <f>IF(ISNUMBER(FIND("F",'2019 Ventilation List SORT'!H49)),IF(FIND("F",'2019 Ventilation List SORT'!H49)=1,1,IF(ISNUMBER(FIND(", F",'2019 Ventilation List SORT'!H49)),1,0)),0)</f>
        <v>0</v>
      </c>
      <c r="J49" s="88">
        <f t="shared" si="0"/>
        <v>15</v>
      </c>
      <c r="K49" s="108">
        <f t="shared" si="1"/>
        <v>0</v>
      </c>
      <c r="L49" s="119">
        <f t="shared" si="2"/>
        <v>44</v>
      </c>
      <c r="M49" s="20" t="s">
        <v>392</v>
      </c>
    </row>
    <row r="50" spans="2:13" ht="12.75" customHeight="1">
      <c r="B50" s="85" t="str">
        <f>'2019 Ventilation List SORT'!A50</f>
        <v>Food Service - Restaurant dining rooms</v>
      </c>
      <c r="C50" s="88">
        <f>'2019 Ventilation List SORT'!B50</f>
        <v>0.5</v>
      </c>
      <c r="D50" s="88">
        <f>'2019 Ventilation List SORT'!C50</f>
        <v>0.15</v>
      </c>
      <c r="E50" s="88">
        <f>'2019 Ventilation List SORT'!D50</f>
        <v>0</v>
      </c>
      <c r="F50" s="88">
        <f>'2019 Ventilation List SORT'!E50</f>
        <v>0</v>
      </c>
      <c r="G50" s="88">
        <f>'2019 Ventilation List SORT'!F50</f>
        <v>0</v>
      </c>
      <c r="H50" s="88">
        <f>'2019 Ventilation List SORT'!G50</f>
        <v>2</v>
      </c>
      <c r="I50" s="85">
        <f>IF(ISNUMBER(FIND("F",'2019 Ventilation List SORT'!H50)),IF(FIND("F",'2019 Ventilation List SORT'!H50)=1,1,IF(ISNUMBER(FIND(", F",'2019 Ventilation List SORT'!H50)),1,0)),0)</f>
        <v>0</v>
      </c>
      <c r="J50" s="88">
        <f t="shared" si="0"/>
        <v>15</v>
      </c>
      <c r="K50" s="108">
        <f t="shared" si="1"/>
        <v>33.333333333333336</v>
      </c>
      <c r="L50" s="119">
        <f t="shared" si="2"/>
        <v>45</v>
      </c>
      <c r="M50" s="20" t="s">
        <v>392</v>
      </c>
    </row>
    <row r="51" spans="2:13" ht="12.75" customHeight="1">
      <c r="B51" s="85" t="str">
        <f>'2019 Ventilation List SORT'!A51</f>
        <v>General - Break rooms</v>
      </c>
      <c r="C51" s="88">
        <f>'2019 Ventilation List SORT'!B51</f>
        <v>0.5</v>
      </c>
      <c r="D51" s="88">
        <f>'2019 Ventilation List SORT'!C51</f>
        <v>0.15</v>
      </c>
      <c r="E51" s="88">
        <f>'2019 Ventilation List SORT'!D51</f>
        <v>0</v>
      </c>
      <c r="F51" s="88">
        <f>'2019 Ventilation List SORT'!E51</f>
        <v>0</v>
      </c>
      <c r="G51" s="88">
        <f>'2019 Ventilation List SORT'!F51</f>
        <v>0</v>
      </c>
      <c r="H51" s="88">
        <f>'2019 Ventilation List SORT'!G51</f>
        <v>1</v>
      </c>
      <c r="I51" s="85">
        <f>IF(ISNUMBER(FIND("F",'2019 Ventilation List SORT'!H51)),IF(FIND("F",'2019 Ventilation List SORT'!H51)=1,1,IF(ISNUMBER(FIND(", F",'2019 Ventilation List SORT'!H51)),1,0)),0)</f>
        <v>1</v>
      </c>
      <c r="J51" s="88">
        <f t="shared" si="0"/>
        <v>15</v>
      </c>
      <c r="K51" s="108">
        <f t="shared" si="1"/>
        <v>33.333333333333336</v>
      </c>
      <c r="L51" s="119">
        <f>L50+1</f>
        <v>46</v>
      </c>
      <c r="M51" s="20" t="s">
        <v>392</v>
      </c>
    </row>
    <row r="52" spans="2:13" ht="12.75" customHeight="1">
      <c r="B52" s="85" t="str">
        <f>'2019 Ventilation List SORT'!A52</f>
        <v>General - Coffee Stations</v>
      </c>
      <c r="C52" s="88">
        <f>'2019 Ventilation List SORT'!B52</f>
        <v>0.5</v>
      </c>
      <c r="D52" s="88">
        <f>'2019 Ventilation List SORT'!C52</f>
        <v>0.15</v>
      </c>
      <c r="E52" s="88">
        <f>'2019 Ventilation List SORT'!D52</f>
        <v>0</v>
      </c>
      <c r="F52" s="88">
        <f>'2019 Ventilation List SORT'!E52</f>
        <v>0</v>
      </c>
      <c r="G52" s="88">
        <f>'2019 Ventilation List SORT'!F52</f>
        <v>0</v>
      </c>
      <c r="H52" s="88">
        <f>'2019 Ventilation List SORT'!G52</f>
        <v>1</v>
      </c>
      <c r="I52" s="85">
        <f>IF(ISNUMBER(FIND("F",'2019 Ventilation List SORT'!H52)),IF(FIND("F",'2019 Ventilation List SORT'!H52)=1,1,IF(ISNUMBER(FIND(", F",'2019 Ventilation List SORT'!H52)),1,0)),0)</f>
        <v>1</v>
      </c>
      <c r="J52" s="88">
        <f t="shared" si="0"/>
        <v>15</v>
      </c>
      <c r="K52" s="108">
        <f t="shared" si="1"/>
        <v>33.333333333333336</v>
      </c>
      <c r="L52" s="119">
        <f t="shared" si="2"/>
        <v>47</v>
      </c>
      <c r="M52" s="20" t="s">
        <v>392</v>
      </c>
    </row>
    <row r="53" spans="2:13" ht="12.75" customHeight="1">
      <c r="B53" s="85" t="str">
        <f>'2019 Ventilation List SORT'!A53</f>
        <v>General - Conference/meeting</v>
      </c>
      <c r="C53" s="88">
        <f>'2019 Ventilation List SORT'!B53</f>
        <v>0.5</v>
      </c>
      <c r="D53" s="88">
        <f>'2019 Ventilation List SORT'!C53</f>
        <v>0.15</v>
      </c>
      <c r="E53" s="88">
        <f>'2019 Ventilation List SORT'!D53</f>
        <v>0</v>
      </c>
      <c r="F53" s="88">
        <f>'2019 Ventilation List SORT'!E53</f>
        <v>0</v>
      </c>
      <c r="G53" s="88">
        <f>'2019 Ventilation List SORT'!F53</f>
        <v>0</v>
      </c>
      <c r="H53" s="88">
        <f>'2019 Ventilation List SORT'!G53</f>
        <v>1</v>
      </c>
      <c r="I53" s="85">
        <f>IF(ISNUMBER(FIND("F",'2019 Ventilation List SORT'!H53)),IF(FIND("F",'2019 Ventilation List SORT'!H53)=1,1,IF(ISNUMBER(FIND(", F",'2019 Ventilation List SORT'!H53)),1,0)),0)</f>
        <v>1</v>
      </c>
      <c r="J53" s="88">
        <f t="shared" si="0"/>
        <v>15</v>
      </c>
      <c r="K53" s="108">
        <f t="shared" si="1"/>
        <v>33.333333333333336</v>
      </c>
      <c r="L53" s="119">
        <f t="shared" si="2"/>
        <v>48</v>
      </c>
      <c r="M53" s="20" t="s">
        <v>392</v>
      </c>
    </row>
    <row r="54" spans="2:13" ht="12.75" customHeight="1">
      <c r="B54" s="85" t="str">
        <f>'2019 Ventilation List SORT'!A54</f>
        <v>General - Corridors</v>
      </c>
      <c r="C54" s="88">
        <f>'2019 Ventilation List SORT'!B54</f>
        <v>0.15</v>
      </c>
      <c r="D54" s="88">
        <f>'2019 Ventilation List SORT'!C54</f>
        <v>0.15</v>
      </c>
      <c r="E54" s="88">
        <f>'2019 Ventilation List SORT'!D54</f>
        <v>0</v>
      </c>
      <c r="F54" s="88">
        <f>'2019 Ventilation List SORT'!E54</f>
        <v>0</v>
      </c>
      <c r="G54" s="88">
        <f>'2019 Ventilation List SORT'!F54</f>
        <v>0</v>
      </c>
      <c r="H54" s="88">
        <f>'2019 Ventilation List SORT'!G54</f>
        <v>1</v>
      </c>
      <c r="I54" s="85">
        <f>IF(ISNUMBER(FIND("F",'2019 Ventilation List SORT'!H54)),IF(FIND("F",'2019 Ventilation List SORT'!H54)=1,1,IF(ISNUMBER(FIND(", F",'2019 Ventilation List SORT'!H54)),1,0)),0)</f>
        <v>1</v>
      </c>
      <c r="J54" s="88">
        <f t="shared" si="0"/>
        <v>15</v>
      </c>
      <c r="K54" s="108">
        <f t="shared" si="1"/>
        <v>0</v>
      </c>
      <c r="L54" s="119">
        <f t="shared" si="2"/>
        <v>49</v>
      </c>
      <c r="M54" s="20" t="s">
        <v>392</v>
      </c>
    </row>
    <row r="55" spans="2:13" ht="12.75" customHeight="1">
      <c r="B55" s="85" t="str">
        <f>'2019 Ventilation List SORT'!A55</f>
        <v>General - Occupiable storage rooms for liquids or gels</v>
      </c>
      <c r="C55" s="88">
        <f>'2019 Ventilation List SORT'!B55</f>
        <v>0.15</v>
      </c>
      <c r="D55" s="88">
        <f>'2019 Ventilation List SORT'!C55</f>
        <v>0.15</v>
      </c>
      <c r="E55" s="88">
        <f>'2019 Ventilation List SORT'!D55</f>
        <v>0</v>
      </c>
      <c r="F55" s="88">
        <f>'2019 Ventilation List SORT'!E55</f>
        <v>0</v>
      </c>
      <c r="G55" s="88">
        <f>'2019 Ventilation List SORT'!F55</f>
        <v>0</v>
      </c>
      <c r="H55" s="88">
        <f>'2019 Ventilation List SORT'!G55</f>
        <v>2</v>
      </c>
      <c r="I55" s="85">
        <f>IF(ISNUMBER(FIND("F",'2019 Ventilation List SORT'!H55)),IF(FIND("F",'2019 Ventilation List SORT'!H55)=1,1,IF(ISNUMBER(FIND(", F",'2019 Ventilation List SORT'!H55)),1,0)),0)</f>
        <v>0</v>
      </c>
      <c r="J55" s="88">
        <f t="shared" si="0"/>
        <v>15</v>
      </c>
      <c r="K55" s="108">
        <f t="shared" si="1"/>
        <v>0</v>
      </c>
      <c r="L55" s="119">
        <f t="shared" si="2"/>
        <v>50</v>
      </c>
      <c r="M55" s="20" t="s">
        <v>392</v>
      </c>
    </row>
    <row r="56" spans="2:13" ht="12.75" customHeight="1">
      <c r="B56" s="85" t="str">
        <f>'2019 Ventilation List SORT'!A56</f>
        <v>General - Unoccupied</v>
      </c>
      <c r="C56" s="88">
        <f>'2019 Ventilation List SORT'!B56</f>
        <v>0</v>
      </c>
      <c r="D56" s="88">
        <f>'2019 Ventilation List SORT'!C56</f>
        <v>0</v>
      </c>
      <c r="E56" s="88">
        <f>'2019 Ventilation List SORT'!D56</f>
        <v>0</v>
      </c>
      <c r="F56" s="88">
        <f>'2019 Ventilation List SORT'!E56</f>
        <v>0</v>
      </c>
      <c r="G56" s="88">
        <f>'2019 Ventilation List SORT'!F56</f>
        <v>0</v>
      </c>
      <c r="H56" s="88">
        <f>'2019 Ventilation List SORT'!G56</f>
        <v>1</v>
      </c>
      <c r="I56" s="85">
        <f>IF(ISNUMBER(FIND("F",'2019 Ventilation List SORT'!H56)),IF(FIND("F",'2019 Ventilation List SORT'!H56)=1,1,IF(ISNUMBER(FIND(", F",'2019 Ventilation List SORT'!H56)),1,0)),0)</f>
        <v>0</v>
      </c>
      <c r="J56" s="88">
        <f t="shared" si="0"/>
        <v>0</v>
      </c>
      <c r="K56" s="108">
        <f t="shared" si="1"/>
        <v>0</v>
      </c>
      <c r="L56" s="119">
        <f t="shared" si="2"/>
        <v>51</v>
      </c>
      <c r="M56" s="20" t="s">
        <v>392</v>
      </c>
    </row>
    <row r="57" spans="2:13" ht="12.75" customHeight="1">
      <c r="B57" s="85" t="str">
        <f>'2019 Ventilation List SORT'!A57</f>
        <v>Lodging - Barracks sleeping areas</v>
      </c>
      <c r="C57" s="88">
        <f>'2019 Ventilation List SORT'!B57</f>
        <v>0.15</v>
      </c>
      <c r="D57" s="88">
        <f>'2019 Ventilation List SORT'!C57</f>
        <v>0.15</v>
      </c>
      <c r="E57" s="88">
        <f>'2019 Ventilation List SORT'!D57</f>
        <v>0</v>
      </c>
      <c r="F57" s="88">
        <f>'2019 Ventilation List SORT'!E57</f>
        <v>0</v>
      </c>
      <c r="G57" s="88">
        <f>'2019 Ventilation List SORT'!F57</f>
        <v>0</v>
      </c>
      <c r="H57" s="88">
        <f>'2019 Ventilation List SORT'!G57</f>
        <v>1</v>
      </c>
      <c r="I57" s="85">
        <f>IF(ISNUMBER(FIND("F",'2019 Ventilation List SORT'!H57)),IF(FIND("F",'2019 Ventilation List SORT'!H57)=1,1,IF(ISNUMBER(FIND(", F",'2019 Ventilation List SORT'!H57)),1,0)),0)</f>
        <v>1</v>
      </c>
      <c r="J57" s="88">
        <f t="shared" si="0"/>
        <v>15</v>
      </c>
      <c r="K57" s="108">
        <f t="shared" si="1"/>
        <v>0</v>
      </c>
      <c r="L57" s="119">
        <f>L56+1</f>
        <v>52</v>
      </c>
      <c r="M57" s="20" t="s">
        <v>392</v>
      </c>
    </row>
    <row r="58" spans="2:13" ht="12.75" customHeight="1">
      <c r="B58" s="85" t="str">
        <f>'2019 Ventilation List SORT'!A58</f>
        <v>Lodging - Bedroom/living room</v>
      </c>
      <c r="C58" s="88">
        <f>'2019 Ventilation List SORT'!B58</f>
        <v>0.15</v>
      </c>
      <c r="D58" s="88">
        <f>'2019 Ventilation List SORT'!C58</f>
        <v>0.15</v>
      </c>
      <c r="E58" s="88">
        <f>'2019 Ventilation List SORT'!D58</f>
        <v>0</v>
      </c>
      <c r="F58" s="88">
        <f>'2019 Ventilation List SORT'!E58</f>
        <v>0</v>
      </c>
      <c r="G58" s="88">
        <f>'2019 Ventilation List SORT'!F58</f>
        <v>0</v>
      </c>
      <c r="H58" s="88">
        <f>'2019 Ventilation List SORT'!G58</f>
        <v>1</v>
      </c>
      <c r="I58" s="85">
        <f>IF(ISNUMBER(FIND("F",'2019 Ventilation List SORT'!H58)),IF(FIND("F",'2019 Ventilation List SORT'!H58)=1,1,IF(ISNUMBER(FIND(", F",'2019 Ventilation List SORT'!H58)),1,0)),0)</f>
        <v>1</v>
      </c>
      <c r="J58" s="88">
        <f t="shared" si="0"/>
        <v>15</v>
      </c>
      <c r="K58" s="108">
        <f t="shared" si="1"/>
        <v>0</v>
      </c>
      <c r="L58" s="119">
        <f>L57+1</f>
        <v>53</v>
      </c>
      <c r="M58" s="20" t="s">
        <v>392</v>
      </c>
    </row>
    <row r="59" spans="2:13" ht="12.75" customHeight="1">
      <c r="B59" s="85" t="str">
        <f>'2019 Ventilation List SORT'!A59</f>
        <v>Lodging - Laundry rooms within dwelling units</v>
      </c>
      <c r="C59" s="88">
        <f>'2019 Ventilation List SORT'!B59</f>
        <v>0.15</v>
      </c>
      <c r="D59" s="88">
        <f>'2019 Ventilation List SORT'!C59</f>
        <v>0.15</v>
      </c>
      <c r="E59" s="88">
        <f>'2019 Ventilation List SORT'!D59</f>
        <v>0</v>
      </c>
      <c r="F59" s="88">
        <f>'2019 Ventilation List SORT'!E59</f>
        <v>0</v>
      </c>
      <c r="G59" s="88">
        <f>'2019 Ventilation List SORT'!F59</f>
        <v>0</v>
      </c>
      <c r="H59" s="88">
        <f>'2019 Ventilation List SORT'!G59</f>
        <v>1</v>
      </c>
      <c r="I59" s="85">
        <f>IF(ISNUMBER(FIND("F",'2019 Ventilation List SORT'!H59)),IF(FIND("F",'2019 Ventilation List SORT'!H59)=1,1,IF(ISNUMBER(FIND(", F",'2019 Ventilation List SORT'!H59)),1,0)),0)</f>
        <v>0</v>
      </c>
      <c r="J59" s="88">
        <f t="shared" si="0"/>
        <v>15</v>
      </c>
      <c r="K59" s="108">
        <f t="shared" si="1"/>
        <v>0</v>
      </c>
      <c r="L59" s="119">
        <f t="shared" si="2"/>
        <v>54</v>
      </c>
      <c r="M59" s="20" t="s">
        <v>392</v>
      </c>
    </row>
    <row r="60" spans="2:13" ht="12.75" customHeight="1">
      <c r="B60" s="85" t="str">
        <f>'2019 Ventilation List SORT'!A60</f>
        <v>Lodging - Laundry rooms, central</v>
      </c>
      <c r="C60" s="88">
        <f>'2019 Ventilation List SORT'!B60</f>
        <v>0.15</v>
      </c>
      <c r="D60" s="88">
        <f>'2019 Ventilation List SORT'!C60</f>
        <v>0.15</v>
      </c>
      <c r="E60" s="88">
        <f>'2019 Ventilation List SORT'!D60</f>
        <v>0</v>
      </c>
      <c r="F60" s="88">
        <f>'2019 Ventilation List SORT'!E60</f>
        <v>0</v>
      </c>
      <c r="G60" s="88">
        <f>'2019 Ventilation List SORT'!F60</f>
        <v>0</v>
      </c>
      <c r="H60" s="88">
        <f>'2019 Ventilation List SORT'!G60</f>
        <v>2</v>
      </c>
      <c r="I60" s="85">
        <f>IF(ISNUMBER(FIND("F",'2019 Ventilation List SORT'!H60)),IF(FIND("F",'2019 Ventilation List SORT'!H60)=1,1,IF(ISNUMBER(FIND(", F",'2019 Ventilation List SORT'!H60)),1,0)),0)</f>
        <v>0</v>
      </c>
      <c r="J60" s="88">
        <f t="shared" si="0"/>
        <v>15</v>
      </c>
      <c r="K60" s="108">
        <f t="shared" si="1"/>
        <v>0</v>
      </c>
      <c r="L60" s="119">
        <f t="shared" si="2"/>
        <v>55</v>
      </c>
      <c r="M60" s="20" t="s">
        <v>392</v>
      </c>
    </row>
    <row r="61" spans="2:13" ht="12.75" customHeight="1">
      <c r="B61" s="85" t="str">
        <f>'2019 Ventilation List SORT'!A61</f>
        <v>Lodging - Lobbies/pre-function</v>
      </c>
      <c r="C61" s="88">
        <f>'2019 Ventilation List SORT'!B61</f>
        <v>0.5</v>
      </c>
      <c r="D61" s="88">
        <f>'2019 Ventilation List SORT'!C61</f>
        <v>0.15</v>
      </c>
      <c r="E61" s="88">
        <f>'2019 Ventilation List SORT'!D61</f>
        <v>0</v>
      </c>
      <c r="F61" s="88">
        <f>'2019 Ventilation List SORT'!E61</f>
        <v>0</v>
      </c>
      <c r="G61" s="88">
        <f>'2019 Ventilation List SORT'!F61</f>
        <v>0</v>
      </c>
      <c r="H61" s="88">
        <f>'2019 Ventilation List SORT'!G61</f>
        <v>1</v>
      </c>
      <c r="I61" s="85">
        <f>IF(ISNUMBER(FIND("F",'2019 Ventilation List SORT'!H61)),IF(FIND("F",'2019 Ventilation List SORT'!H61)=1,1,IF(ISNUMBER(FIND(", F",'2019 Ventilation List SORT'!H61)),1,0)),0)</f>
        <v>1</v>
      </c>
      <c r="J61" s="88">
        <f t="shared" si="0"/>
        <v>15</v>
      </c>
      <c r="K61" s="108">
        <f t="shared" si="1"/>
        <v>33.333333333333336</v>
      </c>
      <c r="L61" s="119">
        <f t="shared" si="2"/>
        <v>56</v>
      </c>
      <c r="M61" s="20" t="s">
        <v>392</v>
      </c>
    </row>
    <row r="62" spans="2:13" ht="12.75" customHeight="1">
      <c r="B62" s="85" t="str">
        <f>'2019 Ventilation List SORT'!A62</f>
        <v>Lodging - Multipurpose assembly</v>
      </c>
      <c r="C62" s="88">
        <f>'2019 Ventilation List SORT'!B62</f>
        <v>0.5</v>
      </c>
      <c r="D62" s="109">
        <v>0.15</v>
      </c>
      <c r="E62" s="88">
        <f>'2019 Ventilation List SORT'!D62</f>
        <v>0</v>
      </c>
      <c r="F62" s="88">
        <f>'2019 Ventilation List SORT'!E62</f>
        <v>0</v>
      </c>
      <c r="G62" s="88">
        <f>'2019 Ventilation List SORT'!F62</f>
        <v>0</v>
      </c>
      <c r="H62" s="88">
        <f>'2019 Ventilation List SORT'!G62</f>
        <v>1</v>
      </c>
      <c r="I62" s="85">
        <f>IF(ISNUMBER(FIND("F",'2019 Ventilation List SORT'!H62)),IF(FIND("F",'2019 Ventilation List SORT'!H62)=1,1,IF(ISNUMBER(FIND(", F",'2019 Ventilation List SORT'!H62)),1,0)),0)</f>
        <v>1</v>
      </c>
      <c r="J62" s="88">
        <f t="shared" si="0"/>
        <v>15</v>
      </c>
      <c r="K62" s="108">
        <f t="shared" si="1"/>
        <v>33.333333333333336</v>
      </c>
      <c r="L62" s="119">
        <f t="shared" si="2"/>
        <v>57</v>
      </c>
      <c r="M62" s="20" t="s">
        <v>392</v>
      </c>
    </row>
    <row r="63" spans="2:13" ht="12.75" customHeight="1">
      <c r="B63" s="85" t="str">
        <f>'2019 Ventilation List SORT'!A63</f>
        <v>Misc - All others</v>
      </c>
      <c r="C63" s="88">
        <f>'2019 Ventilation List SORT'!B63</f>
        <v>0.15</v>
      </c>
      <c r="D63" s="88">
        <f>'2019 Ventilation List SORT'!C63</f>
        <v>0.15</v>
      </c>
      <c r="E63" s="88">
        <f>'2019 Ventilation List SORT'!D63</f>
        <v>0</v>
      </c>
      <c r="F63" s="88">
        <f>'2019 Ventilation List SORT'!E63</f>
        <v>0</v>
      </c>
      <c r="G63" s="88">
        <f>'2019 Ventilation List SORT'!F63</f>
        <v>0</v>
      </c>
      <c r="H63" s="88">
        <f>'2019 Ventilation List SORT'!G63</f>
        <v>2</v>
      </c>
      <c r="I63" s="85">
        <f>IF(ISNUMBER(FIND("F",'2019 Ventilation List SORT'!H63)),IF(FIND("F",'2019 Ventilation List SORT'!H63)=1,1,IF(ISNUMBER(FIND(", F",'2019 Ventilation List SORT'!H63)),1,0)),0)</f>
        <v>0</v>
      </c>
      <c r="J63" s="88">
        <f t="shared" si="0"/>
        <v>15</v>
      </c>
      <c r="K63" s="108">
        <f t="shared" si="1"/>
        <v>0</v>
      </c>
      <c r="L63" s="119">
        <f t="shared" si="2"/>
        <v>58</v>
      </c>
      <c r="M63" s="20" t="s">
        <v>392</v>
      </c>
    </row>
    <row r="64" spans="2:13" ht="12.75" customHeight="1">
      <c r="B64" s="85" t="str">
        <f>'2019 Ventilation List SORT'!A64</f>
        <v>Misc - Bank vaults/safe deposit</v>
      </c>
      <c r="C64" s="88">
        <f>'2019 Ventilation List SORT'!B64</f>
        <v>0.15</v>
      </c>
      <c r="D64" s="88">
        <f>'2019 Ventilation List SORT'!C64</f>
        <v>0.15</v>
      </c>
      <c r="E64" s="88">
        <f>'2019 Ventilation List SORT'!D64</f>
        <v>0</v>
      </c>
      <c r="F64" s="88">
        <f>'2019 Ventilation List SORT'!E64</f>
        <v>0</v>
      </c>
      <c r="G64" s="88">
        <f>'2019 Ventilation List SORT'!F64</f>
        <v>0</v>
      </c>
      <c r="H64" s="88">
        <f>'2019 Ventilation List SORT'!G64</f>
        <v>2</v>
      </c>
      <c r="I64" s="85">
        <f>IF(ISNUMBER(FIND("F",'2019 Ventilation List SORT'!H64)),IF(FIND("F",'2019 Ventilation List SORT'!H64)=1,1,IF(ISNUMBER(FIND(", F",'2019 Ventilation List SORT'!H64)),1,0)),0)</f>
        <v>1</v>
      </c>
      <c r="J64" s="88">
        <f t="shared" si="0"/>
        <v>15</v>
      </c>
      <c r="K64" s="108">
        <f t="shared" si="1"/>
        <v>0</v>
      </c>
      <c r="L64" s="119">
        <f t="shared" si="2"/>
        <v>59</v>
      </c>
      <c r="M64" s="20" t="s">
        <v>392</v>
      </c>
    </row>
    <row r="65" spans="2:13" ht="12.75" customHeight="1">
      <c r="B65" s="85" t="str">
        <f>'2019 Ventilation List SORT'!A65</f>
        <v>Misc - Banks or bank lobbies</v>
      </c>
      <c r="C65" s="88">
        <f>'2019 Ventilation List SORT'!B65</f>
        <v>0.15</v>
      </c>
      <c r="D65" s="88">
        <f>'2019 Ventilation List SORT'!C65</f>
        <v>0.15</v>
      </c>
      <c r="E65" s="88">
        <f>'2019 Ventilation List SORT'!D65</f>
        <v>0</v>
      </c>
      <c r="F65" s="88">
        <f>'2019 Ventilation List SORT'!E65</f>
        <v>0</v>
      </c>
      <c r="G65" s="88">
        <f>'2019 Ventilation List SORT'!F65</f>
        <v>0</v>
      </c>
      <c r="H65" s="88">
        <f>'2019 Ventilation List SORT'!G65</f>
        <v>1</v>
      </c>
      <c r="I65" s="85">
        <f>IF(ISNUMBER(FIND("F",'2019 Ventilation List SORT'!H65)),IF(FIND("F",'2019 Ventilation List SORT'!H65)=1,1,IF(ISNUMBER(FIND(", F",'2019 Ventilation List SORT'!H65)),1,0)),0)</f>
        <v>1</v>
      </c>
      <c r="J65" s="88">
        <f t="shared" si="0"/>
        <v>15</v>
      </c>
      <c r="K65" s="108">
        <f t="shared" si="1"/>
        <v>0</v>
      </c>
      <c r="L65" s="119">
        <f t="shared" si="2"/>
        <v>60</v>
      </c>
      <c r="M65" s="20" t="s">
        <v>392</v>
      </c>
    </row>
    <row r="66" spans="2:13" ht="12.75" customHeight="1">
      <c r="B66" s="85" t="str">
        <f>'2019 Ventilation List SORT'!A66</f>
        <v>Misc - Computer (not printing)</v>
      </c>
      <c r="C66" s="88">
        <f>'2019 Ventilation List SORT'!B66</f>
        <v>0.15</v>
      </c>
      <c r="D66" s="88">
        <f>'2019 Ventilation List SORT'!C66</f>
        <v>0.15</v>
      </c>
      <c r="E66" s="88">
        <f>'2019 Ventilation List SORT'!D66</f>
        <v>0</v>
      </c>
      <c r="F66" s="88">
        <f>'2019 Ventilation List SORT'!E66</f>
        <v>0</v>
      </c>
      <c r="G66" s="88">
        <f>'2019 Ventilation List SORT'!F66</f>
        <v>0</v>
      </c>
      <c r="H66" s="88">
        <f>'2019 Ventilation List SORT'!G66</f>
        <v>1</v>
      </c>
      <c r="I66" s="85">
        <f>IF(ISNUMBER(FIND("F",'2019 Ventilation List SORT'!H66)),IF(FIND("F",'2019 Ventilation List SORT'!H66)=1,1,IF(ISNUMBER(FIND(", F",'2019 Ventilation List SORT'!H66)),1,0)),0)</f>
        <v>1</v>
      </c>
      <c r="J66" s="88">
        <f t="shared" si="0"/>
        <v>15</v>
      </c>
      <c r="K66" s="108">
        <f t="shared" si="1"/>
        <v>0</v>
      </c>
      <c r="L66" s="119">
        <f t="shared" si="2"/>
        <v>61</v>
      </c>
      <c r="M66" s="20" t="s">
        <v>392</v>
      </c>
    </row>
    <row r="67" spans="2:13" ht="12.75" customHeight="1">
      <c r="B67" s="85" t="str">
        <f>'2019 Ventilation List SORT'!A67</f>
        <v>Misc - Freezer and refrigerated spaces (&lt;50F)</v>
      </c>
      <c r="C67" s="88">
        <f>'2019 Ventilation List SORT'!B67</f>
        <v>0</v>
      </c>
      <c r="D67" s="88">
        <f>'2019 Ventilation List SORT'!C67</f>
        <v>0</v>
      </c>
      <c r="E67" s="88">
        <f>'2019 Ventilation List SORT'!D67</f>
        <v>0</v>
      </c>
      <c r="F67" s="88">
        <f>'2019 Ventilation List SORT'!E67</f>
        <v>0</v>
      </c>
      <c r="G67" s="88">
        <f>'2019 Ventilation List SORT'!F67</f>
        <v>0</v>
      </c>
      <c r="H67" s="88">
        <f>'2019 Ventilation List SORT'!G67</f>
        <v>2</v>
      </c>
      <c r="I67" s="85">
        <f>IF(ISNUMBER(FIND("F",'2019 Ventilation List SORT'!H67)),IF(FIND("F",'2019 Ventilation List SORT'!H67)=1,1,IF(ISNUMBER(FIND(", F",'2019 Ventilation List SORT'!H67)),1,0)),0)</f>
        <v>0</v>
      </c>
      <c r="J67" s="88">
        <f t="shared" si="0"/>
        <v>0</v>
      </c>
      <c r="K67" s="108">
        <f t="shared" si="1"/>
        <v>0</v>
      </c>
      <c r="L67" s="119">
        <f t="shared" si="2"/>
        <v>62</v>
      </c>
      <c r="M67" s="20" t="s">
        <v>392</v>
      </c>
    </row>
    <row r="68" spans="2:13" ht="12.75" customHeight="1">
      <c r="B68" s="85" t="str">
        <f>'2019 Ventilation List SORT'!A68</f>
        <v>Misc - General manufacturing (excludes heavy industrial and process using chemicals)</v>
      </c>
      <c r="C68" s="88">
        <f>'2019 Ventilation List SORT'!B68</f>
        <v>0.15</v>
      </c>
      <c r="D68" s="88">
        <f>'2019 Ventilation List SORT'!C68</f>
        <v>0.15</v>
      </c>
      <c r="E68" s="88">
        <f>'2019 Ventilation List SORT'!D68</f>
        <v>0</v>
      </c>
      <c r="F68" s="88">
        <f>'2019 Ventilation List SORT'!E68</f>
        <v>0</v>
      </c>
      <c r="G68" s="88">
        <f>'2019 Ventilation List SORT'!F68</f>
        <v>0</v>
      </c>
      <c r="H68" s="88">
        <f>'2019 Ventilation List SORT'!G68</f>
        <v>3</v>
      </c>
      <c r="I68" s="85">
        <f>IF(ISNUMBER(FIND("F",'2019 Ventilation List SORT'!H68)),IF(FIND("F",'2019 Ventilation List SORT'!H68)=1,1,IF(ISNUMBER(FIND(", F",'2019 Ventilation List SORT'!H68)),1,0)),0)</f>
        <v>0</v>
      </c>
      <c r="J68" s="88">
        <f t="shared" si="0"/>
        <v>15</v>
      </c>
      <c r="K68" s="108">
        <f t="shared" si="1"/>
        <v>0</v>
      </c>
      <c r="L68" s="119">
        <f t="shared" si="2"/>
        <v>63</v>
      </c>
      <c r="M68" s="20" t="s">
        <v>392</v>
      </c>
    </row>
    <row r="69" spans="2:13" ht="12.75" customHeight="1">
      <c r="B69" s="85" t="str">
        <f>'2019 Ventilation List SORT'!A69</f>
        <v>Misc - Pharmacy (preparation area)</v>
      </c>
      <c r="C69" s="88">
        <f>'2019 Ventilation List SORT'!B69</f>
        <v>0.15</v>
      </c>
      <c r="D69" s="88">
        <f>'2019 Ventilation List SORT'!C69</f>
        <v>0.15</v>
      </c>
      <c r="E69" s="88">
        <f>'2019 Ventilation List SORT'!D69</f>
        <v>0</v>
      </c>
      <c r="F69" s="88">
        <f>'2019 Ventilation List SORT'!E69</f>
        <v>0</v>
      </c>
      <c r="G69" s="88">
        <f>'2019 Ventilation List SORT'!F69</f>
        <v>0</v>
      </c>
      <c r="H69" s="88">
        <f>'2019 Ventilation List SORT'!G69</f>
        <v>2</v>
      </c>
      <c r="I69" s="85">
        <f>IF(ISNUMBER(FIND("F",'2019 Ventilation List SORT'!H69)),IF(FIND("F",'2019 Ventilation List SORT'!H69)=1,1,IF(ISNUMBER(FIND(", F",'2019 Ventilation List SORT'!H69)),1,0)),0)</f>
        <v>0</v>
      </c>
      <c r="J69" s="88">
        <f t="shared" si="0"/>
        <v>15</v>
      </c>
      <c r="K69" s="108">
        <f t="shared" si="1"/>
        <v>0</v>
      </c>
      <c r="L69" s="119">
        <f t="shared" si="2"/>
        <v>64</v>
      </c>
      <c r="M69" s="20" t="s">
        <v>392</v>
      </c>
    </row>
    <row r="70" spans="2:13" ht="12.75" customHeight="1">
      <c r="B70" s="85" t="str">
        <f>'2019 Ventilation List SORT'!A70</f>
        <v>Misc - Photo studios</v>
      </c>
      <c r="C70" s="88">
        <f>'2019 Ventilation List SORT'!B70</f>
        <v>0.15</v>
      </c>
      <c r="D70" s="88">
        <f>'2019 Ventilation List SORT'!C70</f>
        <v>0.15</v>
      </c>
      <c r="E70" s="88">
        <f>'2019 Ventilation List SORT'!D70</f>
        <v>0</v>
      </c>
      <c r="F70" s="88">
        <f>'2019 Ventilation List SORT'!E70</f>
        <v>0</v>
      </c>
      <c r="G70" s="88">
        <f>'2019 Ventilation List SORT'!F70</f>
        <v>0</v>
      </c>
      <c r="H70" s="88">
        <f>'2019 Ventilation List SORT'!G70</f>
        <v>1</v>
      </c>
      <c r="I70" s="85">
        <f>IF(ISNUMBER(FIND("F",'2019 Ventilation List SORT'!H70)),IF(FIND("F",'2019 Ventilation List SORT'!H70)=1,1,IF(ISNUMBER(FIND(", F",'2019 Ventilation List SORT'!H70)),1,0)),0)</f>
        <v>0</v>
      </c>
      <c r="J70" s="88">
        <f t="shared" si="0"/>
        <v>15</v>
      </c>
      <c r="K70" s="108">
        <f t="shared" si="1"/>
        <v>0</v>
      </c>
      <c r="L70" s="119">
        <f t="shared" si="2"/>
        <v>65</v>
      </c>
      <c r="M70" s="20" t="s">
        <v>392</v>
      </c>
    </row>
    <row r="71" spans="2:13" ht="12.75" customHeight="1">
      <c r="B71" s="85" t="str">
        <f>'2019 Ventilation List SORT'!A71</f>
        <v>Misc - Shipping/receiving</v>
      </c>
      <c r="C71" s="88">
        <f>'2019 Ventilation List SORT'!B71</f>
        <v>0.15</v>
      </c>
      <c r="D71" s="88">
        <f>'2019 Ventilation List SORT'!C71</f>
        <v>0.15</v>
      </c>
      <c r="E71" s="88">
        <f>'2019 Ventilation List SORT'!D71</f>
        <v>0</v>
      </c>
      <c r="F71" s="88">
        <f>'2019 Ventilation List SORT'!E71</f>
        <v>0</v>
      </c>
      <c r="G71" s="88">
        <f>'2019 Ventilation List SORT'!F71</f>
        <v>0</v>
      </c>
      <c r="H71" s="88">
        <f>'2019 Ventilation List SORT'!G71</f>
        <v>2</v>
      </c>
      <c r="I71" s="85">
        <f>IF(ISNUMBER(FIND("F",'2019 Ventilation List SORT'!H71)),IF(FIND("F",'2019 Ventilation List SORT'!H71)=1,1,IF(ISNUMBER(FIND(", F",'2019 Ventilation List SORT'!H71)),1,0)),0)</f>
        <v>0</v>
      </c>
      <c r="J71" s="88">
        <f t="shared" si="0"/>
        <v>15</v>
      </c>
      <c r="K71" s="108">
        <f t="shared" si="1"/>
        <v>0</v>
      </c>
      <c r="L71" s="119">
        <f t="shared" si="2"/>
        <v>66</v>
      </c>
      <c r="M71" s="20" t="s">
        <v>392</v>
      </c>
    </row>
    <row r="72" spans="2:13" ht="12.75" customHeight="1">
      <c r="B72" s="85" t="str">
        <f>'2019 Ventilation List SORT'!A72</f>
        <v>Misc - Sorting, packing, light assembly</v>
      </c>
      <c r="C72" s="88">
        <f>'2019 Ventilation List SORT'!B72</f>
        <v>0.15</v>
      </c>
      <c r="D72" s="88">
        <f>'2019 Ventilation List SORT'!C72</f>
        <v>0.15</v>
      </c>
      <c r="E72" s="88">
        <f>'2019 Ventilation List SORT'!D72</f>
        <v>0</v>
      </c>
      <c r="F72" s="88">
        <f>'2019 Ventilation List SORT'!E72</f>
        <v>0</v>
      </c>
      <c r="G72" s="88">
        <f>'2019 Ventilation List SORT'!F72</f>
        <v>0</v>
      </c>
      <c r="H72" s="88">
        <f>'2019 Ventilation List SORT'!G72</f>
        <v>2</v>
      </c>
      <c r="I72" s="85">
        <f>IF(ISNUMBER(FIND("F",'2019 Ventilation List SORT'!H72)),IF(FIND("F",'2019 Ventilation List SORT'!H72)=1,1,IF(ISNUMBER(FIND(", F",'2019 Ventilation List SORT'!H72)),1,0)),0)</f>
        <v>0</v>
      </c>
      <c r="J72" s="88">
        <f t="shared" ref="J72:J100" si="3">IF(D72&gt;0,15,0)</f>
        <v>15</v>
      </c>
      <c r="K72" s="108">
        <f t="shared" ref="K72:K101" si="4">IF(OR(C72=0,C72=D72),0,C72/J72*1000)</f>
        <v>0</v>
      </c>
      <c r="L72" s="119">
        <f t="shared" ref="L72:L101" si="5">L71+1</f>
        <v>67</v>
      </c>
      <c r="M72" s="20" t="s">
        <v>392</v>
      </c>
    </row>
    <row r="73" spans="2:13" ht="12.75" customHeight="1">
      <c r="B73" s="85" t="str">
        <f>'2019 Ventilation List SORT'!A73</f>
        <v>Misc - Telephone closets</v>
      </c>
      <c r="C73" s="88">
        <f>'2019 Ventilation List SORT'!B73</f>
        <v>0.15</v>
      </c>
      <c r="D73" s="88">
        <f>'2019 Ventilation List SORT'!C73</f>
        <v>0.15</v>
      </c>
      <c r="E73" s="88">
        <f>'2019 Ventilation List SORT'!D73</f>
        <v>0</v>
      </c>
      <c r="F73" s="88">
        <f>'2019 Ventilation List SORT'!E73</f>
        <v>0</v>
      </c>
      <c r="G73" s="88">
        <f>'2019 Ventilation List SORT'!F73</f>
        <v>0</v>
      </c>
      <c r="H73" s="88">
        <f>'2019 Ventilation List SORT'!G73</f>
        <v>1</v>
      </c>
      <c r="I73" s="85">
        <f>IF(ISNUMBER(FIND("F",'2019 Ventilation List SORT'!H73)),IF(FIND("F",'2019 Ventilation List SORT'!H73)=1,1,IF(ISNUMBER(FIND(", F",'2019 Ventilation List SORT'!H73)),1,0)),0)</f>
        <v>0</v>
      </c>
      <c r="J73" s="88">
        <f t="shared" si="3"/>
        <v>15</v>
      </c>
      <c r="K73" s="108">
        <f t="shared" si="4"/>
        <v>0</v>
      </c>
      <c r="L73" s="119">
        <f t="shared" si="5"/>
        <v>68</v>
      </c>
      <c r="M73" s="20" t="s">
        <v>392</v>
      </c>
    </row>
    <row r="74" spans="2:13" ht="12.75" customHeight="1">
      <c r="B74" s="85" t="str">
        <f>'2019 Ventilation List SORT'!A74</f>
        <v>Misc - Transportation waiting</v>
      </c>
      <c r="C74" s="88">
        <f>'2019 Ventilation List SORT'!B74</f>
        <v>0.5</v>
      </c>
      <c r="D74" s="88">
        <f>'2019 Ventilation List SORT'!C74</f>
        <v>0.15</v>
      </c>
      <c r="E74" s="88">
        <f>'2019 Ventilation List SORT'!D74</f>
        <v>0</v>
      </c>
      <c r="F74" s="88">
        <f>'2019 Ventilation List SORT'!E74</f>
        <v>0</v>
      </c>
      <c r="G74" s="88">
        <f>'2019 Ventilation List SORT'!F74</f>
        <v>0</v>
      </c>
      <c r="H74" s="88">
        <f>'2019 Ventilation List SORT'!G74</f>
        <v>1</v>
      </c>
      <c r="I74" s="85">
        <f>IF(ISNUMBER(FIND("F",'2019 Ventilation List SORT'!H74)),IF(FIND("F",'2019 Ventilation List SORT'!H74)=1,1,IF(ISNUMBER(FIND(", F",'2019 Ventilation List SORT'!H74)),1,0)),0)</f>
        <v>1</v>
      </c>
      <c r="J74" s="88">
        <f t="shared" si="3"/>
        <v>15</v>
      </c>
      <c r="K74" s="108">
        <f t="shared" si="4"/>
        <v>33.333333333333336</v>
      </c>
      <c r="L74" s="119">
        <f t="shared" si="5"/>
        <v>69</v>
      </c>
      <c r="M74" s="20" t="s">
        <v>392</v>
      </c>
    </row>
    <row r="75" spans="2:13" ht="12.75" customHeight="1">
      <c r="B75" s="85" t="str">
        <f>'2019 Ventilation List SORT'!A75</f>
        <v>Misc - Warehouses</v>
      </c>
      <c r="C75" s="88">
        <f>'2019 Ventilation List SORT'!B75</f>
        <v>0.15</v>
      </c>
      <c r="D75" s="88">
        <f>'2019 Ventilation List SORT'!C75</f>
        <v>0.15</v>
      </c>
      <c r="E75" s="88">
        <f>'2019 Ventilation List SORT'!D75</f>
        <v>0</v>
      </c>
      <c r="F75" s="88">
        <f>'2019 Ventilation List SORT'!E75</f>
        <v>0</v>
      </c>
      <c r="G75" s="88">
        <f>'2019 Ventilation List SORT'!F75</f>
        <v>0</v>
      </c>
      <c r="H75" s="88">
        <f>'2019 Ventilation List SORT'!G75</f>
        <v>2</v>
      </c>
      <c r="I75" s="85">
        <f>IF(ISNUMBER(FIND("F",'2019 Ventilation List SORT'!H75)),IF(FIND("F",'2019 Ventilation List SORT'!H75)=1,1,IF(ISNUMBER(FIND(", F",'2019 Ventilation List SORT'!H75)),1,0)),0)</f>
        <v>0</v>
      </c>
      <c r="J75" s="88">
        <f t="shared" si="3"/>
        <v>15</v>
      </c>
      <c r="K75" s="108">
        <f t="shared" si="4"/>
        <v>0</v>
      </c>
      <c r="L75" s="119">
        <f t="shared" si="5"/>
        <v>70</v>
      </c>
      <c r="M75" s="20" t="s">
        <v>392</v>
      </c>
    </row>
    <row r="76" spans="2:13" ht="12.75" customHeight="1">
      <c r="B76" s="85" t="str">
        <f>'2019 Ventilation List SORT'!A76</f>
        <v>Office - Breakrooms</v>
      </c>
      <c r="C76" s="88">
        <f>'2019 Ventilation List SORT'!B76</f>
        <v>0.5</v>
      </c>
      <c r="D76" s="88">
        <f>'2019 Ventilation List SORT'!C76</f>
        <v>0.15</v>
      </c>
      <c r="E76" s="88">
        <f>'2019 Ventilation List SORT'!D76</f>
        <v>0</v>
      </c>
      <c r="F76" s="88">
        <f>'2019 Ventilation List SORT'!E76</f>
        <v>0</v>
      </c>
      <c r="G76" s="88">
        <f>'2019 Ventilation List SORT'!F76</f>
        <v>0</v>
      </c>
      <c r="H76" s="88">
        <f>'2019 Ventilation List SORT'!G76</f>
        <v>1</v>
      </c>
      <c r="I76" s="85">
        <f>IF(ISNUMBER(FIND("F",'2019 Ventilation List SORT'!H76)),IF(FIND("F",'2019 Ventilation List SORT'!H76)=1,1,IF(ISNUMBER(FIND(", F",'2019 Ventilation List SORT'!H76)),1,0)),0)</f>
        <v>0</v>
      </c>
      <c r="J76" s="88">
        <f t="shared" si="3"/>
        <v>15</v>
      </c>
      <c r="K76" s="108">
        <f t="shared" si="4"/>
        <v>33.333333333333336</v>
      </c>
      <c r="L76" s="119">
        <f t="shared" si="5"/>
        <v>71</v>
      </c>
      <c r="M76" s="20" t="s">
        <v>392</v>
      </c>
    </row>
    <row r="77" spans="2:13" ht="12.75" customHeight="1">
      <c r="B77" s="85" t="str">
        <f>'2019 Ventilation List SORT'!A77</f>
        <v>Office - Main entry lobbies</v>
      </c>
      <c r="C77" s="88">
        <f>'2019 Ventilation List SORT'!B77</f>
        <v>0.5</v>
      </c>
      <c r="D77" s="88">
        <f>'2019 Ventilation List SORT'!C77</f>
        <v>0.15</v>
      </c>
      <c r="E77" s="88">
        <f>'2019 Ventilation List SORT'!D77</f>
        <v>0</v>
      </c>
      <c r="F77" s="88">
        <f>'2019 Ventilation List SORT'!E77</f>
        <v>0</v>
      </c>
      <c r="G77" s="88">
        <f>'2019 Ventilation List SORT'!F77</f>
        <v>0</v>
      </c>
      <c r="H77" s="88">
        <f>'2019 Ventilation List SORT'!G77</f>
        <v>1</v>
      </c>
      <c r="I77" s="85">
        <f>IF(ISNUMBER(FIND("F",'2019 Ventilation List SORT'!H77)),IF(FIND("F",'2019 Ventilation List SORT'!H77)=1,1,IF(ISNUMBER(FIND(", F",'2019 Ventilation List SORT'!H77)),1,0)),0)</f>
        <v>1</v>
      </c>
      <c r="J77" s="88">
        <f t="shared" si="3"/>
        <v>15</v>
      </c>
      <c r="K77" s="108">
        <f t="shared" si="4"/>
        <v>33.333333333333336</v>
      </c>
      <c r="L77" s="119">
        <f t="shared" si="5"/>
        <v>72</v>
      </c>
      <c r="M77" s="20" t="s">
        <v>392</v>
      </c>
    </row>
    <row r="78" spans="2:13" ht="12.75" customHeight="1">
      <c r="B78" s="85" t="str">
        <f>'2019 Ventilation List SORT'!A78</f>
        <v>Office - Occupiable storage rooms for dry materials</v>
      </c>
      <c r="C78" s="88">
        <f>'2019 Ventilation List SORT'!B78</f>
        <v>0.15</v>
      </c>
      <c r="D78" s="88">
        <f>'2019 Ventilation List SORT'!C78</f>
        <v>0.15</v>
      </c>
      <c r="E78" s="88">
        <f>'2019 Ventilation List SORT'!D78</f>
        <v>0</v>
      </c>
      <c r="F78" s="88">
        <f>'2019 Ventilation List SORT'!E78</f>
        <v>0</v>
      </c>
      <c r="G78" s="88">
        <f>'2019 Ventilation List SORT'!F78</f>
        <v>0</v>
      </c>
      <c r="H78" s="88">
        <f>'2019 Ventilation List SORT'!G78</f>
        <v>1</v>
      </c>
      <c r="I78" s="85">
        <f>IF(ISNUMBER(FIND("F",'2019 Ventilation List SORT'!H78)),IF(FIND("F",'2019 Ventilation List SORT'!H78)=1,1,IF(ISNUMBER(FIND(", F",'2019 Ventilation List SORT'!H78)),1,0)),0)</f>
        <v>0</v>
      </c>
      <c r="J78" s="88">
        <f t="shared" si="3"/>
        <v>15</v>
      </c>
      <c r="K78" s="108">
        <f t="shared" si="4"/>
        <v>0</v>
      </c>
      <c r="L78" s="119">
        <f t="shared" si="5"/>
        <v>73</v>
      </c>
      <c r="M78" s="20" t="s">
        <v>392</v>
      </c>
    </row>
    <row r="79" spans="2:13" ht="12.75" customHeight="1">
      <c r="B79" s="85" t="str">
        <f>'2019 Ventilation List SORT'!A79</f>
        <v>Office - Office space</v>
      </c>
      <c r="C79" s="88">
        <f>'2019 Ventilation List SORT'!B79</f>
        <v>0.15</v>
      </c>
      <c r="D79" s="88">
        <f>'2019 Ventilation List SORT'!C79</f>
        <v>0.15</v>
      </c>
      <c r="E79" s="88">
        <f>'2019 Ventilation List SORT'!D79</f>
        <v>0</v>
      </c>
      <c r="F79" s="88">
        <f>'2019 Ventilation List SORT'!E79</f>
        <v>0</v>
      </c>
      <c r="G79" s="88">
        <f>'2019 Ventilation List SORT'!F79</f>
        <v>0</v>
      </c>
      <c r="H79" s="88">
        <f>'2019 Ventilation List SORT'!G79</f>
        <v>1</v>
      </c>
      <c r="I79" s="85">
        <f>IF(ISNUMBER(FIND("F",'2019 Ventilation List SORT'!H79)),IF(FIND("F",'2019 Ventilation List SORT'!H79)=1,1,IF(ISNUMBER(FIND(", F",'2019 Ventilation List SORT'!H79)),1,0)),0)</f>
        <v>1</v>
      </c>
      <c r="J79" s="88">
        <f t="shared" si="3"/>
        <v>15</v>
      </c>
      <c r="K79" s="108">
        <f t="shared" si="4"/>
        <v>0</v>
      </c>
      <c r="L79" s="119">
        <f t="shared" si="5"/>
        <v>74</v>
      </c>
      <c r="M79" s="20" t="s">
        <v>392</v>
      </c>
    </row>
    <row r="80" spans="2:13" ht="12.75" customHeight="1">
      <c r="B80" s="85" t="str">
        <f>'2019 Ventilation List SORT'!A80</f>
        <v>Office - Reception areas</v>
      </c>
      <c r="C80" s="88">
        <f>'2019 Ventilation List SORT'!B80</f>
        <v>0.15</v>
      </c>
      <c r="D80" s="88">
        <f>'2019 Ventilation List SORT'!C80</f>
        <v>0.15</v>
      </c>
      <c r="E80" s="88">
        <f>'2019 Ventilation List SORT'!D80</f>
        <v>0</v>
      </c>
      <c r="F80" s="88">
        <f>'2019 Ventilation List SORT'!E80</f>
        <v>0</v>
      </c>
      <c r="G80" s="88">
        <f>'2019 Ventilation List SORT'!F80</f>
        <v>0</v>
      </c>
      <c r="H80" s="88">
        <f>'2019 Ventilation List SORT'!G80</f>
        <v>1</v>
      </c>
      <c r="I80" s="85">
        <f>IF(ISNUMBER(FIND("F",'2019 Ventilation List SORT'!H80)),IF(FIND("F",'2019 Ventilation List SORT'!H80)=1,1,IF(ISNUMBER(FIND(", F",'2019 Ventilation List SORT'!H80)),1,0)),0)</f>
        <v>1</v>
      </c>
      <c r="J80" s="88">
        <f t="shared" si="3"/>
        <v>15</v>
      </c>
      <c r="K80" s="108">
        <f t="shared" si="4"/>
        <v>0</v>
      </c>
      <c r="L80" s="119">
        <f t="shared" si="5"/>
        <v>75</v>
      </c>
      <c r="M80" s="20" t="s">
        <v>392</v>
      </c>
    </row>
    <row r="81" spans="2:13" ht="12.75" customHeight="1">
      <c r="B81" s="85" t="str">
        <f>'2019 Ventilation List SORT'!A81</f>
        <v>Office - Telephone/data entry</v>
      </c>
      <c r="C81" s="88">
        <f>'2019 Ventilation List SORT'!B81</f>
        <v>0.15</v>
      </c>
      <c r="D81" s="88">
        <f>'2019 Ventilation List SORT'!C81</f>
        <v>0.15</v>
      </c>
      <c r="E81" s="88">
        <f>'2019 Ventilation List SORT'!D81</f>
        <v>0</v>
      </c>
      <c r="F81" s="88">
        <f>'2019 Ventilation List SORT'!E81</f>
        <v>0</v>
      </c>
      <c r="G81" s="88">
        <f>'2019 Ventilation List SORT'!F81</f>
        <v>0</v>
      </c>
      <c r="H81" s="88">
        <f>'2019 Ventilation List SORT'!G81</f>
        <v>1</v>
      </c>
      <c r="I81" s="85">
        <f>IF(ISNUMBER(FIND("F",'2019 Ventilation List SORT'!H81)),IF(FIND("F",'2019 Ventilation List SORT'!H81)=1,1,IF(ISNUMBER(FIND(", F",'2019 Ventilation List SORT'!H81)),1,0)),0)</f>
        <v>1</v>
      </c>
      <c r="J81" s="88">
        <f t="shared" si="3"/>
        <v>15</v>
      </c>
      <c r="K81" s="108">
        <f t="shared" si="4"/>
        <v>0</v>
      </c>
      <c r="L81" s="119">
        <f t="shared" si="5"/>
        <v>76</v>
      </c>
      <c r="M81" s="20" t="s">
        <v>392</v>
      </c>
    </row>
    <row r="82" spans="2:13" ht="12.75" customHeight="1">
      <c r="B82" s="85" t="str">
        <f>'2019 Ventilation List SORT'!A82</f>
        <v>Residential - Common corridors</v>
      </c>
      <c r="C82" s="88">
        <f>'2019 Ventilation List SORT'!B82</f>
        <v>0.15</v>
      </c>
      <c r="D82" s="88">
        <f>'2019 Ventilation List SORT'!C82</f>
        <v>0.15</v>
      </c>
      <c r="E82" s="88">
        <f>'2019 Ventilation List SORT'!D82</f>
        <v>0</v>
      </c>
      <c r="F82" s="88">
        <f>'2019 Ventilation List SORT'!E82</f>
        <v>0</v>
      </c>
      <c r="G82" s="88">
        <f>'2019 Ventilation List SORT'!F82</f>
        <v>0</v>
      </c>
      <c r="H82" s="88">
        <f>'2019 Ventilation List SORT'!G82</f>
        <v>1</v>
      </c>
      <c r="I82" s="85">
        <f>IF(ISNUMBER(FIND("F",'2019 Ventilation List SORT'!H82)),IF(FIND("F",'2019 Ventilation List SORT'!H82)=1,1,IF(ISNUMBER(FIND(", F",'2019 Ventilation List SORT'!H82)),1,0)),0)</f>
        <v>1</v>
      </c>
      <c r="J82" s="88">
        <f t="shared" si="3"/>
        <v>15</v>
      </c>
      <c r="K82" s="108">
        <f t="shared" si="4"/>
        <v>0</v>
      </c>
      <c r="L82" s="119">
        <f t="shared" si="5"/>
        <v>77</v>
      </c>
      <c r="M82" s="20" t="s">
        <v>392</v>
      </c>
    </row>
    <row r="83" spans="2:13" ht="12.75" customHeight="1">
      <c r="B83" s="85" t="str">
        <f>'2019 Ventilation List SORT'!A83</f>
        <v>Retail - Barbershop</v>
      </c>
      <c r="C83" s="88">
        <f>'2019 Ventilation List SORT'!B83</f>
        <v>0.4</v>
      </c>
      <c r="D83" s="88">
        <v>0.4</v>
      </c>
      <c r="E83" s="88">
        <f>'2019 Ventilation List SORT'!D83</f>
        <v>0</v>
      </c>
      <c r="F83" s="88">
        <f>'2019 Ventilation List SORT'!E83</f>
        <v>0</v>
      </c>
      <c r="G83" s="151">
        <f>'2019 Ventilation List SORT'!F83</f>
        <v>0.5</v>
      </c>
      <c r="H83" s="88">
        <f>'2019 Ventilation List SORT'!G83</f>
        <v>2</v>
      </c>
      <c r="I83" s="85">
        <f>IF(ISNUMBER(FIND("F",'2019 Ventilation List SORT'!H83)),IF(FIND("F",'2019 Ventilation List SORT'!H83)=1,1,IF(ISNUMBER(FIND(", F",'2019 Ventilation List SORT'!H83)),1,0)),0)</f>
        <v>1</v>
      </c>
      <c r="J83" s="88">
        <f t="shared" si="3"/>
        <v>15</v>
      </c>
      <c r="K83" s="108">
        <f t="shared" si="4"/>
        <v>0</v>
      </c>
      <c r="L83" s="119">
        <f t="shared" si="5"/>
        <v>78</v>
      </c>
      <c r="M83" s="20" t="s">
        <v>392</v>
      </c>
    </row>
    <row r="84" spans="2:13" ht="12.75" customHeight="1">
      <c r="B84" s="85" t="str">
        <f>'2019 Ventilation List SORT'!A84</f>
        <v>Retail - Beauty and nail salons</v>
      </c>
      <c r="C84" s="88">
        <f>'2019 Ventilation List SORT'!B84</f>
        <v>0.4</v>
      </c>
      <c r="D84" s="88">
        <v>0.4</v>
      </c>
      <c r="E84" s="88">
        <f>'2019 Ventilation List SORT'!D84</f>
        <v>0</v>
      </c>
      <c r="F84" s="88">
        <f>'2019 Ventilation List SORT'!E84</f>
        <v>0</v>
      </c>
      <c r="G84" s="151">
        <f>'2019 Ventilation List SORT'!F84</f>
        <v>0.6</v>
      </c>
      <c r="H84" s="88">
        <f>'2019 Ventilation List SORT'!G84</f>
        <v>2</v>
      </c>
      <c r="I84" s="85">
        <f>IF(ISNUMBER(FIND("F",'2019 Ventilation List SORT'!H84)),IF(FIND("F",'2019 Ventilation List SORT'!H84)=1,1,IF(ISNUMBER(FIND(", F",'2019 Ventilation List SORT'!H84)),1,0)),0)</f>
        <v>0</v>
      </c>
      <c r="J84" s="88">
        <f t="shared" si="3"/>
        <v>15</v>
      </c>
      <c r="K84" s="108">
        <f t="shared" si="4"/>
        <v>0</v>
      </c>
      <c r="L84" s="119">
        <f t="shared" si="5"/>
        <v>79</v>
      </c>
      <c r="M84" s="20" t="s">
        <v>392</v>
      </c>
    </row>
    <row r="85" spans="2:13" ht="12.75" customHeight="1">
      <c r="B85" s="85" t="str">
        <f>'2019 Ventilation List SORT'!A85</f>
        <v>Retail - Coin-operated laundries</v>
      </c>
      <c r="C85" s="88">
        <f>'2019 Ventilation List SORT'!B85</f>
        <v>0.3</v>
      </c>
      <c r="D85" s="88">
        <v>0.3</v>
      </c>
      <c r="E85" s="88">
        <f>'2019 Ventilation List SORT'!D85</f>
        <v>0</v>
      </c>
      <c r="F85" s="88">
        <f>'2019 Ventilation List SORT'!E85</f>
        <v>0</v>
      </c>
      <c r="G85" s="88">
        <f>'2019 Ventilation List SORT'!F85</f>
        <v>0</v>
      </c>
      <c r="H85" s="88">
        <f>'2019 Ventilation List SORT'!G85</f>
        <v>2</v>
      </c>
      <c r="I85" s="85">
        <f>IF(ISNUMBER(FIND("F",'2019 Ventilation List SORT'!H85)),IF(FIND("F",'2019 Ventilation List SORT'!H85)=1,1,IF(ISNUMBER(FIND(", F",'2019 Ventilation List SORT'!H85)),1,0)),0)</f>
        <v>0</v>
      </c>
      <c r="J85" s="88">
        <f t="shared" si="3"/>
        <v>15</v>
      </c>
      <c r="K85" s="108">
        <f t="shared" si="4"/>
        <v>0</v>
      </c>
      <c r="L85" s="119">
        <f t="shared" si="5"/>
        <v>80</v>
      </c>
      <c r="M85" s="20" t="s">
        <v>392</v>
      </c>
    </row>
    <row r="86" spans="2:13" ht="12.75" customHeight="1">
      <c r="B86" s="85" t="str">
        <f>'2019 Ventilation List SORT'!A86</f>
        <v>Retail - Mall common areas</v>
      </c>
      <c r="C86" s="88">
        <f>'2019 Ventilation List SORT'!B86</f>
        <v>0.25</v>
      </c>
      <c r="D86" s="88">
        <f>'2019 Ventilation List SORT'!C86</f>
        <v>0.15</v>
      </c>
      <c r="E86" s="88">
        <f>'2019 Ventilation List SORT'!D86</f>
        <v>0</v>
      </c>
      <c r="F86" s="88">
        <f>'2019 Ventilation List SORT'!E86</f>
        <v>0</v>
      </c>
      <c r="G86" s="88">
        <f>'2019 Ventilation List SORT'!F86</f>
        <v>0</v>
      </c>
      <c r="H86" s="88">
        <f>'2019 Ventilation List SORT'!G86</f>
        <v>1</v>
      </c>
      <c r="I86" s="85">
        <f>IF(ISNUMBER(FIND("F",'2019 Ventilation List SORT'!H86)),IF(FIND("F",'2019 Ventilation List SORT'!H86)=1,1,IF(ISNUMBER(FIND(", F",'2019 Ventilation List SORT'!H86)),1,0)),0)</f>
        <v>1</v>
      </c>
      <c r="J86" s="88">
        <f t="shared" si="3"/>
        <v>15</v>
      </c>
      <c r="K86" s="108">
        <f t="shared" si="4"/>
        <v>16.666666666666668</v>
      </c>
      <c r="L86" s="119">
        <f t="shared" si="5"/>
        <v>81</v>
      </c>
      <c r="M86" s="20" t="s">
        <v>392</v>
      </c>
    </row>
    <row r="87" spans="2:13" ht="12.75" customHeight="1">
      <c r="B87" s="85" t="str">
        <f>'2019 Ventilation List SORT'!A87</f>
        <v>Retail - Pet shops (animal areas)</v>
      </c>
      <c r="C87" s="88">
        <f>'2019 Ventilation List SORT'!B87</f>
        <v>0.25</v>
      </c>
      <c r="D87" s="88">
        <f>'2019 Ventilation List SORT'!C87</f>
        <v>0.15</v>
      </c>
      <c r="E87" s="88">
        <f>'2019 Ventilation List SORT'!D87</f>
        <v>0</v>
      </c>
      <c r="F87" s="88">
        <f>'2019 Ventilation List SORT'!E87</f>
        <v>0</v>
      </c>
      <c r="G87" s="151">
        <f>'2019 Ventilation List SORT'!F87</f>
        <v>0.9</v>
      </c>
      <c r="H87" s="88">
        <f>'2019 Ventilation List SORT'!G87</f>
        <v>2</v>
      </c>
      <c r="I87" s="85">
        <f>IF(ISNUMBER(FIND("F",'2019 Ventilation List SORT'!H87)),IF(FIND("F",'2019 Ventilation List SORT'!H87)=1,1,IF(ISNUMBER(FIND(", F",'2019 Ventilation List SORT'!H87)),1,0)),0)</f>
        <v>0</v>
      </c>
      <c r="J87" s="88">
        <f t="shared" si="3"/>
        <v>15</v>
      </c>
      <c r="K87" s="108">
        <f t="shared" si="4"/>
        <v>16.666666666666668</v>
      </c>
      <c r="L87" s="119">
        <f t="shared" si="5"/>
        <v>82</v>
      </c>
      <c r="M87" s="20" t="s">
        <v>392</v>
      </c>
    </row>
    <row r="88" spans="2:13" ht="12.75" customHeight="1">
      <c r="B88" s="85" t="str">
        <f>'2019 Ventilation List SORT'!A88</f>
        <v>Retail - Sales</v>
      </c>
      <c r="C88" s="88">
        <f>'2019 Ventilation List SORT'!B88</f>
        <v>0.25</v>
      </c>
      <c r="D88" s="88">
        <f>'2019 Ventilation List SORT'!C88</f>
        <v>0.2</v>
      </c>
      <c r="E88" s="88">
        <f>'2019 Ventilation List SORT'!D88</f>
        <v>0</v>
      </c>
      <c r="F88" s="88">
        <f>'2019 Ventilation List SORT'!E88</f>
        <v>0</v>
      </c>
      <c r="G88" s="88">
        <f>'2019 Ventilation List SORT'!F88</f>
        <v>0</v>
      </c>
      <c r="H88" s="88">
        <f>'2019 Ventilation List SORT'!G88</f>
        <v>2</v>
      </c>
      <c r="I88" s="85">
        <f>IF(ISNUMBER(FIND("F",'2019 Ventilation List SORT'!H88)),IF(FIND("F",'2019 Ventilation List SORT'!H88)=1,1,IF(ISNUMBER(FIND(", F",'2019 Ventilation List SORT'!H88)),1,0)),0)</f>
        <v>0</v>
      </c>
      <c r="J88" s="88">
        <f t="shared" si="3"/>
        <v>15</v>
      </c>
      <c r="K88" s="108">
        <f t="shared" si="4"/>
        <v>16.666666666666668</v>
      </c>
      <c r="L88" s="119">
        <f t="shared" si="5"/>
        <v>83</v>
      </c>
      <c r="M88" s="20" t="s">
        <v>392</v>
      </c>
    </row>
    <row r="89" spans="2:13" ht="12.75" customHeight="1">
      <c r="B89" s="85" t="str">
        <f>'2019 Ventilation List SORT'!A89</f>
        <v>Retail - Supermarket</v>
      </c>
      <c r="C89" s="88">
        <f>'2019 Ventilation List SORT'!B89</f>
        <v>0.25</v>
      </c>
      <c r="D89" s="88">
        <f>'2019 Ventilation List SORT'!C89</f>
        <v>0.2</v>
      </c>
      <c r="E89" s="88">
        <f>'2019 Ventilation List SORT'!D89</f>
        <v>0</v>
      </c>
      <c r="F89" s="88">
        <f>'2019 Ventilation List SORT'!E89</f>
        <v>0</v>
      </c>
      <c r="G89" s="88">
        <f>'2019 Ventilation List SORT'!F89</f>
        <v>0</v>
      </c>
      <c r="H89" s="88">
        <f>'2019 Ventilation List SORT'!G89</f>
        <v>1</v>
      </c>
      <c r="I89" s="85">
        <f>IF(ISNUMBER(FIND("F",'2019 Ventilation List SORT'!H89)),IF(FIND("F",'2019 Ventilation List SORT'!H89)=1,1,IF(ISNUMBER(FIND(", F",'2019 Ventilation List SORT'!H89)),1,0)),0)</f>
        <v>1</v>
      </c>
      <c r="J89" s="88">
        <f t="shared" si="3"/>
        <v>15</v>
      </c>
      <c r="K89" s="108">
        <f t="shared" si="4"/>
        <v>16.666666666666668</v>
      </c>
      <c r="L89" s="119">
        <f t="shared" si="5"/>
        <v>84</v>
      </c>
      <c r="M89" s="20" t="s">
        <v>392</v>
      </c>
    </row>
    <row r="90" spans="2:13" ht="12.75" customHeight="1">
      <c r="B90" s="85" t="str">
        <f>'2019 Ventilation List SORT'!A90</f>
        <v>Sports/Entertainment - Bowling alley (seating)</v>
      </c>
      <c r="C90" s="88">
        <f>'2019 Ventilation List SORT'!B90</f>
        <v>1.07</v>
      </c>
      <c r="D90" s="88">
        <f>'2019 Ventilation List SORT'!C90</f>
        <v>0.15</v>
      </c>
      <c r="E90" s="88">
        <f>'2019 Ventilation List SORT'!D90</f>
        <v>0</v>
      </c>
      <c r="F90" s="88">
        <f>'2019 Ventilation List SORT'!E90</f>
        <v>0</v>
      </c>
      <c r="G90" s="88">
        <f>'2019 Ventilation List SORT'!F90</f>
        <v>0</v>
      </c>
      <c r="H90" s="88">
        <f>'2019 Ventilation List SORT'!G90</f>
        <v>1</v>
      </c>
      <c r="I90" s="85">
        <f>IF(ISNUMBER(FIND("F",'2019 Ventilation List SORT'!H90)),IF(FIND("F",'2019 Ventilation List SORT'!H90)=1,1,IF(ISNUMBER(FIND(", F",'2019 Ventilation List SORT'!H90)),1,0)),0)</f>
        <v>0</v>
      </c>
      <c r="J90" s="88">
        <f t="shared" si="3"/>
        <v>15</v>
      </c>
      <c r="K90" s="108">
        <f t="shared" si="4"/>
        <v>71.333333333333329</v>
      </c>
      <c r="L90" s="119">
        <f t="shared" si="5"/>
        <v>85</v>
      </c>
      <c r="M90" s="20" t="s">
        <v>392</v>
      </c>
    </row>
    <row r="91" spans="2:13" ht="12.75" customHeight="1">
      <c r="B91" s="85" t="str">
        <f>'2019 Ventilation List SORT'!A91</f>
        <v>Sports/Entertainment - Disco/dance floors</v>
      </c>
      <c r="C91" s="88">
        <f>'2019 Ventilation List SORT'!B91</f>
        <v>1.5</v>
      </c>
      <c r="D91" s="88">
        <f>'2019 Ventilation List SORT'!C91</f>
        <v>0.15</v>
      </c>
      <c r="E91" s="88">
        <f>'2019 Ventilation List SORT'!D91</f>
        <v>0</v>
      </c>
      <c r="F91" s="88">
        <f>'2019 Ventilation List SORT'!E91</f>
        <v>0</v>
      </c>
      <c r="G91" s="88">
        <f>'2019 Ventilation List SORT'!F91</f>
        <v>0</v>
      </c>
      <c r="H91" s="88">
        <f>'2019 Ventilation List SORT'!G91</f>
        <v>2</v>
      </c>
      <c r="I91" s="85">
        <f>IF(ISNUMBER(FIND("F",'2019 Ventilation List SORT'!H91)),IF(FIND("F",'2019 Ventilation List SORT'!H91)=1,1,IF(ISNUMBER(FIND(", F",'2019 Ventilation List SORT'!H91)),1,0)),0)</f>
        <v>1</v>
      </c>
      <c r="J91" s="88">
        <f t="shared" si="3"/>
        <v>15</v>
      </c>
      <c r="K91" s="108">
        <f t="shared" si="4"/>
        <v>100</v>
      </c>
      <c r="L91" s="119">
        <f t="shared" si="5"/>
        <v>86</v>
      </c>
      <c r="M91" s="20" t="s">
        <v>392</v>
      </c>
    </row>
    <row r="92" spans="2:13" ht="12.75" customHeight="1">
      <c r="B92" s="85" t="str">
        <f>'2019 Ventilation List SORT'!A92</f>
        <v>Sports/Entertainment - Gambling casinos</v>
      </c>
      <c r="C92" s="88">
        <f>'2019 Ventilation List SORT'!B92</f>
        <v>0.68</v>
      </c>
      <c r="D92" s="88">
        <f>'2019 Ventilation List SORT'!C92</f>
        <v>0.15</v>
      </c>
      <c r="E92" s="88">
        <f>'2019 Ventilation List SORT'!D92</f>
        <v>0</v>
      </c>
      <c r="F92" s="88">
        <f>'2019 Ventilation List SORT'!E92</f>
        <v>0</v>
      </c>
      <c r="G92" s="88">
        <f>'2019 Ventilation List SORT'!F92</f>
        <v>0</v>
      </c>
      <c r="H92" s="88">
        <f>'2019 Ventilation List SORT'!G92</f>
        <v>1</v>
      </c>
      <c r="I92" s="85">
        <f>IF(ISNUMBER(FIND("F",'2019 Ventilation List SORT'!H92)),IF(FIND("F",'2019 Ventilation List SORT'!H92)=1,1,IF(ISNUMBER(FIND(", F",'2019 Ventilation List SORT'!H92)),1,0)),0)</f>
        <v>0</v>
      </c>
      <c r="J92" s="88">
        <f t="shared" si="3"/>
        <v>15</v>
      </c>
      <c r="K92" s="108">
        <f t="shared" si="4"/>
        <v>45.333333333333336</v>
      </c>
      <c r="L92" s="119">
        <f t="shared" si="5"/>
        <v>87</v>
      </c>
      <c r="M92" s="20" t="s">
        <v>392</v>
      </c>
    </row>
    <row r="93" spans="2:13" ht="12.75" customHeight="1">
      <c r="B93" s="85" t="str">
        <f>'2019 Ventilation List SORT'!A93</f>
        <v>Sports/Entertainment - Game arcades</v>
      </c>
      <c r="C93" s="88">
        <f>'2019 Ventilation List SORT'!B93</f>
        <v>0.68</v>
      </c>
      <c r="D93" s="88">
        <f>'2019 Ventilation List SORT'!C93</f>
        <v>0.15</v>
      </c>
      <c r="E93" s="88">
        <f>'2019 Ventilation List SORT'!D93</f>
        <v>0</v>
      </c>
      <c r="F93" s="88">
        <f>'2019 Ventilation List SORT'!E93</f>
        <v>0</v>
      </c>
      <c r="G93" s="88">
        <f>'2019 Ventilation List SORT'!F93</f>
        <v>0</v>
      </c>
      <c r="H93" s="88">
        <f>'2019 Ventilation List SORT'!G93</f>
        <v>1</v>
      </c>
      <c r="I93" s="85">
        <f>IF(ISNUMBER(FIND("F",'2019 Ventilation List SORT'!H93)),IF(FIND("F",'2019 Ventilation List SORT'!H93)=1,1,IF(ISNUMBER(FIND(", F",'2019 Ventilation List SORT'!H93)),1,0)),0)</f>
        <v>0</v>
      </c>
      <c r="J93" s="88">
        <f t="shared" si="3"/>
        <v>15</v>
      </c>
      <c r="K93" s="108">
        <f t="shared" si="4"/>
        <v>45.333333333333336</v>
      </c>
      <c r="L93" s="119">
        <f t="shared" si="5"/>
        <v>88</v>
      </c>
      <c r="M93" s="20" t="s">
        <v>392</v>
      </c>
    </row>
    <row r="94" spans="2:13" ht="12.75" customHeight="1">
      <c r="B94" s="85" t="str">
        <f>'2019 Ventilation List SORT'!A94</f>
        <v>Sports/Entertainment - Gym, sports arena (play area)</v>
      </c>
      <c r="C94" s="88">
        <f>'2019 Ventilation List SORT'!B94</f>
        <v>0.5</v>
      </c>
      <c r="D94" s="88">
        <f>'2019 Ventilation List SORT'!C94</f>
        <v>0.15</v>
      </c>
      <c r="E94" s="88">
        <f>'2019 Ventilation List SORT'!D94</f>
        <v>0</v>
      </c>
      <c r="F94" s="88">
        <f>'2019 Ventilation List SORT'!E94</f>
        <v>0</v>
      </c>
      <c r="G94" s="88">
        <f>'2019 Ventilation List SORT'!F94</f>
        <v>0</v>
      </c>
      <c r="H94" s="88">
        <f>'2019 Ventilation List SORT'!G94</f>
        <v>2</v>
      </c>
      <c r="I94" s="85">
        <f>IF(ISNUMBER(FIND("F",'2019 Ventilation List SORT'!H94)),IF(FIND("F",'2019 Ventilation List SORT'!H94)=1,1,IF(ISNUMBER(FIND(", F",'2019 Ventilation List SORT'!H94)),1,0)),0)</f>
        <v>0</v>
      </c>
      <c r="J94" s="88">
        <f t="shared" si="3"/>
        <v>15</v>
      </c>
      <c r="K94" s="108">
        <f t="shared" si="4"/>
        <v>33.333333333333336</v>
      </c>
      <c r="L94" s="119">
        <f t="shared" si="5"/>
        <v>89</v>
      </c>
      <c r="M94" s="20" t="s">
        <v>392</v>
      </c>
    </row>
    <row r="95" spans="2:13" ht="12.75" customHeight="1">
      <c r="B95" s="85" t="str">
        <f>'2019 Ventilation List SORT'!A95</f>
        <v>Sports/Entertainment - Health club/aerobics room</v>
      </c>
      <c r="C95" s="88">
        <f>'2019 Ventilation List SORT'!B95</f>
        <v>0.15</v>
      </c>
      <c r="D95" s="88">
        <f>'2019 Ventilation List SORT'!C95</f>
        <v>0.15</v>
      </c>
      <c r="E95" s="88">
        <f>'2019 Ventilation List SORT'!D95</f>
        <v>0</v>
      </c>
      <c r="F95" s="88">
        <f>'2019 Ventilation List SORT'!E95</f>
        <v>0</v>
      </c>
      <c r="G95" s="88">
        <f>'2019 Ventilation List SORT'!F95</f>
        <v>0</v>
      </c>
      <c r="H95" s="88">
        <f>'2019 Ventilation List SORT'!G95</f>
        <v>2</v>
      </c>
      <c r="I95" s="85">
        <f>IF(ISNUMBER(FIND("F",'2019 Ventilation List SORT'!H95)),IF(FIND("F",'2019 Ventilation List SORT'!H95)=1,1,IF(ISNUMBER(FIND(", F",'2019 Ventilation List SORT'!H95)),1,0)),0)</f>
        <v>0</v>
      </c>
      <c r="J95" s="88">
        <f t="shared" si="3"/>
        <v>15</v>
      </c>
      <c r="K95" s="108">
        <f t="shared" si="4"/>
        <v>0</v>
      </c>
      <c r="L95" s="119">
        <f t="shared" si="5"/>
        <v>90</v>
      </c>
      <c r="M95" s="20" t="s">
        <v>392</v>
      </c>
    </row>
    <row r="96" spans="2:13" ht="12.75" customHeight="1">
      <c r="B96" s="85" t="str">
        <f>'2019 Ventilation List SORT'!A96</f>
        <v>Sports/Entertainment - Health club/weight rooms</v>
      </c>
      <c r="C96" s="88">
        <f>'2019 Ventilation List SORT'!B96</f>
        <v>0.15</v>
      </c>
      <c r="D96" s="88">
        <f>'2019 Ventilation List SORT'!C96</f>
        <v>0.15</v>
      </c>
      <c r="E96" s="88">
        <f>'2019 Ventilation List SORT'!D96</f>
        <v>0</v>
      </c>
      <c r="F96" s="88">
        <f>'2019 Ventilation List SORT'!E96</f>
        <v>0</v>
      </c>
      <c r="G96" s="88">
        <f>'2019 Ventilation List SORT'!F96</f>
        <v>0</v>
      </c>
      <c r="H96" s="88">
        <f>'2019 Ventilation List SORT'!G96</f>
        <v>2</v>
      </c>
      <c r="I96" s="85">
        <f>IF(ISNUMBER(FIND("F",'2019 Ventilation List SORT'!H96)),IF(FIND("F",'2019 Ventilation List SORT'!H96)=1,1,IF(ISNUMBER(FIND(", F",'2019 Ventilation List SORT'!H96)),1,0)),0)</f>
        <v>0</v>
      </c>
      <c r="J96" s="88">
        <f t="shared" si="3"/>
        <v>15</v>
      </c>
      <c r="K96" s="108">
        <f t="shared" si="4"/>
        <v>0</v>
      </c>
      <c r="L96" s="119">
        <f t="shared" si="5"/>
        <v>91</v>
      </c>
      <c r="M96" s="20" t="s">
        <v>392</v>
      </c>
    </row>
    <row r="97" spans="1:13" ht="12.75" customHeight="1">
      <c r="B97" s="85" t="str">
        <f>'2019 Ventilation List SORT'!A97</f>
        <v>Sports/Entertainment - Spectator areas</v>
      </c>
      <c r="C97" s="88">
        <f>'2019 Ventilation List SORT'!B97</f>
        <v>0.5</v>
      </c>
      <c r="D97" s="88">
        <f>'2019 Ventilation List SORT'!C97</f>
        <v>0.15</v>
      </c>
      <c r="E97" s="88">
        <f>'2019 Ventilation List SORT'!D97</f>
        <v>0</v>
      </c>
      <c r="F97" s="88">
        <f>'2019 Ventilation List SORT'!E97</f>
        <v>0</v>
      </c>
      <c r="G97" s="88">
        <f>'2019 Ventilation List SORT'!F97</f>
        <v>0</v>
      </c>
      <c r="H97" s="88">
        <f>'2019 Ventilation List SORT'!G97</f>
        <v>1</v>
      </c>
      <c r="I97" s="85">
        <f>IF(ISNUMBER(FIND("F",'2019 Ventilation List SORT'!H97)),IF(FIND("F",'2019 Ventilation List SORT'!H97)=1,1,IF(ISNUMBER(FIND(", F",'2019 Ventilation List SORT'!H97)),1,0)),0)</f>
        <v>1</v>
      </c>
      <c r="J97" s="88">
        <f t="shared" si="3"/>
        <v>15</v>
      </c>
      <c r="K97" s="108">
        <f t="shared" si="4"/>
        <v>33.333333333333336</v>
      </c>
      <c r="L97" s="119">
        <f t="shared" si="5"/>
        <v>92</v>
      </c>
      <c r="M97" s="20" t="s">
        <v>392</v>
      </c>
    </row>
    <row r="98" spans="1:13" ht="12.75" customHeight="1">
      <c r="B98" s="85" t="str">
        <f>'2019 Ventilation List SORT'!A98</f>
        <v>Sports/Entertainment - Stages, studios</v>
      </c>
      <c r="C98" s="88">
        <f>'2019 Ventilation List SORT'!B98</f>
        <v>0.5</v>
      </c>
      <c r="D98" s="88">
        <f>'2019 Ventilation List SORT'!C98</f>
        <v>0.15</v>
      </c>
      <c r="E98" s="88">
        <f>'2019 Ventilation List SORT'!D98</f>
        <v>0</v>
      </c>
      <c r="F98" s="88">
        <f>'2019 Ventilation List SORT'!E98</f>
        <v>0</v>
      </c>
      <c r="G98" s="88">
        <f>'2019 Ventilation List SORT'!F98</f>
        <v>0</v>
      </c>
      <c r="H98" s="88">
        <f>'2019 Ventilation List SORT'!G98</f>
        <v>1</v>
      </c>
      <c r="I98" s="85">
        <f>IF(ISNUMBER(FIND("F",'2019 Ventilation List SORT'!H98)),IF(FIND("F",'2019 Ventilation List SORT'!H98)=1,1,IF(ISNUMBER(FIND(", F",'2019 Ventilation List SORT'!H98)),1,0)),0)</f>
        <v>1</v>
      </c>
      <c r="J98" s="88">
        <f t="shared" si="3"/>
        <v>15</v>
      </c>
      <c r="K98" s="108">
        <f t="shared" si="4"/>
        <v>33.333333333333336</v>
      </c>
      <c r="L98" s="119">
        <f t="shared" si="5"/>
        <v>93</v>
      </c>
      <c r="M98" s="20" t="s">
        <v>392</v>
      </c>
    </row>
    <row r="99" spans="1:13" ht="12.75" customHeight="1">
      <c r="B99" s="85" t="str">
        <f>'2019 Ventilation List SORT'!A99</f>
        <v>Sports/Entertainment - Swimming (deck)</v>
      </c>
      <c r="C99" s="88">
        <f>'2019 Ventilation List SORT'!B99</f>
        <v>0.5</v>
      </c>
      <c r="D99" s="88">
        <f>'2019 Ventilation List SORT'!C99</f>
        <v>0.15</v>
      </c>
      <c r="E99" s="88">
        <f>'2019 Ventilation List SORT'!D99</f>
        <v>0</v>
      </c>
      <c r="F99" s="88">
        <f>'2019 Ventilation List SORT'!E99</f>
        <v>0</v>
      </c>
      <c r="G99" s="88">
        <f>'2019 Ventilation List SORT'!F99</f>
        <v>0</v>
      </c>
      <c r="H99" s="88">
        <f>'2019 Ventilation List SORT'!G99</f>
        <v>2</v>
      </c>
      <c r="I99" s="85">
        <f>IF(ISNUMBER(FIND("F",'2019 Ventilation List SORT'!H99)),IF(FIND("F",'2019 Ventilation List SORT'!H99)=1,1,IF(ISNUMBER(FIND(", F",'2019 Ventilation List SORT'!H99)),1,0)),0)</f>
        <v>0</v>
      </c>
      <c r="J99" s="88">
        <f t="shared" si="3"/>
        <v>15</v>
      </c>
      <c r="K99" s="108">
        <f t="shared" si="4"/>
        <v>33.333333333333336</v>
      </c>
      <c r="L99" s="119">
        <f t="shared" si="5"/>
        <v>94</v>
      </c>
      <c r="M99" s="20" t="s">
        <v>392</v>
      </c>
    </row>
    <row r="100" spans="1:13" ht="12.75" customHeight="1">
      <c r="B100" s="85" t="str">
        <f>'2019 Ventilation List SORT'!A100</f>
        <v>Sports/Entertainment - Swimming (pool)</v>
      </c>
      <c r="C100" s="88">
        <f>'2019 Ventilation List SORT'!B100</f>
        <v>0.15</v>
      </c>
      <c r="D100" s="88">
        <f>'2019 Ventilation List SORT'!C100</f>
        <v>0.15</v>
      </c>
      <c r="E100" s="88">
        <f>'2019 Ventilation List SORT'!D100</f>
        <v>0</v>
      </c>
      <c r="F100" s="88">
        <f>'2019 Ventilation List SORT'!E100</f>
        <v>0</v>
      </c>
      <c r="G100" s="88">
        <f>'2019 Ventilation List SORT'!F100</f>
        <v>0</v>
      </c>
      <c r="H100" s="88">
        <f>'2019 Ventilation List SORT'!G100</f>
        <v>2</v>
      </c>
      <c r="I100" s="85">
        <f>IF(ISNUMBER(FIND("F",'2019 Ventilation List SORT'!H100)),IF(FIND("F",'2019 Ventilation List SORT'!H100)=1,1,IF(ISNUMBER(FIND(", F",'2019 Ventilation List SORT'!H100)),1,0)),0)</f>
        <v>0</v>
      </c>
      <c r="J100" s="88">
        <f t="shared" si="3"/>
        <v>15</v>
      </c>
      <c r="K100" s="108">
        <f t="shared" si="4"/>
        <v>0</v>
      </c>
      <c r="L100" s="119">
        <f t="shared" si="5"/>
        <v>95</v>
      </c>
      <c r="M100" s="20" t="s">
        <v>392</v>
      </c>
    </row>
    <row r="101" spans="1:13" ht="12.75" customHeight="1">
      <c r="B101" s="85" t="s">
        <v>288</v>
      </c>
      <c r="C101" s="88">
        <v>0</v>
      </c>
      <c r="D101" s="88">
        <v>0</v>
      </c>
      <c r="E101" s="88">
        <v>0</v>
      </c>
      <c r="F101" s="88">
        <v>0</v>
      </c>
      <c r="G101" s="88">
        <v>0</v>
      </c>
      <c r="H101" s="88">
        <v>0</v>
      </c>
      <c r="I101" s="85">
        <v>0</v>
      </c>
      <c r="J101" s="88">
        <v>0</v>
      </c>
      <c r="K101" s="108">
        <f t="shared" si="4"/>
        <v>0</v>
      </c>
      <c r="L101" s="119">
        <f t="shared" si="5"/>
        <v>96</v>
      </c>
      <c r="M101" s="20" t="s">
        <v>535</v>
      </c>
    </row>
    <row r="102" spans="1:13" ht="12.75" customHeight="1">
      <c r="A102" s="105" t="s">
        <v>505</v>
      </c>
      <c r="B102" s="87"/>
      <c r="C102" s="87"/>
      <c r="D102" s="87"/>
      <c r="J102" s="87"/>
      <c r="K102" s="87"/>
      <c r="L102" s="119"/>
    </row>
    <row r="103" spans="1:13" ht="12.75" customHeight="1"/>
    <row r="104" spans="1:13" ht="12.75" customHeight="1"/>
    <row r="105" spans="1:13" ht="12.75" customHeight="1"/>
    <row r="106" spans="1:13" ht="12.75" customHeight="1"/>
    <row r="107" spans="1:13" ht="12.75" customHeight="1"/>
    <row r="108" spans="1:13" ht="12.75" customHeight="1"/>
    <row r="109" spans="1:13" ht="12.75" customHeight="1">
      <c r="C109" s="87"/>
      <c r="D109" s="87"/>
      <c r="J109" s="87"/>
      <c r="K109" s="87"/>
      <c r="L109" s="87"/>
    </row>
    <row r="110" spans="1:13" ht="12.75" customHeight="1">
      <c r="B110" s="87"/>
      <c r="C110" s="87"/>
      <c r="D110" s="87"/>
      <c r="J110" s="87"/>
      <c r="K110" s="87"/>
      <c r="L110" s="87"/>
    </row>
    <row r="111" spans="1:13" ht="12.75" customHeight="1">
      <c r="B111" s="87"/>
      <c r="C111" s="87"/>
      <c r="D111" s="87"/>
      <c r="J111" s="87"/>
      <c r="K111" s="87"/>
      <c r="L111" s="87"/>
    </row>
    <row r="112" spans="1:13" ht="12.75" customHeight="1">
      <c r="B112" s="87"/>
      <c r="C112" s="87"/>
      <c r="D112" s="87"/>
      <c r="J112" s="87"/>
      <c r="K112" s="87"/>
      <c r="L112" s="87"/>
    </row>
    <row r="113" spans="2:12" ht="12.75" customHeight="1">
      <c r="B113" s="87"/>
      <c r="C113" s="87"/>
      <c r="D113" s="87"/>
      <c r="J113" s="87"/>
      <c r="K113" s="87"/>
      <c r="L113" s="87"/>
    </row>
    <row r="114" spans="2:12" ht="12.75" customHeight="1">
      <c r="B114" s="87"/>
      <c r="C114" s="87"/>
      <c r="D114" s="87"/>
      <c r="J114" s="87"/>
      <c r="K114" s="87"/>
      <c r="L114" s="87"/>
    </row>
    <row r="115" spans="2:12" ht="12.75" customHeight="1">
      <c r="C115" s="87"/>
      <c r="D115" s="87"/>
      <c r="J115" s="87"/>
      <c r="K115" s="87"/>
      <c r="L115" s="87"/>
    </row>
    <row r="116" spans="2:12" ht="12.75" customHeight="1">
      <c r="C116" s="87"/>
      <c r="D116" s="87"/>
      <c r="J116" s="87"/>
      <c r="K116" s="87"/>
      <c r="L116" s="87"/>
    </row>
    <row r="117" spans="2:12" ht="12.75" customHeight="1"/>
    <row r="118" spans="2:12" ht="12.75" customHeight="1"/>
    <row r="119" spans="2:12" ht="12.75" customHeight="1"/>
    <row r="120" spans="2:12" ht="12.75" customHeight="1"/>
    <row r="121" spans="2:12" ht="12.75" customHeight="1"/>
    <row r="122" spans="2:12" ht="12.75" customHeight="1"/>
    <row r="123" spans="2:12">
      <c r="B123" s="85"/>
    </row>
    <row r="124" spans="2:12">
      <c r="B124" s="85"/>
    </row>
    <row r="125" spans="2:12">
      <c r="B125" s="85"/>
    </row>
    <row r="126" spans="2:12">
      <c r="B126" s="85"/>
    </row>
    <row r="127" spans="2:12">
      <c r="B127" s="85"/>
    </row>
    <row r="128" spans="2:12">
      <c r="B128" s="85"/>
    </row>
    <row r="129" spans="2:2">
      <c r="B129" s="85"/>
    </row>
    <row r="130" spans="2:2">
      <c r="B130" s="85"/>
    </row>
  </sheetData>
  <autoFilter ref="B5:M102" xr:uid="{00000000-0009-0000-0000-000004000000}"/>
  <conditionalFormatting sqref="A5:B5 A4 D3 J3:L3">
    <cfRule type="expression" dxfId="104" priority="4">
      <formula>IF($AM3="X",TRUE,FALSE)</formula>
    </cfRule>
  </conditionalFormatting>
  <conditionalFormatting sqref="B3">
    <cfRule type="expression" dxfId="103" priority="143">
      <formula>IF($AM4="X",TRUE,FALSE)</formula>
    </cfRule>
  </conditionalFormatting>
  <conditionalFormatting sqref="B4">
    <cfRule type="expression" dxfId="102" priority="3">
      <formula>IF($AM4="X",TRUE,FALSE)</formula>
    </cfRule>
  </conditionalFormatting>
  <conditionalFormatting sqref="C3">
    <cfRule type="expression" dxfId="101" priority="2">
      <formula>IF($AM3="X",TRUE,FALSE)</formula>
    </cfRule>
  </conditionalFormatting>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63CD-AA50-40F9-8D78-8DEBD28FEE54}">
  <dimension ref="A1:M130"/>
  <sheetViews>
    <sheetView zoomScale="70" zoomScaleNormal="70" workbookViewId="0">
      <pane xSplit="2" ySplit="5" topLeftCell="C44" activePane="bottomRight" state="frozen"/>
      <selection pane="bottomRight" activeCell="A87" sqref="A87:XFD87"/>
      <selection pane="bottomLeft" activeCell="A6" sqref="A6"/>
      <selection pane="topRight" activeCell="C1" sqref="C1"/>
    </sheetView>
  </sheetViews>
  <sheetFormatPr defaultColWidth="9.140625" defaultRowHeight="12"/>
  <cols>
    <col min="1" max="1" width="3.42578125" style="86" customWidth="1"/>
    <col min="2" max="2" width="68.5703125" style="86" bestFit="1" customWidth="1"/>
    <col min="3" max="12" width="18.5703125" style="86" customWidth="1"/>
    <col min="13" max="13" width="11.5703125" style="86" customWidth="1"/>
    <col min="14" max="16384" width="9.140625" style="86"/>
  </cols>
  <sheetData>
    <row r="1" spans="1:13" ht="12.75">
      <c r="A1" s="99" t="s">
        <v>565</v>
      </c>
      <c r="B1" s="72"/>
    </row>
    <row r="2" spans="1:13" ht="12.75">
      <c r="A2" s="72" t="s">
        <v>539</v>
      </c>
      <c r="B2" s="72"/>
    </row>
    <row r="3" spans="1:13" ht="12.75">
      <c r="A3" s="72"/>
      <c r="B3" s="100" t="s">
        <v>540</v>
      </c>
      <c r="C3" s="102" t="s">
        <v>541</v>
      </c>
      <c r="D3" s="102" t="s">
        <v>542</v>
      </c>
      <c r="E3" s="103" t="s">
        <v>543</v>
      </c>
      <c r="F3" s="103" t="s">
        <v>544</v>
      </c>
      <c r="G3" s="103" t="s">
        <v>545</v>
      </c>
      <c r="H3" s="103" t="s">
        <v>546</v>
      </c>
      <c r="I3" s="103" t="s">
        <v>547</v>
      </c>
      <c r="J3" s="102" t="s">
        <v>548</v>
      </c>
      <c r="K3" s="102" t="s">
        <v>549</v>
      </c>
      <c r="L3" s="102" t="s">
        <v>550</v>
      </c>
    </row>
    <row r="4" spans="1:13" ht="24">
      <c r="A4" s="22"/>
      <c r="B4" s="101" t="s">
        <v>506</v>
      </c>
      <c r="C4" s="216" t="s">
        <v>566</v>
      </c>
      <c r="D4" s="216" t="s">
        <v>567</v>
      </c>
      <c r="E4" s="216" t="s">
        <v>553</v>
      </c>
      <c r="F4" s="216" t="s">
        <v>554</v>
      </c>
      <c r="G4" s="216" t="s">
        <v>555</v>
      </c>
      <c r="H4" s="104" t="s">
        <v>556</v>
      </c>
      <c r="I4" s="104" t="s">
        <v>236</v>
      </c>
      <c r="J4" s="216" t="s">
        <v>557</v>
      </c>
      <c r="K4" s="216" t="s">
        <v>558</v>
      </c>
      <c r="L4" s="216" t="s">
        <v>559</v>
      </c>
      <c r="M4" s="20" t="s">
        <v>392</v>
      </c>
    </row>
    <row r="5" spans="1:13" ht="14.25">
      <c r="A5" s="21"/>
      <c r="B5" s="101" t="s">
        <v>506</v>
      </c>
      <c r="C5" s="216" t="s">
        <v>560</v>
      </c>
      <c r="D5" s="216" t="s">
        <v>560</v>
      </c>
      <c r="E5" s="216" t="s">
        <v>561</v>
      </c>
      <c r="F5" s="216" t="s">
        <v>561</v>
      </c>
      <c r="G5" s="216" t="s">
        <v>562</v>
      </c>
      <c r="H5" s="104"/>
      <c r="I5" s="104"/>
      <c r="J5" s="216" t="s">
        <v>563</v>
      </c>
      <c r="K5" s="216" t="s">
        <v>564</v>
      </c>
      <c r="L5" s="216"/>
      <c r="M5" s="20" t="s">
        <v>392</v>
      </c>
    </row>
    <row r="6" spans="1:13" ht="12.75" customHeight="1">
      <c r="B6" s="85" t="str">
        <f>'2022 Ventilation List SORT'!A6</f>
        <v>Assembly - Auditorium seating area</v>
      </c>
      <c r="C6" s="88">
        <f>'2022 Ventilation List SORT'!B6</f>
        <v>1.07</v>
      </c>
      <c r="D6" s="88">
        <f>'2022 Ventilation List SORT'!C6</f>
        <v>0.15</v>
      </c>
      <c r="E6" s="88">
        <f>'2022 Ventilation List SORT'!D6</f>
        <v>0</v>
      </c>
      <c r="F6" s="88">
        <f>'2022 Ventilation List SORT'!E6</f>
        <v>0</v>
      </c>
      <c r="G6" s="88">
        <f>'2022 Ventilation List SORT'!F6</f>
        <v>0</v>
      </c>
      <c r="H6" s="88">
        <f>'2022 Ventilation List SORT'!G6</f>
        <v>1</v>
      </c>
      <c r="I6" s="85">
        <f>IF(ISNUMBER(FIND("F",'2022 Ventilation List SORT'!H6)),IF(FIND("F",'2022 Ventilation List SORT'!H6)=1,1,IF(ISNUMBER(FIND(", F",'2022 Ventilation List SORT'!H6)),1,0)),0)</f>
        <v>1</v>
      </c>
      <c r="J6" s="88">
        <f>IF(D6&gt;0,15,0)</f>
        <v>15</v>
      </c>
      <c r="K6" s="108">
        <f>IF(OR(C6=0,C6=D6),0,C6/J6*1000)</f>
        <v>71.333333333333329</v>
      </c>
      <c r="L6" s="119">
        <v>1</v>
      </c>
      <c r="M6" s="20" t="s">
        <v>392</v>
      </c>
    </row>
    <row r="7" spans="1:13" ht="12.75" customHeight="1">
      <c r="B7" s="85" t="str">
        <f>'2022 Ventilation List SORT'!A7</f>
        <v>Assembly - Courtrooms</v>
      </c>
      <c r="C7" s="88">
        <f>'2022 Ventilation List SORT'!B7</f>
        <v>0.19</v>
      </c>
      <c r="D7" s="88">
        <f>'2022 Ventilation List SORT'!C7</f>
        <v>0.15</v>
      </c>
      <c r="E7" s="88">
        <f>'2022 Ventilation List SORT'!D7</f>
        <v>0</v>
      </c>
      <c r="F7" s="88">
        <f>'2022 Ventilation List SORT'!E7</f>
        <v>0</v>
      </c>
      <c r="G7" s="88">
        <f>'2022 Ventilation List SORT'!F7</f>
        <v>0</v>
      </c>
      <c r="H7" s="88">
        <f>'2022 Ventilation List SORT'!G7</f>
        <v>1</v>
      </c>
      <c r="I7" s="85">
        <f>IF(ISNUMBER(FIND("F",'2022 Ventilation List SORT'!H7)),IF(FIND("F",'2022 Ventilation List SORT'!H7)=1,1,IF(ISNUMBER(FIND(", F",'2022 Ventilation List SORT'!H7)),1,0)),0)</f>
        <v>1</v>
      </c>
      <c r="J7" s="88">
        <f t="shared" ref="J7:J71" si="0">IF(D7&gt;0,15,0)</f>
        <v>15</v>
      </c>
      <c r="K7" s="108">
        <f t="shared" ref="K7:K71" si="1">IF(OR(C7=0,C7=D7),0,C7/J7*1000)</f>
        <v>12.666666666666666</v>
      </c>
      <c r="L7" s="119">
        <f>L6+1</f>
        <v>2</v>
      </c>
      <c r="M7" s="20" t="s">
        <v>392</v>
      </c>
    </row>
    <row r="8" spans="1:13" ht="12.75" customHeight="1">
      <c r="B8" s="85" t="str">
        <f>'2022 Ventilation List SORT'!A8</f>
        <v>Assembly - Legislative chambers</v>
      </c>
      <c r="C8" s="88">
        <f>'2022 Ventilation List SORT'!B8</f>
        <v>0.19</v>
      </c>
      <c r="D8" s="88">
        <f>'2022 Ventilation List SORT'!C8</f>
        <v>0.15</v>
      </c>
      <c r="E8" s="88">
        <f>'2022 Ventilation List SORT'!D8</f>
        <v>0</v>
      </c>
      <c r="F8" s="88">
        <f>'2022 Ventilation List SORT'!E8</f>
        <v>0</v>
      </c>
      <c r="G8" s="88">
        <f>'2022 Ventilation List SORT'!F8</f>
        <v>0</v>
      </c>
      <c r="H8" s="88">
        <f>'2022 Ventilation List SORT'!G8</f>
        <v>1</v>
      </c>
      <c r="I8" s="85">
        <f>IF(ISNUMBER(FIND("F",'2022 Ventilation List SORT'!H8)),IF(FIND("F",'2022 Ventilation List SORT'!H8)=1,1,IF(ISNUMBER(FIND(", F",'2022 Ventilation List SORT'!H8)),1,0)),0)</f>
        <v>1</v>
      </c>
      <c r="J8" s="88">
        <f t="shared" si="0"/>
        <v>15</v>
      </c>
      <c r="K8" s="108">
        <f t="shared" si="1"/>
        <v>12.666666666666666</v>
      </c>
      <c r="L8" s="119">
        <f t="shared" ref="L8:L71" si="2">L7+1</f>
        <v>3</v>
      </c>
      <c r="M8" s="20" t="s">
        <v>392</v>
      </c>
    </row>
    <row r="9" spans="1:13" ht="12.75" customHeight="1">
      <c r="B9" s="85" t="str">
        <f>'2022 Ventilation List SORT'!A9</f>
        <v>Assembly - Libraries (reading rooms and stack areas)</v>
      </c>
      <c r="C9" s="88">
        <f>'2022 Ventilation List SORT'!B9</f>
        <v>0.15</v>
      </c>
      <c r="D9" s="88">
        <f>'2022 Ventilation List SORT'!C9</f>
        <v>0.15</v>
      </c>
      <c r="E9" s="88">
        <f>'2022 Ventilation List SORT'!D9</f>
        <v>0</v>
      </c>
      <c r="F9" s="88">
        <f>'2022 Ventilation List SORT'!E9</f>
        <v>0</v>
      </c>
      <c r="G9" s="88">
        <f>'2022 Ventilation List SORT'!F9</f>
        <v>0</v>
      </c>
      <c r="H9" s="88">
        <f>'2022 Ventilation List SORT'!G9</f>
        <v>1</v>
      </c>
      <c r="I9" s="85">
        <f>IF(ISNUMBER(FIND("F",'2022 Ventilation List SORT'!H9)),IF(FIND("F",'2022 Ventilation List SORT'!H9)=1,1,IF(ISNUMBER(FIND(", F",'2022 Ventilation List SORT'!H9)),1,0)),0)</f>
        <v>0</v>
      </c>
      <c r="J9" s="88">
        <f t="shared" si="0"/>
        <v>15</v>
      </c>
      <c r="K9" s="108">
        <f t="shared" si="1"/>
        <v>0</v>
      </c>
      <c r="L9" s="119">
        <f t="shared" si="2"/>
        <v>4</v>
      </c>
      <c r="M9" s="20" t="s">
        <v>392</v>
      </c>
    </row>
    <row r="10" spans="1:13" ht="12.75" customHeight="1">
      <c r="B10" s="85" t="str">
        <f>'2022 Ventilation List SORT'!A10</f>
        <v>Assembly - Lobbies</v>
      </c>
      <c r="C10" s="88">
        <f>'2022 Ventilation List SORT'!B10</f>
        <v>0.5</v>
      </c>
      <c r="D10" s="88">
        <f>'2022 Ventilation List SORT'!C10</f>
        <v>0.15</v>
      </c>
      <c r="E10" s="88">
        <f>'2022 Ventilation List SORT'!D10</f>
        <v>0</v>
      </c>
      <c r="F10" s="88">
        <f>'2022 Ventilation List SORT'!E10</f>
        <v>0</v>
      </c>
      <c r="G10" s="88">
        <f>'2022 Ventilation List SORT'!F10</f>
        <v>0</v>
      </c>
      <c r="H10" s="88">
        <f>'2022 Ventilation List SORT'!G10</f>
        <v>1</v>
      </c>
      <c r="I10" s="85">
        <f>IF(ISNUMBER(FIND("F",'2022 Ventilation List SORT'!H10)),IF(FIND("F",'2022 Ventilation List SORT'!H10)=1,1,IF(ISNUMBER(FIND(", F",'2022 Ventilation List SORT'!H10)),1,0)),0)</f>
        <v>1</v>
      </c>
      <c r="J10" s="88">
        <f t="shared" si="0"/>
        <v>15</v>
      </c>
      <c r="K10" s="108">
        <f t="shared" si="1"/>
        <v>33.333333333333336</v>
      </c>
      <c r="L10" s="119">
        <f t="shared" si="2"/>
        <v>5</v>
      </c>
      <c r="M10" s="20" t="s">
        <v>392</v>
      </c>
    </row>
    <row r="11" spans="1:13" ht="12.75" customHeight="1">
      <c r="B11" s="85" t="str">
        <f>'2022 Ventilation List SORT'!A11</f>
        <v>Assembly - Museums (childrens)</v>
      </c>
      <c r="C11" s="88">
        <f>'2022 Ventilation List SORT'!B11</f>
        <v>0.25</v>
      </c>
      <c r="D11" s="88">
        <f>'2022 Ventilation List SORT'!C11</f>
        <v>0.15</v>
      </c>
      <c r="E11" s="88">
        <f>'2022 Ventilation List SORT'!D11</f>
        <v>0</v>
      </c>
      <c r="F11" s="88">
        <f>'2022 Ventilation List SORT'!E11</f>
        <v>0</v>
      </c>
      <c r="G11" s="88">
        <f>'2022 Ventilation List SORT'!F11</f>
        <v>0</v>
      </c>
      <c r="H11" s="88">
        <f>'2022 Ventilation List SORT'!G11</f>
        <v>1</v>
      </c>
      <c r="I11" s="85">
        <f>IF(ISNUMBER(FIND("F",'2022 Ventilation List SORT'!H11)),IF(FIND("F",'2022 Ventilation List SORT'!H11)=1,1,IF(ISNUMBER(FIND(", F",'2022 Ventilation List SORT'!H11)),1,0)),0)</f>
        <v>0</v>
      </c>
      <c r="J11" s="88">
        <f t="shared" si="0"/>
        <v>15</v>
      </c>
      <c r="K11" s="108">
        <f t="shared" si="1"/>
        <v>16.666666666666668</v>
      </c>
      <c r="L11" s="119">
        <f t="shared" si="2"/>
        <v>6</v>
      </c>
      <c r="M11" s="20" t="s">
        <v>392</v>
      </c>
    </row>
    <row r="12" spans="1:13" ht="12.75" customHeight="1">
      <c r="B12" s="85" t="str">
        <f>'2022 Ventilation List SORT'!A12</f>
        <v>Assembly - Museums/galleries</v>
      </c>
      <c r="C12" s="88">
        <f>'2022 Ventilation List SORT'!B12</f>
        <v>0.25</v>
      </c>
      <c r="D12" s="88">
        <f>'2022 Ventilation List SORT'!C12</f>
        <v>0.15</v>
      </c>
      <c r="E12" s="88">
        <f>'2022 Ventilation List SORT'!D12</f>
        <v>0</v>
      </c>
      <c r="F12" s="88">
        <f>'2022 Ventilation List SORT'!E12</f>
        <v>0</v>
      </c>
      <c r="G12" s="88">
        <f>'2022 Ventilation List SORT'!F12</f>
        <v>0</v>
      </c>
      <c r="H12" s="88">
        <f>'2022 Ventilation List SORT'!G12</f>
        <v>1</v>
      </c>
      <c r="I12" s="85">
        <f>IF(ISNUMBER(FIND("F",'2022 Ventilation List SORT'!H12)),IF(FIND("F",'2022 Ventilation List SORT'!H12)=1,1,IF(ISNUMBER(FIND(", F",'2022 Ventilation List SORT'!H12)),1,0)),0)</f>
        <v>1</v>
      </c>
      <c r="J12" s="88">
        <f t="shared" si="0"/>
        <v>15</v>
      </c>
      <c r="K12" s="108">
        <f t="shared" si="1"/>
        <v>16.666666666666668</v>
      </c>
      <c r="L12" s="119">
        <f t="shared" si="2"/>
        <v>7</v>
      </c>
      <c r="M12" s="20" t="s">
        <v>392</v>
      </c>
    </row>
    <row r="13" spans="1:13" ht="12.75" customHeight="1">
      <c r="B13" s="85" t="str">
        <f>'2022 Ventilation List SORT'!A13</f>
        <v>Assembly - Places of religious worship</v>
      </c>
      <c r="C13" s="88">
        <f>'2022 Ventilation List SORT'!B13</f>
        <v>1.07</v>
      </c>
      <c r="D13" s="88">
        <f>'2022 Ventilation List SORT'!C13</f>
        <v>0.15</v>
      </c>
      <c r="E13" s="88">
        <f>'2022 Ventilation List SORT'!D13</f>
        <v>0</v>
      </c>
      <c r="F13" s="88">
        <f>'2022 Ventilation List SORT'!E13</f>
        <v>0</v>
      </c>
      <c r="G13" s="88">
        <f>'2022 Ventilation List SORT'!F13</f>
        <v>0</v>
      </c>
      <c r="H13" s="88">
        <f>'2022 Ventilation List SORT'!G13</f>
        <v>1</v>
      </c>
      <c r="I13" s="85">
        <f>IF(ISNUMBER(FIND("F",'2022 Ventilation List SORT'!H13)),IF(FIND("F",'2022 Ventilation List SORT'!H13)=1,1,IF(ISNUMBER(FIND(", F",'2022 Ventilation List SORT'!H13)),1,0)),0)</f>
        <v>1</v>
      </c>
      <c r="J13" s="88">
        <f t="shared" si="0"/>
        <v>15</v>
      </c>
      <c r="K13" s="108">
        <f t="shared" si="1"/>
        <v>71.333333333333329</v>
      </c>
      <c r="L13" s="119">
        <f t="shared" si="2"/>
        <v>8</v>
      </c>
      <c r="M13" s="20" t="s">
        <v>392</v>
      </c>
    </row>
    <row r="14" spans="1:13" ht="12.75" customHeight="1">
      <c r="B14" s="85" t="str">
        <f>'2022 Ventilation List SORT'!A14</f>
        <v>Education - Art classroom</v>
      </c>
      <c r="C14" s="88">
        <f>'2022 Ventilation List SORT'!B14</f>
        <v>0.15</v>
      </c>
      <c r="D14" s="88">
        <f>'2022 Ventilation List SORT'!C14</f>
        <v>0.15</v>
      </c>
      <c r="E14" s="88">
        <f>'2022 Ventilation List SORT'!D14</f>
        <v>0</v>
      </c>
      <c r="F14" s="88">
        <f>'2022 Ventilation List SORT'!E14</f>
        <v>0</v>
      </c>
      <c r="G14" s="151">
        <f>'2022 Ventilation List SORT'!F14</f>
        <v>0.7</v>
      </c>
      <c r="H14" s="88">
        <f>'2022 Ventilation List SORT'!G14</f>
        <v>2</v>
      </c>
      <c r="I14" s="85">
        <f>IF(ISNUMBER(FIND("F",'2022 Ventilation List SORT'!H14)),IF(FIND("F",'2022 Ventilation List SORT'!H14)=1,1,IF(ISNUMBER(FIND(", F",'2022 Ventilation List SORT'!H14)),1,0)),0)</f>
        <v>0</v>
      </c>
      <c r="J14" s="88">
        <f t="shared" si="0"/>
        <v>15</v>
      </c>
      <c r="K14" s="108">
        <f t="shared" si="1"/>
        <v>0</v>
      </c>
      <c r="L14" s="119">
        <f t="shared" si="2"/>
        <v>9</v>
      </c>
      <c r="M14" s="20" t="s">
        <v>392</v>
      </c>
    </row>
    <row r="15" spans="1:13" ht="12.75" customHeight="1">
      <c r="B15" s="85" t="str">
        <f>'2022 Ventilation List SORT'!A15</f>
        <v>Education - Classrooms (ages 9-18)</v>
      </c>
      <c r="C15" s="88">
        <f>'2022 Ventilation List SORT'!B15</f>
        <v>0.38</v>
      </c>
      <c r="D15" s="88">
        <f>'2022 Ventilation List SORT'!C15</f>
        <v>0.15</v>
      </c>
      <c r="E15" s="88">
        <f>'2022 Ventilation List SORT'!D15</f>
        <v>0</v>
      </c>
      <c r="F15" s="88">
        <f>'2022 Ventilation List SORT'!E15</f>
        <v>0</v>
      </c>
      <c r="G15" s="88">
        <f>'2022 Ventilation List SORT'!F15</f>
        <v>0</v>
      </c>
      <c r="H15" s="88">
        <f>'2022 Ventilation List SORT'!G15</f>
        <v>1</v>
      </c>
      <c r="I15" s="85">
        <f>IF(ISNUMBER(FIND("F",'2022 Ventilation List SORT'!H15)),IF(FIND("F",'2022 Ventilation List SORT'!H15)=1,1,IF(ISNUMBER(FIND(", F",'2022 Ventilation List SORT'!H15)),1,0)),0)</f>
        <v>0</v>
      </c>
      <c r="J15" s="88">
        <f t="shared" si="0"/>
        <v>15</v>
      </c>
      <c r="K15" s="108">
        <f t="shared" si="1"/>
        <v>25.333333333333332</v>
      </c>
      <c r="L15" s="119">
        <f t="shared" si="2"/>
        <v>10</v>
      </c>
      <c r="M15" s="20" t="s">
        <v>392</v>
      </c>
    </row>
    <row r="16" spans="1:13" ht="12.75" customHeight="1">
      <c r="B16" s="85" t="str">
        <f>'2022 Ventilation List SORT'!A16</f>
        <v>Education - Classrooms (ages 5-8)</v>
      </c>
      <c r="C16" s="88">
        <f>'2022 Ventilation List SORT'!B16</f>
        <v>0.38</v>
      </c>
      <c r="D16" s="88">
        <f>'2022 Ventilation List SORT'!C16</f>
        <v>0.15</v>
      </c>
      <c r="E16" s="88">
        <f>'2022 Ventilation List SORT'!D16</f>
        <v>0</v>
      </c>
      <c r="F16" s="88">
        <f>'2022 Ventilation List SORT'!E16</f>
        <v>0</v>
      </c>
      <c r="G16" s="88">
        <f>'2022 Ventilation List SORT'!F16</f>
        <v>0</v>
      </c>
      <c r="H16" s="88">
        <f>'2022 Ventilation List SORT'!G16</f>
        <v>1</v>
      </c>
      <c r="I16" s="85">
        <f>IF(ISNUMBER(FIND("F",'2022 Ventilation List SORT'!H16)),IF(FIND("F",'2022 Ventilation List SORT'!H16)=1,1,IF(ISNUMBER(FIND(", F",'2022 Ventilation List SORT'!H16)),1,0)),0)</f>
        <v>0</v>
      </c>
      <c r="J16" s="88">
        <f t="shared" si="0"/>
        <v>15</v>
      </c>
      <c r="K16" s="108">
        <f t="shared" si="1"/>
        <v>25.333333333333332</v>
      </c>
      <c r="L16" s="119">
        <f t="shared" si="2"/>
        <v>11</v>
      </c>
      <c r="M16" s="20" t="s">
        <v>392</v>
      </c>
    </row>
    <row r="17" spans="2:13" ht="12.75" customHeight="1">
      <c r="B17" s="85" t="str">
        <f>'2022 Ventilation List SORT'!A17</f>
        <v>Education - Computer lab</v>
      </c>
      <c r="C17" s="88">
        <f>'2022 Ventilation List SORT'!B17</f>
        <v>0.15</v>
      </c>
      <c r="D17" s="88">
        <f>'2022 Ventilation List SORT'!C17</f>
        <v>0.15</v>
      </c>
      <c r="E17" s="88">
        <f>'2022 Ventilation List SORT'!D17</f>
        <v>0</v>
      </c>
      <c r="F17" s="88">
        <f>'2022 Ventilation List SORT'!E17</f>
        <v>0</v>
      </c>
      <c r="G17" s="88">
        <f>'2022 Ventilation List SORT'!F17</f>
        <v>0</v>
      </c>
      <c r="H17" s="88">
        <f>'2022 Ventilation List SORT'!G17</f>
        <v>1</v>
      </c>
      <c r="I17" s="85">
        <f>IF(ISNUMBER(FIND("F",'2022 Ventilation List SORT'!H17)),IF(FIND("F",'2022 Ventilation List SORT'!H17)=1,1,IF(ISNUMBER(FIND(", F",'2022 Ventilation List SORT'!H17)),1,0)),0)</f>
        <v>0</v>
      </c>
      <c r="J17" s="88">
        <f t="shared" si="0"/>
        <v>15</v>
      </c>
      <c r="K17" s="108">
        <f t="shared" si="1"/>
        <v>0</v>
      </c>
      <c r="L17" s="119">
        <f t="shared" si="2"/>
        <v>12</v>
      </c>
      <c r="M17" s="20" t="s">
        <v>392</v>
      </c>
    </row>
    <row r="18" spans="2:13" ht="12.75" customHeight="1">
      <c r="B18" s="85" t="str">
        <f>'2022 Ventilation List SORT'!A18</f>
        <v>Education - Daycare (through age 4)</v>
      </c>
      <c r="C18" s="88">
        <f>'2022 Ventilation List SORT'!B18</f>
        <v>0.21</v>
      </c>
      <c r="D18" s="88">
        <f>'2022 Ventilation List SORT'!C18</f>
        <v>0.15</v>
      </c>
      <c r="E18" s="88">
        <f>'2022 Ventilation List SORT'!D18</f>
        <v>0</v>
      </c>
      <c r="F18" s="88">
        <f>'2022 Ventilation List SORT'!E18</f>
        <v>0</v>
      </c>
      <c r="G18" s="88">
        <f>'2022 Ventilation List SORT'!F18</f>
        <v>0</v>
      </c>
      <c r="H18" s="88">
        <f>'2022 Ventilation List SORT'!G18</f>
        <v>2</v>
      </c>
      <c r="I18" s="85">
        <f>IF(ISNUMBER(FIND("F",'2022 Ventilation List SORT'!H18)),IF(FIND("F",'2022 Ventilation List SORT'!H18)=1,1,IF(ISNUMBER(FIND(", F",'2022 Ventilation List SORT'!H18)),1,0)),0)</f>
        <v>0</v>
      </c>
      <c r="J18" s="88">
        <f t="shared" si="0"/>
        <v>15</v>
      </c>
      <c r="K18" s="108">
        <f t="shared" si="1"/>
        <v>14</v>
      </c>
      <c r="L18" s="119">
        <f t="shared" si="2"/>
        <v>13</v>
      </c>
      <c r="M18" s="20" t="s">
        <v>392</v>
      </c>
    </row>
    <row r="19" spans="2:13" ht="12.75" customHeight="1">
      <c r="B19" s="85" t="str">
        <f>'2022 Ventilation List SORT'!A19</f>
        <v>Education - Daycare sickroom</v>
      </c>
      <c r="C19" s="88">
        <f>'2022 Ventilation List SORT'!B19</f>
        <v>0.15</v>
      </c>
      <c r="D19" s="88">
        <f>'2022 Ventilation List SORT'!C19</f>
        <v>0.15</v>
      </c>
      <c r="E19" s="88">
        <f>'2022 Ventilation List SORT'!D19</f>
        <v>0</v>
      </c>
      <c r="F19" s="88">
        <f>'2022 Ventilation List SORT'!E19</f>
        <v>0</v>
      </c>
      <c r="G19" s="88">
        <f>'2022 Ventilation List SORT'!F19</f>
        <v>0</v>
      </c>
      <c r="H19" s="88">
        <f>'2022 Ventilation List SORT'!G19</f>
        <v>3</v>
      </c>
      <c r="I19" s="85">
        <f>IF(ISNUMBER(FIND("F",'2022 Ventilation List SORT'!H19)),IF(FIND("F",'2022 Ventilation List SORT'!H19)=1,1,IF(ISNUMBER(FIND(", F",'2022 Ventilation List SORT'!H19)),1,0)),0)</f>
        <v>0</v>
      </c>
      <c r="J19" s="88">
        <f t="shared" si="0"/>
        <v>15</v>
      </c>
      <c r="K19" s="108">
        <f t="shared" si="1"/>
        <v>0</v>
      </c>
      <c r="L19" s="119">
        <f t="shared" si="2"/>
        <v>14</v>
      </c>
      <c r="M19" s="20" t="s">
        <v>392</v>
      </c>
    </row>
    <row r="20" spans="2:13" ht="12.75" customHeight="1">
      <c r="B20" s="85" t="str">
        <f>'2022 Ventilation List SORT'!A20</f>
        <v>Education - Lecture hall (fixed seats)</v>
      </c>
      <c r="C20" s="88">
        <f>'2022 Ventilation List SORT'!B20</f>
        <v>0</v>
      </c>
      <c r="D20" s="88">
        <f>'2022 Ventilation List SORT'!C20</f>
        <v>0.15</v>
      </c>
      <c r="E20" s="88">
        <f>'2022 Ventilation List SORT'!D20</f>
        <v>0</v>
      </c>
      <c r="F20" s="88">
        <f>'2022 Ventilation List SORT'!E20</f>
        <v>0</v>
      </c>
      <c r="G20" s="88">
        <f>'2022 Ventilation List SORT'!F20</f>
        <v>0</v>
      </c>
      <c r="H20" s="88">
        <f>'2022 Ventilation List SORT'!G20</f>
        <v>1</v>
      </c>
      <c r="I20" s="85">
        <f>IF(ISNUMBER(FIND("F",'2022 Ventilation List SORT'!H20)),IF(FIND("F",'2022 Ventilation List SORT'!H20)=1,1,IF(ISNUMBER(FIND(", F",'2022 Ventilation List SORT'!H20)),1,0)),0)</f>
        <v>1</v>
      </c>
      <c r="J20" s="88">
        <f t="shared" si="0"/>
        <v>15</v>
      </c>
      <c r="K20" s="108">
        <f t="shared" si="1"/>
        <v>0</v>
      </c>
      <c r="L20" s="119">
        <f t="shared" si="2"/>
        <v>15</v>
      </c>
      <c r="M20" s="20" t="s">
        <v>392</v>
      </c>
    </row>
    <row r="21" spans="2:13" ht="12.75" customHeight="1">
      <c r="B21" s="85" t="str">
        <f>'2022 Ventilation List SORT'!A21</f>
        <v>Education - Lecture/postsecondary classroom</v>
      </c>
      <c r="C21" s="88">
        <f>'2022 Ventilation List SORT'!B21</f>
        <v>0.38</v>
      </c>
      <c r="D21" s="88">
        <f>'2022 Ventilation List SORT'!C21</f>
        <v>0.15</v>
      </c>
      <c r="E21" s="88">
        <f>'2022 Ventilation List SORT'!D21</f>
        <v>0</v>
      </c>
      <c r="F21" s="88">
        <f>'2022 Ventilation List SORT'!E21</f>
        <v>0</v>
      </c>
      <c r="G21" s="88">
        <f>'2022 Ventilation List SORT'!F21</f>
        <v>0</v>
      </c>
      <c r="H21" s="88">
        <f>'2022 Ventilation List SORT'!G21</f>
        <v>1</v>
      </c>
      <c r="I21" s="85">
        <f>IF(ISNUMBER(FIND("F",'2022 Ventilation List SORT'!H21)),IF(FIND("F",'2022 Ventilation List SORT'!H21)=1,1,IF(ISNUMBER(FIND(", F",'2022 Ventilation List SORT'!H21)),1,0)),0)</f>
        <v>1</v>
      </c>
      <c r="J21" s="88">
        <f t="shared" si="0"/>
        <v>15</v>
      </c>
      <c r="K21" s="108">
        <f t="shared" si="1"/>
        <v>25.333333333333332</v>
      </c>
      <c r="L21" s="119">
        <f t="shared" si="2"/>
        <v>16</v>
      </c>
      <c r="M21" s="20" t="s">
        <v>392</v>
      </c>
    </row>
    <row r="22" spans="2:13" ht="12.75" customHeight="1">
      <c r="B22" s="85" t="str">
        <f>'2022 Ventilation List SORT'!A22</f>
        <v>Education - Media center</v>
      </c>
      <c r="C22" s="88">
        <f>'2022 Ventilation List SORT'!B22</f>
        <v>0.15</v>
      </c>
      <c r="D22" s="88">
        <f>'2022 Ventilation List SORT'!C22</f>
        <v>0.15</v>
      </c>
      <c r="E22" s="88">
        <f>'2022 Ventilation List SORT'!D22</f>
        <v>0</v>
      </c>
      <c r="F22" s="88">
        <f>'2022 Ventilation List SORT'!E22</f>
        <v>0</v>
      </c>
      <c r="G22" s="88">
        <f>'2022 Ventilation List SORT'!F22</f>
        <v>0</v>
      </c>
      <c r="H22" s="88">
        <f>'2022 Ventilation List SORT'!G22</f>
        <v>1</v>
      </c>
      <c r="I22" s="85">
        <f>IF(ISNUMBER(FIND("F",'2022 Ventilation List SORT'!H22)),IF(FIND("F",'2022 Ventilation List SORT'!H22)=1,1,IF(ISNUMBER(FIND(", F",'2022 Ventilation List SORT'!H22)),1,0)),0)</f>
        <v>0</v>
      </c>
      <c r="J22" s="88">
        <f t="shared" si="0"/>
        <v>15</v>
      </c>
      <c r="K22" s="108">
        <f t="shared" si="1"/>
        <v>0</v>
      </c>
      <c r="L22" s="119">
        <f t="shared" si="2"/>
        <v>17</v>
      </c>
      <c r="M22" s="20" t="s">
        <v>392</v>
      </c>
    </row>
    <row r="23" spans="2:13" ht="12.75" customHeight="1">
      <c r="B23" s="85" t="str">
        <f>'2022 Ventilation List SORT'!A23</f>
        <v>Education - Metal shop</v>
      </c>
      <c r="C23" s="88">
        <f>'2022 Ventilation List SORT'!B23</f>
        <v>0.15</v>
      </c>
      <c r="D23" s="88">
        <f>'2022 Ventilation List SORT'!C23</f>
        <v>0.15</v>
      </c>
      <c r="E23" s="88">
        <f>'2022 Ventilation List SORT'!D23</f>
        <v>0</v>
      </c>
      <c r="F23" s="88">
        <f>'2022 Ventilation List SORT'!E23</f>
        <v>0</v>
      </c>
      <c r="G23" s="88">
        <f>'2022 Ventilation List SORT'!F23</f>
        <v>0</v>
      </c>
      <c r="H23" s="88">
        <f>'2022 Ventilation List SORT'!G23</f>
        <v>2</v>
      </c>
      <c r="I23" s="85">
        <f>IF(ISNUMBER(FIND("F",'2022 Ventilation List SORT'!H23)),IF(FIND("F",'2022 Ventilation List SORT'!H23)=1,1,IF(ISNUMBER(FIND(", F",'2022 Ventilation List SORT'!H23)),1,0)),0)</f>
        <v>0</v>
      </c>
      <c r="J23" s="88">
        <f t="shared" si="0"/>
        <v>15</v>
      </c>
      <c r="K23" s="108">
        <f t="shared" si="1"/>
        <v>0</v>
      </c>
      <c r="L23" s="119">
        <f t="shared" si="2"/>
        <v>18</v>
      </c>
      <c r="M23" s="20" t="s">
        <v>392</v>
      </c>
    </row>
    <row r="24" spans="2:13" ht="12.75" customHeight="1">
      <c r="B24" s="85" t="str">
        <f>'2022 Ventilation List SORT'!A24</f>
        <v>Education - Multiuse assembly</v>
      </c>
      <c r="C24" s="88">
        <f>'2022 Ventilation List SORT'!B24</f>
        <v>0.5</v>
      </c>
      <c r="D24" s="88">
        <f>'2022 Ventilation List SORT'!C24</f>
        <v>0.15</v>
      </c>
      <c r="E24" s="88">
        <f>'2022 Ventilation List SORT'!D24</f>
        <v>0</v>
      </c>
      <c r="F24" s="88">
        <f>'2022 Ventilation List SORT'!E24</f>
        <v>0</v>
      </c>
      <c r="G24" s="88">
        <f>'2022 Ventilation List SORT'!F24</f>
        <v>0</v>
      </c>
      <c r="H24" s="88">
        <f>'2022 Ventilation List SORT'!G24</f>
        <v>1</v>
      </c>
      <c r="I24" s="85">
        <f>IF(ISNUMBER(FIND("F",'2022 Ventilation List SORT'!H24)),IF(FIND("F",'2022 Ventilation List SORT'!H24)=1,1,IF(ISNUMBER(FIND(", F",'2022 Ventilation List SORT'!H24)),1,0)),0)</f>
        <v>1</v>
      </c>
      <c r="J24" s="88">
        <f t="shared" si="0"/>
        <v>15</v>
      </c>
      <c r="K24" s="108">
        <f t="shared" si="1"/>
        <v>33.333333333333336</v>
      </c>
      <c r="L24" s="119">
        <f t="shared" si="2"/>
        <v>19</v>
      </c>
      <c r="M24" s="20" t="s">
        <v>392</v>
      </c>
    </row>
    <row r="25" spans="2:13" ht="12.75" customHeight="1">
      <c r="B25" s="85" t="str">
        <f>'2022 Ventilation List SORT'!A25</f>
        <v>Education - Music/theater/dance</v>
      </c>
      <c r="C25" s="88">
        <f>'2022 Ventilation List SORT'!B25</f>
        <v>1.07</v>
      </c>
      <c r="D25" s="88">
        <f>'2022 Ventilation List SORT'!C25</f>
        <v>0.15</v>
      </c>
      <c r="E25" s="88">
        <f>'2022 Ventilation List SORT'!D25</f>
        <v>0</v>
      </c>
      <c r="F25" s="88">
        <f>'2022 Ventilation List SORT'!E25</f>
        <v>0</v>
      </c>
      <c r="G25" s="88">
        <f>'2022 Ventilation List SORT'!F25</f>
        <v>0</v>
      </c>
      <c r="H25" s="88">
        <f>'2022 Ventilation List SORT'!G25</f>
        <v>1</v>
      </c>
      <c r="I25" s="85">
        <f>IF(ISNUMBER(FIND("F",'2022 Ventilation List SORT'!H25)),IF(FIND("F",'2022 Ventilation List SORT'!H25)=1,1,IF(ISNUMBER(FIND(", F",'2022 Ventilation List SORT'!H25)),1,0)),0)</f>
        <v>1</v>
      </c>
      <c r="J25" s="88">
        <f t="shared" si="0"/>
        <v>15</v>
      </c>
      <c r="K25" s="108">
        <f t="shared" si="1"/>
        <v>71.333333333333329</v>
      </c>
      <c r="L25" s="119">
        <f t="shared" si="2"/>
        <v>20</v>
      </c>
      <c r="M25" s="20" t="s">
        <v>392</v>
      </c>
    </row>
    <row r="26" spans="2:13" ht="12.75" customHeight="1">
      <c r="B26" s="85" t="str">
        <f>'2022 Ventilation List SORT'!A26</f>
        <v>Education - Science laboratories</v>
      </c>
      <c r="C26" s="88">
        <f>'2022 Ventilation List SORT'!B26</f>
        <v>0.15</v>
      </c>
      <c r="D26" s="88">
        <f>'2022 Ventilation List SORT'!C26</f>
        <v>0.15</v>
      </c>
      <c r="E26" s="88">
        <f>'2022 Ventilation List SORT'!D26</f>
        <v>0</v>
      </c>
      <c r="F26" s="88">
        <f>'2022 Ventilation List SORT'!E26</f>
        <v>0</v>
      </c>
      <c r="G26" s="151">
        <f>'2022 Ventilation List SORT'!F26</f>
        <v>1</v>
      </c>
      <c r="H26" s="88">
        <f>'2022 Ventilation List SORT'!G26</f>
        <v>2</v>
      </c>
      <c r="I26" s="85">
        <f>IF(ISNUMBER(FIND("F",'2022 Ventilation List SORT'!H26)),IF(FIND("F",'2022 Ventilation List SORT'!H26)=1,1,IF(ISNUMBER(FIND(", F",'2022 Ventilation List SORT'!H26)),1,0)),0)</f>
        <v>0</v>
      </c>
      <c r="J26" s="88">
        <f t="shared" si="0"/>
        <v>15</v>
      </c>
      <c r="K26" s="108">
        <f t="shared" si="1"/>
        <v>0</v>
      </c>
      <c r="L26" s="119">
        <f t="shared" si="2"/>
        <v>21</v>
      </c>
      <c r="M26" s="20" t="s">
        <v>392</v>
      </c>
    </row>
    <row r="27" spans="2:13" ht="12.75" customHeight="1">
      <c r="B27" s="85" t="str">
        <f>'2022 Ventilation List SORT'!A27</f>
        <v>Education - University/college laboratories</v>
      </c>
      <c r="C27" s="88">
        <f>'2022 Ventilation List SORT'!B27</f>
        <v>0.15</v>
      </c>
      <c r="D27" s="88">
        <f>'2022 Ventilation List SORT'!C27</f>
        <v>0.15</v>
      </c>
      <c r="E27" s="88">
        <f>'2022 Ventilation List SORT'!D27</f>
        <v>0</v>
      </c>
      <c r="F27" s="88">
        <f>'2022 Ventilation List SORT'!E27</f>
        <v>0</v>
      </c>
      <c r="G27" s="151">
        <f>'2022 Ventilation List SORT'!F27</f>
        <v>1</v>
      </c>
      <c r="H27" s="88">
        <f>'2022 Ventilation List SORT'!G27</f>
        <v>2</v>
      </c>
      <c r="I27" s="85">
        <f>IF(ISNUMBER(FIND("F",'2022 Ventilation List SORT'!H27)),IF(FIND("F",'2022 Ventilation List SORT'!H27)=1,1,IF(ISNUMBER(FIND(", F",'2022 Ventilation List SORT'!H27)),1,0)),0)</f>
        <v>0</v>
      </c>
      <c r="J27" s="88">
        <f t="shared" si="0"/>
        <v>15</v>
      </c>
      <c r="K27" s="108">
        <f t="shared" si="1"/>
        <v>0</v>
      </c>
      <c r="L27" s="119">
        <f t="shared" si="2"/>
        <v>22</v>
      </c>
      <c r="M27" s="20" t="s">
        <v>392</v>
      </c>
    </row>
    <row r="28" spans="2:13" ht="12.75" customHeight="1">
      <c r="B28" s="85" t="str">
        <f>'2022 Ventilation List SORT'!A28</f>
        <v>Education - Wood shop</v>
      </c>
      <c r="C28" s="88">
        <f>'2022 Ventilation List SORT'!B28</f>
        <v>0.15</v>
      </c>
      <c r="D28" s="88">
        <f>'2022 Ventilation List SORT'!C28</f>
        <v>0.15</v>
      </c>
      <c r="E28" s="88">
        <f>'2022 Ventilation List SORT'!D28</f>
        <v>0</v>
      </c>
      <c r="F28" s="88">
        <f>'2022 Ventilation List SORT'!E28</f>
        <v>0</v>
      </c>
      <c r="G28" s="151">
        <f>'2022 Ventilation List SORT'!F28</f>
        <v>0.5</v>
      </c>
      <c r="H28" s="88">
        <f>'2022 Ventilation List SORT'!G28</f>
        <v>2</v>
      </c>
      <c r="I28" s="85">
        <f>IF(ISNUMBER(FIND("F",'2022 Ventilation List SORT'!H28)),IF(FIND("F",'2022 Ventilation List SORT'!H28)=1,1,IF(ISNUMBER(FIND(", F",'2022 Ventilation List SORT'!H28)),1,0)),0)</f>
        <v>0</v>
      </c>
      <c r="J28" s="88">
        <f t="shared" si="0"/>
        <v>15</v>
      </c>
      <c r="K28" s="108">
        <f t="shared" si="1"/>
        <v>0</v>
      </c>
      <c r="L28" s="119">
        <f t="shared" si="2"/>
        <v>23</v>
      </c>
      <c r="M28" s="20" t="s">
        <v>392</v>
      </c>
    </row>
    <row r="29" spans="2:13" ht="12.75" customHeight="1">
      <c r="B29" s="85" t="str">
        <f>'2022 Ventilation List SORT'!A29</f>
        <v>Exhaust - All other locker rooms</v>
      </c>
      <c r="C29" s="88">
        <f>'2022 Ventilation List SORT'!B29</f>
        <v>0</v>
      </c>
      <c r="D29" s="88">
        <f>'2022 Ventilation List SORT'!C29</f>
        <v>0</v>
      </c>
      <c r="E29" s="88">
        <f>'2022 Ventilation List SORT'!D29</f>
        <v>0</v>
      </c>
      <c r="F29" s="88">
        <f>'2022 Ventilation List SORT'!E29</f>
        <v>0</v>
      </c>
      <c r="G29" s="88">
        <f>'2022 Ventilation List SORT'!F29</f>
        <v>0.25</v>
      </c>
      <c r="H29" s="88">
        <f>'2022 Ventilation List SORT'!G29</f>
        <v>2</v>
      </c>
      <c r="I29" s="85">
        <f>IF(ISNUMBER(FIND("F",'2022 Ventilation List SORT'!H29)),IF(FIND("F",'2022 Ventilation List SORT'!H29)=1,1,IF(ISNUMBER(FIND(", F",'2022 Ventilation List SORT'!H29)),1,0)),0)</f>
        <v>0</v>
      </c>
      <c r="J29" s="88">
        <f t="shared" si="0"/>
        <v>0</v>
      </c>
      <c r="K29" s="108">
        <f t="shared" si="1"/>
        <v>0</v>
      </c>
      <c r="L29" s="119">
        <f t="shared" si="2"/>
        <v>24</v>
      </c>
      <c r="M29" s="20" t="s">
        <v>392</v>
      </c>
    </row>
    <row r="30" spans="2:13" ht="12.75" customHeight="1">
      <c r="B30" s="85" t="str">
        <f>'2022 Ventilation List SORT'!A30</f>
        <v>Exhaust - Arenas</v>
      </c>
      <c r="C30" s="88">
        <f>'2022 Ventilation List SORT'!B30</f>
        <v>0</v>
      </c>
      <c r="D30" s="88">
        <f>'2022 Ventilation List SORT'!C30</f>
        <v>0</v>
      </c>
      <c r="E30" s="88">
        <f>'2022 Ventilation List SORT'!D30</f>
        <v>0</v>
      </c>
      <c r="F30" s="88">
        <f>'2022 Ventilation List SORT'!E30</f>
        <v>0</v>
      </c>
      <c r="G30" s="88">
        <f>'2022 Ventilation List SORT'!F30</f>
        <v>0.5</v>
      </c>
      <c r="H30" s="88">
        <f>'2022 Ventilation List SORT'!G30</f>
        <v>1</v>
      </c>
      <c r="I30" s="85">
        <f>IF(ISNUMBER(FIND("F",'2022 Ventilation List SORT'!H30)),IF(FIND("F",'2022 Ventilation List SORT'!H30)=1,1,IF(ISNUMBER(FIND(", F",'2022 Ventilation List SORT'!H30)),1,0)),0)</f>
        <v>0</v>
      </c>
      <c r="J30" s="88">
        <f t="shared" si="0"/>
        <v>0</v>
      </c>
      <c r="K30" s="108">
        <f t="shared" si="1"/>
        <v>0</v>
      </c>
      <c r="L30" s="119">
        <f t="shared" si="2"/>
        <v>25</v>
      </c>
      <c r="M30" s="20" t="s">
        <v>392</v>
      </c>
    </row>
    <row r="31" spans="2:13" ht="12.75" customHeight="1">
      <c r="B31" s="85" t="str">
        <f>'2022 Ventilation List SORT'!A31</f>
        <v>Exhaust - Auto repair rooms</v>
      </c>
      <c r="C31" s="88">
        <f>'2022 Ventilation List SORT'!B31</f>
        <v>0</v>
      </c>
      <c r="D31" s="88">
        <f>'2022 Ventilation List SORT'!C31</f>
        <v>0</v>
      </c>
      <c r="E31" s="88">
        <f>'2022 Ventilation List SORT'!D31</f>
        <v>0</v>
      </c>
      <c r="F31" s="88">
        <f>'2022 Ventilation List SORT'!E31</f>
        <v>0</v>
      </c>
      <c r="G31" s="88">
        <f>'2022 Ventilation List SORT'!F31</f>
        <v>1.5</v>
      </c>
      <c r="H31" s="88">
        <f>'2022 Ventilation List SORT'!G31</f>
        <v>2</v>
      </c>
      <c r="I31" s="85">
        <f>IF(ISNUMBER(FIND("F",'2022 Ventilation List SORT'!H31)),IF(FIND("F",'2022 Ventilation List SORT'!H31)=1,1,IF(ISNUMBER(FIND(", F",'2022 Ventilation List SORT'!H31)),1,0)),0)</f>
        <v>0</v>
      </c>
      <c r="J31" s="88">
        <f t="shared" si="0"/>
        <v>0</v>
      </c>
      <c r="K31" s="108">
        <f t="shared" si="1"/>
        <v>0</v>
      </c>
      <c r="L31" s="119">
        <f t="shared" si="2"/>
        <v>26</v>
      </c>
      <c r="M31" s="20" t="s">
        <v>392</v>
      </c>
    </row>
    <row r="32" spans="2:13" ht="12.75" customHeight="1">
      <c r="B32" s="85" t="str">
        <f>'2022 Ventilation List SORT'!A32</f>
        <v>Exhaust - Cells with toilet</v>
      </c>
      <c r="C32" s="88">
        <f>'2022 Ventilation List SORT'!B32</f>
        <v>0</v>
      </c>
      <c r="D32" s="88">
        <f>'2022 Ventilation List SORT'!C32</f>
        <v>0</v>
      </c>
      <c r="E32" s="88">
        <f>'2022 Ventilation List SORT'!D32</f>
        <v>0</v>
      </c>
      <c r="F32" s="88">
        <f>'2022 Ventilation List SORT'!E32</f>
        <v>0</v>
      </c>
      <c r="G32" s="88">
        <f>'2022 Ventilation List SORT'!F32</f>
        <v>1</v>
      </c>
      <c r="H32" s="88">
        <f>'2022 Ventilation List SORT'!G32</f>
        <v>2</v>
      </c>
      <c r="I32" s="85">
        <f>IF(ISNUMBER(FIND("F",'2022 Ventilation List SORT'!H32)),IF(FIND("F",'2022 Ventilation List SORT'!H32)=1,1,IF(ISNUMBER(FIND(", F",'2022 Ventilation List SORT'!H32)),1,0)),0)</f>
        <v>0</v>
      </c>
      <c r="J32" s="88">
        <f t="shared" si="0"/>
        <v>0</v>
      </c>
      <c r="K32" s="108">
        <f t="shared" si="1"/>
        <v>0</v>
      </c>
      <c r="L32" s="119">
        <f t="shared" si="2"/>
        <v>27</v>
      </c>
      <c r="M32" s="20" t="s">
        <v>392</v>
      </c>
    </row>
    <row r="33" spans="2:13" ht="12.75" customHeight="1">
      <c r="B33" s="85" t="str">
        <f>'2022 Ventilation List SORT'!A33</f>
        <v>Exhaust - Copy, printing rooms</v>
      </c>
      <c r="C33" s="88">
        <f>'2022 Ventilation List SORT'!B33</f>
        <v>0</v>
      </c>
      <c r="D33" s="88">
        <f>'2022 Ventilation List SORT'!C33</f>
        <v>0</v>
      </c>
      <c r="E33" s="88">
        <f>'2022 Ventilation List SORT'!D33</f>
        <v>0</v>
      </c>
      <c r="F33" s="88">
        <f>'2022 Ventilation List SORT'!E33</f>
        <v>0</v>
      </c>
      <c r="G33" s="88">
        <f>'2022 Ventilation List SORT'!F33</f>
        <v>0.5</v>
      </c>
      <c r="H33" s="88">
        <f>'2022 Ventilation List SORT'!G33</f>
        <v>2</v>
      </c>
      <c r="I33" s="85">
        <f>IF(ISNUMBER(FIND("F",'2022 Ventilation List SORT'!H33)),IF(FIND("F",'2022 Ventilation List SORT'!H33)=1,1,IF(ISNUMBER(FIND(", F",'2022 Ventilation List SORT'!H33)),1,0)),0)</f>
        <v>0</v>
      </c>
      <c r="J33" s="88">
        <f t="shared" si="0"/>
        <v>0</v>
      </c>
      <c r="K33" s="108">
        <f t="shared" si="1"/>
        <v>0</v>
      </c>
      <c r="L33" s="119">
        <f t="shared" si="2"/>
        <v>28</v>
      </c>
      <c r="M33" s="20" t="s">
        <v>392</v>
      </c>
    </row>
    <row r="34" spans="2:13" ht="12.75" customHeight="1">
      <c r="B34" s="85" t="str">
        <f>'2022 Ventilation List SORT'!A34</f>
        <v>Exhaust - Darkrooms</v>
      </c>
      <c r="C34" s="88">
        <f>'2022 Ventilation List SORT'!B34</f>
        <v>0</v>
      </c>
      <c r="D34" s="88">
        <f>'2022 Ventilation List SORT'!C34</f>
        <v>0</v>
      </c>
      <c r="E34" s="88">
        <f>'2022 Ventilation List SORT'!D34</f>
        <v>0</v>
      </c>
      <c r="F34" s="88">
        <f>'2022 Ventilation List SORT'!E34</f>
        <v>0</v>
      </c>
      <c r="G34" s="88">
        <f>'2022 Ventilation List SORT'!F34</f>
        <v>1</v>
      </c>
      <c r="H34" s="88">
        <f>'2022 Ventilation List SORT'!G34</f>
        <v>2</v>
      </c>
      <c r="I34" s="85">
        <f>IF(ISNUMBER(FIND("F",'2022 Ventilation List SORT'!H34)),IF(FIND("F",'2022 Ventilation List SORT'!H34)=1,1,IF(ISNUMBER(FIND(", F",'2022 Ventilation List SORT'!H34)),1,0)),0)</f>
        <v>0</v>
      </c>
      <c r="J34" s="88">
        <f t="shared" si="0"/>
        <v>0</v>
      </c>
      <c r="K34" s="108">
        <f t="shared" si="1"/>
        <v>0</v>
      </c>
      <c r="L34" s="119">
        <f t="shared" si="2"/>
        <v>29</v>
      </c>
      <c r="M34" s="20" t="s">
        <v>392</v>
      </c>
    </row>
    <row r="35" spans="2:13" ht="12.75" customHeight="1">
      <c r="B35" s="85" t="str">
        <f>'2022 Ventilation List SORT'!A35</f>
        <v>Exhaust - Janitor closets, trash rooms, recycling</v>
      </c>
      <c r="C35" s="88">
        <f>'2022 Ventilation List SORT'!B35</f>
        <v>0</v>
      </c>
      <c r="D35" s="88">
        <f>'2022 Ventilation List SORT'!C35</f>
        <v>0</v>
      </c>
      <c r="E35" s="88">
        <f>'2022 Ventilation List SORT'!D35</f>
        <v>0</v>
      </c>
      <c r="F35" s="88">
        <f>'2022 Ventilation List SORT'!E35</f>
        <v>0</v>
      </c>
      <c r="G35" s="88">
        <f>'2022 Ventilation List SORT'!F35</f>
        <v>1</v>
      </c>
      <c r="H35" s="88">
        <f>'2022 Ventilation List SORT'!G35</f>
        <v>3</v>
      </c>
      <c r="I35" s="85">
        <f>IF(ISNUMBER(FIND("F",'2022 Ventilation List SORT'!H35)),IF(FIND("F",'2022 Ventilation List SORT'!H35)=1,1,IF(ISNUMBER(FIND(", F",'2022 Ventilation List SORT'!H35)),1,0)),0)</f>
        <v>0</v>
      </c>
      <c r="J35" s="88">
        <f t="shared" si="0"/>
        <v>0</v>
      </c>
      <c r="K35" s="108">
        <f t="shared" si="1"/>
        <v>0</v>
      </c>
      <c r="L35" s="119">
        <f t="shared" si="2"/>
        <v>30</v>
      </c>
      <c r="M35" s="20" t="s">
        <v>392</v>
      </c>
    </row>
    <row r="36" spans="2:13" ht="12.75" customHeight="1">
      <c r="B36" s="85" t="str">
        <f>'2022 Ventilation List SORT'!A36</f>
        <v>Exhaust - Kitchenettes</v>
      </c>
      <c r="C36" s="88">
        <f>'2022 Ventilation List SORT'!B36</f>
        <v>0</v>
      </c>
      <c r="D36" s="88">
        <f>'2022 Ventilation List SORT'!C36</f>
        <v>0</v>
      </c>
      <c r="E36" s="88">
        <f>'2022 Ventilation List SORT'!D36</f>
        <v>0</v>
      </c>
      <c r="F36" s="88">
        <f>'2022 Ventilation List SORT'!E36</f>
        <v>0</v>
      </c>
      <c r="G36" s="88">
        <f>'2022 Ventilation List SORT'!F36</f>
        <v>0.3</v>
      </c>
      <c r="H36" s="88">
        <f>'2022 Ventilation List SORT'!G36</f>
        <v>2</v>
      </c>
      <c r="I36" s="85">
        <f>IF(ISNUMBER(FIND("F",'2022 Ventilation List SORT'!H36)),IF(FIND("F",'2022 Ventilation List SORT'!H36)=1,1,IF(ISNUMBER(FIND(", F",'2022 Ventilation List SORT'!H36)),1,0)),0)</f>
        <v>0</v>
      </c>
      <c r="J36" s="88">
        <f t="shared" si="0"/>
        <v>0</v>
      </c>
      <c r="K36" s="108">
        <f t="shared" si="1"/>
        <v>0</v>
      </c>
      <c r="L36" s="119">
        <f t="shared" si="2"/>
        <v>31</v>
      </c>
      <c r="M36" s="20" t="s">
        <v>392</v>
      </c>
    </row>
    <row r="37" spans="2:13" ht="12.75" customHeight="1">
      <c r="B37" s="85" t="str">
        <f>'2022 Ventilation List SORT'!A37</f>
        <v>Exhaust - Locker rooms for athletic or industrial facilities</v>
      </c>
      <c r="C37" s="88">
        <f>'2022 Ventilation List SORT'!B37</f>
        <v>0</v>
      </c>
      <c r="D37" s="88">
        <f>'2022 Ventilation List SORT'!C37</f>
        <v>0</v>
      </c>
      <c r="E37" s="88">
        <f>'2022 Ventilation List SORT'!D37</f>
        <v>0</v>
      </c>
      <c r="F37" s="88">
        <f>'2022 Ventilation List SORT'!E37</f>
        <v>0</v>
      </c>
      <c r="G37" s="88">
        <f>'2022 Ventilation List SORT'!F37</f>
        <v>0.5</v>
      </c>
      <c r="H37" s="88">
        <f>'2022 Ventilation List SORT'!G37</f>
        <v>2</v>
      </c>
      <c r="I37" s="85">
        <f>IF(ISNUMBER(FIND("F",'2022 Ventilation List SORT'!H37)),IF(FIND("F",'2022 Ventilation List SORT'!H37)=1,1,IF(ISNUMBER(FIND(", F",'2022 Ventilation List SORT'!H37)),1,0)),0)</f>
        <v>0</v>
      </c>
      <c r="J37" s="88">
        <f t="shared" si="0"/>
        <v>0</v>
      </c>
      <c r="K37" s="108">
        <f t="shared" si="1"/>
        <v>0</v>
      </c>
      <c r="L37" s="119">
        <f t="shared" si="2"/>
        <v>32</v>
      </c>
      <c r="M37" s="20" t="s">
        <v>392</v>
      </c>
    </row>
    <row r="38" spans="2:13" ht="12.75" customHeight="1">
      <c r="B38" s="85" t="str">
        <f>'2022 Ventilation List SORT'!A38</f>
        <v>Exhaust - Paint spray booths</v>
      </c>
      <c r="C38" s="88">
        <f>'2022 Ventilation List SORT'!B38</f>
        <v>0</v>
      </c>
      <c r="D38" s="88">
        <f>'2022 Ventilation List SORT'!C38</f>
        <v>0</v>
      </c>
      <c r="E38" s="88">
        <f>'2022 Ventilation List SORT'!D38</f>
        <v>0</v>
      </c>
      <c r="F38" s="88">
        <f>'2022 Ventilation List SORT'!E38</f>
        <v>0</v>
      </c>
      <c r="G38" s="88">
        <f>'2022 Ventilation List SORT'!F38</f>
        <v>0</v>
      </c>
      <c r="H38" s="88">
        <f>'2022 Ventilation List SORT'!G38</f>
        <v>4</v>
      </c>
      <c r="I38" s="85">
        <f>IF(ISNUMBER(FIND("F",'2022 Ventilation List SORT'!H38)),IF(FIND("F",'2022 Ventilation List SORT'!H38)=1,1,IF(ISNUMBER(FIND(", F",'2022 Ventilation List SORT'!H38)),1,0)),0)</f>
        <v>0</v>
      </c>
      <c r="J38" s="88">
        <f t="shared" si="0"/>
        <v>0</v>
      </c>
      <c r="K38" s="108">
        <f t="shared" si="1"/>
        <v>0</v>
      </c>
      <c r="L38" s="119">
        <f t="shared" si="2"/>
        <v>33</v>
      </c>
      <c r="M38" s="20" t="s">
        <v>392</v>
      </c>
    </row>
    <row r="39" spans="2:13" ht="12.75" customHeight="1">
      <c r="B39" s="85" t="str">
        <f>'2022 Ventilation List SORT'!A39</f>
        <v>Exhaust - Parking garages</v>
      </c>
      <c r="C39" s="88">
        <f>'2022 Ventilation List SORT'!B39</f>
        <v>0</v>
      </c>
      <c r="D39" s="88">
        <f>'2022 Ventilation List SORT'!C39</f>
        <v>0</v>
      </c>
      <c r="E39" s="88">
        <f>'2022 Ventilation List SORT'!D39</f>
        <v>0</v>
      </c>
      <c r="F39" s="88">
        <f>'2022 Ventilation List SORT'!E39</f>
        <v>0</v>
      </c>
      <c r="G39" s="88">
        <f>'2022 Ventilation List SORT'!F39</f>
        <v>0.75</v>
      </c>
      <c r="H39" s="88">
        <f>'2022 Ventilation List SORT'!G39</f>
        <v>2</v>
      </c>
      <c r="I39" s="85">
        <f>IF(ISNUMBER(FIND("F",'2022 Ventilation List SORT'!H39)),IF(FIND("F",'2022 Ventilation List SORT'!H39)=1,1,IF(ISNUMBER(FIND(", F",'2022 Ventilation List SORT'!H39)),1,0)),0)</f>
        <v>0</v>
      </c>
      <c r="J39" s="88">
        <f t="shared" si="0"/>
        <v>0</v>
      </c>
      <c r="K39" s="108">
        <f t="shared" si="1"/>
        <v>0</v>
      </c>
      <c r="L39" s="119">
        <f t="shared" si="2"/>
        <v>34</v>
      </c>
      <c r="M39" s="20" t="s">
        <v>392</v>
      </c>
    </row>
    <row r="40" spans="2:13" ht="12.75" customHeight="1">
      <c r="B40" s="85" t="str">
        <f>'2022 Ventilation List SORT'!A40</f>
        <v>Exhaust - Refrigerating machinery rooms</v>
      </c>
      <c r="C40" s="88">
        <f>'2022 Ventilation List SORT'!B40</f>
        <v>0</v>
      </c>
      <c r="D40" s="88">
        <f>'2022 Ventilation List SORT'!C40</f>
        <v>0</v>
      </c>
      <c r="E40" s="88">
        <f>'2022 Ventilation List SORT'!D40</f>
        <v>0</v>
      </c>
      <c r="F40" s="88">
        <f>'2022 Ventilation List SORT'!E40</f>
        <v>0</v>
      </c>
      <c r="G40" s="88">
        <f>'2022 Ventilation List SORT'!F40</f>
        <v>0</v>
      </c>
      <c r="H40" s="88">
        <f>'2022 Ventilation List SORT'!G40</f>
        <v>3</v>
      </c>
      <c r="I40" s="85">
        <f>IF(ISNUMBER(FIND("F",'2022 Ventilation List SORT'!H40)),IF(FIND("F",'2022 Ventilation List SORT'!H40)=1,1,IF(ISNUMBER(FIND(", F",'2022 Ventilation List SORT'!H40)),1,0)),0)</f>
        <v>0</v>
      </c>
      <c r="J40" s="88">
        <f t="shared" si="0"/>
        <v>0</v>
      </c>
      <c r="K40" s="108">
        <f t="shared" si="1"/>
        <v>0</v>
      </c>
      <c r="L40" s="119">
        <f t="shared" si="2"/>
        <v>35</v>
      </c>
      <c r="M40" s="20" t="s">
        <v>392</v>
      </c>
    </row>
    <row r="41" spans="2:13" ht="12.75" customHeight="1">
      <c r="B41" s="85" t="str">
        <f>'2022 Ventilation List SORT'!A41</f>
        <v>Exhaust - Shower rooms</v>
      </c>
      <c r="C41" s="88">
        <f>'2022 Ventilation List SORT'!B41</f>
        <v>0</v>
      </c>
      <c r="D41" s="88">
        <f>'2022 Ventilation List SORT'!C41</f>
        <v>0</v>
      </c>
      <c r="E41" s="88">
        <f>'2022 Ventilation List SORT'!D41</f>
        <v>20</v>
      </c>
      <c r="F41" s="88">
        <f>'2022 Ventilation List SORT'!E41</f>
        <v>50</v>
      </c>
      <c r="G41" s="88">
        <f>'2022 Ventilation List SORT'!F41</f>
        <v>0</v>
      </c>
      <c r="H41" s="88">
        <f>'2022 Ventilation List SORT'!G41</f>
        <v>2</v>
      </c>
      <c r="I41" s="85">
        <f>IF(ISNUMBER(FIND("F",'2022 Ventilation List SORT'!H41)),IF(FIND("F",'2022 Ventilation List SORT'!H41)=1,1,IF(ISNUMBER(FIND(", F",'2022 Ventilation List SORT'!H41)),1,0)),0)</f>
        <v>0</v>
      </c>
      <c r="J41" s="88">
        <f t="shared" si="0"/>
        <v>0</v>
      </c>
      <c r="K41" s="108">
        <f t="shared" si="1"/>
        <v>0</v>
      </c>
      <c r="L41" s="119">
        <f t="shared" si="2"/>
        <v>36</v>
      </c>
      <c r="M41" s="20" t="s">
        <v>392</v>
      </c>
    </row>
    <row r="42" spans="2:13" ht="12.75" customHeight="1">
      <c r="B42" s="85" t="str">
        <f>'2022 Ventilation List SORT'!A42</f>
        <v>Exhaust - Soiled laundry storage rooms</v>
      </c>
      <c r="C42" s="88">
        <f>'2022 Ventilation List SORT'!B42</f>
        <v>0</v>
      </c>
      <c r="D42" s="88">
        <f>'2022 Ventilation List SORT'!C42</f>
        <v>0</v>
      </c>
      <c r="E42" s="88">
        <f>'2022 Ventilation List SORT'!D42</f>
        <v>0</v>
      </c>
      <c r="F42" s="88">
        <f>'2022 Ventilation List SORT'!E42</f>
        <v>0</v>
      </c>
      <c r="G42" s="88">
        <f>'2022 Ventilation List SORT'!F42</f>
        <v>1</v>
      </c>
      <c r="H42" s="88">
        <f>'2022 Ventilation List SORT'!G42</f>
        <v>3</v>
      </c>
      <c r="I42" s="85">
        <f>IF(ISNUMBER(FIND("F",'2022 Ventilation List SORT'!H42)),IF(FIND("F",'2022 Ventilation List SORT'!H42)=1,1,IF(ISNUMBER(FIND(", F",'2022 Ventilation List SORT'!H42)),1,0)),0)</f>
        <v>0</v>
      </c>
      <c r="J42" s="88">
        <f t="shared" si="0"/>
        <v>0</v>
      </c>
      <c r="K42" s="108">
        <f t="shared" si="1"/>
        <v>0</v>
      </c>
      <c r="L42" s="119">
        <f t="shared" si="2"/>
        <v>37</v>
      </c>
      <c r="M42" s="20" t="s">
        <v>392</v>
      </c>
    </row>
    <row r="43" spans="2:13" ht="12.75" customHeight="1">
      <c r="B43" s="85" t="str">
        <f>'2022 Ventilation List SORT'!A43</f>
        <v>Exhaust - Storage rooms, chemical</v>
      </c>
      <c r="C43" s="88">
        <f>'2022 Ventilation List SORT'!B43</f>
        <v>0</v>
      </c>
      <c r="D43" s="88">
        <f>'2022 Ventilation List SORT'!C43</f>
        <v>0</v>
      </c>
      <c r="E43" s="88">
        <f>'2022 Ventilation List SORT'!D43</f>
        <v>0</v>
      </c>
      <c r="F43" s="88">
        <f>'2022 Ventilation List SORT'!E43</f>
        <v>0</v>
      </c>
      <c r="G43" s="88">
        <f>'2022 Ventilation List SORT'!F43</f>
        <v>1.5</v>
      </c>
      <c r="H43" s="88">
        <f>'2022 Ventilation List SORT'!G43</f>
        <v>4</v>
      </c>
      <c r="I43" s="85">
        <f>IF(ISNUMBER(FIND("F",'2022 Ventilation List SORT'!H43)),IF(FIND("F",'2022 Ventilation List SORT'!H43)=1,1,IF(ISNUMBER(FIND(", F",'2022 Ventilation List SORT'!H43)),1,0)),0)</f>
        <v>0</v>
      </c>
      <c r="J43" s="88">
        <f t="shared" si="0"/>
        <v>0</v>
      </c>
      <c r="K43" s="108">
        <f t="shared" si="1"/>
        <v>0</v>
      </c>
      <c r="L43" s="119">
        <f t="shared" si="2"/>
        <v>38</v>
      </c>
      <c r="M43" s="20" t="s">
        <v>392</v>
      </c>
    </row>
    <row r="44" spans="2:13" ht="12.75" customHeight="1">
      <c r="B44" s="85" t="str">
        <f>'2022 Ventilation List SORT'!A44</f>
        <v>Exhaust - Toilets, private</v>
      </c>
      <c r="C44" s="88">
        <f>'2022 Ventilation List SORT'!B44</f>
        <v>0</v>
      </c>
      <c r="D44" s="88">
        <f>'2022 Ventilation List SORT'!C44</f>
        <v>0</v>
      </c>
      <c r="E44" s="88">
        <f>'2022 Ventilation List SORT'!D44</f>
        <v>25</v>
      </c>
      <c r="F44" s="88">
        <f>'2022 Ventilation List SORT'!E44</f>
        <v>50</v>
      </c>
      <c r="G44" s="88">
        <f>'2022 Ventilation List SORT'!F44</f>
        <v>0</v>
      </c>
      <c r="H44" s="88">
        <f>'2022 Ventilation List SORT'!G44</f>
        <v>2</v>
      </c>
      <c r="I44" s="85">
        <f>IF(ISNUMBER(FIND("F",'2022 Ventilation List SORT'!H44)),IF(FIND("F",'2022 Ventilation List SORT'!H44)=1,1,IF(ISNUMBER(FIND(", F",'2022 Ventilation List SORT'!H44)),1,0)),0)</f>
        <v>0</v>
      </c>
      <c r="J44" s="88">
        <f t="shared" si="0"/>
        <v>0</v>
      </c>
      <c r="K44" s="108">
        <f t="shared" si="1"/>
        <v>0</v>
      </c>
      <c r="L44" s="119">
        <f t="shared" si="2"/>
        <v>39</v>
      </c>
      <c r="M44" s="20" t="s">
        <v>392</v>
      </c>
    </row>
    <row r="45" spans="2:13" ht="12.75" customHeight="1">
      <c r="B45" s="85" t="str">
        <f>'2022 Ventilation List SORT'!A45</f>
        <v>Exhaust - Toilets, public</v>
      </c>
      <c r="C45" s="88">
        <f>'2022 Ventilation List SORT'!B45</f>
        <v>0</v>
      </c>
      <c r="D45" s="88">
        <f>'2022 Ventilation List SORT'!C45</f>
        <v>0</v>
      </c>
      <c r="E45" s="88">
        <f>'2022 Ventilation List SORT'!D45</f>
        <v>50</v>
      </c>
      <c r="F45" s="88">
        <f>'2022 Ventilation List SORT'!E45</f>
        <v>70</v>
      </c>
      <c r="G45" s="88">
        <f>'2022 Ventilation List SORT'!F45</f>
        <v>0</v>
      </c>
      <c r="H45" s="88">
        <f>'2022 Ventilation List SORT'!G45</f>
        <v>2</v>
      </c>
      <c r="I45" s="85">
        <f>IF(ISNUMBER(FIND("F",'2022 Ventilation List SORT'!H45)),IF(FIND("F",'2022 Ventilation List SORT'!H45)=1,1,IF(ISNUMBER(FIND(", F",'2022 Ventilation List SORT'!H45)),1,0)),0)</f>
        <v>0</v>
      </c>
      <c r="J45" s="88">
        <f t="shared" si="0"/>
        <v>0</v>
      </c>
      <c r="K45" s="108">
        <f t="shared" si="1"/>
        <v>0</v>
      </c>
      <c r="L45" s="119">
        <f t="shared" si="2"/>
        <v>40</v>
      </c>
      <c r="M45" s="20" t="s">
        <v>392</v>
      </c>
    </row>
    <row r="46" spans="2:13" ht="12.75" customHeight="1">
      <c r="B46" s="85" t="str">
        <f>'2022 Ventilation List SORT'!A46</f>
        <v>Exhaust - Woodwork shop/classrooms</v>
      </c>
      <c r="C46" s="88">
        <f>'2022 Ventilation List SORT'!B46</f>
        <v>0</v>
      </c>
      <c r="D46" s="88">
        <f>'2022 Ventilation List SORT'!C46</f>
        <v>0</v>
      </c>
      <c r="E46" s="88">
        <f>'2022 Ventilation List SORT'!D46</f>
        <v>0</v>
      </c>
      <c r="F46" s="88">
        <f>'2022 Ventilation List SORT'!E46</f>
        <v>0</v>
      </c>
      <c r="G46" s="88">
        <f>'2022 Ventilation List SORT'!F46</f>
        <v>0.5</v>
      </c>
      <c r="H46" s="88">
        <f>'2022 Ventilation List SORT'!G46</f>
        <v>2</v>
      </c>
      <c r="I46" s="85">
        <f>IF(ISNUMBER(FIND("F",'2022 Ventilation List SORT'!H46)),IF(FIND("F",'2022 Ventilation List SORT'!H46)=1,1,IF(ISNUMBER(FIND(", F",'2022 Ventilation List SORT'!H46)),1,0)),0)</f>
        <v>0</v>
      </c>
      <c r="J46" s="88">
        <f>IF(D46&gt;0,15,0)</f>
        <v>0</v>
      </c>
      <c r="K46" s="108">
        <f>IF(OR(C46=0,C46=D46),0,C46/J46*1000)</f>
        <v>0</v>
      </c>
      <c r="L46" s="119">
        <f t="shared" si="2"/>
        <v>41</v>
      </c>
      <c r="M46" s="20" t="s">
        <v>392</v>
      </c>
    </row>
    <row r="47" spans="2:13" ht="12.75" customHeight="1">
      <c r="B47" s="85" t="str">
        <f>'2022 Ventilation List SORT'!A47</f>
        <v>Food Service - Bars, cocktail lounges</v>
      </c>
      <c r="C47" s="88">
        <f>'2022 Ventilation List SORT'!B47</f>
        <v>0.5</v>
      </c>
      <c r="D47" s="88">
        <f>'2022 Ventilation List SORT'!C47</f>
        <v>0.2</v>
      </c>
      <c r="E47" s="88">
        <f>'2022 Ventilation List SORT'!D47</f>
        <v>0</v>
      </c>
      <c r="F47" s="88">
        <f>'2022 Ventilation List SORT'!E47</f>
        <v>0</v>
      </c>
      <c r="G47" s="88">
        <f>'2022 Ventilation List SORT'!F47</f>
        <v>0</v>
      </c>
      <c r="H47" s="88">
        <f>'2022 Ventilation List SORT'!G47</f>
        <v>2</v>
      </c>
      <c r="I47" s="85">
        <f>IF(ISNUMBER(FIND("F",'2022 Ventilation List SORT'!H47)),IF(FIND("F",'2022 Ventilation List SORT'!H47)=1,1,IF(ISNUMBER(FIND(", F",'2022 Ventilation List SORT'!H47)),1,0)),0)</f>
        <v>0</v>
      </c>
      <c r="J47" s="88">
        <f t="shared" si="0"/>
        <v>15</v>
      </c>
      <c r="K47" s="108">
        <f t="shared" si="1"/>
        <v>33.333333333333336</v>
      </c>
      <c r="L47" s="119">
        <f t="shared" si="2"/>
        <v>42</v>
      </c>
      <c r="M47" s="20" t="s">
        <v>392</v>
      </c>
    </row>
    <row r="48" spans="2:13" ht="12.75" customHeight="1">
      <c r="B48" s="85" t="str">
        <f>'2022 Ventilation List SORT'!A48</f>
        <v>Food Service - Cafeteria/fast-food dining</v>
      </c>
      <c r="C48" s="88">
        <f>'2022 Ventilation List SORT'!B48</f>
        <v>0.5</v>
      </c>
      <c r="D48" s="88">
        <f>'2022 Ventilation List SORT'!C48</f>
        <v>0.15</v>
      </c>
      <c r="E48" s="88">
        <f>'2022 Ventilation List SORT'!D48</f>
        <v>0</v>
      </c>
      <c r="F48" s="88">
        <f>'2022 Ventilation List SORT'!E48</f>
        <v>0</v>
      </c>
      <c r="G48" s="88">
        <f>'2022 Ventilation List SORT'!F48</f>
        <v>0</v>
      </c>
      <c r="H48" s="88">
        <f>'2022 Ventilation List SORT'!G48</f>
        <v>2</v>
      </c>
      <c r="I48" s="85">
        <f>IF(ISNUMBER(FIND("F",'2022 Ventilation List SORT'!H48)),IF(FIND("F",'2022 Ventilation List SORT'!H48)=1,1,IF(ISNUMBER(FIND(", F",'2022 Ventilation List SORT'!H48)),1,0)),0)</f>
        <v>0</v>
      </c>
      <c r="J48" s="88">
        <f t="shared" si="0"/>
        <v>15</v>
      </c>
      <c r="K48" s="108">
        <f t="shared" si="1"/>
        <v>33.333333333333336</v>
      </c>
      <c r="L48" s="119">
        <f t="shared" si="2"/>
        <v>43</v>
      </c>
      <c r="M48" s="20" t="s">
        <v>392</v>
      </c>
    </row>
    <row r="49" spans="2:13" ht="12.75" customHeight="1">
      <c r="B49" s="85" t="str">
        <f>'2022 Ventilation List SORT'!A49</f>
        <v>Food Service - Kitchen (cooking)</v>
      </c>
      <c r="C49" s="88">
        <f>'2022 Ventilation List SORT'!B49</f>
        <v>0.15</v>
      </c>
      <c r="D49" s="88">
        <f>'2022 Ventilation List SORT'!C49</f>
        <v>0.15</v>
      </c>
      <c r="E49" s="88">
        <f>'2022 Ventilation List SORT'!D49</f>
        <v>0</v>
      </c>
      <c r="F49" s="88">
        <f>'2022 Ventilation List SORT'!E49</f>
        <v>0</v>
      </c>
      <c r="G49" s="151">
        <f>'2022 Ventilation List SORT'!F49</f>
        <v>0.7</v>
      </c>
      <c r="H49" s="88">
        <f>'2022 Ventilation List SORT'!G49</f>
        <v>2</v>
      </c>
      <c r="I49" s="85">
        <f>IF(ISNUMBER(FIND("F",'2022 Ventilation List SORT'!H49)),IF(FIND("F",'2022 Ventilation List SORT'!H49)=1,1,IF(ISNUMBER(FIND(", F",'2022 Ventilation List SORT'!H49)),1,0)),0)</f>
        <v>0</v>
      </c>
      <c r="J49" s="88">
        <f t="shared" si="0"/>
        <v>15</v>
      </c>
      <c r="K49" s="108">
        <f t="shared" si="1"/>
        <v>0</v>
      </c>
      <c r="L49" s="119">
        <f t="shared" si="2"/>
        <v>44</v>
      </c>
      <c r="M49" s="20" t="s">
        <v>392</v>
      </c>
    </row>
    <row r="50" spans="2:13" ht="12.75" customHeight="1">
      <c r="B50" s="85" t="str">
        <f>'2022 Ventilation List SORT'!A50</f>
        <v>Food Service - Restaurant dining rooms</v>
      </c>
      <c r="C50" s="88">
        <f>'2022 Ventilation List SORT'!B50</f>
        <v>0.5</v>
      </c>
      <c r="D50" s="88">
        <f>'2022 Ventilation List SORT'!C50</f>
        <v>0.15</v>
      </c>
      <c r="E50" s="88">
        <f>'2022 Ventilation List SORT'!D50</f>
        <v>0</v>
      </c>
      <c r="F50" s="88">
        <f>'2022 Ventilation List SORT'!E50</f>
        <v>0</v>
      </c>
      <c r="G50" s="88">
        <f>'2022 Ventilation List SORT'!F50</f>
        <v>0</v>
      </c>
      <c r="H50" s="88">
        <f>'2022 Ventilation List SORT'!G50</f>
        <v>2</v>
      </c>
      <c r="I50" s="85">
        <f>IF(ISNUMBER(FIND("F",'2022 Ventilation List SORT'!H50)),IF(FIND("F",'2022 Ventilation List SORT'!H50)=1,1,IF(ISNUMBER(FIND(", F",'2022 Ventilation List SORT'!H50)),1,0)),0)</f>
        <v>0</v>
      </c>
      <c r="J50" s="88">
        <f t="shared" si="0"/>
        <v>15</v>
      </c>
      <c r="K50" s="108">
        <f t="shared" si="1"/>
        <v>33.333333333333336</v>
      </c>
      <c r="L50" s="119">
        <f t="shared" si="2"/>
        <v>45</v>
      </c>
      <c r="M50" s="20" t="s">
        <v>392</v>
      </c>
    </row>
    <row r="51" spans="2:13" ht="12.75" customHeight="1">
      <c r="B51" s="85" t="str">
        <f>'2022 Ventilation List SORT'!A51</f>
        <v>General - Break rooms</v>
      </c>
      <c r="C51" s="88">
        <f>'2022 Ventilation List SORT'!B51</f>
        <v>0.5</v>
      </c>
      <c r="D51" s="88">
        <f>'2022 Ventilation List SORT'!C51</f>
        <v>0.15</v>
      </c>
      <c r="E51" s="88">
        <f>'2022 Ventilation List SORT'!D51</f>
        <v>0</v>
      </c>
      <c r="F51" s="88">
        <f>'2022 Ventilation List SORT'!E51</f>
        <v>0</v>
      </c>
      <c r="G51" s="88">
        <f>'2022 Ventilation List SORT'!F51</f>
        <v>0</v>
      </c>
      <c r="H51" s="88">
        <f>'2022 Ventilation List SORT'!G51</f>
        <v>1</v>
      </c>
      <c r="I51" s="85">
        <f>IF(ISNUMBER(FIND("F",'2022 Ventilation List SORT'!H51)),IF(FIND("F",'2022 Ventilation List SORT'!H51)=1,1,IF(ISNUMBER(FIND(", F",'2022 Ventilation List SORT'!H51)),1,0)),0)</f>
        <v>1</v>
      </c>
      <c r="J51" s="88">
        <f t="shared" si="0"/>
        <v>15</v>
      </c>
      <c r="K51" s="108">
        <f t="shared" si="1"/>
        <v>33.333333333333336</v>
      </c>
      <c r="L51" s="119">
        <f>L50+1</f>
        <v>46</v>
      </c>
      <c r="M51" s="20" t="s">
        <v>392</v>
      </c>
    </row>
    <row r="52" spans="2:13" ht="12.75" customHeight="1">
      <c r="B52" s="85" t="str">
        <f>'2022 Ventilation List SORT'!A52</f>
        <v>General - Coffee Stations</v>
      </c>
      <c r="C52" s="88">
        <f>'2022 Ventilation List SORT'!B52</f>
        <v>0.5</v>
      </c>
      <c r="D52" s="88">
        <f>'2022 Ventilation List SORT'!C52</f>
        <v>0.15</v>
      </c>
      <c r="E52" s="88">
        <f>'2022 Ventilation List SORT'!D52</f>
        <v>0</v>
      </c>
      <c r="F52" s="88">
        <f>'2022 Ventilation List SORT'!E52</f>
        <v>0</v>
      </c>
      <c r="G52" s="88">
        <f>'2022 Ventilation List SORT'!F52</f>
        <v>0</v>
      </c>
      <c r="H52" s="88">
        <f>'2022 Ventilation List SORT'!G52</f>
        <v>1</v>
      </c>
      <c r="I52" s="85">
        <f>IF(ISNUMBER(FIND("F",'2022 Ventilation List SORT'!H52)),IF(FIND("F",'2022 Ventilation List SORT'!H52)=1,1,IF(ISNUMBER(FIND(", F",'2022 Ventilation List SORT'!H52)),1,0)),0)</f>
        <v>1</v>
      </c>
      <c r="J52" s="88">
        <f t="shared" si="0"/>
        <v>15</v>
      </c>
      <c r="K52" s="108">
        <f t="shared" si="1"/>
        <v>33.333333333333336</v>
      </c>
      <c r="L52" s="119">
        <f t="shared" si="2"/>
        <v>47</v>
      </c>
      <c r="M52" s="20" t="s">
        <v>392</v>
      </c>
    </row>
    <row r="53" spans="2:13" ht="12.75" customHeight="1">
      <c r="B53" s="85" t="str">
        <f>'2022 Ventilation List SORT'!A53</f>
        <v>General - Conference/meeting</v>
      </c>
      <c r="C53" s="88">
        <f>'2022 Ventilation List SORT'!B53</f>
        <v>0.5</v>
      </c>
      <c r="D53" s="88">
        <f>'2022 Ventilation List SORT'!C53</f>
        <v>0.15</v>
      </c>
      <c r="E53" s="88">
        <f>'2022 Ventilation List SORT'!D53</f>
        <v>0</v>
      </c>
      <c r="F53" s="88">
        <f>'2022 Ventilation List SORT'!E53</f>
        <v>0</v>
      </c>
      <c r="G53" s="88">
        <f>'2022 Ventilation List SORT'!F53</f>
        <v>0</v>
      </c>
      <c r="H53" s="88">
        <f>'2022 Ventilation List SORT'!G53</f>
        <v>1</v>
      </c>
      <c r="I53" s="85">
        <f>IF(ISNUMBER(FIND("F",'2022 Ventilation List SORT'!H53)),IF(FIND("F",'2022 Ventilation List SORT'!H53)=1,1,IF(ISNUMBER(FIND(", F",'2022 Ventilation List SORT'!H53)),1,0)),0)</f>
        <v>1</v>
      </c>
      <c r="J53" s="88">
        <f t="shared" si="0"/>
        <v>15</v>
      </c>
      <c r="K53" s="108">
        <f t="shared" si="1"/>
        <v>33.333333333333336</v>
      </c>
      <c r="L53" s="119">
        <f t="shared" si="2"/>
        <v>48</v>
      </c>
      <c r="M53" s="20" t="s">
        <v>392</v>
      </c>
    </row>
    <row r="54" spans="2:13" ht="12.75" customHeight="1">
      <c r="B54" s="85" t="str">
        <f>'2022 Ventilation List SORT'!A54</f>
        <v>General - Corridors</v>
      </c>
      <c r="C54" s="88">
        <f>'2022 Ventilation List SORT'!B54</f>
        <v>0.15</v>
      </c>
      <c r="D54" s="88">
        <f>'2022 Ventilation List SORT'!C54</f>
        <v>0.15</v>
      </c>
      <c r="E54" s="88">
        <f>'2022 Ventilation List SORT'!D54</f>
        <v>0</v>
      </c>
      <c r="F54" s="88">
        <f>'2022 Ventilation List SORT'!E54</f>
        <v>0</v>
      </c>
      <c r="G54" s="88">
        <f>'2022 Ventilation List SORT'!F54</f>
        <v>0</v>
      </c>
      <c r="H54" s="88">
        <f>'2022 Ventilation List SORT'!G54</f>
        <v>1</v>
      </c>
      <c r="I54" s="85">
        <f>IF(ISNUMBER(FIND("F",'2022 Ventilation List SORT'!H54)),IF(FIND("F",'2022 Ventilation List SORT'!H54)=1,1,IF(ISNUMBER(FIND(", F",'2022 Ventilation List SORT'!H54)),1,0)),0)</f>
        <v>1</v>
      </c>
      <c r="J54" s="88">
        <f t="shared" si="0"/>
        <v>15</v>
      </c>
      <c r="K54" s="108">
        <f t="shared" si="1"/>
        <v>0</v>
      </c>
      <c r="L54" s="119">
        <f t="shared" si="2"/>
        <v>49</v>
      </c>
      <c r="M54" s="20" t="s">
        <v>392</v>
      </c>
    </row>
    <row r="55" spans="2:13" ht="12.75" customHeight="1">
      <c r="B55" s="85" t="str">
        <f>'2022 Ventilation List SORT'!A55</f>
        <v>General - Occupiable storage rooms for liquids or gels</v>
      </c>
      <c r="C55" s="88">
        <f>'2022 Ventilation List SORT'!B55</f>
        <v>0.15</v>
      </c>
      <c r="D55" s="88">
        <f>'2022 Ventilation List SORT'!C55</f>
        <v>0.15</v>
      </c>
      <c r="E55" s="88">
        <f>'2022 Ventilation List SORT'!D55</f>
        <v>0</v>
      </c>
      <c r="F55" s="88">
        <f>'2022 Ventilation List SORT'!E55</f>
        <v>0</v>
      </c>
      <c r="G55" s="88">
        <f>'2022 Ventilation List SORT'!F55</f>
        <v>0</v>
      </c>
      <c r="H55" s="88">
        <f>'2022 Ventilation List SORT'!G55</f>
        <v>2</v>
      </c>
      <c r="I55" s="85">
        <f>IF(ISNUMBER(FIND("F",'2022 Ventilation List SORT'!H55)),IF(FIND("F",'2022 Ventilation List SORT'!H55)=1,1,IF(ISNUMBER(FIND(", F",'2022 Ventilation List SORT'!H55)),1,0)),0)</f>
        <v>0</v>
      </c>
      <c r="J55" s="88">
        <f t="shared" si="0"/>
        <v>15</v>
      </c>
      <c r="K55" s="108">
        <f t="shared" si="1"/>
        <v>0</v>
      </c>
      <c r="L55" s="119">
        <f t="shared" si="2"/>
        <v>50</v>
      </c>
      <c r="M55" s="20" t="s">
        <v>392</v>
      </c>
    </row>
    <row r="56" spans="2:13" ht="12.75" customHeight="1">
      <c r="B56" s="85" t="str">
        <f>'2022 Ventilation List SORT'!A56</f>
        <v>General - Unoccupied</v>
      </c>
      <c r="C56" s="88">
        <f>'2022 Ventilation List SORT'!B56</f>
        <v>0</v>
      </c>
      <c r="D56" s="88">
        <f>'2022 Ventilation List SORT'!C56</f>
        <v>0</v>
      </c>
      <c r="E56" s="88">
        <f>'2022 Ventilation List SORT'!D56</f>
        <v>0</v>
      </c>
      <c r="F56" s="88">
        <f>'2022 Ventilation List SORT'!E56</f>
        <v>0</v>
      </c>
      <c r="G56" s="88">
        <f>'2022 Ventilation List SORT'!F56</f>
        <v>0</v>
      </c>
      <c r="H56" s="88">
        <f>'2022 Ventilation List SORT'!G56</f>
        <v>1</v>
      </c>
      <c r="I56" s="85">
        <f>IF(ISNUMBER(FIND("F",'2022 Ventilation List SORT'!H56)),IF(FIND("F",'2022 Ventilation List SORT'!H56)=1,1,IF(ISNUMBER(FIND(", F",'2022 Ventilation List SORT'!H56)),1,0)),0)</f>
        <v>0</v>
      </c>
      <c r="J56" s="88">
        <f t="shared" si="0"/>
        <v>0</v>
      </c>
      <c r="K56" s="108">
        <f t="shared" si="1"/>
        <v>0</v>
      </c>
      <c r="L56" s="119">
        <f t="shared" si="2"/>
        <v>51</v>
      </c>
      <c r="M56" s="20" t="s">
        <v>392</v>
      </c>
    </row>
    <row r="57" spans="2:13" ht="12.75" customHeight="1">
      <c r="B57" s="85" t="str">
        <f>'2022 Ventilation List SORT'!A57</f>
        <v>Lodging - Barracks sleeping areas</v>
      </c>
      <c r="C57" s="88">
        <f>'2022 Ventilation List SORT'!B57</f>
        <v>0.15</v>
      </c>
      <c r="D57" s="88">
        <f>'2022 Ventilation List SORT'!C57</f>
        <v>0.15</v>
      </c>
      <c r="E57" s="88">
        <f>'2022 Ventilation List SORT'!D57</f>
        <v>0</v>
      </c>
      <c r="F57" s="88">
        <f>'2022 Ventilation List SORT'!E57</f>
        <v>0</v>
      </c>
      <c r="G57" s="88">
        <f>'2022 Ventilation List SORT'!F57</f>
        <v>0</v>
      </c>
      <c r="H57" s="88">
        <f>'2022 Ventilation List SORT'!G57</f>
        <v>1</v>
      </c>
      <c r="I57" s="85">
        <f>IF(ISNUMBER(FIND("F",'2022 Ventilation List SORT'!H57)),IF(FIND("F",'2022 Ventilation List SORT'!H57)=1,1,IF(ISNUMBER(FIND(", F",'2022 Ventilation List SORT'!H57)),1,0)),0)</f>
        <v>1</v>
      </c>
      <c r="J57" s="88">
        <f t="shared" si="0"/>
        <v>15</v>
      </c>
      <c r="K57" s="108">
        <f t="shared" si="1"/>
        <v>0</v>
      </c>
      <c r="L57" s="119">
        <f>L56+1</f>
        <v>52</v>
      </c>
      <c r="M57" s="20" t="s">
        <v>392</v>
      </c>
    </row>
    <row r="58" spans="2:13" ht="12.75" customHeight="1">
      <c r="B58" s="85" t="str">
        <f>'2022 Ventilation List SORT'!A58</f>
        <v>Lodging - Bedroom/living room</v>
      </c>
      <c r="C58" s="88">
        <f>'2022 Ventilation List SORT'!B58</f>
        <v>0.15</v>
      </c>
      <c r="D58" s="88">
        <f>'2022 Ventilation List SORT'!C58</f>
        <v>0.15</v>
      </c>
      <c r="E58" s="88">
        <f>'2022 Ventilation List SORT'!D58</f>
        <v>0</v>
      </c>
      <c r="F58" s="88">
        <f>'2022 Ventilation List SORT'!E58</f>
        <v>0</v>
      </c>
      <c r="G58" s="88">
        <f>'2022 Ventilation List SORT'!F58</f>
        <v>0</v>
      </c>
      <c r="H58" s="88">
        <f>'2022 Ventilation List SORT'!G58</f>
        <v>1</v>
      </c>
      <c r="I58" s="85">
        <f>IF(ISNUMBER(FIND("F",'2022 Ventilation List SORT'!H58)),IF(FIND("F",'2022 Ventilation List SORT'!H58)=1,1,IF(ISNUMBER(FIND(", F",'2022 Ventilation List SORT'!H58)),1,0)),0)</f>
        <v>1</v>
      </c>
      <c r="J58" s="88">
        <f t="shared" si="0"/>
        <v>15</v>
      </c>
      <c r="K58" s="108">
        <f t="shared" si="1"/>
        <v>0</v>
      </c>
      <c r="L58" s="119">
        <f>L57+1</f>
        <v>53</v>
      </c>
      <c r="M58" s="20" t="s">
        <v>392</v>
      </c>
    </row>
    <row r="59" spans="2:13" ht="12.75" customHeight="1">
      <c r="B59" s="85" t="str">
        <f>'2022 Ventilation List SORT'!A59</f>
        <v>Lodging - Laundry rooms within dwelling units</v>
      </c>
      <c r="C59" s="88">
        <f>'2022 Ventilation List SORT'!B59</f>
        <v>0.15</v>
      </c>
      <c r="D59" s="88">
        <f>'2022 Ventilation List SORT'!C59</f>
        <v>0.15</v>
      </c>
      <c r="E59" s="88">
        <f>'2022 Ventilation List SORT'!D59</f>
        <v>0</v>
      </c>
      <c r="F59" s="88">
        <f>'2022 Ventilation List SORT'!E59</f>
        <v>0</v>
      </c>
      <c r="G59" s="88">
        <f>'2022 Ventilation List SORT'!F59</f>
        <v>0</v>
      </c>
      <c r="H59" s="88">
        <f>'2022 Ventilation List SORT'!G59</f>
        <v>1</v>
      </c>
      <c r="I59" s="85">
        <f>IF(ISNUMBER(FIND("F",'2022 Ventilation List SORT'!H59)),IF(FIND("F",'2022 Ventilation List SORT'!H59)=1,1,IF(ISNUMBER(FIND(", F",'2022 Ventilation List SORT'!H59)),1,0)),0)</f>
        <v>0</v>
      </c>
      <c r="J59" s="88">
        <f t="shared" si="0"/>
        <v>15</v>
      </c>
      <c r="K59" s="108">
        <f t="shared" si="1"/>
        <v>0</v>
      </c>
      <c r="L59" s="119">
        <f t="shared" si="2"/>
        <v>54</v>
      </c>
      <c r="M59" s="20" t="s">
        <v>392</v>
      </c>
    </row>
    <row r="60" spans="2:13" ht="12.75" customHeight="1">
      <c r="B60" s="85" t="str">
        <f>'2022 Ventilation List SORT'!A60</f>
        <v>Lodging - Laundry rooms, central</v>
      </c>
      <c r="C60" s="88">
        <f>'2022 Ventilation List SORT'!B60</f>
        <v>0.15</v>
      </c>
      <c r="D60" s="88">
        <f>'2022 Ventilation List SORT'!C60</f>
        <v>0.15</v>
      </c>
      <c r="E60" s="88">
        <f>'2022 Ventilation List SORT'!D60</f>
        <v>0</v>
      </c>
      <c r="F60" s="88">
        <f>'2022 Ventilation List SORT'!E60</f>
        <v>0</v>
      </c>
      <c r="G60" s="88">
        <f>'2022 Ventilation List SORT'!F60</f>
        <v>0</v>
      </c>
      <c r="H60" s="88">
        <f>'2022 Ventilation List SORT'!G60</f>
        <v>2</v>
      </c>
      <c r="I60" s="85">
        <f>IF(ISNUMBER(FIND("F",'2022 Ventilation List SORT'!H60)),IF(FIND("F",'2022 Ventilation List SORT'!H60)=1,1,IF(ISNUMBER(FIND(", F",'2022 Ventilation List SORT'!H60)),1,0)),0)</f>
        <v>0</v>
      </c>
      <c r="J60" s="88">
        <f t="shared" si="0"/>
        <v>15</v>
      </c>
      <c r="K60" s="108">
        <f t="shared" si="1"/>
        <v>0</v>
      </c>
      <c r="L60" s="119">
        <f t="shared" si="2"/>
        <v>55</v>
      </c>
      <c r="M60" s="20" t="s">
        <v>392</v>
      </c>
    </row>
    <row r="61" spans="2:13" ht="12.75" customHeight="1">
      <c r="B61" s="85" t="str">
        <f>'2022 Ventilation List SORT'!A61</f>
        <v>Lodging - Lobbies/pre-function</v>
      </c>
      <c r="C61" s="88">
        <f>'2022 Ventilation List SORT'!B61</f>
        <v>0.5</v>
      </c>
      <c r="D61" s="88">
        <f>'2022 Ventilation List SORT'!C61</f>
        <v>0.15</v>
      </c>
      <c r="E61" s="88">
        <f>'2022 Ventilation List SORT'!D61</f>
        <v>0</v>
      </c>
      <c r="F61" s="88">
        <f>'2022 Ventilation List SORT'!E61</f>
        <v>0</v>
      </c>
      <c r="G61" s="88">
        <f>'2022 Ventilation List SORT'!F61</f>
        <v>0</v>
      </c>
      <c r="H61" s="88">
        <f>'2022 Ventilation List SORT'!G61</f>
        <v>1</v>
      </c>
      <c r="I61" s="85">
        <f>IF(ISNUMBER(FIND("F",'2022 Ventilation List SORT'!H61)),IF(FIND("F",'2022 Ventilation List SORT'!H61)=1,1,IF(ISNUMBER(FIND(", F",'2022 Ventilation List SORT'!H61)),1,0)),0)</f>
        <v>1</v>
      </c>
      <c r="J61" s="88">
        <f t="shared" si="0"/>
        <v>15</v>
      </c>
      <c r="K61" s="108">
        <f t="shared" si="1"/>
        <v>33.333333333333336</v>
      </c>
      <c r="L61" s="119">
        <f t="shared" si="2"/>
        <v>56</v>
      </c>
      <c r="M61" s="20" t="s">
        <v>392</v>
      </c>
    </row>
    <row r="62" spans="2:13" ht="12.75" customHeight="1">
      <c r="B62" s="85" t="str">
        <f>'2022 Ventilation List SORT'!A62</f>
        <v>Lodging - Multipurpose assembly</v>
      </c>
      <c r="C62" s="88">
        <f>'2022 Ventilation List SORT'!B62</f>
        <v>0.5</v>
      </c>
      <c r="D62" s="88">
        <v>0.15</v>
      </c>
      <c r="E62" s="88">
        <f>'2022 Ventilation List SORT'!D62</f>
        <v>0</v>
      </c>
      <c r="F62" s="88">
        <f>'2022 Ventilation List SORT'!E62</f>
        <v>0</v>
      </c>
      <c r="G62" s="88">
        <f>'2022 Ventilation List SORT'!F62</f>
        <v>0</v>
      </c>
      <c r="H62" s="88">
        <f>'2022 Ventilation List SORT'!G62</f>
        <v>1</v>
      </c>
      <c r="I62" s="85">
        <f>IF(ISNUMBER(FIND("F",'2022 Ventilation List SORT'!H62)),IF(FIND("F",'2022 Ventilation List SORT'!H62)=1,1,IF(ISNUMBER(FIND(", F",'2022 Ventilation List SORT'!H62)),1,0)),0)</f>
        <v>1</v>
      </c>
      <c r="J62" s="88">
        <f t="shared" si="0"/>
        <v>15</v>
      </c>
      <c r="K62" s="108">
        <f t="shared" si="1"/>
        <v>33.333333333333336</v>
      </c>
      <c r="L62" s="119">
        <f t="shared" si="2"/>
        <v>57</v>
      </c>
      <c r="M62" s="20" t="s">
        <v>392</v>
      </c>
    </row>
    <row r="63" spans="2:13" ht="12.75" customHeight="1">
      <c r="B63" s="85" t="str">
        <f>'2022 Ventilation List SORT'!A63</f>
        <v>Misc - All others</v>
      </c>
      <c r="C63" s="88">
        <f>'2022 Ventilation List SORT'!B63</f>
        <v>0.15</v>
      </c>
      <c r="D63" s="88">
        <f>'2022 Ventilation List SORT'!C63</f>
        <v>0.15</v>
      </c>
      <c r="E63" s="88">
        <f>'2022 Ventilation List SORT'!D63</f>
        <v>0</v>
      </c>
      <c r="F63" s="88">
        <f>'2022 Ventilation List SORT'!E63</f>
        <v>0</v>
      </c>
      <c r="G63" s="88">
        <f>'2022 Ventilation List SORT'!F63</f>
        <v>0</v>
      </c>
      <c r="H63" s="88">
        <f>'2022 Ventilation List SORT'!G63</f>
        <v>2</v>
      </c>
      <c r="I63" s="85">
        <f>IF(ISNUMBER(FIND("F",'2022 Ventilation List SORT'!H63)),IF(FIND("F",'2022 Ventilation List SORT'!H63)=1,1,IF(ISNUMBER(FIND(", F",'2022 Ventilation List SORT'!H63)),1,0)),0)</f>
        <v>0</v>
      </c>
      <c r="J63" s="88">
        <f t="shared" si="0"/>
        <v>15</v>
      </c>
      <c r="K63" s="108">
        <f t="shared" si="1"/>
        <v>0</v>
      </c>
      <c r="L63" s="119">
        <f t="shared" si="2"/>
        <v>58</v>
      </c>
      <c r="M63" s="20" t="s">
        <v>392</v>
      </c>
    </row>
    <row r="64" spans="2:13" ht="12.75" customHeight="1">
      <c r="B64" s="85" t="str">
        <f>'2022 Ventilation List SORT'!A64</f>
        <v>Misc - Bank vaults/safe deposit</v>
      </c>
      <c r="C64" s="88">
        <f>'2022 Ventilation List SORT'!B64</f>
        <v>0.15</v>
      </c>
      <c r="D64" s="88">
        <f>'2022 Ventilation List SORT'!C64</f>
        <v>0.15</v>
      </c>
      <c r="E64" s="88">
        <f>'2022 Ventilation List SORT'!D64</f>
        <v>0</v>
      </c>
      <c r="F64" s="88">
        <f>'2022 Ventilation List SORT'!E64</f>
        <v>0</v>
      </c>
      <c r="G64" s="88">
        <f>'2022 Ventilation List SORT'!F64</f>
        <v>0</v>
      </c>
      <c r="H64" s="88">
        <f>'2022 Ventilation List SORT'!G64</f>
        <v>2</v>
      </c>
      <c r="I64" s="85">
        <f>IF(ISNUMBER(FIND("F",'2022 Ventilation List SORT'!H64)),IF(FIND("F",'2022 Ventilation List SORT'!H64)=1,1,IF(ISNUMBER(FIND(", F",'2022 Ventilation List SORT'!H64)),1,0)),0)</f>
        <v>1</v>
      </c>
      <c r="J64" s="88">
        <f t="shared" si="0"/>
        <v>15</v>
      </c>
      <c r="K64" s="108">
        <f t="shared" si="1"/>
        <v>0</v>
      </c>
      <c r="L64" s="119">
        <f t="shared" si="2"/>
        <v>59</v>
      </c>
      <c r="M64" s="20" t="s">
        <v>392</v>
      </c>
    </row>
    <row r="65" spans="2:13" ht="12.75" customHeight="1">
      <c r="B65" s="85" t="str">
        <f>'2022 Ventilation List SORT'!A65</f>
        <v>Misc - Banks or bank lobbies</v>
      </c>
      <c r="C65" s="88">
        <f>'2022 Ventilation List SORT'!B65</f>
        <v>0.15</v>
      </c>
      <c r="D65" s="88">
        <f>'2022 Ventilation List SORT'!C65</f>
        <v>0.15</v>
      </c>
      <c r="E65" s="88">
        <f>'2022 Ventilation List SORT'!D65</f>
        <v>0</v>
      </c>
      <c r="F65" s="88">
        <f>'2022 Ventilation List SORT'!E65</f>
        <v>0</v>
      </c>
      <c r="G65" s="88">
        <f>'2022 Ventilation List SORT'!F65</f>
        <v>0</v>
      </c>
      <c r="H65" s="88">
        <f>'2022 Ventilation List SORT'!G65</f>
        <v>1</v>
      </c>
      <c r="I65" s="85">
        <f>IF(ISNUMBER(FIND("F",'2022 Ventilation List SORT'!H65)),IF(FIND("F",'2022 Ventilation List SORT'!H65)=1,1,IF(ISNUMBER(FIND(", F",'2022 Ventilation List SORT'!H65)),1,0)),0)</f>
        <v>1</v>
      </c>
      <c r="J65" s="88">
        <f t="shared" si="0"/>
        <v>15</v>
      </c>
      <c r="K65" s="108">
        <f t="shared" si="1"/>
        <v>0</v>
      </c>
      <c r="L65" s="119">
        <f t="shared" si="2"/>
        <v>60</v>
      </c>
      <c r="M65" s="20" t="s">
        <v>392</v>
      </c>
    </row>
    <row r="66" spans="2:13" ht="12.75" customHeight="1">
      <c r="B66" s="85" t="str">
        <f>'2022 Ventilation List SORT'!A66</f>
        <v>Misc - Computer (not printing)</v>
      </c>
      <c r="C66" s="88">
        <f>'2022 Ventilation List SORT'!B66</f>
        <v>0.15</v>
      </c>
      <c r="D66" s="88">
        <f>'2022 Ventilation List SORT'!C66</f>
        <v>0.15</v>
      </c>
      <c r="E66" s="88">
        <f>'2022 Ventilation List SORT'!D66</f>
        <v>0</v>
      </c>
      <c r="F66" s="88">
        <f>'2022 Ventilation List SORT'!E66</f>
        <v>0</v>
      </c>
      <c r="G66" s="88">
        <f>'2022 Ventilation List SORT'!F66</f>
        <v>0</v>
      </c>
      <c r="H66" s="88">
        <f>'2022 Ventilation List SORT'!G66</f>
        <v>1</v>
      </c>
      <c r="I66" s="85">
        <f>IF(ISNUMBER(FIND("F",'2022 Ventilation List SORT'!H66)),IF(FIND("F",'2022 Ventilation List SORT'!H66)=1,1,IF(ISNUMBER(FIND(", F",'2022 Ventilation List SORT'!H66)),1,0)),0)</f>
        <v>1</v>
      </c>
      <c r="J66" s="88">
        <f t="shared" si="0"/>
        <v>15</v>
      </c>
      <c r="K66" s="108">
        <f t="shared" si="1"/>
        <v>0</v>
      </c>
      <c r="L66" s="119">
        <f t="shared" si="2"/>
        <v>61</v>
      </c>
      <c r="M66" s="20" t="s">
        <v>392</v>
      </c>
    </row>
    <row r="67" spans="2:13" ht="12.75" customHeight="1">
      <c r="B67" s="85" t="str">
        <f>'2022 Ventilation List SORT'!A67</f>
        <v>Misc - Freezer and refrigerated spaces (&lt;50F)</v>
      </c>
      <c r="C67" s="88">
        <f>'2022 Ventilation List SORT'!B67</f>
        <v>0</v>
      </c>
      <c r="D67" s="88">
        <f>'2022 Ventilation List SORT'!C67</f>
        <v>0</v>
      </c>
      <c r="E67" s="88">
        <f>'2022 Ventilation List SORT'!D67</f>
        <v>0</v>
      </c>
      <c r="F67" s="88">
        <f>'2022 Ventilation List SORT'!E67</f>
        <v>0</v>
      </c>
      <c r="G67" s="88">
        <f>'2022 Ventilation List SORT'!F67</f>
        <v>0</v>
      </c>
      <c r="H67" s="88">
        <f>'2022 Ventilation List SORT'!G67</f>
        <v>2</v>
      </c>
      <c r="I67" s="85">
        <f>IF(ISNUMBER(FIND("F",'2022 Ventilation List SORT'!H67)),IF(FIND("F",'2022 Ventilation List SORT'!H67)=1,1,IF(ISNUMBER(FIND(", F",'2022 Ventilation List SORT'!H67)),1,0)),0)</f>
        <v>0</v>
      </c>
      <c r="J67" s="88">
        <f t="shared" si="0"/>
        <v>0</v>
      </c>
      <c r="K67" s="108">
        <f t="shared" si="1"/>
        <v>0</v>
      </c>
      <c r="L67" s="119">
        <f t="shared" si="2"/>
        <v>62</v>
      </c>
      <c r="M67" s="20" t="s">
        <v>392</v>
      </c>
    </row>
    <row r="68" spans="2:13" ht="12.75" customHeight="1">
      <c r="B68" s="85" t="str">
        <f>'2022 Ventilation List SORT'!A68</f>
        <v>Misc - General manufacturing (excludes heavy industrial and process using chemicals)</v>
      </c>
      <c r="C68" s="88">
        <f>'2022 Ventilation List SORT'!B68</f>
        <v>0.15</v>
      </c>
      <c r="D68" s="88">
        <f>'2022 Ventilation List SORT'!C68</f>
        <v>0.15</v>
      </c>
      <c r="E68" s="88">
        <f>'2022 Ventilation List SORT'!D68</f>
        <v>0</v>
      </c>
      <c r="F68" s="88">
        <f>'2022 Ventilation List SORT'!E68</f>
        <v>0</v>
      </c>
      <c r="G68" s="88">
        <f>'2022 Ventilation List SORT'!F68</f>
        <v>0</v>
      </c>
      <c r="H68" s="88">
        <f>'2022 Ventilation List SORT'!G68</f>
        <v>3</v>
      </c>
      <c r="I68" s="85">
        <f>IF(ISNUMBER(FIND("F",'2022 Ventilation List SORT'!H68)),IF(FIND("F",'2022 Ventilation List SORT'!H68)=1,1,IF(ISNUMBER(FIND(", F",'2022 Ventilation List SORT'!H68)),1,0)),0)</f>
        <v>0</v>
      </c>
      <c r="J68" s="88">
        <f t="shared" si="0"/>
        <v>15</v>
      </c>
      <c r="K68" s="108">
        <f t="shared" si="1"/>
        <v>0</v>
      </c>
      <c r="L68" s="119">
        <f t="shared" si="2"/>
        <v>63</v>
      </c>
      <c r="M68" s="20" t="s">
        <v>392</v>
      </c>
    </row>
    <row r="69" spans="2:13" ht="12.75" customHeight="1">
      <c r="B69" s="85" t="str">
        <f>'2022 Ventilation List SORT'!A69</f>
        <v>Misc - Pharmacy (preparation area)</v>
      </c>
      <c r="C69" s="88">
        <f>'2022 Ventilation List SORT'!B69</f>
        <v>0.15</v>
      </c>
      <c r="D69" s="88">
        <f>'2022 Ventilation List SORT'!C69</f>
        <v>0.15</v>
      </c>
      <c r="E69" s="88">
        <f>'2022 Ventilation List SORT'!D69</f>
        <v>0</v>
      </c>
      <c r="F69" s="88">
        <f>'2022 Ventilation List SORT'!E69</f>
        <v>0</v>
      </c>
      <c r="G69" s="88">
        <f>'2022 Ventilation List SORT'!F69</f>
        <v>0</v>
      </c>
      <c r="H69" s="88">
        <f>'2022 Ventilation List SORT'!G69</f>
        <v>2</v>
      </c>
      <c r="I69" s="85">
        <f>IF(ISNUMBER(FIND("F",'2022 Ventilation List SORT'!H69)),IF(FIND("F",'2022 Ventilation List SORT'!H69)=1,1,IF(ISNUMBER(FIND(", F",'2022 Ventilation List SORT'!H69)),1,0)),0)</f>
        <v>0</v>
      </c>
      <c r="J69" s="88">
        <f t="shared" si="0"/>
        <v>15</v>
      </c>
      <c r="K69" s="108">
        <f t="shared" si="1"/>
        <v>0</v>
      </c>
      <c r="L69" s="119">
        <f t="shared" si="2"/>
        <v>64</v>
      </c>
      <c r="M69" s="20" t="s">
        <v>392</v>
      </c>
    </row>
    <row r="70" spans="2:13" ht="12.75" customHeight="1">
      <c r="B70" s="85" t="str">
        <f>'2022 Ventilation List SORT'!A70</f>
        <v>Misc - Photo studios</v>
      </c>
      <c r="C70" s="88">
        <f>'2022 Ventilation List SORT'!B70</f>
        <v>0.15</v>
      </c>
      <c r="D70" s="88">
        <f>'2022 Ventilation List SORT'!C70</f>
        <v>0.15</v>
      </c>
      <c r="E70" s="88">
        <f>'2022 Ventilation List SORT'!D70</f>
        <v>0</v>
      </c>
      <c r="F70" s="88">
        <f>'2022 Ventilation List SORT'!E70</f>
        <v>0</v>
      </c>
      <c r="G70" s="88">
        <f>'2022 Ventilation List SORT'!F70</f>
        <v>0</v>
      </c>
      <c r="H70" s="88">
        <f>'2022 Ventilation List SORT'!G70</f>
        <v>1</v>
      </c>
      <c r="I70" s="85">
        <f>IF(ISNUMBER(FIND("F",'2022 Ventilation List SORT'!H70)),IF(FIND("F",'2022 Ventilation List SORT'!H70)=1,1,IF(ISNUMBER(FIND(", F",'2022 Ventilation List SORT'!H70)),1,0)),0)</f>
        <v>0</v>
      </c>
      <c r="J70" s="88">
        <f t="shared" si="0"/>
        <v>15</v>
      </c>
      <c r="K70" s="108">
        <f t="shared" si="1"/>
        <v>0</v>
      </c>
      <c r="L70" s="119">
        <f t="shared" si="2"/>
        <v>65</v>
      </c>
      <c r="M70" s="20" t="s">
        <v>392</v>
      </c>
    </row>
    <row r="71" spans="2:13" ht="12.75" customHeight="1">
      <c r="B71" s="85" t="str">
        <f>'2022 Ventilation List SORT'!A71</f>
        <v>Misc - Shipping/receiving</v>
      </c>
      <c r="C71" s="88">
        <f>'2022 Ventilation List SORT'!B71</f>
        <v>0.15</v>
      </c>
      <c r="D71" s="88">
        <f>'2022 Ventilation List SORT'!C71</f>
        <v>0.15</v>
      </c>
      <c r="E71" s="88">
        <f>'2022 Ventilation List SORT'!D71</f>
        <v>0</v>
      </c>
      <c r="F71" s="88">
        <f>'2022 Ventilation List SORT'!E71</f>
        <v>0</v>
      </c>
      <c r="G71" s="88">
        <f>'2022 Ventilation List SORT'!F71</f>
        <v>0</v>
      </c>
      <c r="H71" s="88">
        <f>'2022 Ventilation List SORT'!G71</f>
        <v>2</v>
      </c>
      <c r="I71" s="85">
        <f>IF(ISNUMBER(FIND("F",'2022 Ventilation List SORT'!H71)),IF(FIND("F",'2022 Ventilation List SORT'!H71)=1,1,IF(ISNUMBER(FIND(", F",'2022 Ventilation List SORT'!H71)),1,0)),0)</f>
        <v>0</v>
      </c>
      <c r="J71" s="88">
        <f t="shared" si="0"/>
        <v>15</v>
      </c>
      <c r="K71" s="108">
        <f t="shared" si="1"/>
        <v>0</v>
      </c>
      <c r="L71" s="119">
        <f t="shared" si="2"/>
        <v>66</v>
      </c>
      <c r="M71" s="20" t="s">
        <v>392</v>
      </c>
    </row>
    <row r="72" spans="2:13" ht="12.75" customHeight="1">
      <c r="B72" s="85" t="str">
        <f>'2022 Ventilation List SORT'!A72</f>
        <v>Misc - Sorting, packing, light assembly</v>
      </c>
      <c r="C72" s="88">
        <f>'2022 Ventilation List SORT'!B72</f>
        <v>0.15</v>
      </c>
      <c r="D72" s="88">
        <f>'2022 Ventilation List SORT'!C72</f>
        <v>0.15</v>
      </c>
      <c r="E72" s="88">
        <f>'2022 Ventilation List SORT'!D72</f>
        <v>0</v>
      </c>
      <c r="F72" s="88">
        <f>'2022 Ventilation List SORT'!E72</f>
        <v>0</v>
      </c>
      <c r="G72" s="88">
        <f>'2022 Ventilation List SORT'!F72</f>
        <v>0</v>
      </c>
      <c r="H72" s="88">
        <f>'2022 Ventilation List SORT'!G72</f>
        <v>2</v>
      </c>
      <c r="I72" s="85">
        <f>IF(ISNUMBER(FIND("F",'2022 Ventilation List SORT'!H72)),IF(FIND("F",'2022 Ventilation List SORT'!H72)=1,1,IF(ISNUMBER(FIND(", F",'2022 Ventilation List SORT'!H72)),1,0)),0)</f>
        <v>0</v>
      </c>
      <c r="J72" s="88">
        <f t="shared" ref="J72:J100" si="3">IF(D72&gt;0,15,0)</f>
        <v>15</v>
      </c>
      <c r="K72" s="108">
        <f t="shared" ref="K72:K101" si="4">IF(OR(C72=0,C72=D72),0,C72/J72*1000)</f>
        <v>0</v>
      </c>
      <c r="L72" s="119">
        <f t="shared" ref="L72:L101" si="5">L71+1</f>
        <v>67</v>
      </c>
      <c r="M72" s="20" t="s">
        <v>392</v>
      </c>
    </row>
    <row r="73" spans="2:13" ht="12.75" customHeight="1">
      <c r="B73" s="85" t="str">
        <f>'2022 Ventilation List SORT'!A73</f>
        <v>Misc - Telephone closets</v>
      </c>
      <c r="C73" s="88">
        <f>'2022 Ventilation List SORT'!B73</f>
        <v>0.15</v>
      </c>
      <c r="D73" s="88">
        <f>'2022 Ventilation List SORT'!C73</f>
        <v>0.15</v>
      </c>
      <c r="E73" s="88">
        <f>'2022 Ventilation List SORT'!D73</f>
        <v>0</v>
      </c>
      <c r="F73" s="88">
        <f>'2022 Ventilation List SORT'!E73</f>
        <v>0</v>
      </c>
      <c r="G73" s="88">
        <f>'2022 Ventilation List SORT'!F73</f>
        <v>0</v>
      </c>
      <c r="H73" s="88">
        <f>'2022 Ventilation List SORT'!G73</f>
        <v>1</v>
      </c>
      <c r="I73" s="85">
        <f>IF(ISNUMBER(FIND("F",'2022 Ventilation List SORT'!H73)),IF(FIND("F",'2022 Ventilation List SORT'!H73)=1,1,IF(ISNUMBER(FIND(", F",'2022 Ventilation List SORT'!H73)),1,0)),0)</f>
        <v>0</v>
      </c>
      <c r="J73" s="88">
        <f t="shared" si="3"/>
        <v>15</v>
      </c>
      <c r="K73" s="108">
        <f t="shared" si="4"/>
        <v>0</v>
      </c>
      <c r="L73" s="119">
        <f t="shared" si="5"/>
        <v>68</v>
      </c>
      <c r="M73" s="20" t="s">
        <v>392</v>
      </c>
    </row>
    <row r="74" spans="2:13" ht="12.75" customHeight="1">
      <c r="B74" s="85" t="str">
        <f>'2022 Ventilation List SORT'!A74</f>
        <v>Misc - Transportation waiting</v>
      </c>
      <c r="C74" s="88">
        <f>'2022 Ventilation List SORT'!B74</f>
        <v>0.5</v>
      </c>
      <c r="D74" s="88">
        <f>'2022 Ventilation List SORT'!C74</f>
        <v>0.15</v>
      </c>
      <c r="E74" s="88">
        <f>'2022 Ventilation List SORT'!D74</f>
        <v>0</v>
      </c>
      <c r="F74" s="88">
        <f>'2022 Ventilation List SORT'!E74</f>
        <v>0</v>
      </c>
      <c r="G74" s="88">
        <f>'2022 Ventilation List SORT'!F74</f>
        <v>0</v>
      </c>
      <c r="H74" s="88">
        <f>'2022 Ventilation List SORT'!G74</f>
        <v>1</v>
      </c>
      <c r="I74" s="85">
        <f>IF(ISNUMBER(FIND("F",'2022 Ventilation List SORT'!H74)),IF(FIND("F",'2022 Ventilation List SORT'!H74)=1,1,IF(ISNUMBER(FIND(", F",'2022 Ventilation List SORT'!H74)),1,0)),0)</f>
        <v>1</v>
      </c>
      <c r="J74" s="88">
        <f t="shared" si="3"/>
        <v>15</v>
      </c>
      <c r="K74" s="108">
        <f t="shared" si="4"/>
        <v>33.333333333333336</v>
      </c>
      <c r="L74" s="119">
        <f t="shared" si="5"/>
        <v>69</v>
      </c>
      <c r="M74" s="20" t="s">
        <v>392</v>
      </c>
    </row>
    <row r="75" spans="2:13" ht="12.75" customHeight="1">
      <c r="B75" s="85" t="str">
        <f>'2022 Ventilation List SORT'!A75</f>
        <v>Misc - Warehouses</v>
      </c>
      <c r="C75" s="88">
        <f>'2022 Ventilation List SORT'!B75</f>
        <v>0.15</v>
      </c>
      <c r="D75" s="88">
        <f>'2022 Ventilation List SORT'!C75</f>
        <v>0.15</v>
      </c>
      <c r="E75" s="88">
        <f>'2022 Ventilation List SORT'!D75</f>
        <v>0</v>
      </c>
      <c r="F75" s="88">
        <f>'2022 Ventilation List SORT'!E75</f>
        <v>0</v>
      </c>
      <c r="G75" s="88">
        <f>'2022 Ventilation List SORT'!F75</f>
        <v>0</v>
      </c>
      <c r="H75" s="88">
        <f>'2022 Ventilation List SORT'!G75</f>
        <v>2</v>
      </c>
      <c r="I75" s="85">
        <f>IF(ISNUMBER(FIND("F",'2022 Ventilation List SORT'!H75)),IF(FIND("F",'2022 Ventilation List SORT'!H75)=1,1,IF(ISNUMBER(FIND(", F",'2022 Ventilation List SORT'!H75)),1,0)),0)</f>
        <v>0</v>
      </c>
      <c r="J75" s="88">
        <f t="shared" si="3"/>
        <v>15</v>
      </c>
      <c r="K75" s="108">
        <f t="shared" si="4"/>
        <v>0</v>
      </c>
      <c r="L75" s="119">
        <f t="shared" si="5"/>
        <v>70</v>
      </c>
      <c r="M75" s="20" t="s">
        <v>392</v>
      </c>
    </row>
    <row r="76" spans="2:13" ht="12.75" customHeight="1">
      <c r="B76" s="85" t="str">
        <f>'2022 Ventilation List SORT'!A76</f>
        <v>Office - Breakrooms</v>
      </c>
      <c r="C76" s="88">
        <f>'2022 Ventilation List SORT'!B76</f>
        <v>0.5</v>
      </c>
      <c r="D76" s="88">
        <f>'2022 Ventilation List SORT'!C76</f>
        <v>0.15</v>
      </c>
      <c r="E76" s="88">
        <f>'2022 Ventilation List SORT'!D76</f>
        <v>0</v>
      </c>
      <c r="F76" s="88">
        <f>'2022 Ventilation List SORT'!E76</f>
        <v>0</v>
      </c>
      <c r="G76" s="88">
        <f>'2022 Ventilation List SORT'!F76</f>
        <v>0</v>
      </c>
      <c r="H76" s="88">
        <f>'2022 Ventilation List SORT'!G76</f>
        <v>1</v>
      </c>
      <c r="I76" s="85">
        <f>IF(ISNUMBER(FIND("F",'2022 Ventilation List SORT'!H76)),IF(FIND("F",'2022 Ventilation List SORT'!H76)=1,1,IF(ISNUMBER(FIND(", F",'2022 Ventilation List SORT'!H76)),1,0)),0)</f>
        <v>0</v>
      </c>
      <c r="J76" s="88">
        <f t="shared" si="3"/>
        <v>15</v>
      </c>
      <c r="K76" s="108">
        <f t="shared" si="4"/>
        <v>33.333333333333336</v>
      </c>
      <c r="L76" s="119">
        <f t="shared" si="5"/>
        <v>71</v>
      </c>
      <c r="M76" s="20" t="s">
        <v>392</v>
      </c>
    </row>
    <row r="77" spans="2:13" ht="12.75" customHeight="1">
      <c r="B77" s="85" t="str">
        <f>'2022 Ventilation List SORT'!A77</f>
        <v>Office - Main entry lobbies</v>
      </c>
      <c r="C77" s="88">
        <f>'2022 Ventilation List SORT'!B77</f>
        <v>0.5</v>
      </c>
      <c r="D77" s="88">
        <f>'2022 Ventilation List SORT'!C77</f>
        <v>0.15</v>
      </c>
      <c r="E77" s="88">
        <f>'2022 Ventilation List SORT'!D77</f>
        <v>0</v>
      </c>
      <c r="F77" s="88">
        <f>'2022 Ventilation List SORT'!E77</f>
        <v>0</v>
      </c>
      <c r="G77" s="88">
        <f>'2022 Ventilation List SORT'!F77</f>
        <v>0</v>
      </c>
      <c r="H77" s="88">
        <f>'2022 Ventilation List SORT'!G77</f>
        <v>1</v>
      </c>
      <c r="I77" s="85">
        <f>IF(ISNUMBER(FIND("F",'2022 Ventilation List SORT'!H77)),IF(FIND("F",'2022 Ventilation List SORT'!H77)=1,1,IF(ISNUMBER(FIND(", F",'2022 Ventilation List SORT'!H77)),1,0)),0)</f>
        <v>1</v>
      </c>
      <c r="J77" s="88">
        <f t="shared" si="3"/>
        <v>15</v>
      </c>
      <c r="K77" s="108">
        <f t="shared" si="4"/>
        <v>33.333333333333336</v>
      </c>
      <c r="L77" s="119">
        <f t="shared" si="5"/>
        <v>72</v>
      </c>
      <c r="M77" s="20" t="s">
        <v>392</v>
      </c>
    </row>
    <row r="78" spans="2:13" ht="12.75" customHeight="1">
      <c r="B78" s="85" t="str">
        <f>'2022 Ventilation List SORT'!A78</f>
        <v>Office - Occupiable storage rooms for dry materials</v>
      </c>
      <c r="C78" s="88">
        <f>'2022 Ventilation List SORT'!B78</f>
        <v>0.15</v>
      </c>
      <c r="D78" s="88">
        <f>'2022 Ventilation List SORT'!C78</f>
        <v>0.15</v>
      </c>
      <c r="E78" s="88">
        <f>'2022 Ventilation List SORT'!D78</f>
        <v>0</v>
      </c>
      <c r="F78" s="88">
        <f>'2022 Ventilation List SORT'!E78</f>
        <v>0</v>
      </c>
      <c r="G78" s="88">
        <f>'2022 Ventilation List SORT'!F78</f>
        <v>0</v>
      </c>
      <c r="H78" s="88">
        <f>'2022 Ventilation List SORT'!G78</f>
        <v>1</v>
      </c>
      <c r="I78" s="85">
        <f>IF(ISNUMBER(FIND("F",'2022 Ventilation List SORT'!H78)),IF(FIND("F",'2022 Ventilation List SORT'!H78)=1,1,IF(ISNUMBER(FIND(", F",'2022 Ventilation List SORT'!H78)),1,0)),0)</f>
        <v>0</v>
      </c>
      <c r="J78" s="88">
        <f t="shared" si="3"/>
        <v>15</v>
      </c>
      <c r="K78" s="108">
        <f t="shared" si="4"/>
        <v>0</v>
      </c>
      <c r="L78" s="119">
        <f t="shared" si="5"/>
        <v>73</v>
      </c>
      <c r="M78" s="20" t="s">
        <v>392</v>
      </c>
    </row>
    <row r="79" spans="2:13" ht="12.75" customHeight="1">
      <c r="B79" s="85" t="str">
        <f>'2022 Ventilation List SORT'!A79</f>
        <v>Office - Office space</v>
      </c>
      <c r="C79" s="88">
        <f>'2022 Ventilation List SORT'!B79</f>
        <v>0.15</v>
      </c>
      <c r="D79" s="88">
        <f>'2022 Ventilation List SORT'!C79</f>
        <v>0.15</v>
      </c>
      <c r="E79" s="88">
        <f>'2022 Ventilation List SORT'!D79</f>
        <v>0</v>
      </c>
      <c r="F79" s="88">
        <f>'2022 Ventilation List SORT'!E79</f>
        <v>0</v>
      </c>
      <c r="G79" s="88">
        <f>'2022 Ventilation List SORT'!F79</f>
        <v>0</v>
      </c>
      <c r="H79" s="88">
        <f>'2022 Ventilation List SORT'!G79</f>
        <v>1</v>
      </c>
      <c r="I79" s="85">
        <f>IF(ISNUMBER(FIND("F",'2022 Ventilation List SORT'!H79)),IF(FIND("F",'2022 Ventilation List SORT'!H79)=1,1,IF(ISNUMBER(FIND(", F",'2022 Ventilation List SORT'!H79)),1,0)),0)</f>
        <v>1</v>
      </c>
      <c r="J79" s="88">
        <f t="shared" si="3"/>
        <v>15</v>
      </c>
      <c r="K79" s="108">
        <f t="shared" si="4"/>
        <v>0</v>
      </c>
      <c r="L79" s="119">
        <f t="shared" si="5"/>
        <v>74</v>
      </c>
      <c r="M79" s="20" t="s">
        <v>392</v>
      </c>
    </row>
    <row r="80" spans="2:13" ht="12.75" customHeight="1">
      <c r="B80" s="85" t="str">
        <f>'2022 Ventilation List SORT'!A80</f>
        <v>Office - Reception areas</v>
      </c>
      <c r="C80" s="88">
        <f>'2022 Ventilation List SORT'!B80</f>
        <v>0.15</v>
      </c>
      <c r="D80" s="88">
        <f>'2022 Ventilation List SORT'!C80</f>
        <v>0.15</v>
      </c>
      <c r="E80" s="88">
        <f>'2022 Ventilation List SORT'!D80</f>
        <v>0</v>
      </c>
      <c r="F80" s="88">
        <f>'2022 Ventilation List SORT'!E80</f>
        <v>0</v>
      </c>
      <c r="G80" s="88">
        <f>'2022 Ventilation List SORT'!F80</f>
        <v>0</v>
      </c>
      <c r="H80" s="88">
        <f>'2022 Ventilation List SORT'!G80</f>
        <v>1</v>
      </c>
      <c r="I80" s="85">
        <f>IF(ISNUMBER(FIND("F",'2022 Ventilation List SORT'!H80)),IF(FIND("F",'2022 Ventilation List SORT'!H80)=1,1,IF(ISNUMBER(FIND(", F",'2022 Ventilation List SORT'!H80)),1,0)),0)</f>
        <v>1</v>
      </c>
      <c r="J80" s="88">
        <f t="shared" si="3"/>
        <v>15</v>
      </c>
      <c r="K80" s="108">
        <f t="shared" si="4"/>
        <v>0</v>
      </c>
      <c r="L80" s="119">
        <f t="shared" si="5"/>
        <v>75</v>
      </c>
      <c r="M80" s="20" t="s">
        <v>392</v>
      </c>
    </row>
    <row r="81" spans="2:13" ht="12.75" customHeight="1">
      <c r="B81" s="85" t="str">
        <f>'2022 Ventilation List SORT'!A81</f>
        <v>Office - Telephone/data entry</v>
      </c>
      <c r="C81" s="88">
        <f>'2022 Ventilation List SORT'!B81</f>
        <v>0.15</v>
      </c>
      <c r="D81" s="88">
        <f>'2022 Ventilation List SORT'!C81</f>
        <v>0.15</v>
      </c>
      <c r="E81" s="88">
        <f>'2022 Ventilation List SORT'!D81</f>
        <v>0</v>
      </c>
      <c r="F81" s="88">
        <f>'2022 Ventilation List SORT'!E81</f>
        <v>0</v>
      </c>
      <c r="G81" s="88">
        <f>'2022 Ventilation List SORT'!F81</f>
        <v>0</v>
      </c>
      <c r="H81" s="88">
        <f>'2022 Ventilation List SORT'!G81</f>
        <v>1</v>
      </c>
      <c r="I81" s="85">
        <f>IF(ISNUMBER(FIND("F",'2022 Ventilation List SORT'!H81)),IF(FIND("F",'2022 Ventilation List SORT'!H81)=1,1,IF(ISNUMBER(FIND(", F",'2022 Ventilation List SORT'!H81)),1,0)),0)</f>
        <v>1</v>
      </c>
      <c r="J81" s="88">
        <f t="shared" si="3"/>
        <v>15</v>
      </c>
      <c r="K81" s="108">
        <f t="shared" si="4"/>
        <v>0</v>
      </c>
      <c r="L81" s="119">
        <f t="shared" si="5"/>
        <v>76</v>
      </c>
      <c r="M81" s="20" t="s">
        <v>392</v>
      </c>
    </row>
    <row r="82" spans="2:13" ht="12.75" customHeight="1">
      <c r="B82" s="85" t="str">
        <f>'2022 Ventilation List SORT'!A82</f>
        <v>Residential - Common corridors</v>
      </c>
      <c r="C82" s="88">
        <f>'2022 Ventilation List SORT'!B82</f>
        <v>0.15</v>
      </c>
      <c r="D82" s="88">
        <f>'2022 Ventilation List SORT'!C82</f>
        <v>0.15</v>
      </c>
      <c r="E82" s="88">
        <f>'2022 Ventilation List SORT'!D82</f>
        <v>0</v>
      </c>
      <c r="F82" s="88">
        <f>'2022 Ventilation List SORT'!E82</f>
        <v>0</v>
      </c>
      <c r="G82" s="88">
        <f>'2022 Ventilation List SORT'!F82</f>
        <v>0</v>
      </c>
      <c r="H82" s="88">
        <f>'2022 Ventilation List SORT'!G82</f>
        <v>1</v>
      </c>
      <c r="I82" s="85">
        <f>IF(ISNUMBER(FIND("F",'2022 Ventilation List SORT'!H82)),IF(FIND("F",'2022 Ventilation List SORT'!H82)=1,1,IF(ISNUMBER(FIND(", F",'2022 Ventilation List SORT'!H82)),1,0)),0)</f>
        <v>1</v>
      </c>
      <c r="J82" s="88">
        <f t="shared" si="3"/>
        <v>15</v>
      </c>
      <c r="K82" s="108">
        <f t="shared" si="4"/>
        <v>0</v>
      </c>
      <c r="L82" s="119">
        <f t="shared" si="5"/>
        <v>77</v>
      </c>
      <c r="M82" s="20" t="s">
        <v>392</v>
      </c>
    </row>
    <row r="83" spans="2:13" ht="12.75" customHeight="1">
      <c r="B83" s="85" t="str">
        <f>'2022 Ventilation List SORT'!A83</f>
        <v>Retail - Barbershop</v>
      </c>
      <c r="C83" s="88">
        <f>'2022 Ventilation List SORT'!B83</f>
        <v>0.4</v>
      </c>
      <c r="D83" s="88">
        <v>0.4</v>
      </c>
      <c r="E83" s="88">
        <f>'2022 Ventilation List SORT'!D83</f>
        <v>0</v>
      </c>
      <c r="F83" s="88">
        <f>'2022 Ventilation List SORT'!E83</f>
        <v>0</v>
      </c>
      <c r="G83" s="151">
        <f>'2022 Ventilation List SORT'!F83</f>
        <v>0.5</v>
      </c>
      <c r="H83" s="88">
        <f>'2022 Ventilation List SORT'!G83</f>
        <v>2</v>
      </c>
      <c r="I83" s="85">
        <f>IF(ISNUMBER(FIND("F",'2022 Ventilation List SORT'!H83)),IF(FIND("F",'2022 Ventilation List SORT'!H83)=1,1,IF(ISNUMBER(FIND(", F",'2022 Ventilation List SORT'!H83)),1,0)),0)</f>
        <v>1</v>
      </c>
      <c r="J83" s="88">
        <f t="shared" si="3"/>
        <v>15</v>
      </c>
      <c r="K83" s="108">
        <f t="shared" si="4"/>
        <v>0</v>
      </c>
      <c r="L83" s="119">
        <f t="shared" si="5"/>
        <v>78</v>
      </c>
      <c r="M83" s="20" t="s">
        <v>392</v>
      </c>
    </row>
    <row r="84" spans="2:13" ht="12.75" customHeight="1">
      <c r="B84" s="85" t="str">
        <f>'2022 Ventilation List SORT'!A84</f>
        <v>Retail - Beauty and nail salons</v>
      </c>
      <c r="C84" s="88">
        <f>'2022 Ventilation List SORT'!B84</f>
        <v>0.4</v>
      </c>
      <c r="D84" s="88">
        <v>0.4</v>
      </c>
      <c r="E84" s="88">
        <f>'2022 Ventilation List SORT'!D84</f>
        <v>0</v>
      </c>
      <c r="F84" s="88">
        <f>'2022 Ventilation List SORT'!E84</f>
        <v>0</v>
      </c>
      <c r="G84" s="151">
        <f>'2022 Ventilation List SORT'!F84</f>
        <v>0.6</v>
      </c>
      <c r="H84" s="88">
        <f>'2022 Ventilation List SORT'!G84</f>
        <v>2</v>
      </c>
      <c r="I84" s="85">
        <f>IF(ISNUMBER(FIND("F",'2022 Ventilation List SORT'!H84)),IF(FIND("F",'2022 Ventilation List SORT'!H84)=1,1,IF(ISNUMBER(FIND(", F",'2022 Ventilation List SORT'!H84)),1,0)),0)</f>
        <v>0</v>
      </c>
      <c r="J84" s="88">
        <f t="shared" si="3"/>
        <v>15</v>
      </c>
      <c r="K84" s="108">
        <f t="shared" si="4"/>
        <v>0</v>
      </c>
      <c r="L84" s="119">
        <f t="shared" si="5"/>
        <v>79</v>
      </c>
      <c r="M84" s="20" t="s">
        <v>392</v>
      </c>
    </row>
    <row r="85" spans="2:13" ht="12.75" customHeight="1">
      <c r="B85" s="85" t="str">
        <f>'2022 Ventilation List SORT'!A85</f>
        <v>Retail - Coin-operated laundries</v>
      </c>
      <c r="C85" s="88">
        <f>'2022 Ventilation List SORT'!B85</f>
        <v>0.3</v>
      </c>
      <c r="D85" s="88">
        <v>0.3</v>
      </c>
      <c r="E85" s="88">
        <f>'2022 Ventilation List SORT'!D85</f>
        <v>0</v>
      </c>
      <c r="F85" s="88">
        <f>'2022 Ventilation List SORT'!E85</f>
        <v>0</v>
      </c>
      <c r="G85" s="88">
        <f>'2022 Ventilation List SORT'!F85</f>
        <v>0</v>
      </c>
      <c r="H85" s="88">
        <f>'2022 Ventilation List SORT'!G85</f>
        <v>2</v>
      </c>
      <c r="I85" s="85">
        <f>IF(ISNUMBER(FIND("F",'2022 Ventilation List SORT'!H85)),IF(FIND("F",'2022 Ventilation List SORT'!H85)=1,1,IF(ISNUMBER(FIND(", F",'2022 Ventilation List SORT'!H85)),1,0)),0)</f>
        <v>0</v>
      </c>
      <c r="J85" s="88">
        <f t="shared" si="3"/>
        <v>15</v>
      </c>
      <c r="K85" s="108">
        <f t="shared" si="4"/>
        <v>0</v>
      </c>
      <c r="L85" s="119">
        <f t="shared" si="5"/>
        <v>80</v>
      </c>
      <c r="M85" s="20" t="s">
        <v>392</v>
      </c>
    </row>
    <row r="86" spans="2:13" ht="12.75" customHeight="1">
      <c r="B86" s="85" t="str">
        <f>'2022 Ventilation List SORT'!A86</f>
        <v>Retail - Mall common areas</v>
      </c>
      <c r="C86" s="88">
        <f>'2022 Ventilation List SORT'!B86</f>
        <v>0.25</v>
      </c>
      <c r="D86" s="88">
        <f>'2022 Ventilation List SORT'!C86</f>
        <v>0.15</v>
      </c>
      <c r="E86" s="88">
        <f>'2022 Ventilation List SORT'!D86</f>
        <v>0</v>
      </c>
      <c r="F86" s="88">
        <f>'2022 Ventilation List SORT'!E86</f>
        <v>0</v>
      </c>
      <c r="G86" s="88">
        <f>'2022 Ventilation List SORT'!F86</f>
        <v>0</v>
      </c>
      <c r="H86" s="88">
        <f>'2022 Ventilation List SORT'!G86</f>
        <v>1</v>
      </c>
      <c r="I86" s="85">
        <f>IF(ISNUMBER(FIND("F",'2022 Ventilation List SORT'!H86)),IF(FIND("F",'2022 Ventilation List SORT'!H86)=1,1,IF(ISNUMBER(FIND(", F",'2022 Ventilation List SORT'!H86)),1,0)),0)</f>
        <v>1</v>
      </c>
      <c r="J86" s="88">
        <f t="shared" si="3"/>
        <v>15</v>
      </c>
      <c r="K86" s="108">
        <f t="shared" si="4"/>
        <v>16.666666666666668</v>
      </c>
      <c r="L86" s="119">
        <f t="shared" si="5"/>
        <v>81</v>
      </c>
      <c r="M86" s="20" t="s">
        <v>392</v>
      </c>
    </row>
    <row r="87" spans="2:13" ht="12.75" customHeight="1">
      <c r="B87" s="85" t="str">
        <f>'2022 Ventilation List SORT'!A87</f>
        <v>Retail - Pet shops (animal areas)</v>
      </c>
      <c r="C87" s="88">
        <f>'2022 Ventilation List SORT'!B87</f>
        <v>0.25</v>
      </c>
      <c r="D87" s="88">
        <f>'2022 Ventilation List SORT'!C87</f>
        <v>0.15</v>
      </c>
      <c r="E87" s="88">
        <f>'2022 Ventilation List SORT'!D87</f>
        <v>0</v>
      </c>
      <c r="F87" s="88">
        <f>'2022 Ventilation List SORT'!E87</f>
        <v>0</v>
      </c>
      <c r="G87" s="189">
        <f>'2022 Ventilation List SORT'!F87</f>
        <v>0.9</v>
      </c>
      <c r="H87" s="88">
        <f>'2022 Ventilation List SORT'!G87</f>
        <v>2</v>
      </c>
      <c r="I87" s="85">
        <f>IF(ISNUMBER(FIND("F",'2022 Ventilation List SORT'!H87)),IF(FIND("F",'2022 Ventilation List SORT'!H87)=1,1,IF(ISNUMBER(FIND(", F",'2022 Ventilation List SORT'!H87)),1,0)),0)</f>
        <v>0</v>
      </c>
      <c r="J87" s="88">
        <f t="shared" si="3"/>
        <v>15</v>
      </c>
      <c r="K87" s="108">
        <f t="shared" si="4"/>
        <v>16.666666666666668</v>
      </c>
      <c r="L87" s="119">
        <f t="shared" si="5"/>
        <v>82</v>
      </c>
      <c r="M87" s="20" t="s">
        <v>392</v>
      </c>
    </row>
    <row r="88" spans="2:13" ht="12.75" customHeight="1">
      <c r="B88" s="85" t="str">
        <f>'2022 Ventilation List SORT'!A88</f>
        <v>Retail - Sales</v>
      </c>
      <c r="C88" s="88">
        <f>'2022 Ventilation List SORT'!B88</f>
        <v>0.25</v>
      </c>
      <c r="D88" s="88">
        <f>'2022 Ventilation List SORT'!C88</f>
        <v>0.2</v>
      </c>
      <c r="E88" s="88">
        <f>'2022 Ventilation List SORT'!D88</f>
        <v>0</v>
      </c>
      <c r="F88" s="88">
        <f>'2022 Ventilation List SORT'!E88</f>
        <v>0</v>
      </c>
      <c r="G88" s="88">
        <f>'2022 Ventilation List SORT'!F88</f>
        <v>0</v>
      </c>
      <c r="H88" s="88">
        <f>'2022 Ventilation List SORT'!G88</f>
        <v>2</v>
      </c>
      <c r="I88" s="85">
        <f>IF(ISNUMBER(FIND("F",'2022 Ventilation List SORT'!H88)),IF(FIND("F",'2022 Ventilation List SORT'!H88)=1,1,IF(ISNUMBER(FIND(", F",'2022 Ventilation List SORT'!H88)),1,0)),0)</f>
        <v>0</v>
      </c>
      <c r="J88" s="88">
        <f t="shared" si="3"/>
        <v>15</v>
      </c>
      <c r="K88" s="108">
        <f t="shared" si="4"/>
        <v>16.666666666666668</v>
      </c>
      <c r="L88" s="119">
        <f t="shared" si="5"/>
        <v>83</v>
      </c>
      <c r="M88" s="20" t="s">
        <v>392</v>
      </c>
    </row>
    <row r="89" spans="2:13" ht="12.75" customHeight="1">
      <c r="B89" s="85" t="str">
        <f>'2022 Ventilation List SORT'!A89</f>
        <v>Retail - Supermarket</v>
      </c>
      <c r="C89" s="88">
        <f>'2022 Ventilation List SORT'!B89</f>
        <v>0.25</v>
      </c>
      <c r="D89" s="88">
        <f>'2022 Ventilation List SORT'!C89</f>
        <v>0.2</v>
      </c>
      <c r="E89" s="88">
        <f>'2022 Ventilation List SORT'!D89</f>
        <v>0</v>
      </c>
      <c r="F89" s="88">
        <f>'2022 Ventilation List SORT'!E89</f>
        <v>0</v>
      </c>
      <c r="G89" s="88">
        <f>'2022 Ventilation List SORT'!F89</f>
        <v>0</v>
      </c>
      <c r="H89" s="88">
        <f>'2022 Ventilation List SORT'!G89</f>
        <v>1</v>
      </c>
      <c r="I89" s="85">
        <f>IF(ISNUMBER(FIND("F",'2022 Ventilation List SORT'!H89)),IF(FIND("F",'2022 Ventilation List SORT'!H89)=1,1,IF(ISNUMBER(FIND(", F",'2022 Ventilation List SORT'!H89)),1,0)),0)</f>
        <v>1</v>
      </c>
      <c r="J89" s="88">
        <f t="shared" si="3"/>
        <v>15</v>
      </c>
      <c r="K89" s="108">
        <f t="shared" si="4"/>
        <v>16.666666666666668</v>
      </c>
      <c r="L89" s="119">
        <f t="shared" si="5"/>
        <v>84</v>
      </c>
      <c r="M89" s="20" t="s">
        <v>392</v>
      </c>
    </row>
    <row r="90" spans="2:13" ht="12.75" customHeight="1">
      <c r="B90" s="85" t="str">
        <f>'2022 Ventilation List SORT'!A90</f>
        <v>Sports/Entertainment - Bowling alley (seating)</v>
      </c>
      <c r="C90" s="88">
        <f>'2022 Ventilation List SORT'!B90</f>
        <v>1.07</v>
      </c>
      <c r="D90" s="88">
        <f>'2022 Ventilation List SORT'!C90</f>
        <v>0.15</v>
      </c>
      <c r="E90" s="88">
        <f>'2022 Ventilation List SORT'!D90</f>
        <v>0</v>
      </c>
      <c r="F90" s="88">
        <f>'2022 Ventilation List SORT'!E90</f>
        <v>0</v>
      </c>
      <c r="G90" s="88">
        <f>'2022 Ventilation List SORT'!F90</f>
        <v>0</v>
      </c>
      <c r="H90" s="88">
        <f>'2022 Ventilation List SORT'!G90</f>
        <v>1</v>
      </c>
      <c r="I90" s="85">
        <f>IF(ISNUMBER(FIND("F",'2022 Ventilation List SORT'!H90)),IF(FIND("F",'2022 Ventilation List SORT'!H90)=1,1,IF(ISNUMBER(FIND(", F",'2022 Ventilation List SORT'!H90)),1,0)),0)</f>
        <v>0</v>
      </c>
      <c r="J90" s="88">
        <f t="shared" si="3"/>
        <v>15</v>
      </c>
      <c r="K90" s="108">
        <f t="shared" si="4"/>
        <v>71.333333333333329</v>
      </c>
      <c r="L90" s="119">
        <f t="shared" si="5"/>
        <v>85</v>
      </c>
      <c r="M90" s="20" t="s">
        <v>392</v>
      </c>
    </row>
    <row r="91" spans="2:13" ht="12.75" customHeight="1">
      <c r="B91" s="85" t="str">
        <f>'2022 Ventilation List SORT'!A91</f>
        <v>Sports/Entertainment - Disco/dance floors</v>
      </c>
      <c r="C91" s="88">
        <f>'2022 Ventilation List SORT'!B91</f>
        <v>1.5</v>
      </c>
      <c r="D91" s="88">
        <f>'2022 Ventilation List SORT'!C91</f>
        <v>0.15</v>
      </c>
      <c r="E91" s="88">
        <f>'2022 Ventilation List SORT'!D91</f>
        <v>0</v>
      </c>
      <c r="F91" s="88">
        <f>'2022 Ventilation List SORT'!E91</f>
        <v>0</v>
      </c>
      <c r="G91" s="88">
        <f>'2022 Ventilation List SORT'!F91</f>
        <v>0</v>
      </c>
      <c r="H91" s="88">
        <f>'2022 Ventilation List SORT'!G91</f>
        <v>2</v>
      </c>
      <c r="I91" s="85">
        <f>IF(ISNUMBER(FIND("F",'2022 Ventilation List SORT'!H91)),IF(FIND("F",'2022 Ventilation List SORT'!H91)=1,1,IF(ISNUMBER(FIND(", F",'2022 Ventilation List SORT'!H91)),1,0)),0)</f>
        <v>1</v>
      </c>
      <c r="J91" s="88">
        <f t="shared" si="3"/>
        <v>15</v>
      </c>
      <c r="K91" s="108">
        <f t="shared" si="4"/>
        <v>100</v>
      </c>
      <c r="L91" s="119">
        <f t="shared" si="5"/>
        <v>86</v>
      </c>
      <c r="M91" s="20" t="s">
        <v>392</v>
      </c>
    </row>
    <row r="92" spans="2:13" ht="12.75" customHeight="1">
      <c r="B92" s="85" t="str">
        <f>'2022 Ventilation List SORT'!A92</f>
        <v>Sports/Entertainment - Gambling casinos</v>
      </c>
      <c r="C92" s="88">
        <f>'2022 Ventilation List SORT'!B92</f>
        <v>0.68</v>
      </c>
      <c r="D92" s="88">
        <f>'2022 Ventilation List SORT'!C92</f>
        <v>0.15</v>
      </c>
      <c r="E92" s="88">
        <f>'2022 Ventilation List SORT'!D92</f>
        <v>0</v>
      </c>
      <c r="F92" s="88">
        <f>'2022 Ventilation List SORT'!E92</f>
        <v>0</v>
      </c>
      <c r="G92" s="88">
        <f>'2022 Ventilation List SORT'!F92</f>
        <v>0</v>
      </c>
      <c r="H92" s="88">
        <f>'2022 Ventilation List SORT'!G92</f>
        <v>1</v>
      </c>
      <c r="I92" s="85">
        <f>IF(ISNUMBER(FIND("F",'2022 Ventilation List SORT'!H92)),IF(FIND("F",'2022 Ventilation List SORT'!H92)=1,1,IF(ISNUMBER(FIND(", F",'2022 Ventilation List SORT'!H92)),1,0)),0)</f>
        <v>0</v>
      </c>
      <c r="J92" s="88">
        <f t="shared" si="3"/>
        <v>15</v>
      </c>
      <c r="K92" s="108">
        <f t="shared" si="4"/>
        <v>45.333333333333336</v>
      </c>
      <c r="L92" s="119">
        <f t="shared" si="5"/>
        <v>87</v>
      </c>
      <c r="M92" s="20" t="s">
        <v>392</v>
      </c>
    </row>
    <row r="93" spans="2:13" ht="12.75" customHeight="1">
      <c r="B93" s="85" t="str">
        <f>'2022 Ventilation List SORT'!A93</f>
        <v>Sports/Entertainment - Game arcades</v>
      </c>
      <c r="C93" s="88">
        <f>'2022 Ventilation List SORT'!B93</f>
        <v>0.68</v>
      </c>
      <c r="D93" s="88">
        <f>'2022 Ventilation List SORT'!C93</f>
        <v>0.15</v>
      </c>
      <c r="E93" s="88">
        <f>'2022 Ventilation List SORT'!D93</f>
        <v>0</v>
      </c>
      <c r="F93" s="88">
        <f>'2022 Ventilation List SORT'!E93</f>
        <v>0</v>
      </c>
      <c r="G93" s="88">
        <f>'2022 Ventilation List SORT'!F93</f>
        <v>0</v>
      </c>
      <c r="H93" s="88">
        <f>'2022 Ventilation List SORT'!G93</f>
        <v>1</v>
      </c>
      <c r="I93" s="85">
        <f>IF(ISNUMBER(FIND("F",'2022 Ventilation List SORT'!H93)),IF(FIND("F",'2022 Ventilation List SORT'!H93)=1,1,IF(ISNUMBER(FIND(", F",'2022 Ventilation List SORT'!H93)),1,0)),0)</f>
        <v>0</v>
      </c>
      <c r="J93" s="88">
        <f t="shared" si="3"/>
        <v>15</v>
      </c>
      <c r="K93" s="108">
        <f t="shared" si="4"/>
        <v>45.333333333333336</v>
      </c>
      <c r="L93" s="119">
        <f t="shared" si="5"/>
        <v>88</v>
      </c>
      <c r="M93" s="20" t="s">
        <v>392</v>
      </c>
    </row>
    <row r="94" spans="2:13" ht="12.75" customHeight="1">
      <c r="B94" s="85" t="str">
        <f>'2022 Ventilation List SORT'!A94</f>
        <v>Sports/Entertainment - Gym, sports arena (play area)</v>
      </c>
      <c r="C94" s="88">
        <f>'2022 Ventilation List SORT'!B94</f>
        <v>0.5</v>
      </c>
      <c r="D94" s="88">
        <f>'2022 Ventilation List SORT'!C94</f>
        <v>0.15</v>
      </c>
      <c r="E94" s="88">
        <f>'2022 Ventilation List SORT'!D94</f>
        <v>0</v>
      </c>
      <c r="F94" s="88">
        <f>'2022 Ventilation List SORT'!E94</f>
        <v>0</v>
      </c>
      <c r="G94" s="88">
        <f>'2022 Ventilation List SORT'!F94</f>
        <v>0</v>
      </c>
      <c r="H94" s="88">
        <f>'2022 Ventilation List SORT'!G94</f>
        <v>2</v>
      </c>
      <c r="I94" s="85">
        <f>IF(ISNUMBER(FIND("F",'2022 Ventilation List SORT'!H94)),IF(FIND("F",'2022 Ventilation List SORT'!H94)=1,1,IF(ISNUMBER(FIND(", F",'2022 Ventilation List SORT'!H94)),1,0)),0)</f>
        <v>0</v>
      </c>
      <c r="J94" s="88">
        <f t="shared" si="3"/>
        <v>15</v>
      </c>
      <c r="K94" s="108">
        <f t="shared" si="4"/>
        <v>33.333333333333336</v>
      </c>
      <c r="L94" s="119">
        <f t="shared" si="5"/>
        <v>89</v>
      </c>
      <c r="M94" s="20" t="s">
        <v>392</v>
      </c>
    </row>
    <row r="95" spans="2:13" ht="12.75" customHeight="1">
      <c r="B95" s="85" t="str">
        <f>'2022 Ventilation List SORT'!A95</f>
        <v>Sports/Entertainment - Health club/aerobics room</v>
      </c>
      <c r="C95" s="88">
        <f>'2022 Ventilation List SORT'!B95</f>
        <v>0.15</v>
      </c>
      <c r="D95" s="88">
        <f>'2022 Ventilation List SORT'!C95</f>
        <v>0.15</v>
      </c>
      <c r="E95" s="88">
        <f>'2022 Ventilation List SORT'!D95</f>
        <v>0</v>
      </c>
      <c r="F95" s="88">
        <f>'2022 Ventilation List SORT'!E95</f>
        <v>0</v>
      </c>
      <c r="G95" s="88">
        <f>'2022 Ventilation List SORT'!F95</f>
        <v>0</v>
      </c>
      <c r="H95" s="88">
        <f>'2022 Ventilation List SORT'!G95</f>
        <v>2</v>
      </c>
      <c r="I95" s="85">
        <f>IF(ISNUMBER(FIND("F",'2022 Ventilation List SORT'!H95)),IF(FIND("F",'2022 Ventilation List SORT'!H95)=1,1,IF(ISNUMBER(FIND(", F",'2022 Ventilation List SORT'!H95)),1,0)),0)</f>
        <v>0</v>
      </c>
      <c r="J95" s="88">
        <f t="shared" si="3"/>
        <v>15</v>
      </c>
      <c r="K95" s="108">
        <f t="shared" si="4"/>
        <v>0</v>
      </c>
      <c r="L95" s="119">
        <f t="shared" si="5"/>
        <v>90</v>
      </c>
      <c r="M95" s="20" t="s">
        <v>392</v>
      </c>
    </row>
    <row r="96" spans="2:13" ht="12.75" customHeight="1">
      <c r="B96" s="85" t="str">
        <f>'2022 Ventilation List SORT'!A96</f>
        <v>Sports/Entertainment - Health club/weight rooms</v>
      </c>
      <c r="C96" s="88">
        <f>'2022 Ventilation List SORT'!B96</f>
        <v>0.15</v>
      </c>
      <c r="D96" s="88">
        <f>'2022 Ventilation List SORT'!C96</f>
        <v>0.15</v>
      </c>
      <c r="E96" s="88">
        <f>'2022 Ventilation List SORT'!D96</f>
        <v>0</v>
      </c>
      <c r="F96" s="88">
        <f>'2022 Ventilation List SORT'!E96</f>
        <v>0</v>
      </c>
      <c r="G96" s="88">
        <f>'2022 Ventilation List SORT'!F96</f>
        <v>0</v>
      </c>
      <c r="H96" s="88">
        <f>'2022 Ventilation List SORT'!G96</f>
        <v>2</v>
      </c>
      <c r="I96" s="85">
        <f>IF(ISNUMBER(FIND("F",'2022 Ventilation List SORT'!H96)),IF(FIND("F",'2022 Ventilation List SORT'!H96)=1,1,IF(ISNUMBER(FIND(", F",'2022 Ventilation List SORT'!H96)),1,0)),0)</f>
        <v>0</v>
      </c>
      <c r="J96" s="88">
        <f t="shared" si="3"/>
        <v>15</v>
      </c>
      <c r="K96" s="108">
        <f t="shared" si="4"/>
        <v>0</v>
      </c>
      <c r="L96" s="119">
        <f t="shared" si="5"/>
        <v>91</v>
      </c>
      <c r="M96" s="20" t="s">
        <v>392</v>
      </c>
    </row>
    <row r="97" spans="1:13" ht="12.75" customHeight="1">
      <c r="B97" s="85" t="str">
        <f>'2022 Ventilation List SORT'!A97</f>
        <v>Sports/Entertainment - Spectator areas</v>
      </c>
      <c r="C97" s="88">
        <f>'2022 Ventilation List SORT'!B97</f>
        <v>0.5</v>
      </c>
      <c r="D97" s="88">
        <f>'2022 Ventilation List SORT'!C97</f>
        <v>0.15</v>
      </c>
      <c r="E97" s="88">
        <f>'2022 Ventilation List SORT'!D97</f>
        <v>0</v>
      </c>
      <c r="F97" s="88">
        <f>'2022 Ventilation List SORT'!E97</f>
        <v>0</v>
      </c>
      <c r="G97" s="88">
        <f>'2022 Ventilation List SORT'!F97</f>
        <v>0</v>
      </c>
      <c r="H97" s="88">
        <f>'2022 Ventilation List SORT'!G97</f>
        <v>1</v>
      </c>
      <c r="I97" s="85">
        <f>IF(ISNUMBER(FIND("F",'2022 Ventilation List SORT'!H97)),IF(FIND("F",'2022 Ventilation List SORT'!H97)=1,1,IF(ISNUMBER(FIND(", F",'2022 Ventilation List SORT'!H97)),1,0)),0)</f>
        <v>1</v>
      </c>
      <c r="J97" s="88">
        <f t="shared" si="3"/>
        <v>15</v>
      </c>
      <c r="K97" s="108">
        <f t="shared" si="4"/>
        <v>33.333333333333336</v>
      </c>
      <c r="L97" s="119">
        <f t="shared" si="5"/>
        <v>92</v>
      </c>
      <c r="M97" s="20" t="s">
        <v>392</v>
      </c>
    </row>
    <row r="98" spans="1:13" ht="12.75" customHeight="1">
      <c r="B98" s="85" t="str">
        <f>'2022 Ventilation List SORT'!A98</f>
        <v>Sports/Entertainment - Stages, studios</v>
      </c>
      <c r="C98" s="88">
        <f>'2022 Ventilation List SORT'!B98</f>
        <v>0.5</v>
      </c>
      <c r="D98" s="88">
        <f>'2022 Ventilation List SORT'!C98</f>
        <v>0.15</v>
      </c>
      <c r="E98" s="88">
        <f>'2022 Ventilation List SORT'!D98</f>
        <v>0</v>
      </c>
      <c r="F98" s="88">
        <f>'2022 Ventilation List SORT'!E98</f>
        <v>0</v>
      </c>
      <c r="G98" s="88">
        <f>'2022 Ventilation List SORT'!F98</f>
        <v>0</v>
      </c>
      <c r="H98" s="88">
        <f>'2022 Ventilation List SORT'!G98</f>
        <v>1</v>
      </c>
      <c r="I98" s="85">
        <f>IF(ISNUMBER(FIND("F",'2022 Ventilation List SORT'!H98)),IF(FIND("F",'2022 Ventilation List SORT'!H98)=1,1,IF(ISNUMBER(FIND(", F",'2022 Ventilation List SORT'!H98)),1,0)),0)</f>
        <v>1</v>
      </c>
      <c r="J98" s="88">
        <f t="shared" si="3"/>
        <v>15</v>
      </c>
      <c r="K98" s="108">
        <f t="shared" si="4"/>
        <v>33.333333333333336</v>
      </c>
      <c r="L98" s="119">
        <f t="shared" si="5"/>
        <v>93</v>
      </c>
      <c r="M98" s="20" t="s">
        <v>392</v>
      </c>
    </row>
    <row r="99" spans="1:13" ht="12.75" customHeight="1">
      <c r="B99" s="85" t="str">
        <f>'2022 Ventilation List SORT'!A99</f>
        <v>Sports/Entertainment - Swimming (deck)</v>
      </c>
      <c r="C99" s="88">
        <f>'2022 Ventilation List SORT'!B99</f>
        <v>0.5</v>
      </c>
      <c r="D99" s="88">
        <f>'2022 Ventilation List SORT'!C99</f>
        <v>0.15</v>
      </c>
      <c r="E99" s="88">
        <f>'2022 Ventilation List SORT'!D99</f>
        <v>0</v>
      </c>
      <c r="F99" s="88">
        <f>'2022 Ventilation List SORT'!E99</f>
        <v>0</v>
      </c>
      <c r="G99" s="88">
        <f>'2022 Ventilation List SORT'!F99</f>
        <v>0</v>
      </c>
      <c r="H99" s="88">
        <f>'2022 Ventilation List SORT'!G99</f>
        <v>2</v>
      </c>
      <c r="I99" s="85">
        <f>IF(ISNUMBER(FIND("F",'2022 Ventilation List SORT'!H99)),IF(FIND("F",'2022 Ventilation List SORT'!H99)=1,1,IF(ISNUMBER(FIND(", F",'2022 Ventilation List SORT'!H99)),1,0)),0)</f>
        <v>0</v>
      </c>
      <c r="J99" s="88">
        <f t="shared" si="3"/>
        <v>15</v>
      </c>
      <c r="K99" s="108">
        <f t="shared" si="4"/>
        <v>33.333333333333336</v>
      </c>
      <c r="L99" s="119">
        <f t="shared" si="5"/>
        <v>94</v>
      </c>
      <c r="M99" s="20" t="s">
        <v>392</v>
      </c>
    </row>
    <row r="100" spans="1:13" ht="12.75" customHeight="1">
      <c r="B100" s="85" t="str">
        <f>'2022 Ventilation List SORT'!A100</f>
        <v>Sports/Entertainment - Swimming (pool)</v>
      </c>
      <c r="C100" s="88">
        <f>'2022 Ventilation List SORT'!B100</f>
        <v>0.15</v>
      </c>
      <c r="D100" s="88">
        <f>'2022 Ventilation List SORT'!C100</f>
        <v>0.15</v>
      </c>
      <c r="E100" s="88">
        <f>'2022 Ventilation List SORT'!D100</f>
        <v>0</v>
      </c>
      <c r="F100" s="88">
        <f>'2022 Ventilation List SORT'!E100</f>
        <v>0</v>
      </c>
      <c r="G100" s="88">
        <f>'2022 Ventilation List SORT'!F100</f>
        <v>0</v>
      </c>
      <c r="H100" s="88">
        <f>'2022 Ventilation List SORT'!G100</f>
        <v>2</v>
      </c>
      <c r="I100" s="85">
        <f>IF(ISNUMBER(FIND("F",'2022 Ventilation List SORT'!H100)),IF(FIND("F",'2022 Ventilation List SORT'!H100)=1,1,IF(ISNUMBER(FIND(", F",'2022 Ventilation List SORT'!H100)),1,0)),0)</f>
        <v>0</v>
      </c>
      <c r="J100" s="88">
        <f t="shared" si="3"/>
        <v>15</v>
      </c>
      <c r="K100" s="108">
        <f t="shared" si="4"/>
        <v>0</v>
      </c>
      <c r="L100" s="119">
        <f t="shared" si="5"/>
        <v>95</v>
      </c>
      <c r="M100" s="20" t="s">
        <v>392</v>
      </c>
    </row>
    <row r="101" spans="1:13" ht="12.75" customHeight="1">
      <c r="B101" s="85" t="s">
        <v>288</v>
      </c>
      <c r="C101" s="88">
        <v>0</v>
      </c>
      <c r="D101" s="88">
        <v>0</v>
      </c>
      <c r="E101" s="88">
        <v>0</v>
      </c>
      <c r="F101" s="88">
        <v>0</v>
      </c>
      <c r="G101" s="88">
        <v>0</v>
      </c>
      <c r="H101" s="88">
        <v>0</v>
      </c>
      <c r="I101" s="85">
        <v>0</v>
      </c>
      <c r="J101" s="88">
        <v>0</v>
      </c>
      <c r="K101" s="108">
        <f t="shared" si="4"/>
        <v>0</v>
      </c>
      <c r="L101" s="119">
        <f t="shared" si="5"/>
        <v>96</v>
      </c>
      <c r="M101" s="20" t="s">
        <v>535</v>
      </c>
    </row>
    <row r="102" spans="1:13" ht="12.75" customHeight="1">
      <c r="A102" s="105" t="s">
        <v>505</v>
      </c>
      <c r="B102" s="87"/>
      <c r="C102" s="87"/>
      <c r="D102" s="87"/>
      <c r="J102" s="87"/>
      <c r="K102" s="87"/>
      <c r="L102" s="119"/>
    </row>
    <row r="103" spans="1:13" ht="12.75" customHeight="1"/>
    <row r="104" spans="1:13" ht="12.75" customHeight="1"/>
    <row r="105" spans="1:13" ht="12.75" customHeight="1"/>
    <row r="106" spans="1:13" ht="12.75" customHeight="1"/>
    <row r="107" spans="1:13" ht="12.75" customHeight="1"/>
    <row r="108" spans="1:13" ht="12.75" customHeight="1"/>
    <row r="109" spans="1:13" ht="12.75" customHeight="1">
      <c r="C109" s="87"/>
      <c r="D109" s="87"/>
      <c r="J109" s="87"/>
      <c r="K109" s="87"/>
      <c r="L109" s="87"/>
    </row>
    <row r="110" spans="1:13" ht="12.75" customHeight="1">
      <c r="B110" s="87"/>
      <c r="C110" s="87"/>
      <c r="D110" s="87"/>
      <c r="J110" s="87"/>
      <c r="K110" s="87"/>
      <c r="L110" s="87"/>
    </row>
    <row r="111" spans="1:13" ht="12.75" customHeight="1">
      <c r="B111" s="87"/>
      <c r="C111" s="87"/>
      <c r="D111" s="87"/>
      <c r="J111" s="87"/>
      <c r="K111" s="87"/>
      <c r="L111" s="87"/>
    </row>
    <row r="112" spans="1:13" ht="12.75" customHeight="1">
      <c r="B112" s="87"/>
      <c r="C112" s="87"/>
      <c r="D112" s="87"/>
      <c r="J112" s="87"/>
      <c r="K112" s="87"/>
      <c r="L112" s="87"/>
    </row>
    <row r="113" spans="2:12" ht="12.75" customHeight="1">
      <c r="B113" s="87"/>
      <c r="C113" s="87"/>
      <c r="D113" s="87"/>
      <c r="J113" s="87"/>
      <c r="K113" s="87"/>
      <c r="L113" s="87"/>
    </row>
    <row r="114" spans="2:12" ht="12.75" customHeight="1">
      <c r="B114" s="87"/>
      <c r="C114" s="87"/>
      <c r="D114" s="87"/>
      <c r="J114" s="87"/>
      <c r="K114" s="87"/>
      <c r="L114" s="87"/>
    </row>
    <row r="115" spans="2:12" ht="12.75" customHeight="1">
      <c r="C115" s="87"/>
      <c r="D115" s="87"/>
      <c r="J115" s="87"/>
      <c r="K115" s="87"/>
      <c r="L115" s="87"/>
    </row>
    <row r="116" spans="2:12" ht="12.75" customHeight="1">
      <c r="C116" s="87"/>
      <c r="D116" s="87"/>
      <c r="J116" s="87"/>
      <c r="K116" s="87"/>
      <c r="L116" s="87"/>
    </row>
    <row r="117" spans="2:12" ht="12.75" customHeight="1"/>
    <row r="118" spans="2:12" ht="12.75" customHeight="1"/>
    <row r="119" spans="2:12" ht="12.75" customHeight="1"/>
    <row r="120" spans="2:12" ht="12.75" customHeight="1"/>
    <row r="121" spans="2:12" ht="12.75" customHeight="1"/>
    <row r="122" spans="2:12" ht="12.75" customHeight="1"/>
    <row r="123" spans="2:12">
      <c r="B123" s="85"/>
    </row>
    <row r="124" spans="2:12">
      <c r="B124" s="85"/>
    </row>
    <row r="125" spans="2:12">
      <c r="B125" s="85"/>
    </row>
    <row r="126" spans="2:12">
      <c r="B126" s="85"/>
    </row>
    <row r="127" spans="2:12">
      <c r="B127" s="85"/>
    </row>
    <row r="128" spans="2:12">
      <c r="B128" s="85"/>
    </row>
    <row r="129" spans="2:2">
      <c r="B129" s="85"/>
    </row>
    <row r="130" spans="2:2">
      <c r="B130" s="85"/>
    </row>
  </sheetData>
  <autoFilter ref="B5:M102" xr:uid="{00000000-0009-0000-0000-000004000000}"/>
  <conditionalFormatting sqref="A5:B5 A4 D3 J3:L3">
    <cfRule type="expression" dxfId="100" priority="3">
      <formula>IF($AC3="X",TRUE,FALSE)</formula>
    </cfRule>
  </conditionalFormatting>
  <conditionalFormatting sqref="B3">
    <cfRule type="expression" dxfId="99" priority="4">
      <formula>IF($AC4="X",TRUE,FALSE)</formula>
    </cfRule>
  </conditionalFormatting>
  <conditionalFormatting sqref="B4">
    <cfRule type="expression" dxfId="98" priority="2">
      <formula>IF($AC4="X",TRUE,FALSE)</formula>
    </cfRule>
  </conditionalFormatting>
  <conditionalFormatting sqref="C3">
    <cfRule type="expression" dxfId="97" priority="1">
      <formula>IF($AC3="X",TRUE,FALSE)</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
        <AccountId xsi:nil="true"/>
        <AccountType/>
      </UserInfo>
    </SharedWithUsers>
    <MediaLengthInSeconds xmlns="785685f2-c2e1-4352-89aa-3faca8eaba52" xsi:nil="true"/>
    <b26d xmlns="785685f2-c2e1-4352-89aa-3faca8eaba52" xsi:nil="true"/>
    <DateCCOReviewed xmlns="785685f2-c2e1-4352-89aa-3faca8eaba52" xsi:nil="true"/>
    <oawc xmlns="785685f2-c2e1-4352-89aa-3faca8eaba52" xsi:nil="true"/>
    <sipv xmlns="785685f2-c2e1-4352-89aa-3faca8eaba52" xsi:nil="true"/>
    <_x0074_mv6 xmlns="785685f2-c2e1-4352-89aa-3faca8eaba52">
      <UserInfo>
        <DisplayName/>
        <AccountId xsi:nil="true"/>
        <AccountType/>
      </UserInfo>
    </_x0074_mv6>
    <CCOReviewr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9666f44ab16ed15b00f463a1ceb948f7">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3613115c6c127afe4a56fd1236c892c2"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_x0074_mv6" minOccurs="0"/>
                <xsd:element ref="ns2:sipv" minOccurs="0"/>
                <xsd:element ref="ns2:oawc" minOccurs="0"/>
                <xsd:element ref="ns2:CCOReviewr" minOccurs="0"/>
                <xsd:element ref="ns2:DateCCOReviewed" minOccurs="0"/>
                <xsd:element ref="ns2:b26d"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_x0074_mv6" ma:index="13" nillable="true" ma:displayName="BSO Reviewer" ma:list="UserInfo" ma:internalName="_x0074_mv6">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ipv" ma:index="14" nillable="true" ma:displayName="Date BSO Review Completed" ma:internalName="sipv">
      <xsd:simpleType>
        <xsd:restriction base="dms:DateTime"/>
      </xsd:simpleType>
    </xsd:element>
    <xsd:element name="oawc" ma:index="15" nillable="true" ma:displayName="Text" ma:internalName="oawc">
      <xsd:simpleType>
        <xsd:restriction base="dms:Text"/>
      </xsd:simpleType>
    </xsd:element>
    <xsd:element name="CCOReviewr" ma:index="16" nillable="true" ma:displayName="CCO Reviewer" ma:format="Dropdown" ma:internalName="CCOReviewr">
      <xsd:simpleType>
        <xsd:restriction base="dms:Text">
          <xsd:maxLength value="255"/>
        </xsd:restriction>
      </xsd:simpleType>
    </xsd:element>
    <xsd:element name="DateCCOReviewed" ma:index="17" nillable="true" ma:displayName="Date CCO Reviewed" ma:format="Dropdown" ma:internalName="DateCCOReviewed">
      <xsd:simpleType>
        <xsd:restriction base="dms:Text">
          <xsd:maxLength value="255"/>
        </xsd:restriction>
      </xsd:simpleType>
    </xsd:element>
    <xsd:element name="b26d" ma:index="18" nillable="true" ma:displayName="SCO Reviewer" ma:internalName="b26d">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c93a3eb4-f9b2-4918-8a30-eb81fd3c832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FE7A76-BDFD-4867-B433-23387A6159E4}"/>
</file>

<file path=customXml/itemProps2.xml><?xml version="1.0" encoding="utf-8"?>
<ds:datastoreItem xmlns:ds="http://schemas.openxmlformats.org/officeDocument/2006/customXml" ds:itemID="{D769BD8B-15F3-4E68-9198-56C3D9E57B3D}"/>
</file>

<file path=customXml/itemProps3.xml><?xml version="1.0" encoding="utf-8"?>
<ds:datastoreItem xmlns:ds="http://schemas.openxmlformats.org/officeDocument/2006/customXml" ds:itemID="{760E0C79-6916-4A5B-83B2-9241FE5664AD}"/>
</file>

<file path=docProps/app.xml><?xml version="1.0" encoding="utf-8"?>
<Properties xmlns="http://schemas.openxmlformats.org/officeDocument/2006/extended-properties" xmlns:vt="http://schemas.openxmlformats.org/officeDocument/2006/docPropsVTypes">
  <Application>Microsoft Excel Online</Application>
  <Manager/>
  <Company>Architectural Energy Corp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Eley</dc:creator>
  <cp:keywords/>
  <dc:description/>
  <cp:lastModifiedBy>Collopy, Christine@Energy</cp:lastModifiedBy>
  <cp:revision/>
  <dcterms:created xsi:type="dcterms:W3CDTF">2009-04-17T21:02:28Z</dcterms:created>
  <dcterms:modified xsi:type="dcterms:W3CDTF">2023-05-13T22:06:11Z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Order">
    <vt:r8>1900400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_ColorHex">
    <vt:lpwstr/>
  </property>
  <property fmtid="{D5CDD505-2E9C-101B-9397-08002B2CF9AE}" pid="9" name="_Emoji">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_ColorTag">
    <vt:lpwstr/>
  </property>
  <property fmtid="{D5CDD505-2E9C-101B-9397-08002B2CF9AE}" pid="14" name="TriggerFlowInfo">
    <vt:lpwstr/>
  </property>
  <property fmtid="{D5CDD505-2E9C-101B-9397-08002B2CF9AE}" pid="15" name="MediaServiceImageTags">
    <vt:lpwstr/>
  </property>
</Properties>
</file>