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smudinet/sites/legal-tracker/Shared Documents/00 MOconnor/CEC/2021 IEPR/2021 IEPR Confidential Filing/21-IEPR-02 2021 Confidential Filing/"/>
    </mc:Choice>
  </mc:AlternateContent>
  <xr:revisionPtr revIDLastSave="0" documentId="13_ncr:1_{DA1F493E-07C5-4952-8AAD-160D670729FE}" xr6:coauthVersionLast="47" xr6:coauthVersionMax="47" xr10:uidLastSave="{00000000-0000-0000-0000-000000000000}"/>
  <bookViews>
    <workbookView xWindow="2295" yWindow="2295" windowWidth="28800" windowHeight="10665" tabRatio="708" activeTab="3" xr2:uid="{00000000-000D-0000-FFFF-FFFF00000000}"/>
  </bookViews>
  <sheets>
    <sheet name="Admin Info" sheetId="1" r:id="rId1"/>
    <sheet name="S-1_REQUIREMENT" sheetId="2" r:id="rId2"/>
    <sheet name="S-2_SUPPLY - Plexos" sheetId="11" r:id="rId3"/>
    <sheet name="S-5 Table" sheetId="5" r:id="rId4"/>
    <sheet name="Sheet1" sheetId="6" state="hidden" r:id="rId5"/>
  </sheets>
  <definedNames>
    <definedName name="_xlnm.Print_Area" localSheetId="3">'S-5 Table'!$A$1:$L$43</definedName>
    <definedName name="_xlnm.Print_Titles" localSheetId="1">'S-1_REQUIREMENT'!$9:$9</definedName>
    <definedName name="_xlnm.Print_Titles" localSheetId="2">'S-2_SUPPLY - Plexos'!#REF!</definedName>
    <definedName name="_xlnm.Print_Titles" localSheetId="3">'S-5 Table'!$8:$8</definedName>
    <definedName name="Z_046A23F8_4D15_41E0_A67E_1D05CF2E9CA4_.wvu.PrintArea" localSheetId="3" hidden="1">'S-5 Table'!$A$1:$L$43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 - Plexos'!#REF!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Table'!$A$1:$X$43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 - Plexos'!#REF!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Table'!$A$1:$L$43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 - Plexos'!#REF!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Table'!$A$1:$L$43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 - Plexos'!#REF!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Table'!$A$1:$L$43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 - Plexos'!#REF!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Table'!$A$1:$L$43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 - Plexos'!#REF!</definedName>
    <definedName name="Z_E9B99297_6681_430B_B37D_6F2642738440_.wvu.PrintTitles" localSheetId="3" hidden="1">'S-5 Table'!$8:$8</definedName>
  </definedNames>
  <calcPr calcId="191029" calcOnSave="0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5" l="1"/>
  <c r="A32" i="5"/>
  <c r="B31" i="5"/>
  <c r="A31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B10" i="5"/>
  <c r="A10" i="5"/>
  <c r="AE82" i="11" l="1"/>
  <c r="AD82" i="11"/>
  <c r="AC82" i="11"/>
  <c r="AB82" i="11"/>
  <c r="AA82" i="11"/>
  <c r="Z82" i="11"/>
  <c r="Y82" i="11"/>
  <c r="X82" i="11"/>
  <c r="W82" i="11"/>
  <c r="V82" i="11"/>
  <c r="U82" i="11"/>
  <c r="T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R76" i="11"/>
  <c r="J76" i="11"/>
  <c r="AC76" i="11"/>
  <c r="AB76" i="11"/>
  <c r="Y76" i="11"/>
  <c r="U76" i="11"/>
  <c r="T76" i="11"/>
  <c r="P76" i="11"/>
  <c r="L76" i="11"/>
  <c r="K76" i="11"/>
  <c r="AE76" i="11"/>
  <c r="AD76" i="11"/>
  <c r="AA76" i="11"/>
  <c r="Z76" i="11"/>
  <c r="W76" i="11"/>
  <c r="V76" i="11"/>
  <c r="Q76" i="11"/>
  <c r="N76" i="11"/>
  <c r="M76" i="11"/>
  <c r="I76" i="11"/>
  <c r="H76" i="11"/>
  <c r="G76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AD10" i="11"/>
  <c r="AC10" i="11"/>
  <c r="Z10" i="11"/>
  <c r="Y10" i="11"/>
  <c r="T25" i="11"/>
  <c r="J25" i="11"/>
  <c r="V25" i="11"/>
  <c r="P25" i="11"/>
  <c r="M25" i="11"/>
  <c r="L25" i="11"/>
  <c r="U25" i="11"/>
  <c r="Q25" i="11"/>
  <c r="I25" i="11"/>
  <c r="H25" i="11"/>
  <c r="G25" i="11"/>
  <c r="AE22" i="11"/>
  <c r="AB22" i="11"/>
  <c r="AA22" i="11"/>
  <c r="X22" i="11"/>
  <c r="T22" i="11"/>
  <c r="P22" i="11"/>
  <c r="O22" i="11"/>
  <c r="L22" i="11"/>
  <c r="K22" i="11"/>
  <c r="AD22" i="11"/>
  <c r="AC22" i="11"/>
  <c r="Z22" i="11"/>
  <c r="Y22" i="11"/>
  <c r="V22" i="11"/>
  <c r="U22" i="11"/>
  <c r="Q22" i="11"/>
  <c r="M22" i="11"/>
  <c r="I22" i="11"/>
  <c r="H22" i="11"/>
  <c r="G22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O10" i="11"/>
  <c r="K10" i="11"/>
  <c r="X10" i="11"/>
  <c r="W10" i="11"/>
  <c r="R10" i="11"/>
  <c r="P10" i="11"/>
  <c r="N10" i="11"/>
  <c r="L10" i="11"/>
  <c r="V10" i="11"/>
  <c r="U10" i="11"/>
  <c r="T10" i="11"/>
  <c r="Q10" i="11"/>
  <c r="M10" i="11"/>
  <c r="J10" i="11"/>
  <c r="I10" i="11"/>
  <c r="H10" i="11"/>
  <c r="G10" i="11"/>
  <c r="A5" i="11"/>
  <c r="G87" i="11" l="1"/>
  <c r="P87" i="11"/>
  <c r="H87" i="11"/>
  <c r="L87" i="11"/>
  <c r="M87" i="11"/>
  <c r="J22" i="11"/>
  <c r="J87" i="11" s="1"/>
  <c r="N22" i="11"/>
  <c r="R22" i="11"/>
  <c r="W22" i="11"/>
  <c r="N25" i="11"/>
  <c r="R25" i="11"/>
  <c r="W25" i="11"/>
  <c r="I87" i="11"/>
  <c r="V87" i="11"/>
  <c r="K25" i="11"/>
  <c r="O25" i="11"/>
  <c r="X25" i="11"/>
  <c r="W87" i="11"/>
  <c r="O76" i="11"/>
  <c r="X76" i="11"/>
  <c r="Q87" i="11"/>
  <c r="Z25" i="11"/>
  <c r="AD25" i="11"/>
  <c r="AD87" i="11" s="1"/>
  <c r="AC25" i="11"/>
  <c r="Y25" i="11"/>
  <c r="Y87" i="11" s="1"/>
  <c r="AB25" i="11"/>
  <c r="AB10" i="11"/>
  <c r="U87" i="11"/>
  <c r="AA25" i="11"/>
  <c r="AA10" i="11"/>
  <c r="AE25" i="11"/>
  <c r="AE10" i="11"/>
  <c r="Z87" i="11"/>
  <c r="T87" i="11"/>
  <c r="O87" i="11" l="1"/>
  <c r="K87" i="11"/>
  <c r="X87" i="11"/>
  <c r="R87" i="11"/>
  <c r="N87" i="11"/>
  <c r="AC87" i="11"/>
  <c r="AB87" i="11"/>
  <c r="AA87" i="11"/>
  <c r="AE87" i="11"/>
  <c r="H50" i="2" l="1"/>
  <c r="G50" i="2"/>
  <c r="G37" i="2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Q22" i="2"/>
  <c r="Q25" i="2" s="1"/>
  <c r="G25" i="2"/>
  <c r="Q37" i="2"/>
  <c r="Q39" i="2" s="1"/>
  <c r="R37" i="2"/>
  <c r="R39" i="2" s="1"/>
  <c r="AE88" i="11" l="1"/>
  <c r="AE89" i="11" s="1"/>
  <c r="P88" i="11"/>
  <c r="P89" i="11" s="1"/>
  <c r="AD88" i="11"/>
  <c r="AD89" i="11" s="1"/>
  <c r="G88" i="11"/>
  <c r="G89" i="11" s="1"/>
  <c r="Q88" i="11"/>
  <c r="Q89" i="11" s="1"/>
  <c r="G39" i="2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U88" i="11" l="1"/>
  <c r="U89" i="11" s="1"/>
  <c r="Y88" i="11"/>
  <c r="Y89" i="11" s="1"/>
  <c r="AC88" i="11"/>
  <c r="AC89" i="11" s="1"/>
  <c r="V88" i="11"/>
  <c r="V89" i="11" s="1"/>
  <c r="Z88" i="11"/>
  <c r="Z89" i="11" s="1"/>
  <c r="T88" i="11"/>
  <c r="T89" i="11" s="1"/>
  <c r="W88" i="11"/>
  <c r="W89" i="11" s="1"/>
  <c r="AA88" i="11"/>
  <c r="AA89" i="11" s="1"/>
  <c r="X88" i="11"/>
  <c r="X89" i="11" s="1"/>
  <c r="O39" i="2"/>
  <c r="AB88" i="11" l="1"/>
  <c r="AB89" i="11" s="1"/>
  <c r="H19" i="2"/>
  <c r="H21" i="2" s="1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A6" i="2"/>
  <c r="H88" i="11" l="1"/>
  <c r="H89" i="11" s="1"/>
  <c r="M22" i="2"/>
  <c r="M25" i="2" s="1"/>
  <c r="I25" i="2"/>
  <c r="K25" i="2"/>
  <c r="O22" i="2"/>
  <c r="O25" i="2" s="1"/>
  <c r="J25" i="2"/>
  <c r="L25" i="2"/>
  <c r="N22" i="2"/>
  <c r="N25" i="2" s="1"/>
  <c r="R22" i="2"/>
  <c r="R25" i="2" s="1"/>
  <c r="J88" i="11" l="1"/>
  <c r="J89" i="11" s="1"/>
  <c r="M88" i="11"/>
  <c r="M89" i="11" s="1"/>
  <c r="R88" i="11"/>
  <c r="R89" i="11" s="1"/>
  <c r="O88" i="11"/>
  <c r="O89" i="11" s="1"/>
  <c r="N88" i="11"/>
  <c r="N89" i="11" s="1"/>
  <c r="K88" i="11"/>
  <c r="K89" i="11" s="1"/>
  <c r="L88" i="11"/>
  <c r="L89" i="11" s="1"/>
  <c r="I88" i="11"/>
  <c r="I89" i="11" s="1"/>
</calcChain>
</file>

<file path=xl/sharedStrings.xml><?xml version="1.0" encoding="utf-8"?>
<sst xmlns="http://schemas.openxmlformats.org/spreadsheetml/2006/main" count="582" uniqueCount="354">
  <si>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</si>
  <si>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</si>
  <si>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</si>
  <si>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</si>
  <si>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</si>
  <si>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</si>
  <si>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</si>
  <si>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</si>
  <si>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</si>
  <si>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</si>
  <si>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</si>
  <si>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</si>
  <si>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</si>
  <si>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</si>
  <si>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</si>
  <si>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</si>
  <si>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</si>
  <si>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</si>
  <si>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</si>
  <si>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</si>
  <si>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</si>
  <si>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</si>
  <si>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</si>
  <si>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</si>
  <si>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</si>
  <si>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</si>
  <si>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</si>
  <si>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</si>
  <si>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</si>
  <si>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</si>
  <si>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</si>
  <si>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</si>
  <si>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</si>
  <si>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</si>
  <si>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</si>
  <si>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</si>
  <si>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</si>
  <si>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</si>
  <si>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</si>
  <si>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</si>
  <si>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</si>
  <si>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</si>
  <si>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</si>
  <si>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</si>
  <si>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</si>
  <si>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</si>
  <si>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</si>
  <si>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</si>
  <si>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</si>
  <si>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</si>
  <si>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</si>
  <si>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</si>
  <si>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</si>
  <si>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</si>
  <si>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</si>
  <si>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</si>
  <si>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</si>
  <si>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</si>
  <si>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</si>
  <si>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</si>
  <si>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</si>
  <si>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</si>
  <si>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</si>
  <si>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</si>
  <si>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</si>
  <si>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</si>
  <si>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</si>
  <si>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</si>
  <si>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</si>
  <si>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</si>
  <si>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</si>
  <si>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</si>
  <si>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</si>
  <si>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</si>
  <si>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</si>
  <si>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</si>
  <si>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</si>
  <si>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</si>
  <si>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</si>
  <si>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</si>
  <si>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</si>
  <si>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</si>
  <si>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</si>
  <si>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</si>
  <si>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</si>
  <si>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</si>
  <si>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</si>
  <si>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</si>
  <si>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</si>
  <si>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</si>
  <si>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</si>
  <si>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</si>
  <si>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</si>
  <si>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</si>
  <si>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</si>
  <si>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</si>
  <si>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</si>
  <si>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</si>
  <si>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</si>
  <si>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</si>
  <si>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</si>
  <si>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</si>
  <si>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</si>
  <si>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</si>
  <si>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</si>
  <si>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</si>
  <si>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</si>
  <si>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</si>
  <si>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</si>
  <si>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</si>
  <si>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</si>
  <si>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</si>
  <si>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</si>
  <si>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</si>
  <si>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13d</t>
  </si>
  <si>
    <t>13e</t>
  </si>
  <si>
    <t>Capacity Procurment Requirement (MW)</t>
  </si>
  <si>
    <t>Energy Procurement Requirement (GWh)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</si>
  <si>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</si>
  <si>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</si>
  <si>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</si>
  <si>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</si>
  <si>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</si>
  <si>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</si>
  <si>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</si>
  <si>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</si>
  <si>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</si>
  <si>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</si>
  <si>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</si>
  <si>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</si>
  <si>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</si>
  <si>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</si>
  <si>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</si>
  <si>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</si>
  <si>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</si>
  <si>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</si>
  <si>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</si>
  <si>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</si>
  <si>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</si>
  <si>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</si>
  <si>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</si>
  <si>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</si>
  <si>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</si>
  <si>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</si>
  <si>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</si>
  <si>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</si>
  <si>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</si>
  <si>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</si>
  <si>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</si>
  <si>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</si>
  <si>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</si>
  <si>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</si>
  <si>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</si>
  <si>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</si>
  <si>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</si>
  <si>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</si>
  <si>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</si>
  <si>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</si>
  <si>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</si>
  <si>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</si>
  <si>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</si>
  <si>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Hydro Supply from Plants 30 MW or more</t>
  </si>
  <si>
    <t>Hydro Supply from Plants Less than 30 MW</t>
  </si>
  <si>
    <t>Contract Type</t>
  </si>
  <si>
    <t>Year 2019</t>
  </si>
  <si>
    <t>Year 2020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</si>
  <si>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</si>
  <si>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</si>
  <si>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</si>
  <si>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</si>
  <si>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</si>
  <si>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</si>
  <si>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</si>
  <si>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</si>
  <si>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</si>
  <si>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</si>
  <si>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</si>
  <si>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</si>
  <si>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</si>
  <si>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</si>
  <si>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</si>
  <si>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</si>
  <si>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</si>
  <si>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Western (WAPA) - Large Hydro</t>
  </si>
  <si>
    <t>Calpine Sutter</t>
  </si>
  <si>
    <t>Western (WAPA) - Small Hydro</t>
  </si>
  <si>
    <t>Iberdrola (PPM) - Wind</t>
  </si>
  <si>
    <t>Rock Tenn (Simpson) - Biomass</t>
  </si>
  <si>
    <t>Grady - Wind</t>
  </si>
  <si>
    <t>RanchoSeco PV2</t>
  </si>
  <si>
    <t>Patua (Gradient/Vulcan) - Geothermal</t>
  </si>
  <si>
    <t>CalGeo - Geothermal</t>
  </si>
  <si>
    <t>Feed-in-Tariff Photovoltaic - Solar</t>
  </si>
  <si>
    <t>Kiefer H416/J992 (8.3MW)</t>
  </si>
  <si>
    <t>Kiefer I738 (5.7MW)</t>
  </si>
  <si>
    <t>Yolo</t>
  </si>
  <si>
    <t>Camp Far West</t>
  </si>
  <si>
    <t>RanchoSeco PV1</t>
  </si>
  <si>
    <t>New Hope</t>
  </si>
  <si>
    <t>SantaCruz</t>
  </si>
  <si>
    <t>EnXco</t>
  </si>
  <si>
    <t>Van Steyn</t>
  </si>
  <si>
    <t>Van Warmerdam</t>
  </si>
  <si>
    <t>Various Generic Renewable Supply - Solar</t>
  </si>
  <si>
    <t>Various Generic Renewable Supply - Wind</t>
  </si>
  <si>
    <t>Solano 3 - Wind</t>
  </si>
  <si>
    <t>6f</t>
  </si>
  <si>
    <t>6g</t>
  </si>
  <si>
    <t>6h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</si>
  <si>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</si>
  <si>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</si>
  <si>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</si>
  <si>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</si>
  <si>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</si>
  <si>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</si>
  <si>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</si>
  <si>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</si>
  <si>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</si>
  <si>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</si>
  <si>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</si>
  <si>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</si>
  <si>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</si>
  <si>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</si>
  <si>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</si>
  <si>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</si>
  <si>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</si>
  <si>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Solano 1 &amp; 2 - Wind</t>
  </si>
  <si>
    <t>SFA - Renewable Gas</t>
  </si>
  <si>
    <t>SFA - Cosumnes</t>
  </si>
  <si>
    <t>CVFA - Carson Ice</t>
  </si>
  <si>
    <t>SCA - P&amp;G</t>
  </si>
  <si>
    <t>1e</t>
  </si>
  <si>
    <t>SPA – McClellan</t>
  </si>
  <si>
    <t>1f</t>
  </si>
  <si>
    <t>SPA - Campbell Soup</t>
  </si>
  <si>
    <t>G0889</t>
  </si>
  <si>
    <t>G0084-85</t>
  </si>
  <si>
    <t>G0468</t>
  </si>
  <si>
    <t>G0335</t>
  </si>
  <si>
    <t>G0076</t>
  </si>
  <si>
    <t>H0081,0253,0289,0532,0565,</t>
  </si>
  <si>
    <t>430-434</t>
  </si>
  <si>
    <t>H0255,0414,0482</t>
  </si>
  <si>
    <t>Unit Contingent</t>
  </si>
  <si>
    <t>CAISO</t>
  </si>
  <si>
    <t>CAISO NP15</t>
  </si>
  <si>
    <t>50 MW</t>
  </si>
  <si>
    <t>Certified renewable</t>
  </si>
  <si>
    <t>Biofuel</t>
  </si>
  <si>
    <t>Grady Wind Energy Center LLC</t>
  </si>
  <si>
    <t>200 MW</t>
  </si>
  <si>
    <t>As available; bundled renewable energy</t>
  </si>
  <si>
    <t>Recurrent Energy</t>
  </si>
  <si>
    <t>RE Tranquillity 8 Verde Solar</t>
  </si>
  <si>
    <t>60 MW</t>
  </si>
  <si>
    <t>BANC</t>
  </si>
  <si>
    <t>SMUD Control Area</t>
  </si>
  <si>
    <t>CalEnergy LLC</t>
  </si>
  <si>
    <t>From portfolio of Cal Energy Salton Sea projects</t>
  </si>
  <si>
    <t>IID</t>
  </si>
  <si>
    <t>CAISO/Mirage</t>
  </si>
  <si>
    <t>Deliveries start 7/1/2017</t>
  </si>
  <si>
    <t>30 MW</t>
  </si>
  <si>
    <t>Firm, PCC-1 Renewable Energy</t>
  </si>
  <si>
    <t>Certified Renewable</t>
  </si>
  <si>
    <t>various</t>
  </si>
  <si>
    <t>2010-2012</t>
  </si>
  <si>
    <t>2030-3032</t>
  </si>
  <si>
    <t>County of Sacramento</t>
  </si>
  <si>
    <t>Kiefer 1 generating unit</t>
  </si>
  <si>
    <t>8.3 MW</t>
  </si>
  <si>
    <t>Firm</t>
  </si>
  <si>
    <t>Kiefer Landfill Gen 2 LLC</t>
  </si>
  <si>
    <t>Kiefer 2 generating unit</t>
  </si>
  <si>
    <t>5.7 MW</t>
  </si>
  <si>
    <t>MM Yolo Power LLC</t>
  </si>
  <si>
    <t>Unit Contingent; LD Contract</t>
  </si>
  <si>
    <t>Yolo County Landfill Gen Facility</t>
  </si>
  <si>
    <t>3.4 MW</t>
  </si>
  <si>
    <t>Per daily pre-schedule</t>
  </si>
  <si>
    <t>South Sutter Water District</t>
  </si>
  <si>
    <t>Yes</t>
  </si>
  <si>
    <t>South Sutter Water District Hydroelectric Facility</t>
  </si>
  <si>
    <t>4 MW</t>
  </si>
  <si>
    <t>As Delivered</t>
  </si>
  <si>
    <t>10.88 MW</t>
  </si>
  <si>
    <t>ABEC New Hope LLC</t>
  </si>
  <si>
    <t>ABEC New Hope dairy digester</t>
  </si>
  <si>
    <t>425 kW</t>
  </si>
  <si>
    <t>Sacramento Soleil LLC /EDF</t>
  </si>
  <si>
    <t>Sac Soleil 1</t>
  </si>
  <si>
    <t>1 MW</t>
  </si>
  <si>
    <t>SolarShares &amp; Certified renewable</t>
  </si>
  <si>
    <t>John Galt Biogas</t>
  </si>
  <si>
    <t>Van Steyn dairy digester</t>
  </si>
  <si>
    <t>225 KW</t>
  </si>
  <si>
    <t>Maas Energy Works</t>
  </si>
  <si>
    <t>Van Warmerdam dairy digester</t>
  </si>
  <si>
    <t>600 kW</t>
  </si>
  <si>
    <t>100 MW</t>
  </si>
  <si>
    <t>Wildflower Solar</t>
  </si>
  <si>
    <t>Solano 4 - Wind</t>
  </si>
  <si>
    <t>SVEC Solar</t>
  </si>
  <si>
    <t>Kings Country Solar</t>
  </si>
  <si>
    <t>Loyalton-Biomass</t>
  </si>
  <si>
    <t>Various Generic Renewable Supply - Geo</t>
  </si>
  <si>
    <t>Rancho Seco Solar II, LLC</t>
  </si>
  <si>
    <t>Rancho Seco Solar II</t>
  </si>
  <si>
    <t>160 MW</t>
  </si>
  <si>
    <t>ARP Loyalton</t>
  </si>
  <si>
    <t>Loyalton Biomass</t>
  </si>
  <si>
    <t>4.221 MW</t>
  </si>
  <si>
    <t>Rancho Seco Solar I, LLC</t>
  </si>
  <si>
    <t>Rancho Seco Solar I</t>
  </si>
  <si>
    <t>Drew Solar-CA, LLC</t>
  </si>
  <si>
    <t>Sacramento Valley Energy Center, LLC</t>
  </si>
  <si>
    <t>Wildflower Solar I, LLC</t>
  </si>
  <si>
    <t>13 MW</t>
  </si>
  <si>
    <t>Sloughhouse Solar, LLC</t>
  </si>
  <si>
    <t>Dependable Capacity (MW) during peak hour.</t>
  </si>
  <si>
    <t>4e</t>
  </si>
  <si>
    <t>7C</t>
  </si>
  <si>
    <t>P171</t>
  </si>
  <si>
    <t>P172</t>
  </si>
  <si>
    <t>P170</t>
  </si>
  <si>
    <t>VARIOUS</t>
  </si>
  <si>
    <t>444, 7066,977</t>
  </si>
  <si>
    <t>Navajo Solar</t>
  </si>
  <si>
    <t>Great Valley (Recurrent) Solar</t>
  </si>
  <si>
    <r>
      <t xml:space="preserve">Short-Term and Spot Market Purchases and </t>
    </r>
    <r>
      <rPr>
        <sz val="11"/>
        <color rgb="FFFF0000"/>
        <rFont val="Arial"/>
        <family val="2"/>
      </rPr>
      <t>(Sales</t>
    </r>
    <r>
      <rPr>
        <sz val="11"/>
        <rFont val="Arial"/>
        <family val="2"/>
      </rPr>
      <t>)</t>
    </r>
  </si>
  <si>
    <t>Details of row91 is in rows 68-70.</t>
  </si>
  <si>
    <t>6b1</t>
  </si>
  <si>
    <t>6i</t>
  </si>
  <si>
    <t>17 PDT</t>
  </si>
  <si>
    <t>Piyush Amin</t>
  </si>
  <si>
    <t>Chad Adair</t>
  </si>
  <si>
    <t>Sr. Market Analyst</t>
  </si>
  <si>
    <t>Supervisor, Energy Commodity Contracts</t>
  </si>
  <si>
    <t>Chad.Adair@smud.org</t>
  </si>
  <si>
    <t>916-732-6829</t>
  </si>
  <si>
    <t>916-732-5494</t>
  </si>
  <si>
    <t>Sacramento</t>
  </si>
  <si>
    <t>95817-1899</t>
  </si>
  <si>
    <t>Sacramento Municipal Utility District (SMUD)</t>
  </si>
  <si>
    <t>Sara Elsevier</t>
  </si>
  <si>
    <t>13 (Row91)</t>
  </si>
  <si>
    <t>Biogas burned at Cosumnes Power Plant</t>
  </si>
  <si>
    <t>Piyush.Amin@SMUD.org</t>
  </si>
  <si>
    <t>Marissa O'Connor</t>
  </si>
  <si>
    <t>Attorney</t>
  </si>
  <si>
    <t>Marissa.Oconnor@smud.org</t>
  </si>
  <si>
    <t>6301 S Street</t>
  </si>
  <si>
    <t>6201 S Street</t>
  </si>
  <si>
    <t>916-732-5011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</si>
</sst>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mmm\-yy;@"/>
    <numFmt numFmtId="165" formatCode="[$-409]mmmm\ d\,\ yyyy;@"/>
    <numFmt numFmtId="166" formatCode="m/d/yyyy;@"/>
    <numFmt numFmtId="167" formatCode="#,##0.0"/>
    <numFmt numFmtId="168" formatCode="#,##0.0_);[Red]\(#,##0.0\)"/>
    <numFmt numFmtId="169" formatCode="_(* #,##0_);_(* \(#,##0\);_(* &quot;-&quot;??_);_(@_)"/>
    <numFmt numFmtId="170" formatCode="_(* #,##0.0_);_(* \(#,##0.0\);_(* &quot;-&quot;??_);_(@_)"/>
  </numFmts>
  <fonts count="29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8000"/>
      <name val="Times New Roman"/>
      <family val="1"/>
    </font>
    <font>
      <b/>
      <sz val="11"/>
      <color rgb="FF008000"/>
      <name val="Arial"/>
      <family val="2"/>
    </font>
    <font>
      <b/>
      <sz val="12"/>
      <color rgb="FF008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2" fillId="0" borderId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7" borderId="0" xfId="0" applyFont="1" applyFill="1" applyBorder="1" applyAlignment="1">
      <alignment vertical="center"/>
    </xf>
    <xf numFmtId="38" fontId="10" fillId="7" borderId="0" xfId="0" applyNumberFormat="1" applyFont="1" applyFill="1" applyBorder="1" applyAlignment="1">
      <alignment horizontal="left" vertical="center" indent="1"/>
    </xf>
    <xf numFmtId="0" fontId="3" fillId="7" borderId="0" xfId="0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6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38" fontId="14" fillId="8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8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8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5" borderId="3" xfId="0" applyNumberFormat="1" applyFont="1" applyFill="1" applyBorder="1" applyAlignment="1">
      <alignment horizontal="left" vertical="center" wrapText="1" indent="1"/>
    </xf>
    <xf numFmtId="164" fontId="8" fillId="5" borderId="7" xfId="0" applyNumberFormat="1" applyFont="1" applyFill="1" applyBorder="1" applyAlignment="1">
      <alignment horizontal="left" vertical="center" wrapText="1" indent="1"/>
    </xf>
    <xf numFmtId="0" fontId="8" fillId="5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7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indent="1"/>
    </xf>
    <xf numFmtId="166" fontId="7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6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6" fontId="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21" fillId="7" borderId="4" xfId="0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6" fontId="7" fillId="6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6" fontId="7" fillId="0" borderId="1" xfId="0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6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0" fillId="0" borderId="4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6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1" xfId="3" applyFont="1" applyBorder="1" applyAlignment="1">
      <alignment horizontal="left" vertical="center" wrapText="1" inden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wrapText="1"/>
    </xf>
    <xf numFmtId="38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8" fontId="10" fillId="0" borderId="0" xfId="0" applyNumberFormat="1" applyFont="1" applyFill="1" applyBorder="1" applyAlignment="1">
      <alignment horizontal="left"/>
    </xf>
    <xf numFmtId="0" fontId="3" fillId="7" borderId="0" xfId="0" applyFont="1" applyFill="1" applyBorder="1" applyAlignment="1"/>
    <xf numFmtId="3" fontId="3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164" fontId="25" fillId="7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/>
    <xf numFmtId="164" fontId="8" fillId="4" borderId="1" xfId="0" applyNumberFormat="1" applyFont="1" applyFill="1" applyBorder="1" applyAlignment="1">
      <alignment horizontal="center" wrapText="1"/>
    </xf>
    <xf numFmtId="49" fontId="8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left" wrapText="1"/>
    </xf>
    <xf numFmtId="0" fontId="8" fillId="9" borderId="1" xfId="0" applyFont="1" applyFill="1" applyBorder="1" applyAlignment="1">
      <alignment horizontal="left" wrapText="1"/>
    </xf>
    <xf numFmtId="0" fontId="7" fillId="0" borderId="0" xfId="0" applyFont="1" applyFill="1" applyAlignment="1"/>
    <xf numFmtId="0" fontId="7" fillId="9" borderId="1" xfId="0" quotePrefix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7" borderId="0" xfId="0" applyFont="1" applyFill="1" applyAlignment="1"/>
    <xf numFmtId="0" fontId="1" fillId="0" borderId="1" xfId="0" quotePrefix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8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wrapText="1"/>
    </xf>
    <xf numFmtId="170" fontId="8" fillId="8" borderId="1" xfId="1" applyNumberFormat="1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9" fontId="14" fillId="0" borderId="0" xfId="0" applyNumberFormat="1" applyFont="1" applyFill="1" applyBorder="1" applyAlignment="1"/>
    <xf numFmtId="0" fontId="7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38" fontId="7" fillId="0" borderId="0" xfId="0" applyNumberFormat="1" applyFont="1" applyAlignment="1"/>
    <xf numFmtId="3" fontId="7" fillId="0" borderId="0" xfId="0" applyNumberFormat="1" applyFont="1" applyAlignment="1"/>
    <xf numFmtId="0" fontId="18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38" fontId="7" fillId="0" borderId="0" xfId="0" applyNumberFormat="1" applyFont="1" applyBorder="1" applyAlignment="1"/>
    <xf numFmtId="3" fontId="7" fillId="0" borderId="0" xfId="0" applyNumberFormat="1" applyFont="1" applyBorder="1" applyAlignme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38" fontId="3" fillId="0" borderId="0" xfId="0" applyNumberFormat="1" applyFont="1" applyAlignment="1"/>
    <xf numFmtId="3" fontId="3" fillId="0" borderId="0" xfId="0" applyNumberFormat="1" applyFont="1" applyAlignment="1"/>
    <xf numFmtId="168" fontId="14" fillId="0" borderId="1" xfId="0" applyNumberFormat="1" applyFont="1" applyFill="1" applyBorder="1" applyAlignment="1">
      <alignment horizontal="right"/>
    </xf>
    <xf numFmtId="38" fontId="26" fillId="0" borderId="1" xfId="0" applyNumberFormat="1" applyFont="1" applyFill="1" applyBorder="1" applyAlignment="1">
      <alignment horizontal="right"/>
    </xf>
    <xf numFmtId="38" fontId="27" fillId="0" borderId="1" xfId="0" applyNumberFormat="1" applyFont="1" applyFill="1" applyBorder="1" applyAlignment="1">
      <alignment horizontal="right"/>
    </xf>
    <xf numFmtId="169" fontId="14" fillId="0" borderId="1" xfId="1" applyNumberFormat="1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/>
    </xf>
    <xf numFmtId="0" fontId="5" fillId="0" borderId="1" xfId="4" applyFill="1" applyBorder="1" applyAlignment="1" applyProtection="1">
      <alignment horizontal="left" vertical="center" wrapText="1" indent="1"/>
    </xf>
    <xf numFmtId="0" fontId="7" fillId="0" borderId="1" xfId="0" applyFont="1" applyFill="1" applyBorder="1" applyAlignment="1">
      <alignment vertical="center"/>
    </xf>
    <xf numFmtId="38" fontId="14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0" fontId="1" fillId="10" borderId="1" xfId="2" applyFont="1" applyFill="1" applyBorder="1" applyAlignment="1">
      <alignment horizontal="center" vertical="center" wrapText="1"/>
    </xf>
    <xf numFmtId="165" fontId="1" fillId="10" borderId="1" xfId="2" applyNumberFormat="1" applyFont="1" applyFill="1" applyBorder="1" applyAlignment="1">
      <alignment horizontal="center" vertical="center" wrapText="1"/>
    </xf>
    <xf numFmtId="166" fontId="1" fillId="10" borderId="1" xfId="0" applyNumberFormat="1" applyFont="1" applyFill="1" applyBorder="1" applyAlignment="1">
      <alignment horizontal="center" vertical="center" wrapText="1"/>
    </xf>
  </cellXfs>
  <cellStyles count="15">
    <cellStyle name="Comma" xfId="1" builtinId="3"/>
    <cellStyle name="Comma 2" xfId="6" xr:uid="{731A100A-8B70-4D3C-86C2-36A3C5ED80D4}"/>
    <cellStyle name="Comma 2 2" xfId="8" xr:uid="{AE3CF56C-77BF-44F2-839B-1D20DE1D6E02}"/>
    <cellStyle name="Comma 4" xfId="12" xr:uid="{BF4D4AE0-E37F-44A5-9D39-A8B5D7959AF3}"/>
    <cellStyle name="Hyperlink" xfId="4" builtinId="8"/>
    <cellStyle name="Hyperlink 2" xfId="13" xr:uid="{186BB369-BB51-411A-8A2F-2CA83230F67B}"/>
    <cellStyle name="Normal" xfId="0" builtinId="0"/>
    <cellStyle name="Normal 2" xfId="3" xr:uid="{00000000-0005-0000-0000-000003000000}"/>
    <cellStyle name="Normal 2 2" xfId="7" xr:uid="{DDF4C6E8-ACB5-4EC9-883E-767475813AEC}"/>
    <cellStyle name="Normal 3" xfId="5" xr:uid="{A78778B5-CF59-4EAD-A5D1-83DB92B4D2C4}"/>
    <cellStyle name="Normal 4" xfId="11" xr:uid="{5F9D6B66-5E9C-416A-B178-33DB08720C2B}"/>
    <cellStyle name="Normal_S-5 Bilateral Contracts" xfId="2" xr:uid="{00000000-0005-0000-0000-000004000000}"/>
    <cellStyle name="Percent 2" xfId="9" xr:uid="{3C67FC2F-3FB8-4DC8-875B-7AE77B99E155}"/>
    <cellStyle name="Percent 2 2" xfId="10" xr:uid="{23DF1FB2-6F24-478B-B715-D9247CE69270}"/>
    <cellStyle name="Percent 4" xfId="14" xr:uid="{D078D022-0C9B-4885-96E6-87539F3DD955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8000"/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5</xdr:col>
      <xdr:colOff>257334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179970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E7CB9C69-A489-4A46-86B2-DE862FA787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53567" y="154516"/>
          <a:ext cx="1098973" cy="929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yush.Amin@SMUD.org" TargetMode="External"/><Relationship Id="rId13" Type="http://schemas.openxmlformats.org/officeDocument/2006/relationships/table" Target="../tables/table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Chad.Adair@smud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Marissa.Oconnor@smud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Piyush.Amin@SMUD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/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58</v>
      </c>
      <c r="B1" s="3"/>
    </row>
    <row r="2" spans="1:6" ht="15" x14ac:dyDescent="0.25">
      <c r="A2" s="2" t="s">
        <v>59</v>
      </c>
      <c r="B2" s="5"/>
    </row>
    <row r="3" spans="1:6" ht="15" x14ac:dyDescent="0.25">
      <c r="A3" s="6" t="s">
        <v>160</v>
      </c>
      <c r="B3" s="5"/>
    </row>
    <row r="4" spans="1:6" ht="15" x14ac:dyDescent="0.25">
      <c r="A4" s="7" t="s">
        <v>153</v>
      </c>
      <c r="B4" s="5"/>
    </row>
    <row r="5" spans="1:6" ht="15" x14ac:dyDescent="0.25">
      <c r="A5" s="8"/>
      <c r="B5" s="5"/>
    </row>
    <row r="6" spans="1:6" ht="28.5" x14ac:dyDescent="0.25">
      <c r="A6" s="20" t="s">
        <v>29</v>
      </c>
      <c r="B6" s="9" t="s">
        <v>343</v>
      </c>
    </row>
    <row r="7" spans="1:6" ht="15" x14ac:dyDescent="0.25">
      <c r="A7" s="20" t="s">
        <v>38</v>
      </c>
      <c r="B7" s="10" t="s">
        <v>344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179</v>
      </c>
      <c r="B10" s="15" t="s">
        <v>174</v>
      </c>
      <c r="C10" s="16" t="s">
        <v>175</v>
      </c>
      <c r="D10" s="17" t="s">
        <v>176</v>
      </c>
      <c r="E10" s="16" t="s">
        <v>177</v>
      </c>
      <c r="F10" s="16" t="s">
        <v>178</v>
      </c>
    </row>
    <row r="11" spans="1:6" x14ac:dyDescent="0.25">
      <c r="A11" s="9" t="s">
        <v>31</v>
      </c>
      <c r="B11" s="172" t="s">
        <v>334</v>
      </c>
      <c r="C11" s="172" t="s">
        <v>334</v>
      </c>
      <c r="D11" s="172"/>
      <c r="E11" s="172" t="s">
        <v>335</v>
      </c>
      <c r="F11" s="10" t="s">
        <v>348</v>
      </c>
    </row>
    <row r="12" spans="1:6" ht="28.5" x14ac:dyDescent="0.25">
      <c r="A12" s="9" t="s">
        <v>30</v>
      </c>
      <c r="B12" s="172" t="s">
        <v>336</v>
      </c>
      <c r="C12" s="172" t="s">
        <v>336</v>
      </c>
      <c r="D12" s="172"/>
      <c r="E12" s="172" t="s">
        <v>337</v>
      </c>
      <c r="F12" s="10" t="s">
        <v>349</v>
      </c>
    </row>
    <row r="13" spans="1:6" x14ac:dyDescent="0.25">
      <c r="A13" s="9" t="s">
        <v>55</v>
      </c>
      <c r="B13" s="246" t="s">
        <v>347</v>
      </c>
      <c r="C13" s="246" t="s">
        <v>347</v>
      </c>
      <c r="D13" s="12"/>
      <c r="E13" s="12" t="s">
        <v>338</v>
      </c>
      <c r="F13" s="246" t="s">
        <v>350</v>
      </c>
    </row>
    <row r="14" spans="1:6" x14ac:dyDescent="0.25">
      <c r="A14" s="9" t="s">
        <v>32</v>
      </c>
      <c r="B14" s="172" t="s">
        <v>339</v>
      </c>
      <c r="C14" s="172" t="s">
        <v>339</v>
      </c>
      <c r="D14" s="172"/>
      <c r="E14" s="172" t="s">
        <v>340</v>
      </c>
      <c r="F14" s="10" t="s">
        <v>353</v>
      </c>
    </row>
    <row r="15" spans="1:6" x14ac:dyDescent="0.25">
      <c r="A15" s="9" t="s">
        <v>33</v>
      </c>
      <c r="B15" s="172" t="s">
        <v>351</v>
      </c>
      <c r="C15" s="172" t="s">
        <v>351</v>
      </c>
      <c r="D15" s="172"/>
      <c r="E15" s="172" t="s">
        <v>351</v>
      </c>
      <c r="F15" s="10" t="s">
        <v>352</v>
      </c>
    </row>
    <row r="16" spans="1:6" x14ac:dyDescent="0.25">
      <c r="A16" s="9" t="s">
        <v>34</v>
      </c>
      <c r="B16" s="172"/>
      <c r="C16" s="172"/>
      <c r="D16" s="172"/>
      <c r="E16" s="172"/>
      <c r="F16" s="10"/>
    </row>
    <row r="17" spans="1:6" x14ac:dyDescent="0.25">
      <c r="A17" s="9" t="s">
        <v>35</v>
      </c>
      <c r="B17" s="172" t="s">
        <v>341</v>
      </c>
      <c r="C17" s="172" t="s">
        <v>341</v>
      </c>
      <c r="D17" s="172"/>
      <c r="E17" s="172" t="s">
        <v>341</v>
      </c>
      <c r="F17" s="10" t="s">
        <v>341</v>
      </c>
    </row>
    <row r="18" spans="1:6" x14ac:dyDescent="0.25">
      <c r="A18" s="9" t="s">
        <v>36</v>
      </c>
      <c r="B18" s="172" t="s">
        <v>50</v>
      </c>
      <c r="C18" s="172" t="s">
        <v>50</v>
      </c>
      <c r="D18" s="172"/>
      <c r="E18" s="172" t="s">
        <v>50</v>
      </c>
      <c r="F18" s="10" t="s">
        <v>50</v>
      </c>
    </row>
    <row r="19" spans="1:6" x14ac:dyDescent="0.25">
      <c r="A19" s="9" t="s">
        <v>37</v>
      </c>
      <c r="B19" s="172" t="s">
        <v>342</v>
      </c>
      <c r="C19" s="172" t="s">
        <v>342</v>
      </c>
      <c r="D19" s="172"/>
      <c r="E19" s="172" t="s">
        <v>342</v>
      </c>
      <c r="F19" s="10">
        <v>95817</v>
      </c>
    </row>
    <row r="20" spans="1:6" x14ac:dyDescent="0.25">
      <c r="A20" s="9" t="s">
        <v>40</v>
      </c>
      <c r="B20" s="13">
        <v>44412</v>
      </c>
      <c r="C20" s="13">
        <v>44412</v>
      </c>
      <c r="D20" s="13"/>
      <c r="E20" s="13">
        <v>44434</v>
      </c>
      <c r="F20" s="13">
        <v>44448</v>
      </c>
    </row>
    <row r="21" spans="1:6" x14ac:dyDescent="0.25">
      <c r="A21" s="9" t="s">
        <v>41</v>
      </c>
      <c r="B21" s="13"/>
      <c r="C21" s="13"/>
      <c r="D21" s="13"/>
      <c r="E21" s="13"/>
      <c r="F21" s="13"/>
    </row>
    <row r="22" spans="1:6" ht="30" x14ac:dyDescent="0.25">
      <c r="A22" s="20" t="s">
        <v>39</v>
      </c>
      <c r="B22" s="8"/>
      <c r="C22" s="8"/>
      <c r="D22" s="8"/>
      <c r="E22" s="8"/>
      <c r="F22" s="8"/>
    </row>
    <row r="23" spans="1:6" x14ac:dyDescent="0.25">
      <c r="A23" s="9" t="s">
        <v>31</v>
      </c>
      <c r="B23" s="18"/>
      <c r="C23" s="10"/>
      <c r="D23" s="10"/>
      <c r="E23" s="10"/>
      <c r="F23" s="10"/>
    </row>
    <row r="24" spans="1:6" x14ac:dyDescent="0.25">
      <c r="A24" s="9" t="s">
        <v>30</v>
      </c>
      <c r="B24" s="18"/>
      <c r="C24" s="10"/>
      <c r="D24" s="10"/>
      <c r="E24" s="10"/>
      <c r="F24" s="10"/>
    </row>
    <row r="25" spans="1:6" x14ac:dyDescent="0.25">
      <c r="A25" s="9" t="s">
        <v>55</v>
      </c>
      <c r="B25" s="19"/>
      <c r="C25" s="12"/>
      <c r="D25" s="12"/>
      <c r="E25" s="12"/>
      <c r="F25" s="12"/>
    </row>
    <row r="26" spans="1:6" x14ac:dyDescent="0.25">
      <c r="A26" s="9" t="s">
        <v>32</v>
      </c>
      <c r="B26" s="18"/>
      <c r="C26" s="10"/>
      <c r="D26" s="10"/>
      <c r="E26" s="10"/>
      <c r="F26" s="10"/>
    </row>
    <row r="27" spans="1:6" x14ac:dyDescent="0.25">
      <c r="A27" s="9" t="s">
        <v>33</v>
      </c>
      <c r="B27" s="18"/>
      <c r="C27" s="10"/>
      <c r="D27" s="10"/>
      <c r="E27" s="10"/>
      <c r="F27" s="10"/>
    </row>
    <row r="28" spans="1:6" x14ac:dyDescent="0.25">
      <c r="A28" s="9" t="s">
        <v>34</v>
      </c>
      <c r="B28" s="18"/>
      <c r="C28" s="10"/>
      <c r="D28" s="10"/>
      <c r="E28" s="10"/>
      <c r="F28" s="10"/>
    </row>
    <row r="29" spans="1:6" x14ac:dyDescent="0.25">
      <c r="A29" s="9" t="s">
        <v>35</v>
      </c>
      <c r="B29" s="18"/>
      <c r="C29" s="10"/>
      <c r="D29" s="10"/>
      <c r="E29" s="10"/>
      <c r="F29" s="10"/>
    </row>
    <row r="30" spans="1:6" x14ac:dyDescent="0.25">
      <c r="A30" s="9" t="s">
        <v>36</v>
      </c>
      <c r="B30" s="18"/>
      <c r="C30" s="10"/>
      <c r="D30" s="10"/>
      <c r="E30" s="10"/>
      <c r="F30" s="10"/>
    </row>
    <row r="31" spans="1:6" x14ac:dyDescent="0.25">
      <c r="A31" s="9" t="s">
        <v>37</v>
      </c>
      <c r="B31" s="18"/>
      <c r="C31" s="10"/>
      <c r="D31" s="10"/>
      <c r="E31" s="10"/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E13" r:id="rId7" xr:uid="{51B1333E-D5DE-4F22-BF7C-41E2E372EAA9}"/>
    <hyperlink ref="B13" r:id="rId8" xr:uid="{802A9C03-2C00-4C27-BE21-5F5FBE931319}"/>
    <hyperlink ref="C13" r:id="rId9" xr:uid="{92AB7997-D604-4353-AC08-7C49A438EA77}"/>
    <hyperlink ref="F13" r:id="rId10" xr:uid="{0C2B107C-622C-45ED-B903-FD50EF9AD112}"/>
  </hyperlinks>
  <pageMargins left="0.7" right="0.7" top="0.75" bottom="0.75" header="0.3" footer="0.3"/>
  <pageSetup scale="66" pageOrder="overThenDown" orientation="landscape" r:id="rId11"/>
  <drawing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80" zoomScaleNormal="80" zoomScaleSheetLayoutView="80" workbookViewId="0"/>
  </sheetViews>
  <sheetFormatPr defaultColWidth="9" defaultRowHeight="15" x14ac:dyDescent="0.25"/>
  <cols>
    <col min="1" max="1" width="5.5" style="54" bestFit="1" customWidth="1"/>
    <col min="2" max="2" width="53.625" style="53" customWidth="1"/>
    <col min="3" max="6" width="5.25" style="53" customWidth="1"/>
    <col min="7" max="7" width="9.625" style="54" customWidth="1"/>
    <col min="8" max="8" width="9.625" style="55" customWidth="1"/>
    <col min="9" max="18" width="9.625" style="56" customWidth="1"/>
    <col min="19" max="19" width="3.625" style="52" customWidth="1"/>
    <col min="20" max="20" width="11.375" style="52" customWidth="1"/>
    <col min="21" max="33" width="9.625" style="52" customWidth="1"/>
    <col min="34" max="132" width="7.125" style="52" customWidth="1"/>
    <col min="133" max="16384" width="9" style="52"/>
  </cols>
  <sheetData>
    <row r="1" spans="1:29" s="25" customFormat="1" x14ac:dyDescent="0.25">
      <c r="A1" s="25" t="s">
        <v>58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25">
      <c r="A2" s="25" t="s">
        <v>59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ht="15.75" x14ac:dyDescent="0.25">
      <c r="A3" s="121" t="s">
        <v>160</v>
      </c>
      <c r="C3" s="26"/>
      <c r="D3" s="26"/>
      <c r="E3" s="26"/>
      <c r="F3" s="26"/>
      <c r="G3" s="21"/>
      <c r="H3" s="21"/>
    </row>
    <row r="4" spans="1:29" s="27" customFormat="1" ht="15.75" x14ac:dyDescent="0.25">
      <c r="A4" s="122" t="s">
        <v>154</v>
      </c>
      <c r="C4" s="28"/>
      <c r="D4" s="30"/>
      <c r="E4" s="30"/>
      <c r="F4" s="30"/>
      <c r="G4" s="21"/>
      <c r="H4" s="21"/>
    </row>
    <row r="5" spans="1:29" s="27" customFormat="1" ht="15.75" x14ac:dyDescent="0.25">
      <c r="A5" s="122"/>
      <c r="C5" s="29"/>
      <c r="D5" s="30"/>
      <c r="E5" s="30"/>
      <c r="F5" s="30"/>
      <c r="G5" s="21"/>
      <c r="H5" s="21"/>
    </row>
    <row r="6" spans="1:29" s="27" customFormat="1" ht="15.75" customHeight="1" x14ac:dyDescent="0.25">
      <c r="A6" s="25" t="str">
        <f>'Admin Info'!B6</f>
        <v>Sacramento Municipal Utility District (SMUD)</v>
      </c>
      <c r="C6" s="22"/>
      <c r="D6" s="22"/>
      <c r="E6" s="22"/>
      <c r="F6" s="22"/>
      <c r="G6" s="31"/>
      <c r="H6" s="32" t="s">
        <v>92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ht="15.75" x14ac:dyDescent="0.2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ht="15.75" x14ac:dyDescent="0.25">
      <c r="B8" s="44"/>
      <c r="C8" s="44"/>
      <c r="D8" s="44"/>
      <c r="E8" s="44"/>
      <c r="F8" s="44"/>
      <c r="G8" s="45"/>
      <c r="H8" s="46" t="s">
        <v>14</v>
      </c>
      <c r="I8" s="75"/>
      <c r="J8" s="47"/>
      <c r="K8" s="47"/>
      <c r="L8" s="48" t="s">
        <v>81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81" customFormat="1" ht="31.5" customHeight="1" x14ac:dyDescent="0.25">
      <c r="A9" s="76" t="s">
        <v>4</v>
      </c>
      <c r="B9" s="79" t="s">
        <v>116</v>
      </c>
      <c r="C9" s="80"/>
      <c r="D9" s="80"/>
      <c r="E9" s="80"/>
      <c r="F9" s="80"/>
      <c r="G9" s="73" t="s">
        <v>19</v>
      </c>
      <c r="H9" s="73" t="s">
        <v>20</v>
      </c>
      <c r="I9" s="73" t="s">
        <v>51</v>
      </c>
      <c r="J9" s="73" t="s">
        <v>52</v>
      </c>
      <c r="K9" s="73" t="s">
        <v>56</v>
      </c>
      <c r="L9" s="73" t="s">
        <v>57</v>
      </c>
      <c r="M9" s="73" t="s">
        <v>62</v>
      </c>
      <c r="N9" s="73" t="s">
        <v>63</v>
      </c>
      <c r="O9" s="73" t="s">
        <v>101</v>
      </c>
      <c r="P9" s="73" t="s">
        <v>102</v>
      </c>
      <c r="Q9" s="73" t="s">
        <v>157</v>
      </c>
      <c r="R9" s="73" t="s">
        <v>158</v>
      </c>
    </row>
    <row r="10" spans="1:29" s="87" customFormat="1" ht="15.75" customHeight="1" x14ac:dyDescent="0.25">
      <c r="A10" s="82"/>
      <c r="B10" s="123" t="s">
        <v>61</v>
      </c>
      <c r="C10" s="83"/>
      <c r="D10" s="83"/>
      <c r="E10" s="83"/>
      <c r="F10" s="83"/>
      <c r="G10" s="84" t="s">
        <v>181</v>
      </c>
      <c r="H10" s="85"/>
      <c r="I10" s="86" t="s">
        <v>182</v>
      </c>
      <c r="J10" s="84"/>
      <c r="K10" s="84"/>
      <c r="L10" s="84"/>
      <c r="M10" s="84"/>
      <c r="N10" s="84"/>
      <c r="O10" s="84"/>
      <c r="P10" s="84"/>
      <c r="Q10" s="84"/>
      <c r="R10" s="84"/>
    </row>
    <row r="11" spans="1:29" s="60" customFormat="1" ht="15.75" customHeight="1" x14ac:dyDescent="0.2">
      <c r="A11" s="57">
        <v>1</v>
      </c>
      <c r="B11" s="124" t="s">
        <v>15</v>
      </c>
      <c r="C11" s="88"/>
      <c r="D11" s="88"/>
      <c r="E11" s="88"/>
      <c r="F11" s="88"/>
      <c r="G11" s="89">
        <v>2927</v>
      </c>
      <c r="H11" s="89">
        <v>3057</v>
      </c>
      <c r="I11" s="89">
        <v>2873</v>
      </c>
      <c r="J11" s="89">
        <v>2884</v>
      </c>
      <c r="K11" s="89">
        <v>2872</v>
      </c>
      <c r="L11" s="89">
        <v>2873</v>
      </c>
      <c r="M11" s="89">
        <v>2870</v>
      </c>
      <c r="N11" s="89">
        <v>2881</v>
      </c>
      <c r="O11" s="89">
        <v>2881</v>
      </c>
      <c r="P11" s="89">
        <v>2893</v>
      </c>
      <c r="Q11" s="89">
        <v>2919</v>
      </c>
      <c r="R11" s="89">
        <v>2931</v>
      </c>
    </row>
    <row r="12" spans="1:29" s="60" customFormat="1" ht="15.75" customHeight="1" x14ac:dyDescent="0.2">
      <c r="A12" s="57" t="s">
        <v>6</v>
      </c>
      <c r="B12" s="124" t="s">
        <v>75</v>
      </c>
      <c r="C12" s="88"/>
      <c r="D12" s="88"/>
      <c r="E12" s="88"/>
      <c r="F12" s="88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</row>
    <row r="13" spans="1:29" s="60" customFormat="1" ht="15.75" customHeight="1" x14ac:dyDescent="0.2">
      <c r="A13" s="57" t="s">
        <v>7</v>
      </c>
      <c r="B13" s="124" t="s">
        <v>76</v>
      </c>
      <c r="C13" s="88"/>
      <c r="D13" s="88"/>
      <c r="E13" s="88"/>
      <c r="F13" s="88"/>
      <c r="G13" s="89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29" s="60" customFormat="1" ht="15.75" customHeight="1" x14ac:dyDescent="0.2">
      <c r="A14" s="57" t="s">
        <v>22</v>
      </c>
      <c r="B14" s="124" t="s">
        <v>77</v>
      </c>
      <c r="C14" s="88"/>
      <c r="D14" s="88"/>
      <c r="E14" s="88"/>
      <c r="F14" s="8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29" s="60" customFormat="1" ht="15.75" customHeight="1" x14ac:dyDescent="0.2">
      <c r="A15" s="57" t="s">
        <v>23</v>
      </c>
      <c r="B15" s="124" t="s">
        <v>78</v>
      </c>
      <c r="C15" s="88"/>
      <c r="D15" s="88"/>
      <c r="E15" s="88"/>
      <c r="F15" s="88"/>
      <c r="G15" s="89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6" spans="1:29" s="60" customFormat="1" ht="15.75" customHeight="1" x14ac:dyDescent="0.2">
      <c r="A16" s="57" t="s">
        <v>24</v>
      </c>
      <c r="B16" s="124" t="s">
        <v>79</v>
      </c>
      <c r="C16" s="88"/>
      <c r="D16" s="88"/>
      <c r="E16" s="88"/>
      <c r="F16" s="8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18" s="60" customFormat="1" ht="15.75" customHeight="1" x14ac:dyDescent="0.2">
      <c r="A17" s="57">
        <v>3</v>
      </c>
      <c r="B17" s="124" t="s">
        <v>89</v>
      </c>
      <c r="C17" s="88"/>
      <c r="D17" s="88"/>
      <c r="E17" s="88"/>
      <c r="F17" s="88"/>
      <c r="G17" s="58"/>
      <c r="H17" s="91"/>
      <c r="I17" s="89"/>
      <c r="J17" s="89"/>
      <c r="K17" s="89"/>
      <c r="L17" s="89"/>
      <c r="M17" s="89"/>
      <c r="N17" s="89"/>
      <c r="O17" s="89"/>
      <c r="P17" s="89"/>
      <c r="Q17" s="89"/>
      <c r="R17" s="89"/>
    </row>
    <row r="18" spans="1:18" s="60" customFormat="1" ht="15.75" customHeight="1" x14ac:dyDescent="0.2">
      <c r="A18" s="57">
        <v>4</v>
      </c>
      <c r="B18" s="124" t="s">
        <v>9</v>
      </c>
      <c r="C18" s="88"/>
      <c r="D18" s="88"/>
      <c r="E18" s="88"/>
      <c r="F18" s="88"/>
      <c r="G18" s="89">
        <v>-20.37</v>
      </c>
      <c r="H18" s="89">
        <v>-24.66</v>
      </c>
      <c r="I18" s="89">
        <v>-15.5</v>
      </c>
      <c r="J18" s="89">
        <v>-15.5</v>
      </c>
      <c r="K18" s="89">
        <v>-15.5</v>
      </c>
      <c r="L18" s="89">
        <v>-15.5</v>
      </c>
      <c r="M18" s="89">
        <v>-15.5</v>
      </c>
      <c r="N18" s="89">
        <v>-15.5</v>
      </c>
      <c r="O18" s="89">
        <v>-15.5</v>
      </c>
      <c r="P18" s="89">
        <v>-15.5</v>
      </c>
      <c r="Q18" s="89">
        <v>-15.5</v>
      </c>
      <c r="R18" s="89">
        <v>-15.5</v>
      </c>
    </row>
    <row r="19" spans="1:18" s="60" customFormat="1" ht="15.75" customHeight="1" x14ac:dyDescent="0.25">
      <c r="A19" s="57">
        <v>5</v>
      </c>
      <c r="B19" s="124" t="s">
        <v>65</v>
      </c>
      <c r="C19" s="88"/>
      <c r="D19" s="88"/>
      <c r="E19" s="88"/>
      <c r="F19" s="88"/>
      <c r="G19" s="59">
        <f>G11+G17+G18</f>
        <v>2906.63</v>
      </c>
      <c r="H19" s="92">
        <f>H11+H17+H18</f>
        <v>3032.34</v>
      </c>
      <c r="I19" s="92">
        <f t="shared" ref="I19:R19" si="0">I11+I17+I18</f>
        <v>2857.5</v>
      </c>
      <c r="J19" s="92">
        <f t="shared" si="0"/>
        <v>2868.5</v>
      </c>
      <c r="K19" s="92">
        <f t="shared" si="0"/>
        <v>2856.5</v>
      </c>
      <c r="L19" s="92">
        <f t="shared" si="0"/>
        <v>2857.5</v>
      </c>
      <c r="M19" s="92">
        <f t="shared" si="0"/>
        <v>2854.5</v>
      </c>
      <c r="N19" s="92">
        <f t="shared" si="0"/>
        <v>2865.5</v>
      </c>
      <c r="O19" s="92">
        <f t="shared" si="0"/>
        <v>2865.5</v>
      </c>
      <c r="P19" s="92">
        <f t="shared" si="0"/>
        <v>2877.5</v>
      </c>
      <c r="Q19" s="92">
        <f t="shared" si="0"/>
        <v>2903.5</v>
      </c>
      <c r="R19" s="92">
        <f t="shared" si="0"/>
        <v>2915.5</v>
      </c>
    </row>
    <row r="20" spans="1:18" s="60" customFormat="1" ht="15.75" customHeight="1" x14ac:dyDescent="0.2">
      <c r="A20" s="57">
        <v>6</v>
      </c>
      <c r="B20" s="124" t="s">
        <v>5</v>
      </c>
      <c r="C20" s="88"/>
      <c r="D20" s="88"/>
      <c r="E20" s="88"/>
      <c r="F20" s="88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</row>
    <row r="21" spans="1:18" s="60" customFormat="1" ht="15.75" customHeight="1" x14ac:dyDescent="0.25">
      <c r="A21" s="57">
        <v>7</v>
      </c>
      <c r="B21" s="124" t="s">
        <v>10</v>
      </c>
      <c r="C21" s="88"/>
      <c r="D21" s="88"/>
      <c r="E21" s="88"/>
      <c r="F21" s="88"/>
      <c r="G21" s="59">
        <f>G19+G20</f>
        <v>2906.63</v>
      </c>
      <c r="H21" s="92">
        <f>H19+H20</f>
        <v>3032.34</v>
      </c>
      <c r="I21" s="92">
        <f t="shared" ref="I21:R21" si="1">I19+I20</f>
        <v>2857.5</v>
      </c>
      <c r="J21" s="92">
        <f>J19+J20</f>
        <v>2868.5</v>
      </c>
      <c r="K21" s="92">
        <f t="shared" si="1"/>
        <v>2856.5</v>
      </c>
      <c r="L21" s="92">
        <f t="shared" si="1"/>
        <v>2857.5</v>
      </c>
      <c r="M21" s="92">
        <f t="shared" si="1"/>
        <v>2854.5</v>
      </c>
      <c r="N21" s="92">
        <f t="shared" si="1"/>
        <v>2865.5</v>
      </c>
      <c r="O21" s="92">
        <f t="shared" si="1"/>
        <v>2865.5</v>
      </c>
      <c r="P21" s="92">
        <f t="shared" si="1"/>
        <v>2877.5</v>
      </c>
      <c r="Q21" s="92">
        <f t="shared" si="1"/>
        <v>2903.5</v>
      </c>
      <c r="R21" s="92">
        <f t="shared" si="1"/>
        <v>2915.5</v>
      </c>
    </row>
    <row r="22" spans="1:18" s="60" customFormat="1" ht="15.75" customHeight="1" x14ac:dyDescent="0.25">
      <c r="A22" s="57">
        <v>8</v>
      </c>
      <c r="B22" s="124" t="s">
        <v>25</v>
      </c>
      <c r="C22" s="88"/>
      <c r="D22" s="88"/>
      <c r="E22" s="88"/>
      <c r="F22" s="88"/>
      <c r="G22" s="59">
        <f>G21*0.15</f>
        <v>435.99450000000002</v>
      </c>
      <c r="H22" s="93">
        <f t="shared" ref="H22:R22" si="2">H21*0.15</f>
        <v>454.851</v>
      </c>
      <c r="I22" s="59">
        <f t="shared" si="2"/>
        <v>428.625</v>
      </c>
      <c r="J22" s="59">
        <f t="shared" si="2"/>
        <v>430.27499999999998</v>
      </c>
      <c r="K22" s="59">
        <f t="shared" si="2"/>
        <v>428.47499999999997</v>
      </c>
      <c r="L22" s="59">
        <f t="shared" si="2"/>
        <v>428.625</v>
      </c>
      <c r="M22" s="59">
        <f t="shared" si="2"/>
        <v>428.17500000000001</v>
      </c>
      <c r="N22" s="59">
        <f t="shared" si="2"/>
        <v>429.82499999999999</v>
      </c>
      <c r="O22" s="59">
        <f t="shared" si="2"/>
        <v>429.82499999999999</v>
      </c>
      <c r="P22" s="59">
        <f t="shared" si="2"/>
        <v>431.625</v>
      </c>
      <c r="Q22" s="59">
        <f t="shared" si="2"/>
        <v>435.52499999999998</v>
      </c>
      <c r="R22" s="59">
        <f t="shared" si="2"/>
        <v>437.32499999999999</v>
      </c>
    </row>
    <row r="23" spans="1:18" s="60" customFormat="1" ht="15.75" customHeight="1" x14ac:dyDescent="0.2">
      <c r="A23" s="57">
        <v>9</v>
      </c>
      <c r="B23" s="124" t="s">
        <v>26</v>
      </c>
      <c r="C23" s="88"/>
      <c r="D23" s="88"/>
      <c r="E23" s="88"/>
      <c r="F23" s="88"/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4" spans="1:18" s="60" customFormat="1" ht="15.75" customHeight="1" x14ac:dyDescent="0.2">
      <c r="A24" s="57">
        <v>10</v>
      </c>
      <c r="B24" s="124" t="s">
        <v>2</v>
      </c>
      <c r="C24" s="88"/>
      <c r="D24" s="88"/>
      <c r="E24" s="88"/>
      <c r="F24" s="88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</row>
    <row r="25" spans="1:18" s="60" customFormat="1" ht="15.75" customHeight="1" x14ac:dyDescent="0.25">
      <c r="A25" s="57">
        <v>11</v>
      </c>
      <c r="B25" s="124" t="s">
        <v>64</v>
      </c>
      <c r="C25" s="88"/>
      <c r="D25" s="88"/>
      <c r="E25" s="88"/>
      <c r="F25" s="88"/>
      <c r="G25" s="59">
        <f>G21+G22+G23+G24</f>
        <v>3342.6244999999999</v>
      </c>
      <c r="H25" s="92">
        <f>H21+H22+H23+H24</f>
        <v>3487.1910000000003</v>
      </c>
      <c r="I25" s="92">
        <f t="shared" ref="I25:R25" si="3">I21+I22+I23+I24</f>
        <v>3286.125</v>
      </c>
      <c r="J25" s="92">
        <f t="shared" si="3"/>
        <v>3298.7750000000001</v>
      </c>
      <c r="K25" s="92">
        <f t="shared" si="3"/>
        <v>3284.9749999999999</v>
      </c>
      <c r="L25" s="92">
        <f t="shared" si="3"/>
        <v>3286.125</v>
      </c>
      <c r="M25" s="92">
        <f t="shared" si="3"/>
        <v>3282.6750000000002</v>
      </c>
      <c r="N25" s="92">
        <f t="shared" si="3"/>
        <v>3295.3249999999998</v>
      </c>
      <c r="O25" s="92">
        <f t="shared" si="3"/>
        <v>3295.3249999999998</v>
      </c>
      <c r="P25" s="92">
        <f t="shared" si="3"/>
        <v>3309.125</v>
      </c>
      <c r="Q25" s="92">
        <f t="shared" si="3"/>
        <v>3339.0250000000001</v>
      </c>
      <c r="R25" s="92">
        <f t="shared" si="3"/>
        <v>3352.8249999999998</v>
      </c>
    </row>
    <row r="26" spans="1:18" s="60" customFormat="1" ht="15" customHeight="1" x14ac:dyDescent="0.2">
      <c r="A26" s="94"/>
      <c r="B26" s="125"/>
      <c r="C26" s="96"/>
      <c r="D26" s="96"/>
      <c r="E26" s="96"/>
      <c r="F26" s="96"/>
      <c r="G26" s="97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</row>
    <row r="27" spans="1:18" s="60" customFormat="1" ht="15" customHeight="1" x14ac:dyDescent="0.25">
      <c r="A27" s="77" t="s">
        <v>4</v>
      </c>
      <c r="B27" s="126" t="s">
        <v>117</v>
      </c>
      <c r="C27" s="99"/>
      <c r="D27" s="99"/>
      <c r="E27" s="99"/>
      <c r="F27" s="100"/>
      <c r="G27" s="101"/>
      <c r="H27" s="101"/>
      <c r="I27" s="74"/>
      <c r="J27" s="74"/>
      <c r="K27" s="74"/>
      <c r="L27" s="74"/>
      <c r="M27" s="74"/>
      <c r="N27" s="74"/>
      <c r="O27" s="74"/>
      <c r="P27" s="74"/>
      <c r="Q27" s="74"/>
      <c r="R27" s="74"/>
    </row>
    <row r="28" spans="1:18" s="60" customFormat="1" ht="15" customHeight="1" x14ac:dyDescent="0.25">
      <c r="A28" s="102"/>
      <c r="B28" s="123" t="s">
        <v>60</v>
      </c>
      <c r="C28" s="83"/>
      <c r="D28" s="83"/>
      <c r="E28" s="83"/>
      <c r="F28" s="103"/>
      <c r="G28" s="104" t="s">
        <v>181</v>
      </c>
      <c r="H28" s="86"/>
      <c r="I28" s="86" t="s">
        <v>182</v>
      </c>
      <c r="J28" s="105"/>
      <c r="K28" s="105"/>
      <c r="L28" s="105"/>
      <c r="M28" s="105"/>
      <c r="N28" s="105"/>
      <c r="O28" s="105"/>
      <c r="P28" s="105"/>
      <c r="Q28" s="105"/>
      <c r="R28" s="105"/>
    </row>
    <row r="29" spans="1:18" s="60" customFormat="1" ht="15" customHeight="1" x14ac:dyDescent="0.2">
      <c r="A29" s="57">
        <v>12</v>
      </c>
      <c r="B29" s="127" t="s">
        <v>8</v>
      </c>
      <c r="C29" s="106"/>
      <c r="D29" s="106"/>
      <c r="E29" s="106"/>
      <c r="F29" s="107"/>
      <c r="G29" s="89">
        <v>10966.13</v>
      </c>
      <c r="H29" s="89">
        <v>11200.174000000001</v>
      </c>
      <c r="I29" s="89">
        <v>10575</v>
      </c>
      <c r="J29" s="89">
        <v>10646</v>
      </c>
      <c r="K29" s="89">
        <v>10632</v>
      </c>
      <c r="L29" s="89">
        <v>10694</v>
      </c>
      <c r="M29" s="89">
        <v>10696</v>
      </c>
      <c r="N29" s="89">
        <v>10805</v>
      </c>
      <c r="O29" s="89">
        <v>10932</v>
      </c>
      <c r="P29" s="89">
        <v>11130</v>
      </c>
      <c r="Q29" s="89">
        <v>11395</v>
      </c>
      <c r="R29" s="89">
        <v>11647</v>
      </c>
    </row>
    <row r="30" spans="1:18" s="60" customFormat="1" ht="15" customHeight="1" x14ac:dyDescent="0.25">
      <c r="A30" s="57" t="s">
        <v>47</v>
      </c>
      <c r="B30" s="127" t="s">
        <v>75</v>
      </c>
      <c r="C30" s="106"/>
      <c r="D30" s="106"/>
      <c r="E30" s="106"/>
      <c r="F30" s="107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60" customFormat="1" ht="15" customHeight="1" x14ac:dyDescent="0.25">
      <c r="A31" s="57" t="s">
        <v>48</v>
      </c>
      <c r="B31" s="127" t="s">
        <v>76</v>
      </c>
      <c r="C31" s="106"/>
      <c r="D31" s="106"/>
      <c r="E31" s="106"/>
      <c r="F31" s="107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</row>
    <row r="32" spans="1:18" s="60" customFormat="1" ht="15" customHeight="1" x14ac:dyDescent="0.2">
      <c r="A32" s="57" t="s">
        <v>49</v>
      </c>
      <c r="B32" s="127" t="s">
        <v>77</v>
      </c>
      <c r="C32" s="106"/>
      <c r="D32" s="106"/>
      <c r="E32" s="106"/>
      <c r="F32" s="107"/>
      <c r="G32" s="108"/>
      <c r="H32" s="108"/>
      <c r="I32" s="89"/>
      <c r="J32" s="89"/>
      <c r="K32" s="89"/>
      <c r="L32" s="89"/>
      <c r="M32" s="89"/>
      <c r="N32" s="89"/>
      <c r="O32" s="89"/>
      <c r="P32" s="89"/>
      <c r="Q32" s="89"/>
      <c r="R32" s="89"/>
    </row>
    <row r="33" spans="1:18" s="60" customFormat="1" ht="15" customHeight="1" x14ac:dyDescent="0.25">
      <c r="A33" s="57" t="s">
        <v>114</v>
      </c>
      <c r="B33" s="127" t="s">
        <v>78</v>
      </c>
      <c r="C33" s="106"/>
      <c r="D33" s="106"/>
      <c r="E33" s="106"/>
      <c r="F33" s="107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</row>
    <row r="34" spans="1:18" s="60" customFormat="1" ht="15" customHeight="1" x14ac:dyDescent="0.2">
      <c r="A34" s="57" t="s">
        <v>115</v>
      </c>
      <c r="B34" s="127" t="s">
        <v>79</v>
      </c>
      <c r="C34" s="106"/>
      <c r="D34" s="106"/>
      <c r="E34" s="106"/>
      <c r="F34" s="107"/>
      <c r="G34" s="108"/>
      <c r="H34" s="108"/>
      <c r="I34" s="89"/>
      <c r="J34" s="89"/>
      <c r="K34" s="89"/>
      <c r="L34" s="89"/>
      <c r="M34" s="89"/>
      <c r="N34" s="89"/>
      <c r="O34" s="89"/>
      <c r="P34" s="89"/>
      <c r="Q34" s="89"/>
      <c r="R34" s="89"/>
    </row>
    <row r="35" spans="1:18" s="60" customFormat="1" ht="15" customHeight="1" x14ac:dyDescent="0.2">
      <c r="A35" s="57">
        <v>14</v>
      </c>
      <c r="B35" s="127" t="s">
        <v>89</v>
      </c>
      <c r="C35" s="106"/>
      <c r="D35" s="106"/>
      <c r="E35" s="106"/>
      <c r="F35" s="107"/>
      <c r="G35" s="110"/>
      <c r="H35" s="110"/>
      <c r="I35" s="89"/>
      <c r="J35" s="89"/>
      <c r="K35" s="89"/>
      <c r="L35" s="89"/>
      <c r="M35" s="89"/>
      <c r="N35" s="89"/>
      <c r="O35" s="89"/>
      <c r="P35" s="89"/>
      <c r="Q35" s="89"/>
      <c r="R35" s="89"/>
    </row>
    <row r="36" spans="1:18" s="60" customFormat="1" ht="15" customHeight="1" x14ac:dyDescent="0.2">
      <c r="A36" s="57">
        <v>15</v>
      </c>
      <c r="B36" s="127" t="s">
        <v>9</v>
      </c>
      <c r="C36" s="106"/>
      <c r="D36" s="106"/>
      <c r="E36" s="106"/>
      <c r="F36" s="107"/>
      <c r="G36" s="89">
        <v>-0.877</v>
      </c>
      <c r="H36" s="89">
        <v>-0.67300000000000004</v>
      </c>
      <c r="I36" s="89">
        <v>-0.62</v>
      </c>
      <c r="J36" s="89">
        <v>-0.62</v>
      </c>
      <c r="K36" s="89">
        <v>-0.62</v>
      </c>
      <c r="L36" s="89">
        <v>-0.62</v>
      </c>
      <c r="M36" s="89">
        <v>-0.62</v>
      </c>
      <c r="N36" s="89">
        <v>-0.62</v>
      </c>
      <c r="O36" s="89">
        <v>-0.62</v>
      </c>
      <c r="P36" s="89">
        <v>-0.62</v>
      </c>
      <c r="Q36" s="89">
        <v>-0.62</v>
      </c>
      <c r="R36" s="89">
        <v>-0.62</v>
      </c>
    </row>
    <row r="37" spans="1:18" s="60" customFormat="1" ht="15" customHeight="1" x14ac:dyDescent="0.25">
      <c r="A37" s="57">
        <v>16</v>
      </c>
      <c r="B37" s="127" t="str">
        <f>B19</f>
        <v>Adjusted Demand: End-Use Customers</v>
      </c>
      <c r="C37" s="106"/>
      <c r="D37" s="106"/>
      <c r="E37" s="106"/>
      <c r="F37" s="107"/>
      <c r="G37" s="111">
        <f>G29+G35+G36</f>
        <v>10965.252999999999</v>
      </c>
      <c r="H37" s="111">
        <f>H29+H35+H36</f>
        <v>11199.501</v>
      </c>
      <c r="I37" s="111">
        <f>I29+I35+I36</f>
        <v>10574.38</v>
      </c>
      <c r="J37" s="111">
        <f t="shared" ref="J37:P37" si="4">J29+J35+J36</f>
        <v>10645.38</v>
      </c>
      <c r="K37" s="111">
        <f t="shared" si="4"/>
        <v>10631.38</v>
      </c>
      <c r="L37" s="111">
        <f t="shared" si="4"/>
        <v>10693.38</v>
      </c>
      <c r="M37" s="111">
        <f t="shared" si="4"/>
        <v>10695.38</v>
      </c>
      <c r="N37" s="111">
        <f t="shared" si="4"/>
        <v>10804.38</v>
      </c>
      <c r="O37" s="111">
        <f t="shared" si="4"/>
        <v>10931.38</v>
      </c>
      <c r="P37" s="111">
        <f t="shared" si="4"/>
        <v>11129.38</v>
      </c>
      <c r="Q37" s="111">
        <f t="shared" ref="Q37:R37" si="5">Q29+Q35+Q36</f>
        <v>11394.38</v>
      </c>
      <c r="R37" s="111">
        <f t="shared" si="5"/>
        <v>11646.38</v>
      </c>
    </row>
    <row r="38" spans="1:18" s="60" customFormat="1" ht="15" customHeight="1" x14ac:dyDescent="0.2">
      <c r="A38" s="57">
        <v>17</v>
      </c>
      <c r="B38" s="127" t="s">
        <v>2</v>
      </c>
      <c r="C38" s="106"/>
      <c r="D38" s="106"/>
      <c r="E38" s="106"/>
      <c r="F38" s="107"/>
      <c r="G38" s="108"/>
      <c r="H38" s="108"/>
      <c r="I38" s="89"/>
      <c r="J38" s="89"/>
      <c r="K38" s="89"/>
      <c r="L38" s="89"/>
      <c r="M38" s="89"/>
      <c r="N38" s="89"/>
      <c r="O38" s="89"/>
      <c r="P38" s="89"/>
      <c r="Q38" s="89"/>
      <c r="R38" s="89"/>
    </row>
    <row r="39" spans="1:18" s="60" customFormat="1" ht="15" customHeight="1" x14ac:dyDescent="0.25">
      <c r="A39" s="57">
        <v>18</v>
      </c>
      <c r="B39" s="127" t="str">
        <f>B25</f>
        <v>Firm LSE Procurement Requirement</v>
      </c>
      <c r="C39" s="106"/>
      <c r="D39" s="106"/>
      <c r="E39" s="106"/>
      <c r="F39" s="107"/>
      <c r="G39" s="111">
        <f t="shared" ref="G39:R39" si="6">SUM(G37:G38)</f>
        <v>10965.252999999999</v>
      </c>
      <c r="H39" s="111">
        <f t="shared" si="6"/>
        <v>11199.501</v>
      </c>
      <c r="I39" s="111">
        <f t="shared" si="6"/>
        <v>10574.38</v>
      </c>
      <c r="J39" s="111">
        <f t="shared" si="6"/>
        <v>10645.38</v>
      </c>
      <c r="K39" s="111">
        <f t="shared" si="6"/>
        <v>10631.38</v>
      </c>
      <c r="L39" s="111">
        <f t="shared" si="6"/>
        <v>10693.38</v>
      </c>
      <c r="M39" s="111">
        <f t="shared" si="6"/>
        <v>10695.38</v>
      </c>
      <c r="N39" s="111">
        <f t="shared" si="6"/>
        <v>10804.38</v>
      </c>
      <c r="O39" s="111">
        <f t="shared" si="6"/>
        <v>10931.38</v>
      </c>
      <c r="P39" s="111">
        <f t="shared" si="6"/>
        <v>11129.38</v>
      </c>
      <c r="Q39" s="111">
        <f t="shared" si="6"/>
        <v>11394.38</v>
      </c>
      <c r="R39" s="111">
        <f t="shared" si="6"/>
        <v>11646.38</v>
      </c>
    </row>
    <row r="40" spans="1:18" s="60" customFormat="1" ht="15" customHeight="1" x14ac:dyDescent="0.2">
      <c r="A40" s="112"/>
      <c r="B40" s="125"/>
      <c r="C40" s="95"/>
      <c r="D40" s="95"/>
      <c r="E40" s="95"/>
      <c r="F40" s="95"/>
      <c r="G40" s="97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113"/>
    </row>
    <row r="41" spans="1:18" s="60" customFormat="1" ht="14.25" x14ac:dyDescent="0.25">
      <c r="A41" s="67"/>
      <c r="B41" s="2"/>
      <c r="C41" s="4"/>
      <c r="D41" s="4"/>
      <c r="E41" s="4"/>
      <c r="F41" s="4"/>
      <c r="G41" s="67"/>
      <c r="H41" s="68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8" s="60" customFormat="1" x14ac:dyDescent="0.25">
      <c r="A42" s="67"/>
      <c r="B42" s="2"/>
      <c r="C42" s="4"/>
      <c r="D42" s="4"/>
      <c r="E42" s="4"/>
      <c r="F42" s="4"/>
      <c r="G42" s="114" t="s">
        <v>103</v>
      </c>
      <c r="H42" s="114" t="s">
        <v>103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1:18" s="60" customFormat="1" x14ac:dyDescent="0.25">
      <c r="A43" s="78" t="s">
        <v>4</v>
      </c>
      <c r="B43" s="128" t="s">
        <v>46</v>
      </c>
      <c r="C43" s="115"/>
      <c r="D43" s="115"/>
      <c r="E43" s="115"/>
      <c r="F43" s="116"/>
      <c r="G43" s="117" t="s">
        <v>164</v>
      </c>
      <c r="H43" s="117" t="s">
        <v>165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4" spans="1:18" s="60" customFormat="1" ht="14.25" x14ac:dyDescent="0.2">
      <c r="A44" s="57">
        <v>19</v>
      </c>
      <c r="B44" s="124" t="s">
        <v>45</v>
      </c>
      <c r="C44" s="88"/>
      <c r="D44" s="88"/>
      <c r="E44" s="88"/>
      <c r="F44" s="118"/>
      <c r="G44" s="89">
        <v>2861</v>
      </c>
      <c r="H44" s="89">
        <v>2986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18" s="60" customFormat="1" ht="14.25" x14ac:dyDescent="0.2">
      <c r="A45" s="57">
        <v>20</v>
      </c>
      <c r="B45" s="124" t="s">
        <v>11</v>
      </c>
      <c r="C45" s="88"/>
      <c r="D45" s="88"/>
      <c r="E45" s="88"/>
      <c r="F45" s="118"/>
      <c r="G45" s="169">
        <v>43692</v>
      </c>
      <c r="H45" s="169">
        <v>44061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 s="60" customFormat="1" ht="14.25" x14ac:dyDescent="0.2">
      <c r="A46" s="57">
        <v>21</v>
      </c>
      <c r="B46" s="124" t="s">
        <v>156</v>
      </c>
      <c r="C46" s="88"/>
      <c r="D46" s="88"/>
      <c r="E46" s="88"/>
      <c r="F46" s="118"/>
      <c r="G46" s="89" t="s">
        <v>333</v>
      </c>
      <c r="H46" s="89" t="s">
        <v>333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</row>
    <row r="47" spans="1:18" s="60" customFormat="1" ht="14.25" x14ac:dyDescent="0.2">
      <c r="A47" s="57">
        <v>22</v>
      </c>
      <c r="B47" s="124" t="s">
        <v>21</v>
      </c>
      <c r="C47" s="88"/>
      <c r="D47" s="88"/>
      <c r="E47" s="88"/>
      <c r="F47" s="118"/>
      <c r="G47" s="89">
        <v>20.37</v>
      </c>
      <c r="H47" s="89">
        <v>24.66</v>
      </c>
      <c r="I47" s="69"/>
      <c r="J47" s="69"/>
      <c r="K47" s="69"/>
      <c r="L47" s="69"/>
      <c r="M47" s="69"/>
      <c r="N47" s="69"/>
      <c r="O47" s="69"/>
      <c r="P47" s="69"/>
      <c r="Q47" s="69"/>
      <c r="R47" s="69"/>
    </row>
    <row r="48" spans="1:18" s="60" customFormat="1" ht="14.25" x14ac:dyDescent="0.2">
      <c r="A48" s="57">
        <v>23</v>
      </c>
      <c r="B48" s="124" t="s">
        <v>42</v>
      </c>
      <c r="C48" s="88"/>
      <c r="D48" s="88"/>
      <c r="E48" s="88"/>
      <c r="F48" s="118"/>
      <c r="G48" s="89">
        <v>66</v>
      </c>
      <c r="H48" s="89">
        <v>71</v>
      </c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spans="1:18" s="60" customFormat="1" ht="14.25" x14ac:dyDescent="0.2">
      <c r="A49" s="57">
        <v>24</v>
      </c>
      <c r="B49" s="124" t="s">
        <v>43</v>
      </c>
      <c r="C49" s="88"/>
      <c r="D49" s="88"/>
      <c r="E49" s="88"/>
      <c r="F49" s="118"/>
      <c r="G49" s="89">
        <v>3</v>
      </c>
      <c r="H49" s="89">
        <v>0</v>
      </c>
      <c r="I49" s="69"/>
      <c r="J49" s="69"/>
      <c r="K49" s="69"/>
      <c r="L49" s="69"/>
      <c r="M49" s="69"/>
      <c r="N49" s="69"/>
      <c r="O49" s="69"/>
      <c r="P49" s="69"/>
      <c r="Q49" s="69"/>
      <c r="R49" s="69"/>
    </row>
    <row r="50" spans="1:18" s="60" customFormat="1" x14ac:dyDescent="0.25">
      <c r="A50" s="57">
        <v>25</v>
      </c>
      <c r="B50" s="124" t="s">
        <v>12</v>
      </c>
      <c r="C50" s="88"/>
      <c r="D50" s="88"/>
      <c r="E50" s="88"/>
      <c r="F50" s="118"/>
      <c r="G50" s="119">
        <f>G44+G47+G48+G49</f>
        <v>2950.37</v>
      </c>
      <c r="H50" s="119">
        <f>H44+H47+H48+H49</f>
        <v>3081.66</v>
      </c>
      <c r="I50" s="69"/>
      <c r="J50" s="69"/>
      <c r="K50" s="69"/>
      <c r="L50" s="69"/>
      <c r="M50" s="69"/>
      <c r="N50" s="69"/>
      <c r="O50" s="69"/>
      <c r="P50" s="69"/>
      <c r="Q50" s="69"/>
      <c r="R50" s="69"/>
    </row>
    <row r="51" spans="1:18" s="60" customFormat="1" ht="14.25" x14ac:dyDescent="0.25">
      <c r="A51" s="67"/>
      <c r="B51" s="4"/>
      <c r="C51" s="4"/>
      <c r="D51" s="4"/>
      <c r="E51" s="4"/>
      <c r="F51" s="4"/>
      <c r="G51" s="68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</row>
    <row r="52" spans="1:18" s="60" customFormat="1" x14ac:dyDescent="0.25">
      <c r="A52" s="65" t="s">
        <v>90</v>
      </c>
      <c r="B52" s="66" t="s">
        <v>27</v>
      </c>
      <c r="C52" s="66"/>
      <c r="D52" s="66"/>
      <c r="E52" s="66"/>
      <c r="F52" s="66"/>
      <c r="G52" s="68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</row>
    <row r="53" spans="1:18" s="60" customFormat="1" ht="14.25" x14ac:dyDescent="0.25">
      <c r="A53" s="70" t="s">
        <v>28</v>
      </c>
      <c r="B53" s="61"/>
      <c r="C53" s="120"/>
      <c r="D53" s="63"/>
      <c r="E53" s="63"/>
      <c r="F53" s="63"/>
      <c r="G53" s="62"/>
      <c r="H53" s="71"/>
      <c r="I53" s="72"/>
      <c r="J53" s="69"/>
      <c r="K53" s="69"/>
      <c r="L53" s="69"/>
      <c r="M53" s="69"/>
      <c r="N53" s="69"/>
      <c r="O53" s="69"/>
      <c r="P53" s="69"/>
      <c r="Q53" s="69"/>
      <c r="R53" s="69"/>
    </row>
    <row r="54" spans="1:18" s="60" customFormat="1" ht="14.25" x14ac:dyDescent="0.25">
      <c r="A54" s="70" t="s">
        <v>28</v>
      </c>
      <c r="B54" s="61"/>
      <c r="C54" s="120"/>
      <c r="D54" s="63"/>
      <c r="E54" s="63"/>
      <c r="F54" s="63"/>
      <c r="G54" s="62"/>
      <c r="H54" s="71"/>
      <c r="I54" s="72"/>
      <c r="J54" s="69"/>
      <c r="K54" s="69"/>
      <c r="L54" s="69"/>
      <c r="M54" s="69"/>
      <c r="N54" s="69"/>
      <c r="O54" s="69"/>
      <c r="P54" s="69"/>
      <c r="Q54" s="69"/>
      <c r="R54" s="6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5004-8797-4FA8-916E-D80F624F5E03}">
  <sheetPr>
    <tabColor indexed="42"/>
    <pageSetUpPr fitToPage="1"/>
  </sheetPr>
  <dimension ref="A1:AG106"/>
  <sheetViews>
    <sheetView showGridLines="0" zoomScale="70" zoomScaleNormal="70" workbookViewId="0">
      <pane xSplit="6" ySplit="9" topLeftCell="P28" activePane="bottomRight" state="frozen"/>
      <selection pane="topRight" activeCell="G1" sqref="G1"/>
      <selection pane="bottomLeft" activeCell="A10" sqref="A10"/>
      <selection pane="bottomRight" activeCell="T56" sqref="T56:AE57"/>
    </sheetView>
  </sheetViews>
  <sheetFormatPr defaultColWidth="9" defaultRowHeight="15" x14ac:dyDescent="0.2"/>
  <cols>
    <col min="1" max="1" width="8" style="238" customWidth="1"/>
    <col min="2" max="2" width="47.5" style="237" customWidth="1"/>
    <col min="3" max="5" width="12.625" style="237" customWidth="1"/>
    <col min="6" max="6" width="21.875" style="237" customWidth="1"/>
    <col min="7" max="7" width="12.75" style="238" customWidth="1"/>
    <col min="8" max="8" width="11.875" style="239" customWidth="1"/>
    <col min="9" max="18" width="9.875" style="239" customWidth="1"/>
    <col min="19" max="19" width="10.5" style="240" bestFit="1" customWidth="1"/>
    <col min="20" max="21" width="16.125" style="177" customWidth="1"/>
    <col min="22" max="31" width="10.75" style="177" customWidth="1"/>
    <col min="32" max="32" width="14.25" style="177" customWidth="1"/>
    <col min="33" max="126" width="7.125" style="177" customWidth="1"/>
    <col min="127" max="16384" width="9" style="177"/>
  </cols>
  <sheetData>
    <row r="1" spans="1:33" s="173" customFormat="1" x14ac:dyDescent="0.2">
      <c r="A1" s="173" t="s">
        <v>58</v>
      </c>
      <c r="C1" s="174"/>
      <c r="D1" s="174"/>
      <c r="E1" s="174"/>
      <c r="F1" s="174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33" s="173" customFormat="1" x14ac:dyDescent="0.2">
      <c r="A2" s="176" t="s">
        <v>59</v>
      </c>
      <c r="C2" s="176"/>
      <c r="D2" s="176"/>
      <c r="E2" s="176"/>
      <c r="F2" s="176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AF2" s="177"/>
      <c r="AG2" s="177"/>
    </row>
    <row r="3" spans="1:33" s="176" customFormat="1" ht="15.75" x14ac:dyDescent="0.25">
      <c r="A3" s="178" t="s">
        <v>160</v>
      </c>
      <c r="C3" s="178"/>
      <c r="D3" s="178"/>
      <c r="E3" s="178"/>
      <c r="F3" s="178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AF3" s="177"/>
      <c r="AG3" s="177"/>
    </row>
    <row r="4" spans="1:33" s="176" customFormat="1" ht="15.75" x14ac:dyDescent="0.25">
      <c r="A4" s="180" t="s">
        <v>152</v>
      </c>
      <c r="C4" s="181"/>
      <c r="D4" s="178"/>
      <c r="E4" s="178"/>
      <c r="F4" s="178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AF4" s="177"/>
      <c r="AG4" s="177"/>
    </row>
    <row r="5" spans="1:33" s="176" customFormat="1" ht="15.75" customHeight="1" x14ac:dyDescent="0.25">
      <c r="A5" s="176" t="str">
        <f>'Admin Info'!B6</f>
        <v>Sacramento Municipal Utility District (SMUD)</v>
      </c>
      <c r="G5" s="182"/>
      <c r="H5" s="183" t="s">
        <v>92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4"/>
      <c r="T5" s="185"/>
      <c r="U5" s="182"/>
      <c r="V5" s="181"/>
      <c r="W5" s="181"/>
      <c r="X5" s="181"/>
      <c r="Y5" s="186"/>
      <c r="AF5" s="177"/>
      <c r="AG5" s="177"/>
    </row>
    <row r="6" spans="1:33" s="176" customFormat="1" ht="15.75" x14ac:dyDescent="0.25">
      <c r="B6" s="174"/>
      <c r="C6" s="174"/>
      <c r="D6" s="174"/>
      <c r="E6" s="174"/>
      <c r="F6" s="174"/>
      <c r="G6" s="187"/>
      <c r="H6" s="188" t="s">
        <v>319</v>
      </c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4"/>
      <c r="T6" s="189"/>
      <c r="U6" s="190"/>
      <c r="V6" s="190"/>
      <c r="AF6" s="177"/>
      <c r="AG6" s="177"/>
    </row>
    <row r="7" spans="1:33" s="176" customFormat="1" ht="15.75" x14ac:dyDescent="0.25">
      <c r="B7" s="191"/>
      <c r="C7" s="191"/>
      <c r="D7" s="191"/>
      <c r="E7" s="191"/>
      <c r="F7" s="191"/>
      <c r="G7" s="180"/>
      <c r="H7" s="180" t="s">
        <v>14</v>
      </c>
      <c r="I7" s="180"/>
      <c r="J7" s="180"/>
      <c r="K7" s="180"/>
      <c r="L7" s="245" t="s">
        <v>81</v>
      </c>
      <c r="M7" s="245"/>
      <c r="N7" s="245"/>
      <c r="O7" s="245"/>
      <c r="P7" s="180"/>
      <c r="Q7" s="180"/>
      <c r="R7" s="180"/>
      <c r="S7" s="184"/>
      <c r="T7" s="178"/>
      <c r="X7" s="192"/>
      <c r="Y7" s="186"/>
      <c r="Z7" s="186"/>
      <c r="AA7" s="186"/>
      <c r="AF7" s="177"/>
      <c r="AG7" s="177"/>
    </row>
    <row r="8" spans="1:33" ht="15" customHeight="1" x14ac:dyDescent="0.25">
      <c r="A8" s="193"/>
      <c r="B8" s="194"/>
      <c r="C8" s="194"/>
      <c r="D8" s="194"/>
      <c r="E8" s="194"/>
      <c r="F8" s="194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177"/>
      <c r="T8" s="195" t="s">
        <v>113</v>
      </c>
      <c r="U8" s="196"/>
      <c r="V8" s="196"/>
      <c r="W8" s="197"/>
    </row>
    <row r="9" spans="1:33" s="201" customFormat="1" ht="45" customHeight="1" x14ac:dyDescent="0.25">
      <c r="A9" s="198"/>
      <c r="B9" s="199" t="s">
        <v>112</v>
      </c>
      <c r="C9" s="199" t="s">
        <v>88</v>
      </c>
      <c r="D9" s="199" t="s">
        <v>99</v>
      </c>
      <c r="E9" s="199" t="s">
        <v>100</v>
      </c>
      <c r="F9" s="199" t="s">
        <v>91</v>
      </c>
      <c r="G9" s="200" t="s">
        <v>166</v>
      </c>
      <c r="H9" s="200" t="s">
        <v>167</v>
      </c>
      <c r="I9" s="200" t="s">
        <v>51</v>
      </c>
      <c r="J9" s="200" t="s">
        <v>52</v>
      </c>
      <c r="K9" s="200" t="s">
        <v>56</v>
      </c>
      <c r="L9" s="200" t="s">
        <v>57</v>
      </c>
      <c r="M9" s="200" t="s">
        <v>62</v>
      </c>
      <c r="N9" s="200" t="s">
        <v>63</v>
      </c>
      <c r="O9" s="200" t="s">
        <v>101</v>
      </c>
      <c r="P9" s="200" t="s">
        <v>102</v>
      </c>
      <c r="Q9" s="200" t="s">
        <v>157</v>
      </c>
      <c r="R9" s="200" t="s">
        <v>158</v>
      </c>
      <c r="T9" s="202" t="s">
        <v>168</v>
      </c>
      <c r="U9" s="202" t="s">
        <v>169</v>
      </c>
      <c r="V9" s="203" t="s">
        <v>51</v>
      </c>
      <c r="W9" s="203" t="s">
        <v>52</v>
      </c>
      <c r="X9" s="203" t="s">
        <v>56</v>
      </c>
      <c r="Y9" s="203" t="s">
        <v>57</v>
      </c>
      <c r="Z9" s="203" t="s">
        <v>62</v>
      </c>
      <c r="AA9" s="203" t="s">
        <v>63</v>
      </c>
      <c r="AB9" s="203" t="s">
        <v>101</v>
      </c>
      <c r="AC9" s="203" t="s">
        <v>102</v>
      </c>
      <c r="AD9" s="203" t="s">
        <v>157</v>
      </c>
      <c r="AE9" s="203" t="s">
        <v>158</v>
      </c>
      <c r="AF9" s="177"/>
      <c r="AG9" s="177"/>
    </row>
    <row r="10" spans="1:33" s="201" customFormat="1" ht="15.75" customHeight="1" x14ac:dyDescent="0.25">
      <c r="A10" s="204" t="s">
        <v>119</v>
      </c>
      <c r="B10" s="205" t="s">
        <v>71</v>
      </c>
      <c r="C10" s="58"/>
      <c r="D10" s="58"/>
      <c r="E10" s="58"/>
      <c r="F10" s="58"/>
      <c r="G10" s="59">
        <f t="shared" ref="G10:R10" si="0">SUM(G11:G18)</f>
        <v>1098</v>
      </c>
      <c r="H10" s="59">
        <f t="shared" si="0"/>
        <v>1086</v>
      </c>
      <c r="I10" s="59">
        <f t="shared" si="0"/>
        <v>1029</v>
      </c>
      <c r="J10" s="59">
        <f t="shared" si="0"/>
        <v>1029</v>
      </c>
      <c r="K10" s="59">
        <f t="shared" si="0"/>
        <v>1029</v>
      </c>
      <c r="L10" s="59">
        <f>SUM(L11:L18)</f>
        <v>1029</v>
      </c>
      <c r="M10" s="59">
        <f t="shared" si="0"/>
        <v>777</v>
      </c>
      <c r="N10" s="59">
        <f t="shared" si="0"/>
        <v>787</v>
      </c>
      <c r="O10" s="59">
        <f t="shared" si="0"/>
        <v>784</v>
      </c>
      <c r="P10" s="59">
        <f t="shared" si="0"/>
        <v>784</v>
      </c>
      <c r="Q10" s="59">
        <f t="shared" si="0"/>
        <v>752</v>
      </c>
      <c r="R10" s="59">
        <f t="shared" si="0"/>
        <v>752</v>
      </c>
      <c r="T10" s="59">
        <f t="shared" ref="T10:AE10" si="1">SUM(T11:T18)</f>
        <v>4300.6449830969295</v>
      </c>
      <c r="U10" s="59">
        <f t="shared" si="1"/>
        <v>5000.6449883896294</v>
      </c>
      <c r="V10" s="59">
        <f t="shared" si="1"/>
        <v>5192.592016561056</v>
      </c>
      <c r="W10" s="59">
        <f t="shared" si="1"/>
        <v>4619.6908748245778</v>
      </c>
      <c r="X10" s="59">
        <f t="shared" si="1"/>
        <v>3833.7916773867523</v>
      </c>
      <c r="Y10" s="59">
        <f t="shared" si="1"/>
        <v>3607.7573467125721</v>
      </c>
      <c r="Z10" s="59">
        <f t="shared" si="1"/>
        <v>3110.9070005441963</v>
      </c>
      <c r="AA10" s="59">
        <f t="shared" si="1"/>
        <v>2841.7395329055325</v>
      </c>
      <c r="AB10" s="59">
        <f t="shared" si="1"/>
        <v>2521.4460488832246</v>
      </c>
      <c r="AC10" s="59">
        <f t="shared" si="1"/>
        <v>1735.8250492077652</v>
      </c>
      <c r="AD10" s="59">
        <f t="shared" si="1"/>
        <v>1073.6560175040772</v>
      </c>
      <c r="AE10" s="59">
        <f t="shared" si="1"/>
        <v>551.20985853118384</v>
      </c>
      <c r="AF10" s="177"/>
      <c r="AG10" s="177"/>
    </row>
    <row r="11" spans="1:33" s="201" customFormat="1" ht="15.75" customHeight="1" x14ac:dyDescent="0.2">
      <c r="A11" s="204" t="s">
        <v>120</v>
      </c>
      <c r="B11" s="206" t="s">
        <v>228</v>
      </c>
      <c r="C11" s="207" t="s">
        <v>235</v>
      </c>
      <c r="D11" s="207">
        <v>55970</v>
      </c>
      <c r="E11" s="207"/>
      <c r="F11" s="207" t="s">
        <v>95</v>
      </c>
      <c r="G11" s="89">
        <v>561</v>
      </c>
      <c r="H11" s="89">
        <v>549</v>
      </c>
      <c r="I11" s="89">
        <v>492</v>
      </c>
      <c r="J11" s="89">
        <v>492</v>
      </c>
      <c r="K11" s="89">
        <v>492</v>
      </c>
      <c r="L11" s="89">
        <v>492</v>
      </c>
      <c r="M11" s="89">
        <v>492</v>
      </c>
      <c r="N11" s="89">
        <v>502</v>
      </c>
      <c r="O11" s="89">
        <v>502</v>
      </c>
      <c r="P11" s="89">
        <v>502</v>
      </c>
      <c r="Q11" s="89">
        <v>502</v>
      </c>
      <c r="R11" s="89">
        <v>502</v>
      </c>
      <c r="T11" s="89">
        <v>2588.4868730969292</v>
      </c>
      <c r="U11" s="89">
        <v>3513.0275533896297</v>
      </c>
      <c r="V11" s="89">
        <v>3593.454395231076</v>
      </c>
      <c r="W11" s="89">
        <v>3227.1023901731278</v>
      </c>
      <c r="X11" s="89">
        <v>2901.9983723108326</v>
      </c>
      <c r="Y11" s="89">
        <v>3102.9950000264221</v>
      </c>
      <c r="Z11" s="89">
        <v>2719.354846391946</v>
      </c>
      <c r="AA11" s="89">
        <v>2562.3852852336422</v>
      </c>
      <c r="AB11" s="89">
        <v>2357.4862482433446</v>
      </c>
      <c r="AC11" s="89">
        <v>1708.0628640916352</v>
      </c>
      <c r="AD11" s="89">
        <v>1071.6439653104371</v>
      </c>
      <c r="AE11" s="89">
        <v>548.66955354265383</v>
      </c>
      <c r="AF11" s="177"/>
      <c r="AG11" s="177"/>
    </row>
    <row r="12" spans="1:33" s="201" customFormat="1" ht="15.75" customHeight="1" x14ac:dyDescent="0.2">
      <c r="A12" s="204" t="s">
        <v>121</v>
      </c>
      <c r="B12" s="206" t="s">
        <v>229</v>
      </c>
      <c r="C12" s="207" t="s">
        <v>236</v>
      </c>
      <c r="D12" s="207">
        <v>7527</v>
      </c>
      <c r="E12" s="207"/>
      <c r="F12" s="207" t="s">
        <v>95</v>
      </c>
      <c r="G12" s="89">
        <v>103</v>
      </c>
      <c r="H12" s="89">
        <v>103</v>
      </c>
      <c r="I12" s="89">
        <v>103</v>
      </c>
      <c r="J12" s="89">
        <v>103</v>
      </c>
      <c r="K12" s="89">
        <v>103</v>
      </c>
      <c r="L12" s="89">
        <v>103</v>
      </c>
      <c r="M12" s="89">
        <v>103</v>
      </c>
      <c r="N12" s="89">
        <v>103</v>
      </c>
      <c r="O12" s="89">
        <v>100</v>
      </c>
      <c r="P12" s="89">
        <v>100</v>
      </c>
      <c r="Q12" s="89">
        <v>100</v>
      </c>
      <c r="R12" s="89">
        <v>100</v>
      </c>
      <c r="T12" s="89">
        <v>293.43110999999999</v>
      </c>
      <c r="U12" s="89">
        <v>229.34143499999999</v>
      </c>
      <c r="V12" s="89">
        <v>306.80241996253994</v>
      </c>
      <c r="W12" s="89">
        <v>309.76665328444</v>
      </c>
      <c r="X12" s="89">
        <v>264.23333700429998</v>
      </c>
      <c r="Y12" s="89">
        <v>26.65709948848</v>
      </c>
      <c r="Z12" s="89">
        <v>52.648510459130001</v>
      </c>
      <c r="AA12" s="89">
        <v>18.958877694280002</v>
      </c>
      <c r="AB12" s="89">
        <v>4.1500000000000004</v>
      </c>
      <c r="AC12" s="89">
        <v>1.00221627671</v>
      </c>
      <c r="AD12" s="89">
        <v>2.0120521936399998</v>
      </c>
      <c r="AE12" s="89">
        <v>2.54030498853</v>
      </c>
      <c r="AF12" s="177"/>
      <c r="AG12" s="177"/>
    </row>
    <row r="13" spans="1:33" s="201" customFormat="1" ht="15.75" customHeight="1" x14ac:dyDescent="0.2">
      <c r="A13" s="204" t="s">
        <v>122</v>
      </c>
      <c r="B13" s="206" t="s">
        <v>230</v>
      </c>
      <c r="C13" s="207" t="s">
        <v>237</v>
      </c>
      <c r="D13" s="207">
        <v>7551</v>
      </c>
      <c r="E13" s="207"/>
      <c r="F13" s="207" t="s">
        <v>95</v>
      </c>
      <c r="G13" s="89">
        <v>182</v>
      </c>
      <c r="H13" s="89">
        <v>182</v>
      </c>
      <c r="I13" s="89">
        <v>182</v>
      </c>
      <c r="J13" s="89">
        <v>182</v>
      </c>
      <c r="K13" s="89">
        <v>182</v>
      </c>
      <c r="L13" s="89">
        <v>182</v>
      </c>
      <c r="M13" s="89">
        <v>182</v>
      </c>
      <c r="N13" s="89">
        <v>182</v>
      </c>
      <c r="O13" s="89">
        <v>182</v>
      </c>
      <c r="P13" s="89">
        <v>182</v>
      </c>
      <c r="Q13" s="89">
        <v>150</v>
      </c>
      <c r="R13" s="89">
        <v>150</v>
      </c>
      <c r="T13" s="89">
        <v>755.20100000000002</v>
      </c>
      <c r="U13" s="89">
        <v>693.09100000000001</v>
      </c>
      <c r="V13" s="89">
        <v>659.08384781935001</v>
      </c>
      <c r="W13" s="89">
        <v>627.86755235762007</v>
      </c>
      <c r="X13" s="89">
        <v>475.01812201659004</v>
      </c>
      <c r="Y13" s="89">
        <v>348.61539535749</v>
      </c>
      <c r="Z13" s="89">
        <v>338.90364369311999</v>
      </c>
      <c r="AA13" s="89">
        <v>260.39536997761002</v>
      </c>
      <c r="AB13" s="89">
        <v>159.80980063988002</v>
      </c>
      <c r="AC13" s="89">
        <v>26.759968839419997</v>
      </c>
      <c r="AD13" s="89">
        <v>0</v>
      </c>
      <c r="AE13" s="89">
        <v>0</v>
      </c>
      <c r="AF13" s="177"/>
      <c r="AG13" s="177"/>
    </row>
    <row r="14" spans="1:33" s="201" customFormat="1" ht="15.75" customHeight="1" x14ac:dyDescent="0.2">
      <c r="A14" s="204" t="s">
        <v>231</v>
      </c>
      <c r="B14" s="206" t="s">
        <v>232</v>
      </c>
      <c r="C14" s="207" t="s">
        <v>238</v>
      </c>
      <c r="D14" s="207">
        <v>535</v>
      </c>
      <c r="E14" s="207"/>
      <c r="F14" s="207" t="s">
        <v>95</v>
      </c>
      <c r="G14" s="89">
        <v>72</v>
      </c>
      <c r="H14" s="89">
        <v>72</v>
      </c>
      <c r="I14" s="89">
        <v>72</v>
      </c>
      <c r="J14" s="89">
        <v>72</v>
      </c>
      <c r="K14" s="89">
        <v>72</v>
      </c>
      <c r="L14" s="89">
        <v>72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T14" s="89">
        <v>0.93700000000000006</v>
      </c>
      <c r="U14" s="89">
        <v>1.476</v>
      </c>
      <c r="V14" s="89">
        <v>16.919999999999995</v>
      </c>
      <c r="W14" s="89">
        <v>1.728</v>
      </c>
      <c r="X14" s="89">
        <v>2.3759999999999999</v>
      </c>
      <c r="Y14" s="89">
        <v>0.60799999999999998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177"/>
      <c r="AG14" s="177"/>
    </row>
    <row r="15" spans="1:33" s="201" customFormat="1" ht="15.75" customHeight="1" x14ac:dyDescent="0.2">
      <c r="A15" s="204" t="s">
        <v>233</v>
      </c>
      <c r="B15" s="206" t="s">
        <v>234</v>
      </c>
      <c r="C15" s="207" t="s">
        <v>239</v>
      </c>
      <c r="D15" s="207">
        <v>7552</v>
      </c>
      <c r="E15" s="207"/>
      <c r="F15" s="207" t="s">
        <v>95</v>
      </c>
      <c r="G15" s="89">
        <v>180</v>
      </c>
      <c r="H15" s="89">
        <v>180</v>
      </c>
      <c r="I15" s="89">
        <v>180</v>
      </c>
      <c r="J15" s="89">
        <v>180</v>
      </c>
      <c r="K15" s="89">
        <v>180</v>
      </c>
      <c r="L15" s="89">
        <v>180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T15" s="89">
        <v>662.58900000000006</v>
      </c>
      <c r="U15" s="89">
        <v>563.70899999999995</v>
      </c>
      <c r="V15" s="89">
        <v>616.33135354808996</v>
      </c>
      <c r="W15" s="89">
        <v>453.22627900939</v>
      </c>
      <c r="X15" s="89">
        <v>190.16584605502996</v>
      </c>
      <c r="Y15" s="89">
        <v>128.88185184018002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177"/>
      <c r="AG15" s="177"/>
    </row>
    <row r="16" spans="1:33" s="201" customFormat="1" ht="15.75" customHeight="1" x14ac:dyDescent="0.2">
      <c r="A16" s="204"/>
      <c r="B16" s="206"/>
      <c r="C16" s="207"/>
      <c r="D16" s="207"/>
      <c r="E16" s="207"/>
      <c r="F16" s="207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177"/>
      <c r="AG16" s="177"/>
    </row>
    <row r="17" spans="1:33" s="201" customFormat="1" ht="15.75" customHeight="1" x14ac:dyDescent="0.2">
      <c r="A17" s="204"/>
      <c r="B17" s="206"/>
      <c r="C17" s="207"/>
      <c r="D17" s="207"/>
      <c r="E17" s="207"/>
      <c r="F17" s="207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177"/>
      <c r="AG17" s="177"/>
    </row>
    <row r="18" spans="1:33" s="201" customFormat="1" ht="15.75" customHeight="1" x14ac:dyDescent="0.25">
      <c r="A18" s="204" t="s">
        <v>122</v>
      </c>
      <c r="B18" s="206"/>
      <c r="C18" s="207"/>
      <c r="D18" s="207"/>
      <c r="E18" s="207"/>
      <c r="F18" s="19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177"/>
      <c r="AG18" s="177"/>
    </row>
    <row r="19" spans="1:33" s="201" customFormat="1" ht="15.75" customHeight="1" x14ac:dyDescent="0.25">
      <c r="A19" s="204" t="s">
        <v>6</v>
      </c>
      <c r="B19" s="205" t="s">
        <v>72</v>
      </c>
      <c r="C19" s="58"/>
      <c r="D19" s="58"/>
      <c r="E19" s="58"/>
      <c r="F19" s="58"/>
      <c r="G19" s="59">
        <f t="shared" ref="G19:R19" si="2">SUM(G20:G21)</f>
        <v>0</v>
      </c>
      <c r="H19" s="59">
        <f t="shared" si="2"/>
        <v>0</v>
      </c>
      <c r="I19" s="59">
        <f t="shared" si="2"/>
        <v>0</v>
      </c>
      <c r="J19" s="59">
        <f t="shared" si="2"/>
        <v>0</v>
      </c>
      <c r="K19" s="59">
        <f t="shared" si="2"/>
        <v>0</v>
      </c>
      <c r="L19" s="59">
        <f t="shared" si="2"/>
        <v>0</v>
      </c>
      <c r="M19" s="59">
        <f t="shared" si="2"/>
        <v>0</v>
      </c>
      <c r="N19" s="59">
        <f t="shared" si="2"/>
        <v>0</v>
      </c>
      <c r="O19" s="59">
        <f t="shared" si="2"/>
        <v>0</v>
      </c>
      <c r="P19" s="59">
        <f t="shared" si="2"/>
        <v>0</v>
      </c>
      <c r="Q19" s="59">
        <f t="shared" si="2"/>
        <v>0</v>
      </c>
      <c r="R19" s="59">
        <f t="shared" si="2"/>
        <v>0</v>
      </c>
      <c r="T19" s="59">
        <f t="shared" ref="T19:AE19" si="3">SUM(T20:T21)</f>
        <v>0</v>
      </c>
      <c r="U19" s="59">
        <f t="shared" si="3"/>
        <v>0</v>
      </c>
      <c r="V19" s="59">
        <f t="shared" si="3"/>
        <v>0</v>
      </c>
      <c r="W19" s="59">
        <f t="shared" si="3"/>
        <v>0</v>
      </c>
      <c r="X19" s="59">
        <f t="shared" si="3"/>
        <v>0</v>
      </c>
      <c r="Y19" s="59">
        <f t="shared" si="3"/>
        <v>0</v>
      </c>
      <c r="Z19" s="59">
        <f t="shared" si="3"/>
        <v>0</v>
      </c>
      <c r="AA19" s="59">
        <f t="shared" si="3"/>
        <v>0</v>
      </c>
      <c r="AB19" s="59">
        <f t="shared" si="3"/>
        <v>0</v>
      </c>
      <c r="AC19" s="59">
        <f t="shared" si="3"/>
        <v>0</v>
      </c>
      <c r="AD19" s="59">
        <f t="shared" si="3"/>
        <v>0</v>
      </c>
      <c r="AE19" s="59">
        <f t="shared" si="3"/>
        <v>0</v>
      </c>
      <c r="AF19" s="177"/>
      <c r="AG19" s="177"/>
    </row>
    <row r="20" spans="1:33" s="201" customFormat="1" ht="15.75" customHeight="1" x14ac:dyDescent="0.25">
      <c r="A20" s="204" t="s">
        <v>7</v>
      </c>
      <c r="B20" s="206"/>
      <c r="C20" s="207"/>
      <c r="D20" s="207"/>
      <c r="E20" s="207"/>
      <c r="F20" s="19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177"/>
      <c r="AG20" s="177"/>
    </row>
    <row r="21" spans="1:33" s="201" customFormat="1" ht="15.75" customHeight="1" x14ac:dyDescent="0.25">
      <c r="A21" s="204" t="s">
        <v>22</v>
      </c>
      <c r="B21" s="206"/>
      <c r="C21" s="207"/>
      <c r="D21" s="207"/>
      <c r="E21" s="207"/>
      <c r="F21" s="19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177"/>
      <c r="AG21" s="177"/>
    </row>
    <row r="22" spans="1:33" s="201" customFormat="1" ht="15.75" customHeight="1" x14ac:dyDescent="0.25">
      <c r="A22" s="204" t="s">
        <v>123</v>
      </c>
      <c r="B22" s="205" t="s">
        <v>66</v>
      </c>
      <c r="C22" s="58"/>
      <c r="D22" s="58"/>
      <c r="E22" s="58"/>
      <c r="F22" s="58"/>
      <c r="G22" s="59">
        <f t="shared" ref="G22:R22" si="4">SUM(G23:G24)</f>
        <v>685</v>
      </c>
      <c r="H22" s="59">
        <f t="shared" si="4"/>
        <v>685</v>
      </c>
      <c r="I22" s="59">
        <f t="shared" si="4"/>
        <v>684.8</v>
      </c>
      <c r="J22" s="59">
        <f t="shared" si="4"/>
        <v>684.8</v>
      </c>
      <c r="K22" s="59">
        <f>SUM(K23:K24)</f>
        <v>684.8</v>
      </c>
      <c r="L22" s="59">
        <f>SUM(L23:L24)</f>
        <v>684.8</v>
      </c>
      <c r="M22" s="59">
        <f t="shared" si="4"/>
        <v>684.8</v>
      </c>
      <c r="N22" s="59">
        <f t="shared" si="4"/>
        <v>684.8</v>
      </c>
      <c r="O22" s="59">
        <f t="shared" si="4"/>
        <v>684.8</v>
      </c>
      <c r="P22" s="59">
        <f t="shared" si="4"/>
        <v>684.8</v>
      </c>
      <c r="Q22" s="59">
        <f t="shared" si="4"/>
        <v>684.8</v>
      </c>
      <c r="R22" s="59">
        <f t="shared" si="4"/>
        <v>684.8</v>
      </c>
      <c r="T22" s="59">
        <f t="shared" ref="T22:AE22" si="5">SUM(T23:T24)</f>
        <v>2195.5370000000003</v>
      </c>
      <c r="U22" s="59">
        <f t="shared" si="5"/>
        <v>714.20029499999998</v>
      </c>
      <c r="V22" s="59">
        <f t="shared" si="5"/>
        <v>1350.2148344674802</v>
      </c>
      <c r="W22" s="59">
        <f t="shared" si="5"/>
        <v>1388.3263940854301</v>
      </c>
      <c r="X22" s="59">
        <f t="shared" si="5"/>
        <v>1606.6208684024202</v>
      </c>
      <c r="Y22" s="59">
        <f t="shared" si="5"/>
        <v>1692.15152002798</v>
      </c>
      <c r="Z22" s="59">
        <f t="shared" si="5"/>
        <v>1682.20148847313</v>
      </c>
      <c r="AA22" s="59">
        <f t="shared" si="5"/>
        <v>1679.27165553132</v>
      </c>
      <c r="AB22" s="59">
        <f t="shared" si="5"/>
        <v>1692.3986543015801</v>
      </c>
      <c r="AC22" s="59">
        <f t="shared" si="5"/>
        <v>1701.0849397888901</v>
      </c>
      <c r="AD22" s="59">
        <f t="shared" si="5"/>
        <v>1683.61898779271</v>
      </c>
      <c r="AE22" s="59">
        <f t="shared" si="5"/>
        <v>1681.2883357737098</v>
      </c>
      <c r="AF22" s="177"/>
      <c r="AG22" s="177"/>
    </row>
    <row r="23" spans="1:33" s="201" customFormat="1" ht="15.75" customHeight="1" x14ac:dyDescent="0.2">
      <c r="A23" s="204" t="s">
        <v>124</v>
      </c>
      <c r="B23" s="206" t="s">
        <v>161</v>
      </c>
      <c r="C23" s="207" t="s">
        <v>240</v>
      </c>
      <c r="D23" s="207" t="s">
        <v>241</v>
      </c>
      <c r="E23" s="207"/>
      <c r="F23" s="207" t="s">
        <v>111</v>
      </c>
      <c r="G23" s="89">
        <v>640</v>
      </c>
      <c r="H23" s="89">
        <v>640</v>
      </c>
      <c r="I23" s="89">
        <v>640</v>
      </c>
      <c r="J23" s="89">
        <v>640</v>
      </c>
      <c r="K23" s="89">
        <v>640</v>
      </c>
      <c r="L23" s="89">
        <v>640</v>
      </c>
      <c r="M23" s="89">
        <v>640</v>
      </c>
      <c r="N23" s="89">
        <v>640</v>
      </c>
      <c r="O23" s="89">
        <v>640</v>
      </c>
      <c r="P23" s="89">
        <v>640</v>
      </c>
      <c r="Q23" s="89">
        <v>640</v>
      </c>
      <c r="R23" s="89">
        <v>640</v>
      </c>
      <c r="T23" s="89">
        <v>2127.556</v>
      </c>
      <c r="U23" s="89">
        <v>692.15</v>
      </c>
      <c r="V23" s="89">
        <v>1296.9593383420001</v>
      </c>
      <c r="W23" s="89">
        <v>1296.9593383420001</v>
      </c>
      <c r="X23" s="89">
        <v>1513.1429660328502</v>
      </c>
      <c r="Y23" s="89">
        <v>1589.68316557142</v>
      </c>
      <c r="Z23" s="89">
        <v>1579.9823040490301</v>
      </c>
      <c r="AA23" s="89">
        <v>1577.645162197</v>
      </c>
      <c r="AB23" s="89">
        <v>1590.26400481326</v>
      </c>
      <c r="AC23" s="89">
        <v>1599.2435613314501</v>
      </c>
      <c r="AD23" s="89">
        <v>1582.7883357067499</v>
      </c>
      <c r="AE23" s="89">
        <v>1580.9723511522898</v>
      </c>
      <c r="AF23" s="177"/>
      <c r="AG23" s="177"/>
    </row>
    <row r="24" spans="1:33" s="201" customFormat="1" ht="15.75" customHeight="1" x14ac:dyDescent="0.2">
      <c r="A24" s="204" t="s">
        <v>125</v>
      </c>
      <c r="B24" s="206" t="s">
        <v>162</v>
      </c>
      <c r="C24" s="207" t="s">
        <v>242</v>
      </c>
      <c r="D24" s="207">
        <v>435</v>
      </c>
      <c r="E24" s="207"/>
      <c r="F24" s="207" t="s">
        <v>111</v>
      </c>
      <c r="G24" s="89">
        <v>45</v>
      </c>
      <c r="H24" s="89">
        <v>45</v>
      </c>
      <c r="I24" s="89">
        <v>44.8</v>
      </c>
      <c r="J24" s="89">
        <v>44.8</v>
      </c>
      <c r="K24" s="89">
        <v>44.8</v>
      </c>
      <c r="L24" s="89">
        <v>44.8</v>
      </c>
      <c r="M24" s="89">
        <v>44.8</v>
      </c>
      <c r="N24" s="89">
        <v>44.8</v>
      </c>
      <c r="O24" s="89">
        <v>44.8</v>
      </c>
      <c r="P24" s="89">
        <v>44.8</v>
      </c>
      <c r="Q24" s="89">
        <v>44.8</v>
      </c>
      <c r="R24" s="89">
        <v>44.8</v>
      </c>
      <c r="T24" s="89">
        <v>67.980999999999995</v>
      </c>
      <c r="U24" s="89">
        <v>22.050294999999998</v>
      </c>
      <c r="V24" s="89">
        <v>53.255496125480001</v>
      </c>
      <c r="W24" s="89">
        <v>91.367055743430015</v>
      </c>
      <c r="X24" s="89">
        <v>93.477902369569989</v>
      </c>
      <c r="Y24" s="89">
        <v>102.46835445656002</v>
      </c>
      <c r="Z24" s="89">
        <v>102.21918442409999</v>
      </c>
      <c r="AA24" s="89">
        <v>101.62649333431999</v>
      </c>
      <c r="AB24" s="89">
        <v>102.13464948831999</v>
      </c>
      <c r="AC24" s="89">
        <v>101.84137845744</v>
      </c>
      <c r="AD24" s="89">
        <v>100.83065208596</v>
      </c>
      <c r="AE24" s="89">
        <v>100.31598462142</v>
      </c>
      <c r="AF24" s="177"/>
      <c r="AG24" s="177"/>
    </row>
    <row r="25" spans="1:33" s="201" customFormat="1" ht="15.75" customHeight="1" x14ac:dyDescent="0.25">
      <c r="A25" s="204" t="s">
        <v>126</v>
      </c>
      <c r="B25" s="205" t="s">
        <v>67</v>
      </c>
      <c r="C25" s="58"/>
      <c r="D25" s="58"/>
      <c r="E25" s="58"/>
      <c r="F25" s="58"/>
      <c r="G25" s="59">
        <f t="shared" ref="G25:R25" si="6">SUM(G26:G34)</f>
        <v>280.8</v>
      </c>
      <c r="H25" s="59">
        <f t="shared" si="6"/>
        <v>292.8</v>
      </c>
      <c r="I25" s="59">
        <f t="shared" si="6"/>
        <v>349.8</v>
      </c>
      <c r="J25" s="59">
        <f t="shared" si="6"/>
        <v>349.8</v>
      </c>
      <c r="K25" s="59">
        <f t="shared" si="6"/>
        <v>349.8</v>
      </c>
      <c r="L25" s="59">
        <f>SUM(L26:L34)</f>
        <v>426.8</v>
      </c>
      <c r="M25" s="59">
        <f t="shared" si="6"/>
        <v>426.8</v>
      </c>
      <c r="N25" s="59">
        <f t="shared" si="6"/>
        <v>416.8</v>
      </c>
      <c r="O25" s="59">
        <f t="shared" si="6"/>
        <v>416.8</v>
      </c>
      <c r="P25" s="59">
        <f t="shared" si="6"/>
        <v>416.8</v>
      </c>
      <c r="Q25" s="59">
        <f t="shared" si="6"/>
        <v>416.8</v>
      </c>
      <c r="R25" s="59">
        <f t="shared" si="6"/>
        <v>416.8</v>
      </c>
      <c r="T25" s="59">
        <f t="shared" ref="T25:AE25" si="7">SUM(T26:T34)</f>
        <v>696.92233341922747</v>
      </c>
      <c r="U25" s="59">
        <f t="shared" si="7"/>
        <v>740.64273891037044</v>
      </c>
      <c r="V25" s="59">
        <f t="shared" si="7"/>
        <v>797.09775948283459</v>
      </c>
      <c r="W25" s="59">
        <f t="shared" si="7"/>
        <v>773.71358894722096</v>
      </c>
      <c r="X25" s="59">
        <f t="shared" si="7"/>
        <v>1293.228943077708</v>
      </c>
      <c r="Y25" s="59">
        <f t="shared" si="7"/>
        <v>1644.7273369898585</v>
      </c>
      <c r="Z25" s="59">
        <f t="shared" si="7"/>
        <v>1643.0609401368945</v>
      </c>
      <c r="AA25" s="59">
        <f t="shared" si="7"/>
        <v>1567.3673381820586</v>
      </c>
      <c r="AB25" s="59">
        <f t="shared" si="7"/>
        <v>1567.750254974115</v>
      </c>
      <c r="AC25" s="59">
        <f t="shared" si="7"/>
        <v>1569.9341803483951</v>
      </c>
      <c r="AD25" s="59">
        <f t="shared" si="7"/>
        <v>1568.1356832045128</v>
      </c>
      <c r="AE25" s="59">
        <f t="shared" si="7"/>
        <v>1551.9826621116661</v>
      </c>
      <c r="AF25" s="177"/>
      <c r="AG25" s="177"/>
    </row>
    <row r="26" spans="1:33" s="201" customFormat="1" ht="15.75" customHeight="1" x14ac:dyDescent="0.25">
      <c r="A26" s="204" t="s">
        <v>127</v>
      </c>
      <c r="B26" s="206" t="s">
        <v>226</v>
      </c>
      <c r="C26" s="207"/>
      <c r="D26" s="207">
        <v>7526</v>
      </c>
      <c r="E26" s="207"/>
      <c r="F26" s="208" t="s">
        <v>104</v>
      </c>
      <c r="G26" s="89">
        <v>102</v>
      </c>
      <c r="H26" s="89">
        <v>102</v>
      </c>
      <c r="I26" s="89">
        <v>102</v>
      </c>
      <c r="J26" s="89">
        <v>102</v>
      </c>
      <c r="K26" s="89">
        <v>102</v>
      </c>
      <c r="L26" s="89">
        <v>88.2</v>
      </c>
      <c r="M26" s="89">
        <v>88.2</v>
      </c>
      <c r="N26" s="89">
        <v>88.2</v>
      </c>
      <c r="O26" s="89">
        <v>88.2</v>
      </c>
      <c r="P26" s="89">
        <v>88.2</v>
      </c>
      <c r="Q26" s="89">
        <v>88.2</v>
      </c>
      <c r="R26" s="89">
        <v>88.2</v>
      </c>
      <c r="T26" s="89">
        <v>194.65285280000001</v>
      </c>
      <c r="U26" s="89">
        <v>204.79158429999998</v>
      </c>
      <c r="V26" s="89">
        <v>237.58293</v>
      </c>
      <c r="W26" s="89">
        <v>237.58293</v>
      </c>
      <c r="X26" s="89">
        <v>237.58293</v>
      </c>
      <c r="Y26" s="89">
        <v>204.20783</v>
      </c>
      <c r="Z26" s="89">
        <v>203.32153</v>
      </c>
      <c r="AA26" s="89">
        <v>203.32153</v>
      </c>
      <c r="AB26" s="89">
        <v>203.32153</v>
      </c>
      <c r="AC26" s="89">
        <v>204.20783</v>
      </c>
      <c r="AD26" s="89">
        <v>203.32153</v>
      </c>
      <c r="AE26" s="89">
        <v>203.32153</v>
      </c>
      <c r="AF26" s="177"/>
      <c r="AG26" s="177"/>
    </row>
    <row r="27" spans="1:33" s="201" customFormat="1" ht="15.75" customHeight="1" x14ac:dyDescent="0.25">
      <c r="A27" s="204" t="s">
        <v>128</v>
      </c>
      <c r="B27" s="206" t="s">
        <v>205</v>
      </c>
      <c r="C27" s="207"/>
      <c r="D27" s="207">
        <v>7526</v>
      </c>
      <c r="E27" s="207"/>
      <c r="F27" s="208" t="s">
        <v>104</v>
      </c>
      <c r="G27" s="89">
        <v>127.8</v>
      </c>
      <c r="H27" s="89">
        <v>127.8</v>
      </c>
      <c r="I27" s="89">
        <v>127.8</v>
      </c>
      <c r="J27" s="89">
        <v>127.8</v>
      </c>
      <c r="K27" s="89">
        <v>127.8</v>
      </c>
      <c r="L27" s="89">
        <v>127.8</v>
      </c>
      <c r="M27" s="89">
        <v>127.8</v>
      </c>
      <c r="N27" s="89">
        <v>127.8</v>
      </c>
      <c r="O27" s="89">
        <v>127.8</v>
      </c>
      <c r="P27" s="89">
        <v>127.8</v>
      </c>
      <c r="Q27" s="89">
        <v>127.8</v>
      </c>
      <c r="R27" s="89">
        <v>127.8</v>
      </c>
      <c r="T27" s="89">
        <v>329.81431900000001</v>
      </c>
      <c r="U27" s="89">
        <v>353.16387500000002</v>
      </c>
      <c r="V27" s="89">
        <v>330.1454</v>
      </c>
      <c r="W27" s="89">
        <v>330.1454</v>
      </c>
      <c r="X27" s="89">
        <v>330.1454</v>
      </c>
      <c r="Y27" s="89">
        <v>330.22968000000003</v>
      </c>
      <c r="Z27" s="89">
        <v>330.22968000000003</v>
      </c>
      <c r="AA27" s="89">
        <v>330.22968000000003</v>
      </c>
      <c r="AB27" s="89">
        <v>330.22968000000003</v>
      </c>
      <c r="AC27" s="89">
        <v>330.22968000000003</v>
      </c>
      <c r="AD27" s="89">
        <v>330.22968000000003</v>
      </c>
      <c r="AE27" s="89">
        <v>330.22968000000003</v>
      </c>
      <c r="AF27" s="177"/>
      <c r="AG27" s="177"/>
    </row>
    <row r="28" spans="1:33" s="201" customFormat="1" ht="15.75" customHeight="1" x14ac:dyDescent="0.25">
      <c r="A28" s="204" t="s">
        <v>129</v>
      </c>
      <c r="B28" s="206" t="s">
        <v>227</v>
      </c>
      <c r="C28" s="207" t="s">
        <v>235</v>
      </c>
      <c r="D28" s="207">
        <v>55970</v>
      </c>
      <c r="E28" s="207"/>
      <c r="F28" s="208" t="s">
        <v>0</v>
      </c>
      <c r="G28" s="89">
        <v>51</v>
      </c>
      <c r="H28" s="89">
        <v>63</v>
      </c>
      <c r="I28" s="89">
        <v>120</v>
      </c>
      <c r="J28" s="89">
        <v>120</v>
      </c>
      <c r="K28" s="89">
        <v>120</v>
      </c>
      <c r="L28" s="89">
        <v>120</v>
      </c>
      <c r="M28" s="89">
        <v>120</v>
      </c>
      <c r="N28" s="89">
        <v>110</v>
      </c>
      <c r="O28" s="89">
        <v>110</v>
      </c>
      <c r="P28" s="89">
        <v>110</v>
      </c>
      <c r="Q28" s="89">
        <v>110</v>
      </c>
      <c r="R28" s="89">
        <v>110</v>
      </c>
      <c r="T28" s="89">
        <v>172.45516161922754</v>
      </c>
      <c r="U28" s="89">
        <v>182.68727961037044</v>
      </c>
      <c r="V28" s="89">
        <v>229.36942948283462</v>
      </c>
      <c r="W28" s="89">
        <v>205.98525894722093</v>
      </c>
      <c r="X28" s="89">
        <v>725.49959307770814</v>
      </c>
      <c r="Y28" s="89">
        <v>766.3863269898585</v>
      </c>
      <c r="Z28" s="89">
        <v>767.08167013689456</v>
      </c>
      <c r="AA28" s="89">
        <v>691.38806818205853</v>
      </c>
      <c r="AB28" s="89">
        <v>691.77098497411509</v>
      </c>
      <c r="AC28" s="89">
        <v>691.59317034839523</v>
      </c>
      <c r="AD28" s="89">
        <v>692.15641320451277</v>
      </c>
      <c r="AE28" s="89">
        <v>676.00339211166602</v>
      </c>
      <c r="AF28" s="177"/>
      <c r="AG28" s="177"/>
    </row>
    <row r="29" spans="1:33" s="201" customFormat="1" ht="15.75" customHeight="1" x14ac:dyDescent="0.25">
      <c r="A29" s="204" t="s">
        <v>320</v>
      </c>
      <c r="B29" s="206" t="s">
        <v>301</v>
      </c>
      <c r="C29" s="207"/>
      <c r="D29" s="207"/>
      <c r="E29" s="207"/>
      <c r="F29" s="208" t="s">
        <v>104</v>
      </c>
      <c r="G29" s="89"/>
      <c r="H29" s="89"/>
      <c r="I29" s="89"/>
      <c r="J29" s="89"/>
      <c r="K29" s="89"/>
      <c r="L29" s="89">
        <v>90.8</v>
      </c>
      <c r="M29" s="89">
        <v>90.8</v>
      </c>
      <c r="N29" s="89">
        <v>90.8</v>
      </c>
      <c r="O29" s="89">
        <v>90.8</v>
      </c>
      <c r="P29" s="89">
        <v>90.8</v>
      </c>
      <c r="Q29" s="89">
        <v>90.8</v>
      </c>
      <c r="R29" s="89">
        <v>90.8</v>
      </c>
      <c r="T29" s="89">
        <v>0</v>
      </c>
      <c r="U29" s="89">
        <v>0</v>
      </c>
      <c r="V29" s="89">
        <v>0</v>
      </c>
      <c r="W29" s="89">
        <v>0</v>
      </c>
      <c r="X29" s="89">
        <v>1.0200000000000001E-3</v>
      </c>
      <c r="Y29" s="89">
        <v>343.90349999999995</v>
      </c>
      <c r="Z29" s="89">
        <v>342.42806000000002</v>
      </c>
      <c r="AA29" s="89">
        <v>342.42806000000002</v>
      </c>
      <c r="AB29" s="89">
        <v>342.42806000000002</v>
      </c>
      <c r="AC29" s="89">
        <v>343.90349999999995</v>
      </c>
      <c r="AD29" s="89">
        <v>342.42806000000002</v>
      </c>
      <c r="AE29" s="89">
        <v>342.42806000000002</v>
      </c>
      <c r="AF29" s="177"/>
      <c r="AG29" s="177"/>
    </row>
    <row r="30" spans="1:33" s="201" customFormat="1" ht="15.75" customHeight="1" x14ac:dyDescent="0.2">
      <c r="A30" s="204"/>
      <c r="B30" s="206"/>
      <c r="C30" s="207"/>
      <c r="D30" s="207"/>
      <c r="E30" s="207"/>
      <c r="F30" s="207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177"/>
      <c r="AG30" s="177"/>
    </row>
    <row r="31" spans="1:33" s="201" customFormat="1" ht="15.75" customHeight="1" x14ac:dyDescent="0.25">
      <c r="A31" s="204"/>
      <c r="B31" s="206"/>
      <c r="C31" s="207"/>
      <c r="D31" s="207"/>
      <c r="E31" s="207"/>
      <c r="F31" s="19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77"/>
      <c r="AG31" s="177"/>
    </row>
    <row r="32" spans="1:33" s="201" customFormat="1" ht="15.75" customHeight="1" x14ac:dyDescent="0.25">
      <c r="A32" s="204"/>
      <c r="B32" s="206"/>
      <c r="C32" s="207"/>
      <c r="D32" s="207"/>
      <c r="E32" s="207"/>
      <c r="F32" s="19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77"/>
      <c r="AG32" s="177"/>
    </row>
    <row r="33" spans="1:33" s="201" customFormat="1" ht="15" customHeight="1" x14ac:dyDescent="0.25">
      <c r="A33" s="204"/>
      <c r="B33" s="206"/>
      <c r="C33" s="207"/>
      <c r="D33" s="207"/>
      <c r="E33" s="207"/>
      <c r="F33" s="19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177"/>
      <c r="AG33" s="177"/>
    </row>
    <row r="34" spans="1:33" s="201" customFormat="1" ht="15.75" customHeight="1" x14ac:dyDescent="0.25">
      <c r="A34" s="204" t="s">
        <v>129</v>
      </c>
      <c r="B34" s="206"/>
      <c r="C34" s="207"/>
      <c r="D34" s="207"/>
      <c r="E34" s="207"/>
      <c r="F34" s="19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177"/>
      <c r="AG34" s="177"/>
    </row>
    <row r="35" spans="1:33" s="201" customFormat="1" ht="15.75" customHeight="1" x14ac:dyDescent="0.25">
      <c r="A35" s="204" t="s">
        <v>130</v>
      </c>
      <c r="B35" s="205" t="s">
        <v>73</v>
      </c>
      <c r="C35" s="58"/>
      <c r="D35" s="58"/>
      <c r="E35" s="58"/>
      <c r="F35" s="58"/>
      <c r="G35" s="59">
        <f t="shared" ref="G35:R35" si="8">SUM(G36:G42)</f>
        <v>0</v>
      </c>
      <c r="H35" s="59">
        <f t="shared" si="8"/>
        <v>0</v>
      </c>
      <c r="I35" s="59">
        <f t="shared" si="8"/>
        <v>0</v>
      </c>
      <c r="J35" s="59">
        <f t="shared" si="8"/>
        <v>0</v>
      </c>
      <c r="K35" s="59">
        <f t="shared" si="8"/>
        <v>0</v>
      </c>
      <c r="L35" s="59">
        <f t="shared" si="8"/>
        <v>0</v>
      </c>
      <c r="M35" s="59">
        <f t="shared" si="8"/>
        <v>0</v>
      </c>
      <c r="N35" s="59">
        <f t="shared" si="8"/>
        <v>0</v>
      </c>
      <c r="O35" s="59">
        <f t="shared" si="8"/>
        <v>0</v>
      </c>
      <c r="P35" s="59">
        <f t="shared" si="8"/>
        <v>0</v>
      </c>
      <c r="Q35" s="59">
        <f t="shared" si="8"/>
        <v>0</v>
      </c>
      <c r="R35" s="59">
        <f t="shared" si="8"/>
        <v>0</v>
      </c>
      <c r="T35" s="59">
        <f t="shared" ref="T35:AE35" si="9">SUM(T36:T42)</f>
        <v>0</v>
      </c>
      <c r="U35" s="59">
        <f t="shared" si="9"/>
        <v>0</v>
      </c>
      <c r="V35" s="59">
        <f t="shared" si="9"/>
        <v>0</v>
      </c>
      <c r="W35" s="59">
        <f t="shared" si="9"/>
        <v>0</v>
      </c>
      <c r="X35" s="59">
        <f t="shared" si="9"/>
        <v>0</v>
      </c>
      <c r="Y35" s="59">
        <f t="shared" si="9"/>
        <v>0</v>
      </c>
      <c r="Z35" s="59">
        <f t="shared" si="9"/>
        <v>0</v>
      </c>
      <c r="AA35" s="59">
        <f t="shared" si="9"/>
        <v>0</v>
      </c>
      <c r="AB35" s="59">
        <f t="shared" si="9"/>
        <v>0</v>
      </c>
      <c r="AC35" s="59">
        <f t="shared" si="9"/>
        <v>0</v>
      </c>
      <c r="AD35" s="59">
        <f t="shared" si="9"/>
        <v>0</v>
      </c>
      <c r="AE35" s="59">
        <f t="shared" si="9"/>
        <v>0</v>
      </c>
      <c r="AF35" s="177"/>
      <c r="AG35" s="177"/>
    </row>
    <row r="36" spans="1:33" s="201" customFormat="1" ht="15.75" customHeight="1" x14ac:dyDescent="0.25">
      <c r="A36" s="209" t="s">
        <v>131</v>
      </c>
      <c r="B36" s="210" t="s">
        <v>0</v>
      </c>
      <c r="C36" s="211"/>
      <c r="D36" s="211"/>
      <c r="E36" s="211"/>
      <c r="F36" s="212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177"/>
      <c r="AG36" s="177"/>
    </row>
    <row r="37" spans="1:33" s="201" customFormat="1" ht="15.75" customHeight="1" x14ac:dyDescent="0.25">
      <c r="A37" s="209" t="s">
        <v>132</v>
      </c>
      <c r="B37" s="210" t="s">
        <v>105</v>
      </c>
      <c r="C37" s="211"/>
      <c r="D37" s="211"/>
      <c r="E37" s="211"/>
      <c r="F37" s="212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177"/>
      <c r="AG37" s="177"/>
    </row>
    <row r="38" spans="1:33" s="201" customFormat="1" ht="15.75" customHeight="1" x14ac:dyDescent="0.25">
      <c r="A38" s="209" t="s">
        <v>133</v>
      </c>
      <c r="B38" s="210" t="s">
        <v>149</v>
      </c>
      <c r="C38" s="211"/>
      <c r="D38" s="211"/>
      <c r="E38" s="211"/>
      <c r="F38" s="212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177"/>
      <c r="AG38" s="177"/>
    </row>
    <row r="39" spans="1:33" s="201" customFormat="1" ht="15.75" customHeight="1" x14ac:dyDescent="0.25">
      <c r="A39" s="209" t="s">
        <v>134</v>
      </c>
      <c r="B39" s="210" t="s">
        <v>150</v>
      </c>
      <c r="C39" s="211"/>
      <c r="D39" s="211"/>
      <c r="E39" s="211"/>
      <c r="F39" s="212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213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77"/>
      <c r="AG39" s="177"/>
    </row>
    <row r="40" spans="1:33" s="201" customFormat="1" ht="15.75" customHeight="1" x14ac:dyDescent="0.25">
      <c r="A40" s="209" t="s">
        <v>135</v>
      </c>
      <c r="B40" s="210" t="s">
        <v>104</v>
      </c>
      <c r="C40" s="211"/>
      <c r="D40" s="211"/>
      <c r="E40" s="211"/>
      <c r="F40" s="212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213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177"/>
      <c r="AG40" s="177"/>
    </row>
    <row r="41" spans="1:33" s="201" customFormat="1" ht="15.75" customHeight="1" x14ac:dyDescent="0.25">
      <c r="A41" s="209" t="s">
        <v>136</v>
      </c>
      <c r="B41" s="214" t="s">
        <v>151</v>
      </c>
      <c r="C41" s="211"/>
      <c r="D41" s="211"/>
      <c r="E41" s="211"/>
      <c r="F41" s="212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213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177"/>
      <c r="AG41" s="177"/>
    </row>
    <row r="42" spans="1:33" s="201" customFormat="1" ht="15.75" customHeight="1" x14ac:dyDescent="0.25">
      <c r="A42" s="209" t="s">
        <v>137</v>
      </c>
      <c r="B42" s="210" t="s">
        <v>1</v>
      </c>
      <c r="C42" s="211"/>
      <c r="D42" s="211"/>
      <c r="E42" s="211"/>
      <c r="F42" s="212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213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177"/>
      <c r="AG42" s="177"/>
    </row>
    <row r="43" spans="1:33" s="201" customFormat="1" ht="15.75" customHeight="1" x14ac:dyDescent="0.25">
      <c r="A43" s="204" t="s">
        <v>138</v>
      </c>
      <c r="B43" s="205" t="s">
        <v>68</v>
      </c>
      <c r="C43" s="199"/>
      <c r="D43" s="199"/>
      <c r="E43" s="199"/>
      <c r="F43" s="199"/>
      <c r="G43" s="59">
        <v>546.6255204301076</v>
      </c>
      <c r="H43" s="59">
        <v>546.6255204301076</v>
      </c>
      <c r="I43" s="59">
        <v>777.88179283154125</v>
      </c>
      <c r="J43" s="59">
        <v>774.88179283154125</v>
      </c>
      <c r="K43" s="59">
        <v>770.95</v>
      </c>
      <c r="L43" s="59">
        <v>1053</v>
      </c>
      <c r="M43" s="59">
        <v>1664.5</v>
      </c>
      <c r="N43" s="59">
        <v>1877.2</v>
      </c>
      <c r="O43" s="59">
        <v>1879.2</v>
      </c>
      <c r="P43" s="59">
        <v>2264.9699999999998</v>
      </c>
      <c r="Q43" s="59">
        <v>2510.2999999999997</v>
      </c>
      <c r="R43" s="59">
        <v>2913.0699999999997</v>
      </c>
      <c r="S43" s="213"/>
      <c r="T43" s="59">
        <v>1313.1354564399999</v>
      </c>
      <c r="U43" s="59">
        <v>2156.35134002</v>
      </c>
      <c r="V43" s="59">
        <v>2880.7888638083882</v>
      </c>
      <c r="W43" s="59">
        <v>3345.076510113458</v>
      </c>
      <c r="X43" s="59">
        <v>3263.7784289448505</v>
      </c>
      <c r="Y43" s="59">
        <v>3522.470141845281</v>
      </c>
      <c r="Z43" s="59">
        <v>5083.8754976121927</v>
      </c>
      <c r="AA43" s="59">
        <v>6138.7721208085231</v>
      </c>
      <c r="AB43" s="59">
        <v>6141.430186673163</v>
      </c>
      <c r="AC43" s="59">
        <v>7359.28595453865</v>
      </c>
      <c r="AD43" s="59">
        <v>8561.0850472480488</v>
      </c>
      <c r="AE43" s="59">
        <v>9378.2395106873701</v>
      </c>
      <c r="AF43" s="177"/>
      <c r="AG43" s="177"/>
    </row>
    <row r="44" spans="1:33" s="201" customFormat="1" ht="15.75" x14ac:dyDescent="0.25">
      <c r="A44" s="204" t="s">
        <v>139</v>
      </c>
      <c r="B44" s="215" t="s">
        <v>185</v>
      </c>
      <c r="C44" s="207"/>
      <c r="D44" s="207" t="s">
        <v>326</v>
      </c>
      <c r="E44" s="207"/>
      <c r="F44" s="208" t="s">
        <v>111</v>
      </c>
      <c r="G44" s="89">
        <v>9.5609999999999999</v>
      </c>
      <c r="H44" s="89">
        <v>9.5609999999999999</v>
      </c>
      <c r="I44" s="89">
        <v>9.5609999999999999</v>
      </c>
      <c r="J44" s="89">
        <v>9.5609999999999999</v>
      </c>
      <c r="K44" s="89">
        <v>9.5</v>
      </c>
      <c r="L44" s="89">
        <v>9.5</v>
      </c>
      <c r="M44" s="89">
        <v>9.5</v>
      </c>
      <c r="N44" s="89">
        <v>9.5</v>
      </c>
      <c r="O44" s="89">
        <v>9.5</v>
      </c>
      <c r="P44" s="89">
        <v>9.5</v>
      </c>
      <c r="Q44" s="89">
        <v>9.5</v>
      </c>
      <c r="R44" s="89">
        <v>9.5</v>
      </c>
      <c r="S44" s="213"/>
      <c r="T44" s="89">
        <v>5.1640000000000002E-3</v>
      </c>
      <c r="U44" s="89">
        <v>7.2789999999999999</v>
      </c>
      <c r="V44" s="89">
        <v>12.918768152259899</v>
      </c>
      <c r="W44" s="89">
        <v>18.849090000528591</v>
      </c>
      <c r="X44" s="89">
        <v>19.831950000071405</v>
      </c>
      <c r="Y44" s="89">
        <v>19.831949998841402</v>
      </c>
      <c r="Z44" s="89">
        <v>20</v>
      </c>
      <c r="AA44" s="89">
        <v>20</v>
      </c>
      <c r="AB44" s="89">
        <v>20</v>
      </c>
      <c r="AC44" s="89">
        <v>20</v>
      </c>
      <c r="AD44" s="89">
        <v>20</v>
      </c>
      <c r="AE44" s="89">
        <v>20</v>
      </c>
      <c r="AF44" s="177"/>
      <c r="AG44" s="177"/>
    </row>
    <row r="45" spans="1:33" s="201" customFormat="1" ht="28.5" customHeight="1" x14ac:dyDescent="0.25">
      <c r="A45" s="204" t="s">
        <v>140</v>
      </c>
      <c r="B45" s="206" t="s">
        <v>196</v>
      </c>
      <c r="C45" s="207"/>
      <c r="D45" s="207">
        <v>531</v>
      </c>
      <c r="E45" s="207"/>
      <c r="F45" s="208" t="s">
        <v>111</v>
      </c>
      <c r="G45" s="89">
        <v>3</v>
      </c>
      <c r="H45" s="89">
        <v>3</v>
      </c>
      <c r="I45" s="89">
        <v>3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89">
        <v>0</v>
      </c>
      <c r="R45" s="89">
        <v>0</v>
      </c>
      <c r="S45" s="213"/>
      <c r="T45" s="89">
        <v>29.81495</v>
      </c>
      <c r="U45" s="89">
        <v>12.9412</v>
      </c>
      <c r="V45" s="89">
        <v>12.962356000000002</v>
      </c>
      <c r="W45" s="89">
        <v>0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  <c r="AC45" s="89">
        <v>0</v>
      </c>
      <c r="AD45" s="89">
        <v>0</v>
      </c>
      <c r="AE45" s="89">
        <v>0</v>
      </c>
      <c r="AF45" s="177"/>
      <c r="AG45" s="177"/>
    </row>
    <row r="46" spans="1:33" s="201" customFormat="1" ht="15.75" customHeight="1" x14ac:dyDescent="0.25">
      <c r="A46" s="204" t="s">
        <v>141</v>
      </c>
      <c r="B46" s="206" t="s">
        <v>193</v>
      </c>
      <c r="C46" s="207"/>
      <c r="D46" s="207">
        <v>55766</v>
      </c>
      <c r="E46" s="207"/>
      <c r="F46" s="208" t="s">
        <v>0</v>
      </c>
      <c r="G46" s="89">
        <v>8.3000000000000007</v>
      </c>
      <c r="H46" s="89">
        <v>8.3000000000000007</v>
      </c>
      <c r="I46" s="89">
        <v>8.3000000000000007</v>
      </c>
      <c r="J46" s="89">
        <v>8.3000000000000007</v>
      </c>
      <c r="K46" s="89">
        <v>8.3000000000000007</v>
      </c>
      <c r="L46" s="89">
        <v>8.3000000000000007</v>
      </c>
      <c r="M46" s="89">
        <v>8.3000000000000007</v>
      </c>
      <c r="N46" s="89">
        <v>8.3000000000000007</v>
      </c>
      <c r="O46" s="89">
        <v>8.3000000000000007</v>
      </c>
      <c r="P46" s="89">
        <v>8.3000000000000007</v>
      </c>
      <c r="Q46" s="89">
        <v>8.3000000000000007</v>
      </c>
      <c r="R46" s="89">
        <v>8.3000000000000007</v>
      </c>
      <c r="S46" s="213"/>
      <c r="T46" s="89">
        <v>68.960913000000005</v>
      </c>
      <c r="U46" s="89">
        <v>74.921999999999997</v>
      </c>
      <c r="V46" s="89">
        <v>69.1223999999998</v>
      </c>
      <c r="W46" s="89">
        <v>69.321599999999805</v>
      </c>
      <c r="X46" s="89">
        <v>69.1223999999998</v>
      </c>
      <c r="Y46" s="89">
        <v>69.321600000000004</v>
      </c>
      <c r="Z46" s="89">
        <v>69.122400000000013</v>
      </c>
      <c r="AA46" s="89">
        <v>69.122400000000013</v>
      </c>
      <c r="AB46" s="89">
        <v>69.122400000000013</v>
      </c>
      <c r="AC46" s="89">
        <v>69.321600000000004</v>
      </c>
      <c r="AD46" s="89">
        <v>69.122400000000013</v>
      </c>
      <c r="AE46" s="89">
        <v>69.122400000000013</v>
      </c>
      <c r="AF46" s="177"/>
      <c r="AG46" s="177"/>
    </row>
    <row r="47" spans="1:33" s="201" customFormat="1" ht="15.75" customHeight="1" x14ac:dyDescent="0.25">
      <c r="A47" s="204" t="s">
        <v>142</v>
      </c>
      <c r="B47" s="206" t="s">
        <v>194</v>
      </c>
      <c r="C47" s="207"/>
      <c r="D47" s="207">
        <v>55766</v>
      </c>
      <c r="E47" s="207"/>
      <c r="F47" s="208" t="s">
        <v>0</v>
      </c>
      <c r="G47" s="89">
        <v>5.7</v>
      </c>
      <c r="H47" s="89">
        <v>5.7</v>
      </c>
      <c r="I47" s="89">
        <v>5.7</v>
      </c>
      <c r="J47" s="89">
        <v>5.7</v>
      </c>
      <c r="K47" s="89">
        <v>5.7</v>
      </c>
      <c r="L47" s="89">
        <v>5.7</v>
      </c>
      <c r="M47" s="89">
        <v>5.7</v>
      </c>
      <c r="N47" s="89">
        <v>5.7</v>
      </c>
      <c r="O47" s="89">
        <v>5.7</v>
      </c>
      <c r="P47" s="89">
        <v>5.7</v>
      </c>
      <c r="Q47" s="89">
        <v>5.7</v>
      </c>
      <c r="R47" s="89">
        <v>5.7</v>
      </c>
      <c r="S47" s="213"/>
      <c r="T47" s="89">
        <v>46.031801000000002</v>
      </c>
      <c r="U47" s="89">
        <v>48.363999999999997</v>
      </c>
      <c r="V47" s="89">
        <v>47.469600000000099</v>
      </c>
      <c r="W47" s="89">
        <v>47.6064000000002</v>
      </c>
      <c r="X47" s="89">
        <v>47.469600000000099</v>
      </c>
      <c r="Y47" s="89">
        <v>47.606399999999994</v>
      </c>
      <c r="Z47" s="89">
        <v>47.4696</v>
      </c>
      <c r="AA47" s="89">
        <v>47.4696</v>
      </c>
      <c r="AB47" s="89">
        <v>47.4696</v>
      </c>
      <c r="AC47" s="89">
        <v>47.606399999999994</v>
      </c>
      <c r="AD47" s="89">
        <v>47.4696</v>
      </c>
      <c r="AE47" s="89">
        <v>47.469599999999993</v>
      </c>
      <c r="AF47" s="177"/>
      <c r="AG47" s="177"/>
    </row>
    <row r="48" spans="1:33" s="201" customFormat="1" ht="15.75" customHeight="1" x14ac:dyDescent="0.25">
      <c r="A48" s="204" t="s">
        <v>206</v>
      </c>
      <c r="B48" s="206" t="s">
        <v>304</v>
      </c>
      <c r="C48" s="207"/>
      <c r="D48" s="207">
        <v>50111</v>
      </c>
      <c r="E48" s="207"/>
      <c r="F48" s="208" t="s">
        <v>0</v>
      </c>
      <c r="G48" s="89">
        <v>4.2</v>
      </c>
      <c r="H48" s="89">
        <v>4.2</v>
      </c>
      <c r="I48" s="89">
        <v>4.2</v>
      </c>
      <c r="J48" s="89">
        <v>4.2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213"/>
      <c r="T48" s="89">
        <v>6.6447500000000002</v>
      </c>
      <c r="U48" s="89">
        <v>2.1059999999999999E-2</v>
      </c>
      <c r="V48" s="89">
        <v>22.337531999999996</v>
      </c>
      <c r="W48" s="89">
        <v>33.278363999999989</v>
      </c>
      <c r="X48" s="89">
        <v>33.278363999999996</v>
      </c>
      <c r="Y48" s="89">
        <v>33.369537600000001</v>
      </c>
      <c r="Z48" s="89">
        <v>0</v>
      </c>
      <c r="AA48" s="89">
        <v>0</v>
      </c>
      <c r="AB48" s="89">
        <v>0</v>
      </c>
      <c r="AC48" s="89">
        <v>0</v>
      </c>
      <c r="AD48" s="89">
        <v>0</v>
      </c>
      <c r="AE48" s="89">
        <v>0</v>
      </c>
      <c r="AF48" s="177"/>
      <c r="AG48" s="177"/>
    </row>
    <row r="49" spans="1:33" s="201" customFormat="1" ht="15.75" customHeight="1" x14ac:dyDescent="0.25">
      <c r="A49" s="204" t="s">
        <v>207</v>
      </c>
      <c r="B49" s="206" t="s">
        <v>198</v>
      </c>
      <c r="C49" s="207"/>
      <c r="D49" s="207" t="s">
        <v>322</v>
      </c>
      <c r="E49" s="207"/>
      <c r="F49" s="208" t="s">
        <v>0</v>
      </c>
      <c r="G49" s="89">
        <v>0.41849999999999998</v>
      </c>
      <c r="H49" s="89">
        <v>0.41849999999999998</v>
      </c>
      <c r="I49" s="89">
        <v>0.41849999999999998</v>
      </c>
      <c r="J49" s="89">
        <v>0.41849999999999998</v>
      </c>
      <c r="K49" s="89">
        <v>0.42</v>
      </c>
      <c r="L49" s="89">
        <v>0.42</v>
      </c>
      <c r="M49" s="89">
        <v>0.42</v>
      </c>
      <c r="N49" s="89">
        <v>0.42</v>
      </c>
      <c r="O49" s="89">
        <v>0.42</v>
      </c>
      <c r="P49" s="89">
        <v>0.42</v>
      </c>
      <c r="Q49" s="89">
        <v>0.42</v>
      </c>
      <c r="R49" s="89">
        <v>0.42</v>
      </c>
      <c r="S49" s="213"/>
      <c r="T49" s="89">
        <v>0.52749086000000001</v>
      </c>
      <c r="U49" s="89">
        <v>1.2226546</v>
      </c>
      <c r="V49" s="89">
        <v>1.7650347212269573</v>
      </c>
      <c r="W49" s="89">
        <v>2.0341541250000001</v>
      </c>
      <c r="X49" s="89">
        <v>2.0341541249999997</v>
      </c>
      <c r="Y49" s="89">
        <v>2.03972715</v>
      </c>
      <c r="Z49" s="89">
        <v>0.52559999999999796</v>
      </c>
      <c r="AA49" s="89">
        <v>0.52559999999999796</v>
      </c>
      <c r="AB49" s="89">
        <v>0.52559999999999796</v>
      </c>
      <c r="AC49" s="89">
        <v>0.52559999999999796</v>
      </c>
      <c r="AD49" s="89">
        <v>0.52559999999999796</v>
      </c>
      <c r="AE49" s="89">
        <v>0.52559999999999796</v>
      </c>
      <c r="AF49" s="177"/>
      <c r="AG49" s="177"/>
    </row>
    <row r="50" spans="1:33" s="201" customFormat="1" ht="15.75" customHeight="1" x14ac:dyDescent="0.25">
      <c r="A50" s="204" t="s">
        <v>208</v>
      </c>
      <c r="B50" s="206" t="s">
        <v>199</v>
      </c>
      <c r="C50" s="207"/>
      <c r="D50" s="207">
        <v>56428</v>
      </c>
      <c r="E50" s="207"/>
      <c r="F50" s="208" t="s">
        <v>0</v>
      </c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16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177"/>
      <c r="AG50" s="177"/>
    </row>
    <row r="51" spans="1:33" s="201" customFormat="1" ht="15.75" customHeight="1" x14ac:dyDescent="0.25">
      <c r="A51" s="204" t="s">
        <v>332</v>
      </c>
      <c r="B51" s="206" t="s">
        <v>201</v>
      </c>
      <c r="C51" s="207"/>
      <c r="D51" s="207" t="s">
        <v>323</v>
      </c>
      <c r="E51" s="207"/>
      <c r="F51" s="208" t="s">
        <v>0</v>
      </c>
      <c r="G51" s="241">
        <v>0.1215</v>
      </c>
      <c r="H51" s="241">
        <v>0.1215</v>
      </c>
      <c r="I51" s="241">
        <v>0.1215</v>
      </c>
      <c r="J51" s="241">
        <v>0.1215</v>
      </c>
      <c r="K51" s="241">
        <v>0.23</v>
      </c>
      <c r="L51" s="241">
        <v>0.23</v>
      </c>
      <c r="M51" s="241">
        <v>0.23</v>
      </c>
      <c r="N51" s="241">
        <v>0.23</v>
      </c>
      <c r="O51" s="241">
        <v>0.23</v>
      </c>
      <c r="P51" s="241">
        <v>0.23</v>
      </c>
      <c r="Q51" s="241">
        <v>0.23</v>
      </c>
      <c r="R51" s="241">
        <v>0.23</v>
      </c>
      <c r="S51" s="213"/>
      <c r="T51" s="241">
        <v>0.57865100000000003</v>
      </c>
      <c r="U51" s="241">
        <v>0.59338800000000003</v>
      </c>
      <c r="V51" s="241">
        <v>0.92352739259160077</v>
      </c>
      <c r="W51" s="241">
        <v>1.0643400000000001</v>
      </c>
      <c r="X51" s="241">
        <v>1.0643400000000001</v>
      </c>
      <c r="Y51" s="241">
        <v>1.0672559999999998</v>
      </c>
      <c r="Z51" s="241">
        <v>2.0148000000000001</v>
      </c>
      <c r="AA51" s="241">
        <v>2.0148000000000001</v>
      </c>
      <c r="AB51" s="241">
        <v>2.0148000000000001</v>
      </c>
      <c r="AC51" s="241">
        <v>2.0148000000000001</v>
      </c>
      <c r="AD51" s="241">
        <v>2.0148000000000001</v>
      </c>
      <c r="AE51" s="241">
        <v>2.0148000000000001</v>
      </c>
      <c r="AF51" s="177"/>
      <c r="AG51" s="177"/>
    </row>
    <row r="52" spans="1:33" s="201" customFormat="1" ht="15.75" customHeight="1" x14ac:dyDescent="0.25">
      <c r="A52" s="204" t="s">
        <v>209</v>
      </c>
      <c r="B52" s="206" t="s">
        <v>202</v>
      </c>
      <c r="C52" s="207"/>
      <c r="D52" s="207" t="s">
        <v>324</v>
      </c>
      <c r="E52" s="207"/>
      <c r="F52" s="208" t="s">
        <v>0</v>
      </c>
      <c r="G52" s="89">
        <v>0.46200000000000002</v>
      </c>
      <c r="H52" s="89">
        <v>0.46200000000000002</v>
      </c>
      <c r="I52" s="89">
        <v>0.46200000000000002</v>
      </c>
      <c r="J52" s="89">
        <v>0.46200000000000002</v>
      </c>
      <c r="K52" s="89">
        <v>0.6</v>
      </c>
      <c r="L52" s="89">
        <v>0.6</v>
      </c>
      <c r="M52" s="89">
        <v>0.6</v>
      </c>
      <c r="N52" s="89">
        <v>0.6</v>
      </c>
      <c r="O52" s="89">
        <v>0.6</v>
      </c>
      <c r="P52" s="89">
        <v>0.6</v>
      </c>
      <c r="Q52" s="89">
        <v>0.6</v>
      </c>
      <c r="R52" s="89">
        <v>0.6</v>
      </c>
      <c r="S52" s="213"/>
      <c r="T52" s="89">
        <v>1.7332116700000002</v>
      </c>
      <c r="U52" s="89">
        <v>1.67965725</v>
      </c>
      <c r="V52" s="89">
        <v>1.8682255546514421</v>
      </c>
      <c r="W52" s="89">
        <v>2.10502727186</v>
      </c>
      <c r="X52" s="89">
        <v>2.1050272718700005</v>
      </c>
      <c r="Y52" s="89">
        <v>2.1100481432800007</v>
      </c>
      <c r="Z52" s="89">
        <v>5.25600000000001</v>
      </c>
      <c r="AA52" s="89">
        <v>5.25600000000001</v>
      </c>
      <c r="AB52" s="89">
        <v>5.25600000000001</v>
      </c>
      <c r="AC52" s="89">
        <v>5.25600000000001</v>
      </c>
      <c r="AD52" s="89">
        <v>5.25600000000001</v>
      </c>
      <c r="AE52" s="89">
        <v>5.25600000000001</v>
      </c>
      <c r="AF52" s="177"/>
      <c r="AG52" s="177"/>
    </row>
    <row r="53" spans="1:33" s="201" customFormat="1" ht="15.75" customHeight="1" x14ac:dyDescent="0.25">
      <c r="A53" s="204" t="s">
        <v>210</v>
      </c>
      <c r="B53" s="206" t="s">
        <v>195</v>
      </c>
      <c r="C53" s="207"/>
      <c r="D53" s="207">
        <v>54567</v>
      </c>
      <c r="E53" s="207"/>
      <c r="F53" s="208" t="s">
        <v>0</v>
      </c>
      <c r="G53" s="89">
        <v>2.7</v>
      </c>
      <c r="H53" s="89">
        <v>2.7</v>
      </c>
      <c r="I53" s="89">
        <v>2.7</v>
      </c>
      <c r="J53" s="89">
        <v>2.7</v>
      </c>
      <c r="K53" s="89">
        <v>2.7</v>
      </c>
      <c r="L53" s="89">
        <v>2.7</v>
      </c>
      <c r="M53" s="89">
        <v>2.7</v>
      </c>
      <c r="N53" s="89">
        <v>0</v>
      </c>
      <c r="O53" s="89">
        <v>0</v>
      </c>
      <c r="P53" s="89">
        <v>0</v>
      </c>
      <c r="Q53" s="89">
        <v>0</v>
      </c>
      <c r="R53" s="89">
        <v>0</v>
      </c>
      <c r="S53" s="213"/>
      <c r="T53" s="89">
        <v>18.460709999999999</v>
      </c>
      <c r="U53" s="89">
        <v>20.337333519999998</v>
      </c>
      <c r="V53" s="89">
        <v>20.191137383999997</v>
      </c>
      <c r="W53" s="89">
        <v>21.023999999999997</v>
      </c>
      <c r="X53" s="89">
        <v>21.023999999999997</v>
      </c>
      <c r="Y53" s="89">
        <v>23.716799999999999</v>
      </c>
      <c r="Z53" s="89">
        <v>23.652000000000001</v>
      </c>
      <c r="AA53" s="89">
        <v>11.7288</v>
      </c>
      <c r="AB53" s="89">
        <v>0</v>
      </c>
      <c r="AC53" s="89">
        <v>0</v>
      </c>
      <c r="AD53" s="89">
        <v>0</v>
      </c>
      <c r="AE53" s="89">
        <v>0</v>
      </c>
      <c r="AF53" s="177"/>
      <c r="AG53" s="177"/>
    </row>
    <row r="54" spans="1:33" s="201" customFormat="1" ht="15.75" customHeight="1" x14ac:dyDescent="0.25">
      <c r="A54" s="204" t="s">
        <v>211</v>
      </c>
      <c r="B54" s="206" t="s">
        <v>187</v>
      </c>
      <c r="C54" s="207"/>
      <c r="D54" s="207"/>
      <c r="E54" s="207"/>
      <c r="F54" s="208" t="s">
        <v>0</v>
      </c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16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177"/>
      <c r="AG54" s="177"/>
    </row>
    <row r="55" spans="1:33" s="201" customFormat="1" ht="15.75" customHeight="1" x14ac:dyDescent="0.25">
      <c r="A55" s="204" t="s">
        <v>212</v>
      </c>
      <c r="B55" s="206" t="s">
        <v>191</v>
      </c>
      <c r="C55" s="207"/>
      <c r="D55" s="207">
        <v>50210</v>
      </c>
      <c r="E55" s="207"/>
      <c r="F55" s="208" t="s">
        <v>105</v>
      </c>
      <c r="G55" s="89">
        <v>30</v>
      </c>
      <c r="H55" s="89">
        <v>30</v>
      </c>
      <c r="I55" s="89">
        <v>30</v>
      </c>
      <c r="J55" s="89">
        <v>30</v>
      </c>
      <c r="K55" s="89">
        <v>30</v>
      </c>
      <c r="L55" s="89">
        <v>30</v>
      </c>
      <c r="M55" s="89">
        <v>30</v>
      </c>
      <c r="N55" s="89">
        <v>30</v>
      </c>
      <c r="O55" s="89">
        <v>30</v>
      </c>
      <c r="P55" s="89">
        <v>30</v>
      </c>
      <c r="Q55" s="89">
        <v>30</v>
      </c>
      <c r="R55" s="89">
        <v>30</v>
      </c>
      <c r="S55" s="213"/>
      <c r="T55" s="89">
        <v>126.137</v>
      </c>
      <c r="U55" s="89">
        <v>208.51</v>
      </c>
      <c r="V55" s="89">
        <v>223.379999999999</v>
      </c>
      <c r="W55" s="89">
        <v>223.991999999999</v>
      </c>
      <c r="X55" s="89">
        <v>223.379999999999</v>
      </c>
      <c r="Y55" s="89">
        <v>223.99199999999999</v>
      </c>
      <c r="Z55" s="89">
        <v>223.38000000000002</v>
      </c>
      <c r="AA55" s="89">
        <v>223.38000000000002</v>
      </c>
      <c r="AB55" s="89">
        <v>223.38000000000002</v>
      </c>
      <c r="AC55" s="89">
        <v>223.99199999999999</v>
      </c>
      <c r="AD55" s="89">
        <v>223.38000000000002</v>
      </c>
      <c r="AE55" s="89">
        <v>223.38000000000002</v>
      </c>
      <c r="AF55" s="177"/>
      <c r="AG55" s="177"/>
    </row>
    <row r="56" spans="1:33" s="201" customFormat="1" ht="15.75" customHeight="1" x14ac:dyDescent="0.25">
      <c r="A56" s="204" t="s">
        <v>213</v>
      </c>
      <c r="B56" s="206" t="s">
        <v>190</v>
      </c>
      <c r="C56" s="207"/>
      <c r="D56" s="207">
        <v>58319</v>
      </c>
      <c r="E56" s="207"/>
      <c r="F56" s="208" t="s">
        <v>105</v>
      </c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16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177"/>
      <c r="AG56" s="177"/>
    </row>
    <row r="57" spans="1:33" s="201" customFormat="1" ht="15.75" customHeight="1" x14ac:dyDescent="0.25">
      <c r="A57" s="204" t="s">
        <v>214</v>
      </c>
      <c r="B57" s="206" t="s">
        <v>186</v>
      </c>
      <c r="C57" s="207"/>
      <c r="D57" s="207">
        <v>56075</v>
      </c>
      <c r="E57" s="207"/>
      <c r="F57" s="208" t="s">
        <v>104</v>
      </c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16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177"/>
      <c r="AG57" s="177"/>
    </row>
    <row r="58" spans="1:33" s="201" customFormat="1" ht="15.75" customHeight="1" x14ac:dyDescent="0.25">
      <c r="A58" s="204" t="s">
        <v>215</v>
      </c>
      <c r="B58" s="206" t="s">
        <v>188</v>
      </c>
      <c r="C58" s="207"/>
      <c r="D58" s="207">
        <v>60317</v>
      </c>
      <c r="E58" s="207"/>
      <c r="F58" s="208" t="s">
        <v>104</v>
      </c>
      <c r="G58" s="89">
        <v>200</v>
      </c>
      <c r="H58" s="89">
        <v>200</v>
      </c>
      <c r="I58" s="89">
        <v>200</v>
      </c>
      <c r="J58" s="89">
        <v>200</v>
      </c>
      <c r="K58" s="89">
        <v>200</v>
      </c>
      <c r="L58" s="89">
        <v>200</v>
      </c>
      <c r="M58" s="89">
        <v>200</v>
      </c>
      <c r="N58" s="89">
        <v>200</v>
      </c>
      <c r="O58" s="89">
        <v>200</v>
      </c>
      <c r="P58" s="89">
        <v>200</v>
      </c>
      <c r="Q58" s="89">
        <v>200</v>
      </c>
      <c r="R58" s="89">
        <v>200</v>
      </c>
      <c r="S58" s="213"/>
      <c r="T58" s="89">
        <v>91.537000000000006</v>
      </c>
      <c r="U58" s="89">
        <v>833.029</v>
      </c>
      <c r="V58" s="89">
        <v>933.81799999999998</v>
      </c>
      <c r="W58" s="89">
        <v>937.39338384083999</v>
      </c>
      <c r="X58" s="89">
        <v>933.81799999999998</v>
      </c>
      <c r="Y58" s="89">
        <v>937.39338384083999</v>
      </c>
      <c r="Z58" s="89">
        <v>933.8180000000001</v>
      </c>
      <c r="AA58" s="89">
        <v>933.8180000000001</v>
      </c>
      <c r="AB58" s="89">
        <v>933.8180000000001</v>
      </c>
      <c r="AC58" s="89">
        <v>937.45300000000009</v>
      </c>
      <c r="AD58" s="89">
        <v>933.8180000000001</v>
      </c>
      <c r="AE58" s="89">
        <v>933.8180000000001</v>
      </c>
      <c r="AF58" s="177"/>
      <c r="AG58" s="177"/>
    </row>
    <row r="59" spans="1:33" s="201" customFormat="1" ht="15.75" customHeight="1" x14ac:dyDescent="0.25">
      <c r="A59" s="204" t="s">
        <v>216</v>
      </c>
      <c r="B59" s="206" t="s">
        <v>328</v>
      </c>
      <c r="C59" s="207"/>
      <c r="D59" s="207">
        <v>59939</v>
      </c>
      <c r="E59" s="207"/>
      <c r="F59" s="208" t="s">
        <v>108</v>
      </c>
      <c r="G59" s="89">
        <v>60</v>
      </c>
      <c r="H59" s="89">
        <v>60</v>
      </c>
      <c r="I59" s="89">
        <v>60</v>
      </c>
      <c r="J59" s="89">
        <v>60</v>
      </c>
      <c r="K59" s="89">
        <v>60</v>
      </c>
      <c r="L59" s="89">
        <v>61</v>
      </c>
      <c r="M59" s="89">
        <v>62</v>
      </c>
      <c r="N59" s="89">
        <v>63</v>
      </c>
      <c r="O59" s="89">
        <v>64</v>
      </c>
      <c r="P59" s="89">
        <v>65</v>
      </c>
      <c r="Q59" s="89">
        <v>66</v>
      </c>
      <c r="R59" s="89">
        <v>67</v>
      </c>
      <c r="S59" s="213"/>
      <c r="T59" s="89">
        <v>163.9798227</v>
      </c>
      <c r="U59" s="89">
        <v>160.429304</v>
      </c>
      <c r="V59" s="89">
        <v>171.61760667057999</v>
      </c>
      <c r="W59" s="89">
        <v>172.12964950150001</v>
      </c>
      <c r="X59" s="89">
        <v>171.61760667057999</v>
      </c>
      <c r="Y59" s="89">
        <v>172.12964950150001</v>
      </c>
      <c r="Z59" s="89">
        <v>171.61760667057999</v>
      </c>
      <c r="AA59" s="89">
        <v>168.84958075641001</v>
      </c>
      <c r="AB59" s="89">
        <v>168.84958075641001</v>
      </c>
      <c r="AC59" s="89">
        <v>169.35336483199998</v>
      </c>
      <c r="AD59" s="89">
        <v>168.84958075641001</v>
      </c>
      <c r="AE59" s="89">
        <v>166.08155484220003</v>
      </c>
      <c r="AF59" s="177"/>
      <c r="AG59" s="177"/>
    </row>
    <row r="60" spans="1:33" s="201" customFormat="1" ht="15.75" customHeight="1" x14ac:dyDescent="0.25">
      <c r="A60" s="204" t="s">
        <v>217</v>
      </c>
      <c r="B60" s="206" t="s">
        <v>197</v>
      </c>
      <c r="C60" s="207"/>
      <c r="D60" s="207">
        <v>60226</v>
      </c>
      <c r="E60" s="207"/>
      <c r="F60" s="208" t="s">
        <v>108</v>
      </c>
      <c r="G60" s="89">
        <v>10.9</v>
      </c>
      <c r="H60" s="89">
        <v>10.9</v>
      </c>
      <c r="I60" s="89">
        <v>10.9</v>
      </c>
      <c r="J60" s="89">
        <v>10.9</v>
      </c>
      <c r="K60" s="89">
        <v>10.9</v>
      </c>
      <c r="L60" s="89">
        <v>10.9</v>
      </c>
      <c r="M60" s="89">
        <v>10.9</v>
      </c>
      <c r="N60" s="89">
        <v>10.9</v>
      </c>
      <c r="O60" s="89">
        <v>10.9</v>
      </c>
      <c r="P60" s="89">
        <v>10.9</v>
      </c>
      <c r="Q60" s="89">
        <v>10.9</v>
      </c>
      <c r="R60" s="89">
        <v>10.9</v>
      </c>
      <c r="S60" s="213"/>
      <c r="T60" s="89">
        <v>22.724566720000002</v>
      </c>
      <c r="U60" s="89">
        <v>23.024999999999999</v>
      </c>
      <c r="V60" s="89">
        <v>22.631074468609999</v>
      </c>
      <c r="W60" s="89">
        <v>22.575886436889999</v>
      </c>
      <c r="X60" s="89">
        <v>22.41006788252</v>
      </c>
      <c r="Y60" s="89">
        <v>22.575886436889999</v>
      </c>
      <c r="Z60" s="89">
        <v>22.410067882520003</v>
      </c>
      <c r="AA60" s="89">
        <v>22.299564588920003</v>
      </c>
      <c r="AB60" s="89">
        <v>22.189061295249999</v>
      </c>
      <c r="AC60" s="89">
        <v>22.132787586799999</v>
      </c>
      <c r="AD60" s="89">
        <v>21.96805470875</v>
      </c>
      <c r="AE60" s="89">
        <v>21.879652074269998</v>
      </c>
      <c r="AF60" s="177"/>
      <c r="AG60" s="177"/>
    </row>
    <row r="61" spans="1:33" s="201" customFormat="1" ht="15.75" customHeight="1" x14ac:dyDescent="0.25">
      <c r="A61" s="204" t="s">
        <v>218</v>
      </c>
      <c r="B61" s="206" t="s">
        <v>189</v>
      </c>
      <c r="C61" s="207"/>
      <c r="D61" s="207">
        <v>63387</v>
      </c>
      <c r="E61" s="207"/>
      <c r="F61" s="208" t="s">
        <v>108</v>
      </c>
      <c r="G61" s="89">
        <v>0</v>
      </c>
      <c r="H61" s="89">
        <v>0</v>
      </c>
      <c r="I61" s="89">
        <v>160</v>
      </c>
      <c r="J61" s="89">
        <v>160</v>
      </c>
      <c r="K61" s="89">
        <v>160</v>
      </c>
      <c r="L61" s="89">
        <v>160</v>
      </c>
      <c r="M61" s="89">
        <v>160</v>
      </c>
      <c r="N61" s="89">
        <v>160</v>
      </c>
      <c r="O61" s="89">
        <v>160</v>
      </c>
      <c r="P61" s="89">
        <v>160</v>
      </c>
      <c r="Q61" s="89">
        <v>160</v>
      </c>
      <c r="R61" s="89">
        <v>160</v>
      </c>
      <c r="S61" s="213"/>
      <c r="T61" s="89">
        <v>0</v>
      </c>
      <c r="U61" s="89">
        <v>8.6451519999999995</v>
      </c>
      <c r="V61" s="89">
        <v>333.36785280653999</v>
      </c>
      <c r="W61" s="89">
        <v>331.70101349909999</v>
      </c>
      <c r="X61" s="89">
        <v>330.04250840998998</v>
      </c>
      <c r="Y61" s="89">
        <v>331.70101349909999</v>
      </c>
      <c r="Z61" s="89">
        <v>330.04250840998998</v>
      </c>
      <c r="AA61" s="89">
        <v>328.39229587782</v>
      </c>
      <c r="AB61" s="89">
        <v>326.75033438982007</v>
      </c>
      <c r="AC61" s="89">
        <v>325.11658271620996</v>
      </c>
      <c r="AD61" s="89">
        <v>323.49099980750998</v>
      </c>
      <c r="AE61" s="89">
        <v>321.87354482643991</v>
      </c>
      <c r="AF61" s="177"/>
      <c r="AG61" s="177"/>
    </row>
    <row r="62" spans="1:33" s="201" customFormat="1" ht="15.75" customHeight="1" x14ac:dyDescent="0.25">
      <c r="A62" s="204" t="s">
        <v>219</v>
      </c>
      <c r="B62" s="206" t="s">
        <v>192</v>
      </c>
      <c r="C62" s="207"/>
      <c r="D62" s="207" t="s">
        <v>325</v>
      </c>
      <c r="E62" s="207"/>
      <c r="F62" s="208" t="s">
        <v>108</v>
      </c>
      <c r="G62" s="89">
        <v>98.5</v>
      </c>
      <c r="H62" s="89">
        <v>98.5</v>
      </c>
      <c r="I62" s="89">
        <v>98.5</v>
      </c>
      <c r="J62" s="89">
        <v>98.5</v>
      </c>
      <c r="K62" s="89">
        <v>98.5</v>
      </c>
      <c r="L62" s="89">
        <v>98.5</v>
      </c>
      <c r="M62" s="89">
        <v>98.5</v>
      </c>
      <c r="N62" s="89">
        <v>98.5</v>
      </c>
      <c r="O62" s="89">
        <v>98.5</v>
      </c>
      <c r="P62" s="89">
        <v>98.5</v>
      </c>
      <c r="Q62" s="89">
        <v>98.5</v>
      </c>
      <c r="R62" s="89">
        <v>98.5</v>
      </c>
      <c r="S62" s="213"/>
      <c r="T62" s="89">
        <v>205.31494654999997</v>
      </c>
      <c r="U62" s="89">
        <v>205.31494654999997</v>
      </c>
      <c r="V62" s="89">
        <v>210.57159373687</v>
      </c>
      <c r="W62" s="89">
        <v>209.77969999999999</v>
      </c>
      <c r="X62" s="89">
        <v>208.17866658541999</v>
      </c>
      <c r="Y62" s="89">
        <v>209.77970000000002</v>
      </c>
      <c r="Z62" s="89">
        <v>208.17866658541999</v>
      </c>
      <c r="AA62" s="89">
        <v>207.06029515382997</v>
      </c>
      <c r="AB62" s="89">
        <v>205.65473649017997</v>
      </c>
      <c r="AC62" s="89">
        <v>205.12640000010998</v>
      </c>
      <c r="AD62" s="89">
        <v>204.07051019669998</v>
      </c>
      <c r="AE62" s="89">
        <v>202.94014764946996</v>
      </c>
      <c r="AF62" s="177"/>
      <c r="AG62" s="177"/>
    </row>
    <row r="63" spans="1:33" s="201" customFormat="1" ht="15.75" customHeight="1" x14ac:dyDescent="0.25">
      <c r="A63" s="204" t="s">
        <v>220</v>
      </c>
      <c r="B63" s="206" t="s">
        <v>200</v>
      </c>
      <c r="C63" s="207"/>
      <c r="D63" s="207">
        <v>56875</v>
      </c>
      <c r="E63" s="207"/>
      <c r="F63" s="208" t="s">
        <v>108</v>
      </c>
      <c r="G63" s="89">
        <v>0.67879283154121861</v>
      </c>
      <c r="H63" s="89">
        <v>0.67879283154121861</v>
      </c>
      <c r="I63" s="89">
        <v>0.67879283154121861</v>
      </c>
      <c r="J63" s="89">
        <v>0.67879283154121861</v>
      </c>
      <c r="K63" s="89">
        <v>1</v>
      </c>
      <c r="L63" s="89">
        <v>1</v>
      </c>
      <c r="M63" s="89">
        <v>1</v>
      </c>
      <c r="N63" s="89">
        <v>1</v>
      </c>
      <c r="O63" s="89">
        <v>1</v>
      </c>
      <c r="P63" s="89">
        <v>0</v>
      </c>
      <c r="Q63" s="89">
        <v>0</v>
      </c>
      <c r="R63" s="89">
        <v>0</v>
      </c>
      <c r="S63" s="213"/>
      <c r="T63" s="89">
        <v>1.502626</v>
      </c>
      <c r="U63" s="89">
        <v>1.575985</v>
      </c>
      <c r="V63" s="89">
        <v>1.6710660000000002</v>
      </c>
      <c r="W63" s="89">
        <v>1.7867550000000001</v>
      </c>
      <c r="X63" s="89">
        <v>1.7867550000000001</v>
      </c>
      <c r="Y63" s="89">
        <v>1.7904350000000002</v>
      </c>
      <c r="Z63" s="89">
        <v>2.1210576723631003</v>
      </c>
      <c r="AA63" s="89">
        <v>2.1210576723631003</v>
      </c>
      <c r="AB63" s="89">
        <v>2.1210576723631003</v>
      </c>
      <c r="AC63" s="89">
        <v>0</v>
      </c>
      <c r="AD63" s="89">
        <v>0</v>
      </c>
      <c r="AE63" s="89">
        <v>0</v>
      </c>
      <c r="AF63" s="177"/>
      <c r="AG63" s="177"/>
    </row>
    <row r="64" spans="1:33" s="201" customFormat="1" ht="15.75" customHeight="1" x14ac:dyDescent="0.25">
      <c r="A64" s="204" t="s">
        <v>221</v>
      </c>
      <c r="B64" s="206" t="s">
        <v>327</v>
      </c>
      <c r="C64" s="207"/>
      <c r="D64" s="207"/>
      <c r="E64" s="207"/>
      <c r="F64" s="208" t="s">
        <v>108</v>
      </c>
      <c r="G64" s="89">
        <v>0</v>
      </c>
      <c r="H64" s="89">
        <v>0</v>
      </c>
      <c r="I64" s="89">
        <v>100</v>
      </c>
      <c r="J64" s="89">
        <v>100</v>
      </c>
      <c r="K64" s="89">
        <v>99.5</v>
      </c>
      <c r="L64" s="89">
        <v>99.5</v>
      </c>
      <c r="M64" s="89">
        <v>99.5</v>
      </c>
      <c r="N64" s="89">
        <v>99.5</v>
      </c>
      <c r="O64" s="89">
        <v>99.5</v>
      </c>
      <c r="P64" s="89">
        <v>99.5</v>
      </c>
      <c r="Q64" s="89">
        <v>99.5</v>
      </c>
      <c r="R64" s="89">
        <v>99.5</v>
      </c>
      <c r="S64" s="213"/>
      <c r="T64" s="89">
        <v>0</v>
      </c>
      <c r="U64" s="89">
        <v>0</v>
      </c>
      <c r="V64" s="89">
        <v>296.45371249442002</v>
      </c>
      <c r="W64" s="89">
        <v>294.46461604467999</v>
      </c>
      <c r="X64" s="89">
        <v>293.54730354948998</v>
      </c>
      <c r="Y64" s="89">
        <v>294.46461604467999</v>
      </c>
      <c r="Z64" s="89">
        <v>293.54730354948998</v>
      </c>
      <c r="AA64" s="89">
        <v>290.64089460194998</v>
      </c>
      <c r="AB64" s="89">
        <v>290.64089460194998</v>
      </c>
      <c r="AC64" s="89">
        <v>288.63363354878999</v>
      </c>
      <c r="AD64" s="89">
        <v>287.73448565754995</v>
      </c>
      <c r="AE64" s="89">
        <v>284.82807671008999</v>
      </c>
      <c r="AF64" s="177"/>
      <c r="AG64" s="177"/>
    </row>
    <row r="65" spans="1:33" s="201" customFormat="1" ht="15.75" customHeight="1" x14ac:dyDescent="0.25">
      <c r="A65" s="204" t="s">
        <v>222</v>
      </c>
      <c r="B65" s="206" t="s">
        <v>302</v>
      </c>
      <c r="C65" s="207"/>
      <c r="D65" s="207"/>
      <c r="E65" s="207"/>
      <c r="F65" s="208" t="s">
        <v>108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200</v>
      </c>
      <c r="M65" s="89">
        <v>200</v>
      </c>
      <c r="N65" s="89">
        <v>200</v>
      </c>
      <c r="O65" s="89">
        <v>200</v>
      </c>
      <c r="P65" s="89">
        <v>200</v>
      </c>
      <c r="Q65" s="89">
        <v>200</v>
      </c>
      <c r="R65" s="89">
        <v>200</v>
      </c>
      <c r="S65" s="213"/>
      <c r="T65" s="89">
        <v>0</v>
      </c>
      <c r="U65" s="89">
        <v>0</v>
      </c>
      <c r="V65" s="89">
        <v>0</v>
      </c>
      <c r="W65" s="89">
        <v>512.43962241932002</v>
      </c>
      <c r="X65" s="89">
        <v>509.87742430552998</v>
      </c>
      <c r="Y65" s="89">
        <v>512.4396224193199</v>
      </c>
      <c r="Z65" s="89">
        <v>509.87742430552998</v>
      </c>
      <c r="AA65" s="89">
        <v>507.32803718579004</v>
      </c>
      <c r="AB65" s="89">
        <v>504.7913969982099</v>
      </c>
      <c r="AC65" s="89">
        <v>502.26744000520995</v>
      </c>
      <c r="AD65" s="89">
        <v>499.75610280030003</v>
      </c>
      <c r="AE65" s="89">
        <v>497.25732231540997</v>
      </c>
      <c r="AF65" s="177"/>
      <c r="AG65" s="177"/>
    </row>
    <row r="66" spans="1:33" s="201" customFormat="1" ht="15.75" customHeight="1" x14ac:dyDescent="0.25">
      <c r="A66" s="204" t="s">
        <v>223</v>
      </c>
      <c r="B66" s="206" t="s">
        <v>303</v>
      </c>
      <c r="C66" s="207"/>
      <c r="D66" s="207"/>
      <c r="E66" s="207"/>
      <c r="F66" s="208" t="s">
        <v>108</v>
      </c>
      <c r="G66" s="89">
        <v>0</v>
      </c>
      <c r="H66" s="89">
        <v>0</v>
      </c>
      <c r="I66" s="89">
        <v>0</v>
      </c>
      <c r="J66" s="89">
        <v>0</v>
      </c>
      <c r="K66" s="89">
        <v>0</v>
      </c>
      <c r="L66" s="89">
        <v>50</v>
      </c>
      <c r="M66" s="89">
        <v>50</v>
      </c>
      <c r="N66" s="89">
        <v>50</v>
      </c>
      <c r="O66" s="89">
        <v>50</v>
      </c>
      <c r="P66" s="89">
        <v>50</v>
      </c>
      <c r="Q66" s="89">
        <v>50</v>
      </c>
      <c r="R66" s="89">
        <v>50</v>
      </c>
      <c r="S66" s="213"/>
      <c r="T66" s="89">
        <v>0</v>
      </c>
      <c r="U66" s="89">
        <v>0</v>
      </c>
      <c r="V66" s="89">
        <v>0</v>
      </c>
      <c r="W66" s="89">
        <v>126.2328999745</v>
      </c>
      <c r="X66" s="89">
        <v>125.6017354767</v>
      </c>
      <c r="Y66" s="89">
        <v>126.23289997450001</v>
      </c>
      <c r="Z66" s="89">
        <v>125.6017354767</v>
      </c>
      <c r="AA66" s="89">
        <v>124.97372679910998</v>
      </c>
      <c r="AB66" s="89">
        <v>124.34885816324</v>
      </c>
      <c r="AC66" s="89">
        <v>123.72711387199001</v>
      </c>
      <c r="AD66" s="89">
        <v>123.10847830478998</v>
      </c>
      <c r="AE66" s="89">
        <v>122.49293591254002</v>
      </c>
      <c r="AF66" s="177"/>
      <c r="AG66" s="177"/>
    </row>
    <row r="67" spans="1:33" s="201" customFormat="1" ht="15.75" customHeight="1" x14ac:dyDescent="0.25">
      <c r="A67" s="204" t="s">
        <v>224</v>
      </c>
      <c r="B67" s="206" t="s">
        <v>300</v>
      </c>
      <c r="C67" s="207"/>
      <c r="D67" s="207">
        <v>62988</v>
      </c>
      <c r="E67" s="207"/>
      <c r="F67" s="208" t="s">
        <v>108</v>
      </c>
      <c r="G67" s="89">
        <v>0</v>
      </c>
      <c r="H67" s="89">
        <v>0</v>
      </c>
      <c r="I67" s="89">
        <v>13</v>
      </c>
      <c r="J67" s="89">
        <v>13</v>
      </c>
      <c r="K67" s="89">
        <v>13</v>
      </c>
      <c r="L67" s="89">
        <v>13</v>
      </c>
      <c r="M67" s="89">
        <v>13</v>
      </c>
      <c r="N67" s="89">
        <v>13</v>
      </c>
      <c r="O67" s="89">
        <v>13</v>
      </c>
      <c r="P67" s="89">
        <v>13</v>
      </c>
      <c r="Q67" s="89">
        <v>13</v>
      </c>
      <c r="R67" s="89">
        <v>13</v>
      </c>
      <c r="S67" s="213"/>
      <c r="T67" s="89">
        <v>0</v>
      </c>
      <c r="U67" s="89">
        <v>0</v>
      </c>
      <c r="V67" s="89">
        <v>32.630654840000005</v>
      </c>
      <c r="W67" s="89">
        <v>31.326188000000002</v>
      </c>
      <c r="X67" s="89">
        <v>31.169449000000004</v>
      </c>
      <c r="Y67" s="89">
        <v>32.318706817799999</v>
      </c>
      <c r="Z67" s="89">
        <v>33.422076800749998</v>
      </c>
      <c r="AA67" s="89">
        <v>33.254966416450003</v>
      </c>
      <c r="AB67" s="89">
        <v>33.088691584389991</v>
      </c>
      <c r="AC67" s="89">
        <v>32.318706817799999</v>
      </c>
      <c r="AD67" s="89">
        <v>32.758631886149999</v>
      </c>
      <c r="AE67" s="89">
        <v>30.876946634369993</v>
      </c>
      <c r="AF67" s="177"/>
      <c r="AG67" s="177"/>
    </row>
    <row r="68" spans="1:33" s="201" customFormat="1" ht="15.75" customHeight="1" x14ac:dyDescent="0.25">
      <c r="A68" s="204" t="s">
        <v>225</v>
      </c>
      <c r="B68" s="206" t="s">
        <v>203</v>
      </c>
      <c r="C68" s="207"/>
      <c r="D68" s="207"/>
      <c r="E68" s="207"/>
      <c r="F68" s="208" t="s">
        <v>108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30.05</v>
      </c>
      <c r="M68" s="89">
        <v>691.15</v>
      </c>
      <c r="N68" s="89">
        <v>691.15</v>
      </c>
      <c r="O68" s="89">
        <v>691.15</v>
      </c>
      <c r="P68" s="89">
        <v>784.36</v>
      </c>
      <c r="Q68" s="89">
        <v>914.92</v>
      </c>
      <c r="R68" s="89">
        <v>1315.69</v>
      </c>
      <c r="S68" s="213"/>
      <c r="T68" s="89">
        <v>0</v>
      </c>
      <c r="U68" s="89">
        <v>0</v>
      </c>
      <c r="V68" s="89">
        <v>0</v>
      </c>
      <c r="W68" s="89">
        <v>0</v>
      </c>
      <c r="X68" s="89">
        <v>0</v>
      </c>
      <c r="Y68" s="89">
        <v>176.44335941929003</v>
      </c>
      <c r="Z68" s="89">
        <v>1857.6573035911699</v>
      </c>
      <c r="AA68" s="89">
        <v>1778.31825663115</v>
      </c>
      <c r="AB68" s="89">
        <v>1799.6242040139402</v>
      </c>
      <c r="AC68" s="89">
        <v>1977.4838887879905</v>
      </c>
      <c r="AD68" s="89">
        <v>2247.7754066348198</v>
      </c>
      <c r="AE68" s="89">
        <v>3076.5216537952001</v>
      </c>
      <c r="AF68" s="177"/>
      <c r="AG68" s="177"/>
    </row>
    <row r="69" spans="1:33" s="201" customFormat="1" ht="15.75" customHeight="1" x14ac:dyDescent="0.25">
      <c r="A69" s="204">
        <v>611</v>
      </c>
      <c r="B69" s="206" t="s">
        <v>204</v>
      </c>
      <c r="C69" s="207"/>
      <c r="D69" s="207"/>
      <c r="E69" s="207"/>
      <c r="F69" s="208" t="s">
        <v>104</v>
      </c>
      <c r="G69" s="89">
        <v>0</v>
      </c>
      <c r="H69" s="89">
        <v>0</v>
      </c>
      <c r="I69" s="89">
        <v>0</v>
      </c>
      <c r="J69" s="89">
        <v>0</v>
      </c>
      <c r="K69" s="89">
        <v>0</v>
      </c>
      <c r="L69" s="89">
        <v>0</v>
      </c>
      <c r="M69" s="89">
        <v>0</v>
      </c>
      <c r="N69" s="89">
        <v>113.4</v>
      </c>
      <c r="O69" s="89">
        <v>113.4</v>
      </c>
      <c r="P69" s="89">
        <v>392.78</v>
      </c>
      <c r="Q69" s="89">
        <v>392.78</v>
      </c>
      <c r="R69" s="89">
        <v>392.78</v>
      </c>
      <c r="S69" s="213"/>
      <c r="T69" s="89">
        <v>0</v>
      </c>
      <c r="U69" s="89">
        <v>0</v>
      </c>
      <c r="V69" s="89">
        <v>0</v>
      </c>
      <c r="W69" s="89">
        <v>0</v>
      </c>
      <c r="X69" s="89">
        <v>0</v>
      </c>
      <c r="Y69" s="89">
        <v>0</v>
      </c>
      <c r="Z69" s="89">
        <v>0</v>
      </c>
      <c r="AA69" s="89">
        <v>383.54462896700994</v>
      </c>
      <c r="AB69" s="89">
        <v>383.27974756788996</v>
      </c>
      <c r="AC69" s="89">
        <v>1325.4721311955</v>
      </c>
      <c r="AD69" s="89">
        <v>1330.76290649507</v>
      </c>
      <c r="AE69" s="89">
        <v>1332.4944959273801</v>
      </c>
      <c r="AF69" s="177"/>
      <c r="AG69" s="177"/>
    </row>
    <row r="70" spans="1:33" s="201" customFormat="1" ht="15.75" customHeight="1" x14ac:dyDescent="0.25">
      <c r="A70" s="204" t="s">
        <v>331</v>
      </c>
      <c r="B70" s="206" t="s">
        <v>305</v>
      </c>
      <c r="C70" s="207"/>
      <c r="D70" s="207"/>
      <c r="E70" s="207"/>
      <c r="F70" s="208" t="s">
        <v>105</v>
      </c>
      <c r="G70" s="89">
        <v>0</v>
      </c>
      <c r="H70" s="89">
        <v>0</v>
      </c>
      <c r="I70" s="89">
        <v>0</v>
      </c>
      <c r="J70" s="89">
        <v>0</v>
      </c>
      <c r="K70" s="89">
        <v>0</v>
      </c>
      <c r="L70" s="89">
        <v>0</v>
      </c>
      <c r="M70" s="89">
        <v>0</v>
      </c>
      <c r="N70" s="89">
        <v>100</v>
      </c>
      <c r="O70" s="89">
        <v>100</v>
      </c>
      <c r="P70" s="89">
        <v>112.18</v>
      </c>
      <c r="Q70" s="89">
        <v>224.95</v>
      </c>
      <c r="R70" s="89">
        <v>224.95</v>
      </c>
      <c r="S70" s="213"/>
      <c r="T70" s="89">
        <v>0</v>
      </c>
      <c r="U70" s="89">
        <v>0</v>
      </c>
      <c r="V70" s="89">
        <v>0</v>
      </c>
      <c r="W70" s="89">
        <v>0</v>
      </c>
      <c r="X70" s="89">
        <v>0</v>
      </c>
      <c r="Y70" s="89">
        <v>0</v>
      </c>
      <c r="Z70" s="89">
        <v>0</v>
      </c>
      <c r="AA70" s="89">
        <v>832.2</v>
      </c>
      <c r="AB70" s="89">
        <v>832.2</v>
      </c>
      <c r="AC70" s="89">
        <v>934.6400000000001</v>
      </c>
      <c r="AD70" s="89">
        <v>1872.4499999999998</v>
      </c>
      <c r="AE70" s="89">
        <v>1872.4499999999998</v>
      </c>
      <c r="AF70" s="177"/>
      <c r="AG70" s="177"/>
    </row>
    <row r="71" spans="1:33" s="201" customFormat="1" ht="15.75" customHeight="1" x14ac:dyDescent="0.25">
      <c r="A71" s="204"/>
      <c r="B71" s="206"/>
      <c r="C71" s="207"/>
      <c r="D71" s="207"/>
      <c r="E71" s="207"/>
      <c r="F71" s="208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13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177"/>
      <c r="AG71" s="177"/>
    </row>
    <row r="72" spans="1:33" s="201" customFormat="1" ht="15.75" customHeight="1" x14ac:dyDescent="0.25">
      <c r="A72" s="204"/>
      <c r="B72" s="206"/>
      <c r="C72" s="207"/>
      <c r="D72" s="207"/>
      <c r="E72" s="207"/>
      <c r="F72" s="208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13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177"/>
      <c r="AG72" s="177"/>
    </row>
    <row r="73" spans="1:33" s="201" customFormat="1" ht="15.75" customHeight="1" x14ac:dyDescent="0.25">
      <c r="A73" s="204"/>
      <c r="B73" s="206"/>
      <c r="C73" s="207"/>
      <c r="D73" s="207"/>
      <c r="E73" s="207"/>
      <c r="F73" s="208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13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177"/>
      <c r="AG73" s="177"/>
    </row>
    <row r="74" spans="1:33" s="201" customFormat="1" ht="15.75" customHeight="1" x14ac:dyDescent="0.25">
      <c r="A74" s="204"/>
      <c r="B74" s="206"/>
      <c r="C74" s="207"/>
      <c r="D74" s="207"/>
      <c r="E74" s="207"/>
      <c r="F74" s="208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13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177"/>
      <c r="AG74" s="177"/>
    </row>
    <row r="75" spans="1:33" s="201" customFormat="1" ht="15.75" customHeight="1" x14ac:dyDescent="0.25">
      <c r="A75" s="204"/>
      <c r="B75" s="206" t="s">
        <v>3</v>
      </c>
      <c r="C75" s="207"/>
      <c r="D75" s="207"/>
      <c r="E75" s="207"/>
      <c r="F75" s="208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13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177"/>
      <c r="AG75" s="177"/>
    </row>
    <row r="76" spans="1:33" s="201" customFormat="1" ht="15.75" customHeight="1" x14ac:dyDescent="0.25">
      <c r="A76" s="204" t="s">
        <v>143</v>
      </c>
      <c r="B76" s="205" t="s">
        <v>69</v>
      </c>
      <c r="C76" s="199"/>
      <c r="D76" s="199"/>
      <c r="E76" s="199"/>
      <c r="F76" s="208"/>
      <c r="G76" s="59">
        <f t="shared" ref="G76:R76" si="10">SUM(G77:G81)</f>
        <v>567.13900000000001</v>
      </c>
      <c r="H76" s="59">
        <f t="shared" si="10"/>
        <v>567.13900000000001</v>
      </c>
      <c r="I76" s="59">
        <f t="shared" si="10"/>
        <v>537</v>
      </c>
      <c r="J76" s="59">
        <f t="shared" si="10"/>
        <v>567.13900000000001</v>
      </c>
      <c r="K76" s="59">
        <f t="shared" si="10"/>
        <v>567.13900000000001</v>
      </c>
      <c r="L76" s="59">
        <f t="shared" si="10"/>
        <v>309.13900000000001</v>
      </c>
      <c r="M76" s="59">
        <f t="shared" si="10"/>
        <v>309.13900000000001</v>
      </c>
      <c r="N76" s="59">
        <f t="shared" si="10"/>
        <v>309.13900000000001</v>
      </c>
      <c r="O76" s="59">
        <f t="shared" si="10"/>
        <v>309.13900000000001</v>
      </c>
      <c r="P76" s="59">
        <f t="shared" si="10"/>
        <v>309.13900000000001</v>
      </c>
      <c r="Q76" s="59">
        <f t="shared" si="10"/>
        <v>309.13900000000001</v>
      </c>
      <c r="R76" s="59">
        <f t="shared" si="10"/>
        <v>309.13900000000001</v>
      </c>
      <c r="S76" s="213"/>
      <c r="T76" s="59">
        <f t="shared" ref="T76:AE76" si="11">SUM(T77:T81)</f>
        <v>1600.2239999999999</v>
      </c>
      <c r="U76" s="59">
        <f t="shared" si="11"/>
        <v>1279.742</v>
      </c>
      <c r="V76" s="59">
        <f t="shared" si="11"/>
        <v>1568.1233654436098</v>
      </c>
      <c r="W76" s="59">
        <f t="shared" si="11"/>
        <v>2111.2301742751915</v>
      </c>
      <c r="X76" s="59">
        <f t="shared" si="11"/>
        <v>1739.8087319834588</v>
      </c>
      <c r="Y76" s="59">
        <f t="shared" si="11"/>
        <v>661.02054346683997</v>
      </c>
      <c r="Z76" s="59">
        <f t="shared" si="11"/>
        <v>661.04295201705986</v>
      </c>
      <c r="AA76" s="59">
        <f t="shared" si="11"/>
        <v>661.05999999216999</v>
      </c>
      <c r="AB76" s="59">
        <f t="shared" si="11"/>
        <v>661.06000004304997</v>
      </c>
      <c r="AC76" s="59">
        <f t="shared" si="11"/>
        <v>661.06000004828991</v>
      </c>
      <c r="AD76" s="59">
        <f t="shared" si="11"/>
        <v>662.01307002241981</v>
      </c>
      <c r="AE76" s="59">
        <f t="shared" si="11"/>
        <v>660.34329524945997</v>
      </c>
      <c r="AF76" s="177"/>
      <c r="AG76" s="177"/>
    </row>
    <row r="77" spans="1:33" s="201" customFormat="1" ht="15.75" customHeight="1" x14ac:dyDescent="0.25">
      <c r="A77" s="204" t="s">
        <v>144</v>
      </c>
      <c r="B77" s="217" t="s">
        <v>183</v>
      </c>
      <c r="C77" s="208"/>
      <c r="D77" s="208"/>
      <c r="E77" s="208"/>
      <c r="F77" s="208" t="s">
        <v>110</v>
      </c>
      <c r="G77" s="242">
        <v>309.13900000000001</v>
      </c>
      <c r="H77" s="242">
        <v>309.13900000000001</v>
      </c>
      <c r="I77" s="242">
        <v>279</v>
      </c>
      <c r="J77" s="242">
        <v>309.13900000000001</v>
      </c>
      <c r="K77" s="242">
        <v>309.13900000000001</v>
      </c>
      <c r="L77" s="242">
        <v>309.13900000000001</v>
      </c>
      <c r="M77" s="242">
        <v>309.13900000000001</v>
      </c>
      <c r="N77" s="242">
        <v>309.13900000000001</v>
      </c>
      <c r="O77" s="242">
        <v>309.13900000000001</v>
      </c>
      <c r="P77" s="242">
        <v>309.13900000000001</v>
      </c>
      <c r="Q77" s="242">
        <v>309.13900000000001</v>
      </c>
      <c r="R77" s="242">
        <v>309.13900000000001</v>
      </c>
      <c r="S77" s="213"/>
      <c r="T77" s="242">
        <v>947.14</v>
      </c>
      <c r="U77" s="242">
        <v>705.53099999999995</v>
      </c>
      <c r="V77" s="242">
        <v>417.70683692307011</v>
      </c>
      <c r="W77" s="242">
        <v>609.45391001709118</v>
      </c>
      <c r="X77" s="242">
        <v>641.2330500023088</v>
      </c>
      <c r="Y77" s="242">
        <v>661.02054346683997</v>
      </c>
      <c r="Z77" s="242">
        <v>661.04295201705986</v>
      </c>
      <c r="AA77" s="242">
        <v>661.05999999216999</v>
      </c>
      <c r="AB77" s="242">
        <v>661.06000004304997</v>
      </c>
      <c r="AC77" s="242">
        <v>661.06000004828991</v>
      </c>
      <c r="AD77" s="242">
        <v>662.01307002241981</v>
      </c>
      <c r="AE77" s="242">
        <v>660.34329524945997</v>
      </c>
      <c r="AF77" s="177"/>
      <c r="AG77" s="177"/>
    </row>
    <row r="78" spans="1:33" s="201" customFormat="1" ht="15.75" customHeight="1" x14ac:dyDescent="0.25">
      <c r="A78" s="204" t="s">
        <v>321</v>
      </c>
      <c r="B78" s="218" t="s">
        <v>184</v>
      </c>
      <c r="C78" s="208"/>
      <c r="D78" s="208"/>
      <c r="E78" s="208"/>
      <c r="F78" s="208" t="s">
        <v>1</v>
      </c>
      <c r="G78" s="242">
        <v>258</v>
      </c>
      <c r="H78" s="242">
        <v>258</v>
      </c>
      <c r="I78" s="242">
        <v>258</v>
      </c>
      <c r="J78" s="242">
        <v>258</v>
      </c>
      <c r="K78" s="242">
        <v>258</v>
      </c>
      <c r="L78" s="242">
        <v>0</v>
      </c>
      <c r="M78" s="242">
        <v>0</v>
      </c>
      <c r="N78" s="242">
        <v>0</v>
      </c>
      <c r="O78" s="242">
        <v>0</v>
      </c>
      <c r="P78" s="242">
        <v>0</v>
      </c>
      <c r="Q78" s="242">
        <v>0</v>
      </c>
      <c r="R78" s="242">
        <v>0</v>
      </c>
      <c r="S78" s="213"/>
      <c r="T78" s="242">
        <v>653.08399999999995</v>
      </c>
      <c r="U78" s="242">
        <v>574.21100000000001</v>
      </c>
      <c r="V78" s="242">
        <v>1150.4165285205397</v>
      </c>
      <c r="W78" s="242">
        <v>1501.7762642581001</v>
      </c>
      <c r="X78" s="242">
        <v>1098.57568198115</v>
      </c>
      <c r="Y78" s="242">
        <v>0</v>
      </c>
      <c r="Z78" s="242">
        <v>0</v>
      </c>
      <c r="AA78" s="242">
        <v>0</v>
      </c>
      <c r="AB78" s="242">
        <v>0</v>
      </c>
      <c r="AC78" s="242">
        <v>0</v>
      </c>
      <c r="AD78" s="242">
        <v>0</v>
      </c>
      <c r="AE78" s="242">
        <v>0</v>
      </c>
      <c r="AF78" s="177"/>
      <c r="AG78" s="177"/>
    </row>
    <row r="79" spans="1:33" s="201" customFormat="1" ht="15.75" customHeight="1" x14ac:dyDescent="0.25">
      <c r="A79" s="204" t="s">
        <v>145</v>
      </c>
      <c r="B79" s="218"/>
      <c r="C79" s="208"/>
      <c r="D79" s="208"/>
      <c r="E79" s="208"/>
      <c r="F79" s="208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13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177"/>
      <c r="AG79" s="177"/>
    </row>
    <row r="80" spans="1:33" s="201" customFormat="1" ht="15.75" customHeight="1" x14ac:dyDescent="0.25">
      <c r="A80" s="204" t="s">
        <v>146</v>
      </c>
      <c r="B80" s="218"/>
      <c r="C80" s="208"/>
      <c r="D80" s="208"/>
      <c r="E80" s="208"/>
      <c r="F80" s="208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13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177"/>
      <c r="AG80" s="177"/>
    </row>
    <row r="81" spans="1:33" s="201" customFormat="1" ht="15.75" customHeight="1" x14ac:dyDescent="0.25">
      <c r="A81" s="204" t="s">
        <v>147</v>
      </c>
      <c r="B81" s="206" t="s">
        <v>17</v>
      </c>
      <c r="C81" s="207"/>
      <c r="D81" s="207"/>
      <c r="E81" s="207"/>
      <c r="F81" s="208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1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177"/>
      <c r="AG81" s="177"/>
    </row>
    <row r="82" spans="1:33" s="201" customFormat="1" ht="15.75" customHeight="1" x14ac:dyDescent="0.25">
      <c r="A82" s="204" t="s">
        <v>171</v>
      </c>
      <c r="B82" s="205" t="s">
        <v>172</v>
      </c>
      <c r="C82" s="207"/>
      <c r="D82" s="207"/>
      <c r="E82" s="207"/>
      <c r="F82" s="208"/>
      <c r="G82" s="59">
        <f>G83</f>
        <v>0</v>
      </c>
      <c r="H82" s="59">
        <f t="shared" ref="H82:R82" si="12">H83</f>
        <v>0</v>
      </c>
      <c r="I82" s="59">
        <f t="shared" si="12"/>
        <v>0</v>
      </c>
      <c r="J82" s="59">
        <f t="shared" si="12"/>
        <v>0</v>
      </c>
      <c r="K82" s="59">
        <f t="shared" si="12"/>
        <v>0</v>
      </c>
      <c r="L82" s="59">
        <f t="shared" si="12"/>
        <v>0</v>
      </c>
      <c r="M82" s="59">
        <f t="shared" si="12"/>
        <v>0</v>
      </c>
      <c r="N82" s="59">
        <f t="shared" si="12"/>
        <v>0</v>
      </c>
      <c r="O82" s="59">
        <f t="shared" si="12"/>
        <v>0</v>
      </c>
      <c r="P82" s="59">
        <f t="shared" si="12"/>
        <v>0</v>
      </c>
      <c r="Q82" s="59">
        <f t="shared" si="12"/>
        <v>0</v>
      </c>
      <c r="R82" s="59">
        <f t="shared" si="12"/>
        <v>0</v>
      </c>
      <c r="S82" s="213"/>
      <c r="T82" s="59">
        <f>T83</f>
        <v>0</v>
      </c>
      <c r="U82" s="59">
        <f t="shared" ref="U82:AE82" si="13">U83</f>
        <v>0</v>
      </c>
      <c r="V82" s="59">
        <f t="shared" si="13"/>
        <v>0</v>
      </c>
      <c r="W82" s="59">
        <f t="shared" si="13"/>
        <v>0</v>
      </c>
      <c r="X82" s="59">
        <f t="shared" si="13"/>
        <v>0</v>
      </c>
      <c r="Y82" s="59">
        <f t="shared" si="13"/>
        <v>0</v>
      </c>
      <c r="Z82" s="59">
        <f t="shared" si="13"/>
        <v>0</v>
      </c>
      <c r="AA82" s="59">
        <f t="shared" si="13"/>
        <v>0</v>
      </c>
      <c r="AB82" s="59">
        <f t="shared" si="13"/>
        <v>0</v>
      </c>
      <c r="AC82" s="59">
        <f t="shared" si="13"/>
        <v>0</v>
      </c>
      <c r="AD82" s="59">
        <f t="shared" si="13"/>
        <v>0</v>
      </c>
      <c r="AE82" s="59">
        <f t="shared" si="13"/>
        <v>0</v>
      </c>
      <c r="AF82" s="177"/>
      <c r="AG82" s="177"/>
    </row>
    <row r="83" spans="1:33" s="201" customFormat="1" ht="15.75" customHeight="1" x14ac:dyDescent="0.25">
      <c r="A83" s="204" t="s">
        <v>173</v>
      </c>
      <c r="B83" s="206"/>
      <c r="C83" s="207"/>
      <c r="D83" s="207"/>
      <c r="E83" s="207"/>
      <c r="F83" s="208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1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177"/>
      <c r="AG83" s="177"/>
    </row>
    <row r="84" spans="1:33" s="201" customFormat="1" ht="15.75" customHeight="1" x14ac:dyDescent="0.25">
      <c r="A84" s="204">
        <v>8</v>
      </c>
      <c r="B84" s="219" t="s">
        <v>329</v>
      </c>
      <c r="C84" s="199"/>
      <c r="D84" s="199"/>
      <c r="E84" s="199"/>
      <c r="F84" s="208"/>
      <c r="G84" s="244">
        <v>165</v>
      </c>
      <c r="H84" s="244">
        <v>310</v>
      </c>
      <c r="I84" s="244">
        <v>-92</v>
      </c>
      <c r="J84" s="244">
        <v>-107</v>
      </c>
      <c r="K84" s="244">
        <v>-117</v>
      </c>
      <c r="L84" s="244">
        <v>-217</v>
      </c>
      <c r="M84" s="244">
        <v>-580</v>
      </c>
      <c r="N84" s="244">
        <v>-780</v>
      </c>
      <c r="O84" s="244">
        <v>-779</v>
      </c>
      <c r="P84" s="244">
        <v>-1151</v>
      </c>
      <c r="Q84" s="244">
        <v>-1334</v>
      </c>
      <c r="R84" s="244">
        <v>-1723</v>
      </c>
      <c r="S84" s="213"/>
      <c r="T84" s="244">
        <v>858.7892270438424</v>
      </c>
      <c r="U84" s="244">
        <v>1307.919637680001</v>
      </c>
      <c r="V84" s="244">
        <v>-1214.436839763368</v>
      </c>
      <c r="W84" s="244">
        <v>-1592.6575422458791</v>
      </c>
      <c r="X84" s="244">
        <v>-1105.8486497951908</v>
      </c>
      <c r="Y84" s="244">
        <v>-434.74688904253344</v>
      </c>
      <c r="Z84" s="244">
        <v>-1485.7078787834744</v>
      </c>
      <c r="AA84" s="244">
        <v>-2083.830647419607</v>
      </c>
      <c r="AB84" s="244">
        <v>-1652.7051448751317</v>
      </c>
      <c r="AC84" s="244">
        <v>-1897.8101239319913</v>
      </c>
      <c r="AD84" s="244">
        <v>-2154.1288057717684</v>
      </c>
      <c r="AE84" s="244">
        <v>-2176.6836623533909</v>
      </c>
      <c r="AF84" s="177"/>
      <c r="AG84" s="177"/>
    </row>
    <row r="85" spans="1:33" s="201" customFormat="1" ht="15.75" customHeight="1" x14ac:dyDescent="0.25">
      <c r="A85" s="204"/>
      <c r="B85" s="206"/>
      <c r="C85" s="207"/>
      <c r="D85" s="207"/>
      <c r="E85" s="207"/>
      <c r="F85" s="208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1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177"/>
      <c r="AG85" s="177"/>
    </row>
    <row r="86" spans="1:33" s="201" customFormat="1" ht="15.75" customHeight="1" x14ac:dyDescent="0.25">
      <c r="A86" s="204"/>
      <c r="B86" s="205" t="s">
        <v>148</v>
      </c>
      <c r="C86" s="220"/>
      <c r="D86" s="220"/>
      <c r="E86" s="220"/>
      <c r="F86" s="208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213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177"/>
      <c r="AG86" s="177"/>
    </row>
    <row r="87" spans="1:33" s="201" customFormat="1" ht="15.75" customHeight="1" x14ac:dyDescent="0.25">
      <c r="A87" s="204">
        <v>9</v>
      </c>
      <c r="B87" s="205" t="s">
        <v>74</v>
      </c>
      <c r="C87" s="221"/>
      <c r="D87" s="221"/>
      <c r="E87" s="221"/>
      <c r="F87" s="208"/>
      <c r="G87" s="59">
        <f t="shared" ref="G87:R87" si="14">G10+G19+G22+G25+G35+G43+G76+G84</f>
        <v>3342.5645204301081</v>
      </c>
      <c r="H87" s="59">
        <f t="shared" si="14"/>
        <v>3487.5645204301081</v>
      </c>
      <c r="I87" s="59">
        <f t="shared" si="14"/>
        <v>3286.481792831541</v>
      </c>
      <c r="J87" s="59">
        <f t="shared" si="14"/>
        <v>3298.6207928315412</v>
      </c>
      <c r="K87" s="59">
        <f t="shared" si="14"/>
        <v>3284.6890000000003</v>
      </c>
      <c r="L87" s="59">
        <f t="shared" si="14"/>
        <v>3285.739</v>
      </c>
      <c r="M87" s="59">
        <f t="shared" si="14"/>
        <v>3282.239</v>
      </c>
      <c r="N87" s="59">
        <f t="shared" si="14"/>
        <v>3294.9390000000003</v>
      </c>
      <c r="O87" s="59">
        <f t="shared" si="14"/>
        <v>3294.9390000000003</v>
      </c>
      <c r="P87" s="59">
        <f t="shared" si="14"/>
        <v>3308.7089999999998</v>
      </c>
      <c r="Q87" s="59">
        <f t="shared" si="14"/>
        <v>3339.0389999999998</v>
      </c>
      <c r="R87" s="59">
        <f t="shared" si="14"/>
        <v>3352.8090000000002</v>
      </c>
      <c r="S87" s="213"/>
      <c r="T87" s="59">
        <f t="shared" ref="T87:AE87" si="15">T10+T19+T22+T25+T35+T43+T76+T84</f>
        <v>10965.252999999999</v>
      </c>
      <c r="U87" s="59">
        <f t="shared" si="15"/>
        <v>11199.501</v>
      </c>
      <c r="V87" s="59">
        <f t="shared" si="15"/>
        <v>10574.38</v>
      </c>
      <c r="W87" s="59">
        <f t="shared" si="15"/>
        <v>10645.38</v>
      </c>
      <c r="X87" s="59">
        <f t="shared" si="15"/>
        <v>10631.38</v>
      </c>
      <c r="Y87" s="59">
        <f t="shared" si="15"/>
        <v>10693.38</v>
      </c>
      <c r="Z87" s="59">
        <f t="shared" si="15"/>
        <v>10695.38</v>
      </c>
      <c r="AA87" s="59">
        <f t="shared" si="15"/>
        <v>10804.38</v>
      </c>
      <c r="AB87" s="59">
        <f t="shared" si="15"/>
        <v>10931.38</v>
      </c>
      <c r="AC87" s="59">
        <f t="shared" si="15"/>
        <v>11129.38</v>
      </c>
      <c r="AD87" s="59">
        <f t="shared" si="15"/>
        <v>11394.38</v>
      </c>
      <c r="AE87" s="59">
        <f t="shared" si="15"/>
        <v>11646.38</v>
      </c>
      <c r="AF87" s="177"/>
      <c r="AG87" s="177"/>
    </row>
    <row r="88" spans="1:33" s="201" customFormat="1" ht="15.75" customHeight="1" x14ac:dyDescent="0.25">
      <c r="A88" s="204">
        <v>10</v>
      </c>
      <c r="B88" s="205" t="s">
        <v>64</v>
      </c>
      <c r="C88" s="221"/>
      <c r="D88" s="221"/>
      <c r="E88" s="221"/>
      <c r="F88" s="208"/>
      <c r="G88" s="59">
        <f>'S-1_REQUIREMENT'!G25</f>
        <v>3342.6244999999999</v>
      </c>
      <c r="H88" s="59">
        <f>'S-1_REQUIREMENT'!H25</f>
        <v>3487.1910000000003</v>
      </c>
      <c r="I88" s="59">
        <f>'S-1_REQUIREMENT'!I25</f>
        <v>3286.125</v>
      </c>
      <c r="J88" s="59">
        <f>'S-1_REQUIREMENT'!J25</f>
        <v>3298.7750000000001</v>
      </c>
      <c r="K88" s="59">
        <f>'S-1_REQUIREMENT'!K25</f>
        <v>3284.9749999999999</v>
      </c>
      <c r="L88" s="59">
        <f>'S-1_REQUIREMENT'!L25</f>
        <v>3286.125</v>
      </c>
      <c r="M88" s="59">
        <f>'S-1_REQUIREMENT'!M25</f>
        <v>3282.6750000000002</v>
      </c>
      <c r="N88" s="59">
        <f>'S-1_REQUIREMENT'!N25</f>
        <v>3295.3249999999998</v>
      </c>
      <c r="O88" s="59">
        <f>'S-1_REQUIREMENT'!O25</f>
        <v>3295.3249999999998</v>
      </c>
      <c r="P88" s="59">
        <f>'S-1_REQUIREMENT'!P25</f>
        <v>3309.125</v>
      </c>
      <c r="Q88" s="59">
        <f>'S-1_REQUIREMENT'!Q25</f>
        <v>3339.0250000000001</v>
      </c>
      <c r="R88" s="59">
        <f>'S-1_REQUIREMENT'!R25</f>
        <v>3352.8249999999998</v>
      </c>
      <c r="S88" s="213"/>
      <c r="T88" s="59">
        <f>'S-1_REQUIREMENT'!G39</f>
        <v>10965.252999999999</v>
      </c>
      <c r="U88" s="59">
        <f>'S-1_REQUIREMENT'!H39</f>
        <v>11199.501</v>
      </c>
      <c r="V88" s="59">
        <f>'S-1_REQUIREMENT'!I39</f>
        <v>10574.38</v>
      </c>
      <c r="W88" s="59">
        <f>'S-1_REQUIREMENT'!J39</f>
        <v>10645.38</v>
      </c>
      <c r="X88" s="59">
        <f>'S-1_REQUIREMENT'!K39</f>
        <v>10631.38</v>
      </c>
      <c r="Y88" s="59">
        <f>'S-1_REQUIREMENT'!L39</f>
        <v>10693.38</v>
      </c>
      <c r="Z88" s="59">
        <f>'S-1_REQUIREMENT'!M39</f>
        <v>10695.38</v>
      </c>
      <c r="AA88" s="59">
        <f>'S-1_REQUIREMENT'!N39</f>
        <v>10804.38</v>
      </c>
      <c r="AB88" s="59">
        <f>'S-1_REQUIREMENT'!O39</f>
        <v>10931.38</v>
      </c>
      <c r="AC88" s="59">
        <f>'S-1_REQUIREMENT'!P39</f>
        <v>11129.38</v>
      </c>
      <c r="AD88" s="59">
        <f>'S-1_REQUIREMENT'!Q39</f>
        <v>11394.38</v>
      </c>
      <c r="AE88" s="59">
        <f>'S-1_REQUIREMENT'!R39</f>
        <v>11646.38</v>
      </c>
      <c r="AF88" s="177"/>
      <c r="AG88" s="177"/>
    </row>
    <row r="89" spans="1:33" s="201" customFormat="1" ht="15.75" customHeight="1" x14ac:dyDescent="0.25">
      <c r="A89" s="204">
        <v>11</v>
      </c>
      <c r="B89" s="205" t="s">
        <v>180</v>
      </c>
      <c r="C89" s="221"/>
      <c r="D89" s="221"/>
      <c r="E89" s="221"/>
      <c r="F89" s="208"/>
      <c r="G89" s="59">
        <f t="shared" ref="G89:R89" si="16">G87-G88</f>
        <v>-5.9979569891766005E-2</v>
      </c>
      <c r="H89" s="59">
        <f t="shared" si="16"/>
        <v>0.37352043010787384</v>
      </c>
      <c r="I89" s="59">
        <f t="shared" si="16"/>
        <v>0.35679283154104269</v>
      </c>
      <c r="J89" s="59">
        <f t="shared" si="16"/>
        <v>-0.15420716845892457</v>
      </c>
      <c r="K89" s="59">
        <f t="shared" si="16"/>
        <v>-0.28599999999960346</v>
      </c>
      <c r="L89" s="59">
        <f t="shared" si="16"/>
        <v>-0.38599999999996726</v>
      </c>
      <c r="M89" s="59">
        <f t="shared" si="16"/>
        <v>-0.43600000000014916</v>
      </c>
      <c r="N89" s="59">
        <f t="shared" si="16"/>
        <v>-0.38599999999951251</v>
      </c>
      <c r="O89" s="59">
        <f t="shared" si="16"/>
        <v>-0.38599999999951251</v>
      </c>
      <c r="P89" s="59">
        <f t="shared" si="16"/>
        <v>-0.41600000000016735</v>
      </c>
      <c r="Q89" s="59">
        <f t="shared" si="16"/>
        <v>1.3999999999668944E-2</v>
      </c>
      <c r="R89" s="59">
        <f t="shared" si="16"/>
        <v>-1.599999999962165E-2</v>
      </c>
      <c r="S89" s="213"/>
      <c r="T89" s="59">
        <f t="shared" ref="T89:AE89" si="17">T87-T88</f>
        <v>0</v>
      </c>
      <c r="U89" s="59">
        <f t="shared" si="17"/>
        <v>0</v>
      </c>
      <c r="V89" s="59">
        <f t="shared" si="17"/>
        <v>0</v>
      </c>
      <c r="W89" s="59">
        <f t="shared" si="17"/>
        <v>0</v>
      </c>
      <c r="X89" s="59">
        <f t="shared" si="17"/>
        <v>0</v>
      </c>
      <c r="Y89" s="59">
        <f t="shared" si="17"/>
        <v>0</v>
      </c>
      <c r="Z89" s="59">
        <f t="shared" si="17"/>
        <v>0</v>
      </c>
      <c r="AA89" s="59">
        <f t="shared" si="17"/>
        <v>0</v>
      </c>
      <c r="AB89" s="59">
        <f t="shared" si="17"/>
        <v>0</v>
      </c>
      <c r="AC89" s="59">
        <f t="shared" si="17"/>
        <v>0</v>
      </c>
      <c r="AD89" s="59">
        <f t="shared" si="17"/>
        <v>0</v>
      </c>
      <c r="AE89" s="59">
        <f t="shared" si="17"/>
        <v>0</v>
      </c>
      <c r="AF89" s="177"/>
      <c r="AG89" s="177"/>
    </row>
    <row r="90" spans="1:33" s="201" customFormat="1" ht="15.75" customHeight="1" x14ac:dyDescent="0.25">
      <c r="A90" s="204">
        <v>12</v>
      </c>
      <c r="B90" s="206" t="s">
        <v>70</v>
      </c>
      <c r="C90" s="221"/>
      <c r="D90" s="221"/>
      <c r="E90" s="221"/>
      <c r="F90" s="208"/>
      <c r="G90" s="89"/>
      <c r="H90" s="89"/>
      <c r="I90" s="89">
        <v>0</v>
      </c>
      <c r="J90" s="89">
        <v>0</v>
      </c>
      <c r="K90" s="89">
        <v>0</v>
      </c>
      <c r="L90" s="89">
        <v>30.05</v>
      </c>
      <c r="M90" s="89">
        <v>691.15</v>
      </c>
      <c r="N90" s="89">
        <v>904.55</v>
      </c>
      <c r="O90" s="89">
        <v>904.55</v>
      </c>
      <c r="P90" s="89">
        <v>1289.32</v>
      </c>
      <c r="Q90" s="89">
        <v>1532.6499999999999</v>
      </c>
      <c r="R90" s="89">
        <v>1933.42</v>
      </c>
      <c r="S90" s="213"/>
      <c r="T90" s="89"/>
      <c r="U90" s="89"/>
      <c r="V90" s="89">
        <v>0</v>
      </c>
      <c r="W90" s="89">
        <v>0</v>
      </c>
      <c r="X90" s="89">
        <v>0</v>
      </c>
      <c r="Y90" s="89">
        <v>176.44335941929003</v>
      </c>
      <c r="Z90" s="89">
        <v>1857.6573035911699</v>
      </c>
      <c r="AA90" s="89">
        <v>2994.0628855981604</v>
      </c>
      <c r="AB90" s="89">
        <v>3015.1039515818302</v>
      </c>
      <c r="AC90" s="89">
        <v>4237.5960199834908</v>
      </c>
      <c r="AD90" s="89">
        <v>5450.9883131298893</v>
      </c>
      <c r="AE90" s="89">
        <v>6281.4661497225798</v>
      </c>
      <c r="AF90" s="177"/>
      <c r="AG90" s="177"/>
    </row>
    <row r="91" spans="1:33" s="201" customFormat="1" ht="15.75" customHeight="1" x14ac:dyDescent="0.25">
      <c r="A91" s="204">
        <v>13</v>
      </c>
      <c r="B91" s="206" t="s">
        <v>18</v>
      </c>
      <c r="C91" s="221"/>
      <c r="D91" s="221"/>
      <c r="E91" s="221"/>
      <c r="F91" s="208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177"/>
      <c r="AG91" s="177"/>
    </row>
    <row r="92" spans="1:33" s="201" customFormat="1" ht="15.75" customHeight="1" x14ac:dyDescent="0.25">
      <c r="A92" s="204">
        <v>14</v>
      </c>
      <c r="B92" s="206" t="s">
        <v>16</v>
      </c>
      <c r="C92" s="221"/>
      <c r="D92" s="221"/>
      <c r="E92" s="221"/>
      <c r="F92" s="208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177"/>
      <c r="AG92" s="177"/>
    </row>
    <row r="93" spans="1:33" s="226" customFormat="1" ht="14.1" customHeight="1" x14ac:dyDescent="0.2">
      <c r="A93" s="223"/>
      <c r="B93" s="224"/>
      <c r="C93" s="224"/>
      <c r="D93" s="224"/>
      <c r="E93" s="224"/>
      <c r="F93" s="224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AF93" s="177"/>
      <c r="AG93" s="177"/>
    </row>
    <row r="94" spans="1:33" s="201" customFormat="1" ht="15.75" x14ac:dyDescent="0.25">
      <c r="A94" s="227" t="s">
        <v>90</v>
      </c>
      <c r="B94" s="228" t="s">
        <v>27</v>
      </c>
      <c r="C94" s="229"/>
      <c r="D94" s="229"/>
      <c r="E94" s="230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AF94" s="177"/>
      <c r="AG94" s="177"/>
    </row>
    <row r="95" spans="1:33" s="201" customFormat="1" ht="28.5" x14ac:dyDescent="0.2">
      <c r="A95" s="232" t="s">
        <v>345</v>
      </c>
      <c r="B95" s="207" t="s">
        <v>330</v>
      </c>
      <c r="C95" s="23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</row>
    <row r="96" spans="1:33" s="201" customFormat="1" x14ac:dyDescent="0.2">
      <c r="A96" s="232" t="s">
        <v>129</v>
      </c>
      <c r="B96" s="207" t="s">
        <v>346</v>
      </c>
      <c r="C96" s="233"/>
      <c r="D96" s="223"/>
      <c r="E96" s="223"/>
      <c r="F96" s="234"/>
      <c r="G96" s="235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AF96" s="177"/>
      <c r="AG96" s="177"/>
    </row>
    <row r="106" spans="1:1" x14ac:dyDescent="0.2">
      <c r="A106" s="236"/>
    </row>
  </sheetData>
  <dataValidations count="2">
    <dataValidation type="textLength" operator="equal" allowBlank="1" showInputMessage="1" showErrorMessage="1" error="Data entry in this cell is not allowed." sqref="G19:R19 G43:R43 G35:R35 G25:R25 G22:R22 G10:R10 G76:R76" xr:uid="{8E020BBA-855E-483A-BBB1-9342BE00B8AC}">
      <formula1>0</formula1>
    </dataValidation>
    <dataValidation type="textLength" operator="equal" allowBlank="1" showInputMessage="1" showErrorMessage="1" error="Data entry in this field is not allowed." sqref="T87:AE87 T10:AE10 T19:AE19 T22:AE22 T25:AE25 T35:AE35 T43:AE43 T76:AE76 T90:U91 G87:R87 G88:AE89" xr:uid="{D8B9FF7C-4458-4B4B-BF8C-7136D36650D8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A89BE6-09E5-417C-9E08-4CE6B28723B6}">
          <x14:formula1>
            <xm:f>Sheet1!$C$6:$C$19</xm:f>
          </x14:formula1>
          <xm:sqref>F11:F18 F20:F21 F36:F42 F23:F24 F81:F84 F29:F34 F65:F75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57"/>
  <sheetViews>
    <sheetView showGridLines="0" tabSelected="1" zoomScale="70" zoomScaleNormal="70" zoomScaleSheetLayoutView="30" workbookViewId="0">
      <selection activeCell="C21" sqref="C21:M22"/>
    </sheetView>
  </sheetViews>
  <sheetFormatPr defaultColWidth="23.125" defaultRowHeight="14.25" x14ac:dyDescent="0.2"/>
  <cols>
    <col min="1" max="1" width="14.125" style="64" bestFit="1" customWidth="1"/>
    <col min="2" max="2" width="49.375" style="64" customWidth="1"/>
    <col min="3" max="3" width="17.625" style="64" customWidth="1"/>
    <col min="4" max="4" width="47.75" style="63" customWidth="1"/>
    <col min="5" max="5" width="29.25" style="64" bestFit="1" customWidth="1"/>
    <col min="6" max="6" width="48.375" style="130" bestFit="1" customWidth="1"/>
    <col min="7" max="7" width="31.125" style="136" bestFit="1" customWidth="1"/>
    <col min="8" max="8" width="31.125" style="136" customWidth="1"/>
    <col min="9" max="9" width="16.625" style="136" bestFit="1" customWidth="1"/>
    <col min="10" max="10" width="21.375" style="136" bestFit="1" customWidth="1"/>
    <col min="11" max="11" width="19.125" style="170" bestFit="1" customWidth="1"/>
    <col min="12" max="12" width="26.625" style="170" bestFit="1" customWidth="1"/>
    <col min="13" max="13" width="26.625" style="170" customWidth="1"/>
    <col min="14" max="15" width="9.125" style="170" bestFit="1" customWidth="1"/>
    <col min="16" max="16" width="2.375" style="170" customWidth="1"/>
    <col min="17" max="19" width="23.125" style="170"/>
    <col min="20" max="20" width="23.125" style="171"/>
    <col min="21" max="16384" width="23.125" style="170"/>
  </cols>
  <sheetData>
    <row r="1" spans="1:20" s="64" customFormat="1" x14ac:dyDescent="0.25">
      <c r="A1" s="64" t="s">
        <v>58</v>
      </c>
      <c r="C1" s="129"/>
      <c r="D1" s="3"/>
      <c r="F1" s="130"/>
      <c r="G1" s="130"/>
      <c r="H1" s="130"/>
      <c r="I1" s="130"/>
      <c r="J1" s="130"/>
    </row>
    <row r="2" spans="1:20" s="64" customFormat="1" x14ac:dyDescent="0.25">
      <c r="A2" s="64" t="s">
        <v>59</v>
      </c>
      <c r="C2" s="129"/>
      <c r="D2" s="63"/>
      <c r="F2" s="130"/>
      <c r="G2" s="130"/>
      <c r="H2" s="130"/>
      <c r="I2" s="130"/>
      <c r="J2" s="130"/>
    </row>
    <row r="3" spans="1:20" s="131" customFormat="1" ht="15.75" customHeight="1" x14ac:dyDescent="0.25">
      <c r="A3" s="6" t="s">
        <v>160</v>
      </c>
      <c r="C3" s="132"/>
      <c r="F3" s="130"/>
      <c r="G3" s="133"/>
      <c r="H3" s="133"/>
      <c r="I3" s="133"/>
      <c r="J3" s="133"/>
      <c r="K3" s="134"/>
      <c r="L3" s="134"/>
      <c r="M3" s="134"/>
    </row>
    <row r="4" spans="1:20" s="131" customFormat="1" ht="15.75" customHeight="1" x14ac:dyDescent="0.25">
      <c r="A4" s="154" t="s">
        <v>155</v>
      </c>
      <c r="C4" s="64" t="s">
        <v>170</v>
      </c>
      <c r="F4" s="130"/>
      <c r="G4" s="130"/>
      <c r="H4" s="130"/>
      <c r="I4" s="130"/>
      <c r="J4" s="130"/>
    </row>
    <row r="5" spans="1:20" s="131" customFormat="1" ht="15.75" customHeight="1" x14ac:dyDescent="0.25">
      <c r="A5" s="64" t="s">
        <v>87</v>
      </c>
      <c r="C5" s="129"/>
      <c r="F5" s="130"/>
      <c r="G5" s="130"/>
      <c r="H5" s="130"/>
      <c r="I5" s="130"/>
      <c r="J5" s="130"/>
    </row>
    <row r="6" spans="1:20" s="131" customFormat="1" ht="15.75" customHeight="1" x14ac:dyDescent="0.25">
      <c r="A6" s="155" t="str">
        <f>'Admin Info'!B6</f>
        <v>Sacramento Municipal Utility District (SMUD)</v>
      </c>
      <c r="C6" s="135"/>
      <c r="F6" s="64"/>
      <c r="G6" s="136"/>
      <c r="H6" s="136"/>
      <c r="I6" s="136"/>
      <c r="J6" s="136"/>
      <c r="K6" s="137"/>
      <c r="L6" s="137"/>
      <c r="M6" s="137"/>
      <c r="N6" s="133"/>
    </row>
    <row r="7" spans="1:20" s="162" customFormat="1" x14ac:dyDescent="0.25">
      <c r="A7" s="156"/>
      <c r="B7" s="140"/>
      <c r="C7" s="138" t="s">
        <v>92</v>
      </c>
      <c r="D7" s="139"/>
      <c r="E7" s="140"/>
      <c r="F7" s="141"/>
      <c r="G7" s="142"/>
      <c r="H7" s="142"/>
      <c r="I7" s="142"/>
      <c r="J7" s="142"/>
      <c r="K7" s="140"/>
      <c r="L7" s="140"/>
      <c r="M7" s="140"/>
      <c r="N7" s="140"/>
      <c r="O7" s="140"/>
    </row>
    <row r="8" spans="1:20" s="163" customFormat="1" ht="30" x14ac:dyDescent="0.25">
      <c r="A8" s="152" t="s">
        <v>118</v>
      </c>
      <c r="B8" s="152" t="s">
        <v>44</v>
      </c>
      <c r="C8" s="152" t="s">
        <v>97</v>
      </c>
      <c r="D8" s="152" t="s">
        <v>13</v>
      </c>
      <c r="E8" s="152" t="s">
        <v>159</v>
      </c>
      <c r="F8" s="152" t="s">
        <v>82</v>
      </c>
      <c r="G8" s="152" t="s">
        <v>83</v>
      </c>
      <c r="H8" s="152" t="s">
        <v>98</v>
      </c>
      <c r="I8" s="153" t="s">
        <v>84</v>
      </c>
      <c r="J8" s="153" t="s">
        <v>85</v>
      </c>
      <c r="K8" s="152" t="s">
        <v>80</v>
      </c>
      <c r="L8" s="152" t="s">
        <v>86</v>
      </c>
      <c r="M8" s="152" t="s">
        <v>163</v>
      </c>
      <c r="N8" s="152" t="s">
        <v>53</v>
      </c>
      <c r="O8" s="152" t="s">
        <v>54</v>
      </c>
    </row>
    <row r="9" spans="1:20" s="64" customFormat="1" x14ac:dyDescent="0.2">
      <c r="A9" s="143"/>
      <c r="B9" s="144"/>
      <c r="C9" s="144"/>
      <c r="D9" s="145"/>
      <c r="E9" s="143"/>
      <c r="F9" s="146"/>
      <c r="G9" s="146"/>
      <c r="H9" s="146"/>
      <c r="I9" s="146"/>
      <c r="J9" s="146"/>
      <c r="K9" s="143"/>
      <c r="L9" s="143"/>
      <c r="M9" s="143"/>
      <c r="N9" s="143"/>
      <c r="O9" s="143"/>
      <c r="T9" s="159"/>
    </row>
    <row r="10" spans="1:20" s="64" customFormat="1" ht="15.75" x14ac:dyDescent="0.2">
      <c r="A10" s="143" t="str">
        <f>'S-2_SUPPLY - Plexos'!A45</f>
        <v>6c</v>
      </c>
      <c r="B10" s="143" t="str">
        <f>'S-2_SUPPLY - Plexos'!B45</f>
        <v>Camp Far West</v>
      </c>
      <c r="C10" s="164" t="s">
        <v>149</v>
      </c>
      <c r="D10" s="164" t="s">
        <v>280</v>
      </c>
      <c r="E10" s="164" t="s">
        <v>281</v>
      </c>
      <c r="F10" s="164" t="s">
        <v>282</v>
      </c>
      <c r="G10" s="164" t="s">
        <v>244</v>
      </c>
      <c r="H10" s="164" t="s">
        <v>245</v>
      </c>
      <c r="I10" s="167">
        <v>32916</v>
      </c>
      <c r="J10" s="167">
        <v>48030</v>
      </c>
      <c r="K10" s="164" t="s">
        <v>283</v>
      </c>
      <c r="L10" s="164" t="s">
        <v>284</v>
      </c>
      <c r="M10" s="164" t="s">
        <v>247</v>
      </c>
      <c r="N10" s="143"/>
      <c r="O10" s="143"/>
      <c r="T10" s="159"/>
    </row>
    <row r="11" spans="1:20" s="64" customFormat="1" ht="15.75" x14ac:dyDescent="0.2">
      <c r="A11" s="143" t="str">
        <f>'S-2_SUPPLY - Plexos'!A46</f>
        <v>6d</v>
      </c>
      <c r="B11" s="143" t="str">
        <f>'S-2_SUPPLY - Plexos'!B46</f>
        <v>Kiefer H416/J992 (8.3MW)</v>
      </c>
      <c r="C11" s="164" t="s">
        <v>248</v>
      </c>
      <c r="D11" s="165" t="s">
        <v>268</v>
      </c>
      <c r="E11" s="164" t="s">
        <v>243</v>
      </c>
      <c r="F11" s="166" t="s">
        <v>269</v>
      </c>
      <c r="G11" s="166" t="s">
        <v>255</v>
      </c>
      <c r="H11" s="166" t="s">
        <v>256</v>
      </c>
      <c r="I11" s="167">
        <v>41974</v>
      </c>
      <c r="J11" s="167">
        <v>46022</v>
      </c>
      <c r="K11" s="164" t="s">
        <v>270</v>
      </c>
      <c r="L11" s="164" t="s">
        <v>271</v>
      </c>
      <c r="M11" s="164" t="s">
        <v>247</v>
      </c>
      <c r="N11" s="143"/>
      <c r="O11" s="143"/>
      <c r="T11" s="159"/>
    </row>
    <row r="12" spans="1:20" s="64" customFormat="1" ht="15.75" x14ac:dyDescent="0.2">
      <c r="A12" s="143" t="str">
        <f>'S-2_SUPPLY - Plexos'!A47</f>
        <v>6e</v>
      </c>
      <c r="B12" s="143" t="str">
        <f>'S-2_SUPPLY - Plexos'!B47</f>
        <v>Kiefer I738 (5.7MW)</v>
      </c>
      <c r="C12" s="164" t="s">
        <v>248</v>
      </c>
      <c r="D12" s="165" t="s">
        <v>272</v>
      </c>
      <c r="E12" s="164" t="s">
        <v>243</v>
      </c>
      <c r="F12" s="166" t="s">
        <v>273</v>
      </c>
      <c r="G12" s="166" t="s">
        <v>255</v>
      </c>
      <c r="H12" s="166" t="s">
        <v>256</v>
      </c>
      <c r="I12" s="167">
        <v>42453</v>
      </c>
      <c r="J12" s="167">
        <v>46104</v>
      </c>
      <c r="K12" s="164" t="s">
        <v>274</v>
      </c>
      <c r="L12" s="164" t="s">
        <v>271</v>
      </c>
      <c r="M12" s="164" t="s">
        <v>247</v>
      </c>
      <c r="N12" s="143"/>
      <c r="O12" s="143"/>
      <c r="T12" s="159"/>
    </row>
    <row r="13" spans="1:20" s="64" customFormat="1" ht="31.5" x14ac:dyDescent="0.2">
      <c r="A13" s="143" t="str">
        <f>'S-2_SUPPLY - Plexos'!A48</f>
        <v>6f</v>
      </c>
      <c r="B13" s="143" t="str">
        <f>'S-2_SUPPLY - Plexos'!B48</f>
        <v>Loyalton-Biomass</v>
      </c>
      <c r="C13" s="164" t="s">
        <v>248</v>
      </c>
      <c r="D13" s="165" t="s">
        <v>309</v>
      </c>
      <c r="E13" s="164" t="s">
        <v>243</v>
      </c>
      <c r="F13" s="166" t="s">
        <v>310</v>
      </c>
      <c r="G13" s="166" t="s">
        <v>244</v>
      </c>
      <c r="H13" s="166" t="s">
        <v>245</v>
      </c>
      <c r="I13" s="167">
        <v>43210</v>
      </c>
      <c r="J13" s="167">
        <v>45035</v>
      </c>
      <c r="K13" s="164" t="s">
        <v>311</v>
      </c>
      <c r="L13" s="164" t="s">
        <v>251</v>
      </c>
      <c r="M13" s="164" t="s">
        <v>247</v>
      </c>
      <c r="N13" s="143"/>
      <c r="O13" s="143"/>
      <c r="T13" s="159"/>
    </row>
    <row r="14" spans="1:20" s="64" customFormat="1" ht="31.5" x14ac:dyDescent="0.2">
      <c r="A14" s="143" t="str">
        <f>'S-2_SUPPLY - Plexos'!A49</f>
        <v>6g</v>
      </c>
      <c r="B14" s="247" t="str">
        <f>'S-2_SUPPLY - Plexos'!B49</f>
        <v>New Hope</v>
      </c>
      <c r="C14" s="164" t="s">
        <v>248</v>
      </c>
      <c r="D14" s="164" t="s">
        <v>286</v>
      </c>
      <c r="E14" s="164" t="s">
        <v>243</v>
      </c>
      <c r="F14" s="164" t="s">
        <v>287</v>
      </c>
      <c r="G14" s="164" t="s">
        <v>255</v>
      </c>
      <c r="H14" s="164" t="s">
        <v>256</v>
      </c>
      <c r="I14" s="167">
        <v>41502</v>
      </c>
      <c r="J14" s="167">
        <v>48823</v>
      </c>
      <c r="K14" s="164" t="s">
        <v>288</v>
      </c>
      <c r="L14" s="164" t="s">
        <v>251</v>
      </c>
      <c r="M14" s="164" t="s">
        <v>247</v>
      </c>
      <c r="N14" s="143"/>
      <c r="O14" s="143"/>
      <c r="T14" s="159"/>
    </row>
    <row r="15" spans="1:20" s="64" customFormat="1" ht="15.75" x14ac:dyDescent="0.2">
      <c r="A15" s="143" t="str">
        <f>'S-2_SUPPLY - Plexos'!A50</f>
        <v>6h</v>
      </c>
      <c r="B15" s="247" t="str">
        <f>'S-2_SUPPLY - Plexos'!B50</f>
        <v>SantaCruz</v>
      </c>
      <c r="C15" s="249"/>
      <c r="D15" s="249"/>
      <c r="E15" s="249"/>
      <c r="F15" s="249"/>
      <c r="G15" s="249"/>
      <c r="H15" s="249"/>
      <c r="I15" s="250"/>
      <c r="J15" s="250"/>
      <c r="K15" s="249"/>
      <c r="L15" s="249"/>
      <c r="M15" s="249"/>
      <c r="N15" s="143"/>
      <c r="O15" s="143"/>
      <c r="T15" s="159"/>
    </row>
    <row r="16" spans="1:20" s="64" customFormat="1" ht="31.5" x14ac:dyDescent="0.2">
      <c r="A16" s="143" t="str">
        <f>'S-2_SUPPLY - Plexos'!A51</f>
        <v>6i</v>
      </c>
      <c r="B16" s="247" t="str">
        <f>'S-2_SUPPLY - Plexos'!B51</f>
        <v>Van Steyn</v>
      </c>
      <c r="C16" s="164" t="s">
        <v>248</v>
      </c>
      <c r="D16" s="164" t="s">
        <v>293</v>
      </c>
      <c r="E16" s="164" t="s">
        <v>243</v>
      </c>
      <c r="F16" s="164" t="s">
        <v>294</v>
      </c>
      <c r="G16" s="164" t="s">
        <v>255</v>
      </c>
      <c r="H16" s="164" t="s">
        <v>256</v>
      </c>
      <c r="I16" s="167">
        <v>42271</v>
      </c>
      <c r="J16" s="167">
        <v>45931</v>
      </c>
      <c r="K16" s="164" t="s">
        <v>295</v>
      </c>
      <c r="L16" s="164" t="s">
        <v>251</v>
      </c>
      <c r="M16" s="164" t="s">
        <v>247</v>
      </c>
      <c r="N16" s="143"/>
      <c r="O16" s="143"/>
      <c r="T16" s="159"/>
    </row>
    <row r="17" spans="1:20" s="64" customFormat="1" ht="31.5" x14ac:dyDescent="0.2">
      <c r="A17" s="143" t="str">
        <f>'S-2_SUPPLY - Plexos'!A52</f>
        <v>6j</v>
      </c>
      <c r="B17" s="247" t="str">
        <f>'S-2_SUPPLY - Plexos'!B52</f>
        <v>Van Warmerdam</v>
      </c>
      <c r="C17" s="164" t="s">
        <v>248</v>
      </c>
      <c r="D17" s="164" t="s">
        <v>296</v>
      </c>
      <c r="E17" s="164" t="s">
        <v>243</v>
      </c>
      <c r="F17" s="164" t="s">
        <v>297</v>
      </c>
      <c r="G17" s="164" t="s">
        <v>255</v>
      </c>
      <c r="H17" s="164" t="s">
        <v>256</v>
      </c>
      <c r="I17" s="167">
        <v>41423</v>
      </c>
      <c r="J17" s="167">
        <v>48731</v>
      </c>
      <c r="K17" s="164" t="s">
        <v>298</v>
      </c>
      <c r="L17" s="164" t="s">
        <v>251</v>
      </c>
      <c r="M17" s="164" t="s">
        <v>247</v>
      </c>
      <c r="N17" s="143"/>
      <c r="O17" s="143"/>
      <c r="T17" s="159"/>
    </row>
    <row r="18" spans="1:20" s="64" customFormat="1" ht="15.75" x14ac:dyDescent="0.2">
      <c r="A18" s="143" t="str">
        <f>'S-2_SUPPLY - Plexos'!A53</f>
        <v>6k</v>
      </c>
      <c r="B18" s="247" t="str">
        <f>'S-2_SUPPLY - Plexos'!B53</f>
        <v>Yolo</v>
      </c>
      <c r="C18" s="164" t="s">
        <v>248</v>
      </c>
      <c r="D18" s="164" t="s">
        <v>275</v>
      </c>
      <c r="E18" s="164" t="s">
        <v>276</v>
      </c>
      <c r="F18" s="164" t="s">
        <v>277</v>
      </c>
      <c r="G18" s="164" t="s">
        <v>244</v>
      </c>
      <c r="H18" s="164" t="s">
        <v>245</v>
      </c>
      <c r="I18" s="167">
        <v>38899</v>
      </c>
      <c r="J18" s="167">
        <v>46203</v>
      </c>
      <c r="K18" s="164" t="s">
        <v>278</v>
      </c>
      <c r="L18" s="164" t="s">
        <v>279</v>
      </c>
      <c r="M18" s="164" t="s">
        <v>247</v>
      </c>
      <c r="N18" s="143"/>
      <c r="O18" s="143"/>
      <c r="T18" s="159"/>
    </row>
    <row r="19" spans="1:20" s="64" customFormat="1" ht="15.75" x14ac:dyDescent="0.2">
      <c r="A19" s="143" t="str">
        <f>'S-2_SUPPLY - Plexos'!A54</f>
        <v>6l</v>
      </c>
      <c r="B19" s="247" t="str">
        <f>'S-2_SUPPLY - Plexos'!B54</f>
        <v>Rock Tenn (Simpson) - Biomass</v>
      </c>
      <c r="C19" s="251"/>
      <c r="D19" s="252"/>
      <c r="E19" s="249"/>
      <c r="F19" s="253"/>
      <c r="G19" s="253"/>
      <c r="H19" s="253"/>
      <c r="I19" s="250"/>
      <c r="J19" s="250"/>
      <c r="K19" s="249"/>
      <c r="L19" s="249"/>
      <c r="M19" s="249"/>
      <c r="N19" s="143"/>
      <c r="O19" s="143"/>
      <c r="T19" s="159"/>
    </row>
    <row r="20" spans="1:20" s="64" customFormat="1" ht="31.5" x14ac:dyDescent="0.2">
      <c r="A20" s="143" t="str">
        <f>'S-2_SUPPLY - Plexos'!A55</f>
        <v>6m</v>
      </c>
      <c r="B20" s="247" t="str">
        <f>'S-2_SUPPLY - Plexos'!B55</f>
        <v>CalGeo - Geothermal</v>
      </c>
      <c r="C20" s="165" t="s">
        <v>105</v>
      </c>
      <c r="D20" s="165" t="s">
        <v>257</v>
      </c>
      <c r="E20" s="164" t="s">
        <v>243</v>
      </c>
      <c r="F20" s="166" t="s">
        <v>258</v>
      </c>
      <c r="G20" s="166" t="s">
        <v>259</v>
      </c>
      <c r="H20" s="166" t="s">
        <v>260</v>
      </c>
      <c r="I20" s="167" t="s">
        <v>261</v>
      </c>
      <c r="J20" s="167">
        <v>51135</v>
      </c>
      <c r="K20" s="164" t="s">
        <v>262</v>
      </c>
      <c r="L20" s="164" t="s">
        <v>263</v>
      </c>
      <c r="M20" s="164" t="s">
        <v>264</v>
      </c>
      <c r="N20" s="143"/>
      <c r="O20" s="143"/>
      <c r="T20" s="159"/>
    </row>
    <row r="21" spans="1:20" s="64" customFormat="1" ht="15.75" x14ac:dyDescent="0.2">
      <c r="A21" s="143" t="str">
        <f>'S-2_SUPPLY - Plexos'!A56</f>
        <v>6n</v>
      </c>
      <c r="B21" s="247" t="str">
        <f>'S-2_SUPPLY - Plexos'!B56</f>
        <v>Patua (Gradient/Vulcan) - Geothermal</v>
      </c>
      <c r="C21" s="251"/>
      <c r="D21" s="251"/>
      <c r="E21" s="249"/>
      <c r="F21" s="253"/>
      <c r="G21" s="253"/>
      <c r="H21" s="253"/>
      <c r="I21" s="250"/>
      <c r="J21" s="250"/>
      <c r="K21" s="249"/>
      <c r="L21" s="249"/>
      <c r="M21" s="249"/>
      <c r="N21" s="143"/>
      <c r="O21" s="143"/>
      <c r="T21" s="159"/>
    </row>
    <row r="22" spans="1:20" s="64" customFormat="1" ht="15.75" x14ac:dyDescent="0.2">
      <c r="A22" s="143" t="str">
        <f>'S-2_SUPPLY - Plexos'!A57</f>
        <v>6o</v>
      </c>
      <c r="B22" s="247" t="str">
        <f>'S-2_SUPPLY - Plexos'!B57</f>
        <v>Iberdrola (PPM) - Wind</v>
      </c>
      <c r="C22" s="251"/>
      <c r="D22" s="251"/>
      <c r="E22" s="249"/>
      <c r="F22" s="253"/>
      <c r="G22" s="253"/>
      <c r="H22" s="253"/>
      <c r="I22" s="250"/>
      <c r="J22" s="250"/>
      <c r="K22" s="249"/>
      <c r="L22" s="249"/>
      <c r="M22" s="249"/>
      <c r="N22" s="143"/>
      <c r="O22" s="143"/>
      <c r="T22" s="159"/>
    </row>
    <row r="23" spans="1:20" s="64" customFormat="1" ht="15" customHeight="1" x14ac:dyDescent="0.2">
      <c r="A23" s="143" t="str">
        <f>'S-2_SUPPLY - Plexos'!A58</f>
        <v>6p</v>
      </c>
      <c r="B23" s="247" t="str">
        <f>'S-2_SUPPLY - Plexos'!B58</f>
        <v>Grady - Wind</v>
      </c>
      <c r="C23" s="165" t="s">
        <v>104</v>
      </c>
      <c r="D23" s="168" t="s">
        <v>249</v>
      </c>
      <c r="E23" s="164" t="s">
        <v>243</v>
      </c>
      <c r="F23" s="166" t="s">
        <v>249</v>
      </c>
      <c r="G23" s="166" t="s">
        <v>244</v>
      </c>
      <c r="H23" s="166" t="s">
        <v>244</v>
      </c>
      <c r="I23" s="167">
        <v>43466</v>
      </c>
      <c r="J23" s="167">
        <v>52597</v>
      </c>
      <c r="K23" s="164" t="s">
        <v>250</v>
      </c>
      <c r="L23" s="164" t="s">
        <v>251</v>
      </c>
      <c r="M23" s="164" t="s">
        <v>247</v>
      </c>
      <c r="N23" s="143"/>
      <c r="O23" s="143"/>
      <c r="T23" s="159"/>
    </row>
    <row r="24" spans="1:20" s="64" customFormat="1" ht="31.5" x14ac:dyDescent="0.2">
      <c r="A24" s="143" t="str">
        <f>'S-2_SUPPLY - Plexos'!A59</f>
        <v>6q</v>
      </c>
      <c r="B24" s="143" t="str">
        <f>'S-2_SUPPLY - Plexos'!B59</f>
        <v>Great Valley (Recurrent) Solar</v>
      </c>
      <c r="C24" s="165" t="s">
        <v>150</v>
      </c>
      <c r="D24" s="168" t="s">
        <v>252</v>
      </c>
      <c r="E24" s="164" t="s">
        <v>243</v>
      </c>
      <c r="F24" s="168" t="s">
        <v>253</v>
      </c>
      <c r="G24" s="166" t="s">
        <v>244</v>
      </c>
      <c r="H24" s="166" t="s">
        <v>244</v>
      </c>
      <c r="I24" s="167">
        <v>43100</v>
      </c>
      <c r="J24" s="167">
        <v>50405</v>
      </c>
      <c r="K24" s="164" t="s">
        <v>254</v>
      </c>
      <c r="L24" s="164" t="s">
        <v>251</v>
      </c>
      <c r="M24" s="164" t="s">
        <v>247</v>
      </c>
      <c r="N24" s="143"/>
      <c r="O24" s="143"/>
      <c r="T24" s="159"/>
    </row>
    <row r="25" spans="1:20" s="64" customFormat="1" ht="31.5" x14ac:dyDescent="0.2">
      <c r="A25" s="143" t="str">
        <f>'S-2_SUPPLY - Plexos'!A60</f>
        <v>6r</v>
      </c>
      <c r="B25" s="143" t="str">
        <f>'S-2_SUPPLY - Plexos'!B60</f>
        <v>RanchoSeco PV1</v>
      </c>
      <c r="C25" s="164" t="s">
        <v>150</v>
      </c>
      <c r="D25" s="164" t="s">
        <v>312</v>
      </c>
      <c r="E25" s="164" t="s">
        <v>243</v>
      </c>
      <c r="F25" s="164" t="s">
        <v>313</v>
      </c>
      <c r="G25" s="164" t="s">
        <v>255</v>
      </c>
      <c r="H25" s="164" t="s">
        <v>256</v>
      </c>
      <c r="I25" s="167">
        <v>42593</v>
      </c>
      <c r="J25" s="167">
        <v>49919</v>
      </c>
      <c r="K25" s="164" t="s">
        <v>285</v>
      </c>
      <c r="L25" s="164" t="s">
        <v>251</v>
      </c>
      <c r="M25" s="164" t="s">
        <v>247</v>
      </c>
      <c r="N25" s="143"/>
      <c r="O25" s="143"/>
      <c r="T25" s="159"/>
    </row>
    <row r="26" spans="1:20" s="64" customFormat="1" ht="31.5" x14ac:dyDescent="0.2">
      <c r="A26" s="143" t="str">
        <f>'S-2_SUPPLY - Plexos'!A61</f>
        <v>6s</v>
      </c>
      <c r="B26" s="143" t="str">
        <f>'S-2_SUPPLY - Plexos'!B61</f>
        <v>RanchoSeco PV2</v>
      </c>
      <c r="C26" s="165" t="s">
        <v>150</v>
      </c>
      <c r="D26" s="165" t="s">
        <v>306</v>
      </c>
      <c r="E26" s="164" t="s">
        <v>243</v>
      </c>
      <c r="F26" s="164" t="s">
        <v>307</v>
      </c>
      <c r="G26" s="164" t="s">
        <v>255</v>
      </c>
      <c r="H26" s="164" t="s">
        <v>256</v>
      </c>
      <c r="I26" s="167">
        <v>44237</v>
      </c>
      <c r="J26" s="167">
        <v>55193</v>
      </c>
      <c r="K26" s="164" t="s">
        <v>308</v>
      </c>
      <c r="L26" s="164" t="s">
        <v>251</v>
      </c>
      <c r="M26" s="164" t="s">
        <v>247</v>
      </c>
      <c r="N26" s="143"/>
      <c r="O26" s="143"/>
      <c r="T26" s="159"/>
    </row>
    <row r="27" spans="1:20" s="64" customFormat="1" ht="31.5" x14ac:dyDescent="0.2">
      <c r="A27" s="143" t="str">
        <f>'S-2_SUPPLY - Plexos'!A62</f>
        <v>6t</v>
      </c>
      <c r="B27" s="143" t="str">
        <f>'S-2_SUPPLY - Plexos'!B62</f>
        <v>Feed-in-Tariff Photovoltaic - Solar</v>
      </c>
      <c r="C27" s="164" t="s">
        <v>150</v>
      </c>
      <c r="D27" s="165" t="s">
        <v>265</v>
      </c>
      <c r="E27" s="164" t="s">
        <v>243</v>
      </c>
      <c r="F27" s="166" t="s">
        <v>265</v>
      </c>
      <c r="G27" s="166" t="s">
        <v>255</v>
      </c>
      <c r="H27" s="166" t="s">
        <v>256</v>
      </c>
      <c r="I27" s="167" t="s">
        <v>266</v>
      </c>
      <c r="J27" s="167" t="s">
        <v>267</v>
      </c>
      <c r="K27" s="164">
        <v>98.5</v>
      </c>
      <c r="L27" s="164" t="s">
        <v>251</v>
      </c>
      <c r="M27" s="164" t="s">
        <v>247</v>
      </c>
      <c r="N27" s="143"/>
      <c r="O27" s="143"/>
      <c r="T27" s="159"/>
    </row>
    <row r="28" spans="1:20" s="64" customFormat="1" ht="31.5" x14ac:dyDescent="0.2">
      <c r="A28" s="143" t="str">
        <f>'S-2_SUPPLY - Plexos'!A63</f>
        <v>6u</v>
      </c>
      <c r="B28" s="143" t="str">
        <f>'S-2_SUPPLY - Plexos'!B63</f>
        <v>EnXco</v>
      </c>
      <c r="C28" s="164" t="s">
        <v>150</v>
      </c>
      <c r="D28" s="164" t="s">
        <v>289</v>
      </c>
      <c r="E28" s="164" t="s">
        <v>243</v>
      </c>
      <c r="F28" s="164" t="s">
        <v>290</v>
      </c>
      <c r="G28" s="164" t="s">
        <v>255</v>
      </c>
      <c r="H28" s="164" t="s">
        <v>256</v>
      </c>
      <c r="I28" s="167">
        <v>39671</v>
      </c>
      <c r="J28" s="167">
        <v>46997</v>
      </c>
      <c r="K28" s="164" t="s">
        <v>291</v>
      </c>
      <c r="L28" s="164" t="s">
        <v>251</v>
      </c>
      <c r="M28" s="164" t="s">
        <v>292</v>
      </c>
      <c r="N28" s="143"/>
      <c r="O28" s="143"/>
      <c r="T28" s="159"/>
    </row>
    <row r="29" spans="1:20" s="64" customFormat="1" ht="31.5" x14ac:dyDescent="0.2">
      <c r="A29" s="143" t="str">
        <f>'S-2_SUPPLY - Plexos'!A64</f>
        <v>6v</v>
      </c>
      <c r="B29" s="143" t="str">
        <f>'S-2_SUPPLY - Plexos'!B64</f>
        <v>Navajo Solar</v>
      </c>
      <c r="C29" s="164" t="s">
        <v>150</v>
      </c>
      <c r="D29" s="164" t="s">
        <v>314</v>
      </c>
      <c r="E29" s="164" t="s">
        <v>243</v>
      </c>
      <c r="F29" s="164" t="s">
        <v>314</v>
      </c>
      <c r="G29" s="164" t="s">
        <v>244</v>
      </c>
      <c r="H29" s="164" t="s">
        <v>244</v>
      </c>
      <c r="I29" s="167">
        <v>44562</v>
      </c>
      <c r="J29" s="167">
        <v>55519</v>
      </c>
      <c r="K29" s="164" t="s">
        <v>299</v>
      </c>
      <c r="L29" s="164" t="s">
        <v>251</v>
      </c>
      <c r="M29" s="164" t="s">
        <v>247</v>
      </c>
      <c r="N29" s="143"/>
      <c r="O29" s="143"/>
      <c r="T29" s="159"/>
    </row>
    <row r="30" spans="1:20" s="64" customFormat="1" ht="31.5" x14ac:dyDescent="0.2">
      <c r="A30" s="143" t="str">
        <f>'S-2_SUPPLY - Plexos'!A65</f>
        <v>6w</v>
      </c>
      <c r="B30" s="143" t="str">
        <f>'S-2_SUPPLY - Plexos'!B65</f>
        <v>SVEC Solar</v>
      </c>
      <c r="C30" s="164" t="s">
        <v>150</v>
      </c>
      <c r="D30" s="164" t="s">
        <v>315</v>
      </c>
      <c r="E30" s="164" t="s">
        <v>243</v>
      </c>
      <c r="F30" s="164" t="s">
        <v>315</v>
      </c>
      <c r="G30" s="164" t="s">
        <v>255</v>
      </c>
      <c r="H30" s="164" t="s">
        <v>256</v>
      </c>
      <c r="I30" s="167">
        <v>45292</v>
      </c>
      <c r="J30" s="167">
        <v>56249</v>
      </c>
      <c r="K30" s="164" t="s">
        <v>250</v>
      </c>
      <c r="L30" s="164" t="s">
        <v>251</v>
      </c>
      <c r="M30" s="164" t="s">
        <v>247</v>
      </c>
      <c r="N30" s="143"/>
      <c r="O30" s="143"/>
      <c r="T30" s="159"/>
    </row>
    <row r="31" spans="1:20" s="64" customFormat="1" ht="31.5" x14ac:dyDescent="0.2">
      <c r="A31" s="143" t="str">
        <f>'S-2_SUPPLY - Plexos'!A66</f>
        <v>6x</v>
      </c>
      <c r="B31" s="144" t="str">
        <f>'S-2_SUPPLY - Plexos'!B66</f>
        <v>Kings Country Solar</v>
      </c>
      <c r="C31" s="164" t="s">
        <v>150</v>
      </c>
      <c r="D31" s="164" t="s">
        <v>318</v>
      </c>
      <c r="E31" s="164" t="s">
        <v>243</v>
      </c>
      <c r="F31" s="164" t="s">
        <v>318</v>
      </c>
      <c r="G31" s="164" t="s">
        <v>255</v>
      </c>
      <c r="H31" s="164" t="s">
        <v>256</v>
      </c>
      <c r="I31" s="167">
        <v>45292</v>
      </c>
      <c r="J31" s="167">
        <v>56249</v>
      </c>
      <c r="K31" s="164" t="s">
        <v>246</v>
      </c>
      <c r="L31" s="164" t="s">
        <v>251</v>
      </c>
      <c r="M31" s="164" t="s">
        <v>247</v>
      </c>
      <c r="N31" s="143"/>
      <c r="O31" s="143"/>
      <c r="T31" s="159"/>
    </row>
    <row r="32" spans="1:20" s="64" customFormat="1" ht="31.5" x14ac:dyDescent="0.2">
      <c r="A32" s="143" t="str">
        <f>'S-2_SUPPLY - Plexos'!A67</f>
        <v>6y</v>
      </c>
      <c r="B32" s="144" t="str">
        <f>'S-2_SUPPLY - Plexos'!B67</f>
        <v>Wildflower Solar</v>
      </c>
      <c r="C32" s="164" t="s">
        <v>150</v>
      </c>
      <c r="D32" s="164" t="s">
        <v>316</v>
      </c>
      <c r="E32" s="164" t="s">
        <v>243</v>
      </c>
      <c r="F32" s="164" t="s">
        <v>316</v>
      </c>
      <c r="G32" s="164" t="s">
        <v>255</v>
      </c>
      <c r="H32" s="164" t="s">
        <v>256</v>
      </c>
      <c r="I32" s="167">
        <v>44183</v>
      </c>
      <c r="J32" s="167">
        <v>53313</v>
      </c>
      <c r="K32" s="164" t="s">
        <v>317</v>
      </c>
      <c r="L32" s="164" t="s">
        <v>251</v>
      </c>
      <c r="M32" s="164" t="s">
        <v>247</v>
      </c>
      <c r="N32" s="143"/>
      <c r="O32" s="143"/>
      <c r="T32" s="159"/>
    </row>
    <row r="33" spans="1:20" s="64" customFormat="1" ht="15.75" x14ac:dyDescent="0.2">
      <c r="A33" s="143"/>
      <c r="B33" s="144"/>
      <c r="C33" s="164"/>
      <c r="D33" s="164"/>
      <c r="E33" s="164"/>
      <c r="F33" s="164"/>
      <c r="G33" s="164"/>
      <c r="H33" s="164"/>
      <c r="I33" s="167"/>
      <c r="J33" s="167"/>
      <c r="K33" s="164"/>
      <c r="L33" s="164"/>
      <c r="M33" s="164"/>
      <c r="N33" s="143"/>
      <c r="O33" s="143"/>
      <c r="T33" s="159"/>
    </row>
    <row r="34" spans="1:20" s="64" customFormat="1" ht="15.75" x14ac:dyDescent="0.2">
      <c r="A34" s="143"/>
      <c r="B34" s="144"/>
      <c r="C34" s="164"/>
      <c r="D34" s="164"/>
      <c r="E34" s="164"/>
      <c r="F34" s="164"/>
      <c r="G34" s="164"/>
      <c r="H34" s="164"/>
      <c r="I34" s="167"/>
      <c r="J34" s="167"/>
      <c r="K34" s="164"/>
      <c r="L34" s="164"/>
      <c r="M34" s="164"/>
      <c r="N34" s="143"/>
      <c r="O34" s="143"/>
      <c r="T34" s="159"/>
    </row>
    <row r="35" spans="1:20" s="64" customFormat="1" x14ac:dyDescent="0.2">
      <c r="A35" s="143"/>
      <c r="B35" s="144"/>
      <c r="C35" s="144"/>
      <c r="D35" s="147"/>
      <c r="E35" s="143"/>
      <c r="F35" s="146"/>
      <c r="G35" s="146"/>
      <c r="H35" s="146"/>
      <c r="I35" s="146"/>
      <c r="J35" s="146"/>
      <c r="K35" s="143"/>
      <c r="L35" s="143"/>
      <c r="M35" s="143"/>
      <c r="N35" s="143"/>
      <c r="O35" s="143"/>
      <c r="T35" s="159"/>
    </row>
    <row r="36" spans="1:20" s="64" customFormat="1" x14ac:dyDescent="0.2">
      <c r="A36" s="143"/>
      <c r="B36" s="144"/>
      <c r="C36" s="144"/>
      <c r="D36" s="145"/>
      <c r="E36" s="143"/>
      <c r="F36" s="146"/>
      <c r="G36" s="146"/>
      <c r="H36" s="146"/>
      <c r="I36" s="146"/>
      <c r="J36" s="146"/>
      <c r="K36" s="143"/>
      <c r="L36" s="143"/>
      <c r="M36" s="143"/>
      <c r="N36" s="143"/>
      <c r="O36" s="143"/>
      <c r="T36" s="159"/>
    </row>
    <row r="37" spans="1:20" s="64" customFormat="1" x14ac:dyDescent="0.2">
      <c r="A37" s="143"/>
      <c r="B37" s="144"/>
      <c r="C37" s="144"/>
      <c r="D37" s="149"/>
      <c r="E37" s="150"/>
      <c r="F37" s="151"/>
      <c r="G37" s="151"/>
      <c r="H37" s="151"/>
      <c r="I37" s="151"/>
      <c r="J37" s="151"/>
      <c r="K37" s="150"/>
      <c r="L37" s="150"/>
      <c r="M37" s="150"/>
      <c r="N37" s="150"/>
      <c r="O37" s="143"/>
      <c r="T37" s="159"/>
    </row>
    <row r="38" spans="1:20" s="64" customFormat="1" x14ac:dyDescent="0.2">
      <c r="A38" s="150"/>
      <c r="B38" s="144"/>
      <c r="C38" s="161"/>
      <c r="D38" s="149"/>
      <c r="E38" s="150"/>
      <c r="F38" s="151"/>
      <c r="G38" s="151"/>
      <c r="H38" s="151"/>
      <c r="I38" s="151"/>
      <c r="J38" s="151"/>
      <c r="K38" s="150"/>
      <c r="L38" s="150"/>
      <c r="M38" s="150"/>
      <c r="N38" s="150"/>
      <c r="O38" s="143"/>
      <c r="T38" s="159"/>
    </row>
    <row r="39" spans="1:20" s="64" customFormat="1" x14ac:dyDescent="0.2">
      <c r="A39" s="143"/>
      <c r="B39" s="148"/>
      <c r="C39" s="143"/>
      <c r="D39" s="145"/>
      <c r="E39" s="143"/>
      <c r="F39" s="146"/>
      <c r="G39" s="146"/>
      <c r="H39" s="146"/>
      <c r="I39" s="146"/>
      <c r="J39" s="146"/>
      <c r="K39" s="143"/>
      <c r="L39" s="143"/>
      <c r="M39" s="143"/>
      <c r="N39" s="143"/>
      <c r="O39" s="143"/>
      <c r="T39" s="159"/>
    </row>
    <row r="40" spans="1:20" s="64" customFormat="1" x14ac:dyDescent="0.2">
      <c r="B40" s="157"/>
      <c r="C40" s="157"/>
      <c r="D40" s="158"/>
      <c r="F40" s="130"/>
      <c r="G40" s="130"/>
      <c r="H40" s="130"/>
      <c r="I40" s="130"/>
      <c r="J40" s="130"/>
      <c r="T40" s="159"/>
    </row>
    <row r="41" spans="1:20" x14ac:dyDescent="0.2">
      <c r="D41" s="158"/>
    </row>
    <row r="42" spans="1:20" ht="15.75" customHeight="1" x14ac:dyDescent="0.2">
      <c r="B42" s="160"/>
      <c r="C42" s="160"/>
      <c r="D42" s="158"/>
    </row>
    <row r="43" spans="1:20" x14ac:dyDescent="0.2">
      <c r="D43" s="158"/>
    </row>
    <row r="44" spans="1:20" x14ac:dyDescent="0.2">
      <c r="D44" s="158"/>
    </row>
    <row r="45" spans="1:20" x14ac:dyDescent="0.2">
      <c r="D45" s="158"/>
    </row>
    <row r="46" spans="1:20" x14ac:dyDescent="0.2">
      <c r="D46" s="158"/>
    </row>
    <row r="47" spans="1:20" x14ac:dyDescent="0.2">
      <c r="D47" s="158"/>
    </row>
    <row r="48" spans="1:20" x14ac:dyDescent="0.2">
      <c r="D48" s="158"/>
    </row>
    <row r="49" spans="4:4" x14ac:dyDescent="0.2">
      <c r="D49" s="158"/>
    </row>
    <row r="50" spans="4:4" x14ac:dyDescent="0.2">
      <c r="D50" s="158"/>
    </row>
    <row r="51" spans="4:4" x14ac:dyDescent="0.2">
      <c r="D51" s="158"/>
    </row>
    <row r="52" spans="4:4" x14ac:dyDescent="0.2">
      <c r="D52" s="158"/>
    </row>
    <row r="53" spans="4:4" x14ac:dyDescent="0.2">
      <c r="D53" s="158"/>
    </row>
    <row r="54" spans="4:4" x14ac:dyDescent="0.2">
      <c r="D54" s="158"/>
    </row>
    <row r="55" spans="4:4" x14ac:dyDescent="0.2">
      <c r="D55" s="158"/>
    </row>
    <row r="56" spans="4:4" x14ac:dyDescent="0.2">
      <c r="D56" s="158"/>
    </row>
    <row r="57" spans="4:4" x14ac:dyDescent="0.2">
      <c r="D57" s="158"/>
    </row>
  </sheetData>
  <sortState xmlns:xlrd2="http://schemas.microsoft.com/office/spreadsheetml/2017/richdata2" ref="A10:T29">
    <sortCondition ref="A10:A29"/>
  </sortState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2">
    <dataValidation type="list" allowBlank="1" showInputMessage="1" showErrorMessage="1" sqref="C29:C38" xr:uid="{00000000-0002-0000-0400-000000000000}">
      <formula1>$S$41:$S$46</formula1>
    </dataValidation>
    <dataValidation type="list" allowBlank="1" showInputMessage="1" showErrorMessage="1" sqref="C30:C34 C10:C11" xr:uid="{AA1F0F8F-EDDD-443C-AE7E-81FF302C62B5}">
      <formula1>$R$13:$R$17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93</v>
      </c>
    </row>
    <row r="7" spans="3:3" x14ac:dyDescent="0.25">
      <c r="C7" s="1" t="s">
        <v>0</v>
      </c>
    </row>
    <row r="8" spans="3:3" x14ac:dyDescent="0.25">
      <c r="C8" s="1" t="s">
        <v>94</v>
      </c>
    </row>
    <row r="9" spans="3:3" x14ac:dyDescent="0.25">
      <c r="C9" s="1" t="s">
        <v>110</v>
      </c>
    </row>
    <row r="10" spans="3:3" x14ac:dyDescent="0.25">
      <c r="C10" s="1" t="s">
        <v>95</v>
      </c>
    </row>
    <row r="11" spans="3:3" x14ac:dyDescent="0.25">
      <c r="C11" s="1" t="s">
        <v>106</v>
      </c>
    </row>
    <row r="12" spans="3:3" x14ac:dyDescent="0.25">
      <c r="C12" s="1" t="s">
        <v>107</v>
      </c>
    </row>
    <row r="13" spans="3:3" x14ac:dyDescent="0.25">
      <c r="C13" s="1" t="s">
        <v>96</v>
      </c>
    </row>
    <row r="14" spans="3:3" x14ac:dyDescent="0.25">
      <c r="C14" s="1" t="s">
        <v>111</v>
      </c>
    </row>
    <row r="15" spans="3:3" x14ac:dyDescent="0.25">
      <c r="C15" s="1" t="s">
        <v>108</v>
      </c>
    </row>
    <row r="16" spans="3:3" x14ac:dyDescent="0.25">
      <c r="C16" s="1" t="s">
        <v>109</v>
      </c>
    </row>
    <row r="17" spans="3:3" x14ac:dyDescent="0.25">
      <c r="C17" s="1" t="s">
        <v>105</v>
      </c>
    </row>
    <row r="18" spans="3:3" x14ac:dyDescent="0.25">
      <c r="C18" s="1" t="s">
        <v>104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B61F87E20A1945889D91E7B3248F6A" ma:contentTypeVersion="1" ma:contentTypeDescription="Create a new document." ma:contentTypeScope="" ma:versionID="8723275bdd0a1fe342259b5190119796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6286930D-4FC7-4FC9-9D7F-C9F1502FC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 - Plexos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Nicole Looney</cp:lastModifiedBy>
  <cp:lastPrinted>2021-08-04T22:37:41Z</cp:lastPrinted>
  <dcterms:created xsi:type="dcterms:W3CDTF">2004-11-07T17:37:25Z</dcterms:created>
  <dcterms:modified xsi:type="dcterms:W3CDTF">2021-09-23T22:44:41Z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0x01010077B61F87E20A1945889D91E7B3248F6A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