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6.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e\Desktop\GHG\"/>
    </mc:Choice>
  </mc:AlternateContent>
  <xr:revisionPtr revIDLastSave="0" documentId="13_ncr:1_{28A0C1FB-967E-4D68-BD96-5724214B858F}" xr6:coauthVersionLast="45" xr6:coauthVersionMax="45" xr10:uidLastSave="{00000000-0000-0000-0000-000000000000}"/>
  <bookViews>
    <workbookView xWindow="-110" yWindow="-110" windowWidth="19420" windowHeight="10420" firstSheet="2" activeTab="2" xr2:uid="{DEB91AB8-4C1F-4FCA-99C0-4B6B4940533C}"/>
  </bookViews>
  <sheets>
    <sheet name="PSD Intro" sheetId="1" r:id="rId1"/>
    <sheet name="Instructions" sheetId="9" r:id="rId2"/>
    <sheet name="Schedule 1" sheetId="2" r:id="rId3"/>
    <sheet name="Documentation" sheetId="4" state="hidden" r:id="rId4"/>
    <sheet name="Schedule 2" sheetId="5" r:id="rId5"/>
    <sheet name="Schedule 3" sheetId="6" r:id="rId6"/>
    <sheet name="GHG Emissions Factors" sheetId="3" r:id="rId7"/>
    <sheet name="ACS Procurement Calculator" sheetId="7" r:id="rId8"/>
    <sheet name="Attestation" sheetId="8" state="hidden" r:id="rId9"/>
  </sheets>
  <definedNames>
    <definedName name="_xlnm.Print_Area" localSheetId="6">'GHG Emissions Factors'!$A:$E</definedName>
    <definedName name="_xlnm.Print_Area" localSheetId="0">'PSD Intro'!$A:$J</definedName>
    <definedName name="_xlnm.Print_Area" localSheetId="5">'Schedule 3'!$A:$C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2" l="1"/>
  <c r="L29" i="2"/>
  <c r="L30" i="2"/>
  <c r="L31" i="2"/>
  <c r="L32" i="2"/>
  <c r="L35" i="2"/>
  <c r="L36" i="2"/>
  <c r="L37" i="2"/>
  <c r="L38" i="2"/>
  <c r="L39" i="2"/>
  <c r="L40" i="2"/>
  <c r="L43" i="2"/>
  <c r="L44" i="2"/>
  <c r="L45" i="2"/>
  <c r="L46" i="2"/>
  <c r="L18" i="2"/>
  <c r="L19" i="2"/>
  <c r="L20" i="2"/>
  <c r="L21" i="2"/>
  <c r="L22" i="2"/>
  <c r="L23" i="2"/>
  <c r="L24" i="2"/>
  <c r="L25" i="2"/>
  <c r="B19" i="6" l="1"/>
  <c r="E9" i="5" l="1"/>
  <c r="B21" i="6" l="1"/>
  <c r="B23" i="6"/>
  <c r="J35" i="2"/>
  <c r="M35" i="2"/>
  <c r="J36" i="2"/>
  <c r="J37" i="2"/>
  <c r="J38" i="2"/>
  <c r="J39" i="2"/>
  <c r="M39" i="2"/>
  <c r="J18" i="2"/>
  <c r="J19" i="2"/>
  <c r="J20" i="2"/>
  <c r="J21" i="2"/>
  <c r="J22" i="2"/>
  <c r="J23" i="2"/>
  <c r="M18" i="2"/>
  <c r="M19" i="2"/>
  <c r="M20" i="2"/>
  <c r="M21" i="2"/>
  <c r="M22" i="2"/>
  <c r="M23" i="2"/>
  <c r="J30" i="2" l="1"/>
  <c r="M30" i="2"/>
  <c r="M28" i="2"/>
  <c r="J28" i="2"/>
  <c r="C27" i="6" l="1"/>
  <c r="C31" i="6" s="1"/>
  <c r="J40" i="2" l="1"/>
  <c r="E48" i="7" l="1"/>
  <c r="E47" i="7"/>
  <c r="E46" i="7"/>
  <c r="E45" i="7"/>
  <c r="E44" i="7"/>
  <c r="E43" i="7"/>
  <c r="E42" i="7"/>
  <c r="E41" i="7"/>
  <c r="E40" i="7"/>
  <c r="E39" i="7"/>
  <c r="E38" i="7"/>
  <c r="E33" i="7"/>
  <c r="E32" i="7"/>
  <c r="E31" i="7"/>
  <c r="E30" i="7"/>
  <c r="E29" i="7"/>
  <c r="E28" i="7"/>
  <c r="E27" i="7"/>
  <c r="E26" i="7"/>
  <c r="E25" i="7"/>
  <c r="E24" i="7"/>
  <c r="E23" i="7"/>
  <c r="E18" i="7"/>
  <c r="E17" i="7"/>
  <c r="E16" i="7"/>
  <c r="E15" i="7"/>
  <c r="E14" i="7"/>
  <c r="E13" i="7"/>
  <c r="E12" i="7"/>
  <c r="E11" i="7"/>
  <c r="E10" i="7"/>
  <c r="E9" i="7"/>
  <c r="E8" i="7"/>
  <c r="C23" i="6" l="1"/>
  <c r="M46" i="2" l="1"/>
  <c r="N12" i="2" l="1"/>
  <c r="M24" i="2"/>
  <c r="M25" i="2"/>
  <c r="M40" i="2" l="1"/>
  <c r="N11" i="2"/>
  <c r="M32" i="2"/>
  <c r="J32" i="2"/>
  <c r="M31" i="2"/>
  <c r="J31" i="2"/>
  <c r="M29" i="2"/>
  <c r="J29" i="2"/>
  <c r="J25" i="2"/>
  <c r="J24" i="2"/>
  <c r="N13" i="2"/>
  <c r="N8" i="2" l="1"/>
  <c r="N10" i="2" l="1"/>
  <c r="N9" i="2"/>
  <c r="K35" i="2" l="1"/>
  <c r="K37" i="2"/>
  <c r="M37" i="2" s="1"/>
  <c r="K38" i="2"/>
  <c r="M38" i="2" s="1"/>
  <c r="K36" i="2"/>
  <c r="M36" i="2" s="1"/>
  <c r="K39" i="2"/>
  <c r="K20" i="2"/>
  <c r="K21" i="2"/>
  <c r="K22" i="2"/>
  <c r="K19" i="2"/>
  <c r="K23" i="2"/>
  <c r="K18" i="2"/>
  <c r="K44" i="2"/>
  <c r="K32" i="2"/>
  <c r="K46" i="2"/>
  <c r="K45" i="2"/>
  <c r="K43" i="2"/>
  <c r="K28" i="2"/>
  <c r="K29" i="2"/>
  <c r="K30" i="2"/>
  <c r="K31" i="2"/>
  <c r="K40" i="2"/>
  <c r="K24" i="2"/>
  <c r="K25" i="2"/>
  <c r="M43" i="2"/>
  <c r="N14" i="2" l="1"/>
  <c r="B24" i="6"/>
  <c r="C24" i="6" s="1"/>
  <c r="M45" i="2"/>
  <c r="B15" i="6"/>
  <c r="B16" i="6"/>
  <c r="C16" i="6" s="1"/>
  <c r="B22" i="6"/>
  <c r="C22" i="6" s="1"/>
  <c r="B17" i="6"/>
  <c r="C17" i="6" s="1"/>
  <c r="B18" i="6"/>
  <c r="C18" i="6" s="1"/>
  <c r="B14" i="6"/>
  <c r="C14" i="6" s="1"/>
  <c r="B20" i="6"/>
  <c r="C20" i="6" s="1"/>
  <c r="C21" i="6"/>
  <c r="C19" i="6"/>
  <c r="M44" i="2"/>
  <c r="N15" i="2" l="1"/>
  <c r="C29" i="6" s="1"/>
  <c r="B25" i="6"/>
  <c r="B13" i="6"/>
  <c r="C13" i="6" s="1"/>
  <c r="C15" i="6"/>
  <c r="C25" i="6" s="1"/>
</calcChain>
</file>

<file path=xl/sharedStrings.xml><?xml version="1.0" encoding="utf-8"?>
<sst xmlns="http://schemas.openxmlformats.org/spreadsheetml/2006/main" count="1665" uniqueCount="1531">
  <si>
    <t>2020 POWER SOURCE DISCLOSURE ANNUAL REPORT</t>
  </si>
  <si>
    <t>For the Year Ending December 31, 2020</t>
  </si>
  <si>
    <t>Retail suppliers are required to use the posted template and are not allowed to make edits to this format. Please complete all requested information.</t>
  </si>
  <si>
    <t>GENERAL INSTRUCTIONS</t>
  </si>
  <si>
    <t>RETAIL SUPPLIER NAME</t>
  </si>
  <si>
    <t>ELECTRICITY PORTFOLIO NAME</t>
  </si>
  <si>
    <t>CONTACT INFORMATION</t>
  </si>
  <si>
    <t>NAME</t>
  </si>
  <si>
    <t>TITLE</t>
  </si>
  <si>
    <t>MAILING ADDRESS</t>
  </si>
  <si>
    <t>CITY, STATE, ZIP</t>
  </si>
  <si>
    <t>PHONE</t>
  </si>
  <si>
    <t>EMAIL</t>
  </si>
  <si>
    <t>WEBSITE URL FOR PCL POSTING</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</si>
  <si>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</si>
  <si>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</si>
  <si>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SCHEDULE 1: PROCUREMENTS AND RETAIL SALES</t>
  </si>
  <si>
    <r>
      <t xml:space="preserve">For the Year Ending </t>
    </r>
    <r>
      <rPr>
        <b/>
        <sz val="14"/>
        <color theme="0"/>
        <rFont val="Arial"/>
        <family val="2"/>
      </rPr>
      <t>December 31, 2020</t>
    </r>
  </si>
  <si>
    <t>(RETAIL SUPPLIER NAME)</t>
  </si>
  <si>
    <t>(ELECTRICITY PORTFOLIO NAME)</t>
  </si>
  <si>
    <t>DIRECTLY DELIVERED RENEWABLES</t>
  </si>
  <si>
    <t xml:space="preserve">Facility Name </t>
  </si>
  <si>
    <t>Fuel Type</t>
  </si>
  <si>
    <t>State or Province</t>
  </si>
  <si>
    <t>WREGIS ID</t>
  </si>
  <si>
    <t>RPS ID</t>
  </si>
  <si>
    <t>N/A</t>
  </si>
  <si>
    <t>EIA ID</t>
  </si>
  <si>
    <t xml:space="preserve">Gross MWh Procured    </t>
  </si>
  <si>
    <t xml:space="preserve">MWh Resold                   </t>
  </si>
  <si>
    <t xml:space="preserve">Net MWh Procured          </t>
  </si>
  <si>
    <t>Adjusted Net MWh Procured</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</si>
  <si>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</si>
  <si>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t>GHG Emissions         (in MT CO</t>
    </r>
    <r>
      <rPr>
        <b/>
        <vertAlign val="subscript"/>
        <sz val="10"/>
        <color rgb="FFFFFFFF"/>
        <rFont val="Arial"/>
        <family val="2"/>
      </rPr>
      <t>2</t>
    </r>
    <r>
      <rPr>
        <b/>
        <sz val="10"/>
        <color indexed="9"/>
        <rFont val="Arial"/>
        <family val="2"/>
      </rPr>
      <t>e)</t>
    </r>
  </si>
  <si>
    <t xml:space="preserve"> FIRMED-AND-SHAPED IMPORTS</t>
  </si>
  <si>
    <t>EIA ID of REC Source</t>
  </si>
  <si>
    <t xml:space="preserve">EIA  ID of Substitute Power </t>
  </si>
  <si>
    <t>Eligible for Grandfathered Emissions?</t>
  </si>
  <si>
    <t xml:space="preserve">SPECIFIED NON-RENEWABLE PROCUREMENTS </t>
  </si>
  <si>
    <t>PROCUREMENTS FROM ASSET-CONTROLLING SUPPLIERS</t>
  </si>
  <si>
    <t>BPA</t>
  </si>
  <si>
    <t>Unspecified Power</t>
  </si>
  <si>
    <t>Retail Sales (MWh)</t>
  </si>
  <si>
    <t>Net Specified Procurement (MWh)</t>
  </si>
  <si>
    <t>Unspecified Power (MWh)</t>
  </si>
  <si>
    <t>Procurement to be adjusted</t>
  </si>
  <si>
    <t>Net Natural Gas</t>
  </si>
  <si>
    <t>Net Coal &amp; Other Fossil Fuels</t>
  </si>
  <si>
    <t>Net Nuclear, Large Hydro &amp; Renewables</t>
  </si>
  <si>
    <t>GHG Emissions (excludes grandfathered emissions)</t>
  </si>
  <si>
    <r>
      <t xml:space="preserve"> GHG Emissions Intensity (in MT CO</t>
    </r>
    <r>
      <rPr>
        <vertAlign val="subscript"/>
        <sz val="10"/>
        <color theme="0"/>
        <rFont val="Arial"/>
        <family val="2"/>
      </rPr>
      <t>2</t>
    </r>
    <r>
      <rPr>
        <sz val="10"/>
        <color theme="0"/>
        <rFont val="Arial"/>
        <family val="2"/>
      </rPr>
      <t>e/MWh)</t>
    </r>
  </si>
  <si>
    <t>Powerex</t>
  </si>
  <si>
    <t>Tacoma Power</t>
  </si>
  <si>
    <r>
      <t>GHG Emissions Factor (in MT CO</t>
    </r>
    <r>
      <rPr>
        <vertAlign val="subscript"/>
        <sz val="10"/>
        <color theme="0"/>
        <rFont val="Arial"/>
        <family val="2"/>
      </rPr>
      <t>2</t>
    </r>
    <r>
      <rPr>
        <sz val="10"/>
        <color theme="0"/>
        <rFont val="Arial"/>
        <family val="2"/>
      </rPr>
      <t>e/MWh)</t>
    </r>
  </si>
  <si>
    <r>
      <t xml:space="preserve"> for the year ending December 31, </t>
    </r>
    <r>
      <rPr>
        <b/>
        <sz val="14"/>
        <color theme="0"/>
        <rFont val="Arial"/>
        <family val="2"/>
      </rPr>
      <t>2015</t>
    </r>
  </si>
  <si>
    <t>SCHEDULE 3:  POWER SOLD INTO POOL</t>
  </si>
  <si>
    <t>Applicable to:  Power Pools</t>
  </si>
  <si>
    <t>Biomass &amp; biowaste</t>
  </si>
  <si>
    <t>Eligible hydro</t>
  </si>
  <si>
    <t>Geothermal</t>
  </si>
  <si>
    <t>Yes</t>
  </si>
  <si>
    <t>Solar</t>
  </si>
  <si>
    <t>No</t>
  </si>
  <si>
    <t>Wind</t>
  </si>
  <si>
    <t>Coal</t>
  </si>
  <si>
    <t>Large hydro</t>
  </si>
  <si>
    <t>Natural gas</t>
  </si>
  <si>
    <t>Nuclear</t>
  </si>
  <si>
    <t>Other</t>
  </si>
  <si>
    <t>END USES OTHER THAN RETAIL SALES</t>
  </si>
  <si>
    <t>MWh</t>
  </si>
  <si>
    <t>SCHEDULE 2: RETIRED UNBUNDLED RECS</t>
  </si>
  <si>
    <t>(ELECTRIC SERVICE PRODUCT NAME)</t>
  </si>
  <si>
    <t>Total Retired Unbundled RECs</t>
  </si>
  <si>
    <t>RETIRED UNBUNDLED RECS</t>
  </si>
  <si>
    <t>Total Retired (in MWh)</t>
  </si>
  <si>
    <t>AES Alamitos, LLC</t>
  </si>
  <si>
    <t>AES Huntington Beach, LLC</t>
  </si>
  <si>
    <t>AES Redondo Beach LLC</t>
  </si>
  <si>
    <t>Air Products Wilmington Hydrogen Plant</t>
  </si>
  <si>
    <t>Algonquin Power Sanger, LLC</t>
  </si>
  <si>
    <t>Los Angeles Refinery (LAR)</t>
  </si>
  <si>
    <t>Calciner</t>
  </si>
  <si>
    <t>Badger Creek Limited</t>
  </si>
  <si>
    <t>Bear Mountain Limited</t>
  </si>
  <si>
    <t>Biola University</t>
  </si>
  <si>
    <t>Blythe Energy</t>
  </si>
  <si>
    <t>Braun Medical Inc</t>
  </si>
  <si>
    <t>California State University, Channel Islands</t>
  </si>
  <si>
    <t>CP Kelco San Diego</t>
  </si>
  <si>
    <t>CalEnergy Operating Corporation - J J Elmore - Geothermal</t>
  </si>
  <si>
    <t>CalEnergy Operating Corporation - J M Leathers - Geothermal</t>
  </si>
  <si>
    <t>CalEnergy Operating Corporation - Region 1 - Geothermal</t>
  </si>
  <si>
    <t>CalEnergy Operating Corporation - Region 2 - Geothermal</t>
  </si>
  <si>
    <t>Midway Peaking, LLC</t>
  </si>
  <si>
    <t>CalPeak Power - Enterprise</t>
  </si>
  <si>
    <t>California Institute of Technology (CalTech)</t>
  </si>
  <si>
    <t>California Power Holdings, LLC-Chowchilla Facility, 95360</t>
  </si>
  <si>
    <t>California Power Holdings, LLC-Red Bluff Facility, 96080</t>
  </si>
  <si>
    <t>California State University, San Diego</t>
  </si>
  <si>
    <t>California State University, San Jose</t>
  </si>
  <si>
    <t>Calpine - CCFC Sutter Energy, LLC</t>
  </si>
  <si>
    <t>Calpine - Delta Energy Center, LLC</t>
  </si>
  <si>
    <t>Calpine - Geysers Power Company, LLC - Geothermal</t>
  </si>
  <si>
    <t>ProEnergy - Greenleaf Energy Unit 2, LLC</t>
  </si>
  <si>
    <t>Calpine - Los Esteros Critical Energy Facility, LLC</t>
  </si>
  <si>
    <t>Calpine - Los Medanos Energy Center, LLC</t>
  </si>
  <si>
    <t>Calpine - Metcalf Energy Center, LLC</t>
  </si>
  <si>
    <t>Calpine - O.L.S. Energy - Agnews Inc. 95134</t>
  </si>
  <si>
    <t>Calpine - Otay Mesa Energy Center</t>
  </si>
  <si>
    <t>Calpine - Pastoria Energy Facility L.L.C.</t>
  </si>
  <si>
    <t>Carson Hybrid Energy Storage LLC</t>
  </si>
  <si>
    <t>Chalk Cliff Limited</t>
  </si>
  <si>
    <t>Chevron Products Company - El Segundo Refinery, 90245</t>
  </si>
  <si>
    <t>Chevron Products Company - Richmond Refinery, 94802</t>
  </si>
  <si>
    <t>City of Anaheim, Combustion Turbine Generator</t>
  </si>
  <si>
    <t>Civic Center Cogen, LA County</t>
  </si>
  <si>
    <t>Phillips 66 Company - San Francisco Refinery</t>
  </si>
  <si>
    <t>Phillips 66 Company - San Francisco Carbon Plant</t>
  </si>
  <si>
    <t>Phillips 66 Company - Los Angeles Refinery - Wilmington Plant</t>
  </si>
  <si>
    <t>Phillips 66 Company - Santa Maria Refinery</t>
  </si>
  <si>
    <t>Coso Energy Developers (BLM E&amp;W) - Geothermal</t>
  </si>
  <si>
    <t>Coso Finance Partners (Navy I) - Geothermal</t>
  </si>
  <si>
    <t>Coso Power Developers (Navy II) - Geothermal</t>
  </si>
  <si>
    <t>Crockett Cogeneration Project, LP</t>
  </si>
  <si>
    <t>Grade 6 Oil, LLC</t>
  </si>
  <si>
    <t>Double C Limited</t>
  </si>
  <si>
    <t>Dynegy Moss Landing, LLC</t>
  </si>
  <si>
    <t>Dynegy Oakland, LLC.</t>
  </si>
  <si>
    <t>E.F. Oxnard LLC</t>
  </si>
  <si>
    <t>City of Colton - Generation</t>
  </si>
  <si>
    <t>Torrance Refinery</t>
  </si>
  <si>
    <t>Frito Lay - Kern Plant</t>
  </si>
  <si>
    <t>Hanford Energy Park Peaker</t>
  </si>
  <si>
    <t>Henrietta Peaker Plant</t>
  </si>
  <si>
    <t>Goal Line LP, 92025</t>
  </si>
  <si>
    <t>Grayson Power Plant</t>
  </si>
  <si>
    <t>High Desert Power Project, LLC</t>
  </si>
  <si>
    <t>High Sierra Limited</t>
  </si>
  <si>
    <t>Imperial Irrigation District (IID), El Centro Generating Station</t>
  </si>
  <si>
    <t>Imperial Irrigation District (IID), Niland Gas Turbine Plant</t>
  </si>
  <si>
    <t>Inland Empire Energy Center, LLC.</t>
  </si>
  <si>
    <t>New-Indy Oxnard LLC</t>
  </si>
  <si>
    <t>KES Kingsburg L.P.--Kingsburg Cogeneration Facility</t>
  </si>
  <si>
    <t>Kern Front Limited</t>
  </si>
  <si>
    <t>Kern River Cogeneration Facility</t>
  </si>
  <si>
    <t>Kyocera International Inc.</t>
  </si>
  <si>
    <t>La Paloma Generating Plant - GHG</t>
  </si>
  <si>
    <t>Bridge Energy, LLC</t>
  </si>
  <si>
    <t>Live Oak Limited</t>
  </si>
  <si>
    <t>Loma Linda University</t>
  </si>
  <si>
    <t>Los Angeles Department of Water &amp; Power-Harbor Generating Station (LADWP)</t>
  </si>
  <si>
    <t>Los Angeles Department of Water &amp; Power-Haynes Generating Station (LADWP)</t>
  </si>
  <si>
    <t>Los Angeles Department of Water &amp; Power-Scattergood Generating Station (LADWP)</t>
  </si>
  <si>
    <t>Los Angeles Department of Water &amp; Power-Valley Generating Station (LADWP)</t>
  </si>
  <si>
    <t>Luz Solar Partners LTD</t>
  </si>
  <si>
    <t>Malaga Power, LLC</t>
  </si>
  <si>
    <t>Malburg Generating Station</t>
  </si>
  <si>
    <t>Martinez Cogen Limited Partnership</t>
  </si>
  <si>
    <t>McKittrick Limited</t>
  </si>
  <si>
    <t>Merced Power, LLC, 95340</t>
  </si>
  <si>
    <t>Midway-Sunset Cogeneration</t>
  </si>
  <si>
    <t>Modesto Irrigation District (MID) - Woodland Generation Station, 95351</t>
  </si>
  <si>
    <t>Modesto Irrigation District - Ripon Generation Station, 95366</t>
  </si>
  <si>
    <t>Monterey Regional Waste Management District</t>
  </si>
  <si>
    <t>Mt. Poso Cogeneration Company</t>
  </si>
  <si>
    <t>NOVE Power Plant</t>
  </si>
  <si>
    <t>NRG Energy - El Segundo</t>
  </si>
  <si>
    <t>NRG Energy - Long Beach</t>
  </si>
  <si>
    <t>OLS Energy Chino</t>
  </si>
  <si>
    <t>New-Indy Ontario, LLC Linerboard Mill</t>
  </si>
  <si>
    <t>Orange County Sanitation District - Plant 1</t>
  </si>
  <si>
    <t>Orange County Sanitation District - Plant 2</t>
  </si>
  <si>
    <t>Ormat Nevada, Inc./ GEM 2 &amp; 3 - Geothermal</t>
  </si>
  <si>
    <t>Ormond Beach Power, LLC</t>
  </si>
  <si>
    <t>Otay Landfill Gas LLC</t>
  </si>
  <si>
    <t>PG&amp;E Gateway Generating Station</t>
  </si>
  <si>
    <t>PG&amp;E Humboldt Bay Generating Station</t>
  </si>
  <si>
    <t>Pacific Ultrapower Chinese</t>
  </si>
  <si>
    <t>Panoche Energy Center, LLC</t>
  </si>
  <si>
    <t>Pasadena Water and Power, Glenarm</t>
  </si>
  <si>
    <t>Qualcomm, Inc. - Morehouse Facility</t>
  </si>
  <si>
    <t>Qualcomm, Inc. - Pacific Center Facility</t>
  </si>
  <si>
    <t>Humboldt Sawmill Company</t>
  </si>
  <si>
    <t>Redding Electric Utility - Redding Power Generation</t>
  </si>
  <si>
    <t>Eco Services - Dominguez</t>
  </si>
  <si>
    <t>Eco Services - Martinez</t>
  </si>
  <si>
    <t>Rio Bravo Fresno</t>
  </si>
  <si>
    <t>Rio Bravo Rocklin</t>
  </si>
  <si>
    <t>Riverside Public Utilities - Riverside Energy Resource Center</t>
  </si>
  <si>
    <t>Roseburg Forest Products</t>
  </si>
  <si>
    <t>SDG&amp;E - Miramar Energy Facility</t>
  </si>
  <si>
    <t>SDG&amp;E - Palomar Energy Center</t>
  </si>
  <si>
    <t>SRI International Cogen Project</t>
  </si>
  <si>
    <t>Sacramento Municipal Utility District (SMUD) , Carson Ice CG</t>
  </si>
  <si>
    <t>Sacramento Municipal Utility District (SMUD) , Cosumnes Power Plant</t>
  </si>
  <si>
    <t>Sacramento Municipal Utility District (SMUD) , SCA</t>
  </si>
  <si>
    <t>Sacramento Municipal Utility District (SMUD) , SPA</t>
  </si>
  <si>
    <t>Salinas River Cogeneration Facility</t>
  </si>
  <si>
    <t>Santa Cruz Energy LLC</t>
  </si>
  <si>
    <t>Searles Valley Minerals Inc.</t>
  </si>
  <si>
    <t>Martinez Refining Company LLC</t>
  </si>
  <si>
    <t>Sierra Pacific Industries (SPI) - Burney</t>
  </si>
  <si>
    <t>Sierra Pacific Industries (SPI) - Lincoln</t>
  </si>
  <si>
    <t>Sierra Pacific Industries (SPI) - Quincy Division</t>
  </si>
  <si>
    <t>Silicon Valley Power (SVP), City of Santa Clara , Cogen</t>
  </si>
  <si>
    <t>Silicon Valley Power (SVP), City of Santa Clara , DVR</t>
  </si>
  <si>
    <t>Sonoma County Landfill Gas to Energy</t>
  </si>
  <si>
    <t>Southeast Resource Recovery Facility (SERRF)</t>
  </si>
  <si>
    <t>Southern California Edison (SCE) - Pebbly Beach</t>
  </si>
  <si>
    <t>Southern California Edison (SCE) - Mountainview</t>
  </si>
  <si>
    <t>Spreckels Sugar Company, Inc.- Brawley</t>
  </si>
  <si>
    <t>Sunrise Power Company</t>
  </si>
  <si>
    <t>Sycamore Cogeneration Facility</t>
  </si>
  <si>
    <t>Turlock Irrigation District (TID), Almond Power Plant</t>
  </si>
  <si>
    <t>Turlock Irrigation District/ Walnut Energy Center</t>
  </si>
  <si>
    <t>U.S. Borax, 93516</t>
  </si>
  <si>
    <t>University of California, Irvine</t>
  </si>
  <si>
    <t>University of California, Los Angeles, UCLA</t>
  </si>
  <si>
    <t>University of California, San Diego, UCSD</t>
  </si>
  <si>
    <t>University of California, San Francisco</t>
  </si>
  <si>
    <t>University of California, Santa Cruz, UCSC EH&amp;S Office</t>
  </si>
  <si>
    <t>Valero Refining Company - California, Benicia Refinery and Benicia Asphalt Plant</t>
  </si>
  <si>
    <t>Wadham Energy Ltd Partnership</t>
  </si>
  <si>
    <t>Waste Management - Altamont Landfill</t>
  </si>
  <si>
    <t>Wheelabrator Shasta Energy Company</t>
  </si>
  <si>
    <t>Wildflower Energy, LP - Indigo Generation, LLC</t>
  </si>
  <si>
    <t>Wildflower Energy, LP - Larkspur Energy Facility, LLC</t>
  </si>
  <si>
    <t>Yuba City Cogeneration Partners LP</t>
  </si>
  <si>
    <t>Harbor Cogeneration Company, LLC</t>
  </si>
  <si>
    <t>San Jose/Santa Clara Regional Wastewater Facility</t>
  </si>
  <si>
    <t>The P&amp;G Paper Products Co.</t>
  </si>
  <si>
    <t>AltaGas Ripon Energy Inc.</t>
  </si>
  <si>
    <t>Canyon Power Project (CPP)</t>
  </si>
  <si>
    <t>High Sierra Cogeneration</t>
  </si>
  <si>
    <t>CalPeak Power - Border</t>
  </si>
  <si>
    <t>SDG&amp;E - Cuyamaca Peak Energy Plant</t>
  </si>
  <si>
    <t>Tracy Combined Cycle Plant</t>
  </si>
  <si>
    <t>Sierra Pacific Industries (SPI) - Anderson, 96007</t>
  </si>
  <si>
    <t>Riverside Public Utilities - Clearwater Facility</t>
  </si>
  <si>
    <t>Chevron AAPG 745 San Joaquin Basin</t>
  </si>
  <si>
    <t>Kiefer Landfill, Department of Waste Management and Recycling</t>
  </si>
  <si>
    <t>California Resources Elk Hills, LLC - 35R Gas Plant</t>
  </si>
  <si>
    <t>PG&amp;E Colusa Generating Station</t>
  </si>
  <si>
    <t>Aera Energy Coastal Basins</t>
  </si>
  <si>
    <t>Southern California Edison (SCE) - Barre Peaker</t>
  </si>
  <si>
    <t>Southern California Edison (SCE) - Center Hybrid</t>
  </si>
  <si>
    <t>Southern California Edison (SCE) - Grapeland Hybrid</t>
  </si>
  <si>
    <t>Southern California Edison (SCE) - Mira Loma Peaker</t>
  </si>
  <si>
    <t>Roseville Electric, Roseville Energy Park</t>
  </si>
  <si>
    <t>CalPeak Power - Panoche, LLC</t>
  </si>
  <si>
    <t>CalPeak Power - Vaca Dixon, LLC</t>
  </si>
  <si>
    <t>Calpine - Gilroy Energy Center, LLC, Feather River</t>
  </si>
  <si>
    <t>Calpine - Gilroy Energy Center, LLC, Riverview Peaker</t>
  </si>
  <si>
    <t>Calpine - Gilroy Energy Center, LLC, Wolfskill Peaker</t>
  </si>
  <si>
    <t>Ameresco Chiquita Energy LLC</t>
  </si>
  <si>
    <t>Naval Medical Center - San Diego</t>
  </si>
  <si>
    <t>Pacific Ethanol Stockton, LLC</t>
  </si>
  <si>
    <t>Orange Grove Energy Center</t>
  </si>
  <si>
    <t>Northern California Power Agency - Geothermal Plant No. 1</t>
  </si>
  <si>
    <t>Northern California Power Agency - Geothermal Plant No. 2</t>
  </si>
  <si>
    <t>California Resources Production Corporation - 760 Los Angeles Basin</t>
  </si>
  <si>
    <t>BWP/MPP Electricity Generating Facilities at 164 W. Magnolia</t>
  </si>
  <si>
    <t>Escondido Energy Center, LLC</t>
  </si>
  <si>
    <t>El Cajon Energy, LLC</t>
  </si>
  <si>
    <t>Fresno Cogeneration Partners, LP</t>
  </si>
  <si>
    <t>Chula Vista Energy Center</t>
  </si>
  <si>
    <t>Sentinel Peak Resources - SJV Basin Facility</t>
  </si>
  <si>
    <t>Signal Hill Petroleum Facilities</t>
  </si>
  <si>
    <t>Berry Petroleum Company - San Joaquin Basin</t>
  </si>
  <si>
    <t>Mariposa Energy LLC</t>
  </si>
  <si>
    <t>DG Fairhaven Power LLC</t>
  </si>
  <si>
    <t>Richard J Donovan Correctional Facility</t>
  </si>
  <si>
    <t>Sierra Pacific Industries (SPI) - Sonora</t>
  </si>
  <si>
    <t xml:space="preserve">Marsh Landing Generating Station </t>
  </si>
  <si>
    <t>Walnut Creek Energy, LLC</t>
  </si>
  <si>
    <t>Sentinel Energy Center, LLC</t>
  </si>
  <si>
    <t>Southern California Edison (SCE) - McGrath Peaker</t>
  </si>
  <si>
    <t>Lodi Energy Center</t>
  </si>
  <si>
    <t>Hudson Ranch Power I - Geothermal</t>
  </si>
  <si>
    <t>California State University, Fullerton</t>
  </si>
  <si>
    <t>Kaweah Delta Medical Center</t>
  </si>
  <si>
    <t>Saint Agnes Medical Center</t>
  </si>
  <si>
    <t>Houweling Nurseries Oxnard, Inc</t>
  </si>
  <si>
    <t>Olive View Medical Center, Los Angeles County Department of Health Services</t>
  </si>
  <si>
    <t>Rady Children's Hospital San Diego</t>
  </si>
  <si>
    <t>DTE Stockton, LLC</t>
  </si>
  <si>
    <t>Calpine - Russell City Energy Center</t>
  </si>
  <si>
    <t>Ivanpah Solar Electric Generating System</t>
  </si>
  <si>
    <t>GenPower Lincon Landfill Power Plant</t>
  </si>
  <si>
    <t>Delano Energy Center, LLC</t>
  </si>
  <si>
    <t>Ormat Nevada, Inc. / ORNI 18 North Brawley - Geothermal</t>
  </si>
  <si>
    <t>University of California, Berkeley</t>
  </si>
  <si>
    <t>Pacific Ethanol Madera, LLC</t>
  </si>
  <si>
    <t>City of San Diego, Public Utilities Dept, North City Water Reclamation Plant</t>
  </si>
  <si>
    <t>Sunshine Gas Producers, LLC</t>
  </si>
  <si>
    <t>San Francisco Southeast Treatment Plant</t>
  </si>
  <si>
    <t>Calpine - Yuba City Energy Center (Gilroy Energy Center, LLC)</t>
  </si>
  <si>
    <t>ProEnergy - Greenleaf Energy Unit 1, LLC</t>
  </si>
  <si>
    <t>Sharp Grossmont Hospital</t>
  </si>
  <si>
    <t>Ameresco Vasco Road</t>
  </si>
  <si>
    <t xml:space="preserve">Ameresco San Joaquin LLC </t>
  </si>
  <si>
    <t>Ameresco Forward LLC</t>
  </si>
  <si>
    <t>Pio Pico Energy Center</t>
  </si>
  <si>
    <t>Bowerman Power LFG, LLC</t>
  </si>
  <si>
    <t>Potrero Hills Energy Producers, LLC</t>
  </si>
  <si>
    <t>SunSelect Produce (California) Inc</t>
  </si>
  <si>
    <t>Berry Petroleum Company - Placerita</t>
  </si>
  <si>
    <t>Waste Management - Redwood Landfill, Inc.</t>
  </si>
  <si>
    <t>Carlsbad Energy Center Project</t>
  </si>
  <si>
    <t>Facility Name</t>
  </si>
  <si>
    <t>SCHEDULE 3: POWER CONTENT LABEL DATA</t>
  </si>
  <si>
    <t>Adjusted Net Procured (MWh)</t>
  </si>
  <si>
    <t>Percent of Total Retail Sales</t>
  </si>
  <si>
    <t>Renewable Procurements</t>
  </si>
  <si>
    <t xml:space="preserve">     Biomass &amp; Biowaste</t>
  </si>
  <si>
    <t xml:space="preserve">     Geothermal</t>
  </si>
  <si>
    <t xml:space="preserve">     Eligible Hydroelectric</t>
  </si>
  <si>
    <t xml:space="preserve">     Solar </t>
  </si>
  <si>
    <t xml:space="preserve">     Wind</t>
  </si>
  <si>
    <t>Large Hydroelectric</t>
  </si>
  <si>
    <t xml:space="preserve">Total </t>
  </si>
  <si>
    <t>Total Retail Sales (MWh)</t>
  </si>
  <si>
    <r>
      <t>GHG Emissions Intensity (converted to lbs CO</t>
    </r>
    <r>
      <rPr>
        <b/>
        <vertAlign val="subscript"/>
        <sz val="10"/>
        <color theme="0"/>
        <rFont val="Arial"/>
        <family val="2"/>
      </rPr>
      <t>2</t>
    </r>
    <r>
      <rPr>
        <b/>
        <sz val="10"/>
        <color theme="0"/>
        <rFont val="Arial"/>
        <family val="2"/>
      </rPr>
      <t>e/MWh)</t>
    </r>
  </si>
  <si>
    <t>Percentage of Retail Sales Covered by Retired Unbundled RECs</t>
  </si>
  <si>
    <t>ASSET CONTROLLING SUPPLIER RESOURCE MIX CALCULATOR</t>
  </si>
  <si>
    <t>Net MWH Procured</t>
  </si>
  <si>
    <t>Resource Type</t>
  </si>
  <si>
    <t>Resource Mix Factors</t>
  </si>
  <si>
    <t>Resource-Specific Procurements from ACS</t>
  </si>
  <si>
    <t>Eligible hydroelectric</t>
  </si>
  <si>
    <t xml:space="preserve">Solar </t>
  </si>
  <si>
    <t>Large hydroelectric</t>
  </si>
  <si>
    <t>Bonneville Power Administration</t>
  </si>
  <si>
    <t>ATTESTATION FORM</t>
  </si>
  <si>
    <t>POWER SOURCE DISCLOSURE ANNUAL REPORT</t>
  </si>
  <si>
    <r>
      <t xml:space="preserve"> for the year ending December 31,</t>
    </r>
    <r>
      <rPr>
        <b/>
        <sz val="14"/>
        <color rgb="FFFF0000"/>
        <rFont val="Arial"/>
        <family val="2"/>
      </rPr>
      <t xml:space="preserve"> </t>
    </r>
    <r>
      <rPr>
        <b/>
        <sz val="14"/>
        <color theme="0"/>
        <rFont val="Arial"/>
        <family val="2"/>
      </rPr>
      <t>2020</t>
    </r>
  </si>
  <si>
    <t>INTRODUCTION</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</si>
  <si>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</si>
  <si>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A complete Annual Report includes the following tabs:</t>
  </si>
  <si>
    <t>PSD Intro</t>
  </si>
  <si>
    <t>Instructions</t>
  </si>
  <si>
    <t>Schedule 1 - Procurements and Retail Sales</t>
  </si>
  <si>
    <t>Schedule 2 - Retired Unbundled Renewable Energy Credits (RECs)</t>
  </si>
  <si>
    <t>Schedule 3 - Annual Power Content Label Data</t>
  </si>
  <si>
    <t>Asset-Controlling Supplier (ACS) Procurement Calculator</t>
  </si>
  <si>
    <t>PSD Attestation</t>
  </si>
  <si>
    <t>INSTRUCTIONS</t>
  </si>
  <si>
    <t>Schedule 1: Procurements and Retail Sales</t>
  </si>
  <si>
    <t>Schedule 2:  Retired Unbundled RECs</t>
  </si>
  <si>
    <t xml:space="preserve">Complete this schedule by entering information about unbundled REC retirements in the previous calendar year. Unbundled RECs will be automatically displayed on Schedule 3 as a percentage of retail sales. </t>
  </si>
  <si>
    <t>Schedule 3:  Annual Power Content Label Data</t>
  </si>
  <si>
    <t>ACS Resource Mix Calculator</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</si>
  <si>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</si>
  <si>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 xml:space="preserve">Attestation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</si>
  <si>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</si>
  <si>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GHG Emissions Factors</t>
  </si>
  <si>
    <t>This tab will be displayed for informational purposes only; it will not be used by reporting entities, since the emissions factors below auto-populate in the relevant fields on Schedules 1 &amp; 3.</t>
  </si>
  <si>
    <t>Post Falls Hydro</t>
  </si>
  <si>
    <t>Powerex (Asset-Controlling Supplier)</t>
  </si>
  <si>
    <t>Ralston Hydro</t>
  </si>
  <si>
    <t>Red Hawk Power Station CC Natural Gas</t>
  </si>
  <si>
    <t>Richard Burdette Power Plant</t>
  </si>
  <si>
    <t>Rim Rock Wind Farm (Naturener)</t>
  </si>
  <si>
    <t>River Road generating plant (Clark County PUD)</t>
  </si>
  <si>
    <t>Rolling Hills</t>
  </si>
  <si>
    <t>Sage Solar I</t>
  </si>
  <si>
    <t>Sage Solar II</t>
  </si>
  <si>
    <t>Sage Solar III</t>
  </si>
  <si>
    <t>Saguaro</t>
  </si>
  <si>
    <t>San Emidio Project</t>
  </si>
  <si>
    <t>San Juan</t>
  </si>
  <si>
    <t>Santan Generating Station</t>
  </si>
  <si>
    <t>Seven Mile Hill I</t>
  </si>
  <si>
    <t>Seven Mile Hill II</t>
  </si>
  <si>
    <t>Silverhawk Station</t>
  </si>
  <si>
    <t>Simcoe Solar</t>
  </si>
  <si>
    <t>Smith Falls Hydro Project</t>
  </si>
  <si>
    <t>Snoqualmie Hydroelectric Project</t>
  </si>
  <si>
    <t>South Point Energy Center, LLC</t>
  </si>
  <si>
    <t>Spring Canyon</t>
  </si>
  <si>
    <t>Spring Valley Wind Project</t>
  </si>
  <si>
    <t>Springerville Generating Station</t>
  </si>
  <si>
    <t>Star Point</t>
  </si>
  <si>
    <t>Steamboat Hills Geothermal</t>
  </si>
  <si>
    <t>Steamboat II</t>
  </si>
  <si>
    <t>Steamboat III</t>
  </si>
  <si>
    <t>Stillwater Wind</t>
  </si>
  <si>
    <t>Sumas Power Plant</t>
  </si>
  <si>
    <t>Sun Peak Generating Station</t>
  </si>
  <si>
    <t>Sundance</t>
  </si>
  <si>
    <t>Swift 1</t>
  </si>
  <si>
    <t>Tacoma Power (Asset-Controlling Supplier)</t>
  </si>
  <si>
    <t>Terra-Gen Dixie Valley</t>
  </si>
  <si>
    <t>Thermo No. 1 Geothermal (Raser Technologies)</t>
  </si>
  <si>
    <t>Thompson Falls Dam</t>
  </si>
  <si>
    <t>Tieton Dam Hydro Electric Project</t>
  </si>
  <si>
    <t>Top of the World</t>
  </si>
  <si>
    <t>Transalta Centralia Generation</t>
  </si>
  <si>
    <t>TS Power Plant</t>
  </si>
  <si>
    <t>Tucannon River Wind Farm</t>
  </si>
  <si>
    <t>Tungsten Mountain Geothermal Energy Facility</t>
  </si>
  <si>
    <t>Turquoise Liberty Solar - Phase 1</t>
  </si>
  <si>
    <t>Twin Buttes</t>
  </si>
  <si>
    <t>Upper Baker</t>
  </si>
  <si>
    <t>Upper Falls Hydro</t>
  </si>
  <si>
    <t>Vansycle II Wind Energy Center</t>
  </si>
  <si>
    <t>Vantage Wind</t>
  </si>
  <si>
    <t>Veyo Heat Recovery Project</t>
  </si>
  <si>
    <t>Voyager Wind II</t>
  </si>
  <si>
    <t>West Phoenix</t>
  </si>
  <si>
    <t>West Valley Generation Project</t>
  </si>
  <si>
    <t>White Creek Wind Farm</t>
  </si>
  <si>
    <t>Whitehorn Generating Station</t>
  </si>
  <si>
    <t>Wild Horse Wind</t>
  </si>
  <si>
    <t>Willow Creek Wind</t>
  </si>
  <si>
    <t>Windy Flats Wind Project</t>
  </si>
  <si>
    <t>Windy Point/Flats Project phase 1 (Tuolumne Wind Project)</t>
  </si>
  <si>
    <t>Wolverine Creek</t>
  </si>
  <si>
    <t>Wy'East Solar</t>
  </si>
  <si>
    <t>Yale</t>
  </si>
  <si>
    <t>Yucca</t>
  </si>
  <si>
    <t>Yuma Cogeneration Associates</t>
  </si>
  <si>
    <t>Biomass One, L.P.</t>
  </si>
  <si>
    <t>Clearwater Paper Corp. - Lewiston</t>
  </si>
  <si>
    <t>Desert View Power</t>
  </si>
  <si>
    <t>H. Wilson Sundt Generating Station (formerly Irvington Generating Station)</t>
  </si>
  <si>
    <t>Kettle Falls Woodwaste Plant</t>
  </si>
  <si>
    <t>Longview Washington Pulp and Paper Mill</t>
  </si>
  <si>
    <t>Loyalton Biomass Cogeneration (ARP)</t>
  </si>
  <si>
    <t>Seneca Sustainable Energy</t>
  </si>
  <si>
    <t>Sierra Pacific Burlington</t>
  </si>
  <si>
    <t>Trans-Jordan Generating Station (Landfill Gas)</t>
  </si>
  <si>
    <t>WestRock - Tacoma (formerly: Simpson Biomass)</t>
  </si>
  <si>
    <t>Weyerhaeuser Longview WA</t>
  </si>
  <si>
    <r>
      <t>GHG Emissions (in MT CO</t>
    </r>
    <r>
      <rPr>
        <b/>
        <vertAlign val="subscript"/>
        <sz val="10"/>
        <color rgb="FFFFFFFF"/>
        <rFont val="Arial"/>
        <family val="2"/>
      </rPr>
      <t>2</t>
    </r>
    <r>
      <rPr>
        <b/>
        <sz val="10"/>
        <color indexed="9"/>
        <rFont val="Arial"/>
        <family val="2"/>
      </rPr>
      <t>e)</t>
    </r>
  </si>
  <si>
    <t xml:space="preserve">MWh
Resold                   </t>
  </si>
  <si>
    <t xml:space="preserve">N/A </t>
  </si>
  <si>
    <t xml:space="preserve">N/A  </t>
  </si>
  <si>
    <t xml:space="preserve">N/A    </t>
  </si>
  <si>
    <t xml:space="preserve">N/A   </t>
  </si>
  <si>
    <t xml:space="preserve">N/A     </t>
  </si>
  <si>
    <t>If you have questions, contact Power Source Disclosure (PSD) staff at PSDprogram@energy.ca.gov or (916) 639-0573.</t>
  </si>
  <si>
    <r>
      <t xml:space="preserve">Retail suppliers of electricty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Retail suppliers shall submit a purchase agreement or ownership arrangement documentation substantiating that any eligible firmed-and-shaped product for which it is claiming an exclusion was executed prior to January 1, 2019. </t>
    </r>
    <r>
      <rPr>
        <b/>
        <sz val="10"/>
        <rFont val="Arial"/>
        <family val="2"/>
      </rPr>
      <t xml:space="preserve">Any retail supplier that offered multiple electricity portfolios in the prior year must submit separate Annual Reports for each portfolio offered. </t>
    </r>
  </si>
  <si>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</si>
  <si>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</si>
  <si>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Do not enter data in the grey fields. For specified purchases, include enter following information for each line item:</t>
    </r>
  </si>
  <si>
    <r>
      <t>Unspecified Power</t>
    </r>
    <r>
      <rPr>
        <sz val="10"/>
        <rFont val="Arial"/>
        <family val="2"/>
      </rPr>
      <t xml:space="preserve">: Unspecified Power refers to electricity that is not traceable to specific generation sources by any auditable contract trail or equivalent, or to power purchases from a transaction that expressly transferred energy only and not the RECs associated from a facility.  </t>
    </r>
    <r>
      <rPr>
        <b/>
        <sz val="10"/>
        <rFont val="Arial"/>
        <family val="2"/>
      </rPr>
      <t>Do not enter procurements of unspecified power</t>
    </r>
    <r>
      <rPr>
        <sz val="10"/>
        <rFont val="Arial"/>
        <family val="2"/>
      </rPr>
      <t>. The schedule will calculate unspecified power procurements automatically.</t>
    </r>
    <r>
      <rPr>
        <b/>
        <u/>
        <sz val="10"/>
        <rFont val="Arial"/>
        <family val="2"/>
      </rPr>
      <t xml:space="preserve"> </t>
    </r>
  </si>
  <si>
    <t xml:space="preserve">This schedule is provided as an automated worksheet that uses the information from Schedule 1 to calculate the power content and GHG emissions intensity for each electricity portfolio. The percentages calculated on this worksheet should be used for your Power Content Label.  </t>
  </si>
  <si>
    <t>INDEX OF GENERATOR-SPECIFIC GHG EMISSIONS FACTORS</t>
  </si>
  <si>
    <t xml:space="preserve">Instructions:  This tab is for informational purposes only; it will not be used by reporting entities, since the emissions factors below auto-populate in the relevant fields on Schedules 1 &amp; 3. </t>
  </si>
  <si>
    <t>Bonneville Power Administration (Asset-Controlling Supplier)</t>
  </si>
  <si>
    <t>Calpine - Gilroy Cogen, L.P., Gilroy Cogen_Peaker</t>
  </si>
  <si>
    <t>Calpine - King City Cogen, LLC, King City Cogen_Peaker</t>
  </si>
  <si>
    <t>Kimberly Clark Worldwide Inc.</t>
  </si>
  <si>
    <t>Luz Solar Partners LTD VIII &amp; IX</t>
  </si>
  <si>
    <t>Agua Caliente Solar Project</t>
  </si>
  <si>
    <t>Agua Fria Generating Station</t>
  </si>
  <si>
    <t>American Falls Solar</t>
  </si>
  <si>
    <t>American Falls Solar II</t>
  </si>
  <si>
    <t>Apache Generating Station</t>
  </si>
  <si>
    <t>Apache Solar</t>
  </si>
  <si>
    <t>Apex Generating Station-Natural Gas Combined Cycle</t>
  </si>
  <si>
    <t>Arlington Valley Energy Facility-Natural Gas Combined Cycle</t>
  </si>
  <si>
    <t>Arlington Valley Solar Project II</t>
  </si>
  <si>
    <t>Arlington Wind Power Project</t>
  </si>
  <si>
    <t>Beaver</t>
  </si>
  <si>
    <t>Bennett Mountain Power</t>
  </si>
  <si>
    <t>Beowawe Power</t>
  </si>
  <si>
    <t>Big Horn II-Wind</t>
  </si>
  <si>
    <t>Big Horn PPM-Wind Power Project</t>
  </si>
  <si>
    <t>Biglow Canyon Wind Farm (Phase 1)</t>
  </si>
  <si>
    <t>Biglow Canyon Wind Farm (Phase 2)</t>
  </si>
  <si>
    <t>Biglow Canyon Wind Farm (Phase 3)</t>
  </si>
  <si>
    <t>Boardman Power Plant</t>
  </si>
  <si>
    <t>Bonanza Power Plant</t>
  </si>
  <si>
    <t>Boundary Hydroelectric Units</t>
  </si>
  <si>
    <t>Box Canyon Dam (WA)</t>
  </si>
  <si>
    <t>Broadview Energy JN, LLC</t>
  </si>
  <si>
    <t>Broadview Energy KW, LLC</t>
  </si>
  <si>
    <t>Brownlee</t>
  </si>
  <si>
    <t>Cabinet Gorge</t>
  </si>
  <si>
    <t>Caithness Shepherd's Flat - Horseshoe Bend (Wind)</t>
  </si>
  <si>
    <t>Caithness Shepherd's Flat - North Hurlburt (Wind)</t>
  </si>
  <si>
    <t>Caithness Shepherd's Flat - South Hurlburt (Wind)</t>
  </si>
  <si>
    <t>Campbell Hill Windpower Project (Three Buttes Windpower LLC)</t>
  </si>
  <si>
    <t>Carty Generating Station</t>
  </si>
  <si>
    <t>Cedar Creek II</t>
  </si>
  <si>
    <t>Cedar Creek Wind</t>
  </si>
  <si>
    <t>Cedar Point Wind</t>
  </si>
  <si>
    <t>Centennial Hardin (MT)</t>
  </si>
  <si>
    <t>Chehalis</t>
  </si>
  <si>
    <t>Cholla Power Station</t>
  </si>
  <si>
    <t>Chuck Lenzie Station</t>
  </si>
  <si>
    <t>CJ Strike</t>
  </si>
  <si>
    <t>Clark Station</t>
  </si>
  <si>
    <t>Colgate Powerhouse</t>
  </si>
  <si>
    <t>Collierville Hydro</t>
  </si>
  <si>
    <t>Colstrip</t>
  </si>
  <si>
    <t>Coolidge Generation Station</t>
  </si>
  <si>
    <t>Copper Mountain Solar 1 (CM10)</t>
  </si>
  <si>
    <t>Copper Mountain Solar 2 (CMS2)</t>
  </si>
  <si>
    <t>Copper Mountain Solar 3</t>
  </si>
  <si>
    <t>Copper Mountain Solar 4 (CMS4)</t>
  </si>
  <si>
    <t>Coronado Generating Station</t>
  </si>
  <si>
    <t>Cowiltz River Project (Mayfield Dam and Mossyrock Dam)</t>
  </si>
  <si>
    <t>Coyote Springs I</t>
  </si>
  <si>
    <t>Craig</t>
  </si>
  <si>
    <t>Crooked Falls</t>
  </si>
  <si>
    <t>Currant Creek</t>
  </si>
  <si>
    <t>Cushman Hydro Project (Cushman No. 1 Dam and Cushman No. 2 Dam)</t>
  </si>
  <si>
    <t>Dave Johnston</t>
  </si>
  <si>
    <t>Desert Basin Generating Station</t>
  </si>
  <si>
    <t>Desert Star Energy Center (formerly: Eldorado Energy)-Natural Gas Combined Cycle</t>
  </si>
  <si>
    <t>Don A. Campbell (Phase 2) Geothermal Plant</t>
  </si>
  <si>
    <t>Don A. Campbell (Wild Rose) Geothermal Plant</t>
  </si>
  <si>
    <t>Donnells Hydro</t>
  </si>
  <si>
    <t>Dunlap I</t>
  </si>
  <si>
    <t>El Cabo Wind</t>
  </si>
  <si>
    <t>Elkhorn Valley Wind Farm</t>
  </si>
  <si>
    <t>Encogen Generating Station</t>
  </si>
  <si>
    <t>Eurus Combine Hills II LLC</t>
  </si>
  <si>
    <t>Evander Andrews Power Complex</t>
  </si>
  <si>
    <t>Ferndale Generating Station</t>
  </si>
  <si>
    <t>Fort Churchill Station</t>
  </si>
  <si>
    <t>Four Corners Power Plant</t>
  </si>
  <si>
    <t>Frank Tracy Station</t>
  </si>
  <si>
    <t>Frederickson Power LP</t>
  </si>
  <si>
    <t>Frederickson PSE</t>
  </si>
  <si>
    <t>Fredonia Generating Station</t>
  </si>
  <si>
    <t>Gala Solar (Solar Star Oregan II)</t>
  </si>
  <si>
    <t>Galena 2 Geothermal Power Plant</t>
  </si>
  <si>
    <t>Galena 3 Geothermal Power Plant</t>
  </si>
  <si>
    <t>Gila River Power Station - Block 1</t>
  </si>
  <si>
    <t>Gila River Power Station - Block 2</t>
  </si>
  <si>
    <t>Gila River Power Station - Block 3</t>
  </si>
  <si>
    <t>Gila River Power Station - Block 4</t>
  </si>
  <si>
    <t>Glacier Wind Farm (Naturener)</t>
  </si>
  <si>
    <t>Glen Canyon Dam</t>
  </si>
  <si>
    <t>Glenrock I</t>
  </si>
  <si>
    <t>Glenrock III</t>
  </si>
  <si>
    <t>Goldendale Generating Station</t>
  </si>
  <si>
    <t>Goodnoe Hills</t>
  </si>
  <si>
    <t>Goshen Phase II LLC</t>
  </si>
  <si>
    <t>Grady Wind Energy Center, LLC</t>
  </si>
  <si>
    <t>Grand View 2 West</t>
  </si>
  <si>
    <t>Grays Harbor Energy</t>
  </si>
  <si>
    <t>Griffith Energy, LLC</t>
  </si>
  <si>
    <t>Harry Allen Station</t>
  </si>
  <si>
    <t>Harvest Wind</t>
  </si>
  <si>
    <t>Hay Canyon Wind</t>
  </si>
  <si>
    <t>Headgate Rock Dam</t>
  </si>
  <si>
    <t>Heber Geothermal</t>
  </si>
  <si>
    <t>Hells Canyon</t>
  </si>
  <si>
    <t>Hermiston</t>
  </si>
  <si>
    <t>Hermiston Power, LLC</t>
  </si>
  <si>
    <t>Higgins Generating Station</t>
  </si>
  <si>
    <t>High Plains</t>
  </si>
  <si>
    <t>High Winds</t>
  </si>
  <si>
    <t>Holter Dam</t>
  </si>
  <si>
    <t>Hoover Dam</t>
  </si>
  <si>
    <t>Hopkins Ridge Wind</t>
  </si>
  <si>
    <t>Horse Butte Wind</t>
  </si>
  <si>
    <t>Hunter</t>
  </si>
  <si>
    <t>Huntington</t>
  </si>
  <si>
    <t>ID Solar 1</t>
  </si>
  <si>
    <t>Intermountain Power Project</t>
  </si>
  <si>
    <t>Jim Bridger Total Plant</t>
  </si>
  <si>
    <t>Judith Gap Wind Farm</t>
  </si>
  <si>
    <t>Juniper Canyon Wind</t>
  </si>
  <si>
    <t>Kerr</t>
  </si>
  <si>
    <t>Kings Beach</t>
  </si>
  <si>
    <t>Kittitas Valley Wind Power Project (Sagebrush Power)</t>
  </si>
  <si>
    <t>Klamath Falls Cogeneration</t>
  </si>
  <si>
    <t>Klondike Windpower II</t>
  </si>
  <si>
    <t>Klondike Windpower III</t>
  </si>
  <si>
    <t>Klondike Windpower IIIA</t>
  </si>
  <si>
    <t>Kyrene Generating Station</t>
  </si>
  <si>
    <t>Lake Chelan Hydroelectric Facility</t>
  </si>
  <si>
    <t>Lake Side</t>
  </si>
  <si>
    <t>Langley Gulch Power Plant</t>
  </si>
  <si>
    <t>Las Vegas Generating Station</t>
  </si>
  <si>
    <t>Leaning Juniper</t>
  </si>
  <si>
    <t>Leaning Juniper II</t>
  </si>
  <si>
    <t>Limon Wind I</t>
  </si>
  <si>
    <t>Limon Wind II</t>
  </si>
  <si>
    <t>Limon Wind III</t>
  </si>
  <si>
    <t>Linden Wind Energy Project (aka Linden Ranch Wind Farm)</t>
  </si>
  <si>
    <t>Little Falls (WA)</t>
  </si>
  <si>
    <t>Logan Wind Farm</t>
  </si>
  <si>
    <t>Long Lake</t>
  </si>
  <si>
    <t>Lower Baker</t>
  </si>
  <si>
    <t>Lower Snake River Wind Energy Project</t>
  </si>
  <si>
    <t>Lucky Peak Power Plant Project</t>
  </si>
  <si>
    <t>Luning Solar</t>
  </si>
  <si>
    <t>Macho Springs Solar Facility</t>
  </si>
  <si>
    <t>Magnolia Power Project</t>
  </si>
  <si>
    <t>Marengo Wind Farm I</t>
  </si>
  <si>
    <t>Marengo Wind Farm II</t>
  </si>
  <si>
    <t>McFadden Ridge</t>
  </si>
  <si>
    <t>McGinness Hills 3 Geothermal Energy Facility</t>
  </si>
  <si>
    <t>Merwin</t>
  </si>
  <si>
    <t>Mesquite Generating Station - Block 1</t>
  </si>
  <si>
    <t>Mesquite Generating Station - Block 2</t>
  </si>
  <si>
    <t>Mesquite Solar 1</t>
  </si>
  <si>
    <t>Mid-C Hydro - Priest Rapids and Wanapum dams (Grant County PUD)</t>
  </si>
  <si>
    <t>Mid-C Hydro - Rock Island (Chelan County PUD)</t>
  </si>
  <si>
    <t>Mid-C Hydro - Rock Island and Rocky Reach (Chelan County PUD)</t>
  </si>
  <si>
    <t>Mid-C Hydro - Rocky Reach (Chelan County PUD)</t>
  </si>
  <si>
    <t>Mid-C Hydro - Wanapum (Grant County PUD)</t>
  </si>
  <si>
    <t>Mid-C Hydro - Wells (Douglas County PUD)</t>
  </si>
  <si>
    <t>Middle Fork Hydro</t>
  </si>
  <si>
    <t>Milford I Wind Farm</t>
  </si>
  <si>
    <t>Milford II Wind Farm</t>
  </si>
  <si>
    <t>Mint Farm Generation Station</t>
  </si>
  <si>
    <t>Moapa Southern Paiute Solar</t>
  </si>
  <si>
    <t>Monroe Street HED</t>
  </si>
  <si>
    <t>Montague Wind Power Facility</t>
  </si>
  <si>
    <t>Murphy Flat Solar</t>
  </si>
  <si>
    <t>Narrows 2 Powerhouse</t>
  </si>
  <si>
    <t>Narrows PH</t>
  </si>
  <si>
    <t>Naughton</t>
  </si>
  <si>
    <t>Navajo Generating Station</t>
  </si>
  <si>
    <t>Neal Hot Springs Geothermal Plant</t>
  </si>
  <si>
    <t>Nebo Power Station</t>
  </si>
  <si>
    <t>Nine Canyon Wind Project</t>
  </si>
  <si>
    <t>Nine Mile HED</t>
  </si>
  <si>
    <t>Nisqually River Project (Alder Dam and LaGrande Dam)</t>
  </si>
  <si>
    <t>North Valmy Station</t>
  </si>
  <si>
    <t>Northern Colorado Wind I</t>
  </si>
  <si>
    <t>Northern Colorado Wind II</t>
  </si>
  <si>
    <t>NorWest Energy 4 (Bonanza)</t>
  </si>
  <si>
    <t>Noxon Rapids</t>
  </si>
  <si>
    <t>Ocotillo</t>
  </si>
  <si>
    <t>Old Lahontan hydropower Plant</t>
  </si>
  <si>
    <t>Orchard Avenue 1 (Yakima-Tieton ID)</t>
  </si>
  <si>
    <t>Orchard Ranch Solar</t>
  </si>
  <si>
    <t>Oxbow (Oregon)</t>
  </si>
  <si>
    <t>Palo Verde Nuclear Generating Station</t>
  </si>
  <si>
    <t>Palouse Wind</t>
  </si>
  <si>
    <t>Parker-Davis  Project</t>
  </si>
  <si>
    <t>Patua Geothermal</t>
  </si>
  <si>
    <t>Patua Solar Project</t>
  </si>
  <si>
    <t>Pebble Springs</t>
  </si>
  <si>
    <t>Peetz Table Wind Energy</t>
  </si>
  <si>
    <t>Pelton Round Butte</t>
  </si>
  <si>
    <t>Perrin Ranch Wind</t>
  </si>
  <si>
    <t>Pleasant Valley Wind Energy Project</t>
  </si>
  <si>
    <t>Port Westward 1</t>
  </si>
  <si>
    <t>Port Westward 2</t>
  </si>
  <si>
    <t>Ameresco Half Moon Bay</t>
  </si>
  <si>
    <t>Ameresco Keller Canyon</t>
  </si>
  <si>
    <t>Ameresco Santa Cruz</t>
  </si>
  <si>
    <t>Ampersand Chowchilla Biomass, LLC, 93610</t>
  </si>
  <si>
    <t>Brea Generation, LLC</t>
  </si>
  <si>
    <t>Burney Forest Products</t>
  </si>
  <si>
    <t>City of San Diego, Public Utilities Dept, Point Loma Treatment Plant</t>
  </si>
  <si>
    <t>Collins Pine Co.</t>
  </si>
  <si>
    <t>East Bay Municipal Utility District</t>
  </si>
  <si>
    <t>G2 Energy Ostrom Road, LLC</t>
  </si>
  <si>
    <t>HL Power Company</t>
  </si>
  <si>
    <t>LACSD - Calabasas LF</t>
  </si>
  <si>
    <t>LACSD - Joint Water Pollution Control Plant</t>
  </si>
  <si>
    <t>LACSD - Puente Hills Landfill</t>
  </si>
  <si>
    <t>Miramar - MM and Miramar Energy</t>
  </si>
  <si>
    <t>MM Lopez Energy LLC</t>
  </si>
  <si>
    <t>MM Prima Deshecha Energy LLC</t>
  </si>
  <si>
    <t>MM Tajiguas Energy LLC</t>
  </si>
  <si>
    <t>MM West Covina LLC</t>
  </si>
  <si>
    <t>MM Yolo Power LLC</t>
  </si>
  <si>
    <t>San Marcos Energy LLC</t>
  </si>
  <si>
    <t>Sycamore Energy LLC</t>
  </si>
  <si>
    <t>Woodland Biomass Power, LLC</t>
  </si>
  <si>
    <t>Central Contra Costa Sanitary District</t>
  </si>
  <si>
    <t>Covanta - Stanislaus, Inc</t>
  </si>
  <si>
    <t>Encina Water Pollution Control Facility</t>
  </si>
  <si>
    <t>Energy 2001, Placer WRSL</t>
  </si>
  <si>
    <t>Kern Oil Refinery</t>
  </si>
  <si>
    <t>85 A</t>
  </si>
  <si>
    <t>85 B</t>
  </si>
  <si>
    <t>Sunshine Valley Solar</t>
  </si>
  <si>
    <t>Windhub Solar A LLC</t>
  </si>
  <si>
    <t>Ponderosa Bailey Creek</t>
  </si>
  <si>
    <t>CA Flats Solar 130, LLC</t>
  </si>
  <si>
    <t>Blackwell Solar Park</t>
  </si>
  <si>
    <t>Montgomery Creek Hydro</t>
  </si>
  <si>
    <t>Ameresco Johnson Canyon</t>
  </si>
  <si>
    <t>Spicer Meadow Project</t>
  </si>
  <si>
    <t>Kettleman Solar -Centaurus</t>
  </si>
  <si>
    <t>Elevation Solar C</t>
  </si>
  <si>
    <t>Frontier Solar LLC</t>
  </si>
  <si>
    <t>Hayworth Solar</t>
  </si>
  <si>
    <t>Western Antelope Blue Sky B</t>
  </si>
  <si>
    <t>Shiloh I Wind Project</t>
  </si>
  <si>
    <t>Midway Solar Farm 1</t>
  </si>
  <si>
    <t>Blythe Solar 110, LLC</t>
  </si>
  <si>
    <t>Geysers Unit 5-20</t>
  </si>
  <si>
    <t>Dutch Flat 2</t>
  </si>
  <si>
    <t>Bowman</t>
  </si>
  <si>
    <t>Atwell Island</t>
  </si>
  <si>
    <t>Avenal Park</t>
  </si>
  <si>
    <t>California Valley Solar Ranch</t>
  </si>
  <si>
    <t>White River Solar</t>
  </si>
  <si>
    <t>Henrietta Solar Project</t>
  </si>
  <si>
    <t>Mojave Solar Project</t>
  </si>
  <si>
    <t>North Star Solar</t>
  </si>
  <si>
    <t>Sand Drag LLC</t>
  </si>
  <si>
    <t>Alpaugh 50</t>
  </si>
  <si>
    <t>Alpaugh North</t>
  </si>
  <si>
    <t>Sun City Project LLC</t>
  </si>
  <si>
    <t>Topaz Solar Farm</t>
  </si>
  <si>
    <t>Hatchet Ridge Wind Project</t>
  </si>
  <si>
    <t>Shiloh IV Wind Project LLC</t>
  </si>
  <si>
    <t>Shiloh Wind Project 2 LLC</t>
  </si>
  <si>
    <t>San Gorgonio Windplant WPP1993</t>
  </si>
  <si>
    <t>Alamo Solar</t>
  </si>
  <si>
    <t>Bayshore Solar C, LLC</t>
  </si>
  <si>
    <t>GPS Cabazon Wind LLC</t>
  </si>
  <si>
    <t>Camanche</t>
  </si>
  <si>
    <t>Golden Hills Wind</t>
  </si>
  <si>
    <t>Mesquite Solar 3, LLC</t>
  </si>
  <si>
    <t>Pardee</t>
  </si>
  <si>
    <t>RE Tranquillity</t>
  </si>
  <si>
    <t>Ridgetop</t>
  </si>
  <si>
    <t>Algonquin SKIC20 Solar LLC</t>
  </si>
  <si>
    <t>CED Avenal</t>
  </si>
  <si>
    <t>White River Solar 2</t>
  </si>
  <si>
    <t>Westlands Solar PV Farm</t>
  </si>
  <si>
    <t>Morelos del Sol</t>
  </si>
  <si>
    <t>Murphys</t>
  </si>
  <si>
    <t>RE Old River One, LLC</t>
  </si>
  <si>
    <t>Orion Solar I</t>
  </si>
  <si>
    <t>RE Astoria 2</t>
  </si>
  <si>
    <t>Rising Tree Wind Farm</t>
  </si>
  <si>
    <t>Shafter Solar LLC</t>
  </si>
  <si>
    <t>Woodmere Solar Farm</t>
  </si>
  <si>
    <t>Calistoga Power Plant</t>
  </si>
  <si>
    <t>Sonoma California Geothermal</t>
  </si>
  <si>
    <t>Solar Star California, XLI, LLC</t>
  </si>
  <si>
    <t>Shaffer</t>
  </si>
  <si>
    <t>Findlay Wind Farm</t>
  </si>
  <si>
    <t>Cape Cod Air Force Station - 6 SWS</t>
  </si>
  <si>
    <t>AV Solar Ranch One</t>
  </si>
  <si>
    <t>Cabazon Wind Partners</t>
  </si>
  <si>
    <t>Cameron Ridge LLC</t>
  </si>
  <si>
    <t>Campo Verde Solar</t>
  </si>
  <si>
    <t>Cottonwood Solar, LLC (City of Corcoran)</t>
  </si>
  <si>
    <t>CM48</t>
  </si>
  <si>
    <t>Little Bay</t>
  </si>
  <si>
    <t>O'Neill Creek Solar</t>
  </si>
  <si>
    <t>Venable Solar 1</t>
  </si>
  <si>
    <t>Washington White Post Solar LLC</t>
  </si>
  <si>
    <t>Bluegrass Ridge</t>
  </si>
  <si>
    <t>Heartland Community College</t>
  </si>
  <si>
    <t>Pilgrim Stage Wind Park</t>
  </si>
  <si>
    <t>North Gooding Main Hydro</t>
  </si>
  <si>
    <t>Westside Solar Station</t>
  </si>
  <si>
    <t>Normanskill Hydro Project</t>
  </si>
  <si>
    <t>Echo Wind Park</t>
  </si>
  <si>
    <t>Cummins, Inc</t>
  </si>
  <si>
    <t>Ball Mountain Hydro</t>
  </si>
  <si>
    <t>Gunsight Mountain Wind Energy LLC</t>
  </si>
  <si>
    <t>Alpine Solar</t>
  </si>
  <si>
    <t>Bridgewater</t>
  </si>
  <si>
    <t>Richland Solar Center</t>
  </si>
  <si>
    <t>Golden Hills North Wind Energy Center</t>
  </si>
  <si>
    <t>Giffen Solar Park</t>
  </si>
  <si>
    <t>Five Points Solar Park</t>
  </si>
  <si>
    <t>Ameresco Butte County</t>
  </si>
  <si>
    <t>Nimbus</t>
  </si>
  <si>
    <t>Lewiston</t>
  </si>
  <si>
    <t>Stampede</t>
  </si>
  <si>
    <t>Graeagle</t>
  </si>
  <si>
    <t>Tulloch</t>
  </si>
  <si>
    <t>Judge F Carr</t>
  </si>
  <si>
    <t>Folsom</t>
  </si>
  <si>
    <t>Keswick</t>
  </si>
  <si>
    <t>New Melones</t>
  </si>
  <si>
    <t>Shasta</t>
  </si>
  <si>
    <t>Spring Creek</t>
  </si>
  <si>
    <t>Trinity</t>
  </si>
  <si>
    <t>ONeill</t>
  </si>
  <si>
    <t>Alameda</t>
  </si>
  <si>
    <t>Lodi</t>
  </si>
  <si>
    <t>Brea Expansion Plant</t>
  </si>
  <si>
    <t>Second Imperial Geothermal</t>
  </si>
  <si>
    <t>Perris</t>
  </si>
  <si>
    <t>Valley View</t>
  </si>
  <si>
    <t>Anaheim Solar Energy Plant</t>
  </si>
  <si>
    <t>Westside Solar Power PV1</t>
  </si>
  <si>
    <t>San Gorgonio Farms Wind Farm</t>
  </si>
  <si>
    <t>Garnet Wind Energy Center</t>
  </si>
  <si>
    <t>San Dimas Wash Generating Station</t>
  </si>
  <si>
    <t>RE Columbia Two, LLC</t>
  </si>
  <si>
    <t>Summer Solar LLC</t>
  </si>
  <si>
    <t>Antelope Big Sky Ranch</t>
  </si>
  <si>
    <t>Kingbird B Solar, LLC</t>
  </si>
  <si>
    <t>Antelope DSR 2</t>
  </si>
  <si>
    <t>Hoover Dam (AZ)</t>
  </si>
  <si>
    <t>Shoreham</t>
  </si>
  <si>
    <t>Lake One</t>
  </si>
  <si>
    <t>TA-Acacia, LLC</t>
  </si>
  <si>
    <t>Bayshore Solar A, LLC</t>
  </si>
  <si>
    <t>Bayshore Solar B, LLC</t>
  </si>
  <si>
    <t>Coram Tehachapi</t>
  </si>
  <si>
    <t>Desert Sunlight 300, LLC</t>
  </si>
  <si>
    <t>Genesis Solar Energy Project</t>
  </si>
  <si>
    <t>North Sky River Energy LLC</t>
  </si>
  <si>
    <t>Portal Ridge Solar C, LLC</t>
  </si>
  <si>
    <t>Western Antelope Blue Sky Ranch A</t>
  </si>
  <si>
    <t>CA Flats Solar 150, LLC</t>
  </si>
  <si>
    <t>Cuyama Solar, LLC</t>
  </si>
  <si>
    <t>Gates Solar Station</t>
  </si>
  <si>
    <t>Huron Solar Station</t>
  </si>
  <si>
    <t>Lost Hills/Blackwell</t>
  </si>
  <si>
    <t>RE Astoria</t>
  </si>
  <si>
    <t>Rising Tree Wind Farm II</t>
  </si>
  <si>
    <t>Shiloh III Wind Project LLC</t>
  </si>
  <si>
    <t>West Gates Solar Station</t>
  </si>
  <si>
    <t>Centinela Solar Energy</t>
  </si>
  <si>
    <t>Imperial Solar Energy Center South</t>
  </si>
  <si>
    <t>Mountain View III</t>
  </si>
  <si>
    <t>CalRenew-1</t>
  </si>
  <si>
    <t>Cantua Solar Station</t>
  </si>
  <si>
    <t>Diablo Winds LLC</t>
  </si>
  <si>
    <t>Five Points Solar Station</t>
  </si>
  <si>
    <t>FPL Energy Montezuma Winds LLC</t>
  </si>
  <si>
    <t>Guernsey Solar Station</t>
  </si>
  <si>
    <t>Montezuma Wind II</t>
  </si>
  <si>
    <t>Stroud Solar Station</t>
  </si>
  <si>
    <t>Vaca Dixon Solar Station</t>
  </si>
  <si>
    <t>Etiwanda</t>
  </si>
  <si>
    <t>Mammoth G1</t>
  </si>
  <si>
    <t>Sunray 2</t>
  </si>
  <si>
    <t>Tehachapi Wind Resource I</t>
  </si>
  <si>
    <t>Tehachapi Wind Resource II</t>
  </si>
  <si>
    <t>Imperial Solar Energy Center West</t>
  </si>
  <si>
    <t>Solar Borrego I</t>
  </si>
  <si>
    <t>Ocotillo Express LLC</t>
  </si>
  <si>
    <t>Willow Spring Solar, LLC</t>
  </si>
  <si>
    <t>Voyager Wind IV</t>
  </si>
  <si>
    <t>San Pablo Raceway</t>
  </si>
  <si>
    <t>Alta Wind Energy Center I</t>
  </si>
  <si>
    <t>Alta Wind Energy Center II</t>
  </si>
  <si>
    <t>Difwind Farms Ltd V</t>
  </si>
  <si>
    <t>Voyager Wind I</t>
  </si>
  <si>
    <t>Terra-Gen 251 Wind LLC</t>
  </si>
  <si>
    <t>Oak Creek Energy Systems I</t>
  </si>
  <si>
    <t>Painted Hills Wind Park</t>
  </si>
  <si>
    <t>Ridgetop Energy LLC</t>
  </si>
  <si>
    <t>RE Rosamond One LLC</t>
  </si>
  <si>
    <t>Mojave 5</t>
  </si>
  <si>
    <t>Victory Garden (Tehachapi)</t>
  </si>
  <si>
    <t>Whitewater Hill Wind Partners</t>
  </si>
  <si>
    <t>Windpark Unlimited 1</t>
  </si>
  <si>
    <t>Windpark Unlimited 2</t>
  </si>
  <si>
    <t>CTV Power Purchase Contract Trust</t>
  </si>
  <si>
    <t>Desert Wind Farm, LLC</t>
  </si>
  <si>
    <t>Dion R Holm</t>
  </si>
  <si>
    <t>Moccasin</t>
  </si>
  <si>
    <t>Bonneville</t>
  </si>
  <si>
    <t>Sunset Reservoir North Basin</t>
  </si>
  <si>
    <t>Colton Solar One, LLC</t>
  </si>
  <si>
    <t>Colton Solar Two, LLC</t>
  </si>
  <si>
    <t>Davis Dam</t>
  </si>
  <si>
    <t>Mammoth G2</t>
  </si>
  <si>
    <t>Rock Creek</t>
  </si>
  <si>
    <t>A G Wishon</t>
  </si>
  <si>
    <t>Alta Powerhouse</t>
  </si>
  <si>
    <t>Big Creek Water Works</t>
  </si>
  <si>
    <t>Chili Bar</t>
  </si>
  <si>
    <t>Coleman PH</t>
  </si>
  <si>
    <t>Cow Creek</t>
  </si>
  <si>
    <t>De Sabla</t>
  </si>
  <si>
    <t>Deer Creek PH</t>
  </si>
  <si>
    <t>Dutch Flat</t>
  </si>
  <si>
    <t>El Dorado</t>
  </si>
  <si>
    <t>Halsey</t>
  </si>
  <si>
    <t>Hat Creek 2</t>
  </si>
  <si>
    <t>Kelly Ridge</t>
  </si>
  <si>
    <t>Kilarc</t>
  </si>
  <si>
    <t>Newcastle</t>
  </si>
  <si>
    <t>Oak Flat</t>
  </si>
  <si>
    <t>Phoenix</t>
  </si>
  <si>
    <t>Potter Valley</t>
  </si>
  <si>
    <t>Rollins</t>
  </si>
  <si>
    <t>San Joaquin No. 1</t>
  </si>
  <si>
    <t>Sly Creek</t>
  </si>
  <si>
    <t>South</t>
  </si>
  <si>
    <t>Spaulding 1</t>
  </si>
  <si>
    <t>Spring Gap</t>
  </si>
  <si>
    <t>Three Forks Water Power Project</t>
  </si>
  <si>
    <t>Toadtown</t>
  </si>
  <si>
    <t>Volta 1</t>
  </si>
  <si>
    <t>Volta 2</t>
  </si>
  <si>
    <t>West Point PH</t>
  </si>
  <si>
    <t>Wise</t>
  </si>
  <si>
    <t>Oro Loma</t>
  </si>
  <si>
    <t>Imperial Valley Solar, LLC</t>
  </si>
  <si>
    <t>Silver State Solar Power South</t>
  </si>
  <si>
    <t>Desert Sunlight 250, LLC</t>
  </si>
  <si>
    <t>Aspiration G</t>
  </si>
  <si>
    <t>Lost Hills Solar LLC</t>
  </si>
  <si>
    <t>San Joaquin Solar</t>
  </si>
  <si>
    <t>Alta Wind X</t>
  </si>
  <si>
    <t>Alta Wind XI</t>
  </si>
  <si>
    <t>Rising Tree Wind Farm III</t>
  </si>
  <si>
    <t>Box Canyon Dam</t>
  </si>
  <si>
    <t>Alta Wind Energy Center III</t>
  </si>
  <si>
    <t>Alta Wind Energy Center IV</t>
  </si>
  <si>
    <t>Alta Wind Energy Center V</t>
  </si>
  <si>
    <t>Vasco Winds</t>
  </si>
  <si>
    <t>Mustang Hills LLC</t>
  </si>
  <si>
    <t>Alta Wind VIII</t>
  </si>
  <si>
    <t>Giffen</t>
  </si>
  <si>
    <t>Windstar 1</t>
  </si>
  <si>
    <t>Pinyon Pine II</t>
  </si>
  <si>
    <t>Pinyon Pine I</t>
  </si>
  <si>
    <t>RE Kansas South LLC</t>
  </si>
  <si>
    <t>Corcoran Solar</t>
  </si>
  <si>
    <t>Cottage Street Solar Facility</t>
  </si>
  <si>
    <t>Solar Star 1</t>
  </si>
  <si>
    <t>Solar Star 2</t>
  </si>
  <si>
    <t>RE Kansas Solar, LLC</t>
  </si>
  <si>
    <t>RE Kent South, LLC</t>
  </si>
  <si>
    <t>CID Solar, LLC</t>
  </si>
  <si>
    <t>Regulus Solar Project</t>
  </si>
  <si>
    <t>Bakersfield PV 1</t>
  </si>
  <si>
    <t>Quinto Solar PV Project</t>
  </si>
  <si>
    <t>Stateline Solar</t>
  </si>
  <si>
    <t>Whitney Point Solar</t>
  </si>
  <si>
    <t>W R Gianelli</t>
  </si>
  <si>
    <t>Tacoma</t>
  </si>
  <si>
    <t>Drop 1</t>
  </si>
  <si>
    <t>Drop 2 (CA)</t>
  </si>
  <si>
    <t>Drop 3 (CA)</t>
  </si>
  <si>
    <t>Drop 4</t>
  </si>
  <si>
    <t>Drop 5</t>
  </si>
  <si>
    <t>East Highline</t>
  </si>
  <si>
    <t>Pilot Knob</t>
  </si>
  <si>
    <t>Imperial Valley Solar Company 1 LLC</t>
  </si>
  <si>
    <t>Heber Solar</t>
  </si>
  <si>
    <t>Duke Building 98</t>
  </si>
  <si>
    <t>Coachella</t>
  </si>
  <si>
    <t>Rockwood</t>
  </si>
  <si>
    <t>Western Antelope Dry Ranch</t>
  </si>
  <si>
    <t>Big Pine Creek</t>
  </si>
  <si>
    <t>Control Gorge</t>
  </si>
  <si>
    <t>Cottonwood</t>
  </si>
  <si>
    <t>Foothill</t>
  </si>
  <si>
    <t>Franklin (CA)</t>
  </si>
  <si>
    <t>Middle Gorge</t>
  </si>
  <si>
    <t>Pleasant Valley Hydro</t>
  </si>
  <si>
    <t>San Fernando</t>
  </si>
  <si>
    <t>San Francisquito 1</t>
  </si>
  <si>
    <t>San Francisquito 2</t>
  </si>
  <si>
    <t>Sepulveda Canyon</t>
  </si>
  <si>
    <t>Upper Gorge</t>
  </si>
  <si>
    <t>John L. Featherstone Plant</t>
  </si>
  <si>
    <t>McGinness Hills 3</t>
  </si>
  <si>
    <t>Ormesa Geothermal</t>
  </si>
  <si>
    <t>Hecate Energy Beacon Solar 1</t>
  </si>
  <si>
    <t>Beacon Solar Plant Site 2</t>
  </si>
  <si>
    <t>Hecate Energy Beacon Solar 3</t>
  </si>
  <si>
    <t>Hecate Energy Beacon Solar 4</t>
  </si>
  <si>
    <t>Beacon Solar Plant Site 5</t>
  </si>
  <si>
    <t>Owens Valley Solar Project 11</t>
  </si>
  <si>
    <t>Munro Valley Solar</t>
  </si>
  <si>
    <t>Port of LA Solar FiT Project</t>
  </si>
  <si>
    <t>Xebec 1</t>
  </si>
  <si>
    <t>USPS PV</t>
  </si>
  <si>
    <t>CFW Solar X LLC - Vaughn</t>
  </si>
  <si>
    <t>Westmont 301</t>
  </si>
  <si>
    <t>Westmont 401</t>
  </si>
  <si>
    <t>RE Barren Ridge 1</t>
  </si>
  <si>
    <t>Springbok Solar Farm 1</t>
  </si>
  <si>
    <t>Springbok Solar Farm 2</t>
  </si>
  <si>
    <t>Adelanto Solar Project</t>
  </si>
  <si>
    <t>Pine Tree Solar Project</t>
  </si>
  <si>
    <t>Manzana Wind LLC</t>
  </si>
  <si>
    <t>Pine Tree Wind Power Project</t>
  </si>
  <si>
    <t>Castaic</t>
  </si>
  <si>
    <t>Cottonwood Solar, LLC (Goose Lake)</t>
  </si>
  <si>
    <t>Marin Clean Energy Solar One</t>
  </si>
  <si>
    <t>RE Mustang LLC</t>
  </si>
  <si>
    <t>Voyager Wind III</t>
  </si>
  <si>
    <t>Antelope Expansion 2</t>
  </si>
  <si>
    <t>Blythe Solar II, LLC</t>
  </si>
  <si>
    <t>Wistaria Ranch Solar</t>
  </si>
  <si>
    <t>Green Power I</t>
  </si>
  <si>
    <t>G2 Energy Hay Rd</t>
  </si>
  <si>
    <t>Great Valley Solar Portfolio Holdings, LLC</t>
  </si>
  <si>
    <t>Hat Creek 1</t>
  </si>
  <si>
    <t>Parker</t>
  </si>
  <si>
    <t>Mesquite Solar 2, LLC</t>
  </si>
  <si>
    <t>North Rosamond Solar LLC</t>
  </si>
  <si>
    <t>Panoche Valley Solar Farm</t>
  </si>
  <si>
    <t>RE Garland</t>
  </si>
  <si>
    <t>Frankenheimer Power Plant</t>
  </si>
  <si>
    <t>Woodward Power Plant</t>
  </si>
  <si>
    <t>Spaulding 2</t>
  </si>
  <si>
    <t>Spaulding 3</t>
  </si>
  <si>
    <t>Tule Wind LLC</t>
  </si>
  <si>
    <t>Terra-Gen VG Wind LLC</t>
  </si>
  <si>
    <t>New Hogan Power Plant</t>
  </si>
  <si>
    <t>Axium Modesto Solar</t>
  </si>
  <si>
    <t>Stone Drop</t>
  </si>
  <si>
    <t>Don Pedro</t>
  </si>
  <si>
    <t>McClure</t>
  </si>
  <si>
    <t>Klondike Wind Power</t>
  </si>
  <si>
    <t>Mesa Wind Power Corp</t>
  </si>
  <si>
    <t>Balch 2</t>
  </si>
  <si>
    <t>Belden</t>
  </si>
  <si>
    <t>James B Black</t>
  </si>
  <si>
    <t>Caribou 2</t>
  </si>
  <si>
    <t>Cresta</t>
  </si>
  <si>
    <t>Haas</t>
  </si>
  <si>
    <t>Kerckhoff 2</t>
  </si>
  <si>
    <t>Pit 3</t>
  </si>
  <si>
    <t>Pit 4</t>
  </si>
  <si>
    <t>Pit 5</t>
  </si>
  <si>
    <t>Poe</t>
  </si>
  <si>
    <t>Stanislaus</t>
  </si>
  <si>
    <t>Coram Energy LLC</t>
  </si>
  <si>
    <t>Rancho Penasquitos</t>
  </si>
  <si>
    <t>TPC Windfarms LLC</t>
  </si>
  <si>
    <t>Hamilton Branch</t>
  </si>
  <si>
    <t>Lime Saddle</t>
  </si>
  <si>
    <t>San Joaquin 2</t>
  </si>
  <si>
    <t>Monticello Dam</t>
  </si>
  <si>
    <t>Haypress</t>
  </si>
  <si>
    <t>Forks of Butte Hydro Project</t>
  </si>
  <si>
    <t>Muck Valley Hydroelectric</t>
  </si>
  <si>
    <t>Monterey One Water</t>
  </si>
  <si>
    <t>Rio Bravo Hydro Project</t>
  </si>
  <si>
    <t>Olsen</t>
  </si>
  <si>
    <t>Burney Creek</t>
  </si>
  <si>
    <t>Cove Hydroelectric</t>
  </si>
  <si>
    <t>Deadwood Creek</t>
  </si>
  <si>
    <t>ABEC #2 dba West-Star Dairy</t>
  </si>
  <si>
    <t>ABEC #3 dba Lakeview Dairy</t>
  </si>
  <si>
    <t>ABEC #4 dba CE&amp;S Dairy</t>
  </si>
  <si>
    <t>Baker Creek Hydroelectric</t>
  </si>
  <si>
    <t>Bakersfield 111</t>
  </si>
  <si>
    <t>Bear Creek Solar</t>
  </si>
  <si>
    <t>Cloverdale Solar I</t>
  </si>
  <si>
    <t>Hollister Solar LLC</t>
  </si>
  <si>
    <t>Merced Solar LLC</t>
  </si>
  <si>
    <t>Mission Solar LLC</t>
  </si>
  <si>
    <t>Enerparc CA1 LLC</t>
  </si>
  <si>
    <t>Enerparc CA2, LLC</t>
  </si>
  <si>
    <t>Sonora 1</t>
  </si>
  <si>
    <t>CSU Fresno Solar Project</t>
  </si>
  <si>
    <t>Castor Solar</t>
  </si>
  <si>
    <t>Shasta Solar Farm</t>
  </si>
  <si>
    <t>Kettleman Solar Project</t>
  </si>
  <si>
    <t>Kingsburg Solar</t>
  </si>
  <si>
    <t>La Joya Del Sol</t>
  </si>
  <si>
    <t>Lemoore 1</t>
  </si>
  <si>
    <t>Lost Creek I</t>
  </si>
  <si>
    <t>Madera 1 PV</t>
  </si>
  <si>
    <t>Gosselin Hydro Plant</t>
  </si>
  <si>
    <t>Sun Harvest Solar NDP1</t>
  </si>
  <si>
    <t>Nickel 1 Solar Facility</t>
  </si>
  <si>
    <t>Combie South</t>
  </si>
  <si>
    <t>Scott Flat</t>
  </si>
  <si>
    <t>Oakley Solar Project</t>
  </si>
  <si>
    <t>2127 Harris Solar Project</t>
  </si>
  <si>
    <t>2097 Helton Solar Project</t>
  </si>
  <si>
    <t>2081 Terzian Solar Project</t>
  </si>
  <si>
    <t>Putah Creek Solar Farm</t>
  </si>
  <si>
    <t>Rock Creek LP</t>
  </si>
  <si>
    <t>Site 980 65</t>
  </si>
  <si>
    <t>Cold Canyon 1</t>
  </si>
  <si>
    <t>Vintner Solar</t>
  </si>
  <si>
    <t>Grassland 3&amp;4 Solar Project</t>
  </si>
  <si>
    <t>Zero Waste Energy Development Co LLC</t>
  </si>
  <si>
    <t>Nelson Creek</t>
  </si>
  <si>
    <t>Verwey-Hanford Dairy Digester #2</t>
  </si>
  <si>
    <t>Verwey-Hanford Dairy Digester #3</t>
  </si>
  <si>
    <t>Bakersfield Industrial PV 1</t>
  </si>
  <si>
    <t>Delano Land 1</t>
  </si>
  <si>
    <t>Manteca Land PV</t>
  </si>
  <si>
    <t>Merced 1 PV</t>
  </si>
  <si>
    <t>Redwood 4 Solar Farm</t>
  </si>
  <si>
    <t>ABEC Bidart-Old River LLC</t>
  </si>
  <si>
    <t>Corcoran Solar 3</t>
  </si>
  <si>
    <t>Columbia Solar Energy, LLC</t>
  </si>
  <si>
    <t>Brookfield Tehachapi 1</t>
  </si>
  <si>
    <t>Eagle Creek</t>
  </si>
  <si>
    <t>Kekawaka Power House</t>
  </si>
  <si>
    <t>NextEra Westside PV</t>
  </si>
  <si>
    <t>Diablo Canyon</t>
  </si>
  <si>
    <t>Balch 1</t>
  </si>
  <si>
    <t>Bucks Creek</t>
  </si>
  <si>
    <t>Butt Valley</t>
  </si>
  <si>
    <t>Caribou 1</t>
  </si>
  <si>
    <t>Drum 1</t>
  </si>
  <si>
    <t>Drum 2</t>
  </si>
  <si>
    <t>Electra</t>
  </si>
  <si>
    <t>Kings River PH</t>
  </si>
  <si>
    <t>Pit 1</t>
  </si>
  <si>
    <t>Pit 6</t>
  </si>
  <si>
    <t>Pit 7</t>
  </si>
  <si>
    <t>Salt Springs</t>
  </si>
  <si>
    <t>Tiger Creek</t>
  </si>
  <si>
    <t>Forbestown</t>
  </si>
  <si>
    <t>Chicago Park</t>
  </si>
  <si>
    <t>CSU East Bay</t>
  </si>
  <si>
    <t>SF State University</t>
  </si>
  <si>
    <t>South Belridge Cogeneration Facility</t>
  </si>
  <si>
    <t>Coalinga Cogeneration Facility</t>
  </si>
  <si>
    <t>Oroville Cogeneration LP</t>
  </si>
  <si>
    <t>Adams Solar Center</t>
  </si>
  <si>
    <t>Ashton</t>
  </si>
  <si>
    <t>Bear Creek Solar Center</t>
  </si>
  <si>
    <t>Bend</t>
  </si>
  <si>
    <t>Big Fork</t>
  </si>
  <si>
    <t>Blundell</t>
  </si>
  <si>
    <t>Bly Solar Center</t>
  </si>
  <si>
    <t>Clearwater 1</t>
  </si>
  <si>
    <t>Clearwater 2</t>
  </si>
  <si>
    <t>Copco 1</t>
  </si>
  <si>
    <t>Copco 2</t>
  </si>
  <si>
    <t>Cutler Hydro</t>
  </si>
  <si>
    <t>Eagle Point</t>
  </si>
  <si>
    <t>Elbe Solar Center</t>
  </si>
  <si>
    <t>Enterprise Solar, LLC</t>
  </si>
  <si>
    <t>Fall Creek</t>
  </si>
  <si>
    <t>Fish Creek</t>
  </si>
  <si>
    <t>Foote Creek I</t>
  </si>
  <si>
    <t>Foote Creek II</t>
  </si>
  <si>
    <t>Foote Creek III</t>
  </si>
  <si>
    <t>Granite</t>
  </si>
  <si>
    <t>Gunlock</t>
  </si>
  <si>
    <t>Iron Gate</t>
  </si>
  <si>
    <t>Last Chance</t>
  </si>
  <si>
    <t>Latigo Wind Park</t>
  </si>
  <si>
    <t>Mountain Wind Power II LLC</t>
  </si>
  <si>
    <t>Mountain Wind Power LLC</t>
  </si>
  <si>
    <t>Oneida</t>
  </si>
  <si>
    <t>Paris</t>
  </si>
  <si>
    <t>Pavant Solar II LLC</t>
  </si>
  <si>
    <t>Pavant Solar, LLC</t>
  </si>
  <si>
    <t>Pioneer</t>
  </si>
  <si>
    <t>Pioneer Wind Park, LLC</t>
  </si>
  <si>
    <t>Prospect 1</t>
  </si>
  <si>
    <t>Prospect 3</t>
  </si>
  <si>
    <t>Prospect 4</t>
  </si>
  <si>
    <t>Rock River I LLC</t>
  </si>
  <si>
    <t>Sand Cove</t>
  </si>
  <si>
    <t>Slide Creek</t>
  </si>
  <si>
    <t>Soda</t>
  </si>
  <si>
    <t>Soda Springs</t>
  </si>
  <si>
    <t>Stairs</t>
  </si>
  <si>
    <t>Sweetwater Solar</t>
  </si>
  <si>
    <t>Viva Naughton</t>
  </si>
  <si>
    <t>Wallowa Falls</t>
  </si>
  <si>
    <t>Weber</t>
  </si>
  <si>
    <t>BYUI Central Energy Facility</t>
  </si>
  <si>
    <t>Shute Creek Facility</t>
  </si>
  <si>
    <t>Gadsby</t>
  </si>
  <si>
    <t>Grace</t>
  </si>
  <si>
    <t>Hayden</t>
  </si>
  <si>
    <t>John C Boyle</t>
  </si>
  <si>
    <t>Lemolo 1</t>
  </si>
  <si>
    <t>Lemolo 2</t>
  </si>
  <si>
    <t>Prospect 2</t>
  </si>
  <si>
    <t>Sunnyside Cogen Associates</t>
  </si>
  <si>
    <t>General Chemical</t>
  </si>
  <si>
    <t>Tesoro SLC Cogeneration Plant</t>
  </si>
  <si>
    <t>Toketee Falls</t>
  </si>
  <si>
    <t>Wyodak</t>
  </si>
  <si>
    <t>City of Palo Alto</t>
  </si>
  <si>
    <t>Buena Vista Energy LLC</t>
  </si>
  <si>
    <t>Solar Gen 2 Solar Facility</t>
  </si>
  <si>
    <t>Colgreen North Shore Solar Farm</t>
  </si>
  <si>
    <t>Dinosaur Point</t>
  </si>
  <si>
    <t>Karen Avenue Wind Farm</t>
  </si>
  <si>
    <t>Kumeyaay Wind</t>
  </si>
  <si>
    <t>Bidwell Ditch Project</t>
  </si>
  <si>
    <t>Hatchet Creek Project</t>
  </si>
  <si>
    <t>Roaring Creek Water Power</t>
  </si>
  <si>
    <t>Ramona Solar Energy</t>
  </si>
  <si>
    <t>Seville 1</t>
  </si>
  <si>
    <t>Difwind Farms Ltd I</t>
  </si>
  <si>
    <t>Difwind Farms Ltd II</t>
  </si>
  <si>
    <t>Altech III</t>
  </si>
  <si>
    <t>San Gorgonio Westwinds II LLC</t>
  </si>
  <si>
    <t>French Meadows</t>
  </si>
  <si>
    <t>Hell Hole Powerhouse</t>
  </si>
  <si>
    <t>Oxbow (CA)</t>
  </si>
  <si>
    <t>RGS-Rutland VNM SREC II Project (MA)</t>
  </si>
  <si>
    <t>Warm Springs Hydro Project</t>
  </si>
  <si>
    <t>Boulder Canyon Hydro</t>
  </si>
  <si>
    <t>Whiskeytown</t>
  </si>
  <si>
    <t>AP North Lake I, LP</t>
  </si>
  <si>
    <t>Tequesquite Landfill Solar PV Project</t>
  </si>
  <si>
    <t>Antelope DSR 1</t>
  </si>
  <si>
    <t>Wintec Energy Ltd</t>
  </si>
  <si>
    <t>Wagner Wind LLC</t>
  </si>
  <si>
    <t>Springs Generating Station</t>
  </si>
  <si>
    <t>Sand Bar Power Plant</t>
  </si>
  <si>
    <t>Roseville Power Plant #2</t>
  </si>
  <si>
    <t>Robbs Peak</t>
  </si>
  <si>
    <t>Camp Far West</t>
  </si>
  <si>
    <t>Jones Fork</t>
  </si>
  <si>
    <t>SMUD at Van Conett</t>
  </si>
  <si>
    <t>SMUD at Fleshman</t>
  </si>
  <si>
    <t>SMUD at Lawrence</t>
  </si>
  <si>
    <t>RE Dillard 1 LLC</t>
  </si>
  <si>
    <t>RE Dillard 2 LLC</t>
  </si>
  <si>
    <t>RE Dillard 3 LLC</t>
  </si>
  <si>
    <t xml:space="preserve">Dillard 4 LLC </t>
  </si>
  <si>
    <t>RE Kammerer 1 LLC</t>
  </si>
  <si>
    <t>RE Bruceville 1 LLC</t>
  </si>
  <si>
    <t>RE Kammerer 2 LLC</t>
  </si>
  <si>
    <t>RE Kammerer 3 LLC</t>
  </si>
  <si>
    <t>RE Bruceville 2 LLC</t>
  </si>
  <si>
    <t>RE Bruceville 3 LLC</t>
  </si>
  <si>
    <t>Green Acres Solar Facility 1</t>
  </si>
  <si>
    <t>Green Acres Solar Facility 2</t>
  </si>
  <si>
    <t>RE McKenzie 1 LLC</t>
  </si>
  <si>
    <t>RE McKenzie 2 LLC</t>
  </si>
  <si>
    <t>RE McKenzie 3 LLC</t>
  </si>
  <si>
    <t>RE McKenzie 4 LLC</t>
  </si>
  <si>
    <t>RE McKenzie 5 LLC</t>
  </si>
  <si>
    <t>RE McKenzie 6 LLC</t>
  </si>
  <si>
    <t>Sacramento Soleil LLC</t>
  </si>
  <si>
    <t>Rancho Seco Solar</t>
  </si>
  <si>
    <t>Solano Wind</t>
  </si>
  <si>
    <t>Camino</t>
  </si>
  <si>
    <t>Jaybird</t>
  </si>
  <si>
    <t>Loon Lake</t>
  </si>
  <si>
    <t>Union Valley</t>
  </si>
  <si>
    <t>White Rock/Slab Creek</t>
  </si>
  <si>
    <t>McClellan (CA)</t>
  </si>
  <si>
    <t>Rancho Seco Solar, LLC</t>
  </si>
  <si>
    <t>SMUD at Grundman</t>
  </si>
  <si>
    <t>Calipatria Solar Farm</t>
  </si>
  <si>
    <t>Cascade Solar</t>
  </si>
  <si>
    <t>Desert Green Solar Farm LLC</t>
  </si>
  <si>
    <t>Maricopa West Solar PV, LLC</t>
  </si>
  <si>
    <t>Ramona 1</t>
  </si>
  <si>
    <t>Ramona 2</t>
  </si>
  <si>
    <t>Valley Center 1</t>
  </si>
  <si>
    <t>Valley Center 2</t>
  </si>
  <si>
    <t>Midway Solar Farm III</t>
  </si>
  <si>
    <t>Bear Valley</t>
  </si>
  <si>
    <t>Catalina Solar LLC</t>
  </si>
  <si>
    <t>Granger</t>
  </si>
  <si>
    <t>Valley Center</t>
  </si>
  <si>
    <t>Coram Energy LLC (ECT)</t>
  </si>
  <si>
    <t>Oasis Wind</t>
  </si>
  <si>
    <t>Pacific Wind LLC</t>
  </si>
  <si>
    <t>Carlsbad Energy Center</t>
  </si>
  <si>
    <t>Lake Hodges Hydroelectric Facility</t>
  </si>
  <si>
    <t>R C Kirkwood</t>
  </si>
  <si>
    <t>John H Kerr</t>
  </si>
  <si>
    <t>Crane Valley Powerhouse</t>
  </si>
  <si>
    <t>Coronal Lost Hills</t>
  </si>
  <si>
    <t>Victory Garden Phase IV LLC</t>
  </si>
  <si>
    <t>Exchequer</t>
  </si>
  <si>
    <t>Gianera</t>
  </si>
  <si>
    <t>RE Rosamond Two LLC</t>
  </si>
  <si>
    <t>Mount Signal Solar Farm II</t>
  </si>
  <si>
    <t>MEBA</t>
  </si>
  <si>
    <t>Gopher Creek Wind Farm</t>
  </si>
  <si>
    <t>Valencia 1 Solar CA</t>
  </si>
  <si>
    <t>MM Tulare Energy</t>
  </si>
  <si>
    <t>Isabella Hydro Project</t>
  </si>
  <si>
    <t>Terminus Hydroelectric Project</t>
  </si>
  <si>
    <t>Santa Felicia Dam</t>
  </si>
  <si>
    <t>Tulare Success Power Project</t>
  </si>
  <si>
    <t>East Portal Generator</t>
  </si>
  <si>
    <t>Bear Creek</t>
  </si>
  <si>
    <t>Whitewater Hydro Plant</t>
  </si>
  <si>
    <t>Springville Hydroelectric</t>
  </si>
  <si>
    <t>Bishop Creek 2</t>
  </si>
  <si>
    <t>Bishop Creek 3</t>
  </si>
  <si>
    <t>Bishop Creek 4</t>
  </si>
  <si>
    <t>Bishop Creek 5</t>
  </si>
  <si>
    <t>Bishop Creek 6</t>
  </si>
  <si>
    <t>Borel</t>
  </si>
  <si>
    <t>Fontana</t>
  </si>
  <si>
    <t>Kaweah 1</t>
  </si>
  <si>
    <t>Kaweah 2</t>
  </si>
  <si>
    <t>Kaweah 3</t>
  </si>
  <si>
    <t>Kern River 1</t>
  </si>
  <si>
    <t>Lundy</t>
  </si>
  <si>
    <t>Mill Creek 3</t>
  </si>
  <si>
    <t>Poole</t>
  </si>
  <si>
    <t>Portal</t>
  </si>
  <si>
    <t>Rush Creek</t>
  </si>
  <si>
    <t>Santa Ana 1</t>
  </si>
  <si>
    <t>Santa Ana 3</t>
  </si>
  <si>
    <t>Lower Tule River</t>
  </si>
  <si>
    <t>Green Beanworks B PV</t>
  </si>
  <si>
    <t>Solar Blythe LLC</t>
  </si>
  <si>
    <t>RE Rio Grande Solar LLC</t>
  </si>
  <si>
    <t>Gaskell West 1 Solar Facility</t>
  </si>
  <si>
    <t>RE Victor Phelan Solar One LLC</t>
  </si>
  <si>
    <t>TA-High Desert LLC</t>
  </si>
  <si>
    <t>Green Beanworks C PV</t>
  </si>
  <si>
    <t>Green Beanworks D PV</t>
  </si>
  <si>
    <t>Temescal Canyon RV, LLC</t>
  </si>
  <si>
    <t>Corcoran Solar 2</t>
  </si>
  <si>
    <t>Adobe Solar</t>
  </si>
  <si>
    <t>Golden Springs Building C-1</t>
  </si>
  <si>
    <t>Golden Springs Building D</t>
  </si>
  <si>
    <t>Industry MetroLink PV 1</t>
  </si>
  <si>
    <t>San Antonio West Solar Rooftop</t>
  </si>
  <si>
    <t>SEPV 1</t>
  </si>
  <si>
    <t>SEPV 2</t>
  </si>
  <si>
    <t>Sunray 3</t>
  </si>
  <si>
    <t>North Palm Springs 1A</t>
  </si>
  <si>
    <t>North Palm Springs 4A</t>
  </si>
  <si>
    <t>Powhatan Solar Power Generation Station 1 LLC</t>
  </si>
  <si>
    <t>Otoe Solar Power Generation Station 1 LLC</t>
  </si>
  <si>
    <t>Navajo Solar Power Generation Station 1 LLC</t>
  </si>
  <si>
    <t>Lancaster Dry Farm Ranch B</t>
  </si>
  <si>
    <t>Victor Dry Farm Ranch A</t>
  </si>
  <si>
    <t>Victor Dry Farm Ranch B</t>
  </si>
  <si>
    <t>Sierra Solar Greenworks</t>
  </si>
  <si>
    <t>Coronus Adelanto West 1</t>
  </si>
  <si>
    <t>Coronus Adelanto West 2</t>
  </si>
  <si>
    <t>Garnet Solar Generation Station I LLC</t>
  </si>
  <si>
    <t>RE Columbia 3 LLC</t>
  </si>
  <si>
    <t>McCoy Solar Energy Project Hybrid</t>
  </si>
  <si>
    <t>Industry Solar Power Generation Station 1 LLC</t>
  </si>
  <si>
    <t>Newberry Solar 1 LLC</t>
  </si>
  <si>
    <t>Little Rock Pham Solar</t>
  </si>
  <si>
    <t>L-8 Solar Project</t>
  </si>
  <si>
    <t>Heliocentric</t>
  </si>
  <si>
    <t>One Ten Partners PV</t>
  </si>
  <si>
    <t>Arrache 4006</t>
  </si>
  <si>
    <t>Arrache 4013</t>
  </si>
  <si>
    <t>Arrache 8083</t>
  </si>
  <si>
    <t>Horn</t>
  </si>
  <si>
    <t>Ma</t>
  </si>
  <si>
    <t>Nunn</t>
  </si>
  <si>
    <t>Rutan</t>
  </si>
  <si>
    <t>Vinam</t>
  </si>
  <si>
    <t>Watts 3115</t>
  </si>
  <si>
    <t>Radiance Solar 5</t>
  </si>
  <si>
    <t>Radiance Solar 4</t>
  </si>
  <si>
    <t>SEPV 8</t>
  </si>
  <si>
    <t>SEPV9 Power Plant</t>
  </si>
  <si>
    <t>Summer Solar C2</t>
  </si>
  <si>
    <t>Summer Solar D2</t>
  </si>
  <si>
    <t>Summer Solar A2</t>
  </si>
  <si>
    <t>Summer Solar B2</t>
  </si>
  <si>
    <t>Rodeo Solar C2</t>
  </si>
  <si>
    <t>Rodeo Solar D2</t>
  </si>
  <si>
    <t>Expressway Solar C2</t>
  </si>
  <si>
    <t>Exeter Solar</t>
  </si>
  <si>
    <t>Lindsay Solar</t>
  </si>
  <si>
    <t>Ivanhoe Solar</t>
  </si>
  <si>
    <t>Porterville Solar</t>
  </si>
  <si>
    <t>Tulare 1 and 2</t>
  </si>
  <si>
    <t>Kettering Solar 1</t>
  </si>
  <si>
    <t>Kettering Solar 2</t>
  </si>
  <si>
    <t>Division 1</t>
  </si>
  <si>
    <t>Division 2</t>
  </si>
  <si>
    <t>Division 3</t>
  </si>
  <si>
    <t>Diamond Valley Solar Project</t>
  </si>
  <si>
    <t>Farmersville</t>
  </si>
  <si>
    <t>Lone Valley Solar Park I LLC</t>
  </si>
  <si>
    <t>Lone Valley Solar Park II LLC</t>
  </si>
  <si>
    <t>US-TOPCO (Soccer Center)</t>
  </si>
  <si>
    <t>Orion Solar II</t>
  </si>
  <si>
    <t>Vega Solar</t>
  </si>
  <si>
    <t>RE Adams East, LLC</t>
  </si>
  <si>
    <t>Porterville 6 and 7</t>
  </si>
  <si>
    <t>Hesperia</t>
  </si>
  <si>
    <t>Oltmans SCE at Champagne</t>
  </si>
  <si>
    <t>Oltmans SCE at Jurupa</t>
  </si>
  <si>
    <t>SCE-Snowline-Duncan Road (North)</t>
  </si>
  <si>
    <t>SCE-Snowline-Duncan Road (South)</t>
  </si>
  <si>
    <t>Victor Mesa Linda B2</t>
  </si>
  <si>
    <t>Victor Mesa Linda C2</t>
  </si>
  <si>
    <t>Victor Mesa Linda D2</t>
  </si>
  <si>
    <t>Victor Mesa Linda E2</t>
  </si>
  <si>
    <t>Hanford 1 and 2</t>
  </si>
  <si>
    <t>Desert Hot Springs Solar</t>
  </si>
  <si>
    <t>SCE-Snowline-White Road (North)</t>
  </si>
  <si>
    <t>SCE-Snowline-White Rd (Central)</t>
  </si>
  <si>
    <t>Mitchell Solar, LLC</t>
  </si>
  <si>
    <t>Rudy Solar, LLC</t>
  </si>
  <si>
    <t>Madelyn Solar, LLC</t>
  </si>
  <si>
    <t>SCE-Snowline-White Road (South)</t>
  </si>
  <si>
    <t>Venable Solar 2</t>
  </si>
  <si>
    <t>Lancaster Solar 1</t>
  </si>
  <si>
    <t>Lancaster Solar 2</t>
  </si>
  <si>
    <t>Morgan Lancaster 1</t>
  </si>
  <si>
    <t>PVN Milliken, LLC</t>
  </si>
  <si>
    <t>SEPV Palmdale East</t>
  </si>
  <si>
    <t>Lancaster WAD B</t>
  </si>
  <si>
    <t>Pumpjack Solar I</t>
  </si>
  <si>
    <t>Catalina Solar 2, LLC</t>
  </si>
  <si>
    <t>Citizen B</t>
  </si>
  <si>
    <t>Wildwood Solar I, LLC</t>
  </si>
  <si>
    <t>Adelanto Solar, LLC</t>
  </si>
  <si>
    <t>Redcrest Solar Farm</t>
  </si>
  <si>
    <t>Central Antelope Dry Ranch B LLC</t>
  </si>
  <si>
    <t>Lancaster Little Rock</t>
  </si>
  <si>
    <t>Solar Oasis LLC</t>
  </si>
  <si>
    <t>Atwell Island West Solar</t>
  </si>
  <si>
    <t>Adera Solar</t>
  </si>
  <si>
    <t>Rancho Cucamonga Dist #1</t>
  </si>
  <si>
    <t>Terra Francesco</t>
  </si>
  <si>
    <t>Park Meridian #1</t>
  </si>
  <si>
    <t>Santa Fe Springs Rooftop Solar BLDG H</t>
  </si>
  <si>
    <t>Santa Fe Springs Rooftop Solar BLDG M</t>
  </si>
  <si>
    <t>Adelanto Solar II, LLC</t>
  </si>
  <si>
    <t>Central Antelope Dry Ranch C</t>
  </si>
  <si>
    <t>North Lancaster Ranch</t>
  </si>
  <si>
    <t>Summer North Solar</t>
  </si>
  <si>
    <t>Nicolis Solar PV Plant</t>
  </si>
  <si>
    <t>Tropico Solar PV Plant</t>
  </si>
  <si>
    <t>SEPV 18</t>
  </si>
  <si>
    <t>SEPV Mojave West</t>
  </si>
  <si>
    <t>SunE Rochester</t>
  </si>
  <si>
    <t>SunE- E Philadelphia Ontario</t>
  </si>
  <si>
    <t>Longboat Solar, LLC</t>
  </si>
  <si>
    <t>Algonquin SKIC 10 Solar, LLC</t>
  </si>
  <si>
    <t>Portal Ridge Solar B, LLC</t>
  </si>
  <si>
    <t>Rio Bravo Solar 1 LLC</t>
  </si>
  <si>
    <t>Rio Bravo Solar II LLC</t>
  </si>
  <si>
    <t>Wildwood Solar II</t>
  </si>
  <si>
    <t>Jacumba Solar Farm</t>
  </si>
  <si>
    <t>RE Garland A</t>
  </si>
  <si>
    <t>CED Ducor 1</t>
  </si>
  <si>
    <t>CED Ducor 2</t>
  </si>
  <si>
    <t>CED Ducor 4</t>
  </si>
  <si>
    <t>CED Ducor 3</t>
  </si>
  <si>
    <t>Building F</t>
  </si>
  <si>
    <t>Building G</t>
  </si>
  <si>
    <t>Buidling L</t>
  </si>
  <si>
    <t>Freeway Springs</t>
  </si>
  <si>
    <t>Dulles</t>
  </si>
  <si>
    <t>Antelope DSR 3</t>
  </si>
  <si>
    <t>Lancaster</t>
  </si>
  <si>
    <t>Valentine Solar, LLC</t>
  </si>
  <si>
    <t>CalCity Solar 1</t>
  </si>
  <si>
    <t>Solar Photovoltaic Project #02</t>
  </si>
  <si>
    <t>Solar Photovoltaic Project #10</t>
  </si>
  <si>
    <t>Solar Photovoltaic Project #15</t>
  </si>
  <si>
    <t>Solar Photovoltaic Project #17</t>
  </si>
  <si>
    <t>Solar Photovoltaic Project #18</t>
  </si>
  <si>
    <t>Solar Photovoltaic Project #23</t>
  </si>
  <si>
    <t>Solar Photovoltaic Project #26</t>
  </si>
  <si>
    <t>Solar Photovoltaic Project #27</t>
  </si>
  <si>
    <t>Solar Photovoltaic Project #12</t>
  </si>
  <si>
    <t>Solar Photovoltaic Project #32</t>
  </si>
  <si>
    <t>Solar Photovoltaic Project #33</t>
  </si>
  <si>
    <t>Solar Photovoltaic Project #06</t>
  </si>
  <si>
    <t>Solar Photovoltaic Project #08</t>
  </si>
  <si>
    <t>Solar Photovoltaic Project #09</t>
  </si>
  <si>
    <t>Solar Photovoltaic Project #11</t>
  </si>
  <si>
    <t>Solar Photovoltaic Project #13</t>
  </si>
  <si>
    <t>Solar Photovoltaic Project #16</t>
  </si>
  <si>
    <t>Solar Photovoltaic Project #22</t>
  </si>
  <si>
    <t>Solar Photovoltaic Project #05</t>
  </si>
  <si>
    <t>Solar Photovoltaic Project #07</t>
  </si>
  <si>
    <t>Solar Photovoltaic Project #03</t>
  </si>
  <si>
    <t>Solar Photovoltaic Project #44</t>
  </si>
  <si>
    <t>Solar Photovoltaic Project #42</t>
  </si>
  <si>
    <t>Solar Photovoltaic Project #28</t>
  </si>
  <si>
    <t>Solar Photovoltaic Project #48</t>
  </si>
  <si>
    <t>Sky River LLC</t>
  </si>
  <si>
    <t>Mountain View IV</t>
  </si>
  <si>
    <t>Mountain View I&amp;2</t>
  </si>
  <si>
    <t>Edom Hills Project 1 LLC</t>
  </si>
  <si>
    <t>Big Creek 1</t>
  </si>
  <si>
    <t>Big Creek 2</t>
  </si>
  <si>
    <t>Big Creek 2A</t>
  </si>
  <si>
    <t>Big Creek 3</t>
  </si>
  <si>
    <t>Big Creek 4</t>
  </si>
  <si>
    <t>Big Creek 8</t>
  </si>
  <si>
    <t>J S Eastwood</t>
  </si>
  <si>
    <t>Kern River 3</t>
  </si>
  <si>
    <t>Mammoth Pool</t>
  </si>
  <si>
    <t>Oxnard Wastewater Treatment Plant</t>
  </si>
  <si>
    <t>Cal State Univ San Bernardino FC01</t>
  </si>
  <si>
    <t>La Grange</t>
  </si>
  <si>
    <t>Turlock Lake</t>
  </si>
  <si>
    <t>Hickman</t>
  </si>
  <si>
    <t>Upper Dawson</t>
  </si>
  <si>
    <t>Golden Fields Solar I, LLC</t>
  </si>
  <si>
    <t>Walnut</t>
  </si>
  <si>
    <t>Indian Valley Dam Hydro Project</t>
  </si>
  <si>
    <t>H. Gonzales</t>
  </si>
  <si>
    <t>Sullivan County - Adult Care Solar</t>
  </si>
  <si>
    <t>Bear Valley Power Plant</t>
  </si>
  <si>
    <t>Spring Canyon Expansion Wind Energy Ctr</t>
  </si>
  <si>
    <t>Mankato Energy Center</t>
  </si>
  <si>
    <t>CNE at Cambridge MD</t>
  </si>
  <si>
    <t>Georgia Power at Wadley GA</t>
  </si>
  <si>
    <t>Munich Re Plaza</t>
  </si>
  <si>
    <t>Cedar Creek</t>
  </si>
  <si>
    <t>FPL Energy Vansycle LLC (OR)</t>
  </si>
  <si>
    <t>Gridley Main Two</t>
  </si>
  <si>
    <t>Nacimiento Hydro Project</t>
  </si>
  <si>
    <t>SEPV Imperial Dixieland East</t>
  </si>
  <si>
    <t>SEPV Imperial Dixieland West</t>
  </si>
  <si>
    <t>Seville 2</t>
  </si>
  <si>
    <t>Midway Solar Farm II</t>
  </si>
  <si>
    <t>Citizens Imperial Solar</t>
  </si>
  <si>
    <t>Ormesa II</t>
  </si>
  <si>
    <t>HL Solar</t>
  </si>
  <si>
    <t>Mojave 16</t>
  </si>
  <si>
    <t>Mojave 18</t>
  </si>
  <si>
    <t>Cottonwood Solar, LLC Cottonwood Carport</t>
  </si>
  <si>
    <t>Outagamie County Co-Generation Facility</t>
  </si>
  <si>
    <t>Tule River</t>
  </si>
  <si>
    <t>Angels</t>
  </si>
  <si>
    <t>Kingbird A Solar LLC</t>
  </si>
  <si>
    <t>Lansing BWL REO Town Plant</t>
  </si>
  <si>
    <t>Stony Gorge</t>
  </si>
  <si>
    <t>Grizzly</t>
  </si>
  <si>
    <t>Friant Hydro Facility</t>
  </si>
  <si>
    <t>Beardsley</t>
  </si>
  <si>
    <t>Black Butte</t>
  </si>
  <si>
    <t>Hometown Bio Energy LLC</t>
  </si>
  <si>
    <t>Leominster (MA)-South Street-R&amp;D</t>
  </si>
  <si>
    <t>AVS Lancaster 1</t>
  </si>
  <si>
    <t>Mount Signal Solar Farm V</t>
  </si>
  <si>
    <t>Windland</t>
  </si>
  <si>
    <t>Meadow Creek Project Company</t>
  </si>
  <si>
    <t>EIA ID or Proxy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</si>
</sst>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mmm\ yyyy"/>
    <numFmt numFmtId="165" formatCode="_(* #,##0_);_(* \(#,##0\);_(* &quot;-&quot;??_);_(@_)"/>
    <numFmt numFmtId="166" formatCode="_(* #,##0.000_);_(* \(#,##0.000\);_(* &quot;-&quot;??_);_(@_)"/>
    <numFmt numFmtId="167" formatCode="0.0%"/>
    <numFmt numFmtId="168" formatCode="0.0000"/>
    <numFmt numFmtId="169" formatCode="#,##0.0000_);\(#,##0.0000\)"/>
  </numFmts>
  <fonts count="29" x14ac:knownFonts="1">
    <font>
      <sz val="11"/>
      <color theme="1"/>
      <name val="Calibri"/>
      <family val="2"/>
      <scheme val="minor"/>
    </font>
    <font>
      <sz val="11"/>
      <color theme="1"/>
      <name val="Calibri"/>
      <family val="2"/>
      <scheme val="minor"/>
    </font>
    <font>
      <b/>
      <sz val="10"/>
      <color theme="0"/>
      <name val="Arial"/>
      <family val="2"/>
    </font>
    <font>
      <b/>
      <sz val="10"/>
      <color theme="1"/>
      <name val="Arial"/>
      <family val="2"/>
    </font>
    <font>
      <b/>
      <sz val="16"/>
      <color theme="1"/>
      <name val="Arial"/>
      <family val="2"/>
    </font>
    <font>
      <b/>
      <sz val="10"/>
      <name val="Arial"/>
      <family val="2"/>
    </font>
    <font>
      <b/>
      <sz val="14"/>
      <color indexed="9"/>
      <name val="Arial"/>
      <family val="2"/>
    </font>
    <font>
      <b/>
      <sz val="14"/>
      <color theme="0"/>
      <name val="Arial"/>
      <family val="2"/>
    </font>
    <font>
      <b/>
      <sz val="10"/>
      <color indexed="9"/>
      <name val="Arial"/>
      <family val="2"/>
    </font>
    <font>
      <b/>
      <vertAlign val="subscript"/>
      <sz val="10"/>
      <color rgb="FFFFFFFF"/>
      <name val="Arial"/>
      <family val="2"/>
    </font>
    <font>
      <b/>
      <sz val="10"/>
      <color rgb="FFFFFFFF"/>
      <name val="Arial"/>
      <family val="2"/>
    </font>
    <font>
      <sz val="10"/>
      <name val="Arial"/>
      <family val="2"/>
    </font>
    <font>
      <b/>
      <sz val="11"/>
      <color theme="1"/>
      <name val="Calibri"/>
      <family val="2"/>
      <scheme val="minor"/>
    </font>
    <font>
      <sz val="10"/>
      <color theme="0"/>
      <name val="Arial"/>
      <family val="2"/>
    </font>
    <font>
      <vertAlign val="subscript"/>
      <sz val="10"/>
      <color theme="0"/>
      <name val="Arial"/>
      <family val="2"/>
    </font>
    <font>
      <b/>
      <sz val="10"/>
      <color indexed="13"/>
      <name val="Arial"/>
      <family val="2"/>
    </font>
    <font>
      <b/>
      <i/>
      <sz val="10"/>
      <color indexed="13"/>
      <name val="Arial"/>
      <family val="2"/>
    </font>
    <font>
      <sz val="12"/>
      <name val="Arial"/>
      <family val="2"/>
    </font>
    <font>
      <sz val="10"/>
      <color indexed="8"/>
      <name val="Arial"/>
      <family val="2"/>
    </font>
    <font>
      <sz val="11"/>
      <color indexed="8"/>
      <name val="Calibri"/>
      <family val="2"/>
    </font>
    <font>
      <sz val="10"/>
      <color indexed="9"/>
      <name val="Arial"/>
      <family val="2"/>
    </font>
    <font>
      <sz val="10"/>
      <color indexed="10"/>
      <name val="Arial"/>
      <family val="2"/>
    </font>
    <font>
      <b/>
      <vertAlign val="subscript"/>
      <sz val="10"/>
      <color theme="0"/>
      <name val="Arial"/>
      <family val="2"/>
    </font>
    <font>
      <sz val="14"/>
      <color theme="0"/>
      <name val="Arial"/>
      <family val="2"/>
    </font>
    <font>
      <b/>
      <sz val="14"/>
      <color rgb="FFFF0000"/>
      <name val="Arial"/>
      <family val="2"/>
    </font>
    <font>
      <b/>
      <sz val="16"/>
      <name val="Arial"/>
      <family val="2"/>
    </font>
    <font>
      <b/>
      <sz val="14"/>
      <name val="Arial"/>
      <family val="2"/>
    </font>
    <font>
      <b/>
      <u/>
      <sz val="10"/>
      <name val="Arial"/>
      <family val="2"/>
    </font>
    <font>
      <sz val="11"/>
      <color rgb="FFFF0000"/>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indexed="9"/>
        <bgColor indexed="9"/>
      </patternFill>
    </fill>
    <fill>
      <patternFill patternType="solid">
        <fgColor indexed="23"/>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cellStyleXfs>
  <cellXfs count="219">
    <xf numFmtId="0" fontId="0" fillId="0" borderId="0" xfId="0"/>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xf numFmtId="0" fontId="5" fillId="4" borderId="0" xfId="0" applyFont="1" applyFill="1" applyAlignment="1">
      <alignment horizontal="center" wrapText="1"/>
    </xf>
    <xf numFmtId="0" fontId="2" fillId="3" borderId="0" xfId="0" applyFont="1" applyFill="1" applyBorder="1" applyAlignment="1">
      <alignment horizontal="center" vertical="center"/>
    </xf>
    <xf numFmtId="0" fontId="0" fillId="3" borderId="0" xfId="0" applyFill="1"/>
    <xf numFmtId="0" fontId="8" fillId="5" borderId="14"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8" fillId="5" borderId="12" xfId="0" applyFont="1" applyFill="1" applyBorder="1" applyAlignment="1" applyProtection="1">
      <alignment horizontal="center" wrapText="1"/>
      <protection locked="0"/>
    </xf>
    <xf numFmtId="0" fontId="8" fillId="5" borderId="7" xfId="0" applyFont="1" applyFill="1" applyBorder="1" applyAlignment="1" applyProtection="1">
      <alignment horizontal="center" wrapText="1"/>
      <protection locked="0"/>
    </xf>
    <xf numFmtId="0" fontId="8" fillId="5" borderId="0" xfId="0" applyFont="1" applyFill="1" applyAlignment="1">
      <alignment horizontal="center" wrapText="1"/>
    </xf>
    <xf numFmtId="0" fontId="11" fillId="0" borderId="8" xfId="0" applyFont="1" applyBorder="1" applyProtection="1">
      <protection locked="0"/>
    </xf>
    <xf numFmtId="165" fontId="0" fillId="6" borderId="8" xfId="1" applyNumberFormat="1" applyFont="1" applyFill="1" applyBorder="1" applyProtection="1">
      <protection locked="0"/>
    </xf>
    <xf numFmtId="165" fontId="11" fillId="0" borderId="8" xfId="1" applyNumberFormat="1" applyFont="1" applyBorder="1" applyProtection="1">
      <protection locked="0"/>
    </xf>
    <xf numFmtId="165" fontId="0" fillId="6" borderId="8" xfId="1" applyNumberFormat="1" applyFont="1" applyFill="1" applyBorder="1" applyProtection="1"/>
    <xf numFmtId="165" fontId="11" fillId="6" borderId="8" xfId="1" applyNumberFormat="1" applyFont="1" applyFill="1" applyBorder="1" applyProtection="1"/>
    <xf numFmtId="165" fontId="11" fillId="6" borderId="11" xfId="1" applyNumberFormat="1" applyFont="1" applyFill="1" applyBorder="1" applyProtection="1"/>
    <xf numFmtId="165" fontId="0" fillId="6" borderId="11" xfId="0" applyNumberFormat="1" applyFill="1" applyBorder="1" applyProtection="1">
      <protection locked="0"/>
    </xf>
    <xf numFmtId="0" fontId="8" fillId="5" borderId="8" xfId="0" applyFont="1" applyFill="1" applyBorder="1" applyAlignment="1" applyProtection="1">
      <alignment horizontal="center" wrapText="1"/>
      <protection locked="0"/>
    </xf>
    <xf numFmtId="165" fontId="0" fillId="3" borderId="11" xfId="0" applyNumberFormat="1" applyFill="1" applyBorder="1" applyAlignment="1" applyProtection="1">
      <alignment horizontal="center"/>
      <protection locked="0"/>
    </xf>
    <xf numFmtId="0" fontId="11" fillId="6" borderId="8" xfId="0" applyFont="1" applyFill="1" applyBorder="1" applyProtection="1">
      <protection locked="0"/>
    </xf>
    <xf numFmtId="166" fontId="0" fillId="6" borderId="11" xfId="0" applyNumberFormat="1" applyFill="1" applyBorder="1" applyProtection="1">
      <protection locked="0"/>
    </xf>
    <xf numFmtId="0" fontId="8" fillId="9" borderId="13" xfId="0" applyFont="1" applyFill="1" applyBorder="1" applyAlignment="1" applyProtection="1">
      <alignment horizontal="centerContinuous" vertical="center"/>
      <protection locked="0"/>
    </xf>
    <xf numFmtId="0" fontId="8" fillId="9" borderId="0" xfId="0" applyFont="1" applyFill="1" applyAlignment="1" applyProtection="1">
      <alignment horizontal="centerContinuous" vertical="center"/>
      <protection locked="0"/>
    </xf>
    <xf numFmtId="0" fontId="8" fillId="9" borderId="7" xfId="0" applyFont="1" applyFill="1" applyBorder="1" applyAlignment="1" applyProtection="1">
      <alignment horizontal="centerContinuous" vertical="center"/>
      <protection locked="0"/>
    </xf>
    <xf numFmtId="0" fontId="8" fillId="5" borderId="13" xfId="0" applyFont="1" applyFill="1" applyBorder="1" applyAlignment="1" applyProtection="1">
      <alignment horizontal="center" wrapText="1"/>
      <protection locked="0"/>
    </xf>
    <xf numFmtId="165" fontId="0" fillId="0" borderId="8" xfId="1" applyNumberFormat="1" applyFont="1" applyFill="1" applyBorder="1" applyProtection="1">
      <protection locked="0"/>
    </xf>
    <xf numFmtId="165" fontId="0" fillId="6" borderId="8" xfId="0" applyNumberFormat="1" applyFill="1" applyBorder="1" applyProtection="1">
      <protection locked="0"/>
    </xf>
    <xf numFmtId="0" fontId="8" fillId="8" borderId="1" xfId="0" applyFont="1" applyFill="1" applyBorder="1" applyAlignment="1" applyProtection="1">
      <alignment horizontal="centerContinuous" vertical="center"/>
      <protection locked="0"/>
    </xf>
    <xf numFmtId="0" fontId="8" fillId="8" borderId="2" xfId="0" applyFont="1" applyFill="1" applyBorder="1" applyAlignment="1" applyProtection="1">
      <alignment horizontal="centerContinuous" vertical="center"/>
      <protection locked="0"/>
    </xf>
    <xf numFmtId="0" fontId="8" fillId="8" borderId="3" xfId="0" applyFont="1" applyFill="1" applyBorder="1" applyAlignment="1" applyProtection="1">
      <alignment horizontal="centerContinuous" vertical="center"/>
      <protection locked="0"/>
    </xf>
    <xf numFmtId="0" fontId="8" fillId="10" borderId="13" xfId="0" applyFont="1" applyFill="1" applyBorder="1" applyAlignment="1" applyProtection="1">
      <alignment horizontal="centerContinuous" vertical="center"/>
      <protection locked="0"/>
    </xf>
    <xf numFmtId="0" fontId="8" fillId="10" borderId="0" xfId="0" applyFont="1" applyFill="1" applyAlignment="1" applyProtection="1">
      <alignment horizontal="centerContinuous" vertical="center"/>
      <protection locked="0"/>
    </xf>
    <xf numFmtId="0" fontId="8" fillId="10" borderId="7" xfId="0" applyFont="1" applyFill="1" applyBorder="1" applyAlignment="1" applyProtection="1">
      <alignment horizontal="centerContinuous" vertical="center"/>
      <protection locked="0"/>
    </xf>
    <xf numFmtId="165" fontId="0" fillId="6" borderId="8" xfId="0" applyNumberFormat="1" applyFill="1" applyBorder="1"/>
    <xf numFmtId="165" fontId="0" fillId="6" borderId="17" xfId="0" applyNumberFormat="1" applyFill="1" applyBorder="1"/>
    <xf numFmtId="0" fontId="11" fillId="6" borderId="8" xfId="0" applyFont="1" applyFill="1" applyBorder="1"/>
    <xf numFmtId="0" fontId="0" fillId="6" borderId="8" xfId="0" applyFill="1" applyBorder="1"/>
    <xf numFmtId="0" fontId="15" fillId="11" borderId="0" xfId="0" applyFont="1" applyFill="1" applyAlignment="1">
      <alignment horizontal="center"/>
    </xf>
    <xf numFmtId="0" fontId="16" fillId="11" borderId="0" xfId="0" applyFont="1" applyFill="1" applyAlignment="1">
      <alignment horizontal="center"/>
    </xf>
    <xf numFmtId="0" fontId="8" fillId="12" borderId="18" xfId="0" applyFont="1" applyFill="1" applyBorder="1" applyAlignment="1">
      <alignment vertical="center"/>
    </xf>
    <xf numFmtId="0" fontId="8" fillId="12" borderId="19" xfId="0" applyFont="1" applyFill="1" applyBorder="1" applyAlignment="1">
      <alignment vertical="center"/>
    </xf>
    <xf numFmtId="0" fontId="8" fillId="12" borderId="0" xfId="0" applyFont="1" applyFill="1" applyAlignment="1">
      <alignment vertical="center"/>
    </xf>
    <xf numFmtId="0" fontId="8" fillId="5" borderId="21" xfId="0" applyFont="1" applyFill="1" applyBorder="1" applyAlignment="1">
      <alignment horizontal="center"/>
    </xf>
    <xf numFmtId="0" fontId="8" fillId="3" borderId="0" xfId="0" applyFont="1" applyFill="1" applyAlignment="1">
      <alignment horizontal="center" wrapText="1"/>
    </xf>
    <xf numFmtId="0" fontId="0" fillId="0" borderId="22" xfId="0" applyBorder="1"/>
    <xf numFmtId="0" fontId="11" fillId="3" borderId="0" xfId="0" applyFont="1" applyFill="1"/>
    <xf numFmtId="0" fontId="11" fillId="0" borderId="22" xfId="0" applyFont="1" applyBorder="1"/>
    <xf numFmtId="0" fontId="11" fillId="0" borderId="22" xfId="0" applyFont="1" applyBorder="1" applyAlignment="1">
      <alignment horizontal="left"/>
    </xf>
    <xf numFmtId="0" fontId="11" fillId="3" borderId="0" xfId="0" applyFont="1" applyFill="1" applyAlignment="1">
      <alignment horizontal="center"/>
    </xf>
    <xf numFmtId="0" fontId="8" fillId="0" borderId="16" xfId="0" applyFont="1" applyBorder="1" applyAlignment="1">
      <alignment horizontal="center"/>
    </xf>
    <xf numFmtId="0" fontId="11" fillId="0" borderId="16" xfId="0" applyFont="1" applyBorder="1" applyAlignment="1">
      <alignment horizontal="left"/>
    </xf>
    <xf numFmtId="0" fontId="5" fillId="3" borderId="0" xfId="0" applyFont="1" applyFill="1" applyAlignment="1">
      <alignment horizontal="center" wrapText="1"/>
    </xf>
    <xf numFmtId="0" fontId="11" fillId="0" borderId="16" xfId="0" applyFont="1" applyBorder="1" applyAlignment="1">
      <alignment horizontal="center"/>
    </xf>
    <xf numFmtId="0" fontId="0" fillId="0" borderId="14" xfId="0" applyBorder="1"/>
    <xf numFmtId="0" fontId="11" fillId="0" borderId="16" xfId="0" applyFont="1" applyBorder="1"/>
    <xf numFmtId="0" fontId="0" fillId="0" borderId="16" xfId="0" applyBorder="1"/>
    <xf numFmtId="0" fontId="0" fillId="0" borderId="23" xfId="0" applyBorder="1"/>
    <xf numFmtId="0" fontId="0" fillId="0" borderId="0" xfId="0" applyBorder="1" applyAlignment="1">
      <alignment horizontal="center" wrapText="1"/>
    </xf>
    <xf numFmtId="165" fontId="12" fillId="0" borderId="17" xfId="0" applyNumberFormat="1" applyFont="1" applyFill="1" applyBorder="1"/>
    <xf numFmtId="0" fontId="8" fillId="5" borderId="12" xfId="0" applyFont="1" applyFill="1" applyBorder="1" applyAlignment="1" applyProtection="1">
      <alignment horizontal="center" wrapText="1"/>
      <protection locked="0"/>
    </xf>
    <xf numFmtId="0" fontId="8" fillId="5" borderId="0" xfId="0" applyFont="1" applyFill="1" applyAlignment="1" applyProtection="1">
      <alignment horizontal="center" wrapText="1"/>
      <protection locked="0"/>
    </xf>
    <xf numFmtId="0" fontId="11" fillId="3" borderId="8" xfId="0" applyFont="1" applyFill="1" applyBorder="1" applyProtection="1">
      <protection locked="0"/>
    </xf>
    <xf numFmtId="0" fontId="6" fillId="0" borderId="0" xfId="0" applyFont="1" applyFill="1" applyAlignment="1" applyProtection="1">
      <alignment vertical="center"/>
      <protection locked="0"/>
    </xf>
    <xf numFmtId="0" fontId="6" fillId="0" borderId="0" xfId="0" applyFont="1" applyFill="1" applyAlignment="1" applyProtection="1">
      <protection locked="0"/>
    </xf>
    <xf numFmtId="49" fontId="6" fillId="0" borderId="0" xfId="0" applyNumberFormat="1" applyFont="1" applyFill="1" applyAlignment="1" applyProtection="1">
      <protection locked="0"/>
    </xf>
    <xf numFmtId="0" fontId="21" fillId="0" borderId="0" xfId="0" applyFont="1" applyAlignment="1">
      <alignment horizontal="left" vertical="center"/>
    </xf>
    <xf numFmtId="0" fontId="0" fillId="0" borderId="0" xfId="0" applyAlignment="1">
      <alignment horizontal="left" vertical="center"/>
    </xf>
    <xf numFmtId="0" fontId="21" fillId="0" borderId="0" xfId="0" applyFont="1"/>
    <xf numFmtId="0" fontId="11" fillId="11" borderId="0" xfId="0" applyFont="1"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165" fontId="11" fillId="6" borderId="29" xfId="0" applyNumberFormat="1" applyFont="1" applyFill="1" applyBorder="1"/>
    <xf numFmtId="167" fontId="11" fillId="6" borderId="30" xfId="2" applyNumberFormat="1" applyFont="1" applyFill="1" applyBorder="1" applyAlignment="1" applyProtection="1">
      <alignment horizontal="center"/>
    </xf>
    <xf numFmtId="165" fontId="11" fillId="6" borderId="29" xfId="1" applyNumberFormat="1" applyFont="1" applyFill="1" applyBorder="1" applyAlignment="1" applyProtection="1">
      <alignment horizontal="left"/>
    </xf>
    <xf numFmtId="167" fontId="11" fillId="6" borderId="30" xfId="2" applyNumberFormat="1" applyFont="1" applyFill="1" applyBorder="1" applyAlignment="1" applyProtection="1">
      <alignment horizontal="right"/>
    </xf>
    <xf numFmtId="165" fontId="5" fillId="6" borderId="31" xfId="1" applyNumberFormat="1" applyFont="1" applyFill="1" applyBorder="1" applyAlignment="1" applyProtection="1">
      <alignment horizontal="left"/>
    </xf>
    <xf numFmtId="167" fontId="5" fillId="6" borderId="32" xfId="2" applyNumberFormat="1" applyFont="1" applyFill="1" applyBorder="1" applyAlignment="1" applyProtection="1">
      <alignment horizontal="center"/>
    </xf>
    <xf numFmtId="0" fontId="13" fillId="2" borderId="0" xfId="0" applyFont="1" applyFill="1" applyAlignment="1">
      <alignment wrapText="1"/>
    </xf>
    <xf numFmtId="165" fontId="0" fillId="0" borderId="24" xfId="1" applyNumberFormat="1" applyFont="1" applyBorder="1" applyProtection="1">
      <protection locked="0"/>
    </xf>
    <xf numFmtId="0" fontId="5" fillId="6" borderId="24" xfId="0" applyFont="1" applyFill="1" applyBorder="1" applyAlignment="1">
      <alignment horizontal="center"/>
    </xf>
    <xf numFmtId="0" fontId="11" fillId="6" borderId="11" xfId="0" applyFont="1" applyFill="1" applyBorder="1"/>
    <xf numFmtId="0" fontId="5" fillId="0" borderId="0" xfId="0" applyFont="1"/>
    <xf numFmtId="0" fontId="26" fillId="0" borderId="0" xfId="0" applyFont="1" applyAlignment="1">
      <alignment vertical="center"/>
    </xf>
    <xf numFmtId="0" fontId="26" fillId="0" borderId="0" xfId="0" applyFont="1"/>
    <xf numFmtId="0" fontId="0" fillId="0" borderId="0" xfId="0" applyBorder="1" applyProtection="1">
      <protection locked="0"/>
    </xf>
    <xf numFmtId="165" fontId="5" fillId="3" borderId="0" xfId="0" applyNumberFormat="1" applyFont="1" applyFill="1" applyBorder="1" applyAlignment="1" applyProtection="1">
      <alignment vertical="center"/>
      <protection locked="0"/>
    </xf>
    <xf numFmtId="0" fontId="0" fillId="0" borderId="0" xfId="0" applyBorder="1" applyAlignment="1">
      <alignment horizontal="right" wrapText="1"/>
    </xf>
    <xf numFmtId="0" fontId="0" fillId="0" borderId="0" xfId="0" applyAlignment="1">
      <alignment horizontal="right"/>
    </xf>
    <xf numFmtId="0" fontId="0" fillId="0" borderId="0" xfId="0" applyAlignment="1">
      <alignment horizontal="left"/>
    </xf>
    <xf numFmtId="166" fontId="8" fillId="5" borderId="0" xfId="0" applyNumberFormat="1" applyFont="1" applyFill="1" applyAlignment="1">
      <alignment horizontal="center" wrapText="1"/>
    </xf>
    <xf numFmtId="166" fontId="11" fillId="6" borderId="11" xfId="1" applyNumberFormat="1" applyFont="1" applyFill="1" applyBorder="1" applyProtection="1"/>
    <xf numFmtId="166" fontId="8" fillId="8" borderId="2" xfId="0" applyNumberFormat="1" applyFont="1" applyFill="1" applyBorder="1" applyAlignment="1" applyProtection="1">
      <alignment horizontal="centerContinuous" vertical="center"/>
      <protection locked="0"/>
    </xf>
    <xf numFmtId="166" fontId="8" fillId="10" borderId="0" xfId="0" applyNumberFormat="1" applyFont="1" applyFill="1" applyAlignment="1" applyProtection="1">
      <alignment horizontal="centerContinuous" vertical="center"/>
      <protection locked="0"/>
    </xf>
    <xf numFmtId="166" fontId="8" fillId="9" borderId="0" xfId="0" applyNumberFormat="1" applyFont="1" applyFill="1" applyAlignment="1" applyProtection="1">
      <alignment horizontal="centerContinuous" vertical="center"/>
      <protection locked="0"/>
    </xf>
    <xf numFmtId="166" fontId="11" fillId="6" borderId="8" xfId="1" applyNumberFormat="1" applyFont="1" applyFill="1" applyBorder="1" applyProtection="1"/>
    <xf numFmtId="166" fontId="0" fillId="0" borderId="0" xfId="0" applyNumberFormat="1"/>
    <xf numFmtId="0" fontId="8" fillId="5" borderId="0" xfId="0" applyFont="1" applyFill="1" applyBorder="1" applyAlignment="1" applyProtection="1">
      <alignment horizontal="center"/>
      <protection locked="0"/>
    </xf>
    <xf numFmtId="0" fontId="11" fillId="0" borderId="11" xfId="0" applyFont="1" applyBorder="1" applyProtection="1">
      <protection locked="0"/>
    </xf>
    <xf numFmtId="0" fontId="11" fillId="0" borderId="10" xfId="0" applyFont="1" applyBorder="1" applyProtection="1">
      <protection locked="0"/>
    </xf>
    <xf numFmtId="0" fontId="8" fillId="7" borderId="1" xfId="0" applyFont="1" applyFill="1" applyBorder="1" applyAlignment="1" applyProtection="1">
      <alignment horizontal="centerContinuous" vertical="center"/>
      <protection locked="0"/>
    </xf>
    <xf numFmtId="0" fontId="8" fillId="7" borderId="2" xfId="0" applyFont="1" applyFill="1" applyBorder="1" applyAlignment="1" applyProtection="1">
      <alignment horizontal="centerContinuous" vertical="center"/>
      <protection locked="0"/>
    </xf>
    <xf numFmtId="166" fontId="8" fillId="7" borderId="2" xfId="0" applyNumberFormat="1" applyFont="1" applyFill="1" applyBorder="1" applyAlignment="1" applyProtection="1">
      <alignment horizontal="centerContinuous" vertical="center"/>
      <protection locked="0"/>
    </xf>
    <xf numFmtId="0" fontId="11" fillId="0" borderId="2" xfId="0" applyFont="1" applyBorder="1" applyProtection="1">
      <protection locked="0"/>
    </xf>
    <xf numFmtId="0" fontId="11" fillId="0" borderId="17" xfId="0" applyFont="1" applyBorder="1" applyProtection="1">
      <protection locked="0"/>
    </xf>
    <xf numFmtId="165" fontId="11" fillId="0" borderId="17" xfId="1" applyNumberFormat="1" applyFont="1" applyBorder="1" applyProtection="1">
      <protection locked="0"/>
    </xf>
    <xf numFmtId="165" fontId="0" fillId="6" borderId="17" xfId="1" applyNumberFormat="1" applyFont="1" applyFill="1" applyBorder="1" applyProtection="1"/>
    <xf numFmtId="165" fontId="11" fillId="6" borderId="17" xfId="1" applyNumberFormat="1" applyFont="1" applyFill="1" applyBorder="1" applyProtection="1"/>
    <xf numFmtId="166" fontId="11" fillId="6" borderId="3" xfId="1" applyNumberFormat="1" applyFont="1" applyFill="1" applyBorder="1" applyProtection="1"/>
    <xf numFmtId="165" fontId="11" fillId="6" borderId="3" xfId="1" applyNumberFormat="1" applyFont="1" applyFill="1" applyBorder="1" applyProtection="1"/>
    <xf numFmtId="165" fontId="0" fillId="6" borderId="3" xfId="0" applyNumberFormat="1" applyFill="1" applyBorder="1" applyProtection="1">
      <protection locked="0"/>
    </xf>
    <xf numFmtId="165" fontId="0" fillId="3" borderId="3" xfId="0" applyNumberFormat="1" applyFill="1" applyBorder="1" applyAlignment="1" applyProtection="1">
      <alignment horizontal="center"/>
      <protection locked="0"/>
    </xf>
    <xf numFmtId="0" fontId="11" fillId="0" borderId="3" xfId="0" applyFont="1" applyBorder="1" applyProtection="1">
      <protection locked="0"/>
    </xf>
    <xf numFmtId="0" fontId="11" fillId="6" borderId="17" xfId="0" applyFont="1" applyFill="1" applyBorder="1" applyProtection="1">
      <protection locked="0"/>
    </xf>
    <xf numFmtId="0" fontId="8" fillId="5" borderId="11" xfId="0" applyFont="1" applyFill="1" applyBorder="1" applyAlignment="1" applyProtection="1">
      <alignment horizontal="center"/>
      <protection locked="0"/>
    </xf>
    <xf numFmtId="165" fontId="0" fillId="0" borderId="17" xfId="1" applyNumberFormat="1" applyFont="1" applyFill="1" applyBorder="1" applyProtection="1">
      <protection locked="0"/>
    </xf>
    <xf numFmtId="166" fontId="11" fillId="6" borderId="17" xfId="1" applyNumberFormat="1" applyFont="1" applyFill="1" applyBorder="1" applyProtection="1"/>
    <xf numFmtId="0" fontId="17" fillId="0" borderId="11" xfId="0" applyFont="1" applyBorder="1" applyProtection="1">
      <protection locked="0"/>
    </xf>
    <xf numFmtId="0" fontId="17" fillId="0" borderId="9" xfId="0" applyFont="1" applyBorder="1" applyProtection="1">
      <protection locked="0"/>
    </xf>
    <xf numFmtId="0" fontId="2" fillId="13" borderId="6" xfId="0" applyFont="1" applyFill="1" applyBorder="1" applyProtection="1">
      <protection locked="0"/>
    </xf>
    <xf numFmtId="0" fontId="17" fillId="0" borderId="3" xfId="0" applyFont="1" applyBorder="1" applyProtection="1">
      <protection locked="0"/>
    </xf>
    <xf numFmtId="0" fontId="17" fillId="0" borderId="1" xfId="0" applyFont="1" applyBorder="1" applyProtection="1">
      <protection locked="0"/>
    </xf>
    <xf numFmtId="0" fontId="8" fillId="3" borderId="0" xfId="0" applyFont="1" applyFill="1" applyBorder="1" applyAlignment="1" applyProtection="1">
      <alignment vertical="center" wrapText="1"/>
      <protection locked="0"/>
    </xf>
    <xf numFmtId="0" fontId="8" fillId="5" borderId="5" xfId="0" applyFont="1" applyFill="1" applyBorder="1" applyAlignment="1" applyProtection="1">
      <alignment horizontal="center" wrapText="1"/>
      <protection locked="0"/>
    </xf>
    <xf numFmtId="165" fontId="0" fillId="6" borderId="3" xfId="0" applyNumberFormat="1" applyFill="1" applyBorder="1"/>
    <xf numFmtId="0" fontId="8" fillId="13" borderId="9" xfId="0" applyFont="1" applyFill="1" applyBorder="1" applyAlignment="1" applyProtection="1">
      <alignment horizontal="centerContinuous" vertical="center"/>
      <protection locked="0"/>
    </xf>
    <xf numFmtId="0" fontId="8" fillId="13" borderId="10" xfId="0" applyFont="1" applyFill="1" applyBorder="1" applyAlignment="1" applyProtection="1">
      <alignment horizontal="centerContinuous" vertical="center"/>
      <protection locked="0"/>
    </xf>
    <xf numFmtId="0" fontId="8" fillId="13" borderId="11" xfId="0" applyFont="1" applyFill="1" applyBorder="1" applyAlignment="1" applyProtection="1">
      <alignment horizontal="centerContinuous" vertical="center"/>
      <protection locked="0"/>
    </xf>
    <xf numFmtId="0" fontId="8" fillId="5" borderId="4" xfId="0" applyFont="1" applyFill="1" applyBorder="1" applyAlignment="1" applyProtection="1">
      <alignment horizontal="center"/>
      <protection locked="0"/>
    </xf>
    <xf numFmtId="0" fontId="8" fillId="5" borderId="6" xfId="0" applyFont="1" applyFill="1" applyBorder="1" applyAlignment="1" applyProtection="1">
      <alignment horizontal="center" wrapText="1"/>
      <protection locked="0"/>
    </xf>
    <xf numFmtId="0" fontId="0" fillId="0" borderId="8" xfId="0" applyBorder="1"/>
    <xf numFmtId="0" fontId="20" fillId="7" borderId="17" xfId="0" applyFont="1" applyFill="1" applyBorder="1"/>
    <xf numFmtId="0" fontId="20" fillId="5" borderId="36" xfId="0" applyFont="1" applyFill="1" applyBorder="1"/>
    <xf numFmtId="0" fontId="8" fillId="5" borderId="37" xfId="0" applyFont="1" applyFill="1" applyBorder="1" applyAlignment="1">
      <alignment horizontal="left" wrapText="1"/>
    </xf>
    <xf numFmtId="2" fontId="0" fillId="6" borderId="8" xfId="0" applyNumberFormat="1" applyFill="1" applyBorder="1"/>
    <xf numFmtId="0" fontId="2" fillId="13" borderId="4" xfId="0" applyFont="1" applyFill="1" applyBorder="1" applyAlignment="1" applyProtection="1">
      <alignment horizontal="center"/>
      <protection locked="0"/>
    </xf>
    <xf numFmtId="167" fontId="5" fillId="6" borderId="24" xfId="2" applyNumberFormat="1"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19" fillId="0" borderId="8" xfId="3" applyFont="1" applyBorder="1" applyAlignment="1">
      <alignment wrapText="1"/>
    </xf>
    <xf numFmtId="1" fontId="19" fillId="0" borderId="8" xfId="3" applyNumberFormat="1" applyFont="1" applyBorder="1" applyAlignment="1">
      <alignment horizontal="right" wrapText="1"/>
    </xf>
    <xf numFmtId="168" fontId="19" fillId="0" borderId="8" xfId="3" applyNumberFormat="1" applyFont="1" applyBorder="1" applyAlignment="1">
      <alignment horizontal="right" wrapText="1"/>
    </xf>
    <xf numFmtId="1" fontId="0" fillId="0" borderId="8" xfId="0" applyNumberFormat="1" applyBorder="1" applyAlignment="1">
      <alignment horizontal="right" vertical="center"/>
    </xf>
    <xf numFmtId="1" fontId="28" fillId="0" borderId="8" xfId="3" applyNumberFormat="1" applyFont="1" applyBorder="1" applyAlignment="1">
      <alignment horizontal="right" wrapText="1"/>
    </xf>
    <xf numFmtId="0" fontId="0" fillId="0" borderId="8" xfId="0" applyBorder="1" applyAlignment="1">
      <alignment horizontal="right"/>
    </xf>
    <xf numFmtId="168" fontId="0" fillId="0" borderId="8" xfId="0" applyNumberFormat="1" applyBorder="1"/>
    <xf numFmtId="0" fontId="0" fillId="0" borderId="0" xfId="0" applyBorder="1" applyAlignment="1">
      <alignment horizontal="left" wrapText="1"/>
    </xf>
    <xf numFmtId="165" fontId="5" fillId="6" borderId="24" xfId="1" applyNumberFormat="1" applyFont="1" applyFill="1" applyBorder="1" applyAlignment="1" applyProtection="1">
      <alignment horizontal="center" vertical="center"/>
    </xf>
    <xf numFmtId="165" fontId="5" fillId="6" borderId="24" xfId="1" applyNumberFormat="1" applyFont="1" applyFill="1" applyBorder="1" applyAlignment="1" applyProtection="1">
      <alignment vertical="center"/>
    </xf>
    <xf numFmtId="169" fontId="0" fillId="6" borderId="17" xfId="0" applyNumberFormat="1" applyFill="1" applyBorder="1"/>
    <xf numFmtId="3" fontId="0" fillId="6" borderId="17" xfId="0" applyNumberFormat="1" applyFill="1" applyBorder="1"/>
    <xf numFmtId="37" fontId="0" fillId="6" borderId="17" xfId="0" applyNumberFormat="1" applyFill="1" applyBorder="1"/>
    <xf numFmtId="0" fontId="5" fillId="0" borderId="0" xfId="0" applyFont="1" applyAlignment="1">
      <alignment horizontal="center" wrapText="1"/>
    </xf>
    <xf numFmtId="0" fontId="5" fillId="4" borderId="0" xfId="0" applyFont="1" applyFill="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7" fillId="2" borderId="0" xfId="0" applyFont="1" applyFill="1" applyBorder="1" applyAlignment="1">
      <alignment horizontal="center" vertical="center"/>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4"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1" fillId="0" borderId="8" xfId="0" applyFont="1" applyBorder="1" applyAlignment="1">
      <alignment horizontal="left" vertical="center"/>
    </xf>
    <xf numFmtId="0" fontId="27" fillId="0" borderId="0" xfId="0" applyFont="1" applyAlignment="1">
      <alignment horizontal="left" vertical="top" wrapText="1"/>
    </xf>
    <xf numFmtId="0" fontId="11" fillId="0" borderId="8" xfId="0" applyFont="1" applyBorder="1" applyAlignment="1">
      <alignment horizontal="left" vertical="center" wrapText="1"/>
    </xf>
    <xf numFmtId="0" fontId="25" fillId="0" borderId="0" xfId="0" applyFont="1" applyAlignment="1">
      <alignment horizontal="center" vertical="top" wrapText="1"/>
    </xf>
    <xf numFmtId="0" fontId="11" fillId="0" borderId="0" xfId="0" applyFont="1" applyAlignment="1">
      <alignment horizontal="center" vertical="top" wrapText="1"/>
    </xf>
    <xf numFmtId="0" fontId="13" fillId="2" borderId="0" xfId="0" applyFont="1" applyFill="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0" xfId="0" applyFont="1" applyFill="1" applyAlignment="1" applyProtection="1">
      <alignment horizontal="center" wrapText="1"/>
      <protection locked="0"/>
    </xf>
    <xf numFmtId="0" fontId="13" fillId="2" borderId="7" xfId="0" applyFont="1" applyFill="1" applyBorder="1" applyAlignment="1" applyProtection="1">
      <alignment horizontal="center" wrapText="1"/>
      <protection locked="0"/>
    </xf>
    <xf numFmtId="0" fontId="6" fillId="5" borderId="1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13" fillId="2" borderId="5" xfId="0" applyFont="1" applyFill="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164" fontId="6" fillId="5" borderId="12" xfId="0" applyNumberFormat="1" applyFont="1" applyFill="1" applyBorder="1" applyAlignment="1">
      <alignment horizontal="center"/>
    </xf>
    <xf numFmtId="164" fontId="6" fillId="5" borderId="0" xfId="0" applyNumberFormat="1" applyFont="1" applyFill="1" applyAlignment="1">
      <alignment horizontal="center"/>
    </xf>
    <xf numFmtId="164" fontId="6" fillId="5" borderId="15" xfId="0" applyNumberFormat="1" applyFont="1" applyFill="1" applyBorder="1" applyAlignment="1">
      <alignment horizontal="center"/>
    </xf>
    <xf numFmtId="0" fontId="6" fillId="5" borderId="12" xfId="0" applyFont="1" applyFill="1" applyBorder="1" applyAlignment="1">
      <alignment horizontal="center"/>
    </xf>
    <xf numFmtId="0" fontId="6" fillId="5" borderId="0" xfId="0" applyFont="1" applyFill="1" applyAlignment="1">
      <alignment horizontal="center"/>
    </xf>
    <xf numFmtId="0" fontId="6" fillId="5" borderId="15" xfId="0" applyFont="1" applyFill="1" applyBorder="1" applyAlignment="1">
      <alignment horizontal="center"/>
    </xf>
    <xf numFmtId="0" fontId="6" fillId="5" borderId="18" xfId="0" applyFont="1" applyFill="1" applyBorder="1" applyAlignment="1">
      <alignment horizontal="center" wrapText="1"/>
    </xf>
    <xf numFmtId="0" fontId="6" fillId="5" borderId="19" xfId="0" applyFont="1" applyFill="1" applyBorder="1" applyAlignment="1">
      <alignment horizontal="center" wrapText="1"/>
    </xf>
    <xf numFmtId="0" fontId="6" fillId="5" borderId="20" xfId="0" applyFont="1" applyFill="1" applyBorder="1" applyAlignment="1">
      <alignment horizontal="center" wrapText="1"/>
    </xf>
    <xf numFmtId="0" fontId="8" fillId="5" borderId="1" xfId="0" applyFont="1" applyFill="1" applyBorder="1" applyAlignment="1" applyProtection="1">
      <alignment horizontal="center" wrapText="1"/>
      <protection locked="0"/>
    </xf>
    <xf numFmtId="0" fontId="8" fillId="5" borderId="2" xfId="0" applyFont="1" applyFill="1" applyBorder="1" applyAlignment="1" applyProtection="1">
      <alignment horizontal="center" wrapText="1"/>
      <protection locked="0"/>
    </xf>
    <xf numFmtId="0" fontId="6" fillId="5" borderId="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protection locked="0"/>
    </xf>
    <xf numFmtId="49" fontId="6" fillId="5" borderId="0" xfId="0" applyNumberFormat="1" applyFont="1" applyFill="1" applyBorder="1" applyAlignment="1" applyProtection="1">
      <alignment horizontal="center"/>
      <protection locked="0"/>
    </xf>
    <xf numFmtId="0" fontId="8" fillId="5" borderId="26" xfId="0" applyFont="1" applyFill="1" applyBorder="1" applyAlignment="1">
      <alignment horizontal="left" vertical="center"/>
    </xf>
    <xf numFmtId="0" fontId="8" fillId="5"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6" fillId="5" borderId="12" xfId="0" applyFont="1" applyFill="1" applyBorder="1" applyAlignment="1" applyProtection="1">
      <alignment horizontal="center"/>
      <protection locked="0"/>
    </xf>
    <xf numFmtId="49" fontId="6" fillId="5" borderId="12" xfId="0" applyNumberFormat="1" applyFont="1" applyFill="1" applyBorder="1" applyAlignment="1" applyProtection="1">
      <alignment horizontal="center"/>
      <protection locked="0"/>
    </xf>
    <xf numFmtId="0" fontId="7" fillId="2" borderId="8" xfId="0" applyFont="1" applyFill="1" applyBorder="1" applyAlignment="1">
      <alignment horizontal="center" wrapText="1"/>
    </xf>
    <xf numFmtId="0" fontId="0" fillId="0" borderId="8" xfId="0" applyBorder="1" applyAlignment="1">
      <alignment horizontal="left" vertical="center" wrapText="1"/>
    </xf>
    <xf numFmtId="0" fontId="2" fillId="2" borderId="0" xfId="0" applyFont="1" applyFill="1" applyAlignment="1">
      <alignment horizontal="center" wrapText="1"/>
    </xf>
    <xf numFmtId="0" fontId="23" fillId="2" borderId="0" xfId="0" applyFont="1" applyFill="1" applyAlignment="1">
      <alignment horizontal="center"/>
    </xf>
    <xf numFmtId="0" fontId="6" fillId="5" borderId="33" xfId="0" applyFont="1" applyFill="1" applyBorder="1" applyAlignment="1">
      <alignment horizontal="center" wrapText="1"/>
    </xf>
    <xf numFmtId="0" fontId="6" fillId="5" borderId="34" xfId="0" applyFont="1" applyFill="1" applyBorder="1" applyAlignment="1">
      <alignment horizontal="center" wrapText="1"/>
    </xf>
    <xf numFmtId="0" fontId="6" fillId="5" borderId="35" xfId="0" applyFont="1" applyFill="1" applyBorder="1" applyAlignment="1">
      <alignment horizontal="center" wrapText="1"/>
    </xf>
    <xf numFmtId="0" fontId="6" fillId="5" borderId="12" xfId="0" applyFont="1" applyFill="1" applyBorder="1" applyAlignment="1">
      <alignment horizontal="center" wrapText="1"/>
    </xf>
    <xf numFmtId="0" fontId="6" fillId="5" borderId="0" xfId="0" applyFont="1" applyFill="1" applyAlignment="1">
      <alignment horizontal="center" wrapText="1"/>
    </xf>
    <xf numFmtId="0" fontId="6" fillId="5" borderId="15" xfId="0" applyFont="1" applyFill="1" applyBorder="1" applyAlignment="1">
      <alignment horizontal="center" wrapText="1"/>
    </xf>
  </cellXfs>
  <cellStyles count="4">
    <cellStyle name="Comma" xfId="1" builtinId="3"/>
    <cellStyle name="Normal" xfId="0" builtinId="0"/>
    <cellStyle name="Normal_Sheet1" xfId="3" xr:uid="{E7AFB0FA-E976-4EAD-8025-DE852D518245}"/>
    <cellStyle name="Percent" xfId="2" builtinId="5"/>
  </cellStyles>
  <dxfs count="76">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_(* #,##0.000_);_(* \(#,##0.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protection locked="1"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_(* #,##0.000_);_(* \(#,##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_(* #,##0.000_);_(* \(#,##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_(* #,##0.000_);_(* \(#,##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3774</xdr:rowOff>
    </xdr:from>
    <xdr:ext cx="10775462" cy="1699846"/>
    <xdr:sp macro="" textlink="">
      <xdr:nvSpPr>
        <xdr:cNvPr id="2" name="TextBox 1">
          <a:extLst>
            <a:ext uri="{FF2B5EF4-FFF2-40B4-BE49-F238E27FC236}">
              <a16:creationId xmlns:a16="http://schemas.microsoft.com/office/drawing/2014/main" id="{7841BAC4-854E-4DC6-BCDD-206EEB550367}"/>
            </a:ext>
          </a:extLst>
        </xdr:cNvPr>
        <xdr:cNvSpPr txBox="1"/>
      </xdr:nvSpPr>
      <xdr:spPr>
        <a:xfrm>
          <a:off x="0" y="1312851"/>
          <a:ext cx="10775462" cy="1699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a:t>
          </a:r>
          <a:r>
            <a:rPr lang="en-US" sz="1200" b="1">
              <a:solidFill>
                <a:schemeClr val="tx1"/>
              </a:solidFill>
              <a:effectLst/>
              <a:latin typeface="Arial" panose="020B0604020202020204" pitchFamily="34" charset="0"/>
              <a:ea typeface="+mn-ea"/>
              <a:cs typeface="Arial" panose="020B0604020202020204" pitchFamily="34" charset="0"/>
            </a:rPr>
            <a:t>Fields in grey auto-populate as needed and should not be filled out. </a:t>
          </a:r>
          <a:r>
            <a:rPr lang="en-US" sz="1200">
              <a:solidFill>
                <a:schemeClr val="tx1"/>
              </a:solidFill>
              <a:effectLst/>
              <a:latin typeface="Arial" panose="020B0604020202020204" pitchFamily="34" charset="0"/>
              <a:ea typeface="+mn-ea"/>
              <a:cs typeface="Arial" panose="020B0604020202020204" pitchFamily="34" charset="0"/>
            </a:rPr>
            <a:t>For EIA IDs for unspecified power or specified system mixes from asset-controlling suppliers, enter "unspecified", "BPA,"</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"Powerex,",</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or "Tacoma" as applicable. For specified procurements of ACS power, use the ACS Procurement Calculator to calculate the resource breakdown comprising the ACS system mix.  </a:t>
          </a:r>
          <a:r>
            <a:rPr lang="en-US" sz="1200" b="1">
              <a:solidFill>
                <a:schemeClr val="tx1"/>
              </a:solidFill>
              <a:effectLst/>
              <a:latin typeface="Arial" panose="020B0604020202020204" pitchFamily="34" charset="0"/>
              <a:ea typeface="+mn-ea"/>
              <a:cs typeface="Arial" panose="020B0604020202020204" pitchFamily="34" charset="0"/>
            </a:rPr>
            <a:t>Procurements of unspecified power must not be entered as line items below; unspecified power will be calculated automatically in cell N9</a:t>
          </a:r>
          <a:r>
            <a:rPr lang="en-US" sz="1200">
              <a:solidFill>
                <a:schemeClr val="tx1"/>
              </a:solidFill>
              <a:effectLst/>
              <a:latin typeface="Arial" panose="020B0604020202020204" pitchFamily="34" charset="0"/>
              <a:ea typeface="+mn-ea"/>
              <a:cs typeface="Arial" panose="020B0604020202020204" pitchFamily="34" charset="0"/>
            </a:rPr>
            <a:t>. Unbundled RECs must not be entered on Schedule 1; these products must be entered on Schedule 2. At the bottom portion</a:t>
          </a:r>
          <a:r>
            <a:rPr lang="en-US" sz="1200" baseline="0">
              <a:solidFill>
                <a:schemeClr val="tx1"/>
              </a:solidFill>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2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4</xdr:col>
      <xdr:colOff>195385</xdr:colOff>
      <xdr:row>10</xdr:row>
      <xdr:rowOff>68385</xdr:rowOff>
    </xdr:from>
    <xdr:ext cx="184731" cy="264560"/>
    <xdr:sp macro="" textlink="">
      <xdr:nvSpPr>
        <xdr:cNvPr id="3" name="TextBox 2">
          <a:extLst>
            <a:ext uri="{FF2B5EF4-FFF2-40B4-BE49-F238E27FC236}">
              <a16:creationId xmlns:a16="http://schemas.microsoft.com/office/drawing/2014/main" id="{E7AA74E8-3E70-4822-AF9F-FF49AC81787D}"/>
            </a:ext>
          </a:extLst>
        </xdr:cNvPr>
        <xdr:cNvSpPr txBox="1"/>
      </xdr:nvSpPr>
      <xdr:spPr>
        <a:xfrm>
          <a:off x="5421923" y="2119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554691</xdr:colOff>
      <xdr:row>4</xdr:row>
      <xdr:rowOff>28949</xdr:rowOff>
    </xdr:from>
    <xdr:to>
      <xdr:col>5</xdr:col>
      <xdr:colOff>880221</xdr:colOff>
      <xdr:row>8</xdr:row>
      <xdr:rowOff>466166</xdr:rowOff>
    </xdr:to>
    <xdr:sp macro="" textlink="">
      <xdr:nvSpPr>
        <xdr:cNvPr id="3" name="Text Box 3">
          <a:extLst>
            <a:ext uri="{FF2B5EF4-FFF2-40B4-BE49-F238E27FC236}">
              <a16:creationId xmlns:a16="http://schemas.microsoft.com/office/drawing/2014/main" id="{ADF9A773-3875-4D00-B51C-CCD93E05D74F}"/>
            </a:ext>
          </a:extLst>
        </xdr:cNvPr>
        <xdr:cNvSpPr txBox="1">
          <a:spLocks noChangeArrowheads="1"/>
        </xdr:cNvSpPr>
      </xdr:nvSpPr>
      <xdr:spPr bwMode="auto">
        <a:xfrm>
          <a:off x="554691" y="1152899"/>
          <a:ext cx="8440830" cy="151671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generators that sold power into your company's power pool.  If you need additional rows, add them from the INSERT menu.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5</xdr:row>
      <xdr:rowOff>50426</xdr:rowOff>
    </xdr:from>
    <xdr:to>
      <xdr:col>5</xdr:col>
      <xdr:colOff>0</xdr:colOff>
      <xdr:row>7</xdr:row>
      <xdr:rowOff>364066</xdr:rowOff>
    </xdr:to>
    <xdr:sp macro="" textlink="">
      <xdr:nvSpPr>
        <xdr:cNvPr id="3" name="Text Box 2">
          <a:extLst>
            <a:ext uri="{FF2B5EF4-FFF2-40B4-BE49-F238E27FC236}">
              <a16:creationId xmlns:a16="http://schemas.microsoft.com/office/drawing/2014/main" id="{533F171D-C384-456B-BC2E-D0CEDDCD5256}"/>
            </a:ext>
          </a:extLst>
        </xdr:cNvPr>
        <xdr:cNvSpPr txBox="1">
          <a:spLocks noChangeArrowheads="1"/>
        </xdr:cNvSpPr>
      </xdr:nvSpPr>
      <xdr:spPr bwMode="auto">
        <a:xfrm>
          <a:off x="50800" y="1193426"/>
          <a:ext cx="7018867" cy="686173"/>
        </a:xfrm>
        <a:prstGeom prst="rect">
          <a:avLst/>
        </a:prstGeom>
        <a:solidFill>
          <a:srgbClr val="FFFFFF"/>
        </a:solidFill>
        <a:ln w="9525">
          <a:noFill/>
          <a:miter lim="800000"/>
          <a:headEnd/>
          <a:tailEnd/>
        </a:ln>
      </xdr:spPr>
      <xdr:txBody>
        <a:bodyPr vertOverflow="clip" wrap="square" lIns="27432" tIns="22860" rIns="0" bIns="0" anchor="t" upright="1"/>
        <a:lstStyle/>
        <a:p>
          <a:r>
            <a:rPr lang="en-US" sz="1200">
              <a:effectLst/>
              <a:latin typeface="Arial" panose="020B0604020202020204" pitchFamily="34" charset="0"/>
              <a:ea typeface="+mn-ea"/>
              <a:cs typeface="Arial" panose="020B0604020202020204" pitchFamily="34" charset="0"/>
            </a:rPr>
            <a:t>INSTRUCTIONS:  Enter information about retired unbundled RECs associated with</a:t>
          </a:r>
          <a:r>
            <a:rPr lang="en-US" sz="12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2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12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8247</xdr:colOff>
      <xdr:row>6</xdr:row>
      <xdr:rowOff>8247</xdr:rowOff>
    </xdr:from>
    <xdr:to>
      <xdr:col>2</xdr:col>
      <xdr:colOff>1723571</xdr:colOff>
      <xdr:row>10</xdr:row>
      <xdr:rowOff>57728</xdr:rowOff>
    </xdr:to>
    <xdr:sp macro="" textlink="">
      <xdr:nvSpPr>
        <xdr:cNvPr id="2" name="TextBox 1">
          <a:extLst>
            <a:ext uri="{FF2B5EF4-FFF2-40B4-BE49-F238E27FC236}">
              <a16:creationId xmlns:a16="http://schemas.microsoft.com/office/drawing/2014/main" id="{AC121CA6-094F-49EF-BEDA-75A9FACB403C}"/>
            </a:ext>
          </a:extLst>
        </xdr:cNvPr>
        <xdr:cNvSpPr txBox="1"/>
      </xdr:nvSpPr>
      <xdr:spPr>
        <a:xfrm>
          <a:off x="8247" y="1344221"/>
          <a:ext cx="5203701" cy="77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Instructions: No data input is needed on this schedule. Retail suppliers should use these auto-populated calculations to fill out their Power Content Labels.  </a:t>
          </a:r>
          <a:endParaRPr lang="en-US">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B88DCFB2-55A7-4D93-B591-B1A667657E24}"/>
            </a:ext>
          </a:extLst>
        </xdr:cNvPr>
        <xdr:cNvSpPr txBox="1"/>
      </xdr:nvSpPr>
      <xdr:spPr>
        <a:xfrm>
          <a:off x="330200" y="27940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A23, or A38.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361950</xdr:colOff>
      <xdr:row>6</xdr:row>
      <xdr:rowOff>82550</xdr:rowOff>
    </xdr:from>
    <xdr:to>
      <xdr:col>3</xdr:col>
      <xdr:colOff>1714500</xdr:colOff>
      <xdr:row>23</xdr:row>
      <xdr:rowOff>3175</xdr:rowOff>
    </xdr:to>
    <xdr:sp macro="" textlink="">
      <xdr:nvSpPr>
        <xdr:cNvPr id="2" name="TextBox 1">
          <a:extLst>
            <a:ext uri="{FF2B5EF4-FFF2-40B4-BE49-F238E27FC236}">
              <a16:creationId xmlns:a16="http://schemas.microsoft.com/office/drawing/2014/main" id="{811DA006-8E35-4234-A377-C5DAE2FB25DE}"/>
            </a:ext>
          </a:extLst>
        </xdr:cNvPr>
        <xdr:cNvSpPr txBox="1"/>
      </xdr:nvSpPr>
      <xdr:spPr>
        <a:xfrm>
          <a:off x="361950" y="1409700"/>
          <a:ext cx="5645150" cy="305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statements contained in this report including Schedules 1, 2, and 3 are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(print name of company)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company's behalf.  I further declare that the megawatt-hours claimed as specified purchases as shown in these Schedules were, to the best of my knowledge,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ABF5-C7B1-420A-9C11-3471E94B81FE}" name="Table1" displayName="Table1" ref="A17:N25" totalsRowShown="0" tableBorderDxfId="75">
  <autoFilter ref="A17:N25" xr:uid="{18AA911A-94AB-4198-A5C7-767344F66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0BA542-21C5-4904-B9A4-675257229D75}" name="Facility Name " dataDxfId="74"/>
    <tableColumn id="2" xr3:uid="{98C6BD6F-6F0B-4AEE-A0C3-666389DEB492}" name="Fuel Type" dataDxfId="73"/>
    <tableColumn id="3" xr3:uid="{1E407969-F417-4A39-85AF-3B49B1F95002}" name="State or Province" dataDxfId="72"/>
    <tableColumn id="4" xr3:uid="{AF064F46-A342-4FAC-9F1E-79F146FB1FEF}" name="WREGIS ID" dataDxfId="71"/>
    <tableColumn id="5" xr3:uid="{BF106114-F5A3-4639-9767-A7910EFA0379}" name="RPS ID" dataDxfId="70"/>
    <tableColumn id="6" xr3:uid="{C99C8330-DB67-4435-9CEC-9C5CAAEDABB9}" name="N/A" dataDxfId="69" dataCellStyle="Comma"/>
    <tableColumn id="7" xr3:uid="{CA381040-43E2-4EA4-990C-4ADAD023547C}" name="EIA ID" dataDxfId="68"/>
    <tableColumn id="8" xr3:uid="{25B35E5C-78D8-42C4-B5CE-5AFD01A81B81}" name="Gross MWh Procured    " dataDxfId="67" dataCellStyle="Comma"/>
    <tableColumn id="9" xr3:uid="{A77763D4-4A64-4C6C-BE24-0DD69ECEF296}" name="MWh_x000a_Resold                   " dataDxfId="66" dataCellStyle="Comma"/>
    <tableColumn id="10" xr3:uid="{E9AC3579-2FE3-45A4-B372-B1F40F6CA8BD}" name="Net MWh Procured          " dataDxfId="65" dataCellStyle="Comma">
      <calculatedColumnFormula>H18-I18</calculatedColumnFormula>
    </tableColumn>
    <tableColumn id="11" xr3:uid="{67832065-8147-4F56-8CB7-3F4DDD1861A5}" name="Adjusted Net MWh Procured" dataDxfId="64" dataCellStyle="Comma">
      <calculatedColumnFormula>IF(N$10=0,J18, IF(N$11&gt;=N$10, J18, IF(AND(N$11&lt;N$10,N$11+N$12&gt;=N$10),J18, IF((N$11+N$12)&lt;N$10,(J18-(N$10-(N$11+N$12))*J18/N$13),J18))))</calculatedColumnFormula>
    </tableColumn>
    <tableColumn id="12" xr3:uid="{EC160B08-6BA9-4DC7-90C8-4113C74C9E5C}" name="GHG Emissions Factor (in MT CO2e/MWh)" dataDxfId="63" dataCellStyle="Comma">
      <calculatedColumnFormula>VLOOKUP(G18,'GHG Emissions Factors'!$C$9:$D$1500,2,FALSE)</calculatedColumnFormula>
    </tableColumn>
    <tableColumn id="13" xr3:uid="{EACAFFDC-FEA4-4EE1-8252-A6F014766340}" name="GHG Emissions (in MT CO2e)" dataDxfId="62" dataCellStyle="Comma">
      <calculatedColumnFormula>IF(ISNUMBER(L18),L18*K18,"")</calculatedColumnFormula>
    </tableColumn>
    <tableColumn id="14" xr3:uid="{862E0A29-4631-4311-BC83-80768499C6C0}" name="N/A " data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37B38E-DD53-4CA7-80E1-CAF457964F33}" name="Table2" displayName="Table2" ref="A27:N32" totalsRowShown="0" tableBorderDxfId="60">
  <autoFilter ref="A27:N32" xr:uid="{67A8EF53-4DC9-4BF9-B9DA-41D942018D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504278D-DD61-4AF5-9A55-2023ED17CE15}" name="Facility Name " dataDxfId="59"/>
    <tableColumn id="2" xr3:uid="{AA9DD07B-CBCE-462D-BA05-E0682B259B5C}" name="Fuel Type" dataDxfId="58"/>
    <tableColumn id="3" xr3:uid="{E4627D0D-3781-4F7D-B2C0-F5FFFDDF7FD5}" name="State or Province" dataDxfId="57"/>
    <tableColumn id="4" xr3:uid="{D0EF8714-4B62-43D2-B732-9AF1FF316DED}" name="WREGIS ID" dataDxfId="56"/>
    <tableColumn id="5" xr3:uid="{5C74B31A-D694-4779-A786-82D57EF06992}" name="RPS ID" dataDxfId="55"/>
    <tableColumn id="6" xr3:uid="{4559D924-4DA8-49BD-8B76-688EFB412E85}" name="EIA ID of REC Source" dataDxfId="54"/>
    <tableColumn id="7" xr3:uid="{041A5B08-EDA3-43A5-A81A-D9BBD998CD6A}" name="EIA  ID of Substitute Power " dataDxfId="53"/>
    <tableColumn id="8" xr3:uid="{4A58451B-8472-43BB-8DCA-E84D9176A496}" name="Gross MWh Procured    " dataDxfId="52" dataCellStyle="Comma"/>
    <tableColumn id="9" xr3:uid="{5376783D-3FE8-462F-930B-A9B8415B8F91}" name="MWh Resold                   " dataDxfId="51" dataCellStyle="Comma"/>
    <tableColumn id="10" xr3:uid="{7973A09D-FD0A-4866-9134-F6426AE483B0}" name="Net MWh Procured          " dataDxfId="50" dataCellStyle="Comma">
      <calculatedColumnFormula>H28-I28</calculatedColumnFormula>
    </tableColumn>
    <tableColumn id="11" xr3:uid="{96CED73D-A5B1-48C7-BADE-C7E1B95472EA}" name="Adjusted Net MWh Procured" dataDxfId="49" dataCellStyle="Comma">
      <calculatedColumnFormula>IFERROR(IF(N$10=0,J28, IF(N$11&gt;=N$10,IF(B28=Documentation!C$22,J28-N$10*J28/N$11,J28), IF(AND(N$11&lt;N$10,N$11+N$12&gt;=N$10),IF(B28=Documentation!C$22,0,IF(OR(B28=Documentation!C$20,B28=Documentation!C$24),J28-(N$10-N$11)*J28/N$12,J28)), IF((N$11+N$12)&lt;N$10,IF(OR(B28=Documentation!C$22, B28=Documentation!C$20,B28=Documentation!C$24),0,J28-(N$10-(N$11+N$12))*J28/N$13),J28)))),0)</calculatedColumnFormula>
    </tableColumn>
    <tableColumn id="12" xr3:uid="{5B543571-CE5B-49D5-8BC1-BEB69471B38F}" name="GHG Emissions  Factor (in MT CO2e/MWh)" dataDxfId="48" dataCellStyle="Comma">
      <calculatedColumnFormula>VLOOKUP(G28,'GHG Emissions Factors'!$C$5:$D$1500,2,FALSE)</calculatedColumnFormula>
    </tableColumn>
    <tableColumn id="13" xr3:uid="{BDF6DABD-7B10-43C7-BAB5-33CF71F7DC04}" name="GHG Emissions         (in MT CO2e)" dataDxfId="47" dataCellStyle="Comma">
      <calculatedColumnFormula>IF(ISNUMBER(L28),L28*K28,"")</calculatedColumnFormula>
    </tableColumn>
    <tableColumn id="14" xr3:uid="{75B79782-4E3D-45C2-906A-B1D57985C2E1}" name="Eligible for Grandfathered Emissions?" dataDxfId="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C0983-6269-4A15-AF85-B2312E7A93F3}" name="Table3" displayName="Table3" ref="A34:N40" totalsRowShown="0" tableBorderDxfId="45">
  <autoFilter ref="A34:N40" xr:uid="{8D8DC862-EDF2-4A63-8684-15ACE4536E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A1F58F8-D155-4AA5-85D1-A03C3AA52B0B}" name="Facility Name " dataDxfId="44"/>
    <tableColumn id="2" xr3:uid="{5B1B4732-A640-4D24-81EE-0E5547D3D1EE}" name="Fuel Type" dataDxfId="43"/>
    <tableColumn id="3" xr3:uid="{3677AE59-7C9C-4F3E-BFCE-B99E2C4FD1DF}" name="State or Province" dataDxfId="42"/>
    <tableColumn id="4" xr3:uid="{AAC49FAC-2626-4CDE-8E07-BE995904F8EF}" name="N/A" dataDxfId="41"/>
    <tableColumn id="5" xr3:uid="{577A8896-2ECE-41AC-BC50-03723B7B7B83}" name="N/A " dataDxfId="40"/>
    <tableColumn id="6" xr3:uid="{0498B626-F06F-4226-B2F2-66E6D3FE6893}" name="N/A  " dataDxfId="39"/>
    <tableColumn id="7" xr3:uid="{9025581E-7A44-4832-BB47-19FD87F281D2}" name="EIA ID" dataDxfId="38"/>
    <tableColumn id="8" xr3:uid="{F66816F2-E541-47EB-BA09-EDECC82DF315}" name="Gross MWh Procured    " dataDxfId="37" dataCellStyle="Comma"/>
    <tableColumn id="9" xr3:uid="{8354C7A8-E5AE-4766-89B8-C68869D0AF48}" name="MWh Resold                   " dataDxfId="36" dataCellStyle="Comma"/>
    <tableColumn id="10" xr3:uid="{58086026-46D6-4666-9C90-F8129A0C862D}" name="Net MWh Procured          " dataDxfId="35" dataCellStyle="Comma">
      <calculatedColumnFormula>H35-I35</calculatedColumnFormula>
    </tableColumn>
    <tableColumn id="11" xr3:uid="{63F40F94-7656-456C-9217-937EA82264CB}" name="Adjusted Net MWh Procured" dataDxfId="34" dataCellStyle="Comma">
      <calculatedColumnFormula>IFERROR(IF(N$10=0,J35, IF(N$11&gt;=N$10,IF(B35=Documentation!C$22,J35-N$10*J35/N$11,J35), IF(AND(N$11&lt;N$10,N$11+N$12&gt;=N$10),IF(B35=Documentation!C$22,0,IF(OR(B35=Documentation!C$20,B35=Documentation!C$24),J35-(N$10-N$11)*J35/N$12,J35)), IF((N$11+N$12)&lt;N$10,IF(OR(B35=Documentation!C$22, B35=Documentation!C$20,B35=Documentation!C$24),0,J35-(N$10-(N$11+N$12))*J35/N$13),J35)))),0)</calculatedColumnFormula>
    </tableColumn>
    <tableColumn id="12" xr3:uid="{CA71ACB8-EEB0-417B-84A5-10F01E86811E}" name="GHG Emissions  Factor (in MT CO2e/MWh)" dataDxfId="33" dataCellStyle="Comma">
      <calculatedColumnFormula>VLOOKUP(G35,'GHG Emissions Factors'!$C$9:$D$1500,2,FALSE)</calculatedColumnFormula>
    </tableColumn>
    <tableColumn id="13" xr3:uid="{B285498D-29B0-4FE3-A937-E36A76FDE6EC}" name="GHG Emissions         (in MT CO2e)" dataDxfId="32" dataCellStyle="Comma">
      <calculatedColumnFormula>IF(ISNUMBER(L35),L35*K35,"")</calculatedColumnFormula>
    </tableColumn>
    <tableColumn id="14" xr3:uid="{C9A2E61D-2312-403A-A56A-A94B7AA08361}" name="N/A    " dataDxfId="3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117EA-F277-4967-8D52-E81D41330165}" name="Table4" displayName="Table4" ref="A42:N46" totalsRowShown="0" dataDxfId="30" tableBorderDxfId="29" dataCellStyle="Comma">
  <autoFilter ref="A42:N46" xr:uid="{E2BC5A69-99E7-4F6D-839A-98A583F651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7F9197B-7F35-4619-A24C-FE82256C2563}" name="Facility Name " dataDxfId="28"/>
    <tableColumn id="2" xr3:uid="{27F8D592-E9D8-4B55-B679-AB63655600C1}" name="Fuel Type" dataDxfId="27"/>
    <tableColumn id="3" xr3:uid="{FA8008E3-6C77-44C2-9720-31CEB01C3D70}" name="N/A" dataDxfId="26"/>
    <tableColumn id="4" xr3:uid="{5A0A9C3B-7400-4285-A05C-080BBDBAFEB3}" name="N/A " dataDxfId="25"/>
    <tableColumn id="5" xr3:uid="{2A722A99-B3C4-47B1-A366-251CEA019808}" name="N/A  " dataDxfId="24"/>
    <tableColumn id="6" xr3:uid="{ECCE29B1-FF64-4BB9-9377-CE871C435787}" name="N/A   " dataDxfId="23"/>
    <tableColumn id="7" xr3:uid="{814BCDAD-05F5-485C-AC50-FAAF730D8755}" name="EIA ID" dataDxfId="22"/>
    <tableColumn id="8" xr3:uid="{B8B1E71E-10D5-4496-85A5-3749736B2515}" name="Gross MWh Procured    " dataDxfId="21"/>
    <tableColumn id="9" xr3:uid="{92EA8FF2-8730-4932-BD98-414E320F460F}" name="MWh Resold                   " dataDxfId="20"/>
    <tableColumn id="10" xr3:uid="{8F2CB6BB-CD68-49EE-9C09-290525ECB4F3}" name="Net MWh Procured          " dataDxfId="19" dataCellStyle="Comma"/>
    <tableColumn id="11" xr3:uid="{FF380E7D-7872-496A-8D91-8A1284B0D0C6}" name="Adjusted Net MWh Procured" dataDxfId="18" dataCellStyle="Comma">
      <calculatedColumnFormula>IF(N$10=0,J43, IF(N$11&gt;=N$10, J43, IF(AND(N$11&lt;N$10,N$11+N$12&gt;=N$10),J43, IF((N$11+N$12)&lt;N$10,(J43-(N$10-(N$11+N$12))*J43/N$13),J43))))</calculatedColumnFormula>
    </tableColumn>
    <tableColumn id="12" xr3:uid="{43E269DD-878E-447C-A8F2-6E9B45BB6FCE}" name="GHG Emissions  Factor (in MT CO2e/MWh)" dataDxfId="17" dataCellStyle="Comma">
      <calculatedColumnFormula>VLOOKUP(G43,'GHG Emissions Factors'!$C$5:$D$1500,2,FALSE)</calculatedColumnFormula>
    </tableColumn>
    <tableColumn id="13" xr3:uid="{0F66687D-114A-4124-A43F-154ADD51E55F}" name="GHG Emissions         (in MT CO2e)" dataDxfId="16" dataCellStyle="Comma">
      <calculatedColumnFormula>IF(ISNUMBER(L43),L43*K43,"")</calculatedColumnFormula>
    </tableColumn>
    <tableColumn id="14" xr3:uid="{1FE113C2-6409-441D-B472-866E9EA32788}" name="N/A     " dataDxfId="1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951710-1606-4EA7-ACCC-8070C1695A6A}" name="Table7" displayName="Table7" ref="A47:B53" totalsRowShown="0" headerRowBorderDxfId="14" tableBorderDxfId="13" totalsRowBorderDxfId="12">
  <autoFilter ref="A47:B53" xr:uid="{4D9ACABC-0B0A-466D-B492-7686FF83D275}">
    <filterColumn colId="0" hiddenButton="1"/>
    <filterColumn colId="1" hiddenButton="1"/>
  </autoFilter>
  <tableColumns count="2">
    <tableColumn id="1" xr3:uid="{186C46E9-9EE7-44D0-BA8B-38A3C1042554}" name="END USES OTHER THAN RETAIL SALES" dataDxfId="11"/>
    <tableColumn id="2" xr3:uid="{51F76B30-D5E0-4B30-A21B-22478B8BEEE0}" name="MWh" dataDxfId="1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CE1236-C226-4BDC-BAC3-B6132C5104C2}" name="Table5" displayName="Table5" ref="A11:E42" totalsRowShown="0" headerRowDxfId="9" headerRowBorderDxfId="8" tableBorderDxfId="7">
  <autoFilter ref="A11:E42" xr:uid="{5FCC67BA-17E4-4264-98A1-7E10BB7F997D}">
    <filterColumn colId="0" hiddenButton="1"/>
    <filterColumn colId="1" hiddenButton="1"/>
    <filterColumn colId="2" hiddenButton="1"/>
    <filterColumn colId="3" hiddenButton="1"/>
    <filterColumn colId="4" hiddenButton="1"/>
  </autoFilter>
  <tableColumns count="5">
    <tableColumn id="1" xr3:uid="{AAA47149-E7FF-4B6E-9D2E-B6811AD3F0AF}" name="Facility Name " dataDxfId="6"/>
    <tableColumn id="2" xr3:uid="{5294D4E5-2DFD-4FF3-9772-218C7D988519}" name="Fuel Type" dataDxfId="5"/>
    <tableColumn id="3" xr3:uid="{6D53603E-E4F5-4A26-81A0-A3B1BA53A436}" name="State or Province" dataDxfId="4"/>
    <tableColumn id="4" xr3:uid="{6D9930C3-D461-4817-B756-65CA288F3970}" name="RPS ID" dataDxfId="3"/>
    <tableColumn id="5" xr3:uid="{358B94FE-59F3-4F85-8F0A-181F6A1F4A56}" name="Total Retired (in MWh)"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ia.gov/opendata/qb.php?category=1234392" TargetMode="External"/><Relationship Id="rId1" Type="http://schemas.openxmlformats.org/officeDocument/2006/relationships/hyperlink" Target="https://www.eia.gov/opendata/qb.php?category=1727180"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3B12-70C9-4497-A933-ED9F2FEBFD62}">
  <sheetPr>
    <pageSetUpPr fitToPage="1"/>
  </sheetPr>
  <dimension ref="A1:J34"/>
  <sheetViews>
    <sheetView showGridLines="0" view="pageLayout" zoomScale="104" zoomScaleNormal="100" zoomScalePageLayoutView="104" workbookViewId="0">
      <selection activeCell="B5" sqref="B5"/>
    </sheetView>
  </sheetViews>
  <sheetFormatPr defaultRowHeight="14.5" x14ac:dyDescent="0.35"/>
  <sheetData>
    <row r="1" spans="1:10" ht="18" x14ac:dyDescent="0.35">
      <c r="A1" s="165" t="s">
        <v>0</v>
      </c>
      <c r="B1" s="165"/>
      <c r="C1" s="165"/>
      <c r="D1" s="165"/>
      <c r="E1" s="165"/>
      <c r="F1" s="165"/>
      <c r="G1" s="165"/>
      <c r="H1" s="165"/>
      <c r="I1" s="165"/>
      <c r="J1" s="165"/>
    </row>
    <row r="2" spans="1:10" ht="18" x14ac:dyDescent="0.35">
      <c r="A2" s="165" t="s">
        <v>1</v>
      </c>
      <c r="B2" s="165"/>
      <c r="C2" s="165"/>
      <c r="D2" s="165"/>
      <c r="E2" s="165"/>
      <c r="F2" s="165"/>
      <c r="G2" s="165"/>
      <c r="H2" s="165"/>
      <c r="I2" s="165"/>
      <c r="J2" s="165"/>
    </row>
    <row r="3" spans="1:10" s="6" customFormat="1" ht="14.5" customHeight="1" x14ac:dyDescent="0.35">
      <c r="A3" s="5"/>
      <c r="B3" s="5"/>
      <c r="C3" s="5"/>
      <c r="D3" s="5"/>
      <c r="E3" s="5"/>
      <c r="F3" s="5"/>
      <c r="G3" s="5"/>
      <c r="H3" s="5"/>
      <c r="I3" s="5"/>
      <c r="J3" s="5"/>
    </row>
    <row r="4" spans="1:10" ht="27" customHeight="1" x14ac:dyDescent="0.35">
      <c r="B4" s="172" t="s">
        <v>2</v>
      </c>
      <c r="C4" s="172"/>
      <c r="D4" s="172"/>
      <c r="E4" s="172"/>
      <c r="F4" s="172"/>
      <c r="G4" s="172"/>
      <c r="H4" s="172"/>
      <c r="I4" s="172"/>
    </row>
    <row r="5" spans="1:10" ht="14.5" customHeight="1" x14ac:dyDescent="0.35">
      <c r="B5" s="1"/>
      <c r="C5" s="1"/>
      <c r="D5" s="1"/>
      <c r="E5" s="1"/>
      <c r="F5" s="1"/>
      <c r="G5" s="1"/>
      <c r="H5" s="1"/>
      <c r="I5" s="1"/>
    </row>
    <row r="6" spans="1:10" ht="20.149999999999999" customHeight="1" x14ac:dyDescent="0.35">
      <c r="B6" s="173" t="s">
        <v>3</v>
      </c>
      <c r="C6" s="173"/>
      <c r="D6" s="173"/>
      <c r="E6" s="173"/>
      <c r="F6" s="173"/>
      <c r="G6" s="173"/>
      <c r="H6" s="173"/>
      <c r="I6" s="173"/>
    </row>
    <row r="7" spans="1:10" ht="14.5" customHeight="1" x14ac:dyDescent="0.35">
      <c r="B7" s="2"/>
      <c r="C7" s="2"/>
      <c r="D7" s="2"/>
      <c r="E7" s="2"/>
      <c r="F7" s="2"/>
      <c r="G7" s="2"/>
      <c r="H7" s="2"/>
      <c r="I7" s="2"/>
    </row>
    <row r="8" spans="1:10" x14ac:dyDescent="0.35">
      <c r="B8" s="162" t="s">
        <v>4</v>
      </c>
      <c r="C8" s="163"/>
      <c r="D8" s="163"/>
      <c r="E8" s="163"/>
      <c r="F8" s="163"/>
      <c r="G8" s="163"/>
      <c r="H8" s="163"/>
      <c r="I8" s="164"/>
    </row>
    <row r="9" spans="1:10" x14ac:dyDescent="0.35">
      <c r="B9" s="166"/>
      <c r="C9" s="167"/>
      <c r="D9" s="167"/>
      <c r="E9" s="167"/>
      <c r="F9" s="167"/>
      <c r="G9" s="167"/>
      <c r="H9" s="167"/>
      <c r="I9" s="168"/>
    </row>
    <row r="11" spans="1:10" x14ac:dyDescent="0.35">
      <c r="B11" s="162" t="s">
        <v>5</v>
      </c>
      <c r="C11" s="163"/>
      <c r="D11" s="163"/>
      <c r="E11" s="163"/>
      <c r="F11" s="163"/>
      <c r="G11" s="163"/>
      <c r="H11" s="163"/>
      <c r="I11" s="164"/>
    </row>
    <row r="12" spans="1:10" x14ac:dyDescent="0.35">
      <c r="B12" s="169"/>
      <c r="C12" s="170"/>
      <c r="D12" s="170"/>
      <c r="E12" s="170"/>
      <c r="F12" s="170"/>
      <c r="G12" s="170"/>
      <c r="H12" s="170"/>
      <c r="I12" s="171"/>
    </row>
    <row r="14" spans="1:10" x14ac:dyDescent="0.35">
      <c r="B14" s="162" t="s">
        <v>6</v>
      </c>
      <c r="C14" s="163"/>
      <c r="D14" s="163"/>
      <c r="E14" s="163"/>
      <c r="F14" s="163"/>
      <c r="G14" s="163"/>
      <c r="H14" s="163"/>
      <c r="I14" s="164"/>
    </row>
    <row r="16" spans="1:10" x14ac:dyDescent="0.35">
      <c r="B16" s="154" t="s">
        <v>7</v>
      </c>
      <c r="C16" s="155"/>
      <c r="D16" s="160"/>
      <c r="E16" s="160"/>
      <c r="F16" s="160"/>
      <c r="G16" s="160"/>
      <c r="H16" s="160"/>
      <c r="I16" s="161"/>
    </row>
    <row r="18" spans="1:10" x14ac:dyDescent="0.35">
      <c r="B18" s="154" t="s">
        <v>8</v>
      </c>
      <c r="C18" s="155"/>
      <c r="D18" s="158"/>
      <c r="E18" s="158"/>
      <c r="F18" s="158"/>
      <c r="G18" s="158"/>
      <c r="H18" s="158"/>
      <c r="I18" s="159"/>
    </row>
    <row r="20" spans="1:10" ht="14.5" customHeight="1" x14ac:dyDescent="0.35">
      <c r="B20" s="154" t="s">
        <v>9</v>
      </c>
      <c r="C20" s="155"/>
      <c r="D20" s="158"/>
      <c r="E20" s="158"/>
      <c r="F20" s="158"/>
      <c r="G20" s="158"/>
      <c r="H20" s="158"/>
      <c r="I20" s="159"/>
    </row>
    <row r="22" spans="1:10" x14ac:dyDescent="0.35">
      <c r="B22" s="154" t="s">
        <v>10</v>
      </c>
      <c r="C22" s="155"/>
      <c r="D22" s="158"/>
      <c r="E22" s="158"/>
      <c r="F22" s="158"/>
      <c r="G22" s="158"/>
      <c r="H22" s="158"/>
      <c r="I22" s="159"/>
    </row>
    <row r="24" spans="1:10" x14ac:dyDescent="0.35">
      <c r="B24" s="154" t="s">
        <v>11</v>
      </c>
      <c r="C24" s="155"/>
      <c r="D24" s="158"/>
      <c r="E24" s="158"/>
      <c r="F24" s="158"/>
      <c r="G24" s="158"/>
      <c r="H24" s="158"/>
      <c r="I24" s="159"/>
    </row>
    <row r="26" spans="1:10" x14ac:dyDescent="0.35">
      <c r="B26" s="154" t="s">
        <v>12</v>
      </c>
      <c r="C26" s="155"/>
      <c r="D26" s="158"/>
      <c r="E26" s="158"/>
      <c r="F26" s="158"/>
      <c r="G26" s="158"/>
      <c r="H26" s="158"/>
      <c r="I26" s="159"/>
    </row>
    <row r="28" spans="1:10" ht="32.5" customHeight="1" x14ac:dyDescent="0.35">
      <c r="B28" s="154" t="s">
        <v>13</v>
      </c>
      <c r="C28" s="155"/>
      <c r="D28" s="156"/>
      <c r="E28" s="156"/>
      <c r="F28" s="156"/>
      <c r="G28" s="156"/>
      <c r="H28" s="156"/>
      <c r="I28" s="157"/>
    </row>
    <row r="29" spans="1:10" x14ac:dyDescent="0.35">
      <c r="B29" s="3"/>
      <c r="C29" s="3"/>
    </row>
    <row r="30" spans="1:10" ht="54.75" customHeight="1" x14ac:dyDescent="0.35">
      <c r="A30" s="153" t="s">
        <v>14</v>
      </c>
      <c r="B30" s="153"/>
      <c r="C30" s="153"/>
      <c r="D30" s="153"/>
      <c r="E30" s="153"/>
      <c r="F30" s="153"/>
      <c r="G30" s="153"/>
      <c r="H30" s="153"/>
      <c r="I30" s="153"/>
      <c r="J30" s="153"/>
    </row>
    <row r="31" spans="1:10" ht="14.5" customHeight="1" x14ac:dyDescent="0.35">
      <c r="A31" s="4"/>
      <c r="B31" s="4"/>
      <c r="C31" s="4"/>
      <c r="D31" s="4"/>
      <c r="E31" s="4"/>
      <c r="F31" s="4"/>
      <c r="G31" s="4"/>
      <c r="H31" s="4"/>
      <c r="I31" s="4"/>
      <c r="J31" s="4"/>
    </row>
    <row r="32" spans="1:10" ht="53.5" customHeight="1" x14ac:dyDescent="0.35">
      <c r="A32" s="153" t="s">
        <v>15</v>
      </c>
      <c r="B32" s="153"/>
      <c r="C32" s="153"/>
      <c r="D32" s="153"/>
      <c r="E32" s="153"/>
      <c r="F32" s="153"/>
      <c r="G32" s="153"/>
      <c r="H32" s="153"/>
      <c r="I32" s="153"/>
      <c r="J32" s="153"/>
    </row>
    <row r="33" spans="1:10" ht="14.5" customHeight="1" x14ac:dyDescent="0.35">
      <c r="A33" s="4"/>
      <c r="B33" s="4"/>
      <c r="C33" s="4"/>
      <c r="D33" s="4"/>
      <c r="E33" s="4"/>
      <c r="F33" s="4"/>
      <c r="G33" s="4"/>
      <c r="H33" s="4"/>
      <c r="I33" s="4"/>
      <c r="J33" s="4"/>
    </row>
    <row r="34" spans="1:10" ht="24.65" customHeight="1" x14ac:dyDescent="0.35">
      <c r="A34" s="152" t="s">
        <v>442</v>
      </c>
      <c r="B34" s="152"/>
      <c r="C34" s="152"/>
      <c r="D34" s="152"/>
      <c r="E34" s="152"/>
      <c r="F34" s="152"/>
      <c r="G34" s="152"/>
      <c r="H34" s="152"/>
      <c r="I34" s="152"/>
      <c r="J34" s="152"/>
    </row>
  </sheetData>
  <mergeCells count="26">
    <mergeCell ref="B14:I14"/>
    <mergeCell ref="A1:J1"/>
    <mergeCell ref="A2:J2"/>
    <mergeCell ref="B8:I8"/>
    <mergeCell ref="B9:I9"/>
    <mergeCell ref="B11:I11"/>
    <mergeCell ref="B12:I12"/>
    <mergeCell ref="B4:I4"/>
    <mergeCell ref="B6:I6"/>
    <mergeCell ref="B16:C16"/>
    <mergeCell ref="D16:I16"/>
    <mergeCell ref="B18:C18"/>
    <mergeCell ref="D18:I18"/>
    <mergeCell ref="B20:C20"/>
    <mergeCell ref="D20:I20"/>
    <mergeCell ref="B22:C22"/>
    <mergeCell ref="D22:I22"/>
    <mergeCell ref="B24:C24"/>
    <mergeCell ref="D24:I24"/>
    <mergeCell ref="B26:C26"/>
    <mergeCell ref="D26:I26"/>
    <mergeCell ref="A34:J34"/>
    <mergeCell ref="A32:J32"/>
    <mergeCell ref="B28:C28"/>
    <mergeCell ref="D28:I28"/>
    <mergeCell ref="A30:J30"/>
  </mergeCells>
  <printOptions horizontalCentered="1"/>
  <pageMargins left="0.7" right="0.7" top="0.75" bottom="0.75" header="0.3" footer="0.3"/>
  <pageSetup orientation="portrait" horizontalDpi="1200" verticalDpi="1200" r:id="rId1"/>
  <headerFooter>
    <oddHeader xml:space="preserve">&amp;C&amp;"Arial,Bold"&amp;28&amp;KFF0000DRAFT&amp;R&amp;"Arial,Regular"Version: April 2021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B189-5B54-44C2-857E-2A34AEE627B7}">
  <sheetPr>
    <pageSetUpPr fitToPage="1"/>
  </sheetPr>
  <dimension ref="A1:E28"/>
  <sheetViews>
    <sheetView showGridLines="0" view="pageLayout" zoomScaleNormal="100" workbookViewId="0">
      <selection activeCell="D4" sqref="D4"/>
    </sheetView>
  </sheetViews>
  <sheetFormatPr defaultRowHeight="14.5" x14ac:dyDescent="0.35"/>
  <cols>
    <col min="1" max="1" width="13.26953125" customWidth="1"/>
    <col min="2" max="2" width="18.7265625" customWidth="1"/>
    <col min="3" max="3" width="25.7265625" customWidth="1"/>
    <col min="4" max="4" width="17.7265625" customWidth="1"/>
    <col min="5" max="5" width="20.1796875" customWidth="1"/>
  </cols>
  <sheetData>
    <row r="1" spans="1:5" ht="20.149999999999999" customHeight="1" x14ac:dyDescent="0.35">
      <c r="A1" s="179" t="s">
        <v>337</v>
      </c>
      <c r="B1" s="180"/>
      <c r="C1" s="180"/>
      <c r="D1" s="180"/>
      <c r="E1" s="180"/>
    </row>
    <row r="2" spans="1:5" ht="45.65" customHeight="1" x14ac:dyDescent="0.35">
      <c r="A2" s="175" t="s">
        <v>338</v>
      </c>
      <c r="B2" s="175"/>
      <c r="C2" s="175"/>
      <c r="D2" s="175"/>
      <c r="E2" s="175"/>
    </row>
    <row r="3" spans="1:5" x14ac:dyDescent="0.35">
      <c r="A3" s="175" t="s">
        <v>339</v>
      </c>
      <c r="B3" s="175"/>
      <c r="C3" s="175"/>
      <c r="D3" s="175"/>
      <c r="E3" s="175"/>
    </row>
    <row r="4" spans="1:5" x14ac:dyDescent="0.35">
      <c r="A4" s="178" t="s">
        <v>340</v>
      </c>
      <c r="B4" s="178"/>
      <c r="C4" s="178"/>
    </row>
    <row r="5" spans="1:5" x14ac:dyDescent="0.35">
      <c r="A5" s="176" t="s">
        <v>341</v>
      </c>
      <c r="B5" s="176"/>
      <c r="C5" s="176"/>
    </row>
    <row r="6" spans="1:5" x14ac:dyDescent="0.35">
      <c r="A6" s="176" t="s">
        <v>342</v>
      </c>
      <c r="B6" s="176"/>
      <c r="C6" s="176"/>
    </row>
    <row r="7" spans="1:5" x14ac:dyDescent="0.35">
      <c r="A7" s="176" t="s">
        <v>343</v>
      </c>
      <c r="B7" s="176"/>
      <c r="C7" s="176"/>
    </row>
    <row r="8" spans="1:5" x14ac:dyDescent="0.35">
      <c r="A8" s="176" t="s">
        <v>344</v>
      </c>
      <c r="B8" s="176"/>
      <c r="C8" s="176"/>
    </row>
    <row r="9" spans="1:5" x14ac:dyDescent="0.35">
      <c r="A9" s="176" t="s">
        <v>356</v>
      </c>
      <c r="B9" s="176"/>
      <c r="C9" s="176"/>
    </row>
    <row r="10" spans="1:5" x14ac:dyDescent="0.35">
      <c r="A10" s="176" t="s">
        <v>345</v>
      </c>
      <c r="B10" s="176"/>
      <c r="C10" s="176"/>
    </row>
    <row r="11" spans="1:5" x14ac:dyDescent="0.35">
      <c r="A11" s="178" t="s">
        <v>346</v>
      </c>
      <c r="B11" s="178"/>
      <c r="C11" s="178"/>
    </row>
    <row r="13" spans="1:5" ht="22.5" customHeight="1" x14ac:dyDescent="0.35">
      <c r="A13" s="179" t="s">
        <v>347</v>
      </c>
      <c r="B13" s="180"/>
      <c r="C13" s="180"/>
      <c r="D13" s="180"/>
      <c r="E13" s="180"/>
    </row>
    <row r="14" spans="1:5" ht="18" x14ac:dyDescent="0.35">
      <c r="A14" s="84" t="s">
        <v>348</v>
      </c>
    </row>
    <row r="15" spans="1:5" ht="130.5" customHeight="1" x14ac:dyDescent="0.35">
      <c r="A15" s="175" t="s">
        <v>443</v>
      </c>
      <c r="B15" s="175"/>
      <c r="C15" s="175"/>
      <c r="D15" s="175"/>
      <c r="E15" s="175"/>
    </row>
    <row r="16" spans="1:5" ht="54" customHeight="1" x14ac:dyDescent="0.35">
      <c r="A16" s="177" t="s">
        <v>446</v>
      </c>
      <c r="B16" s="177"/>
      <c r="C16" s="177"/>
      <c r="D16" s="177"/>
      <c r="E16" s="177"/>
    </row>
    <row r="17" spans="1:5" ht="111" customHeight="1" x14ac:dyDescent="0.35">
      <c r="A17" s="175" t="s">
        <v>445</v>
      </c>
      <c r="B17" s="175"/>
      <c r="C17" s="175"/>
      <c r="D17" s="175"/>
      <c r="E17" s="175"/>
    </row>
    <row r="18" spans="1:5" ht="61.5" customHeight="1" x14ac:dyDescent="0.35">
      <c r="A18" s="177" t="s">
        <v>447</v>
      </c>
      <c r="B18" s="177"/>
      <c r="C18" s="177"/>
      <c r="D18" s="177"/>
      <c r="E18" s="177"/>
    </row>
    <row r="19" spans="1:5" ht="18" x14ac:dyDescent="0.4">
      <c r="A19" s="85" t="s">
        <v>349</v>
      </c>
    </row>
    <row r="20" spans="1:5" x14ac:dyDescent="0.35">
      <c r="A20" s="175" t="s">
        <v>350</v>
      </c>
      <c r="B20" s="175"/>
      <c r="C20" s="175"/>
      <c r="D20" s="175"/>
      <c r="E20" s="175"/>
    </row>
    <row r="21" spans="1:5" ht="14.5" customHeight="1" x14ac:dyDescent="0.4">
      <c r="A21" s="85" t="s">
        <v>351</v>
      </c>
    </row>
    <row r="22" spans="1:5" ht="36.65" customHeight="1" x14ac:dyDescent="0.35">
      <c r="A22" s="175" t="s">
        <v>448</v>
      </c>
      <c r="B22" s="175"/>
      <c r="C22" s="175"/>
      <c r="D22" s="175"/>
      <c r="E22" s="175"/>
    </row>
    <row r="23" spans="1:5" ht="18" x14ac:dyDescent="0.4">
      <c r="A23" s="85" t="s">
        <v>352</v>
      </c>
    </row>
    <row r="24" spans="1:5" ht="37.5" customHeight="1" x14ac:dyDescent="0.35">
      <c r="A24" s="174" t="s">
        <v>353</v>
      </c>
      <c r="B24" s="174"/>
      <c r="C24" s="174"/>
      <c r="D24" s="174"/>
      <c r="E24" s="174"/>
    </row>
    <row r="25" spans="1:5" ht="18" x14ac:dyDescent="0.4">
      <c r="A25" s="85" t="s">
        <v>356</v>
      </c>
    </row>
    <row r="26" spans="1:5" ht="29.5" customHeight="1" x14ac:dyDescent="0.35">
      <c r="A26" s="174" t="s">
        <v>357</v>
      </c>
      <c r="B26" s="174"/>
      <c r="C26" s="174"/>
      <c r="D26" s="174"/>
      <c r="E26" s="174"/>
    </row>
    <row r="27" spans="1:5" ht="18" x14ac:dyDescent="0.4">
      <c r="A27" s="85" t="s">
        <v>354</v>
      </c>
    </row>
    <row r="28" spans="1:5" ht="72.650000000000006" customHeight="1" x14ac:dyDescent="0.35">
      <c r="A28" s="175" t="s">
        <v>355</v>
      </c>
      <c r="B28" s="175"/>
      <c r="C28" s="175"/>
      <c r="D28" s="175"/>
      <c r="E28" s="175"/>
    </row>
  </sheetData>
  <mergeCells count="21">
    <mergeCell ref="A6:C6"/>
    <mergeCell ref="A1:E1"/>
    <mergeCell ref="A2:E2"/>
    <mergeCell ref="A3:E3"/>
    <mergeCell ref="A4:C4"/>
    <mergeCell ref="A5:C5"/>
    <mergeCell ref="A7:C7"/>
    <mergeCell ref="A8:C8"/>
    <mergeCell ref="A10:C10"/>
    <mergeCell ref="A11:C11"/>
    <mergeCell ref="A13:E13"/>
    <mergeCell ref="A24:E24"/>
    <mergeCell ref="A28:E28"/>
    <mergeCell ref="A9:C9"/>
    <mergeCell ref="A26:E26"/>
    <mergeCell ref="A16:E16"/>
    <mergeCell ref="A17:E17"/>
    <mergeCell ref="A18:E18"/>
    <mergeCell ref="A20:E20"/>
    <mergeCell ref="A22:E22"/>
    <mergeCell ref="A15:E15"/>
  </mergeCells>
  <pageMargins left="0.5" right="0.5" top="1" bottom="1" header="0.3" footer="0.3"/>
  <pageSetup fitToHeight="0" orientation="portrait" horizontalDpi="1200" verticalDpi="1200" r:id="rId1"/>
  <headerFooter>
    <oddHeader>&amp;C&amp;"Arial,Bold"&amp;28&amp;KFF0000DRAFT&amp;R&amp;"Arial,Regular"Version: April 2021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BB8-0B35-4BEB-9293-175ADA949B7A}">
  <sheetPr>
    <pageSetUpPr fitToPage="1"/>
  </sheetPr>
  <dimension ref="A1:N53"/>
  <sheetViews>
    <sheetView showGridLines="0" tabSelected="1" view="pageLayout" zoomScale="65" zoomScaleNormal="100" zoomScalePageLayoutView="65" workbookViewId="0">
      <selection activeCell="A18" sqref="A18"/>
    </sheetView>
  </sheetViews>
  <sheetFormatPr defaultRowHeight="14.5" x14ac:dyDescent="0.35"/>
  <cols>
    <col min="1" max="1" width="35.08984375" customWidth="1"/>
    <col min="2" max="2" width="17.54296875" bestFit="1" customWidth="1"/>
    <col min="3" max="5" width="10.7265625" customWidth="1"/>
    <col min="6" max="6" width="15.1796875" customWidth="1"/>
    <col min="7" max="7" width="12.54296875" customWidth="1"/>
    <col min="8" max="8" width="13.90625" customWidth="1"/>
    <col min="9" max="9" width="12.90625" customWidth="1"/>
    <col min="10" max="10" width="15.26953125" customWidth="1"/>
    <col min="11" max="11" width="15.08984375" customWidth="1"/>
    <col min="12" max="12" width="19.453125" style="97" customWidth="1"/>
    <col min="13" max="14" width="16.90625" customWidth="1"/>
  </cols>
  <sheetData>
    <row r="1" spans="1:14" ht="18" x14ac:dyDescent="0.35">
      <c r="A1" s="185" t="s">
        <v>0</v>
      </c>
      <c r="B1" s="186"/>
      <c r="C1" s="186"/>
      <c r="D1" s="186"/>
      <c r="E1" s="186"/>
      <c r="F1" s="186"/>
      <c r="G1" s="186"/>
      <c r="H1" s="186"/>
      <c r="I1" s="186"/>
      <c r="J1" s="186"/>
      <c r="K1" s="186"/>
      <c r="L1" s="186"/>
      <c r="M1" s="186"/>
      <c r="N1" s="186"/>
    </row>
    <row r="2" spans="1:14" ht="18" x14ac:dyDescent="0.35">
      <c r="A2" s="185" t="s">
        <v>16</v>
      </c>
      <c r="B2" s="186"/>
      <c r="C2" s="186"/>
      <c r="D2" s="186"/>
      <c r="E2" s="186"/>
      <c r="F2" s="186"/>
      <c r="G2" s="186"/>
      <c r="H2" s="186"/>
      <c r="I2" s="186"/>
      <c r="J2" s="186"/>
      <c r="K2" s="186"/>
      <c r="L2" s="186"/>
      <c r="M2" s="186"/>
      <c r="N2" s="186"/>
    </row>
    <row r="3" spans="1:14" ht="18" x14ac:dyDescent="0.35">
      <c r="A3" s="185" t="s">
        <v>17</v>
      </c>
      <c r="B3" s="186"/>
      <c r="C3" s="186"/>
      <c r="D3" s="186"/>
      <c r="E3" s="186"/>
      <c r="F3" s="186"/>
      <c r="G3" s="186"/>
      <c r="H3" s="186"/>
      <c r="I3" s="186"/>
      <c r="J3" s="186"/>
      <c r="K3" s="186"/>
      <c r="L3" s="186"/>
      <c r="M3" s="186"/>
      <c r="N3" s="186"/>
    </row>
    <row r="4" spans="1:14" ht="18" x14ac:dyDescent="0.35">
      <c r="A4" s="185" t="s">
        <v>18</v>
      </c>
      <c r="B4" s="186"/>
      <c r="C4" s="186"/>
      <c r="D4" s="186"/>
      <c r="E4" s="186"/>
      <c r="F4" s="186"/>
      <c r="G4" s="186"/>
      <c r="H4" s="186"/>
      <c r="I4" s="186"/>
      <c r="J4" s="186"/>
      <c r="K4" s="186"/>
      <c r="L4" s="186"/>
      <c r="M4" s="186"/>
      <c r="N4" s="186"/>
    </row>
    <row r="5" spans="1:14" ht="18" x14ac:dyDescent="0.35">
      <c r="A5" s="185" t="s">
        <v>19</v>
      </c>
      <c r="B5" s="186"/>
      <c r="C5" s="186"/>
      <c r="D5" s="186"/>
      <c r="E5" s="186"/>
      <c r="F5" s="186"/>
      <c r="G5" s="186"/>
      <c r="H5" s="186"/>
      <c r="I5" s="186"/>
      <c r="J5" s="186"/>
      <c r="K5" s="186"/>
      <c r="L5" s="186"/>
      <c r="M5" s="186"/>
      <c r="N5" s="186"/>
    </row>
    <row r="7" spans="1:14" ht="14.5" customHeight="1" x14ac:dyDescent="0.35">
      <c r="K7" s="181" t="s">
        <v>42</v>
      </c>
      <c r="L7" s="181"/>
      <c r="M7" s="182"/>
      <c r="N7" s="60"/>
    </row>
    <row r="8" spans="1:14" x14ac:dyDescent="0.35">
      <c r="K8" s="183" t="s">
        <v>43</v>
      </c>
      <c r="L8" s="183"/>
      <c r="M8" s="184"/>
      <c r="N8" s="150">
        <f>SUM(J18:J448)</f>
        <v>0</v>
      </c>
    </row>
    <row r="9" spans="1:14" x14ac:dyDescent="0.35">
      <c r="K9" s="181" t="s">
        <v>44</v>
      </c>
      <c r="L9" s="181"/>
      <c r="M9" s="182"/>
      <c r="N9" s="36">
        <f>IF(N7&gt;N8,N7-N8,0)</f>
        <v>0</v>
      </c>
    </row>
    <row r="10" spans="1:14" x14ac:dyDescent="0.35">
      <c r="K10" s="183" t="s">
        <v>45</v>
      </c>
      <c r="L10" s="183"/>
      <c r="M10" s="184"/>
      <c r="N10" s="36">
        <f>IF(N8&gt;N7, N8-N7,0)</f>
        <v>0</v>
      </c>
    </row>
    <row r="11" spans="1:14" x14ac:dyDescent="0.35">
      <c r="K11" s="183" t="s">
        <v>46</v>
      </c>
      <c r="L11" s="183"/>
      <c r="M11" s="184"/>
      <c r="N11" s="36">
        <f>SUMIF(B35:B40,"Natural Gas",J35:J40)</f>
        <v>0</v>
      </c>
    </row>
    <row r="12" spans="1:14" x14ac:dyDescent="0.35">
      <c r="K12" s="183" t="s">
        <v>47</v>
      </c>
      <c r="L12" s="183"/>
      <c r="M12" s="184"/>
      <c r="N12" s="36">
        <f>SUMIF(B35:B40,"Coal",J35:J40)+SUMIF(B35:B40,"Other",J35:J40)</f>
        <v>0</v>
      </c>
    </row>
    <row r="13" spans="1:14" x14ac:dyDescent="0.35">
      <c r="K13" s="183" t="s">
        <v>48</v>
      </c>
      <c r="L13" s="183"/>
      <c r="M13" s="184"/>
      <c r="N13" s="36">
        <f>SUMIF(B35:B40,"Large hydro",J35:J40)+SUMIF(B35:B40,"Nuclear",J35:J40)+SUM(J18:J25)+SUM(J28:J32)+SUM(J43:J46)</f>
        <v>0</v>
      </c>
    </row>
    <row r="14" spans="1:14" x14ac:dyDescent="0.35">
      <c r="K14" s="183" t="s">
        <v>49</v>
      </c>
      <c r="L14" s="183"/>
      <c r="M14" s="184"/>
      <c r="N14" s="151">
        <f>SUM(M18:M25)+SUMIF(N28:N32,"&lt;&gt;Yes",M28:M32)+SUM(M35:M40)+SUM(M43:M46)+(N9*'GHG Emissions Factors'!D8)</f>
        <v>0</v>
      </c>
    </row>
    <row r="15" spans="1:14" ht="15" x14ac:dyDescent="0.4">
      <c r="K15" s="187" t="s">
        <v>50</v>
      </c>
      <c r="L15" s="187"/>
      <c r="M15" s="188"/>
      <c r="N15" s="149" t="e">
        <f>N14/N7</f>
        <v>#DIV/0!</v>
      </c>
    </row>
    <row r="16" spans="1:14" ht="14.5" customHeight="1" x14ac:dyDescent="0.35">
      <c r="A16" s="101" t="s">
        <v>20</v>
      </c>
      <c r="B16" s="102"/>
      <c r="C16" s="102"/>
      <c r="D16" s="102"/>
      <c r="E16" s="102"/>
      <c r="F16" s="102"/>
      <c r="G16" s="102"/>
      <c r="H16" s="102"/>
      <c r="I16" s="102"/>
      <c r="J16" s="102"/>
      <c r="K16" s="102"/>
      <c r="L16" s="103"/>
      <c r="M16" s="102"/>
      <c r="N16" s="102"/>
    </row>
    <row r="17" spans="1:14" s="3" customFormat="1" ht="40" x14ac:dyDescent="0.4">
      <c r="A17" s="98" t="s">
        <v>21</v>
      </c>
      <c r="B17" s="7" t="s">
        <v>22</v>
      </c>
      <c r="C17" s="8" t="s">
        <v>23</v>
      </c>
      <c r="D17" s="8" t="s">
        <v>24</v>
      </c>
      <c r="E17" s="8" t="s">
        <v>25</v>
      </c>
      <c r="F17" s="8" t="s">
        <v>26</v>
      </c>
      <c r="G17" s="8" t="s">
        <v>27</v>
      </c>
      <c r="H17" s="7" t="s">
        <v>28</v>
      </c>
      <c r="I17" s="61" t="s">
        <v>436</v>
      </c>
      <c r="J17" s="7" t="s">
        <v>30</v>
      </c>
      <c r="K17" s="10" t="s">
        <v>31</v>
      </c>
      <c r="L17" s="91" t="s">
        <v>444</v>
      </c>
      <c r="M17" s="11" t="s">
        <v>435</v>
      </c>
      <c r="N17" s="62" t="s">
        <v>437</v>
      </c>
    </row>
    <row r="18" spans="1:14" x14ac:dyDescent="0.35">
      <c r="A18" s="100"/>
      <c r="B18" s="12"/>
      <c r="C18" s="12"/>
      <c r="D18" s="12"/>
      <c r="E18" s="12"/>
      <c r="F18" s="13"/>
      <c r="G18" s="12"/>
      <c r="H18" s="14"/>
      <c r="I18" s="14"/>
      <c r="J18" s="15">
        <f t="shared" ref="J18:J23" si="0">H18-I18</f>
        <v>0</v>
      </c>
      <c r="K18" s="16">
        <f t="shared" ref="K18:K23" si="1">IF(N$10=0,J18, IF(N$11&gt;=N$10, J18, IF(AND(N$11&lt;N$10,N$11+N$12&gt;=N$10),J18, IF((N$11+N$12)&lt;N$10,(J18-(N$10-(N$11+N$12))*J18/N$13),J18))))</f>
        <v>0</v>
      </c>
      <c r="L18" s="92" t="e">
        <f>VLOOKUP(G18,'GHG Emissions Factors'!$C$9:$D$1500,2,FALSE)</f>
        <v>#N/A</v>
      </c>
      <c r="M18" s="17" t="str">
        <f t="shared" ref="M18:M23" si="2">IF(ISNUMBER(L18),L18*K18,"")</f>
        <v/>
      </c>
      <c r="N18" s="18"/>
    </row>
    <row r="19" spans="1:14" x14ac:dyDescent="0.35">
      <c r="A19" s="100"/>
      <c r="B19" s="12"/>
      <c r="C19" s="12"/>
      <c r="D19" s="12"/>
      <c r="E19" s="12"/>
      <c r="F19" s="13"/>
      <c r="G19" s="12"/>
      <c r="H19" s="14"/>
      <c r="I19" s="14"/>
      <c r="J19" s="15">
        <f t="shared" si="0"/>
        <v>0</v>
      </c>
      <c r="K19" s="16">
        <f t="shared" si="1"/>
        <v>0</v>
      </c>
      <c r="L19" s="92" t="e">
        <f>VLOOKUP(G19,'GHG Emissions Factors'!$C$9:$D$1500,2,FALSE)</f>
        <v>#N/A</v>
      </c>
      <c r="M19" s="17" t="str">
        <f t="shared" si="2"/>
        <v/>
      </c>
      <c r="N19" s="18"/>
    </row>
    <row r="20" spans="1:14" x14ac:dyDescent="0.35">
      <c r="A20" s="100"/>
      <c r="B20" s="12"/>
      <c r="C20" s="12"/>
      <c r="D20" s="12"/>
      <c r="E20" s="12"/>
      <c r="F20" s="13"/>
      <c r="G20" s="12"/>
      <c r="H20" s="14"/>
      <c r="I20" s="14"/>
      <c r="J20" s="15">
        <f t="shared" si="0"/>
        <v>0</v>
      </c>
      <c r="K20" s="16">
        <f t="shared" si="1"/>
        <v>0</v>
      </c>
      <c r="L20" s="92" t="e">
        <f>VLOOKUP(G20,'GHG Emissions Factors'!$C$9:$D$1500,2,FALSE)</f>
        <v>#N/A</v>
      </c>
      <c r="M20" s="17" t="str">
        <f t="shared" si="2"/>
        <v/>
      </c>
      <c r="N20" s="18"/>
    </row>
    <row r="21" spans="1:14" x14ac:dyDescent="0.35">
      <c r="A21" s="100"/>
      <c r="B21" s="12"/>
      <c r="C21" s="12"/>
      <c r="D21" s="12"/>
      <c r="E21" s="12"/>
      <c r="F21" s="13"/>
      <c r="G21" s="12"/>
      <c r="H21" s="14"/>
      <c r="I21" s="14"/>
      <c r="J21" s="15">
        <f t="shared" si="0"/>
        <v>0</v>
      </c>
      <c r="K21" s="16">
        <f t="shared" si="1"/>
        <v>0</v>
      </c>
      <c r="L21" s="92" t="e">
        <f>VLOOKUP(G21,'GHG Emissions Factors'!$C$9:$D$1500,2,FALSE)</f>
        <v>#N/A</v>
      </c>
      <c r="M21" s="17" t="str">
        <f t="shared" si="2"/>
        <v/>
      </c>
      <c r="N21" s="18"/>
    </row>
    <row r="22" spans="1:14" x14ac:dyDescent="0.35">
      <c r="A22" s="100"/>
      <c r="B22" s="12"/>
      <c r="C22" s="12"/>
      <c r="D22" s="12"/>
      <c r="E22" s="12"/>
      <c r="F22" s="13"/>
      <c r="G22" s="12"/>
      <c r="H22" s="14"/>
      <c r="I22" s="14"/>
      <c r="J22" s="15">
        <f t="shared" si="0"/>
        <v>0</v>
      </c>
      <c r="K22" s="16">
        <f t="shared" si="1"/>
        <v>0</v>
      </c>
      <c r="L22" s="92" t="e">
        <f>VLOOKUP(G22,'GHG Emissions Factors'!$C$9:$D$1500,2,FALSE)</f>
        <v>#N/A</v>
      </c>
      <c r="M22" s="17" t="str">
        <f t="shared" si="2"/>
        <v/>
      </c>
      <c r="N22" s="18"/>
    </row>
    <row r="23" spans="1:14" x14ac:dyDescent="0.35">
      <c r="A23" s="100"/>
      <c r="B23" s="12"/>
      <c r="C23" s="12"/>
      <c r="D23" s="12"/>
      <c r="E23" s="12"/>
      <c r="F23" s="13"/>
      <c r="G23" s="12"/>
      <c r="H23" s="14"/>
      <c r="I23" s="14"/>
      <c r="J23" s="15">
        <f t="shared" si="0"/>
        <v>0</v>
      </c>
      <c r="K23" s="16">
        <f t="shared" si="1"/>
        <v>0</v>
      </c>
      <c r="L23" s="92" t="e">
        <f>VLOOKUP(G23,'GHG Emissions Factors'!$C$9:$D$1500,2,FALSE)</f>
        <v>#N/A</v>
      </c>
      <c r="M23" s="17" t="str">
        <f t="shared" si="2"/>
        <v/>
      </c>
      <c r="N23" s="18"/>
    </row>
    <row r="24" spans="1:14" x14ac:dyDescent="0.35">
      <c r="A24" s="100"/>
      <c r="B24" s="12"/>
      <c r="C24" s="12"/>
      <c r="D24" s="12"/>
      <c r="E24" s="12"/>
      <c r="F24" s="13"/>
      <c r="G24" s="12"/>
      <c r="H24" s="14"/>
      <c r="I24" s="14"/>
      <c r="J24" s="15">
        <f t="shared" ref="J24:J25" si="3">H24-I24</f>
        <v>0</v>
      </c>
      <c r="K24" s="16">
        <f t="shared" ref="K24:K25" si="4">IF(N$10=0,J24, IF(N$11&gt;=N$10, J24, IF(AND(N$11&lt;N$10,N$11+N$12&gt;=N$10),J24, IF((N$11+N$12)&lt;N$10,(J24-(N$10-(N$11+N$12))*J24/N$13),J24))))</f>
        <v>0</v>
      </c>
      <c r="L24" s="92" t="e">
        <f>VLOOKUP(G24,'GHG Emissions Factors'!$C$9:$D$1500,2,FALSE)</f>
        <v>#N/A</v>
      </c>
      <c r="M24" s="17" t="str">
        <f t="shared" ref="M24:M25" si="5">IF(ISNUMBER(L24),L24*K24,"")</f>
        <v/>
      </c>
      <c r="N24" s="18"/>
    </row>
    <row r="25" spans="1:14" x14ac:dyDescent="0.35">
      <c r="A25" s="100"/>
      <c r="B25" s="12"/>
      <c r="C25" s="12"/>
      <c r="D25" s="12"/>
      <c r="E25" s="12"/>
      <c r="F25" s="13"/>
      <c r="G25" s="12"/>
      <c r="H25" s="14"/>
      <c r="I25" s="14"/>
      <c r="J25" s="15">
        <f t="shared" si="3"/>
        <v>0</v>
      </c>
      <c r="K25" s="16">
        <f t="shared" si="4"/>
        <v>0</v>
      </c>
      <c r="L25" s="92" t="e">
        <f>VLOOKUP(G25,'GHG Emissions Factors'!$C$9:$D$1500,2,FALSE)</f>
        <v>#N/A</v>
      </c>
      <c r="M25" s="17" t="str">
        <f t="shared" si="5"/>
        <v/>
      </c>
      <c r="N25" s="18"/>
    </row>
    <row r="26" spans="1:14" x14ac:dyDescent="0.35">
      <c r="A26" s="29" t="s">
        <v>34</v>
      </c>
      <c r="B26" s="30"/>
      <c r="C26" s="30"/>
      <c r="D26" s="30"/>
      <c r="E26" s="30"/>
      <c r="F26" s="30"/>
      <c r="G26" s="30"/>
      <c r="H26" s="30"/>
      <c r="I26" s="30"/>
      <c r="J26" s="30"/>
      <c r="K26" s="31"/>
      <c r="L26" s="93"/>
      <c r="M26" s="30"/>
      <c r="N26" s="30"/>
    </row>
    <row r="27" spans="1:14" s="3" customFormat="1" ht="40" x14ac:dyDescent="0.4">
      <c r="A27" s="98" t="s">
        <v>21</v>
      </c>
      <c r="B27" s="7" t="s">
        <v>22</v>
      </c>
      <c r="C27" s="8" t="s">
        <v>23</v>
      </c>
      <c r="D27" s="8" t="s">
        <v>24</v>
      </c>
      <c r="E27" s="8" t="s">
        <v>25</v>
      </c>
      <c r="F27" s="8" t="s">
        <v>35</v>
      </c>
      <c r="G27" s="8" t="s">
        <v>36</v>
      </c>
      <c r="H27" s="7" t="s">
        <v>28</v>
      </c>
      <c r="I27" s="61" t="s">
        <v>29</v>
      </c>
      <c r="J27" s="7" t="s">
        <v>30</v>
      </c>
      <c r="K27" s="10" t="s">
        <v>31</v>
      </c>
      <c r="L27" s="91" t="s">
        <v>32</v>
      </c>
      <c r="M27" s="11" t="s">
        <v>33</v>
      </c>
      <c r="N27" s="62" t="s">
        <v>37</v>
      </c>
    </row>
    <row r="28" spans="1:14" x14ac:dyDescent="0.35">
      <c r="A28" s="100"/>
      <c r="B28" s="12"/>
      <c r="C28" s="12"/>
      <c r="D28" s="12"/>
      <c r="E28" s="12"/>
      <c r="F28" s="12"/>
      <c r="G28" s="12"/>
      <c r="H28" s="14"/>
      <c r="I28" s="14"/>
      <c r="J28" s="15">
        <f>H28-I28</f>
        <v>0</v>
      </c>
      <c r="K28" s="16">
        <f>IFERROR(IF(N$10=0,J28, IF(N$11&gt;=N$10,IF(B28=Documentation!C$22,J28-N$10*J28/N$11,J28), IF(AND(N$11&lt;N$10,N$11+N$12&gt;=N$10),IF(B28=Documentation!C$22,0,IF(OR(B28=Documentation!C$20,B28=Documentation!C$24),J28-(N$10-N$11)*J28/N$12,J28)), IF((N$11+N$12)&lt;N$10,IF(OR(B28=Documentation!C$22, B28=Documentation!C$20,B28=Documentation!C$24),0,J28-(N$10-(N$11+N$12))*J28/N$13),J28)))),0)</f>
        <v>0</v>
      </c>
      <c r="L28" s="92" t="e">
        <f>VLOOKUP(G28,'GHG Emissions Factors'!$C$5:$D$1500,2,FALSE)</f>
        <v>#N/A</v>
      </c>
      <c r="M28" s="17" t="str">
        <f>IF(ISNUMBER(L28),L28*K28,"")</f>
        <v/>
      </c>
      <c r="N28" s="20"/>
    </row>
    <row r="29" spans="1:14" x14ac:dyDescent="0.35">
      <c r="A29" s="100"/>
      <c r="B29" s="12"/>
      <c r="C29" s="12"/>
      <c r="D29" s="12"/>
      <c r="E29" s="12"/>
      <c r="F29" s="12"/>
      <c r="G29" s="12"/>
      <c r="H29" s="14"/>
      <c r="I29" s="14"/>
      <c r="J29" s="15">
        <f t="shared" ref="J29:J32" si="6">H29-I29</f>
        <v>0</v>
      </c>
      <c r="K29" s="16">
        <f>IFERROR(IF(N$10=0,J29, IF(N$11&gt;=N$10,IF(B29=Documentation!C$22,J29-N$10*J29/N$11,J29), IF(AND(N$11&lt;N$10,N$11+N$12&gt;=N$10),IF(B29=Documentation!C$22,0,IF(OR(B29=Documentation!C$20,B29=Documentation!C$24),J29-(N$10-N$11)*J29/N$12,J29)), IF((N$11+N$12)&lt;N$10,IF(OR(B29=Documentation!C$22, B29=Documentation!C$20,B29=Documentation!C$24),0,J29-(N$10-(N$11+N$12))*J29/N$13),J29)))),0)</f>
        <v>0</v>
      </c>
      <c r="L29" s="92" t="e">
        <f>VLOOKUP(G29,'GHG Emissions Factors'!$C$5:$D$1500,2,FALSE)</f>
        <v>#N/A</v>
      </c>
      <c r="M29" s="17" t="str">
        <f t="shared" ref="M29:M32" si="7">IF(ISNUMBER(L29),L29*K29,"")</f>
        <v/>
      </c>
      <c r="N29" s="20"/>
    </row>
    <row r="30" spans="1:14" x14ac:dyDescent="0.35">
      <c r="A30" s="100"/>
      <c r="B30" s="12"/>
      <c r="C30" s="12"/>
      <c r="D30" s="12"/>
      <c r="E30" s="12"/>
      <c r="F30" s="12"/>
      <c r="G30" s="12"/>
      <c r="H30" s="14"/>
      <c r="I30" s="14"/>
      <c r="J30" s="15">
        <f>H30-I30</f>
        <v>0</v>
      </c>
      <c r="K30" s="16">
        <f>IFERROR(IF(N$10=0,J30, IF(N$11&gt;=N$10,IF(B30=Documentation!C$22,J30-N$10*J30/N$11,J30), IF(AND(N$11&lt;N$10,N$11+N$12&gt;=N$10),IF(B30=Documentation!C$22,0,IF(OR(B30=Documentation!C$20,B30=Documentation!C$24),J30-(N$10-N$11)*J30/N$12,J30)), IF((N$11+N$12)&lt;N$10,IF(OR(B30=Documentation!C$22, B30=Documentation!C$20,B30=Documentation!C$24),0,J30-(N$10-(N$11+N$12))*J30/N$13),J30)))),0)</f>
        <v>0</v>
      </c>
      <c r="L30" s="92" t="e">
        <f>VLOOKUP(G30,'GHG Emissions Factors'!$C$5:$D$1500,2,FALSE)</f>
        <v>#N/A</v>
      </c>
      <c r="M30" s="17" t="str">
        <f>IF(ISNUMBER(L30),L30*K30,"")</f>
        <v/>
      </c>
      <c r="N30" s="20"/>
    </row>
    <row r="31" spans="1:14" x14ac:dyDescent="0.35">
      <c r="A31" s="100"/>
      <c r="B31" s="12"/>
      <c r="C31" s="12"/>
      <c r="D31" s="12"/>
      <c r="E31" s="12"/>
      <c r="F31" s="12"/>
      <c r="G31" s="12"/>
      <c r="H31" s="14"/>
      <c r="I31" s="14"/>
      <c r="J31" s="15">
        <f t="shared" si="6"/>
        <v>0</v>
      </c>
      <c r="K31" s="16">
        <f>IFERROR(IF(N$10=0,J31, IF(N$11&gt;=N$10,IF(B31=Documentation!C$22,J31-N$10*J31/N$11,J31), IF(AND(N$11&lt;N$10,N$11+N$12&gt;=N$10),IF(B31=Documentation!C$22,0,IF(OR(B31=Documentation!C$20,B31=Documentation!C$24),J31-(N$10-N$11)*J31/N$12,J31)), IF((N$11+N$12)&lt;N$10,IF(OR(B31=Documentation!C$22, B31=Documentation!C$20,B31=Documentation!C$24),0,J31-(N$10-(N$11+N$12))*J31/N$13),J31)))),0)</f>
        <v>0</v>
      </c>
      <c r="L31" s="92" t="e">
        <f>VLOOKUP(G31,'GHG Emissions Factors'!$C$5:$D$1500,2,FALSE)</f>
        <v>#N/A</v>
      </c>
      <c r="M31" s="17" t="str">
        <f t="shared" si="7"/>
        <v/>
      </c>
      <c r="N31" s="20"/>
    </row>
    <row r="32" spans="1:14" x14ac:dyDescent="0.35">
      <c r="A32" s="104"/>
      <c r="B32" s="105"/>
      <c r="C32" s="105"/>
      <c r="D32" s="105"/>
      <c r="E32" s="105"/>
      <c r="F32" s="105"/>
      <c r="G32" s="105"/>
      <c r="H32" s="105"/>
      <c r="I32" s="106"/>
      <c r="J32" s="107">
        <f t="shared" si="6"/>
        <v>0</v>
      </c>
      <c r="K32" s="108">
        <f>IFERROR(IF(N$10=0,J32, IF(N$11&gt;=N$10,IF(B32=Documentation!C$22,J32-N$10*J32/N$11,J32), IF(AND(N$11&lt;N$10,N$11+N$12&gt;=N$10),IF(B32=Documentation!C$22,0,IF(OR(B32=Documentation!C$20,B32=Documentation!C$24),J32-(N$10-N$11)*J32/N$12,J32)), IF((N$11+N$12)&lt;N$10,IF(OR(B32=Documentation!C$22, B32=Documentation!C$20,B32=Documentation!C$24),0,J32-(N$10-(N$11+N$12))*J32/N$13),J32)))),0)</f>
        <v>0</v>
      </c>
      <c r="L32" s="109" t="e">
        <f>VLOOKUP(G32,'GHG Emissions Factors'!$C$5:$D$1500,2,FALSE)</f>
        <v>#N/A</v>
      </c>
      <c r="M32" s="110" t="str">
        <f t="shared" si="7"/>
        <v/>
      </c>
      <c r="N32" s="112"/>
    </row>
    <row r="33" spans="1:14" x14ac:dyDescent="0.35">
      <c r="A33" s="32" t="s">
        <v>38</v>
      </c>
      <c r="B33" s="33"/>
      <c r="C33" s="33"/>
      <c r="D33" s="33"/>
      <c r="E33" s="33"/>
      <c r="F33" s="33"/>
      <c r="G33" s="33"/>
      <c r="H33" s="33"/>
      <c r="I33" s="33"/>
      <c r="J33" s="33"/>
      <c r="K33" s="34"/>
      <c r="L33" s="94"/>
      <c r="M33" s="33"/>
      <c r="N33" s="33"/>
    </row>
    <row r="34" spans="1:14" s="3" customFormat="1" ht="40" x14ac:dyDescent="0.4">
      <c r="A34" s="98" t="s">
        <v>21</v>
      </c>
      <c r="B34" s="7" t="s">
        <v>22</v>
      </c>
      <c r="C34" s="8" t="s">
        <v>23</v>
      </c>
      <c r="D34" s="8" t="s">
        <v>26</v>
      </c>
      <c r="E34" s="8" t="s">
        <v>437</v>
      </c>
      <c r="F34" s="8" t="s">
        <v>438</v>
      </c>
      <c r="G34" s="8" t="s">
        <v>27</v>
      </c>
      <c r="H34" s="7" t="s">
        <v>28</v>
      </c>
      <c r="I34" s="61" t="s">
        <v>29</v>
      </c>
      <c r="J34" s="7" t="s">
        <v>30</v>
      </c>
      <c r="K34" s="10" t="s">
        <v>31</v>
      </c>
      <c r="L34" s="91" t="s">
        <v>32</v>
      </c>
      <c r="M34" s="11" t="s">
        <v>33</v>
      </c>
      <c r="N34" s="62" t="s">
        <v>439</v>
      </c>
    </row>
    <row r="35" spans="1:14" x14ac:dyDescent="0.35">
      <c r="A35" s="99"/>
      <c r="B35" s="12"/>
      <c r="C35" s="12"/>
      <c r="D35" s="21"/>
      <c r="E35" s="21"/>
      <c r="F35" s="21"/>
      <c r="G35" s="12"/>
      <c r="H35" s="14"/>
      <c r="I35" s="14"/>
      <c r="J35" s="15">
        <f t="shared" ref="J35" si="8">H35-I35</f>
        <v>0</v>
      </c>
      <c r="K35" s="16">
        <f>IFERROR(IF(N$10=0,J35, IF(N$11&gt;=N$10,IF(B35=Documentation!C$22,J35-N$10*J35/N$11,J35), IF(AND(N$11&lt;N$10,N$11+N$12&gt;=N$10),IF(B35=Documentation!C$22,0,IF(OR(B35=Documentation!C$20,B35=Documentation!C$24),J35-(N$10-N$11)*J35/N$12,J35)), IF((N$11+N$12)&lt;N$10,IF(OR(B35=Documentation!C$22, B35=Documentation!C$20,B35=Documentation!C$24),0,J35-(N$10-(N$11+N$12))*J35/N$13),J35)))),0)</f>
        <v>0</v>
      </c>
      <c r="L35" s="92" t="e">
        <f>VLOOKUP(G35,'GHG Emissions Factors'!$C$9:$D$1500,2,FALSE)</f>
        <v>#N/A</v>
      </c>
      <c r="M35" s="17" t="str">
        <f t="shared" ref="M35" si="9">IF(ISNUMBER(L35),L35*K35,"")</f>
        <v/>
      </c>
      <c r="N35" s="18"/>
    </row>
    <row r="36" spans="1:14" x14ac:dyDescent="0.35">
      <c r="A36" s="99"/>
      <c r="B36" s="12"/>
      <c r="C36" s="12"/>
      <c r="D36" s="21"/>
      <c r="E36" s="21"/>
      <c r="F36" s="21"/>
      <c r="G36" s="12"/>
      <c r="H36" s="14"/>
      <c r="I36" s="14"/>
      <c r="J36" s="15">
        <f t="shared" ref="J36:J40" si="10">H36-I36</f>
        <v>0</v>
      </c>
      <c r="K36" s="16">
        <f>IFERROR(IF(N$10=0,J36, IF(N$11&gt;=N$10,IF(B36=Documentation!C$22,J36-N$10*J36/N$11,J36), IF(AND(N$11&lt;N$10,N$11+N$12&gt;=N$10),IF(B36=Documentation!C$22,0,IF(OR(B36=Documentation!C$20,B36=Documentation!C$24),J36-(N$10-N$11)*J36/N$12,J36)), IF((N$11+N$12)&lt;N$10,IF(OR(B36=Documentation!C$22, B36=Documentation!C$20,B36=Documentation!C$24),0,J36-(N$10-(N$11+N$12))*J36/N$13),J36)))),0)</f>
        <v>0</v>
      </c>
      <c r="L36" s="92" t="e">
        <f>VLOOKUP(G36,'GHG Emissions Factors'!$C$9:$D$1500,2,FALSE)</f>
        <v>#N/A</v>
      </c>
      <c r="M36" s="17" t="str">
        <f t="shared" ref="M36:M40" si="11">IF(ISNUMBER(L36),L36*K36,"")</f>
        <v/>
      </c>
      <c r="N36" s="18"/>
    </row>
    <row r="37" spans="1:14" x14ac:dyDescent="0.35">
      <c r="A37" s="99"/>
      <c r="B37" s="12"/>
      <c r="C37" s="12"/>
      <c r="D37" s="21"/>
      <c r="E37" s="21"/>
      <c r="F37" s="21"/>
      <c r="G37" s="12"/>
      <c r="H37" s="14"/>
      <c r="I37" s="14"/>
      <c r="J37" s="15">
        <f t="shared" si="10"/>
        <v>0</v>
      </c>
      <c r="K37" s="16">
        <f>IFERROR(IF(N$10=0,J37, IF(N$11&gt;=N$10,IF(B37=Documentation!C$22,J37-N$10*J37/N$11,J37), IF(AND(N$11&lt;N$10,N$11+N$12&gt;=N$10),IF(B37=Documentation!C$22,0,IF(OR(B37=Documentation!C$20,B37=Documentation!C$24),J37-(N$10-N$11)*J37/N$12,J37)), IF((N$11+N$12)&lt;N$10,IF(OR(B37=Documentation!C$22, B37=Documentation!C$20,B37=Documentation!C$24),0,J37-(N$10-(N$11+N$12))*J37/N$13),J37)))),0)</f>
        <v>0</v>
      </c>
      <c r="L37" s="92" t="e">
        <f>VLOOKUP(G37,'GHG Emissions Factors'!$C$9:$D$1500,2,FALSE)</f>
        <v>#N/A</v>
      </c>
      <c r="M37" s="17" t="str">
        <f t="shared" si="11"/>
        <v/>
      </c>
      <c r="N37" s="22"/>
    </row>
    <row r="38" spans="1:14" x14ac:dyDescent="0.35">
      <c r="A38" s="99"/>
      <c r="B38" s="12"/>
      <c r="C38" s="12"/>
      <c r="D38" s="21"/>
      <c r="E38" s="21"/>
      <c r="F38" s="21"/>
      <c r="G38" s="12"/>
      <c r="H38" s="14"/>
      <c r="I38" s="14"/>
      <c r="J38" s="15">
        <f t="shared" si="10"/>
        <v>0</v>
      </c>
      <c r="K38" s="16">
        <f>IFERROR(IF(N$10=0,J38, IF(N$11&gt;=N$10,IF(B38=Documentation!C$22,J38-N$10*J38/N$11,J38), IF(AND(N$11&lt;N$10,N$11+N$12&gt;=N$10),IF(B38=Documentation!C$22,0,IF(OR(B38=Documentation!C$20,B38=Documentation!C$24),J38-(N$10-N$11)*J38/N$12,J38)), IF((N$11+N$12)&lt;N$10,IF(OR(B38=Documentation!C$22, B38=Documentation!C$20,B38=Documentation!C$24),0,J38-(N$10-(N$11+N$12))*J38/N$13),J38)))),0)</f>
        <v>0</v>
      </c>
      <c r="L38" s="92" t="e">
        <f>VLOOKUP(G38,'GHG Emissions Factors'!$C$9:$D$1500,2,FALSE)</f>
        <v>#N/A</v>
      </c>
      <c r="M38" s="17" t="str">
        <f t="shared" si="11"/>
        <v/>
      </c>
      <c r="N38" s="18"/>
    </row>
    <row r="39" spans="1:14" x14ac:dyDescent="0.35">
      <c r="A39" s="99"/>
      <c r="B39" s="12"/>
      <c r="C39" s="12"/>
      <c r="D39" s="21"/>
      <c r="E39" s="21"/>
      <c r="F39" s="21"/>
      <c r="G39" s="12"/>
      <c r="H39" s="14"/>
      <c r="I39" s="14"/>
      <c r="J39" s="15">
        <f t="shared" si="10"/>
        <v>0</v>
      </c>
      <c r="K39" s="16">
        <f>IFERROR(IF(N$10=0,J39, IF(N$11&gt;=N$10,IF(B39=Documentation!C$22,J39-N$10*J39/N$11,J39), IF(AND(N$11&lt;N$10,N$11+N$12&gt;=N$10),IF(B39=Documentation!C$22,0,IF(OR(B39=Documentation!C$20,B39=Documentation!C$24),J39-(N$10-N$11)*J39/N$12,J39)), IF((N$11+N$12)&lt;N$10,IF(OR(B39=Documentation!C$22, B39=Documentation!C$20,B39=Documentation!C$24),0,J39-(N$10-(N$11+N$12))*J39/N$13),J39)))),0)</f>
        <v>0</v>
      </c>
      <c r="L39" s="92" t="e">
        <f>VLOOKUP(G39,'GHG Emissions Factors'!$C$9:$D$1500,2,FALSE)</f>
        <v>#N/A</v>
      </c>
      <c r="M39" s="17" t="str">
        <f t="shared" si="11"/>
        <v/>
      </c>
      <c r="N39" s="18"/>
    </row>
    <row r="40" spans="1:14" x14ac:dyDescent="0.35">
      <c r="A40" s="113"/>
      <c r="B40" s="105"/>
      <c r="C40" s="105"/>
      <c r="D40" s="114"/>
      <c r="E40" s="114"/>
      <c r="F40" s="114"/>
      <c r="G40" s="105"/>
      <c r="H40" s="106"/>
      <c r="I40" s="106"/>
      <c r="J40" s="107">
        <f t="shared" si="10"/>
        <v>0</v>
      </c>
      <c r="K40" s="16">
        <f>IFERROR(IF(N$10=0,J40, IF(N$11&gt;=N$10,IF(B40=Documentation!C$22,J40-N$10*J40/N$11,J40), IF(AND(N$11&lt;N$10,N$11+N$12&gt;=N$10),IF(B40=Documentation!C$22,0,IF(OR(B40=Documentation!C$20,B40=Documentation!C$24),J40-(N$10-N$11)*J40/N$12,J40)), IF((N$11+N$12)&lt;N$10,IF(OR(B40=Documentation!C$22, B40=Documentation!C$20,B40=Documentation!C$24),0,J40-(N$10-(N$11+N$12))*J40/N$13),J40)))),0)</f>
        <v>0</v>
      </c>
      <c r="L40" s="109" t="e">
        <f>VLOOKUP(G40,'GHG Emissions Factors'!$C$9:$D$1500,2,FALSE)</f>
        <v>#N/A</v>
      </c>
      <c r="M40" s="110" t="str">
        <f t="shared" si="11"/>
        <v/>
      </c>
      <c r="N40" s="111"/>
    </row>
    <row r="41" spans="1:14" x14ac:dyDescent="0.35">
      <c r="A41" s="23" t="s">
        <v>39</v>
      </c>
      <c r="B41" s="24"/>
      <c r="C41" s="24"/>
      <c r="D41" s="24"/>
      <c r="E41" s="24"/>
      <c r="F41" s="24"/>
      <c r="G41" s="24"/>
      <c r="H41" s="24"/>
      <c r="I41" s="24"/>
      <c r="J41" s="24"/>
      <c r="K41" s="25"/>
      <c r="L41" s="95"/>
      <c r="M41" s="24"/>
      <c r="N41" s="23"/>
    </row>
    <row r="42" spans="1:14" ht="40" x14ac:dyDescent="0.4">
      <c r="A42" s="115" t="s">
        <v>21</v>
      </c>
      <c r="B42" s="8" t="s">
        <v>22</v>
      </c>
      <c r="C42" s="8" t="s">
        <v>26</v>
      </c>
      <c r="D42" s="8" t="s">
        <v>437</v>
      </c>
      <c r="E42" s="8" t="s">
        <v>438</v>
      </c>
      <c r="F42" s="8" t="s">
        <v>440</v>
      </c>
      <c r="G42" s="8" t="s">
        <v>27</v>
      </c>
      <c r="H42" s="7" t="s">
        <v>28</v>
      </c>
      <c r="I42" s="9" t="s">
        <v>29</v>
      </c>
      <c r="J42" s="19" t="s">
        <v>30</v>
      </c>
      <c r="K42" s="10" t="s">
        <v>31</v>
      </c>
      <c r="L42" s="91" t="s">
        <v>32</v>
      </c>
      <c r="M42" s="11" t="s">
        <v>33</v>
      </c>
      <c r="N42" s="26" t="s">
        <v>441</v>
      </c>
    </row>
    <row r="43" spans="1:14" x14ac:dyDescent="0.35">
      <c r="A43" s="99"/>
      <c r="B43" s="12"/>
      <c r="C43" s="21"/>
      <c r="D43" s="21"/>
      <c r="E43" s="21"/>
      <c r="F43" s="21"/>
      <c r="G43" s="12"/>
      <c r="H43" s="21"/>
      <c r="I43" s="21"/>
      <c r="J43" s="27"/>
      <c r="K43" s="16">
        <f>IF(N$10=0,J43, IF(N$11&gt;=N$10, J43, IF(AND(N$11&lt;N$10,N$11+N$12&gt;=N$10),J43, IF((N$11+N$12)&lt;N$10,(J43-(N$10-(N$11+N$12))*J43/N$13),J43))))</f>
        <v>0</v>
      </c>
      <c r="L43" s="96" t="e">
        <f>VLOOKUP(G43,'GHG Emissions Factors'!$C$5:$D$1500,2,FALSE)</f>
        <v>#N/A</v>
      </c>
      <c r="M43" s="16" t="str">
        <f>IF(ISNUMBER(L43),L43*K43,"")</f>
        <v/>
      </c>
      <c r="N43" s="28"/>
    </row>
    <row r="44" spans="1:14" x14ac:dyDescent="0.35">
      <c r="A44" s="99"/>
      <c r="B44" s="12"/>
      <c r="C44" s="21"/>
      <c r="D44" s="21"/>
      <c r="E44" s="21"/>
      <c r="F44" s="21"/>
      <c r="G44" s="12"/>
      <c r="H44" s="21"/>
      <c r="I44" s="21"/>
      <c r="J44" s="27"/>
      <c r="K44" s="16">
        <f t="shared" ref="K44:K46" si="12">IF(N$10=0,J44, IF(N$11&gt;=N$10, J44, IF(AND(N$11&lt;N$10,N$11+N$12&gt;=N$10),J44, IF((N$11+N$12)&lt;N$10,(J44-(N$10-(N$11+N$12))*J44/N$13),J44))))</f>
        <v>0</v>
      </c>
      <c r="L44" s="96" t="e">
        <f>VLOOKUP(G44,'GHG Emissions Factors'!$C$5:$D$1500,2,FALSE)</f>
        <v>#N/A</v>
      </c>
      <c r="M44" s="16" t="str">
        <f t="shared" ref="M44:M46" si="13">IF(ISNUMBER(L44),L44*K44,"")</f>
        <v/>
      </c>
      <c r="N44" s="28"/>
    </row>
    <row r="45" spans="1:14" x14ac:dyDescent="0.35">
      <c r="A45" s="99"/>
      <c r="B45" s="12"/>
      <c r="C45" s="21"/>
      <c r="D45" s="21"/>
      <c r="E45" s="21"/>
      <c r="F45" s="21"/>
      <c r="G45" s="12"/>
      <c r="H45" s="21"/>
      <c r="I45" s="21"/>
      <c r="J45" s="27"/>
      <c r="K45" s="16">
        <f t="shared" si="12"/>
        <v>0</v>
      </c>
      <c r="L45" s="96" t="e">
        <f>VLOOKUP(G45,'GHG Emissions Factors'!$C$5:$D$1500,2,FALSE)</f>
        <v>#N/A</v>
      </c>
      <c r="M45" s="16" t="str">
        <f t="shared" si="13"/>
        <v/>
      </c>
      <c r="N45" s="18"/>
    </row>
    <row r="46" spans="1:14" x14ac:dyDescent="0.35">
      <c r="A46" s="113"/>
      <c r="B46" s="105"/>
      <c r="C46" s="114"/>
      <c r="D46" s="114"/>
      <c r="E46" s="114"/>
      <c r="F46" s="114"/>
      <c r="G46" s="105"/>
      <c r="H46" s="114"/>
      <c r="I46" s="114"/>
      <c r="J46" s="116"/>
      <c r="K46" s="16">
        <f t="shared" si="12"/>
        <v>0</v>
      </c>
      <c r="L46" s="117" t="e">
        <f>VLOOKUP(G46,'GHG Emissions Factors'!$C$5:$D$1500,2,FALSE)</f>
        <v>#N/A</v>
      </c>
      <c r="M46" s="108" t="str">
        <f t="shared" si="13"/>
        <v/>
      </c>
      <c r="N46" s="111"/>
    </row>
    <row r="47" spans="1:14" x14ac:dyDescent="0.35">
      <c r="A47" s="120" t="s">
        <v>69</v>
      </c>
      <c r="B47" s="136" t="s">
        <v>70</v>
      </c>
    </row>
    <row r="48" spans="1:14" ht="15.5" x14ac:dyDescent="0.35">
      <c r="A48" s="118"/>
      <c r="B48" s="119"/>
    </row>
    <row r="49" spans="1:2" ht="15.5" x14ac:dyDescent="0.35">
      <c r="A49" s="118"/>
      <c r="B49" s="119"/>
    </row>
    <row r="50" spans="1:2" ht="15.5" x14ac:dyDescent="0.35">
      <c r="A50" s="118"/>
      <c r="B50" s="119"/>
    </row>
    <row r="51" spans="1:2" ht="15.5" x14ac:dyDescent="0.35">
      <c r="A51" s="118"/>
      <c r="B51" s="119"/>
    </row>
    <row r="52" spans="1:2" ht="15.5" x14ac:dyDescent="0.35">
      <c r="A52" s="118"/>
      <c r="B52" s="119"/>
    </row>
    <row r="53" spans="1:2" ht="15.5" x14ac:dyDescent="0.35">
      <c r="A53" s="121"/>
      <c r="B53" s="122"/>
    </row>
  </sheetData>
  <mergeCells count="14">
    <mergeCell ref="K15:M15"/>
    <mergeCell ref="K11:M11"/>
    <mergeCell ref="K12:M12"/>
    <mergeCell ref="K13:M13"/>
    <mergeCell ref="K14:M14"/>
    <mergeCell ref="K7:M7"/>
    <mergeCell ref="K8:M8"/>
    <mergeCell ref="K9:M9"/>
    <mergeCell ref="K10:M10"/>
    <mergeCell ref="A1:N1"/>
    <mergeCell ref="A2:N2"/>
    <mergeCell ref="A3:N3"/>
    <mergeCell ref="A4:N4"/>
    <mergeCell ref="A5:N5"/>
  </mergeCells>
  <pageMargins left="0.7" right="0.7" top="0.75" bottom="0.75" header="0.3" footer="0.3"/>
  <pageSetup scale="55" fitToHeight="0" orientation="landscape" horizontalDpi="1200" verticalDpi="1200" r:id="rId1"/>
  <headerFooter>
    <oddHeader>&amp;C&amp;"Arial,Bold"&amp;28&amp;KFF0000DRAFT&amp;R&amp;"Arial,Regular"Version: April 2021</oddHeader>
  </headerFooter>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515CE3D6-5C11-4A85-BE9B-4772EB3B084D}">
          <x14:formula1>
            <xm:f>Documentation!$C$15:$C$19</xm:f>
          </x14:formula1>
          <xm:sqref>B28:B32 B18:B25</xm:sqref>
        </x14:dataValidation>
        <x14:dataValidation type="list" allowBlank="1" showInputMessage="1" showErrorMessage="1" xr:uid="{34FDC3B9-5657-44B3-8443-8E40D9C8E216}">
          <x14:formula1>
            <xm:f>Documentation!$B$18:$B$19</xm:f>
          </x14:formula1>
          <xm:sqref>N28:N32</xm:sqref>
        </x14:dataValidation>
        <x14:dataValidation type="list" allowBlank="1" showInputMessage="1" showErrorMessage="1" xr:uid="{F9ADDB25-AB0F-490B-83D2-8CE74DFC5C50}">
          <x14:formula1>
            <xm:f>Documentation!$C$20:$C$24</xm:f>
          </x14:formula1>
          <xm:sqref>B35:B40</xm:sqref>
        </x14:dataValidation>
        <x14:dataValidation type="list" allowBlank="1" showInputMessage="1" showErrorMessage="1" xr:uid="{0B27AE8B-BFC6-49C8-B07E-F36C03673595}">
          <x14:formula1>
            <xm:f>Documentation!$C$15:$C$25</xm:f>
          </x14:formula1>
          <xm:sqref>B43:B46</xm:sqref>
        </x14:dataValidation>
        <x14:dataValidation type="list" allowBlank="1" showInputMessage="1" showErrorMessage="1" xr:uid="{F8213F78-121B-4ED3-8794-44D6F2E91F20}">
          <x14:formula1>
            <xm:f>Documentation!$D$15:$D$17</xm:f>
          </x14:formula1>
          <xm:sqref>G43:G46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CD0E-0162-47B6-A1E3-C6F82EDBD7C0}">
  <dimension ref="B1:G32"/>
  <sheetViews>
    <sheetView topLeftCell="A7" workbookViewId="0">
      <selection activeCell="C23" sqref="C23"/>
    </sheetView>
  </sheetViews>
  <sheetFormatPr defaultRowHeight="14.5" x14ac:dyDescent="0.35"/>
  <cols>
    <col min="3" max="3" width="19.7265625" customWidth="1"/>
    <col min="4" max="4" width="17.54296875" customWidth="1"/>
  </cols>
  <sheetData>
    <row r="1" spans="2:7" ht="18" x14ac:dyDescent="0.4">
      <c r="B1" s="189">
        <v>42522</v>
      </c>
      <c r="C1" s="190"/>
      <c r="D1" s="190"/>
      <c r="E1" s="190"/>
      <c r="F1" s="190"/>
      <c r="G1" s="191"/>
    </row>
    <row r="2" spans="2:7" ht="18" x14ac:dyDescent="0.4">
      <c r="B2" s="192" t="s">
        <v>54</v>
      </c>
      <c r="C2" s="193"/>
      <c r="D2" s="193"/>
      <c r="E2" s="193"/>
      <c r="F2" s="193"/>
      <c r="G2" s="194"/>
    </row>
    <row r="3" spans="2:7" ht="18" x14ac:dyDescent="0.4">
      <c r="B3" s="192" t="s">
        <v>55</v>
      </c>
      <c r="C3" s="193"/>
      <c r="D3" s="193"/>
      <c r="E3" s="193"/>
      <c r="F3" s="193"/>
      <c r="G3" s="194"/>
    </row>
    <row r="4" spans="2:7" ht="18.5" thickBot="1" x14ac:dyDescent="0.45">
      <c r="B4" s="195" t="s">
        <v>56</v>
      </c>
      <c r="C4" s="196"/>
      <c r="D4" s="196"/>
      <c r="E4" s="196"/>
      <c r="F4" s="196"/>
      <c r="G4" s="197"/>
    </row>
    <row r="5" spans="2:7" x14ac:dyDescent="0.35">
      <c r="B5" s="39"/>
      <c r="C5" s="39"/>
      <c r="D5" s="39"/>
      <c r="E5" s="39"/>
      <c r="F5" s="39"/>
      <c r="G5" s="39"/>
    </row>
    <row r="6" spans="2:7" x14ac:dyDescent="0.35">
      <c r="B6" s="39"/>
      <c r="C6" s="39"/>
      <c r="D6" s="39"/>
      <c r="E6" s="39"/>
      <c r="F6" s="39"/>
      <c r="G6" s="39"/>
    </row>
    <row r="7" spans="2:7" x14ac:dyDescent="0.35">
      <c r="B7" s="39"/>
      <c r="C7" s="39"/>
      <c r="D7" s="39"/>
      <c r="E7" s="39"/>
      <c r="F7" s="39"/>
      <c r="G7" s="39"/>
    </row>
    <row r="8" spans="2:7" x14ac:dyDescent="0.35">
      <c r="B8" s="39"/>
      <c r="C8" s="39"/>
      <c r="D8" s="39"/>
      <c r="E8" s="39"/>
      <c r="F8" s="39"/>
      <c r="G8" s="39"/>
    </row>
    <row r="9" spans="2:7" x14ac:dyDescent="0.35">
      <c r="B9" s="40"/>
      <c r="C9" s="40"/>
      <c r="D9" s="40"/>
      <c r="E9" s="40"/>
      <c r="F9" s="40"/>
      <c r="G9" s="40"/>
    </row>
    <row r="10" spans="2:7" ht="15" thickBot="1" x14ac:dyDescent="0.4">
      <c r="B10" s="41"/>
      <c r="C10" s="42"/>
      <c r="D10" s="43"/>
      <c r="E10" s="43"/>
      <c r="F10" s="43"/>
      <c r="G10" s="43"/>
    </row>
    <row r="11" spans="2:7" x14ac:dyDescent="0.35">
      <c r="B11" s="44"/>
      <c r="C11" s="44"/>
      <c r="D11" s="44"/>
      <c r="E11" s="45"/>
      <c r="F11" s="45"/>
      <c r="G11" s="45"/>
    </row>
    <row r="12" spans="2:7" x14ac:dyDescent="0.35">
      <c r="B12" s="46"/>
      <c r="C12" s="46"/>
      <c r="D12" s="46"/>
      <c r="E12" s="47"/>
      <c r="F12" s="47"/>
      <c r="G12" s="47"/>
    </row>
    <row r="13" spans="2:7" x14ac:dyDescent="0.35">
      <c r="B13" s="46"/>
      <c r="C13" s="46"/>
      <c r="D13" s="46"/>
      <c r="E13" s="47"/>
      <c r="F13" s="47"/>
      <c r="G13" s="47"/>
    </row>
    <row r="14" spans="2:7" x14ac:dyDescent="0.35">
      <c r="B14" s="46"/>
      <c r="C14" s="46"/>
      <c r="D14" s="46"/>
      <c r="E14" s="47"/>
      <c r="F14" s="47"/>
      <c r="G14" s="47"/>
    </row>
    <row r="15" spans="2:7" x14ac:dyDescent="0.35">
      <c r="B15" s="46"/>
      <c r="C15" s="48" t="s">
        <v>57</v>
      </c>
      <c r="D15" s="48" t="s">
        <v>40</v>
      </c>
      <c r="E15" s="47"/>
      <c r="F15" s="47"/>
      <c r="G15" s="47"/>
    </row>
    <row r="16" spans="2:7" x14ac:dyDescent="0.35">
      <c r="B16" s="46"/>
      <c r="C16" s="49" t="s">
        <v>58</v>
      </c>
      <c r="D16" s="49" t="s">
        <v>52</v>
      </c>
      <c r="E16" s="50"/>
      <c r="F16" s="47"/>
      <c r="G16" s="47"/>
    </row>
    <row r="17" spans="2:7" x14ac:dyDescent="0.35">
      <c r="B17" s="51"/>
      <c r="C17" s="52" t="s">
        <v>59</v>
      </c>
      <c r="D17" s="52" t="s">
        <v>51</v>
      </c>
      <c r="E17" s="53"/>
      <c r="F17" s="53"/>
      <c r="G17" s="47"/>
    </row>
    <row r="18" spans="2:7" x14ac:dyDescent="0.35">
      <c r="B18" s="54" t="s">
        <v>60</v>
      </c>
      <c r="C18" s="52" t="s">
        <v>61</v>
      </c>
      <c r="D18" s="52"/>
      <c r="E18" s="53"/>
      <c r="F18" s="53"/>
      <c r="G18" s="47"/>
    </row>
    <row r="19" spans="2:7" x14ac:dyDescent="0.35">
      <c r="B19" s="54" t="s">
        <v>62</v>
      </c>
      <c r="C19" s="52" t="s">
        <v>63</v>
      </c>
      <c r="D19" s="52"/>
      <c r="E19" s="53"/>
      <c r="F19" s="53"/>
      <c r="G19" s="47"/>
    </row>
    <row r="20" spans="2:7" x14ac:dyDescent="0.35">
      <c r="B20" s="48"/>
      <c r="C20" s="48" t="s">
        <v>64</v>
      </c>
      <c r="D20" s="48"/>
      <c r="E20" s="50"/>
      <c r="F20" s="47"/>
      <c r="G20" s="47"/>
    </row>
    <row r="21" spans="2:7" x14ac:dyDescent="0.35">
      <c r="B21" s="55"/>
      <c r="C21" s="56" t="s">
        <v>65</v>
      </c>
      <c r="D21" s="56"/>
      <c r="E21" s="50"/>
      <c r="F21" s="47"/>
      <c r="G21" s="47"/>
    </row>
    <row r="22" spans="2:7" x14ac:dyDescent="0.35">
      <c r="B22" s="57"/>
      <c r="C22" s="56" t="s">
        <v>66</v>
      </c>
      <c r="D22" s="56"/>
      <c r="E22" s="50"/>
      <c r="F22" s="47"/>
      <c r="G22" s="47"/>
    </row>
    <row r="23" spans="2:7" x14ac:dyDescent="0.35">
      <c r="B23" s="57"/>
      <c r="C23" s="56" t="s">
        <v>67</v>
      </c>
      <c r="D23" s="56"/>
      <c r="E23" s="50"/>
      <c r="F23" s="47"/>
      <c r="G23" s="47"/>
    </row>
    <row r="24" spans="2:7" x14ac:dyDescent="0.35">
      <c r="B24" s="57"/>
      <c r="C24" s="56" t="s">
        <v>68</v>
      </c>
      <c r="D24" s="56"/>
      <c r="E24" s="50"/>
      <c r="F24" s="47"/>
      <c r="G24" s="47"/>
    </row>
    <row r="25" spans="2:7" x14ac:dyDescent="0.35">
      <c r="B25" s="57"/>
      <c r="C25" s="56" t="s">
        <v>41</v>
      </c>
      <c r="D25" s="56"/>
      <c r="E25" s="50"/>
      <c r="F25" s="47"/>
      <c r="G25" s="47"/>
    </row>
    <row r="26" spans="2:7" x14ac:dyDescent="0.35">
      <c r="B26" s="57"/>
      <c r="C26" s="57"/>
      <c r="D26" s="57"/>
      <c r="E26" s="50"/>
      <c r="F26" s="47"/>
      <c r="G26" s="47"/>
    </row>
    <row r="27" spans="2:7" x14ac:dyDescent="0.35">
      <c r="B27" s="57"/>
      <c r="C27" s="57"/>
      <c r="D27" s="57"/>
      <c r="E27" s="50"/>
      <c r="F27" s="47"/>
      <c r="G27" s="47"/>
    </row>
    <row r="28" spans="2:7" x14ac:dyDescent="0.35">
      <c r="B28" s="57"/>
      <c r="C28" s="57"/>
      <c r="D28" s="57"/>
      <c r="E28" s="50"/>
      <c r="F28" s="47"/>
      <c r="G28" s="47"/>
    </row>
    <row r="29" spans="2:7" x14ac:dyDescent="0.35">
      <c r="B29" s="57"/>
      <c r="C29" s="57"/>
      <c r="D29" s="57"/>
      <c r="E29" s="47"/>
      <c r="F29" s="47"/>
      <c r="G29" s="47"/>
    </row>
    <row r="30" spans="2:7" x14ac:dyDescent="0.35">
      <c r="B30" s="57"/>
      <c r="C30" s="57"/>
      <c r="D30" s="57"/>
      <c r="E30" s="47"/>
      <c r="F30" s="47"/>
      <c r="G30" s="47"/>
    </row>
    <row r="31" spans="2:7" x14ac:dyDescent="0.35">
      <c r="B31" s="57"/>
      <c r="C31" s="57"/>
      <c r="D31" s="57"/>
      <c r="E31" s="47"/>
      <c r="F31" s="47"/>
      <c r="G31" s="47"/>
    </row>
    <row r="32" spans="2:7" ht="15" thickBot="1" x14ac:dyDescent="0.4">
      <c r="B32" s="58"/>
      <c r="C32" s="58"/>
      <c r="D32" s="58"/>
      <c r="E32" s="47"/>
      <c r="F32" s="47"/>
      <c r="G32" s="47"/>
    </row>
  </sheetData>
  <mergeCells count="4">
    <mergeCell ref="B1:G1"/>
    <mergeCell ref="B2:G2"/>
    <mergeCell ref="B3:G3"/>
    <mergeCell ref="B4:G4"/>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3F-09F9-4662-AE33-363379BEDF19}">
  <sheetPr>
    <pageSetUpPr fitToPage="1"/>
  </sheetPr>
  <dimension ref="A1:E42"/>
  <sheetViews>
    <sheetView showGridLines="0" view="pageLayout" zoomScale="75" zoomScaleNormal="100" zoomScalePageLayoutView="75" workbookViewId="0">
      <selection activeCell="C17" sqref="C17"/>
    </sheetView>
  </sheetViews>
  <sheetFormatPr defaultRowHeight="14.5" x14ac:dyDescent="0.35"/>
  <cols>
    <col min="1" max="1" width="36.26953125" customWidth="1"/>
    <col min="2" max="2" width="13.81640625" customWidth="1"/>
    <col min="3" max="3" width="14.1796875" customWidth="1"/>
    <col min="4" max="4" width="13.1796875" customWidth="1"/>
    <col min="5" max="5" width="21.90625" customWidth="1"/>
  </cols>
  <sheetData>
    <row r="1" spans="1:5" ht="18" x14ac:dyDescent="0.35">
      <c r="A1" s="200" t="s">
        <v>0</v>
      </c>
      <c r="B1" s="200"/>
      <c r="C1" s="200"/>
      <c r="D1" s="200"/>
      <c r="E1" s="200"/>
    </row>
    <row r="2" spans="1:5" ht="18" x14ac:dyDescent="0.4">
      <c r="A2" s="201" t="s">
        <v>71</v>
      </c>
      <c r="B2" s="201"/>
      <c r="C2" s="201"/>
      <c r="D2" s="201"/>
      <c r="E2" s="201"/>
    </row>
    <row r="3" spans="1:5" ht="18" x14ac:dyDescent="0.4">
      <c r="A3" s="202" t="s">
        <v>1</v>
      </c>
      <c r="B3" s="202"/>
      <c r="C3" s="202"/>
      <c r="D3" s="202"/>
      <c r="E3" s="202"/>
    </row>
    <row r="4" spans="1:5" ht="18" x14ac:dyDescent="0.4">
      <c r="A4" s="202" t="s">
        <v>18</v>
      </c>
      <c r="B4" s="202"/>
      <c r="C4" s="202"/>
      <c r="D4" s="202"/>
      <c r="E4" s="202"/>
    </row>
    <row r="5" spans="1:5" ht="18" x14ac:dyDescent="0.4">
      <c r="A5" s="201" t="s">
        <v>72</v>
      </c>
      <c r="B5" s="201"/>
      <c r="C5" s="201"/>
      <c r="D5" s="201"/>
      <c r="E5" s="201"/>
    </row>
    <row r="6" spans="1:5" x14ac:dyDescent="0.35">
      <c r="A6" s="86"/>
      <c r="B6" s="86"/>
      <c r="C6" s="86"/>
      <c r="D6" s="86"/>
      <c r="E6" s="86"/>
    </row>
    <row r="7" spans="1:5" x14ac:dyDescent="0.35">
      <c r="A7" s="86"/>
      <c r="B7" s="86"/>
      <c r="C7" s="86"/>
      <c r="D7" s="86"/>
      <c r="E7" s="86"/>
    </row>
    <row r="8" spans="1:5" ht="28.5" customHeight="1" x14ac:dyDescent="0.35">
      <c r="A8" s="86"/>
      <c r="B8" s="86"/>
      <c r="C8" s="86"/>
      <c r="D8" s="86"/>
      <c r="E8" s="86"/>
    </row>
    <row r="9" spans="1:5" x14ac:dyDescent="0.35">
      <c r="A9" s="123"/>
      <c r="B9" s="87"/>
      <c r="C9" s="198" t="s">
        <v>73</v>
      </c>
      <c r="D9" s="199"/>
      <c r="E9" s="125">
        <f>SUM(Table5[Total Retired (in MWh)])</f>
        <v>0</v>
      </c>
    </row>
    <row r="10" spans="1:5" x14ac:dyDescent="0.35">
      <c r="A10" s="126" t="s">
        <v>74</v>
      </c>
      <c r="B10" s="127"/>
      <c r="C10" s="127"/>
      <c r="D10" s="127"/>
      <c r="E10" s="128"/>
    </row>
    <row r="11" spans="1:5" ht="26.5" x14ac:dyDescent="0.35">
      <c r="A11" s="129" t="s">
        <v>21</v>
      </c>
      <c r="B11" s="124" t="s">
        <v>22</v>
      </c>
      <c r="C11" s="124" t="s">
        <v>23</v>
      </c>
      <c r="D11" s="124" t="s">
        <v>25</v>
      </c>
      <c r="E11" s="130" t="s">
        <v>75</v>
      </c>
    </row>
    <row r="12" spans="1:5" x14ac:dyDescent="0.35">
      <c r="A12" s="12"/>
      <c r="B12" s="12"/>
      <c r="C12" s="63"/>
      <c r="D12" s="63"/>
      <c r="E12" s="14"/>
    </row>
    <row r="13" spans="1:5" x14ac:dyDescent="0.35">
      <c r="A13" s="12"/>
      <c r="B13" s="12"/>
      <c r="C13" s="63"/>
      <c r="D13" s="63"/>
      <c r="E13" s="14"/>
    </row>
    <row r="14" spans="1:5" x14ac:dyDescent="0.35">
      <c r="A14" s="12"/>
      <c r="B14" s="12"/>
      <c r="C14" s="63"/>
      <c r="D14" s="63"/>
      <c r="E14" s="14"/>
    </row>
    <row r="15" spans="1:5" x14ac:dyDescent="0.35">
      <c r="A15" s="12"/>
      <c r="B15" s="12"/>
      <c r="C15" s="63"/>
      <c r="D15" s="63"/>
      <c r="E15" s="14"/>
    </row>
    <row r="16" spans="1:5" x14ac:dyDescent="0.35">
      <c r="A16" s="12"/>
      <c r="B16" s="12"/>
      <c r="C16" s="63"/>
      <c r="D16" s="63"/>
      <c r="E16" s="14"/>
    </row>
    <row r="17" spans="1:5" x14ac:dyDescent="0.35">
      <c r="A17" s="12"/>
      <c r="B17" s="12"/>
      <c r="C17" s="63"/>
      <c r="D17" s="63"/>
      <c r="E17" s="14"/>
    </row>
    <row r="18" spans="1:5" x14ac:dyDescent="0.35">
      <c r="A18" s="12"/>
      <c r="B18" s="12"/>
      <c r="C18" s="63"/>
      <c r="D18" s="63"/>
      <c r="E18" s="14"/>
    </row>
    <row r="19" spans="1:5" x14ac:dyDescent="0.35">
      <c r="A19" s="12"/>
      <c r="B19" s="12"/>
      <c r="C19" s="63"/>
      <c r="D19" s="63"/>
      <c r="E19" s="14"/>
    </row>
    <row r="20" spans="1:5" x14ac:dyDescent="0.35">
      <c r="A20" s="12"/>
      <c r="B20" s="12"/>
      <c r="C20" s="63"/>
      <c r="D20" s="63"/>
      <c r="E20" s="14"/>
    </row>
    <row r="21" spans="1:5" x14ac:dyDescent="0.35">
      <c r="A21" s="12"/>
      <c r="B21" s="12"/>
      <c r="C21" s="63"/>
      <c r="D21" s="63"/>
      <c r="E21" s="14"/>
    </row>
    <row r="22" spans="1:5" x14ac:dyDescent="0.35">
      <c r="A22" s="12"/>
      <c r="B22" s="12"/>
      <c r="C22" s="63"/>
      <c r="D22" s="63"/>
      <c r="E22" s="14"/>
    </row>
    <row r="23" spans="1:5" x14ac:dyDescent="0.35">
      <c r="A23" s="12"/>
      <c r="B23" s="12"/>
      <c r="C23" s="63"/>
      <c r="D23" s="63"/>
      <c r="E23" s="14"/>
    </row>
    <row r="24" spans="1:5" x14ac:dyDescent="0.35">
      <c r="A24" s="12"/>
      <c r="B24" s="12"/>
      <c r="C24" s="63"/>
      <c r="D24" s="63"/>
      <c r="E24" s="14"/>
    </row>
    <row r="25" spans="1:5" x14ac:dyDescent="0.35">
      <c r="A25" s="12"/>
      <c r="B25" s="12"/>
      <c r="C25" s="63"/>
      <c r="D25" s="63"/>
      <c r="E25" s="14"/>
    </row>
    <row r="26" spans="1:5" x14ac:dyDescent="0.35">
      <c r="A26" s="12"/>
      <c r="B26" s="12"/>
      <c r="C26" s="63"/>
      <c r="D26" s="63"/>
      <c r="E26" s="14"/>
    </row>
    <row r="27" spans="1:5" x14ac:dyDescent="0.35">
      <c r="A27" s="12"/>
      <c r="B27" s="12"/>
      <c r="C27" s="63"/>
      <c r="D27" s="63"/>
      <c r="E27" s="14"/>
    </row>
    <row r="28" spans="1:5" x14ac:dyDescent="0.35">
      <c r="A28" s="12"/>
      <c r="B28" s="12"/>
      <c r="C28" s="63"/>
      <c r="D28" s="63"/>
      <c r="E28" s="14"/>
    </row>
    <row r="29" spans="1:5" x14ac:dyDescent="0.35">
      <c r="A29" s="12"/>
      <c r="B29" s="12"/>
      <c r="C29" s="63"/>
      <c r="D29" s="63"/>
      <c r="E29" s="14"/>
    </row>
    <row r="30" spans="1:5" x14ac:dyDescent="0.35">
      <c r="A30" s="12"/>
      <c r="B30" s="12"/>
      <c r="C30" s="63"/>
      <c r="D30" s="63"/>
      <c r="E30" s="14"/>
    </row>
    <row r="31" spans="1:5" x14ac:dyDescent="0.35">
      <c r="A31" s="12"/>
      <c r="B31" s="12"/>
      <c r="C31" s="63"/>
      <c r="D31" s="63"/>
      <c r="E31" s="14"/>
    </row>
    <row r="32" spans="1:5" x14ac:dyDescent="0.35">
      <c r="A32" s="12"/>
      <c r="B32" s="12"/>
      <c r="C32" s="63"/>
      <c r="D32" s="63"/>
      <c r="E32" s="14"/>
    </row>
    <row r="33" spans="1:5" x14ac:dyDescent="0.35">
      <c r="A33" s="12"/>
      <c r="B33" s="12"/>
      <c r="C33" s="63"/>
      <c r="D33" s="63"/>
      <c r="E33" s="14"/>
    </row>
    <row r="34" spans="1:5" x14ac:dyDescent="0.35">
      <c r="A34" s="12"/>
      <c r="B34" s="12"/>
      <c r="C34" s="63"/>
      <c r="D34" s="63"/>
      <c r="E34" s="14"/>
    </row>
    <row r="35" spans="1:5" x14ac:dyDescent="0.35">
      <c r="A35" s="12"/>
      <c r="B35" s="12"/>
      <c r="C35" s="63"/>
      <c r="D35" s="63"/>
      <c r="E35" s="14"/>
    </row>
    <row r="36" spans="1:5" x14ac:dyDescent="0.35">
      <c r="A36" s="12"/>
      <c r="B36" s="12"/>
      <c r="C36" s="63"/>
      <c r="D36" s="63"/>
      <c r="E36" s="14"/>
    </row>
    <row r="37" spans="1:5" x14ac:dyDescent="0.35">
      <c r="A37" s="12"/>
      <c r="B37" s="12"/>
      <c r="C37" s="63"/>
      <c r="D37" s="63"/>
      <c r="E37" s="14"/>
    </row>
    <row r="38" spans="1:5" x14ac:dyDescent="0.35">
      <c r="A38" s="12"/>
      <c r="B38" s="12"/>
      <c r="C38" s="63"/>
      <c r="D38" s="63"/>
      <c r="E38" s="14"/>
    </row>
    <row r="39" spans="1:5" x14ac:dyDescent="0.35">
      <c r="A39" s="12"/>
      <c r="B39" s="12"/>
      <c r="C39" s="63"/>
      <c r="D39" s="63"/>
      <c r="E39" s="14"/>
    </row>
    <row r="40" spans="1:5" x14ac:dyDescent="0.35">
      <c r="A40" s="131"/>
      <c r="B40" s="131"/>
      <c r="C40" s="131"/>
      <c r="D40" s="131"/>
      <c r="E40" s="131"/>
    </row>
    <row r="41" spans="1:5" x14ac:dyDescent="0.35">
      <c r="A41" s="131"/>
      <c r="B41" s="131"/>
      <c r="C41" s="131"/>
      <c r="D41" s="131"/>
      <c r="E41" s="131"/>
    </row>
    <row r="42" spans="1:5" x14ac:dyDescent="0.35">
      <c r="A42" s="131"/>
      <c r="B42" s="131"/>
      <c r="C42" s="131"/>
      <c r="D42" s="131"/>
      <c r="E42" s="131"/>
    </row>
  </sheetData>
  <mergeCells count="6">
    <mergeCell ref="C9:D9"/>
    <mergeCell ref="A1:E1"/>
    <mergeCell ref="A2:E2"/>
    <mergeCell ref="A3:E3"/>
    <mergeCell ref="A4:E4"/>
    <mergeCell ref="A5:E5"/>
  </mergeCells>
  <printOptions horizontalCentered="1"/>
  <pageMargins left="0.5" right="0.5" top="1" bottom="1" header="0.3" footer="0.3"/>
  <pageSetup scale="89" fitToHeight="0" orientation="portrait" horizontalDpi="1200" verticalDpi="1200" r:id="rId1"/>
  <headerFooter>
    <oddHeader xml:space="preserve">&amp;C&amp;"Arial,Bold"&amp;28&amp;KFF0000DRAFT&amp;RVersion: April 2021
</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E09-18F6-4E1F-A4A5-DB397F113431}">
  <sheetPr>
    <pageSetUpPr fitToPage="1"/>
  </sheetPr>
  <dimension ref="A1:D31"/>
  <sheetViews>
    <sheetView showGridLines="0" view="pageLayout" topLeftCell="A10" zoomScale="92" zoomScaleNormal="100" zoomScalePageLayoutView="92" workbookViewId="0">
      <selection activeCell="B14" sqref="B14:B18"/>
    </sheetView>
  </sheetViews>
  <sheetFormatPr defaultColWidth="8.54296875" defaultRowHeight="14.5" x14ac:dyDescent="0.35"/>
  <cols>
    <col min="1" max="1" width="30.7265625" customWidth="1"/>
    <col min="2" max="3" width="19.1796875" customWidth="1"/>
    <col min="4" max="4" width="8.54296875" customWidth="1"/>
  </cols>
  <sheetData>
    <row r="1" spans="1:4" ht="18" x14ac:dyDescent="0.35">
      <c r="A1" s="185" t="s">
        <v>0</v>
      </c>
      <c r="B1" s="200"/>
      <c r="C1" s="200"/>
      <c r="D1" s="64"/>
    </row>
    <row r="2" spans="1:4" ht="18" x14ac:dyDescent="0.4">
      <c r="A2" s="207" t="s">
        <v>311</v>
      </c>
      <c r="B2" s="201"/>
      <c r="C2" s="201"/>
      <c r="D2" s="65"/>
    </row>
    <row r="3" spans="1:4" ht="18" x14ac:dyDescent="0.4">
      <c r="A3" s="208" t="s">
        <v>1</v>
      </c>
      <c r="B3" s="202"/>
      <c r="C3" s="202"/>
      <c r="D3" s="66"/>
    </row>
    <row r="4" spans="1:4" ht="18" x14ac:dyDescent="0.4">
      <c r="A4" s="208" t="s">
        <v>18</v>
      </c>
      <c r="B4" s="202"/>
      <c r="C4" s="202"/>
      <c r="D4" s="66"/>
    </row>
    <row r="5" spans="1:4" ht="18" x14ac:dyDescent="0.4">
      <c r="A5" s="207" t="s">
        <v>72</v>
      </c>
      <c r="B5" s="201"/>
      <c r="C5" s="201"/>
      <c r="D5" s="65"/>
    </row>
    <row r="12" spans="1:4" ht="26.5" thickBot="1" x14ac:dyDescent="0.4">
      <c r="A12" s="70"/>
      <c r="B12" s="71" t="s">
        <v>312</v>
      </c>
      <c r="C12" s="72" t="s">
        <v>313</v>
      </c>
    </row>
    <row r="13" spans="1:4" x14ac:dyDescent="0.35">
      <c r="A13" s="132" t="s">
        <v>314</v>
      </c>
      <c r="B13" s="73">
        <f>SUM(B14:B18)</f>
        <v>0</v>
      </c>
      <c r="C13" s="74" t="e">
        <f t="shared" ref="C13:C24" si="0">B13/$C$27</f>
        <v>#DIV/0!</v>
      </c>
    </row>
    <row r="14" spans="1:4" x14ac:dyDescent="0.35">
      <c r="A14" s="133" t="s">
        <v>315</v>
      </c>
      <c r="B14" s="75">
        <f>SUMIF('Schedule 1'!$B$18:B32, "Biomass &amp; Biowaste", 'Schedule 1'!K$18:K$46)</f>
        <v>0</v>
      </c>
      <c r="C14" s="76" t="e">
        <f t="shared" si="0"/>
        <v>#DIV/0!</v>
      </c>
    </row>
    <row r="15" spans="1:4" x14ac:dyDescent="0.35">
      <c r="A15" s="133" t="s">
        <v>316</v>
      </c>
      <c r="B15" s="75">
        <f>SUMIF('Schedule 1'!$B$18:B46, "Geothermal", 'Schedule 1'!K18:K46)</f>
        <v>0</v>
      </c>
      <c r="C15" s="76" t="e">
        <f t="shared" si="0"/>
        <v>#DIV/0!</v>
      </c>
    </row>
    <row r="16" spans="1:4" x14ac:dyDescent="0.35">
      <c r="A16" s="133" t="s">
        <v>317</v>
      </c>
      <c r="B16" s="75">
        <f>SUMIF('Schedule 1'!$B$18:B46, "Eligible Hydro", 'Schedule 1'!K18:K46)</f>
        <v>0</v>
      </c>
      <c r="C16" s="76" t="e">
        <f t="shared" si="0"/>
        <v>#DIV/0!</v>
      </c>
    </row>
    <row r="17" spans="1:3" x14ac:dyDescent="0.35">
      <c r="A17" s="133" t="s">
        <v>318</v>
      </c>
      <c r="B17" s="75">
        <f>SUMIF('Schedule 1'!$B$18:B46, "Solar", 'Schedule 1'!K18:K46)</f>
        <v>0</v>
      </c>
      <c r="C17" s="76" t="e">
        <f t="shared" si="0"/>
        <v>#DIV/0!</v>
      </c>
    </row>
    <row r="18" spans="1:3" x14ac:dyDescent="0.35">
      <c r="A18" s="133" t="s">
        <v>319</v>
      </c>
      <c r="B18" s="75">
        <f>SUMIF('Schedule 1'!$B$18:B46, "Wind", 'Schedule 1'!K$18:K$46)</f>
        <v>0</v>
      </c>
      <c r="C18" s="76" t="e">
        <f t="shared" si="0"/>
        <v>#DIV/0!</v>
      </c>
    </row>
    <row r="19" spans="1:3" x14ac:dyDescent="0.35">
      <c r="A19" s="133" t="s">
        <v>64</v>
      </c>
      <c r="B19" s="75">
        <f>SUMIF('Schedule 1'!$B$35:B46, "Coal", 'Schedule 1'!K18:K46)</f>
        <v>0</v>
      </c>
      <c r="C19" s="74" t="e">
        <f t="shared" si="0"/>
        <v>#DIV/0!</v>
      </c>
    </row>
    <row r="20" spans="1:3" x14ac:dyDescent="0.35">
      <c r="A20" s="133" t="s">
        <v>320</v>
      </c>
      <c r="B20" s="75">
        <f>SUMIF('Schedule 1'!B18:B46,"Large Hydro",'Schedule 1'!K18:K46)</f>
        <v>0</v>
      </c>
      <c r="C20" s="74" t="e">
        <f t="shared" si="0"/>
        <v>#DIV/0!</v>
      </c>
    </row>
    <row r="21" spans="1:3" x14ac:dyDescent="0.35">
      <c r="A21" s="133" t="s">
        <v>66</v>
      </c>
      <c r="B21" s="75">
        <f>SUMIF('Schedule 1'!$B$18:B46, "Natural gas", 'Schedule 1'!K18:K46)</f>
        <v>0</v>
      </c>
      <c r="C21" s="74" t="e">
        <f t="shared" si="0"/>
        <v>#DIV/0!</v>
      </c>
    </row>
    <row r="22" spans="1:3" x14ac:dyDescent="0.35">
      <c r="A22" s="133" t="s">
        <v>67</v>
      </c>
      <c r="B22" s="75">
        <f>SUMIF('Schedule 1'!B18:B46,"Nuclear",'Schedule 1'!K18:K46)</f>
        <v>0</v>
      </c>
      <c r="C22" s="74" t="e">
        <f t="shared" si="0"/>
        <v>#DIV/0!</v>
      </c>
    </row>
    <row r="23" spans="1:3" x14ac:dyDescent="0.35">
      <c r="A23" s="133" t="s">
        <v>68</v>
      </c>
      <c r="B23" s="75">
        <f>SUMIF('Schedule 1'!B18:B46,"Other",'Schedule 1'!K18:K46)</f>
        <v>0</v>
      </c>
      <c r="C23" s="74" t="e">
        <f t="shared" si="0"/>
        <v>#DIV/0!</v>
      </c>
    </row>
    <row r="24" spans="1:3" ht="15" thickBot="1" x14ac:dyDescent="0.4">
      <c r="A24" s="133" t="s">
        <v>41</v>
      </c>
      <c r="B24" s="75">
        <f>'Schedule 1'!N9+SUMIF('Schedule 1'!$B$18:B46,"Unspecified Power",'Schedule 1'!K18:K46)</f>
        <v>0</v>
      </c>
      <c r="C24" s="74" t="e">
        <f t="shared" si="0"/>
        <v>#DIV/0!</v>
      </c>
    </row>
    <row r="25" spans="1:3" x14ac:dyDescent="0.35">
      <c r="A25" s="134" t="s">
        <v>321</v>
      </c>
      <c r="B25" s="77">
        <f>SUM(B14:B24)</f>
        <v>0</v>
      </c>
      <c r="C25" s="78" t="e">
        <f>SUM(C14:C24)</f>
        <v>#DIV/0!</v>
      </c>
    </row>
    <row r="26" spans="1:3" ht="15" thickBot="1" x14ac:dyDescent="0.4"/>
    <row r="27" spans="1:3" ht="15" thickBot="1" x14ac:dyDescent="0.4">
      <c r="A27" s="203" t="s">
        <v>322</v>
      </c>
      <c r="B27" s="204"/>
      <c r="C27" s="147">
        <f>'Schedule 1'!N7</f>
        <v>0</v>
      </c>
    </row>
    <row r="28" spans="1:3" ht="15" thickBot="1" x14ac:dyDescent="0.4">
      <c r="A28" s="67"/>
      <c r="B28" s="68"/>
      <c r="C28" s="69"/>
    </row>
    <row r="29" spans="1:3" ht="15" thickBot="1" x14ac:dyDescent="0.4">
      <c r="A29" s="205" t="s">
        <v>323</v>
      </c>
      <c r="B29" s="206"/>
      <c r="C29" s="148" t="e">
        <f>'Schedule 1'!N15*2204.62</f>
        <v>#DIV/0!</v>
      </c>
    </row>
    <row r="30" spans="1:3" ht="15" thickBot="1" x14ac:dyDescent="0.4">
      <c r="A30" s="67"/>
      <c r="B30" s="68"/>
      <c r="C30" s="69"/>
    </row>
    <row r="31" spans="1:3" ht="28" customHeight="1" thickBot="1" x14ac:dyDescent="0.4">
      <c r="A31" s="205" t="s">
        <v>324</v>
      </c>
      <c r="B31" s="206"/>
      <c r="C31" s="137" t="e">
        <f>'Schedule 2'!E9/'Schedule 3'!C27</f>
        <v>#DIV/0!</v>
      </c>
    </row>
  </sheetData>
  <sheetProtection algorithmName="SHA-512" hashValue="wQVedtQBfmz5GUX+AbPva/Rz2KgjAEi9tmZA8gDlTwDELXhqXKxMYYU60QeX1qYM6jbQD/xUis7qmTlfRacnsA==" saltValue="JGWRtdI6dW4+OSErViXBOg==" spinCount="100000" sheet="1" objects="1" scenarios="1"/>
  <mergeCells count="8">
    <mergeCell ref="A27:B27"/>
    <mergeCell ref="A29:B29"/>
    <mergeCell ref="A31:B31"/>
    <mergeCell ref="A1:C1"/>
    <mergeCell ref="A2:C2"/>
    <mergeCell ref="A3:C3"/>
    <mergeCell ref="A4:C4"/>
    <mergeCell ref="A5:C5"/>
  </mergeCells>
  <printOptions horizontalCentered="1"/>
  <pageMargins left="0.5" right="0.5" top="1" bottom="1" header="0.3" footer="0.3"/>
  <pageSetup orientation="portrait" r:id="rId1"/>
  <headerFooter>
    <oddHeader>&amp;C&amp;"Arial,Bold"&amp;28&amp;KFF0000DRAFT&amp;R&amp;"Arial,Regular"Version: April 2021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CABA-07D4-4082-A2CC-9778864E7A77}">
  <sheetPr>
    <pageSetUpPr fitToPage="1"/>
  </sheetPr>
  <dimension ref="B1:D1429"/>
  <sheetViews>
    <sheetView view="pageLayout" zoomScale="71" zoomScaleNormal="100" zoomScalePageLayoutView="71" workbookViewId="0">
      <selection activeCell="C5" sqref="C5"/>
    </sheetView>
  </sheetViews>
  <sheetFormatPr defaultRowHeight="14.5" x14ac:dyDescent="0.35"/>
  <cols>
    <col min="2" max="2" width="23.1796875" style="90" customWidth="1"/>
    <col min="3" max="3" width="21.81640625" style="89" customWidth="1"/>
    <col min="4" max="4" width="31.453125" customWidth="1"/>
    <col min="5" max="5" width="8.7265625" customWidth="1"/>
  </cols>
  <sheetData>
    <row r="1" spans="2:4" ht="33.5" customHeight="1" x14ac:dyDescent="0.4">
      <c r="B1" s="209" t="s">
        <v>449</v>
      </c>
      <c r="C1" s="209"/>
      <c r="D1" s="209"/>
    </row>
    <row r="2" spans="2:4" ht="103.5" customHeight="1" x14ac:dyDescent="0.35">
      <c r="B2" s="210" t="s">
        <v>450</v>
      </c>
      <c r="C2" s="210"/>
      <c r="D2" s="210"/>
    </row>
    <row r="3" spans="2:4" ht="23.15" customHeight="1" x14ac:dyDescent="0.35">
      <c r="B3" s="146"/>
      <c r="C3" s="88"/>
      <c r="D3" s="59"/>
    </row>
    <row r="4" spans="2:4" ht="28" x14ac:dyDescent="0.35">
      <c r="B4" s="138" t="s">
        <v>310</v>
      </c>
      <c r="C4" s="138" t="s">
        <v>1530</v>
      </c>
      <c r="D4" s="138" t="s">
        <v>53</v>
      </c>
    </row>
    <row r="5" spans="2:4" ht="43.5" x14ac:dyDescent="0.35">
      <c r="B5" s="139" t="s">
        <v>451</v>
      </c>
      <c r="C5" s="140" t="s">
        <v>40</v>
      </c>
      <c r="D5" s="141">
        <v>1.17E-2</v>
      </c>
    </row>
    <row r="6" spans="2:4" ht="29" x14ac:dyDescent="0.35">
      <c r="B6" s="139" t="s">
        <v>359</v>
      </c>
      <c r="C6" s="140" t="s">
        <v>51</v>
      </c>
      <c r="D6" s="141">
        <v>3.4200000000000001E-2</v>
      </c>
    </row>
    <row r="7" spans="2:4" ht="29" x14ac:dyDescent="0.35">
      <c r="B7" s="139" t="s">
        <v>392</v>
      </c>
      <c r="C7" s="140" t="s">
        <v>52</v>
      </c>
      <c r="D7" s="141">
        <v>1.6799999999999999E-2</v>
      </c>
    </row>
    <row r="8" spans="2:4" x14ac:dyDescent="0.35">
      <c r="B8" s="139" t="s">
        <v>41</v>
      </c>
      <c r="C8" s="140" t="s">
        <v>41</v>
      </c>
      <c r="D8" s="141">
        <v>0.42799999999999999</v>
      </c>
    </row>
    <row r="9" spans="2:4" x14ac:dyDescent="0.35">
      <c r="B9" s="139" t="s">
        <v>76</v>
      </c>
      <c r="C9" s="140">
        <v>315</v>
      </c>
      <c r="D9" s="141">
        <v>0.69833366987278012</v>
      </c>
    </row>
    <row r="10" spans="2:4" ht="29" x14ac:dyDescent="0.35">
      <c r="B10" s="139" t="s">
        <v>77</v>
      </c>
      <c r="C10" s="140">
        <v>335</v>
      </c>
      <c r="D10" s="141">
        <v>0.58931542027210437</v>
      </c>
    </row>
    <row r="11" spans="2:4" x14ac:dyDescent="0.35">
      <c r="B11" s="139" t="s">
        <v>78</v>
      </c>
      <c r="C11" s="140">
        <v>356</v>
      </c>
      <c r="D11" s="141">
        <v>0.87526192490673305</v>
      </c>
    </row>
    <row r="12" spans="2:4" ht="29" x14ac:dyDescent="0.35">
      <c r="B12" s="139" t="s">
        <v>79</v>
      </c>
      <c r="C12" s="140">
        <v>55557</v>
      </c>
      <c r="D12" s="141">
        <v>4.2229200705400922</v>
      </c>
    </row>
    <row r="13" spans="2:4" ht="29" x14ac:dyDescent="0.35">
      <c r="B13" s="139" t="s">
        <v>80</v>
      </c>
      <c r="C13" s="140">
        <v>57564</v>
      </c>
      <c r="D13" s="141">
        <v>0.38701208400239079</v>
      </c>
    </row>
    <row r="14" spans="2:4" x14ac:dyDescent="0.35">
      <c r="B14" s="139" t="s">
        <v>81</v>
      </c>
      <c r="C14" s="140">
        <v>50216</v>
      </c>
      <c r="D14" s="141">
        <v>0.82538942991983766</v>
      </c>
    </row>
    <row r="15" spans="2:4" x14ac:dyDescent="0.35">
      <c r="B15" s="139" t="s">
        <v>81</v>
      </c>
      <c r="C15" s="140">
        <v>50530</v>
      </c>
      <c r="D15" s="141">
        <v>0.82538942991983766</v>
      </c>
    </row>
    <row r="16" spans="2:4" x14ac:dyDescent="0.35">
      <c r="B16" s="139" t="s">
        <v>82</v>
      </c>
      <c r="C16" s="140">
        <v>10601</v>
      </c>
      <c r="D16" s="141">
        <v>1.1028833533989837</v>
      </c>
    </row>
    <row r="17" spans="2:4" x14ac:dyDescent="0.35">
      <c r="B17" s="139" t="s">
        <v>83</v>
      </c>
      <c r="C17" s="140">
        <v>10650</v>
      </c>
      <c r="D17" s="141">
        <v>0.49828995139912569</v>
      </c>
    </row>
    <row r="18" spans="2:4" x14ac:dyDescent="0.35">
      <c r="B18" s="139" t="s">
        <v>84</v>
      </c>
      <c r="C18" s="140">
        <v>10649</v>
      </c>
      <c r="D18" s="141">
        <v>0.49405775942552654</v>
      </c>
    </row>
    <row r="19" spans="2:4" x14ac:dyDescent="0.35">
      <c r="B19" s="139" t="s">
        <v>85</v>
      </c>
      <c r="C19" s="140">
        <v>54296</v>
      </c>
      <c r="D19" s="141">
        <v>0.22480380348497433</v>
      </c>
    </row>
    <row r="20" spans="2:4" x14ac:dyDescent="0.35">
      <c r="B20" s="139" t="s">
        <v>86</v>
      </c>
      <c r="C20" s="140">
        <v>55295</v>
      </c>
      <c r="D20" s="141">
        <v>0.42808468982516068</v>
      </c>
    </row>
    <row r="21" spans="2:4" x14ac:dyDescent="0.35">
      <c r="B21" s="139" t="s">
        <v>87</v>
      </c>
      <c r="C21" s="140">
        <v>50200</v>
      </c>
      <c r="D21" s="141">
        <v>0.49004062291541922</v>
      </c>
    </row>
    <row r="22" spans="2:4" ht="29" x14ac:dyDescent="0.35">
      <c r="B22" s="139" t="s">
        <v>88</v>
      </c>
      <c r="C22" s="140">
        <v>50851</v>
      </c>
      <c r="D22" s="141">
        <v>2.1993385939003667</v>
      </c>
    </row>
    <row r="23" spans="2:4" x14ac:dyDescent="0.35">
      <c r="B23" s="139" t="s">
        <v>89</v>
      </c>
      <c r="C23" s="140">
        <v>52147</v>
      </c>
      <c r="D23" s="141">
        <v>0.49649945384971739</v>
      </c>
    </row>
    <row r="24" spans="2:4" ht="43.5" x14ac:dyDescent="0.35">
      <c r="B24" s="139" t="s">
        <v>90</v>
      </c>
      <c r="C24" s="140">
        <v>10634</v>
      </c>
      <c r="D24" s="141">
        <v>2.1144257749134115E-2</v>
      </c>
    </row>
    <row r="25" spans="2:4" ht="43.5" x14ac:dyDescent="0.35">
      <c r="B25" s="139" t="s">
        <v>91</v>
      </c>
      <c r="C25" s="140">
        <v>10631</v>
      </c>
      <c r="D25" s="141">
        <v>6.5941453969912564E-2</v>
      </c>
    </row>
    <row r="26" spans="2:4" ht="43.5" x14ac:dyDescent="0.35">
      <c r="B26" s="139" t="s">
        <v>92</v>
      </c>
      <c r="C26" s="140">
        <v>10878</v>
      </c>
      <c r="D26" s="141">
        <v>6.501322356330709E-2</v>
      </c>
    </row>
    <row r="27" spans="2:4" ht="43.5" x14ac:dyDescent="0.35">
      <c r="B27" s="139" t="s">
        <v>92</v>
      </c>
      <c r="C27" s="140">
        <v>10879</v>
      </c>
      <c r="D27" s="141">
        <v>6.501322356330709E-2</v>
      </c>
    </row>
    <row r="28" spans="2:4" ht="43.5" x14ac:dyDescent="0.35">
      <c r="B28" s="139" t="s">
        <v>92</v>
      </c>
      <c r="C28" s="140">
        <v>10759</v>
      </c>
      <c r="D28" s="141">
        <v>6.501322356330709E-2</v>
      </c>
    </row>
    <row r="29" spans="2:4" ht="43.5" x14ac:dyDescent="0.35">
      <c r="B29" s="139" t="s">
        <v>92</v>
      </c>
      <c r="C29" s="140">
        <v>54996</v>
      </c>
      <c r="D29" s="141">
        <v>6.501322356330709E-2</v>
      </c>
    </row>
    <row r="30" spans="2:4" ht="43.5" x14ac:dyDescent="0.35">
      <c r="B30" s="139" t="s">
        <v>92</v>
      </c>
      <c r="C30" s="140">
        <v>55983</v>
      </c>
      <c r="D30" s="141">
        <v>6.501322356330709E-2</v>
      </c>
    </row>
    <row r="31" spans="2:4" ht="43.5" x14ac:dyDescent="0.35">
      <c r="B31" s="139" t="s">
        <v>93</v>
      </c>
      <c r="C31" s="142">
        <v>55984</v>
      </c>
      <c r="D31" s="141">
        <v>5.7211499045925776E-2</v>
      </c>
    </row>
    <row r="32" spans="2:4" ht="43.5" x14ac:dyDescent="0.35">
      <c r="B32" s="139" t="s">
        <v>93</v>
      </c>
      <c r="C32" s="142">
        <v>10632</v>
      </c>
      <c r="D32" s="141">
        <v>5.7211499045925776E-2</v>
      </c>
    </row>
    <row r="33" spans="2:4" ht="43.5" x14ac:dyDescent="0.35">
      <c r="B33" s="139" t="s">
        <v>93</v>
      </c>
      <c r="C33" s="142">
        <v>50210</v>
      </c>
      <c r="D33" s="141">
        <v>5.7211499045925776E-2</v>
      </c>
    </row>
    <row r="34" spans="2:4" x14ac:dyDescent="0.35">
      <c r="B34" s="139" t="s">
        <v>94</v>
      </c>
      <c r="C34" s="140">
        <v>56639</v>
      </c>
      <c r="D34" s="141">
        <v>0.62313225646741355</v>
      </c>
    </row>
    <row r="35" spans="2:4" ht="29" x14ac:dyDescent="0.35">
      <c r="B35" s="139" t="s">
        <v>95</v>
      </c>
      <c r="C35" s="140">
        <v>55513</v>
      </c>
      <c r="D35" s="141">
        <v>0.5810164063353358</v>
      </c>
    </row>
    <row r="36" spans="2:4" ht="29" x14ac:dyDescent="0.35">
      <c r="B36" s="139" t="s">
        <v>96</v>
      </c>
      <c r="C36" s="140">
        <v>10262</v>
      </c>
      <c r="D36" s="141">
        <v>0.26047350925808638</v>
      </c>
    </row>
    <row r="37" spans="2:4" ht="43.5" x14ac:dyDescent="0.35">
      <c r="B37" s="139" t="s">
        <v>97</v>
      </c>
      <c r="C37" s="140">
        <v>56185</v>
      </c>
      <c r="D37" s="141">
        <v>0.55206107909947311</v>
      </c>
    </row>
    <row r="38" spans="2:4" ht="43.5" x14ac:dyDescent="0.35">
      <c r="B38" s="139" t="s">
        <v>98</v>
      </c>
      <c r="C38" s="140">
        <v>56184</v>
      </c>
      <c r="D38" s="141">
        <v>0.55480399667779501</v>
      </c>
    </row>
    <row r="39" spans="2:4" ht="29" x14ac:dyDescent="0.35">
      <c r="B39" s="139" t="s">
        <v>99</v>
      </c>
      <c r="C39" s="140">
        <v>50061</v>
      </c>
      <c r="D39" s="141">
        <v>0.44993453217768847</v>
      </c>
    </row>
    <row r="40" spans="2:4" ht="29" x14ac:dyDescent="0.35">
      <c r="B40" s="139" t="s">
        <v>100</v>
      </c>
      <c r="C40" s="140">
        <v>10548</v>
      </c>
      <c r="D40" s="141">
        <v>0.53088184947299455</v>
      </c>
    </row>
    <row r="41" spans="2:4" ht="29" x14ac:dyDescent="0.35">
      <c r="B41" s="139" t="s">
        <v>101</v>
      </c>
      <c r="C41" s="140">
        <v>55112</v>
      </c>
      <c r="D41" s="141">
        <v>0.38865988117351125</v>
      </c>
    </row>
    <row r="42" spans="2:4" ht="29" x14ac:dyDescent="0.35">
      <c r="B42" s="139" t="s">
        <v>102</v>
      </c>
      <c r="C42" s="140">
        <v>55333</v>
      </c>
      <c r="D42" s="141">
        <v>0.38822081694897781</v>
      </c>
    </row>
    <row r="43" spans="2:4" ht="43.5" x14ac:dyDescent="0.35">
      <c r="B43" s="139" t="s">
        <v>103</v>
      </c>
      <c r="C43" s="140">
        <v>52158</v>
      </c>
      <c r="D43" s="141">
        <v>3.6281043611317156E-2</v>
      </c>
    </row>
    <row r="44" spans="2:4" ht="29" x14ac:dyDescent="0.35">
      <c r="B44" s="139" t="s">
        <v>452</v>
      </c>
      <c r="C44" s="140">
        <v>55810</v>
      </c>
      <c r="D44" s="141">
        <v>0.52832550930791611</v>
      </c>
    </row>
    <row r="45" spans="2:4" ht="29" x14ac:dyDescent="0.35">
      <c r="B45" s="139" t="s">
        <v>104</v>
      </c>
      <c r="C45" s="140">
        <v>10349</v>
      </c>
      <c r="D45" s="141">
        <v>0.40944106640709493</v>
      </c>
    </row>
    <row r="46" spans="2:4" ht="43.5" x14ac:dyDescent="0.35">
      <c r="B46" s="139" t="s">
        <v>453</v>
      </c>
      <c r="C46" s="140">
        <v>10294</v>
      </c>
      <c r="D46" s="141">
        <v>0.44226860538378621</v>
      </c>
    </row>
    <row r="47" spans="2:4" ht="29" x14ac:dyDescent="0.35">
      <c r="B47" s="139" t="s">
        <v>105</v>
      </c>
      <c r="C47" s="140">
        <v>55748</v>
      </c>
      <c r="D47" s="141">
        <v>0.45244080125118974</v>
      </c>
    </row>
    <row r="48" spans="2:4" ht="29" x14ac:dyDescent="0.35">
      <c r="B48" s="139" t="s">
        <v>106</v>
      </c>
      <c r="C48" s="140">
        <v>55217</v>
      </c>
      <c r="D48" s="141">
        <v>0.35008687908396824</v>
      </c>
    </row>
    <row r="49" spans="2:4" ht="29" x14ac:dyDescent="0.35">
      <c r="B49" s="139" t="s">
        <v>107</v>
      </c>
      <c r="C49" s="140">
        <v>55393</v>
      </c>
      <c r="D49" s="141">
        <v>0.38849647634604106</v>
      </c>
    </row>
    <row r="50" spans="2:4" ht="29" x14ac:dyDescent="0.35">
      <c r="B50" s="139" t="s">
        <v>108</v>
      </c>
      <c r="C50" s="140">
        <v>50748</v>
      </c>
      <c r="D50" s="141">
        <v>0.54986558494097615</v>
      </c>
    </row>
    <row r="51" spans="2:4" ht="29" x14ac:dyDescent="0.35">
      <c r="B51" s="139" t="s">
        <v>109</v>
      </c>
      <c r="C51" s="140">
        <v>55345</v>
      </c>
      <c r="D51" s="141">
        <v>0.39000533935317722</v>
      </c>
    </row>
    <row r="52" spans="2:4" ht="29" x14ac:dyDescent="0.35">
      <c r="B52" s="139" t="s">
        <v>110</v>
      </c>
      <c r="C52" s="140">
        <v>55656</v>
      </c>
      <c r="D52" s="141">
        <v>0.3755718873130946</v>
      </c>
    </row>
    <row r="53" spans="2:4" ht="29" x14ac:dyDescent="0.35">
      <c r="B53" s="139" t="s">
        <v>111</v>
      </c>
      <c r="C53" s="140">
        <v>10169</v>
      </c>
      <c r="D53" s="141">
        <v>0.46573333164218961</v>
      </c>
    </row>
    <row r="54" spans="2:4" x14ac:dyDescent="0.35">
      <c r="B54" s="139" t="s">
        <v>112</v>
      </c>
      <c r="C54" s="140">
        <v>50003</v>
      </c>
      <c r="D54" s="141">
        <v>0.41019427629837218</v>
      </c>
    </row>
    <row r="55" spans="2:4" ht="43.5" x14ac:dyDescent="0.35">
      <c r="B55" s="139" t="s">
        <v>113</v>
      </c>
      <c r="C55" s="140">
        <v>10213</v>
      </c>
      <c r="D55" s="141">
        <v>2.4440652502437019</v>
      </c>
    </row>
    <row r="56" spans="2:4" ht="43.5" x14ac:dyDescent="0.35">
      <c r="B56" s="139" t="s">
        <v>114</v>
      </c>
      <c r="C56" s="140">
        <v>52109</v>
      </c>
      <c r="D56" s="141">
        <v>1.5617620390481382</v>
      </c>
    </row>
    <row r="57" spans="2:4" ht="43.5" x14ac:dyDescent="0.35">
      <c r="B57" s="139" t="s">
        <v>115</v>
      </c>
      <c r="C57" s="140">
        <v>7693</v>
      </c>
      <c r="D57" s="141">
        <v>0.51045971367956333</v>
      </c>
    </row>
    <row r="58" spans="2:4" ht="29" x14ac:dyDescent="0.35">
      <c r="B58" s="139" t="s">
        <v>116</v>
      </c>
      <c r="C58" s="140">
        <v>10623</v>
      </c>
      <c r="D58" s="141">
        <v>0.26357862942771998</v>
      </c>
    </row>
    <row r="59" spans="2:4" ht="29" x14ac:dyDescent="0.35">
      <c r="B59" s="139" t="s">
        <v>117</v>
      </c>
      <c r="C59" s="140">
        <v>50119</v>
      </c>
      <c r="D59" s="141">
        <v>0.71751845542129122</v>
      </c>
    </row>
    <row r="60" spans="2:4" ht="29" x14ac:dyDescent="0.35">
      <c r="B60" s="139" t="s">
        <v>118</v>
      </c>
      <c r="C60" s="140">
        <v>50388</v>
      </c>
      <c r="D60" s="141">
        <v>2.0184117721729846</v>
      </c>
    </row>
    <row r="61" spans="2:4" ht="43.5" x14ac:dyDescent="0.35">
      <c r="B61" s="139" t="s">
        <v>119</v>
      </c>
      <c r="C61" s="140">
        <v>54451</v>
      </c>
      <c r="D61" s="141">
        <v>1.6195675699327525</v>
      </c>
    </row>
    <row r="62" spans="2:4" ht="29" x14ac:dyDescent="0.35">
      <c r="B62" s="139" t="s">
        <v>120</v>
      </c>
      <c r="C62" s="140">
        <v>56284</v>
      </c>
      <c r="D62" s="141">
        <v>40.123453800574978</v>
      </c>
    </row>
    <row r="63" spans="2:4" ht="29" x14ac:dyDescent="0.35">
      <c r="B63" s="139" t="s">
        <v>121</v>
      </c>
      <c r="C63" s="140">
        <v>10875</v>
      </c>
      <c r="D63" s="141">
        <v>0.39945413644456607</v>
      </c>
    </row>
    <row r="64" spans="2:4" ht="29" x14ac:dyDescent="0.35">
      <c r="B64" s="139" t="s">
        <v>122</v>
      </c>
      <c r="C64" s="140">
        <v>10873</v>
      </c>
      <c r="D64" s="141">
        <v>0.164106170876399</v>
      </c>
    </row>
    <row r="65" spans="2:4" ht="29" x14ac:dyDescent="0.35">
      <c r="B65" s="139" t="s">
        <v>123</v>
      </c>
      <c r="C65" s="140">
        <v>10874</v>
      </c>
      <c r="D65" s="141">
        <v>0.323996777224421</v>
      </c>
    </row>
    <row r="66" spans="2:4" ht="29" x14ac:dyDescent="0.35">
      <c r="B66" s="139" t="s">
        <v>124</v>
      </c>
      <c r="C66" s="140">
        <v>55084</v>
      </c>
      <c r="D66" s="141">
        <v>0.3296271098528577</v>
      </c>
    </row>
    <row r="67" spans="2:4" x14ac:dyDescent="0.35">
      <c r="B67" s="139" t="s">
        <v>125</v>
      </c>
      <c r="C67" s="140">
        <v>54410</v>
      </c>
      <c r="D67" s="141">
        <v>1.0260254063559537</v>
      </c>
    </row>
    <row r="68" spans="2:4" x14ac:dyDescent="0.35">
      <c r="B68" s="139" t="s">
        <v>126</v>
      </c>
      <c r="C68" s="140">
        <v>50493</v>
      </c>
      <c r="D68" s="141">
        <v>0.5429990417842504</v>
      </c>
    </row>
    <row r="69" spans="2:4" x14ac:dyDescent="0.35">
      <c r="B69" s="139" t="s">
        <v>127</v>
      </c>
      <c r="C69" s="140">
        <v>260</v>
      </c>
      <c r="D69" s="141">
        <v>0.37167169590879701</v>
      </c>
    </row>
    <row r="70" spans="2:4" x14ac:dyDescent="0.35">
      <c r="B70" s="139" t="s">
        <v>128</v>
      </c>
      <c r="C70" s="140">
        <v>6211</v>
      </c>
      <c r="D70" s="141">
        <v>1.1267022648473346</v>
      </c>
    </row>
    <row r="71" spans="2:4" x14ac:dyDescent="0.35">
      <c r="B71" s="139" t="s">
        <v>129</v>
      </c>
      <c r="C71" s="140">
        <v>10776</v>
      </c>
      <c r="D71" s="141">
        <v>0.42022473799316518</v>
      </c>
    </row>
    <row r="72" spans="2:4" ht="29" x14ac:dyDescent="0.35">
      <c r="B72" s="139" t="s">
        <v>130</v>
      </c>
      <c r="C72" s="140">
        <v>55951</v>
      </c>
      <c r="D72" s="141">
        <v>0.60658018027826099</v>
      </c>
    </row>
    <row r="73" spans="2:4" x14ac:dyDescent="0.35">
      <c r="B73" s="139" t="s">
        <v>131</v>
      </c>
      <c r="C73" s="140">
        <v>50624</v>
      </c>
      <c r="D73" s="141">
        <v>7.5525613370181368</v>
      </c>
    </row>
    <row r="74" spans="2:4" x14ac:dyDescent="0.35">
      <c r="B74" s="139" t="s">
        <v>132</v>
      </c>
      <c r="C74" s="140">
        <v>10110</v>
      </c>
      <c r="D74" s="141">
        <v>1.2354546843626262</v>
      </c>
    </row>
    <row r="75" spans="2:4" ht="29" x14ac:dyDescent="0.35">
      <c r="B75" s="139" t="s">
        <v>133</v>
      </c>
      <c r="C75" s="140">
        <v>55698</v>
      </c>
      <c r="D75" s="141">
        <v>0.66117647982020789</v>
      </c>
    </row>
    <row r="76" spans="2:4" x14ac:dyDescent="0.35">
      <c r="B76" s="139" t="s">
        <v>134</v>
      </c>
      <c r="C76" s="140">
        <v>55807</v>
      </c>
      <c r="D76" s="141">
        <v>0.60815768685115446</v>
      </c>
    </row>
    <row r="77" spans="2:4" x14ac:dyDescent="0.35">
      <c r="B77" s="139" t="s">
        <v>135</v>
      </c>
      <c r="C77" s="140">
        <v>54749</v>
      </c>
      <c r="D77" s="141">
        <v>0.91963943629951495</v>
      </c>
    </row>
    <row r="78" spans="2:4" x14ac:dyDescent="0.35">
      <c r="B78" s="139" t="s">
        <v>136</v>
      </c>
      <c r="C78" s="140">
        <v>377</v>
      </c>
      <c r="D78" s="141">
        <v>0.83717945247243564</v>
      </c>
    </row>
    <row r="79" spans="2:4" ht="29" x14ac:dyDescent="0.35">
      <c r="B79" s="139" t="s">
        <v>137</v>
      </c>
      <c r="C79" s="140">
        <v>55518</v>
      </c>
      <c r="D79" s="141">
        <v>0.40722680001989398</v>
      </c>
    </row>
    <row r="80" spans="2:4" x14ac:dyDescent="0.35">
      <c r="B80" s="139" t="s">
        <v>138</v>
      </c>
      <c r="C80" s="140">
        <v>50495</v>
      </c>
      <c r="D80" s="141">
        <v>0.54772896986877329</v>
      </c>
    </row>
    <row r="81" spans="2:4" ht="43.5" x14ac:dyDescent="0.35">
      <c r="B81" s="139" t="s">
        <v>139</v>
      </c>
      <c r="C81" s="140">
        <v>389</v>
      </c>
      <c r="D81" s="141">
        <v>0.44969508161999711</v>
      </c>
    </row>
    <row r="82" spans="2:4" ht="43.5" x14ac:dyDescent="0.35">
      <c r="B82" s="139" t="s">
        <v>140</v>
      </c>
      <c r="C82" s="140">
        <v>56569</v>
      </c>
      <c r="D82" s="141">
        <v>0.53362422725429404</v>
      </c>
    </row>
    <row r="83" spans="2:4" ht="29" x14ac:dyDescent="0.35">
      <c r="B83" s="139" t="s">
        <v>141</v>
      </c>
      <c r="C83" s="140">
        <v>55853</v>
      </c>
      <c r="D83" s="141">
        <v>0.41114352164038159</v>
      </c>
    </row>
    <row r="84" spans="2:4" x14ac:dyDescent="0.35">
      <c r="B84" s="139" t="s">
        <v>142</v>
      </c>
      <c r="C84" s="140">
        <v>57585</v>
      </c>
      <c r="D84" s="141">
        <v>0.30688536031341612</v>
      </c>
    </row>
    <row r="85" spans="2:4" ht="43.5" x14ac:dyDescent="0.35">
      <c r="B85" s="139" t="s">
        <v>143</v>
      </c>
      <c r="C85" s="140">
        <v>10405</v>
      </c>
      <c r="D85" s="141">
        <v>0.50985338245512946</v>
      </c>
    </row>
    <row r="86" spans="2:4" x14ac:dyDescent="0.35">
      <c r="B86" s="139" t="s">
        <v>144</v>
      </c>
      <c r="C86" s="140">
        <v>50494</v>
      </c>
      <c r="D86" s="141">
        <v>0.55587926303914514</v>
      </c>
    </row>
    <row r="87" spans="2:4" ht="29" x14ac:dyDescent="0.35">
      <c r="B87" s="139" t="s">
        <v>145</v>
      </c>
      <c r="C87" s="140">
        <v>10496</v>
      </c>
      <c r="D87" s="141">
        <v>0.31900993190653604</v>
      </c>
    </row>
    <row r="88" spans="2:4" ht="29" x14ac:dyDescent="0.35">
      <c r="B88" s="139" t="s">
        <v>454</v>
      </c>
      <c r="C88" s="143">
        <v>58083</v>
      </c>
      <c r="D88" s="141">
        <v>0.37853690991518152</v>
      </c>
    </row>
    <row r="89" spans="2:4" x14ac:dyDescent="0.35">
      <c r="B89" s="139" t="s">
        <v>146</v>
      </c>
      <c r="C89" s="140">
        <v>10720</v>
      </c>
      <c r="D89" s="141">
        <v>0.69231908296649303</v>
      </c>
    </row>
    <row r="90" spans="2:4" ht="29" x14ac:dyDescent="0.35">
      <c r="B90" s="139" t="s">
        <v>147</v>
      </c>
      <c r="C90" s="140">
        <v>55151</v>
      </c>
      <c r="D90" s="141">
        <v>0.3952035022253097</v>
      </c>
    </row>
    <row r="91" spans="2:4" x14ac:dyDescent="0.35">
      <c r="B91" s="139" t="s">
        <v>148</v>
      </c>
      <c r="C91" s="140">
        <v>56090</v>
      </c>
      <c r="D91" s="141">
        <v>1.0776719879230301</v>
      </c>
    </row>
    <row r="92" spans="2:4" x14ac:dyDescent="0.35">
      <c r="B92" s="139" t="s">
        <v>149</v>
      </c>
      <c r="C92" s="140">
        <v>54768</v>
      </c>
      <c r="D92" s="141">
        <v>0.49526712976052689</v>
      </c>
    </row>
    <row r="93" spans="2:4" x14ac:dyDescent="0.35">
      <c r="B93" s="139" t="s">
        <v>150</v>
      </c>
      <c r="C93" s="140">
        <v>10206</v>
      </c>
      <c r="D93" s="141">
        <v>0.35976249323191195</v>
      </c>
    </row>
    <row r="94" spans="2:4" ht="58" x14ac:dyDescent="0.35">
      <c r="B94" s="139" t="s">
        <v>151</v>
      </c>
      <c r="C94" s="140">
        <v>399</v>
      </c>
      <c r="D94" s="141">
        <v>0.51268342026199276</v>
      </c>
    </row>
    <row r="95" spans="2:4" ht="58" x14ac:dyDescent="0.35">
      <c r="B95" s="139" t="s">
        <v>152</v>
      </c>
      <c r="C95" s="140">
        <v>400</v>
      </c>
      <c r="D95" s="141">
        <v>0.40505693482639737</v>
      </c>
    </row>
    <row r="96" spans="2:4" ht="58" x14ac:dyDescent="0.35">
      <c r="B96" s="139" t="s">
        <v>153</v>
      </c>
      <c r="C96" s="140">
        <v>404</v>
      </c>
      <c r="D96" s="141">
        <v>0.42097946870694114</v>
      </c>
    </row>
    <row r="97" spans="2:4" ht="58" x14ac:dyDescent="0.35">
      <c r="B97" s="139" t="s">
        <v>154</v>
      </c>
      <c r="C97" s="140">
        <v>408</v>
      </c>
      <c r="D97" s="141">
        <v>0.3859892266469333</v>
      </c>
    </row>
    <row r="98" spans="2:4" x14ac:dyDescent="0.35">
      <c r="B98" s="139" t="s">
        <v>155</v>
      </c>
      <c r="C98" s="140">
        <v>10439</v>
      </c>
      <c r="D98" s="141">
        <v>1.4150901787261831E-2</v>
      </c>
    </row>
    <row r="99" spans="2:4" x14ac:dyDescent="0.35">
      <c r="B99" s="139" t="s">
        <v>155</v>
      </c>
      <c r="C99" s="140">
        <v>10440</v>
      </c>
      <c r="D99" s="141">
        <v>1.4150901787261831E-2</v>
      </c>
    </row>
    <row r="100" spans="2:4" x14ac:dyDescent="0.35">
      <c r="B100" s="139" t="s">
        <v>155</v>
      </c>
      <c r="C100" s="140">
        <v>10441</v>
      </c>
      <c r="D100" s="141">
        <v>1.4150901787261831E-2</v>
      </c>
    </row>
    <row r="101" spans="2:4" x14ac:dyDescent="0.35">
      <c r="B101" s="139" t="s">
        <v>155</v>
      </c>
      <c r="C101" s="140">
        <v>10442</v>
      </c>
      <c r="D101" s="141">
        <v>1.4150901787261831E-2</v>
      </c>
    </row>
    <row r="102" spans="2:4" x14ac:dyDescent="0.35">
      <c r="B102" s="139" t="s">
        <v>155</v>
      </c>
      <c r="C102" s="140">
        <v>10443</v>
      </c>
      <c r="D102" s="141">
        <v>1.4150901787261831E-2</v>
      </c>
    </row>
    <row r="103" spans="2:4" ht="29" x14ac:dyDescent="0.35">
      <c r="B103" s="139" t="s">
        <v>455</v>
      </c>
      <c r="C103" s="140">
        <v>10444</v>
      </c>
      <c r="D103" s="141">
        <v>9.0897284156074634E-2</v>
      </c>
    </row>
    <row r="104" spans="2:4" ht="29" x14ac:dyDescent="0.35">
      <c r="B104" s="139" t="s">
        <v>455</v>
      </c>
      <c r="C104" s="140">
        <v>10446</v>
      </c>
      <c r="D104" s="141">
        <v>9.0897284156074634E-2</v>
      </c>
    </row>
    <row r="105" spans="2:4" x14ac:dyDescent="0.35">
      <c r="B105" s="139" t="s">
        <v>156</v>
      </c>
      <c r="C105" s="140">
        <v>56239</v>
      </c>
      <c r="D105" s="141">
        <v>0.57377669221411198</v>
      </c>
    </row>
    <row r="106" spans="2:4" ht="29" x14ac:dyDescent="0.35">
      <c r="B106" s="139" t="s">
        <v>157</v>
      </c>
      <c r="C106" s="140">
        <v>56041</v>
      </c>
      <c r="D106" s="141">
        <v>0.43197132971266883</v>
      </c>
    </row>
    <row r="107" spans="2:4" ht="29" x14ac:dyDescent="0.35">
      <c r="B107" s="139" t="s">
        <v>158</v>
      </c>
      <c r="C107" s="140">
        <v>10342</v>
      </c>
      <c r="D107" s="141">
        <v>0.32809227958646481</v>
      </c>
    </row>
    <row r="108" spans="2:4" x14ac:dyDescent="0.35">
      <c r="B108" s="139" t="s">
        <v>159</v>
      </c>
      <c r="C108" s="140">
        <v>50612</v>
      </c>
      <c r="D108" s="141">
        <v>0.40802381699317736</v>
      </c>
    </row>
    <row r="109" spans="2:4" ht="29" x14ac:dyDescent="0.35">
      <c r="B109" s="139" t="s">
        <v>161</v>
      </c>
      <c r="C109" s="140">
        <v>52169</v>
      </c>
      <c r="D109" s="141">
        <v>0.22981100291100107</v>
      </c>
    </row>
    <row r="110" spans="2:4" ht="43.5" x14ac:dyDescent="0.35">
      <c r="B110" s="139" t="s">
        <v>162</v>
      </c>
      <c r="C110" s="140">
        <v>7266</v>
      </c>
      <c r="D110" s="141">
        <v>0.464384635562198</v>
      </c>
    </row>
    <row r="111" spans="2:4" ht="43.5" x14ac:dyDescent="0.35">
      <c r="B111" s="139" t="s">
        <v>163</v>
      </c>
      <c r="C111" s="140">
        <v>56135</v>
      </c>
      <c r="D111" s="141">
        <v>0.59396110819276093</v>
      </c>
    </row>
    <row r="112" spans="2:4" x14ac:dyDescent="0.35">
      <c r="B112" s="139" t="s">
        <v>167</v>
      </c>
      <c r="C112" s="140">
        <v>330</v>
      </c>
      <c r="D112" s="141">
        <v>0.47123902073530949</v>
      </c>
    </row>
    <row r="113" spans="2:4" x14ac:dyDescent="0.35">
      <c r="B113" s="139" t="s">
        <v>167</v>
      </c>
      <c r="C113" s="140">
        <v>57901</v>
      </c>
      <c r="D113" s="141">
        <v>0.47123902073530949</v>
      </c>
    </row>
    <row r="114" spans="2:4" x14ac:dyDescent="0.35">
      <c r="B114" s="139" t="s">
        <v>168</v>
      </c>
      <c r="C114" s="140">
        <v>341</v>
      </c>
      <c r="D114" s="141">
        <v>0.90077886243313676</v>
      </c>
    </row>
    <row r="115" spans="2:4" x14ac:dyDescent="0.35">
      <c r="B115" s="139" t="s">
        <v>169</v>
      </c>
      <c r="C115" s="140">
        <v>50850</v>
      </c>
      <c r="D115" s="141">
        <v>1.7716891651864519</v>
      </c>
    </row>
    <row r="116" spans="2:4" ht="29" x14ac:dyDescent="0.35">
      <c r="B116" s="139" t="s">
        <v>170</v>
      </c>
      <c r="C116" s="140">
        <v>10427</v>
      </c>
      <c r="D116" s="141">
        <v>0.48670905179305196</v>
      </c>
    </row>
    <row r="117" spans="2:4" ht="29" x14ac:dyDescent="0.35">
      <c r="B117" s="139" t="s">
        <v>173</v>
      </c>
      <c r="C117" s="140">
        <v>54038</v>
      </c>
      <c r="D117" s="141">
        <v>0.12437359405828612</v>
      </c>
    </row>
    <row r="118" spans="2:4" ht="29" x14ac:dyDescent="0.35">
      <c r="B118" s="139" t="s">
        <v>173</v>
      </c>
      <c r="C118" s="140">
        <v>10763</v>
      </c>
      <c r="D118" s="141">
        <v>0.12437359405828612</v>
      </c>
    </row>
    <row r="119" spans="2:4" x14ac:dyDescent="0.35">
      <c r="B119" s="139" t="s">
        <v>174</v>
      </c>
      <c r="C119" s="140">
        <v>350</v>
      </c>
      <c r="D119" s="141">
        <v>0.6373117845097982</v>
      </c>
    </row>
    <row r="120" spans="2:4" ht="29" x14ac:dyDescent="0.35">
      <c r="B120" s="139" t="s">
        <v>176</v>
      </c>
      <c r="C120" s="140">
        <v>56476</v>
      </c>
      <c r="D120" s="141">
        <v>0.38456686137529678</v>
      </c>
    </row>
    <row r="121" spans="2:4" ht="29" x14ac:dyDescent="0.35">
      <c r="B121" s="139" t="s">
        <v>177</v>
      </c>
      <c r="C121" s="140">
        <v>246</v>
      </c>
      <c r="D121" s="141">
        <v>0.46690808216741292</v>
      </c>
    </row>
    <row r="122" spans="2:4" ht="29" x14ac:dyDescent="0.35">
      <c r="B122" s="139" t="s">
        <v>179</v>
      </c>
      <c r="C122" s="140">
        <v>56803</v>
      </c>
      <c r="D122" s="141">
        <v>0.50332010396684823</v>
      </c>
    </row>
    <row r="123" spans="2:4" ht="29" x14ac:dyDescent="0.35">
      <c r="B123" s="139" t="s">
        <v>180</v>
      </c>
      <c r="C123" s="140">
        <v>422</v>
      </c>
      <c r="D123" s="141">
        <v>0.6222725871797643</v>
      </c>
    </row>
    <row r="124" spans="2:4" ht="29" x14ac:dyDescent="0.35">
      <c r="B124" s="139" t="s">
        <v>180</v>
      </c>
      <c r="C124" s="140">
        <v>420</v>
      </c>
      <c r="D124" s="141">
        <v>0.6222725871797643</v>
      </c>
    </row>
    <row r="125" spans="2:4" ht="29" x14ac:dyDescent="0.35">
      <c r="B125" s="139" t="s">
        <v>181</v>
      </c>
      <c r="C125" s="140">
        <v>59456</v>
      </c>
      <c r="D125" s="141">
        <v>0.42042065060131234</v>
      </c>
    </row>
    <row r="126" spans="2:4" ht="29" x14ac:dyDescent="0.35">
      <c r="B126" s="139" t="s">
        <v>182</v>
      </c>
      <c r="C126" s="140">
        <v>59458</v>
      </c>
      <c r="D126" s="141">
        <v>0.31239089535342651</v>
      </c>
    </row>
    <row r="127" spans="2:4" ht="29" x14ac:dyDescent="0.35">
      <c r="B127" s="139" t="s">
        <v>182</v>
      </c>
      <c r="C127" s="140">
        <v>59457</v>
      </c>
      <c r="D127" s="141">
        <v>0.31239089535342651</v>
      </c>
    </row>
    <row r="128" spans="2:4" ht="43.5" x14ac:dyDescent="0.35">
      <c r="B128" s="139" t="s">
        <v>184</v>
      </c>
      <c r="C128" s="140">
        <v>7307</v>
      </c>
      <c r="D128" s="141">
        <v>0.45588701221574751</v>
      </c>
    </row>
    <row r="129" spans="2:4" x14ac:dyDescent="0.35">
      <c r="B129" s="139" t="s">
        <v>185</v>
      </c>
      <c r="C129" s="140">
        <v>52064</v>
      </c>
      <c r="D129" s="141">
        <v>2.9927579478548947</v>
      </c>
    </row>
    <row r="130" spans="2:4" x14ac:dyDescent="0.35">
      <c r="B130" s="139" t="s">
        <v>186</v>
      </c>
      <c r="C130" s="140">
        <v>52063</v>
      </c>
      <c r="D130" s="141">
        <v>0.82303023530858821</v>
      </c>
    </row>
    <row r="131" spans="2:4" ht="43.5" x14ac:dyDescent="0.35">
      <c r="B131" s="139" t="s">
        <v>189</v>
      </c>
      <c r="C131" s="140">
        <v>56143</v>
      </c>
      <c r="D131" s="141">
        <v>0.59233932858778171</v>
      </c>
    </row>
    <row r="132" spans="2:4" ht="29" x14ac:dyDescent="0.35">
      <c r="B132" s="139" t="s">
        <v>191</v>
      </c>
      <c r="C132" s="140">
        <v>56232</v>
      </c>
      <c r="D132" s="141">
        <v>0.54758643707957333</v>
      </c>
    </row>
    <row r="133" spans="2:4" ht="29" x14ac:dyDescent="0.35">
      <c r="B133" s="139" t="s">
        <v>192</v>
      </c>
      <c r="C133" s="140">
        <v>55985</v>
      </c>
      <c r="D133" s="141">
        <v>0.39267628157133694</v>
      </c>
    </row>
    <row r="134" spans="2:4" ht="29" x14ac:dyDescent="0.35">
      <c r="B134" s="139" t="s">
        <v>193</v>
      </c>
      <c r="C134" s="140">
        <v>50537</v>
      </c>
      <c r="D134" s="141">
        <v>0.3403359279582126</v>
      </c>
    </row>
    <row r="135" spans="2:4" ht="43.5" x14ac:dyDescent="0.35">
      <c r="B135" s="139" t="s">
        <v>196</v>
      </c>
      <c r="C135" s="140">
        <v>7551</v>
      </c>
      <c r="D135" s="141">
        <v>0.3899315014239218</v>
      </c>
    </row>
    <row r="136" spans="2:4" ht="43.5" x14ac:dyDescent="0.35">
      <c r="B136" s="139" t="s">
        <v>197</v>
      </c>
      <c r="C136" s="140">
        <v>7552</v>
      </c>
      <c r="D136" s="141">
        <v>0.43602887561170983</v>
      </c>
    </row>
    <row r="137" spans="2:4" ht="29" x14ac:dyDescent="0.35">
      <c r="B137" s="139" t="s">
        <v>198</v>
      </c>
      <c r="C137" s="140">
        <v>50865</v>
      </c>
      <c r="D137" s="141">
        <v>0.42309533517410602</v>
      </c>
    </row>
    <row r="138" spans="2:4" ht="29" x14ac:dyDescent="0.35">
      <c r="B138" s="139" t="s">
        <v>200</v>
      </c>
      <c r="C138" s="143">
        <v>10684</v>
      </c>
      <c r="D138" s="141">
        <v>0.49024353982185537</v>
      </c>
    </row>
    <row r="139" spans="2:4" ht="29" x14ac:dyDescent="0.35">
      <c r="B139" s="139" t="s">
        <v>201</v>
      </c>
      <c r="C139" s="140">
        <v>54912</v>
      </c>
      <c r="D139" s="141">
        <v>2.3255978109285191</v>
      </c>
    </row>
    <row r="140" spans="2:4" ht="29" x14ac:dyDescent="0.35">
      <c r="B140" s="139" t="s">
        <v>205</v>
      </c>
      <c r="C140" s="140">
        <v>7232</v>
      </c>
      <c r="D140" s="141">
        <v>0.62090600356579362</v>
      </c>
    </row>
    <row r="141" spans="2:4" ht="29" x14ac:dyDescent="0.35">
      <c r="B141" s="139" t="s">
        <v>206</v>
      </c>
      <c r="C141" s="140">
        <v>56026</v>
      </c>
      <c r="D141" s="141">
        <v>0.43081018563742463</v>
      </c>
    </row>
    <row r="142" spans="2:4" ht="43.5" x14ac:dyDescent="0.35">
      <c r="B142" s="139" t="s">
        <v>209</v>
      </c>
      <c r="C142" s="140">
        <v>6704</v>
      </c>
      <c r="D142" s="141">
        <v>0.78536735787663148</v>
      </c>
    </row>
    <row r="143" spans="2:4" ht="43.5" x14ac:dyDescent="0.35">
      <c r="B143" s="139" t="s">
        <v>210</v>
      </c>
      <c r="C143" s="140">
        <v>358</v>
      </c>
      <c r="D143" s="141">
        <v>0.40101080391336441</v>
      </c>
    </row>
    <row r="144" spans="2:4" x14ac:dyDescent="0.35">
      <c r="B144" s="139" t="s">
        <v>212</v>
      </c>
      <c r="C144" s="140">
        <v>55182</v>
      </c>
      <c r="D144" s="141">
        <v>0.37657020951625531</v>
      </c>
    </row>
    <row r="145" spans="2:4" ht="29" x14ac:dyDescent="0.35">
      <c r="B145" s="139" t="s">
        <v>213</v>
      </c>
      <c r="C145" s="140">
        <v>50134</v>
      </c>
      <c r="D145" s="141">
        <v>0.33784999946525973</v>
      </c>
    </row>
    <row r="146" spans="2:4" ht="43.5" x14ac:dyDescent="0.35">
      <c r="B146" s="139" t="s">
        <v>214</v>
      </c>
      <c r="C146" s="140">
        <v>7315</v>
      </c>
      <c r="D146" s="141">
        <v>0.57028086114255705</v>
      </c>
    </row>
    <row r="147" spans="2:4" ht="29" x14ac:dyDescent="0.35">
      <c r="B147" s="139" t="s">
        <v>215</v>
      </c>
      <c r="C147" s="140">
        <v>56078</v>
      </c>
      <c r="D147" s="141">
        <v>0.44984111918943365</v>
      </c>
    </row>
    <row r="148" spans="2:4" x14ac:dyDescent="0.35">
      <c r="B148" s="139" t="s">
        <v>216</v>
      </c>
      <c r="C148" s="140">
        <v>50115</v>
      </c>
      <c r="D148" s="141">
        <v>0.43680332061813909</v>
      </c>
    </row>
    <row r="149" spans="2:4" ht="29" x14ac:dyDescent="0.35">
      <c r="B149" s="139" t="s">
        <v>217</v>
      </c>
      <c r="C149" s="140">
        <v>57122</v>
      </c>
      <c r="D149" s="141">
        <v>0.30365319848893069</v>
      </c>
    </row>
    <row r="150" spans="2:4" ht="29" x14ac:dyDescent="0.35">
      <c r="B150" s="139" t="s">
        <v>218</v>
      </c>
      <c r="C150" s="140">
        <v>52073</v>
      </c>
      <c r="D150" s="141">
        <v>0.29444745474654488</v>
      </c>
    </row>
    <row r="151" spans="2:4" ht="29" x14ac:dyDescent="0.35">
      <c r="B151" s="139" t="s">
        <v>219</v>
      </c>
      <c r="C151" s="140">
        <v>57584</v>
      </c>
      <c r="D151" s="141">
        <v>0.4031354283038685</v>
      </c>
    </row>
    <row r="152" spans="2:4" ht="29" x14ac:dyDescent="0.35">
      <c r="B152" s="139" t="s">
        <v>220</v>
      </c>
      <c r="C152" s="140">
        <v>58198</v>
      </c>
      <c r="D152" s="141">
        <v>0.34046777175300724</v>
      </c>
    </row>
    <row r="153" spans="2:4" ht="43.5" x14ac:dyDescent="0.35">
      <c r="B153" s="139" t="s">
        <v>221</v>
      </c>
      <c r="C153" s="140">
        <v>50064</v>
      </c>
      <c r="D153" s="141">
        <v>0.50878271677979592</v>
      </c>
    </row>
    <row r="154" spans="2:4" ht="58" x14ac:dyDescent="0.35">
      <c r="B154" s="139" t="s">
        <v>222</v>
      </c>
      <c r="C154" s="140">
        <v>55851</v>
      </c>
      <c r="D154" s="141">
        <v>3.1943488991067066</v>
      </c>
    </row>
    <row r="155" spans="2:4" ht="29" x14ac:dyDescent="0.35">
      <c r="B155" s="139" t="s">
        <v>226</v>
      </c>
      <c r="C155" s="140">
        <v>55541</v>
      </c>
      <c r="D155" s="141">
        <v>0.5790411493825367</v>
      </c>
    </row>
    <row r="156" spans="2:4" ht="43.5" x14ac:dyDescent="0.35">
      <c r="B156" s="139" t="s">
        <v>227</v>
      </c>
      <c r="C156" s="140">
        <v>55542</v>
      </c>
      <c r="D156" s="141">
        <v>0.56549437959866222</v>
      </c>
    </row>
    <row r="157" spans="2:4" ht="29" x14ac:dyDescent="0.35">
      <c r="B157" s="139" t="s">
        <v>228</v>
      </c>
      <c r="C157" s="140">
        <v>52186</v>
      </c>
      <c r="D157" s="141">
        <v>4.778686493622044E-2</v>
      </c>
    </row>
    <row r="158" spans="2:4" ht="29" x14ac:dyDescent="0.35">
      <c r="B158" s="139" t="s">
        <v>229</v>
      </c>
      <c r="C158" s="140">
        <v>50541</v>
      </c>
      <c r="D158" s="141">
        <v>0.59773650005063284</v>
      </c>
    </row>
    <row r="159" spans="2:4" ht="29" x14ac:dyDescent="0.35">
      <c r="B159" s="139" t="s">
        <v>231</v>
      </c>
      <c r="C159" s="140">
        <v>50464</v>
      </c>
      <c r="D159" s="141">
        <v>0.41383953953041686</v>
      </c>
    </row>
    <row r="160" spans="2:4" x14ac:dyDescent="0.35">
      <c r="B160" s="139" t="s">
        <v>232</v>
      </c>
      <c r="C160" s="140">
        <v>50299</v>
      </c>
      <c r="D160" s="141">
        <v>0.55119740897434233</v>
      </c>
    </row>
    <row r="161" spans="2:4" ht="29" x14ac:dyDescent="0.35">
      <c r="B161" s="139" t="s">
        <v>233</v>
      </c>
      <c r="C161" s="140">
        <v>57027</v>
      </c>
      <c r="D161" s="141">
        <v>0.58609967995738566</v>
      </c>
    </row>
    <row r="162" spans="2:4" x14ac:dyDescent="0.35">
      <c r="B162" s="139" t="s">
        <v>234</v>
      </c>
      <c r="C162" s="140">
        <v>57977</v>
      </c>
      <c r="D162" s="141">
        <v>0.3315650751508844</v>
      </c>
    </row>
    <row r="163" spans="2:4" x14ac:dyDescent="0.35">
      <c r="B163" s="139" t="s">
        <v>235</v>
      </c>
      <c r="C163" s="140">
        <v>55510</v>
      </c>
      <c r="D163" s="141">
        <v>0.60924203598740434</v>
      </c>
    </row>
    <row r="164" spans="2:4" ht="29" x14ac:dyDescent="0.35">
      <c r="B164" s="139" t="s">
        <v>236</v>
      </c>
      <c r="C164" s="140">
        <v>55512</v>
      </c>
      <c r="D164" s="141">
        <v>0.61082658669698697</v>
      </c>
    </row>
    <row r="165" spans="2:4" ht="29" x14ac:dyDescent="0.35">
      <c r="B165" s="139" t="s">
        <v>237</v>
      </c>
      <c r="C165" s="140">
        <v>55933</v>
      </c>
      <c r="D165" s="141">
        <v>0.45109194596597418</v>
      </c>
    </row>
    <row r="166" spans="2:4" ht="29" x14ac:dyDescent="0.35">
      <c r="B166" s="139" t="s">
        <v>239</v>
      </c>
      <c r="C166" s="140">
        <v>56356</v>
      </c>
      <c r="D166" s="141">
        <v>0.46657768280718226</v>
      </c>
    </row>
    <row r="167" spans="2:4" ht="29" x14ac:dyDescent="0.35">
      <c r="B167" s="139" t="s">
        <v>240</v>
      </c>
      <c r="C167" s="140">
        <v>52086</v>
      </c>
      <c r="D167" s="141">
        <v>1.2173430276714818</v>
      </c>
    </row>
    <row r="168" spans="2:4" ht="29" x14ac:dyDescent="0.35">
      <c r="B168" s="139" t="s">
        <v>240</v>
      </c>
      <c r="C168" s="140">
        <v>52082</v>
      </c>
      <c r="D168" s="141">
        <v>1.2173430276714818</v>
      </c>
    </row>
    <row r="169" spans="2:4" ht="29" x14ac:dyDescent="0.35">
      <c r="B169" s="139" t="s">
        <v>240</v>
      </c>
      <c r="C169" s="140">
        <v>52076</v>
      </c>
      <c r="D169" s="141">
        <v>1.2173430276714818</v>
      </c>
    </row>
    <row r="170" spans="2:4" ht="29" x14ac:dyDescent="0.35">
      <c r="B170" s="139" t="s">
        <v>240</v>
      </c>
      <c r="C170" s="140">
        <v>52107</v>
      </c>
      <c r="D170" s="141">
        <v>1.2173430276714818</v>
      </c>
    </row>
    <row r="171" spans="2:4" ht="29" x14ac:dyDescent="0.35">
      <c r="B171" s="139" t="s">
        <v>240</v>
      </c>
      <c r="C171" s="140">
        <v>50751</v>
      </c>
      <c r="D171" s="141">
        <v>1.2173430276714818</v>
      </c>
    </row>
    <row r="172" spans="2:4" ht="29" x14ac:dyDescent="0.35">
      <c r="B172" s="139" t="s">
        <v>240</v>
      </c>
      <c r="C172" s="140">
        <v>52081</v>
      </c>
      <c r="D172" s="141">
        <v>1.2173430276714818</v>
      </c>
    </row>
    <row r="173" spans="2:4" ht="29" x14ac:dyDescent="0.35">
      <c r="B173" s="139" t="s">
        <v>240</v>
      </c>
      <c r="C173" s="140">
        <v>52085</v>
      </c>
      <c r="D173" s="141">
        <v>1.2173430276714818</v>
      </c>
    </row>
    <row r="174" spans="2:4" ht="29" x14ac:dyDescent="0.35">
      <c r="B174" s="139" t="s">
        <v>240</v>
      </c>
      <c r="C174" s="140">
        <v>52104</v>
      </c>
      <c r="D174" s="141">
        <v>1.2173430276714818</v>
      </c>
    </row>
    <row r="175" spans="2:4" ht="29" x14ac:dyDescent="0.35">
      <c r="B175" s="139" t="s">
        <v>242</v>
      </c>
      <c r="C175" s="143">
        <v>55400</v>
      </c>
      <c r="D175" s="141">
        <v>0.76553633326219384</v>
      </c>
    </row>
    <row r="176" spans="2:4" ht="29" x14ac:dyDescent="0.35">
      <c r="B176" s="139" t="s">
        <v>243</v>
      </c>
      <c r="C176" s="140">
        <v>56532</v>
      </c>
      <c r="D176" s="141">
        <v>0.38255500907088097</v>
      </c>
    </row>
    <row r="177" spans="2:4" ht="29" x14ac:dyDescent="0.35">
      <c r="B177" s="139" t="s">
        <v>244</v>
      </c>
      <c r="C177" s="140">
        <v>55184</v>
      </c>
      <c r="D177" s="141">
        <v>3.141011824659524</v>
      </c>
    </row>
    <row r="178" spans="2:4" ht="43.5" x14ac:dyDescent="0.35">
      <c r="B178" s="139" t="s">
        <v>245</v>
      </c>
      <c r="C178" s="140">
        <v>56474</v>
      </c>
      <c r="D178" s="141">
        <v>0.59984583240793798</v>
      </c>
    </row>
    <row r="179" spans="2:4" ht="43.5" x14ac:dyDescent="0.35">
      <c r="B179" s="139" t="s">
        <v>246</v>
      </c>
      <c r="C179" s="140">
        <v>56475</v>
      </c>
      <c r="D179" s="141">
        <v>0.59601485410128496</v>
      </c>
    </row>
    <row r="180" spans="2:4" ht="43.5" x14ac:dyDescent="0.35">
      <c r="B180" s="139" t="s">
        <v>247</v>
      </c>
      <c r="C180" s="140">
        <v>56472</v>
      </c>
      <c r="D180" s="141">
        <v>0.61605242941834937</v>
      </c>
    </row>
    <row r="181" spans="2:4" ht="43.5" x14ac:dyDescent="0.35">
      <c r="B181" s="139" t="s">
        <v>248</v>
      </c>
      <c r="C181" s="140">
        <v>56473</v>
      </c>
      <c r="D181" s="141">
        <v>0.53561389447953767</v>
      </c>
    </row>
    <row r="182" spans="2:4" ht="29" x14ac:dyDescent="0.35">
      <c r="B182" s="139" t="s">
        <v>249</v>
      </c>
      <c r="C182" s="140">
        <v>56298</v>
      </c>
      <c r="D182" s="141">
        <v>0.45165140570978396</v>
      </c>
    </row>
    <row r="183" spans="2:4" ht="29" x14ac:dyDescent="0.35">
      <c r="B183" s="139" t="s">
        <v>250</v>
      </c>
      <c r="C183" s="140">
        <v>55508</v>
      </c>
      <c r="D183" s="141">
        <v>0.60253447170665453</v>
      </c>
    </row>
    <row r="184" spans="2:4" ht="29" x14ac:dyDescent="0.35">
      <c r="B184" s="139" t="s">
        <v>251</v>
      </c>
      <c r="C184" s="140">
        <v>55499</v>
      </c>
      <c r="D184" s="141">
        <v>0.58018543521760879</v>
      </c>
    </row>
    <row r="185" spans="2:4" ht="29" x14ac:dyDescent="0.35">
      <c r="B185" s="139" t="s">
        <v>252</v>
      </c>
      <c r="C185" s="140">
        <v>55847</v>
      </c>
      <c r="D185" s="141">
        <v>0.60440311273435599</v>
      </c>
    </row>
    <row r="186" spans="2:4" ht="43.5" x14ac:dyDescent="0.35">
      <c r="B186" s="139" t="s">
        <v>253</v>
      </c>
      <c r="C186" s="140">
        <v>55963</v>
      </c>
      <c r="D186" s="141">
        <v>0.57788392994361559</v>
      </c>
    </row>
    <row r="187" spans="2:4" ht="43.5" x14ac:dyDescent="0.35">
      <c r="B187" s="139" t="s">
        <v>254</v>
      </c>
      <c r="C187" s="140">
        <v>55855</v>
      </c>
      <c r="D187" s="141">
        <v>0.6280792511415525</v>
      </c>
    </row>
    <row r="188" spans="2:4" ht="29" x14ac:dyDescent="0.35">
      <c r="B188" s="139" t="s">
        <v>256</v>
      </c>
      <c r="C188" s="140">
        <v>50963</v>
      </c>
      <c r="D188" s="141">
        <v>0.43480474184803031</v>
      </c>
    </row>
    <row r="189" spans="2:4" ht="29" x14ac:dyDescent="0.35">
      <c r="B189" s="139" t="s">
        <v>258</v>
      </c>
      <c r="C189" s="140">
        <v>56914</v>
      </c>
      <c r="D189" s="141">
        <v>0.60319665178230597</v>
      </c>
    </row>
    <row r="190" spans="2:4" ht="43.5" x14ac:dyDescent="0.35">
      <c r="B190" s="139" t="s">
        <v>259</v>
      </c>
      <c r="C190" s="140">
        <v>7368</v>
      </c>
      <c r="D190" s="141">
        <v>4.5679489312407957E-2</v>
      </c>
    </row>
    <row r="191" spans="2:4" ht="43.5" x14ac:dyDescent="0.35">
      <c r="B191" s="139" t="s">
        <v>260</v>
      </c>
      <c r="C191" s="140">
        <v>7369</v>
      </c>
      <c r="D191" s="141">
        <v>7.2968313548804023E-2</v>
      </c>
    </row>
    <row r="192" spans="2:4" ht="43.5" x14ac:dyDescent="0.35">
      <c r="B192" s="139" t="s">
        <v>261</v>
      </c>
      <c r="C192" s="140">
        <v>56051</v>
      </c>
      <c r="D192" s="141">
        <v>0.72489002752492016</v>
      </c>
    </row>
    <row r="193" spans="2:4" ht="43.5" x14ac:dyDescent="0.35">
      <c r="B193" s="139" t="s">
        <v>262</v>
      </c>
      <c r="C193" s="140">
        <v>6013</v>
      </c>
      <c r="D193" s="141">
        <v>0.39788659355891431</v>
      </c>
    </row>
    <row r="194" spans="2:4" ht="43.5" x14ac:dyDescent="0.35">
      <c r="B194" s="139" t="s">
        <v>262</v>
      </c>
      <c r="C194" s="140">
        <v>56077</v>
      </c>
      <c r="D194" s="141">
        <v>0.39788659355891431</v>
      </c>
    </row>
    <row r="195" spans="2:4" ht="43.5" x14ac:dyDescent="0.35">
      <c r="B195" s="139" t="s">
        <v>262</v>
      </c>
      <c r="C195" s="140">
        <v>56046</v>
      </c>
      <c r="D195" s="141">
        <v>0.39788659355891431</v>
      </c>
    </row>
    <row r="196" spans="2:4" ht="29" x14ac:dyDescent="0.35">
      <c r="B196" s="139" t="s">
        <v>263</v>
      </c>
      <c r="C196" s="140">
        <v>55538</v>
      </c>
      <c r="D196" s="141">
        <v>0.56208018651181513</v>
      </c>
    </row>
    <row r="197" spans="2:4" x14ac:dyDescent="0.35">
      <c r="B197" s="139" t="s">
        <v>264</v>
      </c>
      <c r="C197" s="140">
        <v>57001</v>
      </c>
      <c r="D197" s="141">
        <v>0.60462332948500286</v>
      </c>
    </row>
    <row r="198" spans="2:4" ht="29" x14ac:dyDescent="0.35">
      <c r="B198" s="139" t="s">
        <v>265</v>
      </c>
      <c r="C198" s="140">
        <v>10156</v>
      </c>
      <c r="D198" s="141">
        <v>0.59991725676034757</v>
      </c>
    </row>
    <row r="199" spans="2:4" x14ac:dyDescent="0.35">
      <c r="B199" s="139" t="s">
        <v>266</v>
      </c>
      <c r="C199" s="140">
        <v>55540</v>
      </c>
      <c r="D199" s="141">
        <v>0.94667285971685966</v>
      </c>
    </row>
    <row r="200" spans="2:4" ht="29" x14ac:dyDescent="0.35">
      <c r="B200" s="139" t="s">
        <v>267</v>
      </c>
      <c r="C200" s="140">
        <v>54447</v>
      </c>
      <c r="D200" s="141">
        <v>3.8634001394041899</v>
      </c>
    </row>
    <row r="201" spans="2:4" ht="29" x14ac:dyDescent="0.35">
      <c r="B201" s="139" t="s">
        <v>267</v>
      </c>
      <c r="C201" s="140">
        <v>54449</v>
      </c>
      <c r="D201" s="141">
        <v>3.8634001394041899</v>
      </c>
    </row>
    <row r="202" spans="2:4" ht="29" x14ac:dyDescent="0.35">
      <c r="B202" s="139" t="s">
        <v>268</v>
      </c>
      <c r="C202" s="140">
        <v>57702</v>
      </c>
      <c r="D202" s="141">
        <v>0.85613669688242289</v>
      </c>
    </row>
    <row r="203" spans="2:4" ht="43.5" x14ac:dyDescent="0.35">
      <c r="B203" s="139" t="s">
        <v>269</v>
      </c>
      <c r="C203" s="140">
        <v>50622</v>
      </c>
      <c r="D203" s="141">
        <v>1.1154839275587705</v>
      </c>
    </row>
    <row r="204" spans="2:4" ht="43.5" x14ac:dyDescent="0.35">
      <c r="B204" s="139" t="s">
        <v>269</v>
      </c>
      <c r="C204" s="140">
        <v>50170</v>
      </c>
      <c r="D204" s="141">
        <v>1.1154839275587705</v>
      </c>
    </row>
    <row r="205" spans="2:4" x14ac:dyDescent="0.35">
      <c r="B205" s="139" t="s">
        <v>270</v>
      </c>
      <c r="C205" s="140">
        <v>57483</v>
      </c>
      <c r="D205" s="141">
        <v>0.58378835250978445</v>
      </c>
    </row>
    <row r="206" spans="2:4" ht="29" x14ac:dyDescent="0.35">
      <c r="B206" s="139" t="s">
        <v>272</v>
      </c>
      <c r="C206" s="143">
        <v>54936</v>
      </c>
      <c r="D206" s="141">
        <v>8.7553046954725863E-2</v>
      </c>
    </row>
    <row r="207" spans="2:4" ht="29" x14ac:dyDescent="0.35">
      <c r="B207" s="139" t="s">
        <v>274</v>
      </c>
      <c r="C207" s="140">
        <v>57267</v>
      </c>
      <c r="D207" s="141">
        <v>0.64735328934427849</v>
      </c>
    </row>
    <row r="208" spans="2:4" x14ac:dyDescent="0.35">
      <c r="B208" s="139" t="s">
        <v>275</v>
      </c>
      <c r="C208" s="140">
        <v>57515</v>
      </c>
      <c r="D208" s="141">
        <v>0.51653971641406404</v>
      </c>
    </row>
    <row r="209" spans="2:4" ht="29" x14ac:dyDescent="0.35">
      <c r="B209" s="139" t="s">
        <v>276</v>
      </c>
      <c r="C209" s="140">
        <v>57482</v>
      </c>
      <c r="D209" s="141">
        <v>0.53082489273681599</v>
      </c>
    </row>
    <row r="210" spans="2:4" ht="43.5" x14ac:dyDescent="0.35">
      <c r="B210" s="139" t="s">
        <v>277</v>
      </c>
      <c r="C210" s="140">
        <v>56471</v>
      </c>
      <c r="D210" s="141">
        <v>0.52904871641704687</v>
      </c>
    </row>
    <row r="211" spans="2:4" x14ac:dyDescent="0.35">
      <c r="B211" s="139" t="s">
        <v>278</v>
      </c>
      <c r="C211" s="140">
        <v>57978</v>
      </c>
      <c r="D211" s="141">
        <v>0.38598339812696275</v>
      </c>
    </row>
    <row r="212" spans="2:4" x14ac:dyDescent="0.35">
      <c r="B212" s="139" t="s">
        <v>278</v>
      </c>
      <c r="C212" s="140">
        <v>7449</v>
      </c>
      <c r="D212" s="141">
        <v>0.38598339812696275</v>
      </c>
    </row>
    <row r="213" spans="2:4" ht="29" x14ac:dyDescent="0.35">
      <c r="B213" s="139" t="s">
        <v>280</v>
      </c>
      <c r="C213" s="140">
        <v>58169</v>
      </c>
      <c r="D213" s="141">
        <v>0.28267253426376876</v>
      </c>
    </row>
    <row r="214" spans="2:4" ht="29" x14ac:dyDescent="0.35">
      <c r="B214" s="139" t="s">
        <v>281</v>
      </c>
      <c r="C214" s="140">
        <v>10042</v>
      </c>
      <c r="D214" s="141">
        <v>816.80801805128203</v>
      </c>
    </row>
    <row r="215" spans="2:4" ht="29" x14ac:dyDescent="0.35">
      <c r="B215" s="139" t="s">
        <v>282</v>
      </c>
      <c r="C215" s="140">
        <v>54800</v>
      </c>
      <c r="D215" s="141">
        <v>0.21568230084092929</v>
      </c>
    </row>
    <row r="216" spans="2:4" ht="29" x14ac:dyDescent="0.35">
      <c r="B216" s="139" t="s">
        <v>283</v>
      </c>
      <c r="C216" s="140">
        <v>58432</v>
      </c>
      <c r="D216" s="141">
        <v>0.70318312741626521</v>
      </c>
    </row>
    <row r="217" spans="2:4" ht="58" x14ac:dyDescent="0.35">
      <c r="B217" s="139" t="s">
        <v>284</v>
      </c>
      <c r="C217" s="140">
        <v>10884</v>
      </c>
      <c r="D217" s="141">
        <v>0.34180961323880671</v>
      </c>
    </row>
    <row r="218" spans="2:4" ht="29" x14ac:dyDescent="0.35">
      <c r="B218" s="139" t="s">
        <v>285</v>
      </c>
      <c r="C218" s="140">
        <v>10175</v>
      </c>
      <c r="D218" s="141">
        <v>0.47838709987092387</v>
      </c>
    </row>
    <row r="219" spans="2:4" ht="29" x14ac:dyDescent="0.35">
      <c r="B219" s="139" t="s">
        <v>287</v>
      </c>
      <c r="C219" s="140">
        <v>56467</v>
      </c>
      <c r="D219" s="141">
        <v>0.38936330166600558</v>
      </c>
    </row>
    <row r="220" spans="2:4" ht="29" x14ac:dyDescent="0.35">
      <c r="B220" s="139" t="s">
        <v>288</v>
      </c>
      <c r="C220" s="140">
        <v>57074</v>
      </c>
      <c r="D220" s="141">
        <v>9.0344765386275325E-2</v>
      </c>
    </row>
    <row r="221" spans="2:4" ht="29" x14ac:dyDescent="0.35">
      <c r="B221" s="139" t="s">
        <v>288</v>
      </c>
      <c r="C221" s="140">
        <v>57073</v>
      </c>
      <c r="D221" s="141">
        <v>9.0344765386275325E-2</v>
      </c>
    </row>
    <row r="222" spans="2:4" ht="29" x14ac:dyDescent="0.35">
      <c r="B222" s="139" t="s">
        <v>288</v>
      </c>
      <c r="C222" s="140">
        <v>57075</v>
      </c>
      <c r="D222" s="141">
        <v>9.0344765386275325E-2</v>
      </c>
    </row>
    <row r="223" spans="2:4" x14ac:dyDescent="0.35">
      <c r="B223" s="139" t="s">
        <v>290</v>
      </c>
      <c r="C223" s="140">
        <v>58122</v>
      </c>
      <c r="D223" s="141">
        <v>0.6150987982116245</v>
      </c>
    </row>
    <row r="224" spans="2:4" ht="43.5" x14ac:dyDescent="0.35">
      <c r="B224" s="139" t="s">
        <v>291</v>
      </c>
      <c r="C224" s="140">
        <v>56832</v>
      </c>
      <c r="D224" s="141">
        <v>0.61863738623421571</v>
      </c>
    </row>
    <row r="225" spans="2:4" ht="29" x14ac:dyDescent="0.35">
      <c r="B225" s="139" t="s">
        <v>292</v>
      </c>
      <c r="C225" s="140">
        <v>50849</v>
      </c>
      <c r="D225" s="141">
        <v>0.33403336923022864</v>
      </c>
    </row>
    <row r="226" spans="2:4" ht="29" x14ac:dyDescent="0.35">
      <c r="B226" s="139" t="s">
        <v>293</v>
      </c>
      <c r="C226" s="140">
        <v>61989</v>
      </c>
      <c r="D226" s="141">
        <v>4.1430963136138113</v>
      </c>
    </row>
    <row r="227" spans="2:4" ht="43.5" x14ac:dyDescent="0.35">
      <c r="B227" s="139" t="s">
        <v>297</v>
      </c>
      <c r="C227" s="140">
        <v>10349</v>
      </c>
      <c r="D227" s="141">
        <v>0.63860457564575646</v>
      </c>
    </row>
    <row r="228" spans="2:4" ht="29" x14ac:dyDescent="0.35">
      <c r="B228" s="139" t="s">
        <v>298</v>
      </c>
      <c r="C228" s="140">
        <v>10350</v>
      </c>
      <c r="D228" s="141">
        <v>0.47676146997742663</v>
      </c>
    </row>
    <row r="229" spans="2:4" x14ac:dyDescent="0.35">
      <c r="B229" s="139" t="s">
        <v>299</v>
      </c>
      <c r="C229" s="140">
        <v>10115</v>
      </c>
      <c r="D229" s="141">
        <v>0.30387164427511493</v>
      </c>
    </row>
    <row r="230" spans="2:4" x14ac:dyDescent="0.35">
      <c r="B230" s="139" t="s">
        <v>303</v>
      </c>
      <c r="C230" s="140">
        <v>57555</v>
      </c>
      <c r="D230" s="141">
        <v>0.53129214104986833</v>
      </c>
    </row>
    <row r="231" spans="2:4" ht="29" x14ac:dyDescent="0.35">
      <c r="B231" s="139" t="s">
        <v>306</v>
      </c>
      <c r="C231" s="140">
        <v>61754</v>
      </c>
      <c r="D231" s="141">
        <v>0.90994028204048583</v>
      </c>
    </row>
    <row r="232" spans="2:4" ht="29" x14ac:dyDescent="0.35">
      <c r="B232" s="139" t="s">
        <v>307</v>
      </c>
      <c r="C232" s="140">
        <v>52096</v>
      </c>
      <c r="D232" s="141">
        <v>0.33269742210721986</v>
      </c>
    </row>
    <row r="233" spans="2:4" ht="29" x14ac:dyDescent="0.35">
      <c r="B233" s="139" t="s">
        <v>309</v>
      </c>
      <c r="C233" s="140">
        <v>58847</v>
      </c>
      <c r="D233" s="141">
        <v>0.58820632004015627</v>
      </c>
    </row>
    <row r="234" spans="2:4" x14ac:dyDescent="0.35">
      <c r="B234" s="139" t="s">
        <v>423</v>
      </c>
      <c r="C234" s="140">
        <v>10869</v>
      </c>
      <c r="D234" s="141">
        <v>3.545710691566234E-2</v>
      </c>
    </row>
    <row r="235" spans="2:4" ht="29" x14ac:dyDescent="0.35">
      <c r="B235" s="139" t="s">
        <v>424</v>
      </c>
      <c r="C235" s="140">
        <v>50637</v>
      </c>
      <c r="D235" s="141">
        <v>2.5212579673967929E-2</v>
      </c>
    </row>
    <row r="236" spans="2:4" x14ac:dyDescent="0.35">
      <c r="B236" s="139" t="s">
        <v>425</v>
      </c>
      <c r="C236" s="140">
        <v>10300</v>
      </c>
      <c r="D236" s="141">
        <v>3.9531461485108291E-2</v>
      </c>
    </row>
    <row r="237" spans="2:4" ht="58" x14ac:dyDescent="0.35">
      <c r="B237" s="139" t="s">
        <v>426</v>
      </c>
      <c r="C237" s="140">
        <v>126</v>
      </c>
      <c r="D237" s="141">
        <v>0.62439754237930101</v>
      </c>
    </row>
    <row r="238" spans="2:4" ht="29" x14ac:dyDescent="0.35">
      <c r="B238" s="139" t="s">
        <v>427</v>
      </c>
      <c r="C238" s="140">
        <v>550</v>
      </c>
      <c r="D238" s="141">
        <v>4.3479471583919772E-2</v>
      </c>
    </row>
    <row r="239" spans="2:4" ht="29" x14ac:dyDescent="0.35">
      <c r="B239" s="139" t="s">
        <v>428</v>
      </c>
      <c r="C239" s="140">
        <v>54562</v>
      </c>
      <c r="D239" s="141">
        <v>3.4679941692738296E-2</v>
      </c>
    </row>
    <row r="240" spans="2:4" ht="29" x14ac:dyDescent="0.35">
      <c r="B240" s="139" t="s">
        <v>429</v>
      </c>
      <c r="C240" s="140">
        <v>50111</v>
      </c>
      <c r="D240" s="141">
        <v>3.2919614002763407E-2</v>
      </c>
    </row>
    <row r="241" spans="2:4" ht="29" x14ac:dyDescent="0.35">
      <c r="B241" s="139" t="s">
        <v>430</v>
      </c>
      <c r="C241" s="140">
        <v>57457</v>
      </c>
      <c r="D241" s="141">
        <v>2.0300619993256875E-2</v>
      </c>
    </row>
    <row r="242" spans="2:4" x14ac:dyDescent="0.35">
      <c r="B242" s="139" t="s">
        <v>431</v>
      </c>
      <c r="C242" s="140">
        <v>56406</v>
      </c>
      <c r="D242" s="141">
        <v>8.9870856986151108E-3</v>
      </c>
    </row>
    <row r="243" spans="2:4" ht="29" x14ac:dyDescent="0.35">
      <c r="B243" s="139" t="s">
        <v>432</v>
      </c>
      <c r="C243" s="140">
        <v>56853</v>
      </c>
      <c r="D243" s="141">
        <v>3.17148867650109E-3</v>
      </c>
    </row>
    <row r="244" spans="2:4" ht="43.5" x14ac:dyDescent="0.35">
      <c r="B244" s="139" t="s">
        <v>433</v>
      </c>
      <c r="C244" s="140">
        <v>57099</v>
      </c>
      <c r="D244" s="141">
        <v>2.3547295826446886E-2</v>
      </c>
    </row>
    <row r="245" spans="2:4" ht="29" x14ac:dyDescent="0.35">
      <c r="B245" s="139" t="s">
        <v>434</v>
      </c>
      <c r="C245" s="140">
        <v>50187</v>
      </c>
      <c r="D245" s="141">
        <v>0.47898683903197797</v>
      </c>
    </row>
    <row r="246" spans="2:4" ht="29" x14ac:dyDescent="0.35">
      <c r="B246" s="139" t="s">
        <v>456</v>
      </c>
      <c r="C246" s="140">
        <v>57373</v>
      </c>
      <c r="D246" s="141">
        <v>0</v>
      </c>
    </row>
    <row r="247" spans="2:4" ht="29" x14ac:dyDescent="0.35">
      <c r="B247" s="139" t="s">
        <v>457</v>
      </c>
      <c r="C247" s="140">
        <v>141</v>
      </c>
      <c r="D247" s="141">
        <v>0.69636530024493304</v>
      </c>
    </row>
    <row r="248" spans="2:4" x14ac:dyDescent="0.35">
      <c r="B248" s="139" t="s">
        <v>458</v>
      </c>
      <c r="C248" s="140">
        <v>60011</v>
      </c>
      <c r="D248" s="141">
        <v>0</v>
      </c>
    </row>
    <row r="249" spans="2:4" x14ac:dyDescent="0.35">
      <c r="B249" s="139" t="s">
        <v>459</v>
      </c>
      <c r="C249" s="140">
        <v>60012</v>
      </c>
      <c r="D249" s="141">
        <v>0</v>
      </c>
    </row>
    <row r="250" spans="2:4" ht="29" x14ac:dyDescent="0.35">
      <c r="B250" s="139" t="s">
        <v>460</v>
      </c>
      <c r="C250" s="140">
        <v>160</v>
      </c>
      <c r="D250" s="141">
        <v>0.81257267999640403</v>
      </c>
    </row>
    <row r="251" spans="2:4" x14ac:dyDescent="0.35">
      <c r="B251" s="139" t="s">
        <v>461</v>
      </c>
      <c r="C251" s="140">
        <v>60964</v>
      </c>
      <c r="D251" s="141">
        <v>0</v>
      </c>
    </row>
    <row r="252" spans="2:4" ht="43.5" x14ac:dyDescent="0.35">
      <c r="B252" s="139" t="s">
        <v>462</v>
      </c>
      <c r="C252" s="140">
        <v>55514</v>
      </c>
      <c r="D252" s="141">
        <v>0.37314865598277902</v>
      </c>
    </row>
    <row r="253" spans="2:4" ht="43.5" x14ac:dyDescent="0.35">
      <c r="B253" s="139" t="s">
        <v>463</v>
      </c>
      <c r="C253" s="140">
        <v>55282</v>
      </c>
      <c r="D253" s="141">
        <v>0.39228595802796201</v>
      </c>
    </row>
    <row r="254" spans="2:4" ht="29" x14ac:dyDescent="0.35">
      <c r="B254" s="139" t="s">
        <v>464</v>
      </c>
      <c r="C254" s="140">
        <v>57680</v>
      </c>
      <c r="D254" s="141">
        <v>0</v>
      </c>
    </row>
    <row r="255" spans="2:4" ht="29" x14ac:dyDescent="0.35">
      <c r="B255" s="139" t="s">
        <v>465</v>
      </c>
      <c r="C255" s="140">
        <v>56855</v>
      </c>
      <c r="D255" s="141">
        <v>0</v>
      </c>
    </row>
    <row r="256" spans="2:4" x14ac:dyDescent="0.35">
      <c r="B256" s="139" t="s">
        <v>466</v>
      </c>
      <c r="C256" s="140">
        <v>8073</v>
      </c>
      <c r="D256" s="141">
        <v>0.53217237246205396</v>
      </c>
    </row>
    <row r="257" spans="2:4" x14ac:dyDescent="0.35">
      <c r="B257" s="139" t="s">
        <v>467</v>
      </c>
      <c r="C257" s="140">
        <v>55733</v>
      </c>
      <c r="D257" s="141">
        <v>0.59703133589884505</v>
      </c>
    </row>
    <row r="258" spans="2:4" x14ac:dyDescent="0.35">
      <c r="B258" s="139" t="s">
        <v>468</v>
      </c>
      <c r="C258" s="140">
        <v>10287</v>
      </c>
      <c r="D258" s="141">
        <v>6.22352297625988E-2</v>
      </c>
    </row>
    <row r="259" spans="2:4" x14ac:dyDescent="0.35">
      <c r="B259" s="139" t="s">
        <v>469</v>
      </c>
      <c r="C259" s="140">
        <v>57319</v>
      </c>
      <c r="D259" s="141">
        <v>0</v>
      </c>
    </row>
    <row r="260" spans="2:4" ht="29" x14ac:dyDescent="0.35">
      <c r="B260" s="139" t="s">
        <v>470</v>
      </c>
      <c r="C260" s="140">
        <v>56361</v>
      </c>
      <c r="D260" s="141">
        <v>0</v>
      </c>
    </row>
    <row r="261" spans="2:4" ht="29" x14ac:dyDescent="0.35">
      <c r="B261" s="139" t="s">
        <v>471</v>
      </c>
      <c r="C261" s="140">
        <v>56485</v>
      </c>
      <c r="D261" s="141">
        <v>0</v>
      </c>
    </row>
    <row r="262" spans="2:4" ht="29" x14ac:dyDescent="0.35">
      <c r="B262" s="139" t="s">
        <v>472</v>
      </c>
      <c r="C262" s="140">
        <v>56485</v>
      </c>
      <c r="D262" s="141">
        <v>0</v>
      </c>
    </row>
    <row r="263" spans="2:4" ht="29" x14ac:dyDescent="0.35">
      <c r="B263" s="139" t="s">
        <v>473</v>
      </c>
      <c r="C263" s="140">
        <v>56485</v>
      </c>
      <c r="D263" s="141">
        <v>0</v>
      </c>
    </row>
    <row r="264" spans="2:4" x14ac:dyDescent="0.35">
      <c r="B264" s="139" t="s">
        <v>474</v>
      </c>
      <c r="C264" s="140">
        <v>6106</v>
      </c>
      <c r="D264" s="141">
        <v>1.1769524781025</v>
      </c>
    </row>
    <row r="265" spans="2:4" x14ac:dyDescent="0.35">
      <c r="B265" s="139" t="s">
        <v>475</v>
      </c>
      <c r="C265" s="140">
        <v>7790</v>
      </c>
      <c r="D265" s="141">
        <v>1.02027378510489</v>
      </c>
    </row>
    <row r="266" spans="2:4" ht="29" x14ac:dyDescent="0.35">
      <c r="B266" s="139" t="s">
        <v>476</v>
      </c>
      <c r="C266" s="140">
        <v>6433</v>
      </c>
      <c r="D266" s="141">
        <v>0</v>
      </c>
    </row>
    <row r="267" spans="2:4" x14ac:dyDescent="0.35">
      <c r="B267" s="139" t="s">
        <v>477</v>
      </c>
      <c r="C267" s="140">
        <v>3891</v>
      </c>
      <c r="D267" s="141">
        <v>0</v>
      </c>
    </row>
    <row r="268" spans="2:4" x14ac:dyDescent="0.35">
      <c r="B268" s="139" t="s">
        <v>478</v>
      </c>
      <c r="C268" s="140">
        <v>60145</v>
      </c>
      <c r="D268" s="141">
        <v>0</v>
      </c>
    </row>
    <row r="269" spans="2:4" x14ac:dyDescent="0.35">
      <c r="B269" s="139" t="s">
        <v>479</v>
      </c>
      <c r="C269" s="140">
        <v>60152</v>
      </c>
      <c r="D269" s="141">
        <v>0</v>
      </c>
    </row>
    <row r="270" spans="2:4" x14ac:dyDescent="0.35">
      <c r="B270" s="139" t="s">
        <v>480</v>
      </c>
      <c r="C270" s="140">
        <v>811</v>
      </c>
      <c r="D270" s="141">
        <v>0</v>
      </c>
    </row>
    <row r="271" spans="2:4" x14ac:dyDescent="0.35">
      <c r="B271" s="139" t="s">
        <v>481</v>
      </c>
      <c r="C271" s="140">
        <v>833</v>
      </c>
      <c r="D271" s="141">
        <v>0</v>
      </c>
    </row>
    <row r="272" spans="2:4" ht="29" x14ac:dyDescent="0.35">
      <c r="B272" s="139" t="s">
        <v>482</v>
      </c>
      <c r="C272" s="140">
        <v>57550</v>
      </c>
      <c r="D272" s="141">
        <v>0</v>
      </c>
    </row>
    <row r="273" spans="2:4" ht="29" x14ac:dyDescent="0.35">
      <c r="B273" s="139" t="s">
        <v>483</v>
      </c>
      <c r="C273" s="140">
        <v>57526</v>
      </c>
      <c r="D273" s="141">
        <v>0</v>
      </c>
    </row>
    <row r="274" spans="2:4" ht="29" x14ac:dyDescent="0.35">
      <c r="B274" s="139" t="s">
        <v>484</v>
      </c>
      <c r="C274" s="140">
        <v>57549</v>
      </c>
      <c r="D274" s="141">
        <v>0</v>
      </c>
    </row>
    <row r="275" spans="2:4" ht="43.5" x14ac:dyDescent="0.35">
      <c r="B275" s="139" t="s">
        <v>485</v>
      </c>
      <c r="C275" s="140">
        <v>57090</v>
      </c>
      <c r="D275" s="141">
        <v>0</v>
      </c>
    </row>
    <row r="276" spans="2:4" x14ac:dyDescent="0.35">
      <c r="B276" s="139" t="s">
        <v>486</v>
      </c>
      <c r="C276" s="140">
        <v>58503</v>
      </c>
      <c r="D276" s="141">
        <v>0.38023854402736201</v>
      </c>
    </row>
    <row r="277" spans="2:4" x14ac:dyDescent="0.35">
      <c r="B277" s="139" t="s">
        <v>487</v>
      </c>
      <c r="C277" s="140">
        <v>57210</v>
      </c>
      <c r="D277" s="141">
        <v>0</v>
      </c>
    </row>
    <row r="278" spans="2:4" x14ac:dyDescent="0.35">
      <c r="B278" s="139" t="s">
        <v>488</v>
      </c>
      <c r="C278" s="140">
        <v>56371</v>
      </c>
      <c r="D278" s="141">
        <v>0</v>
      </c>
    </row>
    <row r="279" spans="2:4" x14ac:dyDescent="0.35">
      <c r="B279" s="139" t="s">
        <v>489</v>
      </c>
      <c r="C279" s="140">
        <v>57315</v>
      </c>
      <c r="D279" s="141">
        <v>0</v>
      </c>
    </row>
    <row r="280" spans="2:4" x14ac:dyDescent="0.35">
      <c r="B280" s="139" t="s">
        <v>490</v>
      </c>
      <c r="C280" s="140">
        <v>55749</v>
      </c>
      <c r="D280" s="141">
        <v>1.41431458048653</v>
      </c>
    </row>
    <row r="281" spans="2:4" x14ac:dyDescent="0.35">
      <c r="B281" s="139" t="s">
        <v>491</v>
      </c>
      <c r="C281" s="140">
        <v>55662</v>
      </c>
      <c r="D281" s="141">
        <v>0.39848017961283999</v>
      </c>
    </row>
    <row r="282" spans="2:4" x14ac:dyDescent="0.35">
      <c r="B282" s="139" t="s">
        <v>492</v>
      </c>
      <c r="C282" s="140">
        <v>113</v>
      </c>
      <c r="D282" s="141">
        <v>1.1294370217527201</v>
      </c>
    </row>
    <row r="283" spans="2:4" x14ac:dyDescent="0.35">
      <c r="B283" s="139" t="s">
        <v>493</v>
      </c>
      <c r="C283" s="140">
        <v>55322</v>
      </c>
      <c r="D283" s="141">
        <v>0.40220433996817301</v>
      </c>
    </row>
    <row r="284" spans="2:4" x14ac:dyDescent="0.35">
      <c r="B284" s="139" t="s">
        <v>494</v>
      </c>
      <c r="C284" s="140">
        <v>812</v>
      </c>
      <c r="D284" s="141">
        <v>0</v>
      </c>
    </row>
    <row r="285" spans="2:4" x14ac:dyDescent="0.35">
      <c r="B285" s="139" t="s">
        <v>495</v>
      </c>
      <c r="C285" s="140">
        <v>2322</v>
      </c>
      <c r="D285" s="141">
        <v>0.55533986020963999</v>
      </c>
    </row>
    <row r="286" spans="2:4" x14ac:dyDescent="0.35">
      <c r="B286" s="139" t="s">
        <v>496</v>
      </c>
      <c r="C286" s="140">
        <v>454</v>
      </c>
      <c r="D286" s="141">
        <v>0</v>
      </c>
    </row>
    <row r="287" spans="2:4" x14ac:dyDescent="0.35">
      <c r="B287" s="139" t="s">
        <v>497</v>
      </c>
      <c r="C287" s="140">
        <v>54555</v>
      </c>
      <c r="D287" s="141">
        <v>0</v>
      </c>
    </row>
    <row r="288" spans="2:4" x14ac:dyDescent="0.35">
      <c r="B288" s="139" t="s">
        <v>498</v>
      </c>
      <c r="C288" s="140">
        <v>6076</v>
      </c>
      <c r="D288" s="141">
        <v>1.0517909514916099</v>
      </c>
    </row>
    <row r="289" spans="2:4" ht="29" x14ac:dyDescent="0.35">
      <c r="B289" s="139" t="s">
        <v>499</v>
      </c>
      <c r="C289" s="140">
        <v>56948</v>
      </c>
      <c r="D289" s="141">
        <v>0.54197396164340705</v>
      </c>
    </row>
    <row r="290" spans="2:4" ht="29" x14ac:dyDescent="0.35">
      <c r="B290" s="139" t="s">
        <v>500</v>
      </c>
      <c r="C290" s="140">
        <v>56944</v>
      </c>
      <c r="D290" s="141">
        <v>0</v>
      </c>
    </row>
    <row r="291" spans="2:4" ht="29" x14ac:dyDescent="0.35">
      <c r="B291" s="139" t="s">
        <v>501</v>
      </c>
      <c r="C291" s="140">
        <v>58017</v>
      </c>
      <c r="D291" s="141">
        <v>0</v>
      </c>
    </row>
    <row r="292" spans="2:4" x14ac:dyDescent="0.35">
      <c r="B292" s="139" t="s">
        <v>502</v>
      </c>
      <c r="C292" s="140">
        <v>58915</v>
      </c>
      <c r="D292" s="141">
        <v>0</v>
      </c>
    </row>
    <row r="293" spans="2:4" ht="29" x14ac:dyDescent="0.35">
      <c r="B293" s="139" t="s">
        <v>503</v>
      </c>
      <c r="C293" s="140">
        <v>59814</v>
      </c>
      <c r="D293" s="141">
        <v>0</v>
      </c>
    </row>
    <row r="294" spans="2:4" ht="29" x14ac:dyDescent="0.35">
      <c r="B294" s="139" t="s">
        <v>504</v>
      </c>
      <c r="C294" s="140">
        <v>6177</v>
      </c>
      <c r="D294" s="141">
        <v>1.1648981576011801</v>
      </c>
    </row>
    <row r="295" spans="2:4" ht="43.5" x14ac:dyDescent="0.35">
      <c r="B295" s="139" t="s">
        <v>505</v>
      </c>
      <c r="C295" s="140">
        <v>3917</v>
      </c>
      <c r="D295" s="141">
        <v>0</v>
      </c>
    </row>
    <row r="296" spans="2:4" x14ac:dyDescent="0.35">
      <c r="B296" s="139" t="s">
        <v>506</v>
      </c>
      <c r="C296" s="140">
        <v>7350</v>
      </c>
      <c r="D296" s="141">
        <v>0.36828310124352698</v>
      </c>
    </row>
    <row r="297" spans="2:4" x14ac:dyDescent="0.35">
      <c r="B297" s="139" t="s">
        <v>507</v>
      </c>
      <c r="C297" s="140">
        <v>6021</v>
      </c>
      <c r="D297" s="141">
        <v>1.03986406839166</v>
      </c>
    </row>
    <row r="298" spans="2:4" x14ac:dyDescent="0.35">
      <c r="B298" s="139" t="s">
        <v>508</v>
      </c>
      <c r="C298" s="140">
        <v>2181</v>
      </c>
      <c r="D298" s="141">
        <v>0</v>
      </c>
    </row>
    <row r="299" spans="2:4" x14ac:dyDescent="0.35">
      <c r="B299" s="139" t="s">
        <v>509</v>
      </c>
      <c r="C299" s="140">
        <v>56102</v>
      </c>
      <c r="D299" s="141">
        <v>0.40454648871613003</v>
      </c>
    </row>
    <row r="300" spans="2:4" ht="43.5" x14ac:dyDescent="0.35">
      <c r="B300" s="139" t="s">
        <v>510</v>
      </c>
      <c r="C300" s="140">
        <v>3914</v>
      </c>
      <c r="D300" s="141">
        <v>0</v>
      </c>
    </row>
    <row r="301" spans="2:4" x14ac:dyDescent="0.35">
      <c r="B301" s="139" t="s">
        <v>511</v>
      </c>
      <c r="C301" s="140">
        <v>4158</v>
      </c>
      <c r="D301" s="141">
        <v>1.11137164514192</v>
      </c>
    </row>
    <row r="302" spans="2:4" ht="29" x14ac:dyDescent="0.35">
      <c r="B302" s="139" t="s">
        <v>512</v>
      </c>
      <c r="C302" s="140">
        <v>55129</v>
      </c>
      <c r="D302" s="141">
        <v>0.42639784409878101</v>
      </c>
    </row>
    <row r="303" spans="2:4" ht="58" x14ac:dyDescent="0.35">
      <c r="B303" s="139" t="s">
        <v>513</v>
      </c>
      <c r="C303" s="140">
        <v>55077</v>
      </c>
      <c r="D303" s="141">
        <v>0.41089158406238402</v>
      </c>
    </row>
    <row r="304" spans="2:4" ht="29" x14ac:dyDescent="0.35">
      <c r="B304" s="139" t="s">
        <v>514</v>
      </c>
      <c r="C304" s="140">
        <v>60419</v>
      </c>
      <c r="D304" s="141">
        <v>0</v>
      </c>
    </row>
    <row r="305" spans="2:4" ht="29" x14ac:dyDescent="0.35">
      <c r="B305" s="139" t="s">
        <v>515</v>
      </c>
      <c r="C305" s="140">
        <v>58533</v>
      </c>
      <c r="D305" s="141">
        <v>0</v>
      </c>
    </row>
    <row r="306" spans="2:4" x14ac:dyDescent="0.35">
      <c r="B306" s="139" t="s">
        <v>516</v>
      </c>
      <c r="C306" s="140">
        <v>415</v>
      </c>
      <c r="D306" s="141">
        <v>0</v>
      </c>
    </row>
    <row r="307" spans="2:4" x14ac:dyDescent="0.35">
      <c r="B307" s="139" t="s">
        <v>517</v>
      </c>
      <c r="C307" s="140">
        <v>57299</v>
      </c>
      <c r="D307" s="141">
        <v>0</v>
      </c>
    </row>
    <row r="308" spans="2:4" x14ac:dyDescent="0.35">
      <c r="B308" s="139" t="s">
        <v>518</v>
      </c>
      <c r="C308" s="140">
        <v>58098</v>
      </c>
      <c r="D308" s="141">
        <v>0</v>
      </c>
    </row>
    <row r="309" spans="2:4" x14ac:dyDescent="0.35">
      <c r="B309" s="139" t="s">
        <v>519</v>
      </c>
      <c r="C309" s="140">
        <v>56623</v>
      </c>
      <c r="D309" s="141">
        <v>0</v>
      </c>
    </row>
    <row r="310" spans="2:4" ht="29" x14ac:dyDescent="0.35">
      <c r="B310" s="139" t="s">
        <v>520</v>
      </c>
      <c r="C310" s="140">
        <v>7870</v>
      </c>
      <c r="D310" s="141">
        <v>0.48093416374543102</v>
      </c>
    </row>
    <row r="311" spans="2:4" x14ac:dyDescent="0.35">
      <c r="B311" s="139" t="s">
        <v>521</v>
      </c>
      <c r="C311" s="140">
        <v>57137</v>
      </c>
      <c r="D311" s="141">
        <v>0</v>
      </c>
    </row>
    <row r="312" spans="2:4" ht="29" x14ac:dyDescent="0.35">
      <c r="B312" s="139" t="s">
        <v>522</v>
      </c>
      <c r="C312" s="140">
        <v>7953</v>
      </c>
      <c r="D312" s="141">
        <v>0.58429477939333196</v>
      </c>
    </row>
    <row r="313" spans="2:4" ht="29" x14ac:dyDescent="0.35">
      <c r="B313" s="139" t="s">
        <v>523</v>
      </c>
      <c r="C313" s="140">
        <v>54537</v>
      </c>
      <c r="D313" s="141">
        <v>0.411596994646239</v>
      </c>
    </row>
    <row r="314" spans="2:4" x14ac:dyDescent="0.35">
      <c r="B314" s="139" t="s">
        <v>524</v>
      </c>
      <c r="C314" s="140">
        <v>2330</v>
      </c>
      <c r="D314" s="141">
        <v>0.637353752144038</v>
      </c>
    </row>
    <row r="315" spans="2:4" x14ac:dyDescent="0.35">
      <c r="B315" s="139" t="s">
        <v>525</v>
      </c>
      <c r="C315" s="140">
        <v>2442</v>
      </c>
      <c r="D315" s="141">
        <v>1.02767353558747</v>
      </c>
    </row>
    <row r="316" spans="2:4" x14ac:dyDescent="0.35">
      <c r="B316" s="139" t="s">
        <v>526</v>
      </c>
      <c r="C316" s="140">
        <v>2336</v>
      </c>
      <c r="D316" s="141">
        <v>0.438694336489933</v>
      </c>
    </row>
    <row r="317" spans="2:4" x14ac:dyDescent="0.35">
      <c r="B317" s="139" t="s">
        <v>527</v>
      </c>
      <c r="C317" s="140">
        <v>55818</v>
      </c>
      <c r="D317" s="141">
        <v>0.38063368669686398</v>
      </c>
    </row>
    <row r="318" spans="2:4" x14ac:dyDescent="0.35">
      <c r="B318" s="139" t="s">
        <v>528</v>
      </c>
      <c r="C318" s="140">
        <v>99</v>
      </c>
      <c r="D318" s="141">
        <v>1.3726172541930299</v>
      </c>
    </row>
    <row r="319" spans="2:4" ht="29" x14ac:dyDescent="0.35">
      <c r="B319" s="139" t="s">
        <v>529</v>
      </c>
      <c r="C319" s="140">
        <v>607</v>
      </c>
      <c r="D319" s="141">
        <v>0.7849683386595</v>
      </c>
    </row>
    <row r="320" spans="2:4" ht="29" x14ac:dyDescent="0.35">
      <c r="B320" s="139" t="s">
        <v>530</v>
      </c>
      <c r="C320" s="140">
        <v>61048</v>
      </c>
      <c r="D320" s="141">
        <v>0</v>
      </c>
    </row>
    <row r="321" spans="2:4" ht="29" x14ac:dyDescent="0.35">
      <c r="B321" s="139" t="s">
        <v>531</v>
      </c>
      <c r="C321" s="140">
        <v>56540</v>
      </c>
      <c r="D321" s="141">
        <v>0</v>
      </c>
    </row>
    <row r="322" spans="2:4" ht="29" x14ac:dyDescent="0.35">
      <c r="B322" s="139" t="s">
        <v>532</v>
      </c>
      <c r="C322" s="140">
        <v>56541</v>
      </c>
      <c r="D322" s="141">
        <v>0</v>
      </c>
    </row>
    <row r="323" spans="2:4" ht="29" x14ac:dyDescent="0.35">
      <c r="B323" s="139" t="s">
        <v>533</v>
      </c>
      <c r="C323" s="140">
        <v>59338</v>
      </c>
      <c r="D323" s="141">
        <v>0.420924845984958</v>
      </c>
    </row>
    <row r="324" spans="2:4" ht="29" x14ac:dyDescent="0.35">
      <c r="B324" s="139" t="s">
        <v>534</v>
      </c>
      <c r="C324" s="140">
        <v>60768</v>
      </c>
      <c r="D324" s="141">
        <v>0.40876062117956402</v>
      </c>
    </row>
    <row r="325" spans="2:4" ht="29" x14ac:dyDescent="0.35">
      <c r="B325" s="139" t="s">
        <v>535</v>
      </c>
      <c r="C325" s="140">
        <v>59784</v>
      </c>
      <c r="D325" s="141">
        <v>0.42544212636648798</v>
      </c>
    </row>
    <row r="326" spans="2:4" ht="29" x14ac:dyDescent="0.35">
      <c r="B326" s="139" t="s">
        <v>536</v>
      </c>
      <c r="C326" s="140">
        <v>55306</v>
      </c>
      <c r="D326" s="141">
        <v>0.42088203836645</v>
      </c>
    </row>
    <row r="327" spans="2:4" ht="29" x14ac:dyDescent="0.35">
      <c r="B327" s="139" t="s">
        <v>537</v>
      </c>
      <c r="C327" s="140">
        <v>57049</v>
      </c>
      <c r="D327" s="141">
        <v>0</v>
      </c>
    </row>
    <row r="328" spans="2:4" x14ac:dyDescent="0.35">
      <c r="B328" s="139" t="s">
        <v>538</v>
      </c>
      <c r="C328" s="140">
        <v>153</v>
      </c>
      <c r="D328" s="141">
        <v>0</v>
      </c>
    </row>
    <row r="329" spans="2:4" x14ac:dyDescent="0.35">
      <c r="B329" s="139" t="s">
        <v>539</v>
      </c>
      <c r="C329" s="140">
        <v>56841</v>
      </c>
      <c r="D329" s="141">
        <v>0</v>
      </c>
    </row>
    <row r="330" spans="2:4" x14ac:dyDescent="0.35">
      <c r="B330" s="139" t="s">
        <v>540</v>
      </c>
      <c r="C330" s="140">
        <v>56841</v>
      </c>
      <c r="D330" s="141">
        <v>0</v>
      </c>
    </row>
    <row r="331" spans="2:4" ht="29" x14ac:dyDescent="0.35">
      <c r="B331" s="139" t="s">
        <v>541</v>
      </c>
      <c r="C331" s="140">
        <v>55482</v>
      </c>
      <c r="D331" s="141">
        <v>0.39009471897715198</v>
      </c>
    </row>
    <row r="332" spans="2:4" x14ac:dyDescent="0.35">
      <c r="B332" s="139" t="s">
        <v>542</v>
      </c>
      <c r="C332" s="140">
        <v>56666</v>
      </c>
      <c r="D332" s="141">
        <v>0</v>
      </c>
    </row>
    <row r="333" spans="2:4" x14ac:dyDescent="0.35">
      <c r="B333" s="139" t="s">
        <v>543</v>
      </c>
      <c r="C333" s="140">
        <v>57211</v>
      </c>
      <c r="D333" s="141">
        <v>0</v>
      </c>
    </row>
    <row r="334" spans="2:4" ht="29" x14ac:dyDescent="0.35">
      <c r="B334" s="139" t="s">
        <v>544</v>
      </c>
      <c r="C334" s="140">
        <v>60317</v>
      </c>
      <c r="D334" s="141">
        <v>0</v>
      </c>
    </row>
    <row r="335" spans="2:4" x14ac:dyDescent="0.35">
      <c r="B335" s="139" t="s">
        <v>545</v>
      </c>
      <c r="C335" s="140">
        <v>60068</v>
      </c>
      <c r="D335" s="141">
        <v>0</v>
      </c>
    </row>
    <row r="336" spans="2:4" x14ac:dyDescent="0.35">
      <c r="B336" s="139" t="s">
        <v>546</v>
      </c>
      <c r="C336" s="140">
        <v>7999</v>
      </c>
      <c r="D336" s="141">
        <v>0.39373923864307597</v>
      </c>
    </row>
    <row r="337" spans="2:4" x14ac:dyDescent="0.35">
      <c r="B337" s="139" t="s">
        <v>547</v>
      </c>
      <c r="C337" s="140">
        <v>55124</v>
      </c>
      <c r="D337" s="141">
        <v>0.38977218457504598</v>
      </c>
    </row>
    <row r="338" spans="2:4" x14ac:dyDescent="0.35">
      <c r="B338" s="139" t="s">
        <v>548</v>
      </c>
      <c r="C338" s="140">
        <v>7082</v>
      </c>
      <c r="D338" s="141">
        <v>0.39439402217273101</v>
      </c>
    </row>
    <row r="339" spans="2:4" x14ac:dyDescent="0.35">
      <c r="B339" s="139" t="s">
        <v>549</v>
      </c>
      <c r="C339" s="140">
        <v>57152</v>
      </c>
      <c r="D339" s="141">
        <v>0</v>
      </c>
    </row>
    <row r="340" spans="2:4" x14ac:dyDescent="0.35">
      <c r="B340" s="139" t="s">
        <v>550</v>
      </c>
      <c r="C340" s="140">
        <v>56790</v>
      </c>
      <c r="D340" s="141">
        <v>0</v>
      </c>
    </row>
    <row r="341" spans="2:4" x14ac:dyDescent="0.35">
      <c r="B341" s="139" t="s">
        <v>551</v>
      </c>
      <c r="C341" s="140">
        <v>7179</v>
      </c>
      <c r="D341" s="141">
        <v>0</v>
      </c>
    </row>
    <row r="342" spans="2:4" x14ac:dyDescent="0.35">
      <c r="B342" s="139" t="s">
        <v>552</v>
      </c>
      <c r="C342" s="140">
        <v>54689</v>
      </c>
      <c r="D342" s="141">
        <v>5.3933117838585398E-2</v>
      </c>
    </row>
    <row r="343" spans="2:4" x14ac:dyDescent="0.35">
      <c r="B343" s="139" t="s">
        <v>553</v>
      </c>
      <c r="C343" s="140">
        <v>3013</v>
      </c>
      <c r="D343" s="141">
        <v>0</v>
      </c>
    </row>
    <row r="344" spans="2:4" x14ac:dyDescent="0.35">
      <c r="B344" s="139" t="s">
        <v>554</v>
      </c>
      <c r="C344" s="140">
        <v>54761</v>
      </c>
      <c r="D344" s="141">
        <v>0.40163845123099701</v>
      </c>
    </row>
    <row r="345" spans="2:4" x14ac:dyDescent="0.35">
      <c r="B345" s="139" t="s">
        <v>555</v>
      </c>
      <c r="C345" s="140">
        <v>55328</v>
      </c>
      <c r="D345" s="141">
        <v>0.39487017306233702</v>
      </c>
    </row>
    <row r="346" spans="2:4" x14ac:dyDescent="0.35">
      <c r="B346" s="139" t="s">
        <v>556</v>
      </c>
      <c r="C346" s="140">
        <v>55687</v>
      </c>
      <c r="D346" s="141">
        <v>0.42053348291169601</v>
      </c>
    </row>
    <row r="347" spans="2:4" x14ac:dyDescent="0.35">
      <c r="B347" s="139" t="s">
        <v>557</v>
      </c>
      <c r="C347" s="140">
        <v>57040</v>
      </c>
      <c r="D347" s="141">
        <v>0</v>
      </c>
    </row>
    <row r="348" spans="2:4" x14ac:dyDescent="0.35">
      <c r="B348" s="139" t="s">
        <v>558</v>
      </c>
      <c r="C348" s="140">
        <v>56075</v>
      </c>
      <c r="D348" s="141">
        <v>0</v>
      </c>
    </row>
    <row r="349" spans="2:4" x14ac:dyDescent="0.35">
      <c r="B349" s="139" t="s">
        <v>559</v>
      </c>
      <c r="C349" s="140">
        <v>2186</v>
      </c>
      <c r="D349" s="141">
        <v>0</v>
      </c>
    </row>
    <row r="350" spans="2:4" x14ac:dyDescent="0.35">
      <c r="B350" s="139" t="s">
        <v>560</v>
      </c>
      <c r="C350" s="140">
        <v>154</v>
      </c>
      <c r="D350" s="141">
        <v>0</v>
      </c>
    </row>
    <row r="351" spans="2:4" x14ac:dyDescent="0.35">
      <c r="B351" s="139" t="s">
        <v>561</v>
      </c>
      <c r="C351" s="140">
        <v>56255</v>
      </c>
      <c r="D351" s="141">
        <v>0</v>
      </c>
    </row>
    <row r="352" spans="2:4" x14ac:dyDescent="0.35">
      <c r="B352" s="139" t="s">
        <v>562</v>
      </c>
      <c r="C352" s="140">
        <v>57890</v>
      </c>
      <c r="D352" s="141">
        <v>0</v>
      </c>
    </row>
    <row r="353" spans="2:4" x14ac:dyDescent="0.35">
      <c r="B353" s="139" t="s">
        <v>563</v>
      </c>
      <c r="C353" s="140">
        <v>6165</v>
      </c>
      <c r="D353" s="141">
        <v>0.97957489135944198</v>
      </c>
    </row>
    <row r="354" spans="2:4" x14ac:dyDescent="0.35">
      <c r="B354" s="139" t="s">
        <v>564</v>
      </c>
      <c r="C354" s="140">
        <v>8069</v>
      </c>
      <c r="D354" s="141">
        <v>0.97927059611218104</v>
      </c>
    </row>
    <row r="355" spans="2:4" x14ac:dyDescent="0.35">
      <c r="B355" s="139" t="s">
        <v>565</v>
      </c>
      <c r="C355" s="140">
        <v>60445</v>
      </c>
      <c r="D355" s="141">
        <v>0</v>
      </c>
    </row>
    <row r="356" spans="2:4" ht="29" x14ac:dyDescent="0.35">
      <c r="B356" s="139" t="s">
        <v>566</v>
      </c>
      <c r="C356" s="140">
        <v>6481</v>
      </c>
      <c r="D356" s="141">
        <v>0.91847201259286804</v>
      </c>
    </row>
    <row r="357" spans="2:4" x14ac:dyDescent="0.35">
      <c r="B357" s="139" t="s">
        <v>567</v>
      </c>
      <c r="C357" s="140">
        <v>8066</v>
      </c>
      <c r="D357" s="141">
        <v>1.00223279862354</v>
      </c>
    </row>
    <row r="358" spans="2:4" x14ac:dyDescent="0.35">
      <c r="B358" s="139" t="s">
        <v>568</v>
      </c>
      <c r="C358" s="140">
        <v>56377</v>
      </c>
      <c r="D358" s="141">
        <v>0</v>
      </c>
    </row>
    <row r="359" spans="2:4" x14ac:dyDescent="0.35">
      <c r="B359" s="139" t="s">
        <v>569</v>
      </c>
      <c r="C359" s="140">
        <v>57320</v>
      </c>
      <c r="D359" s="141">
        <v>0</v>
      </c>
    </row>
    <row r="360" spans="2:4" x14ac:dyDescent="0.35">
      <c r="B360" s="139" t="s">
        <v>570</v>
      </c>
      <c r="C360" s="140">
        <v>2188</v>
      </c>
      <c r="D360" s="141">
        <v>0</v>
      </c>
    </row>
    <row r="361" spans="2:4" x14ac:dyDescent="0.35">
      <c r="B361" s="139" t="s">
        <v>571</v>
      </c>
      <c r="C361" s="140">
        <v>6518</v>
      </c>
      <c r="D361" s="141">
        <v>0.918404083941606</v>
      </c>
    </row>
    <row r="362" spans="2:4" ht="29" x14ac:dyDescent="0.35">
      <c r="B362" s="139" t="s">
        <v>572</v>
      </c>
      <c r="C362" s="140">
        <v>56858</v>
      </c>
      <c r="D362" s="141">
        <v>0</v>
      </c>
    </row>
    <row r="363" spans="2:4" ht="29" x14ac:dyDescent="0.35">
      <c r="B363" s="139" t="s">
        <v>573</v>
      </c>
      <c r="C363" s="140">
        <v>55103</v>
      </c>
      <c r="D363" s="141">
        <v>0.41100616351279501</v>
      </c>
    </row>
    <row r="364" spans="2:4" x14ac:dyDescent="0.35">
      <c r="B364" s="139" t="s">
        <v>574</v>
      </c>
      <c r="C364" s="140">
        <v>56359</v>
      </c>
      <c r="D364" s="141">
        <v>0</v>
      </c>
    </row>
    <row r="365" spans="2:4" x14ac:dyDescent="0.35">
      <c r="B365" s="139" t="s">
        <v>575</v>
      </c>
      <c r="C365" s="140">
        <v>56468</v>
      </c>
      <c r="D365" s="141">
        <v>0</v>
      </c>
    </row>
    <row r="366" spans="2:4" x14ac:dyDescent="0.35">
      <c r="B366" s="139" t="s">
        <v>576</v>
      </c>
      <c r="C366" s="140">
        <v>56468</v>
      </c>
      <c r="D366" s="141">
        <v>0</v>
      </c>
    </row>
    <row r="367" spans="2:4" x14ac:dyDescent="0.35">
      <c r="B367" s="139" t="s">
        <v>577</v>
      </c>
      <c r="C367" s="140">
        <v>147</v>
      </c>
      <c r="D367" s="141">
        <v>0.388051077694823</v>
      </c>
    </row>
    <row r="368" spans="2:4" ht="29" x14ac:dyDescent="0.35">
      <c r="B368" s="139" t="s">
        <v>578</v>
      </c>
      <c r="C368" s="140">
        <v>6424</v>
      </c>
      <c r="D368" s="141">
        <v>0</v>
      </c>
    </row>
    <row r="369" spans="2:4" x14ac:dyDescent="0.35">
      <c r="B369" s="139" t="s">
        <v>579</v>
      </c>
      <c r="C369" s="140">
        <v>56237</v>
      </c>
      <c r="D369" s="141">
        <v>0.39882681717093099</v>
      </c>
    </row>
    <row r="370" spans="2:4" x14ac:dyDescent="0.35">
      <c r="B370" s="139" t="s">
        <v>580</v>
      </c>
      <c r="C370" s="140">
        <v>57028</v>
      </c>
      <c r="D370" s="141">
        <v>0.37454753921267903</v>
      </c>
    </row>
    <row r="371" spans="2:4" ht="29" x14ac:dyDescent="0.35">
      <c r="B371" s="139" t="s">
        <v>581</v>
      </c>
      <c r="C371" s="140">
        <v>10761</v>
      </c>
      <c r="D371" s="141">
        <v>0.46050116883529701</v>
      </c>
    </row>
    <row r="372" spans="2:4" x14ac:dyDescent="0.35">
      <c r="B372" s="139" t="s">
        <v>582</v>
      </c>
      <c r="C372" s="140">
        <v>56360</v>
      </c>
      <c r="D372" s="141">
        <v>0</v>
      </c>
    </row>
    <row r="373" spans="2:4" x14ac:dyDescent="0.35">
      <c r="B373" s="139" t="s">
        <v>583</v>
      </c>
      <c r="C373" s="140">
        <v>57333</v>
      </c>
      <c r="D373" s="141">
        <v>0</v>
      </c>
    </row>
    <row r="374" spans="2:4" x14ac:dyDescent="0.35">
      <c r="B374" s="139" t="s">
        <v>584</v>
      </c>
      <c r="C374" s="140">
        <v>58126</v>
      </c>
      <c r="D374" s="141">
        <v>0</v>
      </c>
    </row>
    <row r="375" spans="2:4" x14ac:dyDescent="0.35">
      <c r="B375" s="139" t="s">
        <v>585</v>
      </c>
      <c r="C375" s="140">
        <v>58127</v>
      </c>
      <c r="D375" s="141">
        <v>0</v>
      </c>
    </row>
    <row r="376" spans="2:4" x14ac:dyDescent="0.35">
      <c r="B376" s="139" t="s">
        <v>586</v>
      </c>
      <c r="C376" s="140">
        <v>59083</v>
      </c>
      <c r="D376" s="141">
        <v>0</v>
      </c>
    </row>
    <row r="377" spans="2:4" ht="43.5" x14ac:dyDescent="0.35">
      <c r="B377" s="139" t="s">
        <v>587</v>
      </c>
      <c r="C377" s="140">
        <v>57635</v>
      </c>
      <c r="D377" s="141">
        <v>0</v>
      </c>
    </row>
    <row r="378" spans="2:4" x14ac:dyDescent="0.35">
      <c r="B378" s="139" t="s">
        <v>588</v>
      </c>
      <c r="C378" s="140">
        <v>3866</v>
      </c>
      <c r="D378" s="141">
        <v>0</v>
      </c>
    </row>
    <row r="379" spans="2:4" x14ac:dyDescent="0.35">
      <c r="B379" s="139" t="s">
        <v>589</v>
      </c>
      <c r="C379" s="140">
        <v>56613</v>
      </c>
      <c r="D379" s="141">
        <v>0</v>
      </c>
    </row>
    <row r="380" spans="2:4" x14ac:dyDescent="0.35">
      <c r="B380" s="139" t="s">
        <v>590</v>
      </c>
      <c r="C380" s="140">
        <v>3867</v>
      </c>
      <c r="D380" s="141">
        <v>0</v>
      </c>
    </row>
    <row r="381" spans="2:4" x14ac:dyDescent="0.35">
      <c r="B381" s="139" t="s">
        <v>591</v>
      </c>
      <c r="C381" s="140">
        <v>3855</v>
      </c>
      <c r="D381" s="141">
        <v>0</v>
      </c>
    </row>
    <row r="382" spans="2:4" ht="29" x14ac:dyDescent="0.35">
      <c r="B382" s="139" t="s">
        <v>592</v>
      </c>
      <c r="C382" s="140">
        <v>57195</v>
      </c>
      <c r="D382" s="141">
        <v>0</v>
      </c>
    </row>
    <row r="383" spans="2:4" ht="29" x14ac:dyDescent="0.35">
      <c r="B383" s="139" t="s">
        <v>593</v>
      </c>
      <c r="C383" s="140">
        <v>10014</v>
      </c>
      <c r="D383" s="141">
        <v>0</v>
      </c>
    </row>
    <row r="384" spans="2:4" x14ac:dyDescent="0.35">
      <c r="B384" s="139" t="s">
        <v>594</v>
      </c>
      <c r="C384" s="140">
        <v>61084</v>
      </c>
      <c r="D384" s="141">
        <v>0</v>
      </c>
    </row>
    <row r="385" spans="2:4" ht="29" x14ac:dyDescent="0.35">
      <c r="B385" s="139" t="s">
        <v>595</v>
      </c>
      <c r="C385" s="140">
        <v>59010</v>
      </c>
      <c r="D385" s="141">
        <v>0</v>
      </c>
    </row>
    <row r="386" spans="2:4" x14ac:dyDescent="0.35">
      <c r="B386" s="139" t="s">
        <v>596</v>
      </c>
      <c r="C386" s="140">
        <v>56046</v>
      </c>
      <c r="D386" s="141">
        <v>0.39712420255704201</v>
      </c>
    </row>
    <row r="387" spans="2:4" x14ac:dyDescent="0.35">
      <c r="B387" s="139" t="s">
        <v>597</v>
      </c>
      <c r="C387" s="140">
        <v>56466</v>
      </c>
      <c r="D387" s="141">
        <v>0</v>
      </c>
    </row>
    <row r="388" spans="2:4" x14ac:dyDescent="0.35">
      <c r="B388" s="139" t="s">
        <v>598</v>
      </c>
      <c r="C388" s="140">
        <v>56466</v>
      </c>
      <c r="D388" s="141">
        <v>0</v>
      </c>
    </row>
    <row r="389" spans="2:4" x14ac:dyDescent="0.35">
      <c r="B389" s="139" t="s">
        <v>599</v>
      </c>
      <c r="C389" s="140">
        <v>57039</v>
      </c>
      <c r="D389" s="141">
        <v>0</v>
      </c>
    </row>
    <row r="390" spans="2:4" ht="43.5" x14ac:dyDescent="0.35">
      <c r="B390" s="139" t="s">
        <v>600</v>
      </c>
      <c r="C390" s="140">
        <v>57446</v>
      </c>
      <c r="D390" s="141">
        <v>0</v>
      </c>
    </row>
    <row r="391" spans="2:4" x14ac:dyDescent="0.35">
      <c r="B391" s="139" t="s">
        <v>601</v>
      </c>
      <c r="C391" s="140">
        <v>3847</v>
      </c>
      <c r="D391" s="141">
        <v>0</v>
      </c>
    </row>
    <row r="392" spans="2:4" ht="29" x14ac:dyDescent="0.35">
      <c r="B392" s="139" t="s">
        <v>602</v>
      </c>
      <c r="C392" s="140">
        <v>58557</v>
      </c>
      <c r="D392" s="141">
        <v>0.40365436263350202</v>
      </c>
    </row>
    <row r="393" spans="2:4" ht="29" x14ac:dyDescent="0.35">
      <c r="B393" s="139" t="s">
        <v>603</v>
      </c>
      <c r="C393" s="140">
        <v>55481</v>
      </c>
      <c r="D393" s="141">
        <v>0.38738838043096102</v>
      </c>
    </row>
    <row r="394" spans="2:4" x14ac:dyDescent="0.35">
      <c r="B394" s="139" t="s">
        <v>604</v>
      </c>
      <c r="C394" s="140">
        <v>57707</v>
      </c>
      <c r="D394" s="141">
        <v>0</v>
      </c>
    </row>
    <row r="395" spans="2:4" ht="43.5" x14ac:dyDescent="0.35">
      <c r="B395" s="139" t="s">
        <v>605</v>
      </c>
      <c r="C395" s="140">
        <v>3887</v>
      </c>
      <c r="D395" s="141">
        <v>0</v>
      </c>
    </row>
    <row r="396" spans="2:4" ht="29" x14ac:dyDescent="0.35">
      <c r="B396" s="139" t="s">
        <v>606</v>
      </c>
      <c r="C396" s="140">
        <v>6200</v>
      </c>
      <c r="D396" s="141">
        <v>0</v>
      </c>
    </row>
    <row r="397" spans="2:4" ht="43.5" x14ac:dyDescent="0.35">
      <c r="B397" s="139" t="s">
        <v>607</v>
      </c>
      <c r="C397" s="140">
        <v>3883</v>
      </c>
      <c r="D397" s="141">
        <v>0</v>
      </c>
    </row>
    <row r="398" spans="2:4" ht="43.5" x14ac:dyDescent="0.35">
      <c r="B398" s="139" t="s">
        <v>608</v>
      </c>
      <c r="C398" s="140">
        <v>3883</v>
      </c>
      <c r="D398" s="141">
        <v>0</v>
      </c>
    </row>
    <row r="399" spans="2:4" ht="29" x14ac:dyDescent="0.35">
      <c r="B399" s="139" t="s">
        <v>609</v>
      </c>
      <c r="C399" s="140">
        <v>3888</v>
      </c>
      <c r="D399" s="141">
        <v>0</v>
      </c>
    </row>
    <row r="400" spans="2:4" ht="29" x14ac:dyDescent="0.35">
      <c r="B400" s="139" t="s">
        <v>610</v>
      </c>
      <c r="C400" s="140">
        <v>3886</v>
      </c>
      <c r="D400" s="141">
        <v>0</v>
      </c>
    </row>
    <row r="401" spans="2:4" x14ac:dyDescent="0.35">
      <c r="B401" s="139" t="s">
        <v>611</v>
      </c>
      <c r="C401" s="140">
        <v>425</v>
      </c>
      <c r="D401" s="141">
        <v>0</v>
      </c>
    </row>
    <row r="402" spans="2:4" x14ac:dyDescent="0.35">
      <c r="B402" s="139" t="s">
        <v>612</v>
      </c>
      <c r="C402" s="140">
        <v>57079</v>
      </c>
      <c r="D402" s="141">
        <v>0</v>
      </c>
    </row>
    <row r="403" spans="2:4" x14ac:dyDescent="0.35">
      <c r="B403" s="139" t="s">
        <v>613</v>
      </c>
      <c r="C403" s="140">
        <v>57107</v>
      </c>
      <c r="D403" s="141">
        <v>0</v>
      </c>
    </row>
    <row r="404" spans="2:4" ht="29" x14ac:dyDescent="0.35">
      <c r="B404" s="139" t="s">
        <v>614</v>
      </c>
      <c r="C404" s="140">
        <v>55700</v>
      </c>
      <c r="D404" s="141">
        <v>0.401867749488027</v>
      </c>
    </row>
    <row r="405" spans="2:4" ht="29" x14ac:dyDescent="0.35">
      <c r="B405" s="139" t="s">
        <v>615</v>
      </c>
      <c r="C405" s="140">
        <v>57859</v>
      </c>
      <c r="D405" s="141">
        <v>0</v>
      </c>
    </row>
    <row r="406" spans="2:4" x14ac:dyDescent="0.35">
      <c r="B406" s="139" t="s">
        <v>616</v>
      </c>
      <c r="C406" s="140">
        <v>9095</v>
      </c>
      <c r="D406" s="141">
        <v>0</v>
      </c>
    </row>
    <row r="407" spans="2:4" ht="29" x14ac:dyDescent="0.35">
      <c r="B407" s="139" t="s">
        <v>617</v>
      </c>
      <c r="C407" s="140">
        <v>58099</v>
      </c>
      <c r="D407" s="141">
        <v>0</v>
      </c>
    </row>
    <row r="408" spans="2:4" x14ac:dyDescent="0.35">
      <c r="B408" s="139" t="s">
        <v>618</v>
      </c>
      <c r="C408" s="140">
        <v>60009</v>
      </c>
      <c r="D408" s="141">
        <v>0</v>
      </c>
    </row>
    <row r="409" spans="2:4" x14ac:dyDescent="0.35">
      <c r="B409" s="139" t="s">
        <v>619</v>
      </c>
      <c r="C409" s="140">
        <v>455</v>
      </c>
      <c r="D409" s="141">
        <v>0</v>
      </c>
    </row>
    <row r="410" spans="2:4" x14ac:dyDescent="0.35">
      <c r="B410" s="139" t="s">
        <v>620</v>
      </c>
      <c r="C410" s="140">
        <v>262</v>
      </c>
      <c r="D410" s="141">
        <v>0</v>
      </c>
    </row>
    <row r="411" spans="2:4" x14ac:dyDescent="0.35">
      <c r="B411" s="139" t="s">
        <v>621</v>
      </c>
      <c r="C411" s="140">
        <v>4162</v>
      </c>
      <c r="D411" s="141">
        <v>1.07438894587501</v>
      </c>
    </row>
    <row r="412" spans="2:4" x14ac:dyDescent="0.35">
      <c r="B412" s="139" t="s">
        <v>622</v>
      </c>
      <c r="C412" s="140">
        <v>4941</v>
      </c>
      <c r="D412" s="141">
        <v>1.07217851969694</v>
      </c>
    </row>
    <row r="413" spans="2:4" ht="29" x14ac:dyDescent="0.35">
      <c r="B413" s="139" t="s">
        <v>623</v>
      </c>
      <c r="C413" s="140">
        <v>58022</v>
      </c>
      <c r="D413" s="141">
        <v>0</v>
      </c>
    </row>
    <row r="414" spans="2:4" x14ac:dyDescent="0.35">
      <c r="B414" s="139" t="s">
        <v>624</v>
      </c>
      <c r="C414" s="140">
        <v>56177</v>
      </c>
      <c r="D414" s="141">
        <v>0.45994272340307701</v>
      </c>
    </row>
    <row r="415" spans="2:4" x14ac:dyDescent="0.35">
      <c r="B415" s="139" t="s">
        <v>625</v>
      </c>
      <c r="C415" s="140">
        <v>7936</v>
      </c>
      <c r="D415" s="141">
        <v>0</v>
      </c>
    </row>
    <row r="416" spans="2:4" x14ac:dyDescent="0.35">
      <c r="B416" s="139" t="s">
        <v>626</v>
      </c>
      <c r="C416" s="140">
        <v>3869</v>
      </c>
      <c r="D416" s="141">
        <v>0</v>
      </c>
    </row>
    <row r="417" spans="2:4" ht="43.5" x14ac:dyDescent="0.35">
      <c r="B417" s="139" t="s">
        <v>627</v>
      </c>
      <c r="C417" s="140">
        <v>3913</v>
      </c>
      <c r="D417" s="141">
        <v>0</v>
      </c>
    </row>
    <row r="418" spans="2:4" x14ac:dyDescent="0.35">
      <c r="B418" s="139" t="s">
        <v>628</v>
      </c>
      <c r="C418" s="140">
        <v>8224</v>
      </c>
      <c r="D418" s="141">
        <v>1.02279542575061</v>
      </c>
    </row>
    <row r="419" spans="2:4" x14ac:dyDescent="0.35">
      <c r="B419" s="139" t="s">
        <v>629</v>
      </c>
      <c r="C419" s="140">
        <v>57290</v>
      </c>
      <c r="D419" s="141">
        <v>0</v>
      </c>
    </row>
    <row r="420" spans="2:4" ht="29" x14ac:dyDescent="0.35">
      <c r="B420" s="139" t="s">
        <v>630</v>
      </c>
      <c r="C420" s="140">
        <v>57290</v>
      </c>
      <c r="D420" s="141">
        <v>0</v>
      </c>
    </row>
    <row r="421" spans="2:4" ht="29" x14ac:dyDescent="0.35">
      <c r="B421" s="139" t="s">
        <v>631</v>
      </c>
      <c r="C421" s="140">
        <v>62268</v>
      </c>
      <c r="D421" s="141">
        <v>0</v>
      </c>
    </row>
    <row r="422" spans="2:4" x14ac:dyDescent="0.35">
      <c r="B422" s="139" t="s">
        <v>632</v>
      </c>
      <c r="C422" s="140">
        <v>2199</v>
      </c>
      <c r="D422" s="141">
        <v>0</v>
      </c>
    </row>
    <row r="423" spans="2:4" x14ac:dyDescent="0.35">
      <c r="B423" s="139" t="s">
        <v>633</v>
      </c>
      <c r="C423" s="140">
        <v>116</v>
      </c>
      <c r="D423" s="141">
        <v>0.74950746048160699</v>
      </c>
    </row>
    <row r="424" spans="2:4" ht="29" x14ac:dyDescent="0.35">
      <c r="B424" s="139" t="s">
        <v>634</v>
      </c>
      <c r="C424" s="140">
        <v>6521</v>
      </c>
      <c r="D424" s="141">
        <v>0</v>
      </c>
    </row>
    <row r="425" spans="2:4" ht="29" x14ac:dyDescent="0.35">
      <c r="B425" s="139" t="s">
        <v>635</v>
      </c>
      <c r="C425" s="140">
        <v>50421</v>
      </c>
      <c r="D425" s="141">
        <v>0</v>
      </c>
    </row>
    <row r="426" spans="2:4" x14ac:dyDescent="0.35">
      <c r="B426" s="139" t="s">
        <v>636</v>
      </c>
      <c r="C426" s="140">
        <v>60010</v>
      </c>
      <c r="D426" s="141">
        <v>0</v>
      </c>
    </row>
    <row r="427" spans="2:4" x14ac:dyDescent="0.35">
      <c r="B427" s="139" t="s">
        <v>637</v>
      </c>
      <c r="C427" s="140">
        <v>3014</v>
      </c>
      <c r="D427" s="141">
        <v>0</v>
      </c>
    </row>
    <row r="428" spans="2:4" ht="29" x14ac:dyDescent="0.35">
      <c r="B428" s="139" t="s">
        <v>638</v>
      </c>
      <c r="C428" s="140">
        <v>6008</v>
      </c>
      <c r="D428" s="141">
        <v>0</v>
      </c>
    </row>
    <row r="429" spans="2:4" x14ac:dyDescent="0.35">
      <c r="B429" s="139" t="s">
        <v>639</v>
      </c>
      <c r="C429" s="140">
        <v>57530</v>
      </c>
      <c r="D429" s="141">
        <v>0</v>
      </c>
    </row>
    <row r="430" spans="2:4" x14ac:dyDescent="0.35">
      <c r="B430" s="139" t="s">
        <v>640</v>
      </c>
      <c r="C430" s="140">
        <v>447</v>
      </c>
      <c r="D430" s="141">
        <v>0</v>
      </c>
    </row>
    <row r="431" spans="2:4" x14ac:dyDescent="0.35">
      <c r="B431" s="139" t="s">
        <v>641</v>
      </c>
      <c r="C431" s="140">
        <v>58319</v>
      </c>
      <c r="D431" s="141">
        <v>0</v>
      </c>
    </row>
    <row r="432" spans="2:4" x14ac:dyDescent="0.35">
      <c r="B432" s="139" t="s">
        <v>642</v>
      </c>
      <c r="C432" s="140">
        <v>58319</v>
      </c>
      <c r="D432" s="141">
        <v>0</v>
      </c>
    </row>
    <row r="433" spans="2:4" x14ac:dyDescent="0.35">
      <c r="B433" s="139" t="s">
        <v>643</v>
      </c>
      <c r="C433" s="140">
        <v>56789</v>
      </c>
      <c r="D433" s="141">
        <v>0</v>
      </c>
    </row>
    <row r="434" spans="2:4" x14ac:dyDescent="0.35">
      <c r="B434" s="139" t="s">
        <v>644</v>
      </c>
      <c r="C434" s="140">
        <v>56563</v>
      </c>
      <c r="D434" s="141">
        <v>0</v>
      </c>
    </row>
    <row r="435" spans="2:4" x14ac:dyDescent="0.35">
      <c r="B435" s="139" t="s">
        <v>645</v>
      </c>
      <c r="C435" s="140">
        <v>3048</v>
      </c>
      <c r="D435" s="141">
        <v>0</v>
      </c>
    </row>
    <row r="436" spans="2:4" x14ac:dyDescent="0.35">
      <c r="B436" s="139" t="s">
        <v>646</v>
      </c>
      <c r="C436" s="140">
        <v>58155</v>
      </c>
      <c r="D436" s="141">
        <v>0</v>
      </c>
    </row>
    <row r="437" spans="2:4" ht="29" x14ac:dyDescent="0.35">
      <c r="B437" s="139" t="s">
        <v>647</v>
      </c>
      <c r="C437" s="140">
        <v>56093</v>
      </c>
      <c r="D437" s="141">
        <v>0</v>
      </c>
    </row>
    <row r="438" spans="2:4" x14ac:dyDescent="0.35">
      <c r="B438" s="139" t="s">
        <v>648</v>
      </c>
      <c r="C438" s="140">
        <v>56227</v>
      </c>
      <c r="D438" s="141">
        <v>0.37455182234377798</v>
      </c>
    </row>
    <row r="439" spans="2:4" x14ac:dyDescent="0.35">
      <c r="B439" s="139" t="s">
        <v>649</v>
      </c>
      <c r="C439" s="140">
        <v>58266</v>
      </c>
      <c r="D439" s="141">
        <v>0.55351080425292998</v>
      </c>
    </row>
    <row r="440" spans="2:4" x14ac:dyDescent="0.35">
      <c r="B440" s="139" t="s">
        <v>358</v>
      </c>
      <c r="C440" s="140">
        <v>835</v>
      </c>
      <c r="D440" s="141">
        <v>0</v>
      </c>
    </row>
    <row r="441" spans="2:4" x14ac:dyDescent="0.35">
      <c r="B441" s="139" t="s">
        <v>360</v>
      </c>
      <c r="C441" s="140">
        <v>427</v>
      </c>
      <c r="D441" s="141">
        <v>0</v>
      </c>
    </row>
    <row r="442" spans="2:4" ht="29" x14ac:dyDescent="0.35">
      <c r="B442" s="139" t="s">
        <v>361</v>
      </c>
      <c r="C442" s="140">
        <v>55455</v>
      </c>
      <c r="D442" s="141">
        <v>0.444553323797025</v>
      </c>
    </row>
    <row r="443" spans="2:4" ht="29" x14ac:dyDescent="0.35">
      <c r="B443" s="139" t="s">
        <v>362</v>
      </c>
      <c r="C443" s="140">
        <v>56321</v>
      </c>
      <c r="D443" s="141">
        <v>0</v>
      </c>
    </row>
    <row r="444" spans="2:4" ht="29" x14ac:dyDescent="0.35">
      <c r="B444" s="139" t="s">
        <v>363</v>
      </c>
      <c r="C444" s="140">
        <v>57995</v>
      </c>
      <c r="D444" s="141">
        <v>0</v>
      </c>
    </row>
    <row r="445" spans="2:4" ht="29" x14ac:dyDescent="0.35">
      <c r="B445" s="139" t="s">
        <v>364</v>
      </c>
      <c r="C445" s="140">
        <v>7605</v>
      </c>
      <c r="D445" s="141">
        <v>0.397642261561372</v>
      </c>
    </row>
    <row r="446" spans="2:4" x14ac:dyDescent="0.35">
      <c r="B446" s="139" t="s">
        <v>365</v>
      </c>
      <c r="C446" s="140">
        <v>56842</v>
      </c>
      <c r="D446" s="141">
        <v>0</v>
      </c>
    </row>
    <row r="447" spans="2:4" x14ac:dyDescent="0.35">
      <c r="B447" s="139" t="s">
        <v>366</v>
      </c>
      <c r="C447" s="140">
        <v>62399</v>
      </c>
      <c r="D447" s="141">
        <v>0</v>
      </c>
    </row>
    <row r="448" spans="2:4" x14ac:dyDescent="0.35">
      <c r="B448" s="139" t="s">
        <v>367</v>
      </c>
      <c r="C448" s="140">
        <v>62399</v>
      </c>
      <c r="D448" s="141">
        <v>0</v>
      </c>
    </row>
    <row r="449" spans="2:4" x14ac:dyDescent="0.35">
      <c r="B449" s="139" t="s">
        <v>368</v>
      </c>
      <c r="C449" s="140">
        <v>62399</v>
      </c>
      <c r="D449" s="141">
        <v>0</v>
      </c>
    </row>
    <row r="450" spans="2:4" x14ac:dyDescent="0.35">
      <c r="B450" s="139" t="s">
        <v>369</v>
      </c>
      <c r="C450" s="140">
        <v>118</v>
      </c>
      <c r="D450" s="141">
        <v>0.737427147624926</v>
      </c>
    </row>
    <row r="451" spans="2:4" x14ac:dyDescent="0.35">
      <c r="B451" s="139" t="s">
        <v>370</v>
      </c>
      <c r="C451" s="140">
        <v>57456</v>
      </c>
      <c r="D451" s="141">
        <v>6.8658370786516806E-2</v>
      </c>
    </row>
    <row r="452" spans="2:4" x14ac:dyDescent="0.35">
      <c r="B452" s="139" t="s">
        <v>371</v>
      </c>
      <c r="C452" s="140">
        <v>2451</v>
      </c>
      <c r="D452" s="141">
        <v>1.1662211685210899</v>
      </c>
    </row>
    <row r="453" spans="2:4" x14ac:dyDescent="0.35">
      <c r="B453" s="139" t="s">
        <v>372</v>
      </c>
      <c r="C453" s="140">
        <v>8068</v>
      </c>
      <c r="D453" s="141">
        <v>0.41204725448117302</v>
      </c>
    </row>
    <row r="454" spans="2:4" x14ac:dyDescent="0.35">
      <c r="B454" s="139" t="s">
        <v>373</v>
      </c>
      <c r="C454" s="140">
        <v>56843</v>
      </c>
      <c r="D454" s="141">
        <v>0</v>
      </c>
    </row>
    <row r="455" spans="2:4" x14ac:dyDescent="0.35">
      <c r="B455" s="139" t="s">
        <v>374</v>
      </c>
      <c r="C455" s="140">
        <v>56843</v>
      </c>
      <c r="D455" s="141">
        <v>0</v>
      </c>
    </row>
    <row r="456" spans="2:4" x14ac:dyDescent="0.35">
      <c r="B456" s="139" t="s">
        <v>375</v>
      </c>
      <c r="C456" s="140">
        <v>55841</v>
      </c>
      <c r="D456" s="141">
        <v>0.40951573987340001</v>
      </c>
    </row>
    <row r="457" spans="2:4" x14ac:dyDescent="0.35">
      <c r="B457" s="139" t="s">
        <v>376</v>
      </c>
      <c r="C457" s="140">
        <v>60748</v>
      </c>
      <c r="D457" s="141">
        <v>0</v>
      </c>
    </row>
    <row r="458" spans="2:4" x14ac:dyDescent="0.35">
      <c r="B458" s="139" t="s">
        <v>377</v>
      </c>
      <c r="C458" s="140">
        <v>54249</v>
      </c>
      <c r="D458" s="141">
        <v>0</v>
      </c>
    </row>
    <row r="459" spans="2:4" ht="29" x14ac:dyDescent="0.35">
      <c r="B459" s="139" t="s">
        <v>378</v>
      </c>
      <c r="C459" s="140">
        <v>3860</v>
      </c>
      <c r="D459" s="141">
        <v>0</v>
      </c>
    </row>
    <row r="460" spans="2:4" ht="29" x14ac:dyDescent="0.35">
      <c r="B460" s="139" t="s">
        <v>379</v>
      </c>
      <c r="C460" s="140">
        <v>55177</v>
      </c>
      <c r="D460" s="141">
        <v>0.42371149258474999</v>
      </c>
    </row>
    <row r="461" spans="2:4" x14ac:dyDescent="0.35">
      <c r="B461" s="139" t="s">
        <v>380</v>
      </c>
      <c r="C461" s="140">
        <v>56320</v>
      </c>
      <c r="D461" s="141">
        <v>0</v>
      </c>
    </row>
    <row r="462" spans="2:4" x14ac:dyDescent="0.35">
      <c r="B462" s="139" t="s">
        <v>381</v>
      </c>
      <c r="C462" s="140">
        <v>57192</v>
      </c>
      <c r="D462" s="141">
        <v>0</v>
      </c>
    </row>
    <row r="463" spans="2:4" ht="29" x14ac:dyDescent="0.35">
      <c r="B463" s="139" t="s">
        <v>382</v>
      </c>
      <c r="C463" s="140">
        <v>8223</v>
      </c>
      <c r="D463" s="141">
        <v>0.98694613634454198</v>
      </c>
    </row>
    <row r="464" spans="2:4" x14ac:dyDescent="0.35">
      <c r="B464" s="139" t="s">
        <v>383</v>
      </c>
      <c r="C464" s="140">
        <v>57096</v>
      </c>
      <c r="D464" s="141">
        <v>0</v>
      </c>
    </row>
    <row r="465" spans="2:4" ht="29" x14ac:dyDescent="0.35">
      <c r="B465" s="139" t="s">
        <v>384</v>
      </c>
      <c r="C465" s="140">
        <v>50654</v>
      </c>
      <c r="D465" s="141">
        <v>3.7762228975853497E-2</v>
      </c>
    </row>
    <row r="466" spans="2:4" x14ac:dyDescent="0.35">
      <c r="B466" s="139" t="s">
        <v>385</v>
      </c>
      <c r="C466" s="140">
        <v>54665</v>
      </c>
      <c r="D466" s="141">
        <v>0</v>
      </c>
    </row>
    <row r="467" spans="2:4" x14ac:dyDescent="0.35">
      <c r="B467" s="139" t="s">
        <v>386</v>
      </c>
      <c r="C467" s="140">
        <v>54666</v>
      </c>
      <c r="D467" s="141">
        <v>0</v>
      </c>
    </row>
    <row r="468" spans="2:4" x14ac:dyDescent="0.35">
      <c r="B468" s="139" t="s">
        <v>387</v>
      </c>
      <c r="C468" s="140">
        <v>61858</v>
      </c>
      <c r="D468" s="141">
        <v>0</v>
      </c>
    </row>
    <row r="469" spans="2:4" x14ac:dyDescent="0.35">
      <c r="B469" s="139" t="s">
        <v>388</v>
      </c>
      <c r="C469" s="140">
        <v>54476</v>
      </c>
      <c r="D469" s="141">
        <v>0.44875620352988499</v>
      </c>
    </row>
    <row r="470" spans="2:4" ht="29" x14ac:dyDescent="0.35">
      <c r="B470" s="139" t="s">
        <v>389</v>
      </c>
      <c r="C470" s="140">
        <v>54854</v>
      </c>
      <c r="D470" s="141">
        <v>0.72155303030302997</v>
      </c>
    </row>
    <row r="471" spans="2:4" x14ac:dyDescent="0.35">
      <c r="B471" s="139" t="s">
        <v>390</v>
      </c>
      <c r="C471" s="140">
        <v>55522</v>
      </c>
      <c r="D471" s="141">
        <v>0.62986502184641302</v>
      </c>
    </row>
    <row r="472" spans="2:4" x14ac:dyDescent="0.35">
      <c r="B472" s="139" t="s">
        <v>391</v>
      </c>
      <c r="C472" s="140">
        <v>3850</v>
      </c>
      <c r="D472" s="141">
        <v>0</v>
      </c>
    </row>
    <row r="473" spans="2:4" x14ac:dyDescent="0.35">
      <c r="B473" s="139" t="s">
        <v>393</v>
      </c>
      <c r="C473" s="140">
        <v>52015</v>
      </c>
      <c r="D473" s="141">
        <v>6.6187028766109199E-2</v>
      </c>
    </row>
    <row r="474" spans="2:4" ht="29" x14ac:dyDescent="0.35">
      <c r="B474" s="139" t="s">
        <v>394</v>
      </c>
      <c r="C474" s="140">
        <v>57353</v>
      </c>
      <c r="D474" s="141">
        <v>0</v>
      </c>
    </row>
    <row r="475" spans="2:4" x14ac:dyDescent="0.35">
      <c r="B475" s="139" t="s">
        <v>395</v>
      </c>
      <c r="C475" s="140">
        <v>2195</v>
      </c>
      <c r="D475" s="141">
        <v>0</v>
      </c>
    </row>
    <row r="476" spans="2:4" ht="29" x14ac:dyDescent="0.35">
      <c r="B476" s="139" t="s">
        <v>396</v>
      </c>
      <c r="C476" s="140">
        <v>57496</v>
      </c>
      <c r="D476" s="141">
        <v>0</v>
      </c>
    </row>
    <row r="477" spans="2:4" x14ac:dyDescent="0.35">
      <c r="B477" s="139" t="s">
        <v>397</v>
      </c>
      <c r="C477" s="140">
        <v>57327</v>
      </c>
      <c r="D477" s="141">
        <v>0</v>
      </c>
    </row>
    <row r="478" spans="2:4" ht="29" x14ac:dyDescent="0.35">
      <c r="B478" s="139" t="s">
        <v>398</v>
      </c>
      <c r="C478" s="140">
        <v>3845</v>
      </c>
      <c r="D478" s="141">
        <v>1.1356572515222401</v>
      </c>
    </row>
    <row r="479" spans="2:4" x14ac:dyDescent="0.35">
      <c r="B479" s="139" t="s">
        <v>399</v>
      </c>
      <c r="C479" s="140">
        <v>56224</v>
      </c>
      <c r="D479" s="141">
        <v>1.0306161322449401</v>
      </c>
    </row>
    <row r="480" spans="2:4" ht="29" x14ac:dyDescent="0.35">
      <c r="B480" s="139" t="s">
        <v>400</v>
      </c>
      <c r="C480" s="140">
        <v>58571</v>
      </c>
      <c r="D480" s="141">
        <v>0</v>
      </c>
    </row>
    <row r="481" spans="2:4" ht="43.5" x14ac:dyDescent="0.35">
      <c r="B481" s="139" t="s">
        <v>401</v>
      </c>
      <c r="C481" s="140">
        <v>60785</v>
      </c>
      <c r="D481" s="141">
        <v>0</v>
      </c>
    </row>
    <row r="482" spans="2:4" ht="29" x14ac:dyDescent="0.35">
      <c r="B482" s="139" t="s">
        <v>402</v>
      </c>
      <c r="C482" s="140">
        <v>62980</v>
      </c>
      <c r="D482" s="141">
        <v>0</v>
      </c>
    </row>
    <row r="483" spans="2:4" x14ac:dyDescent="0.35">
      <c r="B483" s="139" t="s">
        <v>403</v>
      </c>
      <c r="C483" s="140">
        <v>56460</v>
      </c>
      <c r="D483" s="141">
        <v>0</v>
      </c>
    </row>
    <row r="484" spans="2:4" x14ac:dyDescent="0.35">
      <c r="B484" s="139" t="s">
        <v>404</v>
      </c>
      <c r="C484" s="140">
        <v>3861</v>
      </c>
      <c r="D484" s="141">
        <v>0</v>
      </c>
    </row>
    <row r="485" spans="2:4" x14ac:dyDescent="0.35">
      <c r="B485" s="139" t="s">
        <v>405</v>
      </c>
      <c r="C485" s="140">
        <v>9096</v>
      </c>
      <c r="D485" s="141">
        <v>0</v>
      </c>
    </row>
    <row r="486" spans="2:4" ht="29" x14ac:dyDescent="0.35">
      <c r="B486" s="139" t="s">
        <v>406</v>
      </c>
      <c r="C486" s="140">
        <v>58324</v>
      </c>
      <c r="D486" s="141">
        <v>0</v>
      </c>
    </row>
    <row r="487" spans="2:4" x14ac:dyDescent="0.35">
      <c r="B487" s="139" t="s">
        <v>407</v>
      </c>
      <c r="C487" s="140">
        <v>57188</v>
      </c>
      <c r="D487" s="141">
        <v>0</v>
      </c>
    </row>
    <row r="488" spans="2:4" ht="29" x14ac:dyDescent="0.35">
      <c r="B488" s="139" t="s">
        <v>408</v>
      </c>
      <c r="C488" s="140">
        <v>60421</v>
      </c>
      <c r="D488" s="141">
        <v>0</v>
      </c>
    </row>
    <row r="489" spans="2:4" x14ac:dyDescent="0.35">
      <c r="B489" s="139" t="s">
        <v>409</v>
      </c>
      <c r="C489" s="140">
        <v>61582</v>
      </c>
      <c r="D489" s="141">
        <v>0</v>
      </c>
    </row>
    <row r="490" spans="2:4" x14ac:dyDescent="0.35">
      <c r="B490" s="139" t="s">
        <v>410</v>
      </c>
      <c r="C490" s="140">
        <v>117</v>
      </c>
      <c r="D490" s="141">
        <v>0.46616681775635499</v>
      </c>
    </row>
    <row r="491" spans="2:4" ht="29" x14ac:dyDescent="0.35">
      <c r="B491" s="139" t="s">
        <v>411</v>
      </c>
      <c r="C491" s="140">
        <v>55622</v>
      </c>
      <c r="D491" s="141">
        <v>0.59104634407102696</v>
      </c>
    </row>
    <row r="492" spans="2:4" x14ac:dyDescent="0.35">
      <c r="B492" s="139" t="s">
        <v>412</v>
      </c>
      <c r="C492" s="140">
        <v>56487</v>
      </c>
      <c r="D492" s="141">
        <v>0</v>
      </c>
    </row>
    <row r="493" spans="2:4" ht="29" x14ac:dyDescent="0.35">
      <c r="B493" s="139" t="s">
        <v>413</v>
      </c>
      <c r="C493" s="140">
        <v>6120</v>
      </c>
      <c r="D493" s="141">
        <v>1.5593318391931601</v>
      </c>
    </row>
    <row r="494" spans="2:4" x14ac:dyDescent="0.35">
      <c r="B494" s="139" t="s">
        <v>414</v>
      </c>
      <c r="C494" s="140">
        <v>56322</v>
      </c>
      <c r="D494" s="141">
        <v>0</v>
      </c>
    </row>
    <row r="495" spans="2:4" x14ac:dyDescent="0.35">
      <c r="B495" s="139" t="s">
        <v>415</v>
      </c>
      <c r="C495" s="140">
        <v>56952</v>
      </c>
      <c r="D495" s="141">
        <v>0</v>
      </c>
    </row>
    <row r="496" spans="2:4" x14ac:dyDescent="0.35">
      <c r="B496" s="139" t="s">
        <v>416</v>
      </c>
      <c r="C496" s="140">
        <v>57159</v>
      </c>
      <c r="D496" s="141">
        <v>0</v>
      </c>
    </row>
    <row r="497" spans="2:4" ht="43.5" x14ac:dyDescent="0.35">
      <c r="B497" s="139" t="s">
        <v>417</v>
      </c>
      <c r="C497" s="140">
        <v>56702</v>
      </c>
      <c r="D497" s="141">
        <v>0</v>
      </c>
    </row>
    <row r="498" spans="2:4" x14ac:dyDescent="0.35">
      <c r="B498" s="139" t="s">
        <v>418</v>
      </c>
      <c r="C498" s="140">
        <v>56301</v>
      </c>
      <c r="D498" s="141">
        <v>0</v>
      </c>
    </row>
    <row r="499" spans="2:4" x14ac:dyDescent="0.35">
      <c r="B499" s="139" t="s">
        <v>419</v>
      </c>
      <c r="C499" s="140">
        <v>61345</v>
      </c>
      <c r="D499" s="141">
        <v>0</v>
      </c>
    </row>
    <row r="500" spans="2:4" x14ac:dyDescent="0.35">
      <c r="B500" s="139" t="s">
        <v>420</v>
      </c>
      <c r="C500" s="140">
        <v>3852</v>
      </c>
      <c r="D500" s="141">
        <v>0</v>
      </c>
    </row>
    <row r="501" spans="2:4" x14ac:dyDescent="0.35">
      <c r="B501" s="139" t="s">
        <v>421</v>
      </c>
      <c r="C501" s="140">
        <v>120</v>
      </c>
      <c r="D501" s="141">
        <v>0.671092013486975</v>
      </c>
    </row>
    <row r="502" spans="2:4" ht="29" x14ac:dyDescent="0.35">
      <c r="B502" s="139" t="s">
        <v>422</v>
      </c>
      <c r="C502" s="140">
        <v>54694</v>
      </c>
      <c r="D502" s="141">
        <v>0.51112067643699799</v>
      </c>
    </row>
    <row r="503" spans="2:4" ht="29" x14ac:dyDescent="0.35">
      <c r="B503" s="139" t="s">
        <v>255</v>
      </c>
      <c r="C503" s="140">
        <v>56898</v>
      </c>
      <c r="D503" s="141">
        <v>3.7150182831705851E-3</v>
      </c>
    </row>
    <row r="504" spans="2:4" x14ac:dyDescent="0.35">
      <c r="B504" s="139" t="s">
        <v>302</v>
      </c>
      <c r="C504" s="140">
        <v>58437</v>
      </c>
      <c r="D504" s="141">
        <v>2.5236802360566186E-3</v>
      </c>
    </row>
    <row r="505" spans="2:4" x14ac:dyDescent="0.35">
      <c r="B505" s="139" t="s">
        <v>650</v>
      </c>
      <c r="C505" s="140">
        <v>56895</v>
      </c>
      <c r="D505" s="141">
        <v>2.6919838608455145E-3</v>
      </c>
    </row>
    <row r="506" spans="2:4" x14ac:dyDescent="0.35">
      <c r="B506" s="139" t="s">
        <v>651</v>
      </c>
      <c r="C506" s="140">
        <v>56897</v>
      </c>
      <c r="D506" s="141">
        <v>2.6931113120461161E-3</v>
      </c>
    </row>
    <row r="507" spans="2:4" x14ac:dyDescent="0.35">
      <c r="B507" s="139" t="s">
        <v>301</v>
      </c>
      <c r="C507" s="140">
        <v>58436</v>
      </c>
      <c r="D507" s="141">
        <v>2.6091992479448031E-3</v>
      </c>
    </row>
    <row r="508" spans="2:4" x14ac:dyDescent="0.35">
      <c r="B508" s="139" t="s">
        <v>652</v>
      </c>
      <c r="C508" s="140">
        <v>56428</v>
      </c>
      <c r="D508" s="141">
        <v>2.3345509064220406E-3</v>
      </c>
    </row>
    <row r="509" spans="2:4" x14ac:dyDescent="0.35">
      <c r="B509" s="139" t="s">
        <v>300</v>
      </c>
      <c r="C509" s="140">
        <v>58435</v>
      </c>
      <c r="D509" s="141">
        <v>2.6095052029417084E-3</v>
      </c>
    </row>
    <row r="510" spans="2:4" ht="29" x14ac:dyDescent="0.35">
      <c r="B510" s="139" t="s">
        <v>653</v>
      </c>
      <c r="C510" s="140">
        <v>56706</v>
      </c>
      <c r="D510" s="141">
        <v>2.8670967513188542E-2</v>
      </c>
    </row>
    <row r="511" spans="2:4" ht="29" x14ac:dyDescent="0.35">
      <c r="B511" s="139" t="s">
        <v>304</v>
      </c>
      <c r="C511" s="140">
        <v>59461</v>
      </c>
      <c r="D511" s="141">
        <v>2.9464338825462449E-3</v>
      </c>
    </row>
    <row r="512" spans="2:4" x14ac:dyDescent="0.35">
      <c r="B512" s="139" t="s">
        <v>654</v>
      </c>
      <c r="C512" s="140">
        <v>10648</v>
      </c>
      <c r="D512" s="141">
        <v>3.0093687487977422E-3</v>
      </c>
    </row>
    <row r="513" spans="2:4" x14ac:dyDescent="0.35">
      <c r="B513" s="139" t="s">
        <v>655</v>
      </c>
      <c r="C513" s="140">
        <v>10652</v>
      </c>
      <c r="D513" s="141">
        <v>7.0278699411817261E-2</v>
      </c>
    </row>
    <row r="514" spans="2:4" ht="43.5" x14ac:dyDescent="0.35">
      <c r="B514" s="139" t="s">
        <v>294</v>
      </c>
      <c r="C514" s="140">
        <v>60571</v>
      </c>
      <c r="D514" s="141">
        <v>3.9689772086224102E-2</v>
      </c>
    </row>
    <row r="515" spans="2:4" ht="43.5" x14ac:dyDescent="0.35">
      <c r="B515" s="139" t="s">
        <v>294</v>
      </c>
      <c r="C515" s="140">
        <v>55602</v>
      </c>
      <c r="D515" s="141">
        <v>3.9689772086224102E-2</v>
      </c>
    </row>
    <row r="516" spans="2:4" ht="43.5" x14ac:dyDescent="0.35">
      <c r="B516" s="139" t="s">
        <v>656</v>
      </c>
      <c r="C516" s="140">
        <v>50492</v>
      </c>
      <c r="D516" s="141">
        <v>1.7476022591084616E-2</v>
      </c>
    </row>
    <row r="517" spans="2:4" x14ac:dyDescent="0.35">
      <c r="B517" s="139" t="s">
        <v>657</v>
      </c>
      <c r="C517" s="140">
        <v>10661</v>
      </c>
      <c r="D517" s="141">
        <v>6.1076696192218956E-3</v>
      </c>
    </row>
    <row r="518" spans="2:4" x14ac:dyDescent="0.35">
      <c r="B518" s="139" t="s">
        <v>271</v>
      </c>
      <c r="C518" s="140">
        <v>10052</v>
      </c>
      <c r="D518" s="141">
        <v>0.1137566800211309</v>
      </c>
    </row>
    <row r="519" spans="2:4" x14ac:dyDescent="0.35">
      <c r="B519" s="139" t="s">
        <v>286</v>
      </c>
      <c r="C519" s="140">
        <v>54238</v>
      </c>
      <c r="D519" s="141">
        <v>2.3035903003125004E-2</v>
      </c>
    </row>
    <row r="520" spans="2:4" ht="29" x14ac:dyDescent="0.35">
      <c r="B520" s="139" t="s">
        <v>658</v>
      </c>
      <c r="C520" s="140">
        <v>56036</v>
      </c>
      <c r="D520" s="141">
        <v>1.1808642471407298E-2</v>
      </c>
    </row>
    <row r="521" spans="2:4" ht="29" x14ac:dyDescent="0.35">
      <c r="B521" s="139" t="s">
        <v>658</v>
      </c>
      <c r="C521" s="140">
        <v>57696</v>
      </c>
      <c r="D521" s="141">
        <v>1.1808642471407298E-2</v>
      </c>
    </row>
    <row r="522" spans="2:4" ht="29" x14ac:dyDescent="0.35">
      <c r="B522" s="139" t="s">
        <v>659</v>
      </c>
      <c r="C522" s="140">
        <v>57133</v>
      </c>
      <c r="D522" s="141">
        <v>2.8929628192136984E-3</v>
      </c>
    </row>
    <row r="523" spans="2:4" ht="29" x14ac:dyDescent="0.35">
      <c r="B523" s="139" t="s">
        <v>289</v>
      </c>
      <c r="C523" s="140">
        <v>57362</v>
      </c>
      <c r="D523" s="141">
        <v>4.0230680987925335E-3</v>
      </c>
    </row>
    <row r="524" spans="2:4" x14ac:dyDescent="0.35">
      <c r="B524" s="139" t="s">
        <v>660</v>
      </c>
      <c r="C524" s="140">
        <v>10777</v>
      </c>
      <c r="D524" s="141">
        <v>3.3652833533600934E-2</v>
      </c>
    </row>
    <row r="525" spans="2:4" ht="29" x14ac:dyDescent="0.35">
      <c r="B525" s="139" t="s">
        <v>183</v>
      </c>
      <c r="C525" s="140">
        <v>50049</v>
      </c>
      <c r="D525" s="141">
        <v>5.2250578804137235E-2</v>
      </c>
    </row>
    <row r="526" spans="2:4" ht="58" x14ac:dyDescent="0.35">
      <c r="B526" s="139" t="s">
        <v>241</v>
      </c>
      <c r="C526" s="140">
        <v>55766</v>
      </c>
      <c r="D526" s="141">
        <v>5.492208506963467E-3</v>
      </c>
    </row>
    <row r="527" spans="2:4" x14ac:dyDescent="0.35">
      <c r="B527" s="139" t="s">
        <v>661</v>
      </c>
      <c r="C527" s="140">
        <v>57163</v>
      </c>
      <c r="D527" s="141">
        <v>4.1266099143539509E-3</v>
      </c>
    </row>
    <row r="528" spans="2:4" ht="29" x14ac:dyDescent="0.35">
      <c r="B528" s="139" t="s">
        <v>662</v>
      </c>
      <c r="C528" s="140">
        <v>10091</v>
      </c>
      <c r="D528" s="141">
        <v>6.0120367360159348E-2</v>
      </c>
    </row>
    <row r="529" spans="2:4" ht="29" x14ac:dyDescent="0.35">
      <c r="B529" s="139" t="s">
        <v>663</v>
      </c>
      <c r="C529" s="140">
        <v>10472</v>
      </c>
      <c r="D529" s="141">
        <v>3.057069558580653E-3</v>
      </c>
    </row>
    <row r="530" spans="2:4" x14ac:dyDescent="0.35">
      <c r="B530" s="139" t="s">
        <v>160</v>
      </c>
      <c r="C530" s="140">
        <v>56707</v>
      </c>
      <c r="D530" s="141">
        <v>2.9035319308790469E-2</v>
      </c>
    </row>
    <row r="531" spans="2:4" ht="29" x14ac:dyDescent="0.35">
      <c r="B531" s="139" t="s">
        <v>664</v>
      </c>
      <c r="C531" s="140">
        <v>55094</v>
      </c>
      <c r="D531" s="141">
        <v>4.2703938482857749E-3</v>
      </c>
    </row>
    <row r="532" spans="2:4" x14ac:dyDescent="0.35">
      <c r="B532" s="139" t="s">
        <v>665</v>
      </c>
      <c r="C532" s="140">
        <v>55161</v>
      </c>
      <c r="D532" s="141">
        <v>2.6916864413479881E-3</v>
      </c>
    </row>
    <row r="533" spans="2:4" ht="29" x14ac:dyDescent="0.35">
      <c r="B533" s="139" t="s">
        <v>666</v>
      </c>
      <c r="C533" s="140">
        <v>55601</v>
      </c>
      <c r="D533" s="141">
        <v>3.0734765182649742E-3</v>
      </c>
    </row>
    <row r="534" spans="2:4" x14ac:dyDescent="0.35">
      <c r="B534" s="139" t="s">
        <v>667</v>
      </c>
      <c r="C534" s="140">
        <v>55603</v>
      </c>
      <c r="D534" s="141">
        <v>3.0635912103994666E-3</v>
      </c>
    </row>
    <row r="535" spans="2:4" x14ac:dyDescent="0.35">
      <c r="B535" s="139" t="s">
        <v>668</v>
      </c>
      <c r="C535" s="140">
        <v>54015</v>
      </c>
      <c r="D535" s="141">
        <v>6.3692626315798679E-3</v>
      </c>
    </row>
    <row r="536" spans="2:4" x14ac:dyDescent="0.35">
      <c r="B536" s="139" t="s">
        <v>669</v>
      </c>
      <c r="C536" s="140">
        <v>54567</v>
      </c>
      <c r="D536" s="141">
        <v>3.6695932509989344E-3</v>
      </c>
    </row>
    <row r="537" spans="2:4" ht="29" x14ac:dyDescent="0.35">
      <c r="B537" s="139" t="s">
        <v>164</v>
      </c>
      <c r="C537" s="140">
        <v>10748</v>
      </c>
      <c r="D537" s="141">
        <v>2.3340760014657533</v>
      </c>
    </row>
    <row r="538" spans="2:4" ht="29" x14ac:dyDescent="0.35">
      <c r="B538" s="139" t="s">
        <v>165</v>
      </c>
      <c r="C538" s="140">
        <v>54626</v>
      </c>
      <c r="D538" s="141">
        <v>3.2611029575148012E-2</v>
      </c>
    </row>
    <row r="539" spans="2:4" x14ac:dyDescent="0.35">
      <c r="B539" s="139" t="s">
        <v>166</v>
      </c>
      <c r="C539" s="140">
        <v>50831</v>
      </c>
      <c r="D539" s="141">
        <v>5.1125161375638033E-3</v>
      </c>
    </row>
    <row r="540" spans="2:4" ht="29" x14ac:dyDescent="0.35">
      <c r="B540" s="139" t="s">
        <v>172</v>
      </c>
      <c r="C540" s="140">
        <v>52099</v>
      </c>
      <c r="D540" s="141">
        <v>5.1803183809784069E-2</v>
      </c>
    </row>
    <row r="541" spans="2:4" x14ac:dyDescent="0.35">
      <c r="B541" s="139" t="s">
        <v>175</v>
      </c>
      <c r="C541" s="140">
        <v>52204</v>
      </c>
      <c r="D541" s="141">
        <v>3.2522037543064675E-3</v>
      </c>
    </row>
    <row r="542" spans="2:4" ht="29" x14ac:dyDescent="0.35">
      <c r="B542" s="139" t="s">
        <v>178</v>
      </c>
      <c r="C542" s="140">
        <v>50560</v>
      </c>
      <c r="D542" s="141">
        <v>2.7931583134388111E-2</v>
      </c>
    </row>
    <row r="543" spans="2:4" ht="29" x14ac:dyDescent="0.35">
      <c r="B543" s="139" t="s">
        <v>305</v>
      </c>
      <c r="C543" s="140">
        <v>59952</v>
      </c>
      <c r="D543" s="141">
        <v>2.6914332286935251E-3</v>
      </c>
    </row>
    <row r="544" spans="2:4" x14ac:dyDescent="0.35">
      <c r="B544" s="139" t="s">
        <v>187</v>
      </c>
      <c r="C544" s="140">
        <v>10767</v>
      </c>
      <c r="D544" s="141">
        <v>3.7869175902817777E-2</v>
      </c>
    </row>
    <row r="545" spans="2:4" x14ac:dyDescent="0.35">
      <c r="B545" s="139" t="s">
        <v>188</v>
      </c>
      <c r="C545" s="140">
        <v>10772</v>
      </c>
      <c r="D545" s="141">
        <v>4.1347164441812259E-2</v>
      </c>
    </row>
    <row r="546" spans="2:4" x14ac:dyDescent="0.35">
      <c r="B546" s="139" t="s">
        <v>190</v>
      </c>
      <c r="C546" s="140">
        <v>56469</v>
      </c>
      <c r="D546" s="141">
        <v>1.1264926683233175E-2</v>
      </c>
    </row>
    <row r="547" spans="2:4" ht="43.5" x14ac:dyDescent="0.35">
      <c r="B547" s="139" t="s">
        <v>195</v>
      </c>
      <c r="C547" s="140">
        <v>55970</v>
      </c>
      <c r="D547" s="141">
        <v>0.36034190572603558</v>
      </c>
    </row>
    <row r="548" spans="2:4" ht="29" x14ac:dyDescent="0.35">
      <c r="B548" s="139" t="s">
        <v>296</v>
      </c>
      <c r="C548" s="140">
        <v>57971</v>
      </c>
      <c r="D548" s="141">
        <v>2.7974078933593889E-2</v>
      </c>
    </row>
    <row r="549" spans="2:4" x14ac:dyDescent="0.35">
      <c r="B549" s="139" t="s">
        <v>670</v>
      </c>
      <c r="C549" s="140">
        <v>10386</v>
      </c>
      <c r="D549" s="141">
        <v>3.8365380032070427E-3</v>
      </c>
    </row>
    <row r="550" spans="2:4" x14ac:dyDescent="0.35">
      <c r="B550" s="139" t="s">
        <v>199</v>
      </c>
      <c r="C550" s="140">
        <v>57876</v>
      </c>
      <c r="D550" s="141">
        <v>3.087127880456448E-3</v>
      </c>
    </row>
    <row r="551" spans="2:4" ht="29" x14ac:dyDescent="0.35">
      <c r="B551" s="139" t="s">
        <v>238</v>
      </c>
      <c r="C551" s="140">
        <v>59658</v>
      </c>
      <c r="D551" s="141">
        <v>1.0058813497808355E-2</v>
      </c>
    </row>
    <row r="552" spans="2:4" ht="29" x14ac:dyDescent="0.35">
      <c r="B552" s="139" t="s">
        <v>202</v>
      </c>
      <c r="C552" s="140">
        <v>50110</v>
      </c>
      <c r="D552" s="141">
        <v>8.8480653362208936E-3</v>
      </c>
    </row>
    <row r="553" spans="2:4" ht="29" x14ac:dyDescent="0.35">
      <c r="B553" s="139" t="s">
        <v>203</v>
      </c>
      <c r="C553" s="140">
        <v>10144</v>
      </c>
      <c r="D553" s="141">
        <v>1.1225095153496064E-2</v>
      </c>
    </row>
    <row r="554" spans="2:4" ht="29" x14ac:dyDescent="0.35">
      <c r="B554" s="139" t="s">
        <v>204</v>
      </c>
      <c r="C554" s="140">
        <v>50112</v>
      </c>
      <c r="D554" s="141">
        <v>5.5703831684871107E-2</v>
      </c>
    </row>
    <row r="555" spans="2:4" ht="29" x14ac:dyDescent="0.35">
      <c r="B555" s="139" t="s">
        <v>273</v>
      </c>
      <c r="C555" s="140">
        <v>54517</v>
      </c>
      <c r="D555" s="141">
        <v>7.6834789801604353E-2</v>
      </c>
    </row>
    <row r="556" spans="2:4" ht="29" x14ac:dyDescent="0.35">
      <c r="B556" s="139" t="s">
        <v>207</v>
      </c>
      <c r="C556" s="140">
        <v>55752</v>
      </c>
      <c r="D556" s="141">
        <v>3.4689381514257413E-3</v>
      </c>
    </row>
    <row r="557" spans="2:4" ht="29" x14ac:dyDescent="0.35">
      <c r="B557" s="139" t="s">
        <v>207</v>
      </c>
      <c r="C557" s="140">
        <v>55753</v>
      </c>
      <c r="D557" s="141">
        <v>3.4689381514257413E-3</v>
      </c>
    </row>
    <row r="558" spans="2:4" ht="29" x14ac:dyDescent="0.35">
      <c r="B558" s="139" t="s">
        <v>207</v>
      </c>
      <c r="C558" s="140">
        <v>55880</v>
      </c>
      <c r="D558" s="141">
        <v>3.4689381514257413E-3</v>
      </c>
    </row>
    <row r="559" spans="2:4" ht="29" x14ac:dyDescent="0.35">
      <c r="B559" s="139" t="s">
        <v>295</v>
      </c>
      <c r="C559" s="140">
        <v>58429</v>
      </c>
      <c r="D559" s="141">
        <v>3.0897805609190077E-3</v>
      </c>
    </row>
    <row r="560" spans="2:4" x14ac:dyDescent="0.35">
      <c r="B560" s="139" t="s">
        <v>671</v>
      </c>
      <c r="C560" s="140">
        <v>10387</v>
      </c>
      <c r="D560" s="141">
        <v>4.9402385170315213E-3</v>
      </c>
    </row>
    <row r="561" spans="2:4" ht="29" x14ac:dyDescent="0.35">
      <c r="B561" s="139" t="s">
        <v>223</v>
      </c>
      <c r="C561" s="140">
        <v>50293</v>
      </c>
      <c r="D561" s="141">
        <v>2.0956402938583446E-2</v>
      </c>
    </row>
    <row r="562" spans="2:4" ht="29" x14ac:dyDescent="0.35">
      <c r="B562" s="139" t="s">
        <v>224</v>
      </c>
      <c r="C562" s="140">
        <v>50571</v>
      </c>
      <c r="D562" s="141">
        <v>4.9649823780388656E-3</v>
      </c>
    </row>
    <row r="563" spans="2:4" ht="29" x14ac:dyDescent="0.35">
      <c r="B563" s="139" t="s">
        <v>308</v>
      </c>
      <c r="C563" s="140">
        <v>59299</v>
      </c>
      <c r="D563" s="141">
        <v>3.0287203700526707E-3</v>
      </c>
    </row>
    <row r="564" spans="2:4" ht="29" x14ac:dyDescent="0.35">
      <c r="B564" s="139" t="s">
        <v>225</v>
      </c>
      <c r="C564" s="140">
        <v>50881</v>
      </c>
      <c r="D564" s="141">
        <v>3.2028897376023116E-2</v>
      </c>
    </row>
    <row r="565" spans="2:4" ht="29" x14ac:dyDescent="0.35">
      <c r="B565" s="139" t="s">
        <v>672</v>
      </c>
      <c r="C565" s="140">
        <v>10836</v>
      </c>
      <c r="D565" s="141">
        <v>3.4935909068851932E-2</v>
      </c>
    </row>
    <row r="566" spans="2:4" ht="29" x14ac:dyDescent="0.35">
      <c r="B566" s="139" t="s">
        <v>673</v>
      </c>
      <c r="C566" s="140">
        <v>57573</v>
      </c>
      <c r="D566" s="141">
        <v>1.329687292150014</v>
      </c>
    </row>
    <row r="567" spans="2:4" x14ac:dyDescent="0.35">
      <c r="B567" s="139" t="s">
        <v>674</v>
      </c>
      <c r="C567" s="140">
        <v>50632</v>
      </c>
      <c r="D567" s="141">
        <v>1.8203815653201274</v>
      </c>
    </row>
    <row r="568" spans="2:4" ht="29" x14ac:dyDescent="0.35">
      <c r="B568" s="139" t="s">
        <v>675</v>
      </c>
      <c r="C568" s="140">
        <v>10026</v>
      </c>
      <c r="D568" s="141">
        <v>0.96346016751225982</v>
      </c>
    </row>
    <row r="569" spans="2:4" x14ac:dyDescent="0.35">
      <c r="B569" s="139" t="s">
        <v>676</v>
      </c>
      <c r="C569" s="140">
        <v>57988</v>
      </c>
      <c r="D569" s="141">
        <v>0.96806905497559947</v>
      </c>
    </row>
    <row r="570" spans="2:4" ht="29" x14ac:dyDescent="0.35">
      <c r="B570" s="139" t="s">
        <v>279</v>
      </c>
      <c r="C570" s="140">
        <v>56791</v>
      </c>
      <c r="D570" s="141">
        <v>5.6101139829104522E-2</v>
      </c>
    </row>
    <row r="571" spans="2:4" x14ac:dyDescent="0.35">
      <c r="B571" s="139" t="s">
        <v>677</v>
      </c>
      <c r="C571" s="140">
        <v>58100</v>
      </c>
      <c r="D571" s="141">
        <v>4.2923095859002078</v>
      </c>
    </row>
    <row r="572" spans="2:4" ht="29" x14ac:dyDescent="0.35">
      <c r="B572" s="139" t="s">
        <v>171</v>
      </c>
      <c r="C572" s="140">
        <v>50696</v>
      </c>
      <c r="D572" s="141">
        <v>0.57311833293140912</v>
      </c>
    </row>
    <row r="573" spans="2:4" ht="29" x14ac:dyDescent="0.35">
      <c r="B573" s="139" t="s">
        <v>257</v>
      </c>
      <c r="C573" s="140">
        <v>61027</v>
      </c>
      <c r="D573" s="141">
        <v>1418.2784025939723</v>
      </c>
    </row>
    <row r="574" spans="2:4" ht="43.5" x14ac:dyDescent="0.35">
      <c r="B574" s="139" t="s">
        <v>194</v>
      </c>
      <c r="C574" s="140">
        <v>7527</v>
      </c>
      <c r="D574" s="141">
        <v>0.41921457212265073</v>
      </c>
    </row>
    <row r="575" spans="2:4" ht="43.5" x14ac:dyDescent="0.35">
      <c r="B575" s="139" t="s">
        <v>230</v>
      </c>
      <c r="C575" s="140">
        <v>56080</v>
      </c>
      <c r="D575" s="141">
        <v>0.48186705548419695</v>
      </c>
    </row>
    <row r="576" spans="2:4" ht="29" x14ac:dyDescent="0.35">
      <c r="B576" s="139" t="s">
        <v>208</v>
      </c>
      <c r="C576" s="140">
        <v>50837</v>
      </c>
      <c r="D576" s="141">
        <v>1.9325365683197726</v>
      </c>
    </row>
    <row r="577" spans="2:4" ht="29" x14ac:dyDescent="0.35">
      <c r="B577" s="139" t="s">
        <v>211</v>
      </c>
      <c r="C577" s="140">
        <v>54533</v>
      </c>
      <c r="D577" s="141">
        <v>0.10133192504687465</v>
      </c>
    </row>
    <row r="578" spans="2:4" x14ac:dyDescent="0.35">
      <c r="B578" s="131" t="s">
        <v>678</v>
      </c>
      <c r="C578" s="144">
        <v>52162</v>
      </c>
      <c r="D578" s="145">
        <v>0</v>
      </c>
    </row>
    <row r="579" spans="2:4" x14ac:dyDescent="0.35">
      <c r="B579" s="131" t="s">
        <v>679</v>
      </c>
      <c r="C579" s="144">
        <v>52163</v>
      </c>
      <c r="D579" s="145">
        <v>0</v>
      </c>
    </row>
    <row r="580" spans="2:4" x14ac:dyDescent="0.35">
      <c r="B580" s="131" t="s">
        <v>680</v>
      </c>
      <c r="C580" s="144">
        <v>59826</v>
      </c>
      <c r="D580" s="145">
        <v>0</v>
      </c>
    </row>
    <row r="581" spans="2:4" x14ac:dyDescent="0.35">
      <c r="B581" s="131" t="s">
        <v>681</v>
      </c>
      <c r="C581" s="144">
        <v>59878</v>
      </c>
      <c r="D581" s="145">
        <v>0</v>
      </c>
    </row>
    <row r="582" spans="2:4" x14ac:dyDescent="0.35">
      <c r="B582" s="131" t="s">
        <v>682</v>
      </c>
      <c r="C582" s="144">
        <v>10709</v>
      </c>
      <c r="D582" s="145">
        <v>0</v>
      </c>
    </row>
    <row r="583" spans="2:4" x14ac:dyDescent="0.35">
      <c r="B583" s="131" t="s">
        <v>683</v>
      </c>
      <c r="C583" s="144">
        <v>60033</v>
      </c>
      <c r="D583" s="145">
        <v>0</v>
      </c>
    </row>
    <row r="584" spans="2:4" x14ac:dyDescent="0.35">
      <c r="B584" s="131" t="s">
        <v>684</v>
      </c>
      <c r="C584" s="144">
        <v>59524</v>
      </c>
      <c r="D584" s="145">
        <v>0</v>
      </c>
    </row>
    <row r="585" spans="2:4" x14ac:dyDescent="0.35">
      <c r="B585" s="131" t="s">
        <v>685</v>
      </c>
      <c r="C585" s="144">
        <v>55009</v>
      </c>
      <c r="D585" s="145">
        <v>0</v>
      </c>
    </row>
    <row r="586" spans="2:4" x14ac:dyDescent="0.35">
      <c r="B586" s="131" t="s">
        <v>686</v>
      </c>
      <c r="C586" s="144">
        <v>58397</v>
      </c>
      <c r="D586" s="145">
        <v>0.55788290635194793</v>
      </c>
    </row>
    <row r="587" spans="2:4" x14ac:dyDescent="0.35">
      <c r="B587" s="131" t="s">
        <v>687</v>
      </c>
      <c r="C587" s="144">
        <v>54554</v>
      </c>
      <c r="D587" s="145">
        <v>0</v>
      </c>
    </row>
    <row r="588" spans="2:4" x14ac:dyDescent="0.35">
      <c r="B588" s="131" t="s">
        <v>688</v>
      </c>
      <c r="C588" s="144">
        <v>59633</v>
      </c>
      <c r="D588" s="145">
        <v>0</v>
      </c>
    </row>
    <row r="589" spans="2:4" x14ac:dyDescent="0.35">
      <c r="B589" s="131" t="s">
        <v>689</v>
      </c>
      <c r="C589" s="144">
        <v>59964</v>
      </c>
      <c r="D589" s="145">
        <v>0</v>
      </c>
    </row>
    <row r="590" spans="2:4" x14ac:dyDescent="0.35">
      <c r="B590" s="131" t="s">
        <v>690</v>
      </c>
      <c r="C590" s="144">
        <v>60039</v>
      </c>
      <c r="D590" s="145">
        <v>0</v>
      </c>
    </row>
    <row r="591" spans="2:4" x14ac:dyDescent="0.35">
      <c r="B591" s="131" t="s">
        <v>691</v>
      </c>
      <c r="C591" s="144">
        <v>59009</v>
      </c>
      <c r="D591" s="145">
        <v>0</v>
      </c>
    </row>
    <row r="592" spans="2:4" x14ac:dyDescent="0.35">
      <c r="B592" s="131" t="s">
        <v>692</v>
      </c>
      <c r="C592" s="144">
        <v>59961</v>
      </c>
      <c r="D592" s="145">
        <v>0</v>
      </c>
    </row>
    <row r="593" spans="2:4" x14ac:dyDescent="0.35">
      <c r="B593" s="131" t="s">
        <v>693</v>
      </c>
      <c r="C593" s="144">
        <v>56362</v>
      </c>
      <c r="D593" s="145">
        <v>0</v>
      </c>
    </row>
    <row r="594" spans="2:4" x14ac:dyDescent="0.35">
      <c r="B594" s="131" t="s">
        <v>694</v>
      </c>
      <c r="C594" s="144">
        <v>60336</v>
      </c>
      <c r="D594" s="145">
        <v>0</v>
      </c>
    </row>
    <row r="595" spans="2:4" x14ac:dyDescent="0.35">
      <c r="B595" s="131" t="s">
        <v>695</v>
      </c>
      <c r="C595" s="144">
        <v>60093</v>
      </c>
      <c r="D595" s="145">
        <v>0</v>
      </c>
    </row>
    <row r="596" spans="2:4" x14ac:dyDescent="0.35">
      <c r="B596" s="131" t="s">
        <v>696</v>
      </c>
      <c r="C596" s="144">
        <v>286</v>
      </c>
      <c r="D596" s="145">
        <v>7.6573180000000005E-2</v>
      </c>
    </row>
    <row r="597" spans="2:4" x14ac:dyDescent="0.35">
      <c r="B597" s="131" t="s">
        <v>697</v>
      </c>
      <c r="C597" s="144">
        <v>413</v>
      </c>
      <c r="D597" s="145">
        <v>0</v>
      </c>
    </row>
    <row r="598" spans="2:4" x14ac:dyDescent="0.35">
      <c r="B598" s="131" t="s">
        <v>698</v>
      </c>
      <c r="C598" s="144">
        <v>50546</v>
      </c>
      <c r="D598" s="145">
        <v>0</v>
      </c>
    </row>
    <row r="599" spans="2:4" x14ac:dyDescent="0.35">
      <c r="B599" s="131" t="s">
        <v>699</v>
      </c>
      <c r="C599" s="144">
        <v>58366</v>
      </c>
      <c r="D599" s="145">
        <v>0</v>
      </c>
    </row>
    <row r="600" spans="2:4" x14ac:dyDescent="0.35">
      <c r="B600" s="131" t="s">
        <v>700</v>
      </c>
      <c r="C600" s="144">
        <v>57359</v>
      </c>
      <c r="D600" s="145">
        <v>0</v>
      </c>
    </row>
    <row r="601" spans="2:4" x14ac:dyDescent="0.35">
      <c r="B601" s="131" t="s">
        <v>701</v>
      </c>
      <c r="C601" s="144">
        <v>57439</v>
      </c>
      <c r="D601" s="145">
        <v>0</v>
      </c>
    </row>
    <row r="602" spans="2:4" x14ac:dyDescent="0.35">
      <c r="B602" s="131" t="s">
        <v>702</v>
      </c>
      <c r="C602" s="144">
        <v>58373</v>
      </c>
      <c r="D602" s="145">
        <v>0</v>
      </c>
    </row>
    <row r="603" spans="2:4" x14ac:dyDescent="0.35">
      <c r="B603" s="131" t="s">
        <v>703</v>
      </c>
      <c r="C603" s="144">
        <v>58975</v>
      </c>
      <c r="D603" s="145">
        <v>0</v>
      </c>
    </row>
    <row r="604" spans="2:4" x14ac:dyDescent="0.35">
      <c r="B604" s="131" t="s">
        <v>704</v>
      </c>
      <c r="C604" s="144">
        <v>57331</v>
      </c>
      <c r="D604" s="145">
        <v>0</v>
      </c>
    </row>
    <row r="605" spans="2:4" x14ac:dyDescent="0.35">
      <c r="B605" s="131" t="s">
        <v>705</v>
      </c>
      <c r="C605" s="144">
        <v>58713</v>
      </c>
      <c r="D605" s="145">
        <v>0</v>
      </c>
    </row>
    <row r="606" spans="2:4" x14ac:dyDescent="0.35">
      <c r="B606" s="131" t="s">
        <v>706</v>
      </c>
      <c r="C606" s="144">
        <v>57361</v>
      </c>
      <c r="D606" s="145">
        <v>0</v>
      </c>
    </row>
    <row r="607" spans="2:4" x14ac:dyDescent="0.35">
      <c r="B607" s="131" t="s">
        <v>707</v>
      </c>
      <c r="C607" s="144">
        <v>58003</v>
      </c>
      <c r="D607" s="145">
        <v>0</v>
      </c>
    </row>
    <row r="608" spans="2:4" x14ac:dyDescent="0.35">
      <c r="B608" s="131" t="s">
        <v>708</v>
      </c>
      <c r="C608" s="144">
        <v>58002</v>
      </c>
      <c r="D608" s="145">
        <v>0</v>
      </c>
    </row>
    <row r="609" spans="2:4" x14ac:dyDescent="0.35">
      <c r="B609" s="131" t="s">
        <v>709</v>
      </c>
      <c r="C609" s="144">
        <v>57360</v>
      </c>
      <c r="D609" s="145">
        <v>0</v>
      </c>
    </row>
    <row r="610" spans="2:4" x14ac:dyDescent="0.35">
      <c r="B610" s="131" t="s">
        <v>710</v>
      </c>
      <c r="C610" s="144">
        <v>57695</v>
      </c>
      <c r="D610" s="145">
        <v>0</v>
      </c>
    </row>
    <row r="611" spans="2:4" x14ac:dyDescent="0.35">
      <c r="B611" s="131" t="s">
        <v>711</v>
      </c>
      <c r="C611" s="144">
        <v>56654</v>
      </c>
      <c r="D611" s="145">
        <v>0</v>
      </c>
    </row>
    <row r="612" spans="2:4" x14ac:dyDescent="0.35">
      <c r="B612" s="131" t="s">
        <v>712</v>
      </c>
      <c r="C612" s="144">
        <v>57725</v>
      </c>
      <c r="D612" s="145">
        <v>0</v>
      </c>
    </row>
    <row r="613" spans="2:4" x14ac:dyDescent="0.35">
      <c r="B613" s="131" t="s">
        <v>713</v>
      </c>
      <c r="C613" s="144">
        <v>56874</v>
      </c>
      <c r="D613" s="145">
        <v>0</v>
      </c>
    </row>
    <row r="614" spans="2:4" x14ac:dyDescent="0.35">
      <c r="B614" s="131" t="s">
        <v>714</v>
      </c>
      <c r="C614" s="144">
        <v>54454</v>
      </c>
      <c r="D614" s="145">
        <v>0</v>
      </c>
    </row>
    <row r="615" spans="2:4" x14ac:dyDescent="0.35">
      <c r="B615" s="131" t="s">
        <v>715</v>
      </c>
      <c r="C615" s="144">
        <v>59469</v>
      </c>
      <c r="D615" s="145">
        <v>0</v>
      </c>
    </row>
    <row r="616" spans="2:4" x14ac:dyDescent="0.35">
      <c r="B616" s="131" t="s">
        <v>716</v>
      </c>
      <c r="C616" s="144">
        <v>60475</v>
      </c>
      <c r="D616" s="145">
        <v>0</v>
      </c>
    </row>
    <row r="617" spans="2:4" x14ac:dyDescent="0.35">
      <c r="B617" s="131" t="s">
        <v>717</v>
      </c>
      <c r="C617" s="144">
        <v>50552</v>
      </c>
      <c r="D617" s="145">
        <v>0</v>
      </c>
    </row>
    <row r="618" spans="2:4" x14ac:dyDescent="0.35">
      <c r="B618" s="131" t="s">
        <v>718</v>
      </c>
      <c r="C618" s="144">
        <v>537</v>
      </c>
      <c r="D618" s="145">
        <v>0</v>
      </c>
    </row>
    <row r="619" spans="2:4" x14ac:dyDescent="0.35">
      <c r="B619" s="131" t="s">
        <v>719</v>
      </c>
      <c r="C619" s="144">
        <v>60049</v>
      </c>
      <c r="D619" s="145">
        <v>0</v>
      </c>
    </row>
    <row r="620" spans="2:4" x14ac:dyDescent="0.35">
      <c r="B620" s="131" t="s">
        <v>720</v>
      </c>
      <c r="C620" s="144">
        <v>60308</v>
      </c>
      <c r="D620" s="145">
        <v>0</v>
      </c>
    </row>
    <row r="621" spans="2:4" x14ac:dyDescent="0.35">
      <c r="B621" s="131" t="s">
        <v>721</v>
      </c>
      <c r="C621" s="144">
        <v>376</v>
      </c>
      <c r="D621" s="145">
        <v>0</v>
      </c>
    </row>
    <row r="622" spans="2:4" x14ac:dyDescent="0.35">
      <c r="B622" s="131" t="s">
        <v>722</v>
      </c>
      <c r="C622" s="144">
        <v>59939</v>
      </c>
      <c r="D622" s="145">
        <v>0</v>
      </c>
    </row>
    <row r="623" spans="2:4" x14ac:dyDescent="0.35">
      <c r="B623" s="131" t="s">
        <v>723</v>
      </c>
      <c r="C623" s="144">
        <v>54931</v>
      </c>
      <c r="D623" s="145">
        <v>0</v>
      </c>
    </row>
    <row r="624" spans="2:4" x14ac:dyDescent="0.35">
      <c r="B624" s="131" t="s">
        <v>724</v>
      </c>
      <c r="C624" s="144">
        <v>59412</v>
      </c>
      <c r="D624" s="145">
        <v>0</v>
      </c>
    </row>
    <row r="625" spans="2:4" x14ac:dyDescent="0.35">
      <c r="B625" s="131" t="s">
        <v>725</v>
      </c>
      <c r="C625" s="144">
        <v>60077</v>
      </c>
      <c r="D625" s="145">
        <v>0</v>
      </c>
    </row>
    <row r="626" spans="2:4" x14ac:dyDescent="0.35">
      <c r="B626" s="131" t="s">
        <v>726</v>
      </c>
      <c r="C626" s="144">
        <v>58973</v>
      </c>
      <c r="D626" s="145">
        <v>0</v>
      </c>
    </row>
    <row r="627" spans="2:4" x14ac:dyDescent="0.35">
      <c r="B627" s="131" t="s">
        <v>727</v>
      </c>
      <c r="C627" s="144">
        <v>58616</v>
      </c>
      <c r="D627" s="145">
        <v>0</v>
      </c>
    </row>
    <row r="628" spans="2:4" x14ac:dyDescent="0.35">
      <c r="B628" s="131" t="s">
        <v>728</v>
      </c>
      <c r="C628" s="144">
        <v>60007</v>
      </c>
      <c r="D628" s="145">
        <v>0</v>
      </c>
    </row>
    <row r="629" spans="2:4" x14ac:dyDescent="0.35">
      <c r="B629" s="131" t="s">
        <v>729</v>
      </c>
      <c r="C629" s="144">
        <v>261</v>
      </c>
      <c r="D629" s="145">
        <v>0</v>
      </c>
    </row>
    <row r="630" spans="2:4" x14ac:dyDescent="0.35">
      <c r="B630" s="131" t="s">
        <v>730</v>
      </c>
      <c r="C630" s="144">
        <v>58986</v>
      </c>
      <c r="D630" s="145">
        <v>0</v>
      </c>
    </row>
    <row r="631" spans="2:4" x14ac:dyDescent="0.35">
      <c r="B631" s="131" t="s">
        <v>731</v>
      </c>
      <c r="C631" s="144">
        <v>58718</v>
      </c>
      <c r="D631" s="145">
        <v>0</v>
      </c>
    </row>
    <row r="632" spans="2:4" x14ac:dyDescent="0.35">
      <c r="B632" s="131" t="s">
        <v>732</v>
      </c>
      <c r="C632" s="144">
        <v>59977</v>
      </c>
      <c r="D632" s="145">
        <v>0</v>
      </c>
    </row>
    <row r="633" spans="2:4" x14ac:dyDescent="0.35">
      <c r="B633" s="131" t="s">
        <v>733</v>
      </c>
      <c r="C633" s="144">
        <v>57621</v>
      </c>
      <c r="D633" s="145">
        <v>0</v>
      </c>
    </row>
    <row r="634" spans="2:4" x14ac:dyDescent="0.35">
      <c r="B634" s="131" t="s">
        <v>734</v>
      </c>
      <c r="C634" s="144">
        <v>59408</v>
      </c>
      <c r="D634" s="145">
        <v>0</v>
      </c>
    </row>
    <row r="635" spans="2:4" x14ac:dyDescent="0.35">
      <c r="B635" s="131" t="s">
        <v>735</v>
      </c>
      <c r="C635" s="144">
        <v>59008</v>
      </c>
      <c r="D635" s="145">
        <v>0</v>
      </c>
    </row>
    <row r="636" spans="2:4" x14ac:dyDescent="0.35">
      <c r="B636" s="131" t="s">
        <v>736</v>
      </c>
      <c r="C636" s="144">
        <v>50066</v>
      </c>
      <c r="D636" s="145">
        <v>7.6573180000000005E-2</v>
      </c>
    </row>
    <row r="637" spans="2:4" x14ac:dyDescent="0.35">
      <c r="B637" s="131" t="s">
        <v>737</v>
      </c>
      <c r="C637" s="144">
        <v>510</v>
      </c>
      <c r="D637" s="145">
        <v>7.6573180000000005E-2</v>
      </c>
    </row>
    <row r="638" spans="2:4" x14ac:dyDescent="0.35">
      <c r="B638" s="131" t="s">
        <v>738</v>
      </c>
      <c r="C638" s="144">
        <v>60591</v>
      </c>
      <c r="D638" s="145">
        <v>0</v>
      </c>
    </row>
    <row r="639" spans="2:4" x14ac:dyDescent="0.35">
      <c r="B639" s="131" t="s">
        <v>739</v>
      </c>
      <c r="C639" s="144">
        <v>59396</v>
      </c>
      <c r="D639" s="145">
        <v>0</v>
      </c>
    </row>
    <row r="640" spans="2:4" x14ac:dyDescent="0.35">
      <c r="B640" s="131" t="s">
        <v>740</v>
      </c>
      <c r="C640" s="144">
        <v>60015</v>
      </c>
      <c r="D640" s="145">
        <v>0</v>
      </c>
    </row>
    <row r="641" spans="2:4" x14ac:dyDescent="0.35">
      <c r="B641" s="131" t="s">
        <v>741</v>
      </c>
      <c r="C641" s="144">
        <v>58661</v>
      </c>
      <c r="D641" s="145">
        <v>0</v>
      </c>
    </row>
    <row r="642" spans="2:4" x14ac:dyDescent="0.35">
      <c r="B642" s="131" t="s">
        <v>742</v>
      </c>
      <c r="C642" s="144">
        <v>57378</v>
      </c>
      <c r="D642" s="145">
        <v>0</v>
      </c>
    </row>
    <row r="643" spans="2:4" x14ac:dyDescent="0.35">
      <c r="B643" s="131" t="s">
        <v>743</v>
      </c>
      <c r="C643" s="144">
        <v>56011</v>
      </c>
      <c r="D643" s="145">
        <v>0</v>
      </c>
    </row>
    <row r="644" spans="2:4" x14ac:dyDescent="0.35">
      <c r="B644" s="131" t="s">
        <v>744</v>
      </c>
      <c r="C644" s="144">
        <v>10586</v>
      </c>
      <c r="D644" s="145">
        <v>0</v>
      </c>
    </row>
    <row r="645" spans="2:4" x14ac:dyDescent="0.35">
      <c r="B645" s="131" t="s">
        <v>745</v>
      </c>
      <c r="C645" s="144">
        <v>58467</v>
      </c>
      <c r="D645" s="145">
        <v>0</v>
      </c>
    </row>
    <row r="646" spans="2:4" x14ac:dyDescent="0.35">
      <c r="B646" s="131" t="s">
        <v>746</v>
      </c>
      <c r="C646" s="144">
        <v>59087</v>
      </c>
      <c r="D646" s="145">
        <v>0</v>
      </c>
    </row>
    <row r="647" spans="2:4" x14ac:dyDescent="0.35">
      <c r="B647" s="131" t="s">
        <v>747</v>
      </c>
      <c r="C647" s="144">
        <v>57205</v>
      </c>
      <c r="D647" s="145">
        <v>0</v>
      </c>
    </row>
    <row r="648" spans="2:4" x14ac:dyDescent="0.35">
      <c r="B648" s="131" t="s">
        <v>748</v>
      </c>
      <c r="C648" s="144">
        <v>60495</v>
      </c>
      <c r="D648" s="145">
        <v>0</v>
      </c>
    </row>
    <row r="649" spans="2:4" x14ac:dyDescent="0.35">
      <c r="B649" s="131" t="s">
        <v>749</v>
      </c>
      <c r="C649" s="144">
        <v>63235</v>
      </c>
      <c r="D649" s="145">
        <v>0</v>
      </c>
    </row>
    <row r="650" spans="2:4" x14ac:dyDescent="0.35">
      <c r="B650" s="131" t="s">
        <v>750</v>
      </c>
      <c r="C650" s="144">
        <v>58289</v>
      </c>
      <c r="D650" s="145">
        <v>0</v>
      </c>
    </row>
    <row r="651" spans="2:4" x14ac:dyDescent="0.35">
      <c r="B651" s="131" t="s">
        <v>751</v>
      </c>
      <c r="C651" s="144">
        <v>58135</v>
      </c>
      <c r="D651" s="145">
        <v>0</v>
      </c>
    </row>
    <row r="652" spans="2:4" x14ac:dyDescent="0.35">
      <c r="B652" s="131" t="s">
        <v>752</v>
      </c>
      <c r="C652" s="144">
        <v>56555</v>
      </c>
      <c r="D652" s="145">
        <v>0</v>
      </c>
    </row>
    <row r="653" spans="2:4" x14ac:dyDescent="0.35">
      <c r="B653" s="131" t="s">
        <v>753</v>
      </c>
      <c r="C653" s="144">
        <v>59776</v>
      </c>
      <c r="D653" s="145">
        <v>0</v>
      </c>
    </row>
    <row r="654" spans="2:4" x14ac:dyDescent="0.35">
      <c r="B654" s="131" t="s">
        <v>754</v>
      </c>
      <c r="C654" s="144">
        <v>56440</v>
      </c>
      <c r="D654" s="145">
        <v>0</v>
      </c>
    </row>
    <row r="655" spans="2:4" x14ac:dyDescent="0.35">
      <c r="B655" s="131" t="s">
        <v>755</v>
      </c>
      <c r="C655" s="144">
        <v>61688</v>
      </c>
      <c r="D655" s="145">
        <v>0</v>
      </c>
    </row>
    <row r="656" spans="2:4" x14ac:dyDescent="0.35">
      <c r="B656" s="131" t="s">
        <v>756</v>
      </c>
      <c r="C656" s="144">
        <v>57499</v>
      </c>
      <c r="D656" s="145">
        <v>0</v>
      </c>
    </row>
    <row r="657" spans="2:4" x14ac:dyDescent="0.35">
      <c r="B657" s="131" t="s">
        <v>757</v>
      </c>
      <c r="C657" s="144">
        <v>50123</v>
      </c>
      <c r="D657" s="145">
        <v>0</v>
      </c>
    </row>
    <row r="658" spans="2:4" x14ac:dyDescent="0.35">
      <c r="B658" s="131" t="s">
        <v>758</v>
      </c>
      <c r="C658" s="144">
        <v>58121</v>
      </c>
      <c r="D658" s="145">
        <v>0</v>
      </c>
    </row>
    <row r="659" spans="2:4" x14ac:dyDescent="0.35">
      <c r="B659" s="131" t="s">
        <v>759</v>
      </c>
      <c r="C659" s="144">
        <v>60453</v>
      </c>
      <c r="D659" s="145">
        <v>0</v>
      </c>
    </row>
    <row r="660" spans="2:4" x14ac:dyDescent="0.35">
      <c r="B660" s="131" t="s">
        <v>760</v>
      </c>
      <c r="C660" s="144">
        <v>59040</v>
      </c>
      <c r="D660" s="145">
        <v>0</v>
      </c>
    </row>
    <row r="661" spans="2:4" x14ac:dyDescent="0.35">
      <c r="B661" s="131" t="s">
        <v>761</v>
      </c>
      <c r="C661" s="144">
        <v>56776</v>
      </c>
      <c r="D661" s="145">
        <v>0</v>
      </c>
    </row>
    <row r="662" spans="2:4" x14ac:dyDescent="0.35">
      <c r="B662" s="131" t="s">
        <v>762</v>
      </c>
      <c r="C662" s="144">
        <v>57295</v>
      </c>
      <c r="D662" s="145">
        <v>0</v>
      </c>
    </row>
    <row r="663" spans="2:4" x14ac:dyDescent="0.35">
      <c r="B663" s="131" t="s">
        <v>763</v>
      </c>
      <c r="C663" s="144">
        <v>2719</v>
      </c>
      <c r="D663" s="145">
        <v>0</v>
      </c>
    </row>
    <row r="664" spans="2:4" x14ac:dyDescent="0.35">
      <c r="B664" s="131" t="s">
        <v>764</v>
      </c>
      <c r="C664" s="144">
        <v>59874</v>
      </c>
      <c r="D664" s="145">
        <v>0</v>
      </c>
    </row>
    <row r="665" spans="2:4" x14ac:dyDescent="0.35">
      <c r="B665" s="131" t="s">
        <v>765</v>
      </c>
      <c r="C665" s="144">
        <v>61222</v>
      </c>
      <c r="D665" s="145">
        <v>0</v>
      </c>
    </row>
    <row r="666" spans="2:4" x14ac:dyDescent="0.35">
      <c r="B666" s="131" t="s">
        <v>766</v>
      </c>
      <c r="C666" s="144">
        <v>59522</v>
      </c>
      <c r="D666" s="145">
        <v>0</v>
      </c>
    </row>
    <row r="667" spans="2:4" x14ac:dyDescent="0.35">
      <c r="B667" s="131" t="s">
        <v>767</v>
      </c>
      <c r="C667" s="144">
        <v>59523</v>
      </c>
      <c r="D667" s="145">
        <v>0</v>
      </c>
    </row>
    <row r="668" spans="2:4" x14ac:dyDescent="0.35">
      <c r="B668" s="131" t="s">
        <v>768</v>
      </c>
      <c r="C668" s="144">
        <v>57771</v>
      </c>
      <c r="D668" s="145">
        <v>0.61309775</v>
      </c>
    </row>
    <row r="669" spans="2:4" x14ac:dyDescent="0.35">
      <c r="B669" s="131" t="s">
        <v>769</v>
      </c>
      <c r="C669" s="144">
        <v>444</v>
      </c>
      <c r="D669" s="145">
        <v>0</v>
      </c>
    </row>
    <row r="670" spans="2:4" x14ac:dyDescent="0.35">
      <c r="B670" s="131" t="s">
        <v>770</v>
      </c>
      <c r="C670" s="144">
        <v>977</v>
      </c>
      <c r="D670" s="145">
        <v>0</v>
      </c>
    </row>
    <row r="671" spans="2:4" x14ac:dyDescent="0.35">
      <c r="B671" s="131" t="s">
        <v>771</v>
      </c>
      <c r="C671" s="144">
        <v>7066</v>
      </c>
      <c r="D671" s="145">
        <v>0</v>
      </c>
    </row>
    <row r="672" spans="2:4" x14ac:dyDescent="0.35">
      <c r="B672" s="131" t="s">
        <v>772</v>
      </c>
      <c r="C672" s="144">
        <v>3247</v>
      </c>
      <c r="D672" s="145">
        <v>0</v>
      </c>
    </row>
    <row r="673" spans="2:4" x14ac:dyDescent="0.35">
      <c r="B673" s="131" t="s">
        <v>773</v>
      </c>
      <c r="C673" s="144">
        <v>416</v>
      </c>
      <c r="D673" s="145">
        <v>0</v>
      </c>
    </row>
    <row r="674" spans="2:4" x14ac:dyDescent="0.35">
      <c r="B674" s="131" t="s">
        <v>774</v>
      </c>
      <c r="C674" s="144">
        <v>442</v>
      </c>
      <c r="D674" s="145">
        <v>0</v>
      </c>
    </row>
    <row r="675" spans="2:4" x14ac:dyDescent="0.35">
      <c r="B675" s="131" t="s">
        <v>775</v>
      </c>
      <c r="C675" s="144">
        <v>441</v>
      </c>
      <c r="D675" s="145">
        <v>0</v>
      </c>
    </row>
    <row r="676" spans="2:4" x14ac:dyDescent="0.35">
      <c r="B676" s="131" t="s">
        <v>776</v>
      </c>
      <c r="C676" s="144">
        <v>443</v>
      </c>
      <c r="D676" s="145">
        <v>0</v>
      </c>
    </row>
    <row r="677" spans="2:4" x14ac:dyDescent="0.35">
      <c r="B677" s="131" t="s">
        <v>777</v>
      </c>
      <c r="C677" s="144">
        <v>6158</v>
      </c>
      <c r="D677" s="145">
        <v>0</v>
      </c>
    </row>
    <row r="678" spans="2:4" x14ac:dyDescent="0.35">
      <c r="B678" s="131" t="s">
        <v>778</v>
      </c>
      <c r="C678" s="144">
        <v>445</v>
      </c>
      <c r="D678" s="145">
        <v>0</v>
      </c>
    </row>
    <row r="679" spans="2:4" x14ac:dyDescent="0.35">
      <c r="B679" s="131" t="s">
        <v>779</v>
      </c>
      <c r="C679" s="144">
        <v>450</v>
      </c>
      <c r="D679" s="145">
        <v>0</v>
      </c>
    </row>
    <row r="680" spans="2:4" x14ac:dyDescent="0.35">
      <c r="B680" s="131" t="s">
        <v>780</v>
      </c>
      <c r="C680" s="144">
        <v>451</v>
      </c>
      <c r="D680" s="145">
        <v>0</v>
      </c>
    </row>
    <row r="681" spans="2:4" x14ac:dyDescent="0.35">
      <c r="B681" s="131" t="s">
        <v>781</v>
      </c>
      <c r="C681" s="144">
        <v>446</v>
      </c>
      <c r="D681" s="145">
        <v>0</v>
      </c>
    </row>
    <row r="682" spans="2:4" x14ac:dyDescent="0.35">
      <c r="B682" s="131" t="s">
        <v>782</v>
      </c>
      <c r="C682" s="144">
        <v>7450</v>
      </c>
      <c r="D682" s="145">
        <v>0.896297512264151</v>
      </c>
    </row>
    <row r="683" spans="2:4" x14ac:dyDescent="0.35">
      <c r="B683" s="131" t="s">
        <v>783</v>
      </c>
      <c r="C683" s="144">
        <v>7451</v>
      </c>
      <c r="D683" s="145">
        <v>0.88531791388329983</v>
      </c>
    </row>
    <row r="684" spans="2:4" x14ac:dyDescent="0.35">
      <c r="B684" s="131" t="s">
        <v>784</v>
      </c>
      <c r="C684" s="144">
        <v>58007</v>
      </c>
      <c r="D684" s="145">
        <v>0.51424851152820195</v>
      </c>
    </row>
    <row r="685" spans="2:4" x14ac:dyDescent="0.35">
      <c r="B685" s="131" t="s">
        <v>785</v>
      </c>
      <c r="C685" s="144">
        <v>54111</v>
      </c>
      <c r="D685" s="145">
        <v>7.6573180000000005E-2</v>
      </c>
    </row>
    <row r="686" spans="2:4" x14ac:dyDescent="0.35">
      <c r="B686" s="131" t="s">
        <v>786</v>
      </c>
      <c r="C686" s="144">
        <v>481</v>
      </c>
      <c r="D686" s="145">
        <v>0</v>
      </c>
    </row>
    <row r="687" spans="2:4" x14ac:dyDescent="0.35">
      <c r="B687" s="131" t="s">
        <v>787</v>
      </c>
      <c r="C687" s="144">
        <v>487</v>
      </c>
      <c r="D687" s="145">
        <v>0</v>
      </c>
    </row>
    <row r="688" spans="2:4" x14ac:dyDescent="0.35">
      <c r="B688" s="131" t="s">
        <v>788</v>
      </c>
      <c r="C688" s="144">
        <v>59416</v>
      </c>
      <c r="D688" s="145">
        <v>0</v>
      </c>
    </row>
    <row r="689" spans="2:4" x14ac:dyDescent="0.35">
      <c r="B689" s="131" t="s">
        <v>789</v>
      </c>
      <c r="C689" s="144">
        <v>60275</v>
      </c>
      <c r="D689" s="145">
        <v>0</v>
      </c>
    </row>
    <row r="690" spans="2:4" x14ac:dyDescent="0.35">
      <c r="B690" s="131" t="s">
        <v>790</v>
      </c>
      <c r="C690" s="144">
        <v>50281</v>
      </c>
      <c r="D690" s="145">
        <v>0</v>
      </c>
    </row>
    <row r="691" spans="2:4" x14ac:dyDescent="0.35">
      <c r="B691" s="131" t="s">
        <v>791</v>
      </c>
      <c r="C691" s="144">
        <v>57302</v>
      </c>
      <c r="D691" s="145">
        <v>0</v>
      </c>
    </row>
    <row r="692" spans="2:4" x14ac:dyDescent="0.35">
      <c r="B692" s="131" t="s">
        <v>792</v>
      </c>
      <c r="C692" s="144">
        <v>50233</v>
      </c>
      <c r="D692" s="145">
        <v>0</v>
      </c>
    </row>
    <row r="693" spans="2:4" x14ac:dyDescent="0.35">
      <c r="B693" s="131" t="s">
        <v>793</v>
      </c>
      <c r="C693" s="144">
        <v>58990</v>
      </c>
      <c r="D693" s="145">
        <v>0</v>
      </c>
    </row>
    <row r="694" spans="2:4" x14ac:dyDescent="0.35">
      <c r="B694" s="131" t="s">
        <v>794</v>
      </c>
      <c r="C694" s="144">
        <v>60280</v>
      </c>
      <c r="D694" s="145">
        <v>0</v>
      </c>
    </row>
    <row r="695" spans="2:4" x14ac:dyDescent="0.35">
      <c r="B695" s="131" t="s">
        <v>795</v>
      </c>
      <c r="C695" s="144">
        <v>60279</v>
      </c>
      <c r="D695" s="145">
        <v>0</v>
      </c>
    </row>
    <row r="696" spans="2:4" x14ac:dyDescent="0.35">
      <c r="B696" s="131" t="s">
        <v>796</v>
      </c>
      <c r="C696" s="144">
        <v>60091</v>
      </c>
      <c r="D696" s="145">
        <v>0</v>
      </c>
    </row>
    <row r="697" spans="2:4" x14ac:dyDescent="0.35">
      <c r="B697" s="131" t="s">
        <v>797</v>
      </c>
      <c r="C697" s="144">
        <v>60187</v>
      </c>
      <c r="D697" s="145">
        <v>0</v>
      </c>
    </row>
    <row r="698" spans="2:4" x14ac:dyDescent="0.35">
      <c r="B698" s="131" t="s">
        <v>798</v>
      </c>
      <c r="C698" s="144">
        <v>8902</v>
      </c>
      <c r="D698" s="145">
        <v>0</v>
      </c>
    </row>
    <row r="699" spans="2:4" x14ac:dyDescent="0.35">
      <c r="B699" s="131" t="s">
        <v>799</v>
      </c>
      <c r="C699" s="144">
        <v>2518</v>
      </c>
      <c r="D699" s="145">
        <v>1.407292168644068</v>
      </c>
    </row>
    <row r="700" spans="2:4" x14ac:dyDescent="0.35">
      <c r="B700" s="131" t="s">
        <v>800</v>
      </c>
      <c r="C700" s="144">
        <v>7987</v>
      </c>
      <c r="D700" s="145">
        <v>0.56134324078774611</v>
      </c>
    </row>
    <row r="701" spans="2:4" x14ac:dyDescent="0.35">
      <c r="B701" s="131" t="s">
        <v>801</v>
      </c>
      <c r="C701" s="144">
        <v>59443</v>
      </c>
      <c r="D701" s="145">
        <v>0</v>
      </c>
    </row>
    <row r="702" spans="2:4" x14ac:dyDescent="0.35">
      <c r="B702" s="131" t="s">
        <v>802</v>
      </c>
      <c r="C702" s="144">
        <v>60481</v>
      </c>
      <c r="D702" s="145">
        <v>0</v>
      </c>
    </row>
    <row r="703" spans="2:4" x14ac:dyDescent="0.35">
      <c r="B703" s="131" t="s">
        <v>803</v>
      </c>
      <c r="C703" s="144">
        <v>60474</v>
      </c>
      <c r="D703" s="145">
        <v>0</v>
      </c>
    </row>
    <row r="704" spans="2:4" x14ac:dyDescent="0.35">
      <c r="B704" s="131" t="s">
        <v>804</v>
      </c>
      <c r="C704" s="144">
        <v>54750</v>
      </c>
      <c r="D704" s="145">
        <v>0</v>
      </c>
    </row>
    <row r="705" spans="2:4" x14ac:dyDescent="0.35">
      <c r="B705" s="131" t="s">
        <v>805</v>
      </c>
      <c r="C705" s="144">
        <v>57993</v>
      </c>
      <c r="D705" s="145">
        <v>0</v>
      </c>
    </row>
    <row r="706" spans="2:4" x14ac:dyDescent="0.35">
      <c r="B706" s="131" t="s">
        <v>806</v>
      </c>
      <c r="C706" s="144">
        <v>57394</v>
      </c>
      <c r="D706" s="145">
        <v>0</v>
      </c>
    </row>
    <row r="707" spans="2:4" x14ac:dyDescent="0.35">
      <c r="B707" s="131" t="s">
        <v>807</v>
      </c>
      <c r="C707" s="144">
        <v>58154</v>
      </c>
      <c r="D707" s="145">
        <v>0</v>
      </c>
    </row>
    <row r="708" spans="2:4" x14ac:dyDescent="0.35">
      <c r="B708" s="131" t="s">
        <v>808</v>
      </c>
      <c r="C708" s="144">
        <v>60311</v>
      </c>
      <c r="D708" s="145">
        <v>0</v>
      </c>
    </row>
    <row r="709" spans="2:4" x14ac:dyDescent="0.35">
      <c r="B709" s="131" t="s">
        <v>809</v>
      </c>
      <c r="C709" s="144">
        <v>58626</v>
      </c>
      <c r="D709" s="145">
        <v>0</v>
      </c>
    </row>
    <row r="710" spans="2:4" x14ac:dyDescent="0.35">
      <c r="B710" s="131" t="s">
        <v>810</v>
      </c>
      <c r="C710" s="144">
        <v>60034</v>
      </c>
      <c r="D710" s="145">
        <v>0</v>
      </c>
    </row>
    <row r="711" spans="2:4" x14ac:dyDescent="0.35">
      <c r="B711" s="131" t="s">
        <v>811</v>
      </c>
      <c r="C711" s="144">
        <v>60043</v>
      </c>
      <c r="D711" s="145">
        <v>0</v>
      </c>
    </row>
    <row r="712" spans="2:4" x14ac:dyDescent="0.35">
      <c r="B712" s="131" t="s">
        <v>812</v>
      </c>
      <c r="C712" s="144">
        <v>57892</v>
      </c>
      <c r="D712" s="145">
        <v>0</v>
      </c>
    </row>
    <row r="713" spans="2:4" x14ac:dyDescent="0.35">
      <c r="B713" s="131" t="s">
        <v>813</v>
      </c>
      <c r="C713" s="144">
        <v>57523</v>
      </c>
      <c r="D713" s="145">
        <v>0</v>
      </c>
    </row>
    <row r="714" spans="2:4" x14ac:dyDescent="0.35">
      <c r="B714" s="131" t="s">
        <v>814</v>
      </c>
      <c r="C714" s="144">
        <v>58711</v>
      </c>
      <c r="D714" s="145">
        <v>0</v>
      </c>
    </row>
    <row r="715" spans="2:4" x14ac:dyDescent="0.35">
      <c r="B715" s="131" t="s">
        <v>815</v>
      </c>
      <c r="C715" s="144">
        <v>59976</v>
      </c>
      <c r="D715" s="145">
        <v>0</v>
      </c>
    </row>
    <row r="716" spans="2:4" x14ac:dyDescent="0.35">
      <c r="B716" s="131" t="s">
        <v>816</v>
      </c>
      <c r="C716" s="144">
        <v>59235</v>
      </c>
      <c r="D716" s="145">
        <v>0</v>
      </c>
    </row>
    <row r="717" spans="2:4" x14ac:dyDescent="0.35">
      <c r="B717" s="131" t="s">
        <v>817</v>
      </c>
      <c r="C717" s="144">
        <v>57586</v>
      </c>
      <c r="D717" s="145">
        <v>0</v>
      </c>
    </row>
    <row r="718" spans="2:4" x14ac:dyDescent="0.35">
      <c r="B718" s="131" t="s">
        <v>818</v>
      </c>
      <c r="C718" s="144">
        <v>58206</v>
      </c>
      <c r="D718" s="145">
        <v>0</v>
      </c>
    </row>
    <row r="719" spans="2:4" x14ac:dyDescent="0.35">
      <c r="B719" s="131" t="s">
        <v>819</v>
      </c>
      <c r="C719" s="144">
        <v>58430</v>
      </c>
      <c r="D719" s="145">
        <v>0</v>
      </c>
    </row>
    <row r="720" spans="2:4" x14ac:dyDescent="0.35">
      <c r="B720" s="131" t="s">
        <v>820</v>
      </c>
      <c r="C720" s="144">
        <v>57490</v>
      </c>
      <c r="D720" s="145">
        <v>0</v>
      </c>
    </row>
    <row r="721" spans="2:4" x14ac:dyDescent="0.35">
      <c r="B721" s="131" t="s">
        <v>821</v>
      </c>
      <c r="C721" s="144">
        <v>56112</v>
      </c>
      <c r="D721" s="145">
        <v>0</v>
      </c>
    </row>
    <row r="722" spans="2:4" x14ac:dyDescent="0.35">
      <c r="B722" s="131" t="s">
        <v>822</v>
      </c>
      <c r="C722" s="144">
        <v>56768</v>
      </c>
      <c r="D722" s="145">
        <v>0</v>
      </c>
    </row>
    <row r="723" spans="2:4" x14ac:dyDescent="0.35">
      <c r="B723" s="131" t="s">
        <v>823</v>
      </c>
      <c r="C723" s="144">
        <v>57522</v>
      </c>
      <c r="D723" s="145">
        <v>0</v>
      </c>
    </row>
    <row r="724" spans="2:4" x14ac:dyDescent="0.35">
      <c r="B724" s="131" t="s">
        <v>824</v>
      </c>
      <c r="C724" s="144">
        <v>56271</v>
      </c>
      <c r="D724" s="145">
        <v>0</v>
      </c>
    </row>
    <row r="725" spans="2:4" x14ac:dyDescent="0.35">
      <c r="B725" s="131" t="s">
        <v>825</v>
      </c>
      <c r="C725" s="144">
        <v>57498</v>
      </c>
      <c r="D725" s="145">
        <v>0</v>
      </c>
    </row>
    <row r="726" spans="2:4" x14ac:dyDescent="0.35">
      <c r="B726" s="131" t="s">
        <v>826</v>
      </c>
      <c r="C726" s="144">
        <v>57201</v>
      </c>
      <c r="D726" s="145">
        <v>0</v>
      </c>
    </row>
    <row r="727" spans="2:4" x14ac:dyDescent="0.35">
      <c r="B727" s="131" t="s">
        <v>827</v>
      </c>
      <c r="C727" s="144">
        <v>57891</v>
      </c>
      <c r="D727" s="145">
        <v>0</v>
      </c>
    </row>
    <row r="728" spans="2:4" x14ac:dyDescent="0.35">
      <c r="B728" s="131" t="s">
        <v>828</v>
      </c>
      <c r="C728" s="144">
        <v>57701</v>
      </c>
      <c r="D728" s="145">
        <v>0</v>
      </c>
    </row>
    <row r="729" spans="2:4" x14ac:dyDescent="0.35">
      <c r="B729" s="131" t="s">
        <v>829</v>
      </c>
      <c r="C729" s="144">
        <v>57497</v>
      </c>
      <c r="D729" s="145">
        <v>0</v>
      </c>
    </row>
    <row r="730" spans="2:4" x14ac:dyDescent="0.35">
      <c r="B730" s="131" t="s">
        <v>830</v>
      </c>
      <c r="C730" s="144">
        <v>57041</v>
      </c>
      <c r="D730" s="145">
        <v>0</v>
      </c>
    </row>
    <row r="731" spans="2:4" x14ac:dyDescent="0.35">
      <c r="B731" s="131" t="s">
        <v>831</v>
      </c>
      <c r="C731" s="144">
        <v>745</v>
      </c>
      <c r="D731" s="145">
        <v>0</v>
      </c>
    </row>
    <row r="732" spans="2:4" x14ac:dyDescent="0.35">
      <c r="B732" s="131" t="s">
        <v>832</v>
      </c>
      <c r="C732" s="144">
        <v>10480</v>
      </c>
      <c r="D732" s="145">
        <v>7.6573180000000005E-2</v>
      </c>
    </row>
    <row r="733" spans="2:4" x14ac:dyDescent="0.35">
      <c r="B733" s="131" t="s">
        <v>833</v>
      </c>
      <c r="C733" s="144">
        <v>10437</v>
      </c>
      <c r="D733" s="145">
        <v>0</v>
      </c>
    </row>
    <row r="734" spans="2:4" x14ac:dyDescent="0.35">
      <c r="B734" s="131" t="s">
        <v>834</v>
      </c>
      <c r="C734" s="144">
        <v>10191</v>
      </c>
      <c r="D734" s="145">
        <v>0</v>
      </c>
    </row>
    <row r="735" spans="2:4" x14ac:dyDescent="0.35">
      <c r="B735" s="131" t="s">
        <v>835</v>
      </c>
      <c r="C735" s="144">
        <v>54909</v>
      </c>
      <c r="D735" s="145">
        <v>0</v>
      </c>
    </row>
    <row r="736" spans="2:4" x14ac:dyDescent="0.35">
      <c r="B736" s="131" t="s">
        <v>836</v>
      </c>
      <c r="C736" s="144">
        <v>57491</v>
      </c>
      <c r="D736" s="145">
        <v>0</v>
      </c>
    </row>
    <row r="737" spans="2:4" x14ac:dyDescent="0.35">
      <c r="B737" s="131" t="s">
        <v>837</v>
      </c>
      <c r="C737" s="144">
        <v>57455</v>
      </c>
      <c r="D737" s="145">
        <v>0</v>
      </c>
    </row>
    <row r="738" spans="2:4" x14ac:dyDescent="0.35">
      <c r="B738" s="131" t="s">
        <v>838</v>
      </c>
      <c r="C738" s="144">
        <v>57514</v>
      </c>
      <c r="D738" s="145">
        <v>0</v>
      </c>
    </row>
    <row r="739" spans="2:4" x14ac:dyDescent="0.35">
      <c r="B739" s="131" t="s">
        <v>839</v>
      </c>
      <c r="C739" s="144">
        <v>60324</v>
      </c>
      <c r="D739" s="145">
        <v>0</v>
      </c>
    </row>
    <row r="740" spans="2:4" x14ac:dyDescent="0.35">
      <c r="B740" s="131" t="s">
        <v>840</v>
      </c>
      <c r="C740" s="144">
        <v>61584</v>
      </c>
      <c r="D740" s="145">
        <v>0</v>
      </c>
    </row>
    <row r="741" spans="2:4" x14ac:dyDescent="0.35">
      <c r="B741" s="131" t="s">
        <v>841</v>
      </c>
      <c r="C741" s="144">
        <v>62004</v>
      </c>
      <c r="D741" s="145">
        <v>0</v>
      </c>
    </row>
    <row r="742" spans="2:4" x14ac:dyDescent="0.35">
      <c r="B742" s="131" t="s">
        <v>842</v>
      </c>
      <c r="C742" s="144">
        <v>57282</v>
      </c>
      <c r="D742" s="145">
        <v>0</v>
      </c>
    </row>
    <row r="743" spans="2:4" x14ac:dyDescent="0.35">
      <c r="B743" s="131" t="s">
        <v>843</v>
      </c>
      <c r="C743" s="144">
        <v>57291</v>
      </c>
      <c r="D743" s="145">
        <v>0</v>
      </c>
    </row>
    <row r="744" spans="2:4" x14ac:dyDescent="0.35">
      <c r="B744" s="131" t="s">
        <v>844</v>
      </c>
      <c r="C744" s="144">
        <v>54685</v>
      </c>
      <c r="D744" s="145">
        <v>0</v>
      </c>
    </row>
    <row r="745" spans="2:4" x14ac:dyDescent="0.35">
      <c r="B745" s="131" t="s">
        <v>845</v>
      </c>
      <c r="C745" s="144">
        <v>60594</v>
      </c>
      <c r="D745" s="145">
        <v>0</v>
      </c>
    </row>
    <row r="746" spans="2:4" x14ac:dyDescent="0.35">
      <c r="B746" s="131" t="s">
        <v>846</v>
      </c>
      <c r="C746" s="144">
        <v>52161</v>
      </c>
      <c r="D746" s="145">
        <v>0</v>
      </c>
    </row>
    <row r="747" spans="2:4" x14ac:dyDescent="0.35">
      <c r="B747" s="131" t="s">
        <v>847</v>
      </c>
      <c r="C747" s="144">
        <v>50754</v>
      </c>
      <c r="D747" s="145">
        <v>0</v>
      </c>
    </row>
    <row r="748" spans="2:4" x14ac:dyDescent="0.35">
      <c r="B748" s="131" t="s">
        <v>848</v>
      </c>
      <c r="C748" s="144">
        <v>50533</v>
      </c>
      <c r="D748" s="145">
        <v>0</v>
      </c>
    </row>
    <row r="749" spans="2:4" x14ac:dyDescent="0.35">
      <c r="B749" s="131" t="s">
        <v>849</v>
      </c>
      <c r="C749" s="144">
        <v>10597</v>
      </c>
      <c r="D749" s="145">
        <v>0</v>
      </c>
    </row>
    <row r="750" spans="2:4" x14ac:dyDescent="0.35">
      <c r="B750" s="131" t="s">
        <v>850</v>
      </c>
      <c r="C750" s="144">
        <v>58498</v>
      </c>
      <c r="D750" s="145">
        <v>0</v>
      </c>
    </row>
    <row r="751" spans="2:4" x14ac:dyDescent="0.35">
      <c r="B751" s="131" t="s">
        <v>851</v>
      </c>
      <c r="C751" s="144">
        <v>52144</v>
      </c>
      <c r="D751" s="145">
        <v>0</v>
      </c>
    </row>
    <row r="752" spans="2:4" x14ac:dyDescent="0.35">
      <c r="B752" s="131" t="s">
        <v>852</v>
      </c>
      <c r="C752" s="144">
        <v>50532</v>
      </c>
      <c r="D752" s="145">
        <v>0</v>
      </c>
    </row>
    <row r="753" spans="2:4" x14ac:dyDescent="0.35">
      <c r="B753" s="131" t="s">
        <v>853</v>
      </c>
      <c r="C753" s="144">
        <v>56012</v>
      </c>
      <c r="D753" s="145">
        <v>0</v>
      </c>
    </row>
    <row r="754" spans="2:4" x14ac:dyDescent="0.35">
      <c r="B754" s="131" t="s">
        <v>854</v>
      </c>
      <c r="C754" s="144">
        <v>10027</v>
      </c>
      <c r="D754" s="145">
        <v>0</v>
      </c>
    </row>
    <row r="755" spans="2:4" x14ac:dyDescent="0.35">
      <c r="B755" s="131" t="s">
        <v>855</v>
      </c>
      <c r="C755" s="144">
        <v>60321</v>
      </c>
      <c r="D755" s="145">
        <v>0</v>
      </c>
    </row>
    <row r="756" spans="2:4" x14ac:dyDescent="0.35">
      <c r="B756" s="131" t="s">
        <v>856</v>
      </c>
      <c r="C756" s="144">
        <v>54300</v>
      </c>
      <c r="D756" s="145">
        <v>0</v>
      </c>
    </row>
    <row r="757" spans="2:4" x14ac:dyDescent="0.35">
      <c r="B757" s="131" t="s">
        <v>857</v>
      </c>
      <c r="C757" s="144">
        <v>59968</v>
      </c>
      <c r="D757" s="145">
        <v>0</v>
      </c>
    </row>
    <row r="758" spans="2:4" x14ac:dyDescent="0.35">
      <c r="B758" s="131" t="s">
        <v>858</v>
      </c>
      <c r="C758" s="144">
        <v>380</v>
      </c>
      <c r="D758" s="145">
        <v>0</v>
      </c>
    </row>
    <row r="759" spans="2:4" x14ac:dyDescent="0.35">
      <c r="B759" s="131" t="s">
        <v>859</v>
      </c>
      <c r="C759" s="144">
        <v>381</v>
      </c>
      <c r="D759" s="145">
        <v>0</v>
      </c>
    </row>
    <row r="760" spans="2:4" x14ac:dyDescent="0.35">
      <c r="B760" s="131" t="s">
        <v>860</v>
      </c>
      <c r="C760" s="144">
        <v>3075</v>
      </c>
      <c r="D760" s="145">
        <v>0</v>
      </c>
    </row>
    <row r="761" spans="2:4" x14ac:dyDescent="0.35">
      <c r="B761" s="131" t="s">
        <v>861</v>
      </c>
      <c r="C761" s="144">
        <v>57559</v>
      </c>
      <c r="D761" s="145">
        <v>0</v>
      </c>
    </row>
    <row r="762" spans="2:4" x14ac:dyDescent="0.35">
      <c r="B762" s="131" t="s">
        <v>862</v>
      </c>
      <c r="C762" s="144">
        <v>59597</v>
      </c>
      <c r="D762" s="145">
        <v>0</v>
      </c>
    </row>
    <row r="763" spans="2:4" x14ac:dyDescent="0.35">
      <c r="B763" s="131" t="s">
        <v>863</v>
      </c>
      <c r="C763" s="144">
        <v>59598</v>
      </c>
      <c r="D763" s="145">
        <v>0</v>
      </c>
    </row>
    <row r="764" spans="2:4" x14ac:dyDescent="0.35">
      <c r="B764" s="131" t="s">
        <v>864</v>
      </c>
      <c r="C764" s="144">
        <v>152</v>
      </c>
      <c r="D764" s="145">
        <v>0</v>
      </c>
    </row>
    <row r="765" spans="2:4" x14ac:dyDescent="0.35">
      <c r="B765" s="131" t="s">
        <v>865</v>
      </c>
      <c r="C765" s="144">
        <v>10481</v>
      </c>
      <c r="D765" s="145">
        <v>7.6573180000000005E-2</v>
      </c>
    </row>
    <row r="766" spans="2:4" x14ac:dyDescent="0.35">
      <c r="B766" s="131" t="s">
        <v>866</v>
      </c>
      <c r="C766" s="144">
        <v>275</v>
      </c>
      <c r="D766" s="145">
        <v>0</v>
      </c>
    </row>
    <row r="767" spans="2:4" x14ac:dyDescent="0.35">
      <c r="B767" s="131" t="s">
        <v>867</v>
      </c>
      <c r="C767" s="144">
        <v>293</v>
      </c>
      <c r="D767" s="145">
        <v>0</v>
      </c>
    </row>
    <row r="768" spans="2:4" x14ac:dyDescent="0.35">
      <c r="B768" s="131" t="s">
        <v>868</v>
      </c>
      <c r="C768" s="144">
        <v>214</v>
      </c>
      <c r="D768" s="145">
        <v>0</v>
      </c>
    </row>
    <row r="769" spans="2:4" x14ac:dyDescent="0.35">
      <c r="B769" s="131" t="s">
        <v>869</v>
      </c>
      <c r="C769" s="144">
        <v>10282</v>
      </c>
      <c r="D769" s="145">
        <v>0</v>
      </c>
    </row>
    <row r="770" spans="2:4" x14ac:dyDescent="0.35">
      <c r="B770" s="131" t="s">
        <v>870</v>
      </c>
      <c r="C770" s="144">
        <v>225</v>
      </c>
      <c r="D770" s="145">
        <v>0</v>
      </c>
    </row>
    <row r="771" spans="2:4" x14ac:dyDescent="0.35">
      <c r="B771" s="131" t="s">
        <v>871</v>
      </c>
      <c r="C771" s="144">
        <v>227</v>
      </c>
      <c r="D771" s="145">
        <v>0</v>
      </c>
    </row>
    <row r="772" spans="2:4" x14ac:dyDescent="0.35">
      <c r="B772" s="131" t="s">
        <v>872</v>
      </c>
      <c r="C772" s="144">
        <v>229</v>
      </c>
      <c r="D772" s="145">
        <v>0</v>
      </c>
    </row>
    <row r="773" spans="2:4" x14ac:dyDescent="0.35">
      <c r="B773" s="131" t="s">
        <v>873</v>
      </c>
      <c r="C773" s="144">
        <v>232</v>
      </c>
      <c r="D773" s="145">
        <v>0</v>
      </c>
    </row>
    <row r="774" spans="2:4" x14ac:dyDescent="0.35">
      <c r="B774" s="131" t="s">
        <v>874</v>
      </c>
      <c r="C774" s="144">
        <v>233</v>
      </c>
      <c r="D774" s="145">
        <v>0</v>
      </c>
    </row>
    <row r="775" spans="2:4" x14ac:dyDescent="0.35">
      <c r="B775" s="131" t="s">
        <v>875</v>
      </c>
      <c r="C775" s="144">
        <v>237</v>
      </c>
      <c r="D775" s="145">
        <v>0</v>
      </c>
    </row>
    <row r="776" spans="2:4" x14ac:dyDescent="0.35">
      <c r="B776" s="131" t="s">
        <v>876</v>
      </c>
      <c r="C776" s="144">
        <v>238</v>
      </c>
      <c r="D776" s="145">
        <v>0</v>
      </c>
    </row>
    <row r="777" spans="2:4" x14ac:dyDescent="0.35">
      <c r="B777" s="131" t="s">
        <v>877</v>
      </c>
      <c r="C777" s="144">
        <v>241</v>
      </c>
      <c r="D777" s="145">
        <v>0</v>
      </c>
    </row>
    <row r="778" spans="2:4" x14ac:dyDescent="0.35">
      <c r="B778" s="131" t="s">
        <v>878</v>
      </c>
      <c r="C778" s="144">
        <v>244</v>
      </c>
      <c r="D778" s="145">
        <v>0</v>
      </c>
    </row>
    <row r="779" spans="2:4" x14ac:dyDescent="0.35">
      <c r="B779" s="131" t="s">
        <v>879</v>
      </c>
      <c r="C779" s="144">
        <v>418</v>
      </c>
      <c r="D779" s="145">
        <v>0</v>
      </c>
    </row>
    <row r="780" spans="2:4" x14ac:dyDescent="0.35">
      <c r="B780" s="131" t="s">
        <v>880</v>
      </c>
      <c r="C780" s="144">
        <v>253</v>
      </c>
      <c r="D780" s="145">
        <v>0</v>
      </c>
    </row>
    <row r="781" spans="2:4" x14ac:dyDescent="0.35">
      <c r="B781" s="131" t="s">
        <v>881</v>
      </c>
      <c r="C781" s="144">
        <v>632</v>
      </c>
      <c r="D781" s="145">
        <v>0</v>
      </c>
    </row>
    <row r="782" spans="2:4" x14ac:dyDescent="0.35">
      <c r="B782" s="131" t="s">
        <v>882</v>
      </c>
      <c r="C782" s="144">
        <v>626</v>
      </c>
      <c r="D782" s="145">
        <v>0</v>
      </c>
    </row>
    <row r="783" spans="2:4" x14ac:dyDescent="0.35">
      <c r="B783" s="131" t="s">
        <v>883</v>
      </c>
      <c r="C783" s="144">
        <v>264</v>
      </c>
      <c r="D783" s="145">
        <v>0</v>
      </c>
    </row>
    <row r="784" spans="2:4" x14ac:dyDescent="0.35">
      <c r="B784" s="131" t="s">
        <v>884</v>
      </c>
      <c r="C784" s="144">
        <v>274</v>
      </c>
      <c r="D784" s="145">
        <v>0</v>
      </c>
    </row>
    <row r="785" spans="2:4" x14ac:dyDescent="0.35">
      <c r="B785" s="131" t="s">
        <v>885</v>
      </c>
      <c r="C785" s="144">
        <v>34</v>
      </c>
      <c r="D785" s="145">
        <v>0</v>
      </c>
    </row>
    <row r="786" spans="2:4" x14ac:dyDescent="0.35">
      <c r="B786" s="131" t="s">
        <v>886</v>
      </c>
      <c r="C786" s="144">
        <v>278</v>
      </c>
      <c r="D786" s="145">
        <v>0</v>
      </c>
    </row>
    <row r="787" spans="2:4" x14ac:dyDescent="0.35">
      <c r="B787" s="131" t="s">
        <v>887</v>
      </c>
      <c r="C787" s="144">
        <v>776</v>
      </c>
      <c r="D787" s="145">
        <v>0</v>
      </c>
    </row>
    <row r="788" spans="2:4" x14ac:dyDescent="0.35">
      <c r="B788" s="131" t="s">
        <v>888</v>
      </c>
      <c r="C788" s="144">
        <v>280</v>
      </c>
      <c r="D788" s="145">
        <v>0</v>
      </c>
    </row>
    <row r="789" spans="2:4" x14ac:dyDescent="0.35">
      <c r="B789" s="131" t="s">
        <v>889</v>
      </c>
      <c r="C789" s="144">
        <v>281</v>
      </c>
      <c r="D789" s="145">
        <v>0</v>
      </c>
    </row>
    <row r="790" spans="2:4" x14ac:dyDescent="0.35">
      <c r="B790" s="131" t="s">
        <v>890</v>
      </c>
      <c r="C790" s="144">
        <v>284</v>
      </c>
      <c r="D790" s="145">
        <v>0</v>
      </c>
    </row>
    <row r="791" spans="2:4" x14ac:dyDescent="0.35">
      <c r="B791" s="131" t="s">
        <v>891</v>
      </c>
      <c r="C791" s="144">
        <v>54308</v>
      </c>
      <c r="D791" s="145">
        <v>0</v>
      </c>
    </row>
    <row r="792" spans="2:4" x14ac:dyDescent="0.35">
      <c r="B792" s="131" t="s">
        <v>892</v>
      </c>
      <c r="C792" s="144">
        <v>714</v>
      </c>
      <c r="D792" s="145">
        <v>0</v>
      </c>
    </row>
    <row r="793" spans="2:4" x14ac:dyDescent="0.35">
      <c r="B793" s="131" t="s">
        <v>893</v>
      </c>
      <c r="C793" s="144">
        <v>290</v>
      </c>
      <c r="D793" s="145">
        <v>0</v>
      </c>
    </row>
    <row r="794" spans="2:4" x14ac:dyDescent="0.35">
      <c r="B794" s="131" t="s">
        <v>894</v>
      </c>
      <c r="C794" s="144">
        <v>180</v>
      </c>
      <c r="D794" s="145">
        <v>0</v>
      </c>
    </row>
    <row r="795" spans="2:4" x14ac:dyDescent="0.35">
      <c r="B795" s="131" t="s">
        <v>895</v>
      </c>
      <c r="C795" s="144">
        <v>291</v>
      </c>
      <c r="D795" s="145">
        <v>0</v>
      </c>
    </row>
    <row r="796" spans="2:4" x14ac:dyDescent="0.35">
      <c r="B796" s="131" t="s">
        <v>896</v>
      </c>
      <c r="C796" s="144">
        <v>292</v>
      </c>
      <c r="D796" s="145">
        <v>0</v>
      </c>
    </row>
    <row r="797" spans="2:4" x14ac:dyDescent="0.35">
      <c r="B797" s="131" t="s">
        <v>897</v>
      </c>
      <c r="C797" s="144">
        <v>59915</v>
      </c>
      <c r="D797" s="145">
        <v>0</v>
      </c>
    </row>
    <row r="798" spans="2:4" x14ac:dyDescent="0.35">
      <c r="B798" s="131" t="s">
        <v>898</v>
      </c>
      <c r="C798" s="144">
        <v>56917</v>
      </c>
      <c r="D798" s="145">
        <v>0</v>
      </c>
    </row>
    <row r="799" spans="2:4" x14ac:dyDescent="0.35">
      <c r="B799" s="131" t="s">
        <v>899</v>
      </c>
      <c r="C799" s="144">
        <v>58644</v>
      </c>
      <c r="D799" s="145">
        <v>0</v>
      </c>
    </row>
    <row r="800" spans="2:4" x14ac:dyDescent="0.35">
      <c r="B800" s="131" t="s">
        <v>900</v>
      </c>
      <c r="C800" s="144">
        <v>58542</v>
      </c>
      <c r="D800" s="145">
        <v>0</v>
      </c>
    </row>
    <row r="801" spans="2:4" x14ac:dyDescent="0.35">
      <c r="B801" s="131" t="s">
        <v>901</v>
      </c>
      <c r="C801" s="144">
        <v>59737</v>
      </c>
      <c r="D801" s="145">
        <v>0</v>
      </c>
    </row>
    <row r="802" spans="2:4" x14ac:dyDescent="0.35">
      <c r="B802" s="131" t="s">
        <v>902</v>
      </c>
      <c r="C802" s="144">
        <v>58712</v>
      </c>
      <c r="D802" s="145">
        <v>0</v>
      </c>
    </row>
    <row r="803" spans="2:4" x14ac:dyDescent="0.35">
      <c r="B803" s="131" t="s">
        <v>903</v>
      </c>
      <c r="C803" s="144">
        <v>60678</v>
      </c>
      <c r="D803" s="145">
        <v>0</v>
      </c>
    </row>
    <row r="804" spans="2:4" x14ac:dyDescent="0.35">
      <c r="B804" s="131" t="s">
        <v>904</v>
      </c>
      <c r="C804" s="144">
        <v>58394</v>
      </c>
      <c r="D804" s="145">
        <v>0</v>
      </c>
    </row>
    <row r="805" spans="2:4" x14ac:dyDescent="0.35">
      <c r="B805" s="131" t="s">
        <v>905</v>
      </c>
      <c r="C805" s="144">
        <v>58395</v>
      </c>
      <c r="D805" s="145">
        <v>0</v>
      </c>
    </row>
    <row r="806" spans="2:4" x14ac:dyDescent="0.35">
      <c r="B806" s="131" t="s">
        <v>906</v>
      </c>
      <c r="C806" s="144">
        <v>59236</v>
      </c>
      <c r="D806" s="145">
        <v>0</v>
      </c>
    </row>
    <row r="807" spans="2:4" x14ac:dyDescent="0.35">
      <c r="B807" s="131" t="s">
        <v>907</v>
      </c>
      <c r="C807" s="144">
        <v>50179</v>
      </c>
      <c r="D807" s="145">
        <v>0</v>
      </c>
    </row>
    <row r="808" spans="2:4" x14ac:dyDescent="0.35">
      <c r="B808" s="131" t="s">
        <v>908</v>
      </c>
      <c r="C808" s="144">
        <v>57292</v>
      </c>
      <c r="D808" s="145">
        <v>0</v>
      </c>
    </row>
    <row r="809" spans="2:4" x14ac:dyDescent="0.35">
      <c r="B809" s="131" t="s">
        <v>909</v>
      </c>
      <c r="C809" s="144">
        <v>57293</v>
      </c>
      <c r="D809" s="145">
        <v>0</v>
      </c>
    </row>
    <row r="810" spans="2:4" x14ac:dyDescent="0.35">
      <c r="B810" s="131" t="s">
        <v>910</v>
      </c>
      <c r="C810" s="144">
        <v>57294</v>
      </c>
      <c r="D810" s="145">
        <v>0</v>
      </c>
    </row>
    <row r="811" spans="2:4" x14ac:dyDescent="0.35">
      <c r="B811" s="131" t="s">
        <v>911</v>
      </c>
      <c r="C811" s="144">
        <v>57700</v>
      </c>
      <c r="D811" s="145">
        <v>0</v>
      </c>
    </row>
    <row r="812" spans="2:4" x14ac:dyDescent="0.35">
      <c r="B812" s="131" t="s">
        <v>912</v>
      </c>
      <c r="C812" s="144">
        <v>57833</v>
      </c>
      <c r="D812" s="145">
        <v>0</v>
      </c>
    </row>
    <row r="813" spans="2:4" x14ac:dyDescent="0.35">
      <c r="B813" s="131" t="s">
        <v>913</v>
      </c>
      <c r="C813" s="144">
        <v>57835</v>
      </c>
      <c r="D813" s="145">
        <v>0</v>
      </c>
    </row>
    <row r="814" spans="2:4" x14ac:dyDescent="0.35">
      <c r="B814" s="131" t="s">
        <v>914</v>
      </c>
      <c r="C814" s="144">
        <v>57521</v>
      </c>
      <c r="D814" s="145">
        <v>0</v>
      </c>
    </row>
    <row r="815" spans="2:4" x14ac:dyDescent="0.35">
      <c r="B815" s="131" t="s">
        <v>915</v>
      </c>
      <c r="C815" s="144">
        <v>57774</v>
      </c>
      <c r="D815" s="145">
        <v>0</v>
      </c>
    </row>
    <row r="816" spans="2:4" x14ac:dyDescent="0.35">
      <c r="B816" s="131" t="s">
        <v>916</v>
      </c>
      <c r="C816" s="144">
        <v>57837</v>
      </c>
      <c r="D816" s="145">
        <v>0</v>
      </c>
    </row>
    <row r="817" spans="2:4" x14ac:dyDescent="0.35">
      <c r="B817" s="131" t="s">
        <v>917</v>
      </c>
      <c r="C817" s="144">
        <v>57834</v>
      </c>
      <c r="D817" s="145">
        <v>0</v>
      </c>
    </row>
    <row r="818" spans="2:4" x14ac:dyDescent="0.35">
      <c r="B818" s="131" t="s">
        <v>918</v>
      </c>
      <c r="C818" s="144">
        <v>58148</v>
      </c>
      <c r="D818" s="145">
        <v>0</v>
      </c>
    </row>
    <row r="819" spans="2:4" x14ac:dyDescent="0.35">
      <c r="B819" s="131" t="s">
        <v>919</v>
      </c>
      <c r="C819" s="144">
        <v>58374</v>
      </c>
      <c r="D819" s="145">
        <v>0</v>
      </c>
    </row>
    <row r="820" spans="2:4" x14ac:dyDescent="0.35">
      <c r="B820" s="131" t="s">
        <v>920</v>
      </c>
      <c r="C820" s="144">
        <v>58568</v>
      </c>
      <c r="D820" s="145">
        <v>0</v>
      </c>
    </row>
    <row r="821" spans="2:4" x14ac:dyDescent="0.35">
      <c r="B821" s="131" t="s">
        <v>921</v>
      </c>
      <c r="C821" s="144">
        <v>58388</v>
      </c>
      <c r="D821" s="145">
        <v>0</v>
      </c>
    </row>
    <row r="822" spans="2:4" x14ac:dyDescent="0.35">
      <c r="B822" s="131" t="s">
        <v>922</v>
      </c>
      <c r="C822" s="144">
        <v>58389</v>
      </c>
      <c r="D822" s="145">
        <v>0</v>
      </c>
    </row>
    <row r="823" spans="2:4" x14ac:dyDescent="0.35">
      <c r="B823" s="131" t="s">
        <v>923</v>
      </c>
      <c r="C823" s="144">
        <v>58985</v>
      </c>
      <c r="D823" s="145">
        <v>0</v>
      </c>
    </row>
    <row r="824" spans="2:4" x14ac:dyDescent="0.35">
      <c r="B824" s="131" t="s">
        <v>924</v>
      </c>
      <c r="C824" s="144">
        <v>58991</v>
      </c>
      <c r="D824" s="145">
        <v>0</v>
      </c>
    </row>
    <row r="825" spans="2:4" x14ac:dyDescent="0.35">
      <c r="B825" s="131" t="s">
        <v>925</v>
      </c>
      <c r="C825" s="144">
        <v>59183</v>
      </c>
      <c r="D825" s="145">
        <v>0</v>
      </c>
    </row>
    <row r="826" spans="2:4" x14ac:dyDescent="0.35">
      <c r="B826" s="131" t="s">
        <v>926</v>
      </c>
      <c r="C826" s="144">
        <v>57650</v>
      </c>
      <c r="D826" s="145">
        <v>0</v>
      </c>
    </row>
    <row r="827" spans="2:4" x14ac:dyDescent="0.35">
      <c r="B827" s="131" t="s">
        <v>927</v>
      </c>
      <c r="C827" s="144">
        <v>61117</v>
      </c>
      <c r="D827" s="145">
        <v>0</v>
      </c>
    </row>
    <row r="828" spans="2:4" x14ac:dyDescent="0.35">
      <c r="B828" s="131" t="s">
        <v>928</v>
      </c>
      <c r="C828" s="144">
        <v>59339</v>
      </c>
      <c r="D828" s="145">
        <v>0</v>
      </c>
    </row>
    <row r="829" spans="2:4" x14ac:dyDescent="0.35">
      <c r="B829" s="131" t="s">
        <v>929</v>
      </c>
      <c r="C829" s="144">
        <v>58646</v>
      </c>
      <c r="D829" s="145">
        <v>0</v>
      </c>
    </row>
    <row r="830" spans="2:4" x14ac:dyDescent="0.35">
      <c r="B830" s="131" t="s">
        <v>930</v>
      </c>
      <c r="C830" s="144">
        <v>60975</v>
      </c>
      <c r="D830" s="145">
        <v>0</v>
      </c>
    </row>
    <row r="831" spans="2:4" x14ac:dyDescent="0.35">
      <c r="B831" s="131" t="s">
        <v>931</v>
      </c>
      <c r="C831" s="144">
        <v>448</v>
      </c>
      <c r="D831" s="145">
        <v>0</v>
      </c>
    </row>
    <row r="832" spans="2:4" x14ac:dyDescent="0.35">
      <c r="B832" s="131" t="s">
        <v>932</v>
      </c>
      <c r="C832" s="144">
        <v>6206</v>
      </c>
      <c r="D832" s="145">
        <v>0</v>
      </c>
    </row>
    <row r="833" spans="2:4" x14ac:dyDescent="0.35">
      <c r="B833" s="131" t="s">
        <v>933</v>
      </c>
      <c r="C833" s="144">
        <v>585</v>
      </c>
      <c r="D833" s="145">
        <v>0</v>
      </c>
    </row>
    <row r="834" spans="2:4" x14ac:dyDescent="0.35">
      <c r="B834" s="131" t="s">
        <v>934</v>
      </c>
      <c r="C834" s="144">
        <v>385</v>
      </c>
      <c r="D834" s="145">
        <v>0</v>
      </c>
    </row>
    <row r="835" spans="2:4" x14ac:dyDescent="0.35">
      <c r="B835" s="131" t="s">
        <v>935</v>
      </c>
      <c r="C835" s="144">
        <v>386</v>
      </c>
      <c r="D835" s="145">
        <v>0</v>
      </c>
    </row>
    <row r="836" spans="2:4" x14ac:dyDescent="0.35">
      <c r="B836" s="131" t="s">
        <v>936</v>
      </c>
      <c r="C836" s="144">
        <v>387</v>
      </c>
      <c r="D836" s="145">
        <v>0</v>
      </c>
    </row>
    <row r="837" spans="2:4" x14ac:dyDescent="0.35">
      <c r="B837" s="131" t="s">
        <v>937</v>
      </c>
      <c r="C837" s="144">
        <v>314</v>
      </c>
      <c r="D837" s="145">
        <v>0</v>
      </c>
    </row>
    <row r="838" spans="2:4" x14ac:dyDescent="0.35">
      <c r="B838" s="131" t="s">
        <v>938</v>
      </c>
      <c r="C838" s="144">
        <v>586</v>
      </c>
      <c r="D838" s="145">
        <v>0</v>
      </c>
    </row>
    <row r="839" spans="2:4" x14ac:dyDescent="0.35">
      <c r="B839" s="131" t="s">
        <v>939</v>
      </c>
      <c r="C839" s="144">
        <v>388</v>
      </c>
      <c r="D839" s="145">
        <v>0</v>
      </c>
    </row>
    <row r="840" spans="2:4" x14ac:dyDescent="0.35">
      <c r="B840" s="131" t="s">
        <v>940</v>
      </c>
      <c r="C840" s="144">
        <v>58062</v>
      </c>
      <c r="D840" s="145">
        <v>0</v>
      </c>
    </row>
    <row r="841" spans="2:4" x14ac:dyDescent="0.35">
      <c r="B841" s="131" t="s">
        <v>941</v>
      </c>
      <c r="C841" s="144">
        <v>58398</v>
      </c>
      <c r="D841" s="145">
        <v>0</v>
      </c>
    </row>
    <row r="842" spans="2:4" x14ac:dyDescent="0.35">
      <c r="B842" s="131" t="s">
        <v>942</v>
      </c>
      <c r="C842" s="144">
        <v>59433</v>
      </c>
      <c r="D842" s="145">
        <v>0</v>
      </c>
    </row>
    <row r="843" spans="2:4" x14ac:dyDescent="0.35">
      <c r="B843" s="131" t="s">
        <v>943</v>
      </c>
      <c r="C843" s="144">
        <v>6060</v>
      </c>
      <c r="D843" s="145">
        <v>0.86417351582719493</v>
      </c>
    </row>
    <row r="844" spans="2:4" x14ac:dyDescent="0.35">
      <c r="B844" s="131" t="s">
        <v>944</v>
      </c>
      <c r="C844" s="144">
        <v>7824</v>
      </c>
      <c r="D844" s="145">
        <v>0.93329730075026807</v>
      </c>
    </row>
    <row r="845" spans="2:4" x14ac:dyDescent="0.35">
      <c r="B845" s="131" t="s">
        <v>945</v>
      </c>
      <c r="C845" s="144">
        <v>58627</v>
      </c>
      <c r="D845" s="145">
        <v>0</v>
      </c>
    </row>
    <row r="846" spans="2:4" x14ac:dyDescent="0.35">
      <c r="B846" s="131" t="s">
        <v>946</v>
      </c>
      <c r="C846" s="144">
        <v>391</v>
      </c>
      <c r="D846" s="145">
        <v>0</v>
      </c>
    </row>
    <row r="847" spans="2:4" x14ac:dyDescent="0.35">
      <c r="B847" s="131" t="s">
        <v>947</v>
      </c>
      <c r="C847" s="144">
        <v>393</v>
      </c>
      <c r="D847" s="145">
        <v>0</v>
      </c>
    </row>
    <row r="848" spans="2:4" x14ac:dyDescent="0.35">
      <c r="B848" s="131" t="s">
        <v>948</v>
      </c>
      <c r="C848" s="144">
        <v>394</v>
      </c>
      <c r="D848" s="145">
        <v>0</v>
      </c>
    </row>
    <row r="849" spans="2:4" x14ac:dyDescent="0.35">
      <c r="B849" s="131" t="s">
        <v>949</v>
      </c>
      <c r="C849" s="144">
        <v>396</v>
      </c>
      <c r="D849" s="145">
        <v>0</v>
      </c>
    </row>
    <row r="850" spans="2:4" x14ac:dyDescent="0.35">
      <c r="B850" s="131" t="s">
        <v>950</v>
      </c>
      <c r="C850" s="144">
        <v>397</v>
      </c>
      <c r="D850" s="145">
        <v>0</v>
      </c>
    </row>
    <row r="851" spans="2:4" x14ac:dyDescent="0.35">
      <c r="B851" s="131" t="s">
        <v>951</v>
      </c>
      <c r="C851" s="144">
        <v>401</v>
      </c>
      <c r="D851" s="145">
        <v>0</v>
      </c>
    </row>
    <row r="852" spans="2:4" x14ac:dyDescent="0.35">
      <c r="B852" s="131" t="s">
        <v>952</v>
      </c>
      <c r="C852" s="144">
        <v>402</v>
      </c>
      <c r="D852" s="145">
        <v>0</v>
      </c>
    </row>
    <row r="853" spans="2:4" x14ac:dyDescent="0.35">
      <c r="B853" s="131" t="s">
        <v>953</v>
      </c>
      <c r="C853" s="144">
        <v>403</v>
      </c>
      <c r="D853" s="145">
        <v>0</v>
      </c>
    </row>
    <row r="854" spans="2:4" x14ac:dyDescent="0.35">
      <c r="B854" s="131" t="s">
        <v>954</v>
      </c>
      <c r="C854" s="144">
        <v>6479</v>
      </c>
      <c r="D854" s="145">
        <v>0</v>
      </c>
    </row>
    <row r="855" spans="2:4" x14ac:dyDescent="0.35">
      <c r="B855" s="131" t="s">
        <v>955</v>
      </c>
      <c r="C855" s="144">
        <v>6480</v>
      </c>
      <c r="D855" s="145">
        <v>0</v>
      </c>
    </row>
    <row r="856" spans="2:4" x14ac:dyDescent="0.35">
      <c r="B856" s="131" t="s">
        <v>956</v>
      </c>
      <c r="C856" s="144">
        <v>316</v>
      </c>
      <c r="D856" s="145">
        <v>0</v>
      </c>
    </row>
    <row r="857" spans="2:4" x14ac:dyDescent="0.35">
      <c r="B857" s="131" t="s">
        <v>957</v>
      </c>
      <c r="C857" s="144">
        <v>407</v>
      </c>
      <c r="D857" s="145">
        <v>0</v>
      </c>
    </row>
    <row r="858" spans="2:4" x14ac:dyDescent="0.35">
      <c r="B858" s="131" t="s">
        <v>958</v>
      </c>
      <c r="C858" s="144">
        <v>57475</v>
      </c>
      <c r="D858" s="145">
        <v>7.6573180000000005E-2</v>
      </c>
    </row>
    <row r="859" spans="2:4" x14ac:dyDescent="0.35">
      <c r="B859" s="131" t="s">
        <v>959</v>
      </c>
      <c r="C859" s="144">
        <v>61912</v>
      </c>
      <c r="D859" s="145">
        <v>7.6573180000000005E-2</v>
      </c>
    </row>
    <row r="860" spans="2:4" x14ac:dyDescent="0.35">
      <c r="B860" s="131" t="s">
        <v>960</v>
      </c>
      <c r="C860" s="144">
        <v>50762</v>
      </c>
      <c r="D860" s="145">
        <v>7.6573180000000005E-2</v>
      </c>
    </row>
    <row r="861" spans="2:4" x14ac:dyDescent="0.35">
      <c r="B861" s="131" t="s">
        <v>961</v>
      </c>
      <c r="C861" s="144">
        <v>59315</v>
      </c>
      <c r="D861" s="145">
        <v>0</v>
      </c>
    </row>
    <row r="862" spans="2:4" x14ac:dyDescent="0.35">
      <c r="B862" s="131" t="s">
        <v>962</v>
      </c>
      <c r="C862" s="144">
        <v>59309</v>
      </c>
      <c r="D862" s="145">
        <v>0</v>
      </c>
    </row>
    <row r="863" spans="2:4" x14ac:dyDescent="0.35">
      <c r="B863" s="131" t="s">
        <v>963</v>
      </c>
      <c r="C863" s="144">
        <v>59316</v>
      </c>
      <c r="D863" s="145">
        <v>0</v>
      </c>
    </row>
    <row r="864" spans="2:4" x14ac:dyDescent="0.35">
      <c r="B864" s="131" t="s">
        <v>964</v>
      </c>
      <c r="C864" s="144">
        <v>59317</v>
      </c>
      <c r="D864" s="145">
        <v>0</v>
      </c>
    </row>
    <row r="865" spans="2:4" x14ac:dyDescent="0.35">
      <c r="B865" s="131" t="s">
        <v>965</v>
      </c>
      <c r="C865" s="144">
        <v>59308</v>
      </c>
      <c r="D865" s="145">
        <v>0</v>
      </c>
    </row>
    <row r="866" spans="2:4" x14ac:dyDescent="0.35">
      <c r="B866" s="131" t="s">
        <v>966</v>
      </c>
      <c r="C866" s="144">
        <v>60953</v>
      </c>
      <c r="D866" s="145">
        <v>0</v>
      </c>
    </row>
    <row r="867" spans="2:4" x14ac:dyDescent="0.35">
      <c r="B867" s="131" t="s">
        <v>967</v>
      </c>
      <c r="C867" s="144">
        <v>60412</v>
      </c>
      <c r="D867" s="145">
        <v>0</v>
      </c>
    </row>
    <row r="868" spans="2:4" x14ac:dyDescent="0.35">
      <c r="B868" s="131" t="s">
        <v>968</v>
      </c>
      <c r="C868" s="144">
        <v>61319</v>
      </c>
      <c r="D868" s="145">
        <v>0</v>
      </c>
    </row>
    <row r="869" spans="2:4" x14ac:dyDescent="0.35">
      <c r="B869" s="131" t="s">
        <v>969</v>
      </c>
      <c r="C869" s="144">
        <v>62286</v>
      </c>
      <c r="D869" s="145">
        <v>0</v>
      </c>
    </row>
    <row r="870" spans="2:4" x14ac:dyDescent="0.35">
      <c r="B870" s="131" t="s">
        <v>970</v>
      </c>
      <c r="C870" s="144">
        <v>61250</v>
      </c>
      <c r="D870" s="145">
        <v>0</v>
      </c>
    </row>
    <row r="871" spans="2:4" x14ac:dyDescent="0.35">
      <c r="B871" s="131" t="s">
        <v>971</v>
      </c>
      <c r="C871" s="144">
        <v>62378</v>
      </c>
      <c r="D871" s="145">
        <v>0</v>
      </c>
    </row>
    <row r="872" spans="2:4" x14ac:dyDescent="0.35">
      <c r="B872" s="131" t="s">
        <v>972</v>
      </c>
      <c r="C872" s="144">
        <v>61593</v>
      </c>
      <c r="D872" s="145">
        <v>0</v>
      </c>
    </row>
    <row r="873" spans="2:4" x14ac:dyDescent="0.35">
      <c r="B873" s="131" t="s">
        <v>973</v>
      </c>
      <c r="C873" s="144">
        <v>61594</v>
      </c>
      <c r="D873" s="145">
        <v>0</v>
      </c>
    </row>
    <row r="874" spans="2:4" x14ac:dyDescent="0.35">
      <c r="B874" s="131" t="s">
        <v>974</v>
      </c>
      <c r="C874" s="144">
        <v>60389</v>
      </c>
      <c r="D874" s="145">
        <v>0</v>
      </c>
    </row>
    <row r="875" spans="2:4" x14ac:dyDescent="0.35">
      <c r="B875" s="131" t="s">
        <v>975</v>
      </c>
      <c r="C875" s="144">
        <v>59532</v>
      </c>
      <c r="D875" s="145">
        <v>0</v>
      </c>
    </row>
    <row r="876" spans="2:4" x14ac:dyDescent="0.35">
      <c r="B876" s="131" t="s">
        <v>976</v>
      </c>
      <c r="C876" s="144">
        <v>59840</v>
      </c>
      <c r="D876" s="145">
        <v>0</v>
      </c>
    </row>
    <row r="877" spans="2:4" x14ac:dyDescent="0.35">
      <c r="B877" s="131" t="s">
        <v>977</v>
      </c>
      <c r="C877" s="144">
        <v>57305</v>
      </c>
      <c r="D877" s="145">
        <v>0</v>
      </c>
    </row>
    <row r="878" spans="2:4" x14ac:dyDescent="0.35">
      <c r="B878" s="131" t="s">
        <v>978</v>
      </c>
      <c r="C878" s="144">
        <v>57306</v>
      </c>
      <c r="D878" s="145">
        <v>0</v>
      </c>
    </row>
    <row r="879" spans="2:4" x14ac:dyDescent="0.35">
      <c r="B879" s="131" t="s">
        <v>979</v>
      </c>
      <c r="C879" s="144">
        <v>57484</v>
      </c>
      <c r="D879" s="145">
        <v>0</v>
      </c>
    </row>
    <row r="880" spans="2:4" x14ac:dyDescent="0.35">
      <c r="B880" s="131" t="s">
        <v>980</v>
      </c>
      <c r="C880" s="144">
        <v>56433</v>
      </c>
      <c r="D880" s="145">
        <v>0</v>
      </c>
    </row>
    <row r="881" spans="2:4" x14ac:dyDescent="0.35">
      <c r="B881" s="131" t="s">
        <v>981</v>
      </c>
      <c r="C881" s="144">
        <v>392</v>
      </c>
      <c r="D881" s="145">
        <v>0</v>
      </c>
    </row>
    <row r="882" spans="2:4" x14ac:dyDescent="0.35">
      <c r="B882" s="131" t="s">
        <v>982</v>
      </c>
      <c r="C882" s="144">
        <v>59086</v>
      </c>
      <c r="D882" s="145">
        <v>0</v>
      </c>
    </row>
    <row r="883" spans="2:4" x14ac:dyDescent="0.35">
      <c r="B883" s="131" t="s">
        <v>983</v>
      </c>
      <c r="C883" s="144">
        <v>61013</v>
      </c>
      <c r="D883" s="145">
        <v>0</v>
      </c>
    </row>
    <row r="884" spans="2:4" x14ac:dyDescent="0.35">
      <c r="B884" s="131" t="s">
        <v>984</v>
      </c>
      <c r="C884" s="144">
        <v>59150</v>
      </c>
      <c r="D884" s="145">
        <v>0</v>
      </c>
    </row>
    <row r="885" spans="2:4" x14ac:dyDescent="0.35">
      <c r="B885" s="131" t="s">
        <v>985</v>
      </c>
      <c r="C885" s="144">
        <v>61583</v>
      </c>
      <c r="D885" s="145">
        <v>0</v>
      </c>
    </row>
    <row r="886" spans="2:4" x14ac:dyDescent="0.35">
      <c r="B886" s="131" t="s">
        <v>986</v>
      </c>
      <c r="C886" s="144">
        <v>61264</v>
      </c>
      <c r="D886" s="145">
        <v>0</v>
      </c>
    </row>
    <row r="887" spans="2:4" x14ac:dyDescent="0.35">
      <c r="B887" s="131" t="s">
        <v>987</v>
      </c>
      <c r="C887" s="144">
        <v>60092</v>
      </c>
      <c r="D887" s="145">
        <v>0</v>
      </c>
    </row>
    <row r="888" spans="2:4" x14ac:dyDescent="0.35">
      <c r="B888" s="131" t="s">
        <v>988</v>
      </c>
      <c r="C888" s="144">
        <v>61750</v>
      </c>
      <c r="D888" s="145">
        <v>0</v>
      </c>
    </row>
    <row r="889" spans="2:4" x14ac:dyDescent="0.35">
      <c r="B889" s="131" t="s">
        <v>989</v>
      </c>
      <c r="C889" s="144">
        <v>55396</v>
      </c>
      <c r="D889" s="145">
        <v>0</v>
      </c>
    </row>
    <row r="890" spans="2:4" x14ac:dyDescent="0.35">
      <c r="B890" s="131" t="s">
        <v>990</v>
      </c>
      <c r="C890" s="144">
        <v>58320</v>
      </c>
      <c r="D890" s="145">
        <v>0.54666545440325354</v>
      </c>
    </row>
    <row r="891" spans="2:4" x14ac:dyDescent="0.35">
      <c r="B891" s="131" t="s">
        <v>991</v>
      </c>
      <c r="C891" s="144">
        <v>59940</v>
      </c>
      <c r="D891" s="145">
        <v>0</v>
      </c>
    </row>
    <row r="892" spans="2:4" x14ac:dyDescent="0.35">
      <c r="B892" s="131" t="s">
        <v>992</v>
      </c>
      <c r="C892" s="144">
        <v>243</v>
      </c>
      <c r="D892" s="145">
        <v>0</v>
      </c>
    </row>
    <row r="893" spans="2:4" x14ac:dyDescent="0.35">
      <c r="B893" s="131" t="s">
        <v>993</v>
      </c>
      <c r="C893" s="144">
        <v>428</v>
      </c>
      <c r="D893" s="145">
        <v>0</v>
      </c>
    </row>
    <row r="894" spans="2:4" x14ac:dyDescent="0.35">
      <c r="B894" s="131" t="s">
        <v>994</v>
      </c>
      <c r="C894" s="144">
        <v>60307</v>
      </c>
      <c r="D894" s="145">
        <v>0</v>
      </c>
    </row>
    <row r="895" spans="2:4" x14ac:dyDescent="0.35">
      <c r="B895" s="131" t="s">
        <v>995</v>
      </c>
      <c r="C895" s="144">
        <v>59879</v>
      </c>
      <c r="D895" s="145">
        <v>0</v>
      </c>
    </row>
    <row r="896" spans="2:4" x14ac:dyDescent="0.35">
      <c r="B896" s="131" t="s">
        <v>996</v>
      </c>
      <c r="C896" s="144">
        <v>57340</v>
      </c>
      <c r="D896" s="145">
        <v>0</v>
      </c>
    </row>
    <row r="897" spans="2:4" x14ac:dyDescent="0.35">
      <c r="B897" s="131" t="s">
        <v>997</v>
      </c>
      <c r="C897" s="144">
        <v>60233</v>
      </c>
      <c r="D897" s="145">
        <v>0</v>
      </c>
    </row>
    <row r="898" spans="2:4" x14ac:dyDescent="0.35">
      <c r="B898" s="131" t="s">
        <v>998</v>
      </c>
      <c r="C898" s="144">
        <v>50219</v>
      </c>
      <c r="D898" s="145">
        <v>0</v>
      </c>
    </row>
    <row r="899" spans="2:4" x14ac:dyDescent="0.35">
      <c r="B899" s="131" t="s">
        <v>999</v>
      </c>
      <c r="C899" s="144">
        <v>50218</v>
      </c>
      <c r="D899" s="145">
        <v>0</v>
      </c>
    </row>
    <row r="900" spans="2:4" x14ac:dyDescent="0.35">
      <c r="B900" s="131" t="s">
        <v>1000</v>
      </c>
      <c r="C900" s="144">
        <v>282</v>
      </c>
      <c r="D900" s="145">
        <v>0</v>
      </c>
    </row>
    <row r="901" spans="2:4" x14ac:dyDescent="0.35">
      <c r="B901" s="131" t="s">
        <v>1001</v>
      </c>
      <c r="C901" s="144">
        <v>283</v>
      </c>
      <c r="D901" s="145">
        <v>0</v>
      </c>
    </row>
    <row r="902" spans="2:4" x14ac:dyDescent="0.35">
      <c r="B902" s="131" t="s">
        <v>1002</v>
      </c>
      <c r="C902" s="144">
        <v>57913</v>
      </c>
      <c r="D902" s="145">
        <v>0</v>
      </c>
    </row>
    <row r="903" spans="2:4" x14ac:dyDescent="0.35">
      <c r="B903" s="131" t="s">
        <v>1003</v>
      </c>
      <c r="C903" s="144">
        <v>56570</v>
      </c>
      <c r="D903" s="145">
        <v>0</v>
      </c>
    </row>
    <row r="904" spans="2:4" x14ac:dyDescent="0.35">
      <c r="B904" s="131" t="s">
        <v>1004</v>
      </c>
      <c r="C904" s="144">
        <v>50755</v>
      </c>
      <c r="D904" s="145">
        <v>0</v>
      </c>
    </row>
    <row r="905" spans="2:4" x14ac:dyDescent="0.35">
      <c r="B905" s="131" t="s">
        <v>1005</v>
      </c>
      <c r="C905" s="144">
        <v>58039</v>
      </c>
      <c r="D905" s="145">
        <v>0</v>
      </c>
    </row>
    <row r="906" spans="2:4" x14ac:dyDescent="0.35">
      <c r="B906" s="131" t="s">
        <v>1006</v>
      </c>
      <c r="C906" s="144">
        <v>499</v>
      </c>
      <c r="D906" s="145">
        <v>0</v>
      </c>
    </row>
    <row r="907" spans="2:4" x14ac:dyDescent="0.35">
      <c r="B907" s="131" t="s">
        <v>1007</v>
      </c>
      <c r="C907" s="144">
        <v>439</v>
      </c>
      <c r="D907" s="145">
        <v>0</v>
      </c>
    </row>
    <row r="908" spans="2:4" x14ac:dyDescent="0.35">
      <c r="B908" s="131" t="s">
        <v>1008</v>
      </c>
      <c r="C908" s="144">
        <v>151</v>
      </c>
      <c r="D908" s="145">
        <v>1.1685343923279432</v>
      </c>
    </row>
    <row r="909" spans="2:4" x14ac:dyDescent="0.35">
      <c r="B909" s="131" t="s">
        <v>1009</v>
      </c>
      <c r="C909" s="144">
        <v>55871</v>
      </c>
      <c r="D909" s="145">
        <v>0</v>
      </c>
    </row>
    <row r="910" spans="2:4" x14ac:dyDescent="0.35">
      <c r="B910" s="131" t="s">
        <v>1010</v>
      </c>
      <c r="C910" s="144">
        <v>50535</v>
      </c>
      <c r="D910" s="145">
        <v>0</v>
      </c>
    </row>
    <row r="911" spans="2:4" x14ac:dyDescent="0.35">
      <c r="B911" s="131" t="s">
        <v>1011</v>
      </c>
      <c r="C911" s="144">
        <v>218</v>
      </c>
      <c r="D911" s="145">
        <v>0</v>
      </c>
    </row>
    <row r="912" spans="2:4" x14ac:dyDescent="0.35">
      <c r="B912" s="131" t="s">
        <v>1012</v>
      </c>
      <c r="C912" s="144">
        <v>219</v>
      </c>
      <c r="D912" s="145">
        <v>0</v>
      </c>
    </row>
    <row r="913" spans="2:4" x14ac:dyDescent="0.35">
      <c r="B913" s="131" t="s">
        <v>1013</v>
      </c>
      <c r="C913" s="144">
        <v>249</v>
      </c>
      <c r="D913" s="145">
        <v>0</v>
      </c>
    </row>
    <row r="914" spans="2:4" x14ac:dyDescent="0.35">
      <c r="B914" s="131" t="s">
        <v>1014</v>
      </c>
      <c r="C914" s="144">
        <v>223</v>
      </c>
      <c r="D914" s="145">
        <v>0</v>
      </c>
    </row>
    <row r="915" spans="2:4" x14ac:dyDescent="0.35">
      <c r="B915" s="131" t="s">
        <v>1015</v>
      </c>
      <c r="C915" s="144">
        <v>231</v>
      </c>
      <c r="D915" s="145">
        <v>0</v>
      </c>
    </row>
    <row r="916" spans="2:4" x14ac:dyDescent="0.35">
      <c r="B916" s="131" t="s">
        <v>1016</v>
      </c>
      <c r="C916" s="144">
        <v>240</v>
      </c>
      <c r="D916" s="145">
        <v>0</v>
      </c>
    </row>
    <row r="917" spans="2:4" x14ac:dyDescent="0.35">
      <c r="B917" s="131" t="s">
        <v>1017</v>
      </c>
      <c r="C917" s="144">
        <v>682</v>
      </c>
      <c r="D917" s="145">
        <v>0</v>
      </c>
    </row>
    <row r="918" spans="2:4" x14ac:dyDescent="0.35">
      <c r="B918" s="131" t="s">
        <v>1018</v>
      </c>
      <c r="C918" s="144">
        <v>266</v>
      </c>
      <c r="D918" s="145">
        <v>0</v>
      </c>
    </row>
    <row r="919" spans="2:4" x14ac:dyDescent="0.35">
      <c r="B919" s="131" t="s">
        <v>1019</v>
      </c>
      <c r="C919" s="144">
        <v>267</v>
      </c>
      <c r="D919" s="145">
        <v>0</v>
      </c>
    </row>
    <row r="920" spans="2:4" x14ac:dyDescent="0.35">
      <c r="B920" s="131" t="s">
        <v>1020</v>
      </c>
      <c r="C920" s="144">
        <v>268</v>
      </c>
      <c r="D920" s="145">
        <v>0</v>
      </c>
    </row>
    <row r="921" spans="2:4" x14ac:dyDescent="0.35">
      <c r="B921" s="131" t="s">
        <v>1021</v>
      </c>
      <c r="C921" s="144">
        <v>272</v>
      </c>
      <c r="D921" s="145">
        <v>0</v>
      </c>
    </row>
    <row r="922" spans="2:4" x14ac:dyDescent="0.35">
      <c r="B922" s="131" t="s">
        <v>1022</v>
      </c>
      <c r="C922" s="144">
        <v>285</v>
      </c>
      <c r="D922" s="145">
        <v>0</v>
      </c>
    </row>
    <row r="923" spans="2:4" x14ac:dyDescent="0.35">
      <c r="B923" s="131" t="s">
        <v>1023</v>
      </c>
      <c r="C923" s="144">
        <v>54299</v>
      </c>
      <c r="D923" s="145">
        <v>0</v>
      </c>
    </row>
    <row r="924" spans="2:4" x14ac:dyDescent="0.35">
      <c r="B924" s="131" t="s">
        <v>1024</v>
      </c>
      <c r="C924" s="144">
        <v>56615</v>
      </c>
      <c r="D924" s="145">
        <v>0</v>
      </c>
    </row>
    <row r="925" spans="2:4" x14ac:dyDescent="0.35">
      <c r="B925" s="131" t="s">
        <v>1025</v>
      </c>
      <c r="C925" s="144">
        <v>54647</v>
      </c>
      <c r="D925" s="145">
        <v>0</v>
      </c>
    </row>
    <row r="926" spans="2:4" x14ac:dyDescent="0.35">
      <c r="B926" s="131" t="s">
        <v>1026</v>
      </c>
      <c r="C926" s="144">
        <v>242</v>
      </c>
      <c r="D926" s="145">
        <v>0</v>
      </c>
    </row>
    <row r="927" spans="2:4" x14ac:dyDescent="0.35">
      <c r="B927" s="131" t="s">
        <v>1027</v>
      </c>
      <c r="C927" s="144">
        <v>255</v>
      </c>
      <c r="D927" s="145">
        <v>0</v>
      </c>
    </row>
    <row r="928" spans="2:4" x14ac:dyDescent="0.35">
      <c r="B928" s="131" t="s">
        <v>1028</v>
      </c>
      <c r="C928" s="144">
        <v>276</v>
      </c>
      <c r="D928" s="145">
        <v>0</v>
      </c>
    </row>
    <row r="929" spans="2:4" x14ac:dyDescent="0.35">
      <c r="B929" s="131" t="s">
        <v>1029</v>
      </c>
      <c r="C929" s="144">
        <v>7646</v>
      </c>
      <c r="D929" s="145">
        <v>0</v>
      </c>
    </row>
    <row r="930" spans="2:4" x14ac:dyDescent="0.35">
      <c r="B930" s="131" t="s">
        <v>1030</v>
      </c>
      <c r="C930" s="144">
        <v>10253</v>
      </c>
      <c r="D930" s="145">
        <v>0</v>
      </c>
    </row>
    <row r="931" spans="2:4" x14ac:dyDescent="0.35">
      <c r="B931" s="131" t="s">
        <v>1031</v>
      </c>
      <c r="C931" s="144">
        <v>50350</v>
      </c>
      <c r="D931" s="145">
        <v>0</v>
      </c>
    </row>
    <row r="932" spans="2:4" x14ac:dyDescent="0.35">
      <c r="B932" s="131" t="s">
        <v>1032</v>
      </c>
      <c r="C932" s="144">
        <v>10458</v>
      </c>
      <c r="D932" s="145">
        <v>0</v>
      </c>
    </row>
    <row r="933" spans="2:4" x14ac:dyDescent="0.35">
      <c r="B933" s="131" t="s">
        <v>1033</v>
      </c>
      <c r="C933" s="144">
        <v>54951</v>
      </c>
      <c r="D933" s="145">
        <v>0.28872830468941812</v>
      </c>
    </row>
    <row r="934" spans="2:4" x14ac:dyDescent="0.35">
      <c r="B934" s="131" t="s">
        <v>1034</v>
      </c>
      <c r="C934" s="144">
        <v>50037</v>
      </c>
      <c r="D934" s="145">
        <v>0</v>
      </c>
    </row>
    <row r="935" spans="2:4" x14ac:dyDescent="0.35">
      <c r="B935" s="131" t="s">
        <v>1035</v>
      </c>
      <c r="C935" s="144">
        <v>50180</v>
      </c>
      <c r="D935" s="145">
        <v>0</v>
      </c>
    </row>
    <row r="936" spans="2:4" x14ac:dyDescent="0.35">
      <c r="B936" s="131" t="s">
        <v>1036</v>
      </c>
      <c r="C936" s="144">
        <v>10706</v>
      </c>
      <c r="D936" s="145">
        <v>0</v>
      </c>
    </row>
    <row r="937" spans="2:4" x14ac:dyDescent="0.35">
      <c r="B937" s="131" t="s">
        <v>1037</v>
      </c>
      <c r="C937" s="144">
        <v>10707</v>
      </c>
      <c r="D937" s="145">
        <v>0</v>
      </c>
    </row>
    <row r="938" spans="2:4" x14ac:dyDescent="0.35">
      <c r="B938" s="131" t="s">
        <v>1038</v>
      </c>
      <c r="C938" s="144">
        <v>7507</v>
      </c>
      <c r="D938" s="145">
        <v>0</v>
      </c>
    </row>
    <row r="939" spans="2:4" x14ac:dyDescent="0.35">
      <c r="B939" s="131" t="s">
        <v>1039</v>
      </c>
      <c r="C939" s="144">
        <v>61501</v>
      </c>
      <c r="D939" s="145">
        <v>0.66154946996466435</v>
      </c>
    </row>
    <row r="940" spans="2:4" x14ac:dyDescent="0.35">
      <c r="B940" s="131" t="s">
        <v>1040</v>
      </c>
      <c r="C940" s="144">
        <v>61502</v>
      </c>
      <c r="D940" s="145">
        <v>0.65156672808229688</v>
      </c>
    </row>
    <row r="941" spans="2:4" x14ac:dyDescent="0.35">
      <c r="B941" s="131" t="s">
        <v>1041</v>
      </c>
      <c r="C941" s="144">
        <v>61503</v>
      </c>
      <c r="D941" s="145">
        <v>0.6471780983442047</v>
      </c>
    </row>
    <row r="942" spans="2:4" x14ac:dyDescent="0.35">
      <c r="B942" s="131" t="s">
        <v>1042</v>
      </c>
      <c r="C942" s="144">
        <v>59428</v>
      </c>
      <c r="D942" s="145">
        <v>0</v>
      </c>
    </row>
    <row r="943" spans="2:4" x14ac:dyDescent="0.35">
      <c r="B943" s="131" t="s">
        <v>1043</v>
      </c>
      <c r="C943" s="144">
        <v>59948</v>
      </c>
      <c r="D943" s="145">
        <v>0</v>
      </c>
    </row>
    <row r="944" spans="2:4" x14ac:dyDescent="0.35">
      <c r="B944" s="131" t="s">
        <v>1044</v>
      </c>
      <c r="C944" s="144">
        <v>58508</v>
      </c>
      <c r="D944" s="145">
        <v>0</v>
      </c>
    </row>
    <row r="945" spans="2:4" x14ac:dyDescent="0.35">
      <c r="B945" s="131" t="s">
        <v>1045</v>
      </c>
      <c r="C945" s="144">
        <v>58949</v>
      </c>
      <c r="D945" s="145">
        <v>0</v>
      </c>
    </row>
    <row r="946" spans="2:4" x14ac:dyDescent="0.35">
      <c r="B946" s="131" t="s">
        <v>1046</v>
      </c>
      <c r="C946" s="144">
        <v>59268</v>
      </c>
      <c r="D946" s="145">
        <v>0</v>
      </c>
    </row>
    <row r="947" spans="2:4" x14ac:dyDescent="0.35">
      <c r="B947" s="131" t="s">
        <v>1047</v>
      </c>
      <c r="C947" s="144">
        <v>59265</v>
      </c>
      <c r="D947" s="145">
        <v>0</v>
      </c>
    </row>
    <row r="948" spans="2:4" x14ac:dyDescent="0.35">
      <c r="B948" s="131" t="s">
        <v>1048</v>
      </c>
      <c r="C948" s="144">
        <v>59267</v>
      </c>
      <c r="D948" s="145">
        <v>0</v>
      </c>
    </row>
    <row r="949" spans="2:4" x14ac:dyDescent="0.35">
      <c r="B949" s="131" t="s">
        <v>1049</v>
      </c>
      <c r="C949" s="144">
        <v>59122</v>
      </c>
      <c r="D949" s="145">
        <v>0</v>
      </c>
    </row>
    <row r="950" spans="2:4" x14ac:dyDescent="0.35">
      <c r="B950" s="131" t="s">
        <v>1050</v>
      </c>
      <c r="C950" s="144">
        <v>59978</v>
      </c>
      <c r="D950" s="145">
        <v>0</v>
      </c>
    </row>
    <row r="951" spans="2:4" x14ac:dyDescent="0.35">
      <c r="B951" s="131" t="s">
        <v>1051</v>
      </c>
      <c r="C951" s="144">
        <v>58578</v>
      </c>
      <c r="D951" s="145">
        <v>0</v>
      </c>
    </row>
    <row r="952" spans="2:4" x14ac:dyDescent="0.35">
      <c r="B952" s="131" t="s">
        <v>1052</v>
      </c>
      <c r="C952" s="144">
        <v>56813</v>
      </c>
      <c r="D952" s="145">
        <v>0</v>
      </c>
    </row>
    <row r="953" spans="2:4" x14ac:dyDescent="0.35">
      <c r="B953" s="131" t="s">
        <v>1053</v>
      </c>
      <c r="C953" s="144">
        <v>60277</v>
      </c>
      <c r="D953" s="145">
        <v>0</v>
      </c>
    </row>
    <row r="954" spans="2:4" x14ac:dyDescent="0.35">
      <c r="B954" s="131" t="s">
        <v>1054</v>
      </c>
      <c r="C954" s="144">
        <v>58814</v>
      </c>
      <c r="D954" s="145">
        <v>0</v>
      </c>
    </row>
    <row r="955" spans="2:4" x14ac:dyDescent="0.35">
      <c r="B955" s="131" t="s">
        <v>1055</v>
      </c>
      <c r="C955" s="144">
        <v>58510</v>
      </c>
      <c r="D955" s="145">
        <v>0</v>
      </c>
    </row>
    <row r="956" spans="2:4" x14ac:dyDescent="0.35">
      <c r="B956" s="131" t="s">
        <v>1056</v>
      </c>
      <c r="C956" s="144">
        <v>58304</v>
      </c>
      <c r="D956" s="145">
        <v>0</v>
      </c>
    </row>
    <row r="957" spans="2:4" x14ac:dyDescent="0.35">
      <c r="B957" s="131" t="s">
        <v>1057</v>
      </c>
      <c r="C957" s="144">
        <v>58118</v>
      </c>
      <c r="D957" s="145">
        <v>0</v>
      </c>
    </row>
    <row r="958" spans="2:4" x14ac:dyDescent="0.35">
      <c r="B958" s="131" t="s">
        <v>1058</v>
      </c>
      <c r="C958" s="144">
        <v>60142</v>
      </c>
      <c r="D958" s="145">
        <v>0</v>
      </c>
    </row>
    <row r="959" spans="2:4" x14ac:dyDescent="0.35">
      <c r="B959" s="131" t="s">
        <v>1059</v>
      </c>
      <c r="C959" s="144">
        <v>10708</v>
      </c>
      <c r="D959" s="145">
        <v>0</v>
      </c>
    </row>
    <row r="960" spans="2:4" x14ac:dyDescent="0.35">
      <c r="B960" s="131" t="s">
        <v>1060</v>
      </c>
      <c r="C960" s="144">
        <v>61421</v>
      </c>
      <c r="D960" s="145">
        <v>0</v>
      </c>
    </row>
    <row r="961" spans="2:4" x14ac:dyDescent="0.35">
      <c r="B961" s="131" t="s">
        <v>1061</v>
      </c>
      <c r="C961" s="144">
        <v>10128</v>
      </c>
      <c r="D961" s="145">
        <v>0</v>
      </c>
    </row>
    <row r="962" spans="2:4" x14ac:dyDescent="0.35">
      <c r="B962" s="131" t="s">
        <v>1062</v>
      </c>
      <c r="C962" s="144">
        <v>59687</v>
      </c>
      <c r="D962" s="145">
        <v>0</v>
      </c>
    </row>
    <row r="963" spans="2:4" x14ac:dyDescent="0.35">
      <c r="B963" s="131" t="s">
        <v>1063</v>
      </c>
      <c r="C963" s="144">
        <v>58034</v>
      </c>
      <c r="D963" s="145">
        <v>0</v>
      </c>
    </row>
    <row r="964" spans="2:4" x14ac:dyDescent="0.35">
      <c r="B964" s="131" t="s">
        <v>1064</v>
      </c>
      <c r="C964" s="144">
        <v>846</v>
      </c>
      <c r="D964" s="145">
        <v>0</v>
      </c>
    </row>
    <row r="965" spans="2:4" x14ac:dyDescent="0.35">
      <c r="B965" s="131" t="s">
        <v>1065</v>
      </c>
      <c r="C965" s="144">
        <v>839</v>
      </c>
      <c r="D965" s="145">
        <v>0</v>
      </c>
    </row>
    <row r="966" spans="2:4" x14ac:dyDescent="0.35">
      <c r="B966" s="131" t="s">
        <v>1066</v>
      </c>
      <c r="C966" s="144">
        <v>58376</v>
      </c>
      <c r="D966" s="145">
        <v>0</v>
      </c>
    </row>
    <row r="967" spans="2:4" x14ac:dyDescent="0.35">
      <c r="B967" s="131" t="s">
        <v>1067</v>
      </c>
      <c r="C967" s="144">
        <v>58919</v>
      </c>
      <c r="D967" s="145">
        <v>0</v>
      </c>
    </row>
    <row r="968" spans="2:4" x14ac:dyDescent="0.35">
      <c r="B968" s="131" t="s">
        <v>1068</v>
      </c>
      <c r="C968" s="144">
        <v>58920</v>
      </c>
      <c r="D968" s="145">
        <v>0</v>
      </c>
    </row>
    <row r="969" spans="2:4" x14ac:dyDescent="0.35">
      <c r="B969" s="131" t="s">
        <v>1069</v>
      </c>
      <c r="C969" s="144">
        <v>58918</v>
      </c>
      <c r="D969" s="145">
        <v>0</v>
      </c>
    </row>
    <row r="970" spans="2:4" x14ac:dyDescent="0.35">
      <c r="B970" s="131" t="s">
        <v>1070</v>
      </c>
      <c r="C970" s="144">
        <v>59550</v>
      </c>
      <c r="D970" s="145">
        <v>0</v>
      </c>
    </row>
    <row r="971" spans="2:4" x14ac:dyDescent="0.35">
      <c r="B971" s="131" t="s">
        <v>1071</v>
      </c>
      <c r="C971" s="144">
        <v>50892</v>
      </c>
      <c r="D971" s="145">
        <v>0</v>
      </c>
    </row>
    <row r="972" spans="2:4" x14ac:dyDescent="0.35">
      <c r="B972" s="131" t="s">
        <v>1072</v>
      </c>
      <c r="C972" s="144">
        <v>50322</v>
      </c>
      <c r="D972" s="145">
        <v>0</v>
      </c>
    </row>
    <row r="973" spans="2:4" x14ac:dyDescent="0.35">
      <c r="B973" s="131" t="s">
        <v>1073</v>
      </c>
      <c r="C973" s="144">
        <v>58379</v>
      </c>
      <c r="D973" s="145">
        <v>0.61353996058039084</v>
      </c>
    </row>
    <row r="974" spans="2:4" x14ac:dyDescent="0.35">
      <c r="B974" s="131" t="s">
        <v>1074</v>
      </c>
      <c r="C974" s="144">
        <v>58509</v>
      </c>
      <c r="D974" s="145">
        <v>0</v>
      </c>
    </row>
    <row r="975" spans="2:4" x14ac:dyDescent="0.35">
      <c r="B975" s="131" t="s">
        <v>1075</v>
      </c>
      <c r="C975" s="144">
        <v>58204</v>
      </c>
      <c r="D975" s="145">
        <v>0</v>
      </c>
    </row>
    <row r="976" spans="2:4" x14ac:dyDescent="0.35">
      <c r="B976" s="131" t="s">
        <v>1076</v>
      </c>
      <c r="C976" s="144">
        <v>60220</v>
      </c>
      <c r="D976" s="145">
        <v>0.38752659629248198</v>
      </c>
    </row>
    <row r="977" spans="2:4" x14ac:dyDescent="0.35">
      <c r="B977" s="131" t="s">
        <v>1077</v>
      </c>
      <c r="C977" s="144">
        <v>50223</v>
      </c>
      <c r="D977" s="145">
        <v>0</v>
      </c>
    </row>
    <row r="978" spans="2:4" x14ac:dyDescent="0.35">
      <c r="B978" s="131" t="s">
        <v>1078</v>
      </c>
      <c r="C978" s="144">
        <v>62418</v>
      </c>
      <c r="D978" s="145">
        <v>0.71832839525444903</v>
      </c>
    </row>
    <row r="979" spans="2:4" x14ac:dyDescent="0.35">
      <c r="B979" s="131" t="s">
        <v>1079</v>
      </c>
      <c r="C979" s="144">
        <v>62419</v>
      </c>
      <c r="D979" s="145">
        <v>0.73063832258064521</v>
      </c>
    </row>
    <row r="980" spans="2:4" x14ac:dyDescent="0.35">
      <c r="B980" s="131" t="s">
        <v>1080</v>
      </c>
      <c r="C980" s="144">
        <v>61118</v>
      </c>
      <c r="D980" s="145">
        <v>0</v>
      </c>
    </row>
    <row r="981" spans="2:4" x14ac:dyDescent="0.35">
      <c r="B981" s="131" t="s">
        <v>1081</v>
      </c>
      <c r="C981" s="144">
        <v>61116</v>
      </c>
      <c r="D981" s="145">
        <v>0</v>
      </c>
    </row>
    <row r="982" spans="2:4" x14ac:dyDescent="0.35">
      <c r="B982" s="131" t="s">
        <v>1082</v>
      </c>
      <c r="C982" s="144">
        <v>61115</v>
      </c>
      <c r="D982" s="145">
        <v>0</v>
      </c>
    </row>
    <row r="983" spans="2:4" x14ac:dyDescent="0.35">
      <c r="B983" s="131" t="s">
        <v>1083</v>
      </c>
      <c r="C983" s="144">
        <v>61420</v>
      </c>
      <c r="D983" s="145">
        <v>0</v>
      </c>
    </row>
    <row r="984" spans="2:4" x14ac:dyDescent="0.35">
      <c r="B984" s="131" t="s">
        <v>1084</v>
      </c>
      <c r="C984" s="144">
        <v>60490</v>
      </c>
      <c r="D984" s="145">
        <v>0</v>
      </c>
    </row>
    <row r="985" spans="2:4" x14ac:dyDescent="0.35">
      <c r="B985" s="131" t="s">
        <v>1085</v>
      </c>
      <c r="C985" s="144">
        <v>58699</v>
      </c>
      <c r="D985" s="145">
        <v>0.73438594980314964</v>
      </c>
    </row>
    <row r="986" spans="2:4" x14ac:dyDescent="0.35">
      <c r="B986" s="131" t="s">
        <v>1086</v>
      </c>
      <c r="C986" s="144">
        <v>59900</v>
      </c>
      <c r="D986" s="145">
        <v>0</v>
      </c>
    </row>
    <row r="987" spans="2:4" x14ac:dyDescent="0.35">
      <c r="B987" s="131" t="s">
        <v>1087</v>
      </c>
      <c r="C987" s="144">
        <v>59979</v>
      </c>
      <c r="D987" s="145">
        <v>0</v>
      </c>
    </row>
    <row r="988" spans="2:4" x14ac:dyDescent="0.35">
      <c r="B988" s="131" t="s">
        <v>1088</v>
      </c>
      <c r="C988" s="144">
        <v>57962</v>
      </c>
      <c r="D988" s="145">
        <v>0</v>
      </c>
    </row>
    <row r="989" spans="2:4" x14ac:dyDescent="0.35">
      <c r="B989" s="131" t="s">
        <v>1089</v>
      </c>
      <c r="C989" s="144">
        <v>63078</v>
      </c>
      <c r="D989" s="145">
        <v>0</v>
      </c>
    </row>
    <row r="990" spans="2:4" x14ac:dyDescent="0.35">
      <c r="B990" s="131" t="s">
        <v>1090</v>
      </c>
      <c r="C990" s="144">
        <v>54654</v>
      </c>
      <c r="D990" s="145">
        <v>0</v>
      </c>
    </row>
    <row r="991" spans="2:4" x14ac:dyDescent="0.35">
      <c r="B991" s="131" t="s">
        <v>1091</v>
      </c>
      <c r="C991" s="144">
        <v>60981</v>
      </c>
      <c r="D991" s="145">
        <v>0</v>
      </c>
    </row>
    <row r="992" spans="2:4" x14ac:dyDescent="0.35">
      <c r="B992" s="131" t="s">
        <v>1092</v>
      </c>
      <c r="C992" s="144">
        <v>6099</v>
      </c>
      <c r="D992" s="145">
        <v>0</v>
      </c>
    </row>
    <row r="993" spans="2:4" x14ac:dyDescent="0.35">
      <c r="B993" s="131" t="s">
        <v>1093</v>
      </c>
      <c r="C993" s="144">
        <v>217</v>
      </c>
      <c r="D993" s="145">
        <v>0</v>
      </c>
    </row>
    <row r="994" spans="2:4" x14ac:dyDescent="0.35">
      <c r="B994" s="131" t="s">
        <v>1094</v>
      </c>
      <c r="C994" s="144">
        <v>220</v>
      </c>
      <c r="D994" s="145">
        <v>0</v>
      </c>
    </row>
    <row r="995" spans="2:4" x14ac:dyDescent="0.35">
      <c r="B995" s="131" t="s">
        <v>1095</v>
      </c>
      <c r="C995" s="144">
        <v>221</v>
      </c>
      <c r="D995" s="145">
        <v>0</v>
      </c>
    </row>
    <row r="996" spans="2:4" x14ac:dyDescent="0.35">
      <c r="B996" s="131" t="s">
        <v>1096</v>
      </c>
      <c r="C996" s="144">
        <v>222</v>
      </c>
      <c r="D996" s="145">
        <v>0</v>
      </c>
    </row>
    <row r="997" spans="2:4" x14ac:dyDescent="0.35">
      <c r="B997" s="131" t="s">
        <v>1097</v>
      </c>
      <c r="C997" s="144">
        <v>235</v>
      </c>
      <c r="D997" s="145">
        <v>0</v>
      </c>
    </row>
    <row r="998" spans="2:4" x14ac:dyDescent="0.35">
      <c r="B998" s="131" t="s">
        <v>1098</v>
      </c>
      <c r="C998" s="144">
        <v>236</v>
      </c>
      <c r="D998" s="145">
        <v>0</v>
      </c>
    </row>
    <row r="999" spans="2:4" x14ac:dyDescent="0.35">
      <c r="B999" s="131" t="s">
        <v>1099</v>
      </c>
      <c r="C999" s="144">
        <v>239</v>
      </c>
      <c r="D999" s="145">
        <v>0</v>
      </c>
    </row>
    <row r="1000" spans="2:4" x14ac:dyDescent="0.35">
      <c r="B1000" s="131" t="s">
        <v>1100</v>
      </c>
      <c r="C1000" s="144">
        <v>254</v>
      </c>
      <c r="D1000" s="145">
        <v>0</v>
      </c>
    </row>
    <row r="1001" spans="2:4" x14ac:dyDescent="0.35">
      <c r="B1001" s="131" t="s">
        <v>1101</v>
      </c>
      <c r="C1001" s="144">
        <v>265</v>
      </c>
      <c r="D1001" s="145">
        <v>0</v>
      </c>
    </row>
    <row r="1002" spans="2:4" x14ac:dyDescent="0.35">
      <c r="B1002" s="131" t="s">
        <v>1102</v>
      </c>
      <c r="C1002" s="144">
        <v>269</v>
      </c>
      <c r="D1002" s="145">
        <v>0</v>
      </c>
    </row>
    <row r="1003" spans="2:4" x14ac:dyDescent="0.35">
      <c r="B1003" s="131" t="s">
        <v>1103</v>
      </c>
      <c r="C1003" s="144">
        <v>270</v>
      </c>
      <c r="D1003" s="145">
        <v>0</v>
      </c>
    </row>
    <row r="1004" spans="2:4" x14ac:dyDescent="0.35">
      <c r="B1004" s="131" t="s">
        <v>1104</v>
      </c>
      <c r="C1004" s="144">
        <v>279</v>
      </c>
      <c r="D1004" s="145">
        <v>0</v>
      </c>
    </row>
    <row r="1005" spans="2:4" x14ac:dyDescent="0.35">
      <c r="B1005" s="131" t="s">
        <v>1105</v>
      </c>
      <c r="C1005" s="144">
        <v>287</v>
      </c>
      <c r="D1005" s="145">
        <v>0</v>
      </c>
    </row>
    <row r="1006" spans="2:4" x14ac:dyDescent="0.35">
      <c r="B1006" s="131" t="s">
        <v>1106</v>
      </c>
      <c r="C1006" s="144">
        <v>417</v>
      </c>
      <c r="D1006" s="145">
        <v>0</v>
      </c>
    </row>
    <row r="1007" spans="2:4" x14ac:dyDescent="0.35">
      <c r="B1007" s="131" t="s">
        <v>1107</v>
      </c>
      <c r="C1007" s="144">
        <v>412</v>
      </c>
      <c r="D1007" s="145">
        <v>0</v>
      </c>
    </row>
    <row r="1008" spans="2:4" x14ac:dyDescent="0.35">
      <c r="B1008" s="131" t="s">
        <v>1108</v>
      </c>
      <c r="C1008" s="144">
        <v>57042</v>
      </c>
      <c r="D1008" s="145">
        <v>0.34193078281316802</v>
      </c>
    </row>
    <row r="1009" spans="2:4" x14ac:dyDescent="0.35">
      <c r="B1009" s="131" t="s">
        <v>1109</v>
      </c>
      <c r="C1009" s="144">
        <v>57043</v>
      </c>
      <c r="D1009" s="145">
        <v>0.30205240229074887</v>
      </c>
    </row>
    <row r="1010" spans="2:4" x14ac:dyDescent="0.35">
      <c r="B1010" s="131" t="s">
        <v>1110</v>
      </c>
      <c r="C1010" s="144">
        <v>50752</v>
      </c>
      <c r="D1010" s="145">
        <v>0.31504398756869817</v>
      </c>
    </row>
    <row r="1011" spans="2:4" x14ac:dyDescent="0.35">
      <c r="B1011" s="131" t="s">
        <v>1111</v>
      </c>
      <c r="C1011" s="144">
        <v>50750</v>
      </c>
      <c r="D1011" s="145">
        <v>0.25384471366825256</v>
      </c>
    </row>
    <row r="1012" spans="2:4" x14ac:dyDescent="0.35">
      <c r="B1012" s="131" t="s">
        <v>1112</v>
      </c>
      <c r="C1012" s="144">
        <v>54477</v>
      </c>
      <c r="D1012" s="145">
        <v>0.27096245797101454</v>
      </c>
    </row>
    <row r="1013" spans="2:4" x14ac:dyDescent="0.35">
      <c r="B1013" s="131" t="s">
        <v>1113</v>
      </c>
      <c r="C1013" s="144">
        <v>61496</v>
      </c>
      <c r="D1013" s="145">
        <v>0</v>
      </c>
    </row>
    <row r="1014" spans="2:4" x14ac:dyDescent="0.35">
      <c r="B1014" s="131" t="s">
        <v>1114</v>
      </c>
      <c r="C1014" s="144">
        <v>825</v>
      </c>
      <c r="D1014" s="145">
        <v>0</v>
      </c>
    </row>
    <row r="1015" spans="2:4" x14ac:dyDescent="0.35">
      <c r="B1015" s="131" t="s">
        <v>1115</v>
      </c>
      <c r="C1015" s="144">
        <v>61281</v>
      </c>
      <c r="D1015" s="145">
        <v>0</v>
      </c>
    </row>
    <row r="1016" spans="2:4" x14ac:dyDescent="0.35">
      <c r="B1016" s="131" t="s">
        <v>1116</v>
      </c>
      <c r="C1016" s="144">
        <v>6484</v>
      </c>
      <c r="D1016" s="145">
        <v>0</v>
      </c>
    </row>
    <row r="1017" spans="2:4" x14ac:dyDescent="0.35">
      <c r="B1017" s="131" t="s">
        <v>1117</v>
      </c>
      <c r="C1017" s="144">
        <v>6459</v>
      </c>
      <c r="D1017" s="145">
        <v>0</v>
      </c>
    </row>
    <row r="1018" spans="2:4" x14ac:dyDescent="0.35">
      <c r="B1018" s="131" t="s">
        <v>1118</v>
      </c>
      <c r="C1018" s="144">
        <v>299</v>
      </c>
      <c r="D1018" s="145">
        <v>7.6573180000000005E-2</v>
      </c>
    </row>
    <row r="1019" spans="2:4" x14ac:dyDescent="0.35">
      <c r="B1019" s="131" t="s">
        <v>1119</v>
      </c>
      <c r="C1019" s="144">
        <v>62272</v>
      </c>
      <c r="D1019" s="145">
        <v>0</v>
      </c>
    </row>
    <row r="1020" spans="2:4" x14ac:dyDescent="0.35">
      <c r="B1020" s="131" t="s">
        <v>1120</v>
      </c>
      <c r="C1020" s="144">
        <v>3020</v>
      </c>
      <c r="D1020" s="145">
        <v>0</v>
      </c>
    </row>
    <row r="1021" spans="2:4" x14ac:dyDescent="0.35">
      <c r="B1021" s="131" t="s">
        <v>1121</v>
      </c>
      <c r="C1021" s="144">
        <v>3021</v>
      </c>
      <c r="D1021" s="145">
        <v>0</v>
      </c>
    </row>
    <row r="1022" spans="2:4" x14ac:dyDescent="0.35">
      <c r="B1022" s="131" t="s">
        <v>1122</v>
      </c>
      <c r="C1022" s="144">
        <v>294</v>
      </c>
      <c r="D1022" s="145">
        <v>0</v>
      </c>
    </row>
    <row r="1023" spans="2:4" x14ac:dyDescent="0.35">
      <c r="B1023" s="131" t="s">
        <v>1123</v>
      </c>
      <c r="C1023" s="144">
        <v>295</v>
      </c>
      <c r="D1023" s="145">
        <v>0</v>
      </c>
    </row>
    <row r="1024" spans="2:4" x14ac:dyDescent="0.35">
      <c r="B1024" s="131" t="s">
        <v>1124</v>
      </c>
      <c r="C1024" s="144">
        <v>3646</v>
      </c>
      <c r="D1024" s="145">
        <v>0</v>
      </c>
    </row>
    <row r="1025" spans="2:4" x14ac:dyDescent="0.35">
      <c r="B1025" s="131" t="s">
        <v>1125</v>
      </c>
      <c r="C1025" s="144">
        <v>3024</v>
      </c>
      <c r="D1025" s="145">
        <v>0</v>
      </c>
    </row>
    <row r="1026" spans="2:4" x14ac:dyDescent="0.35">
      <c r="B1026" s="131" t="s">
        <v>1126</v>
      </c>
      <c r="C1026" s="144">
        <v>61497</v>
      </c>
      <c r="D1026" s="145">
        <v>0</v>
      </c>
    </row>
    <row r="1027" spans="2:4" x14ac:dyDescent="0.35">
      <c r="B1027" s="131" t="s">
        <v>1127</v>
      </c>
      <c r="C1027" s="144">
        <v>59386</v>
      </c>
      <c r="D1027" s="145">
        <v>0</v>
      </c>
    </row>
    <row r="1028" spans="2:4" x14ac:dyDescent="0.35">
      <c r="B1028" s="131" t="s">
        <v>1128</v>
      </c>
      <c r="C1028" s="144">
        <v>296</v>
      </c>
      <c r="D1028" s="145">
        <v>0</v>
      </c>
    </row>
    <row r="1029" spans="2:4" x14ac:dyDescent="0.35">
      <c r="B1029" s="131" t="s">
        <v>1129</v>
      </c>
      <c r="C1029" s="144">
        <v>3026</v>
      </c>
      <c r="D1029" s="145">
        <v>0</v>
      </c>
    </row>
    <row r="1030" spans="2:4" x14ac:dyDescent="0.35">
      <c r="B1030" s="131" t="s">
        <v>1130</v>
      </c>
      <c r="C1030" s="144">
        <v>55607</v>
      </c>
      <c r="D1030" s="145">
        <v>0</v>
      </c>
    </row>
    <row r="1031" spans="2:4" x14ac:dyDescent="0.35">
      <c r="B1031" s="131" t="s">
        <v>1131</v>
      </c>
      <c r="C1031" s="144">
        <v>55608</v>
      </c>
      <c r="D1031" s="145">
        <v>0</v>
      </c>
    </row>
    <row r="1032" spans="2:4" x14ac:dyDescent="0.35">
      <c r="B1032" s="131" t="s">
        <v>1132</v>
      </c>
      <c r="C1032" s="144">
        <v>55609</v>
      </c>
      <c r="D1032" s="145">
        <v>0</v>
      </c>
    </row>
    <row r="1033" spans="2:4" x14ac:dyDescent="0.35">
      <c r="B1033" s="131" t="s">
        <v>1133</v>
      </c>
      <c r="C1033" s="144">
        <v>3651</v>
      </c>
      <c r="D1033" s="145">
        <v>0</v>
      </c>
    </row>
    <row r="1034" spans="2:4" x14ac:dyDescent="0.35">
      <c r="B1034" s="131" t="s">
        <v>1134</v>
      </c>
      <c r="C1034" s="144">
        <v>7069</v>
      </c>
      <c r="D1034" s="145">
        <v>0</v>
      </c>
    </row>
    <row r="1035" spans="2:4" x14ac:dyDescent="0.35">
      <c r="B1035" s="131" t="s">
        <v>1135</v>
      </c>
      <c r="C1035" s="144">
        <v>297</v>
      </c>
      <c r="D1035" s="145">
        <v>0</v>
      </c>
    </row>
    <row r="1036" spans="2:4" x14ac:dyDescent="0.35">
      <c r="B1036" s="131" t="s">
        <v>1136</v>
      </c>
      <c r="C1036" s="144">
        <v>987</v>
      </c>
      <c r="D1036" s="145">
        <v>0</v>
      </c>
    </row>
    <row r="1037" spans="2:4" x14ac:dyDescent="0.35">
      <c r="B1037" s="131" t="s">
        <v>1137</v>
      </c>
      <c r="C1037" s="144">
        <v>59965</v>
      </c>
      <c r="D1037" s="145">
        <v>0</v>
      </c>
    </row>
    <row r="1038" spans="2:4" x14ac:dyDescent="0.35">
      <c r="B1038" s="131" t="s">
        <v>1138</v>
      </c>
      <c r="C1038" s="144">
        <v>56753</v>
      </c>
      <c r="D1038" s="145">
        <v>0</v>
      </c>
    </row>
    <row r="1039" spans="2:4" x14ac:dyDescent="0.35">
      <c r="B1039" s="131" t="s">
        <v>1139</v>
      </c>
      <c r="C1039" s="144">
        <v>56752</v>
      </c>
      <c r="D1039" s="145">
        <v>0</v>
      </c>
    </row>
    <row r="1040" spans="2:4" x14ac:dyDescent="0.35">
      <c r="B1040" s="131" t="s">
        <v>1140</v>
      </c>
      <c r="C1040" s="144">
        <v>829</v>
      </c>
      <c r="D1040" s="145">
        <v>0</v>
      </c>
    </row>
    <row r="1041" spans="2:4" x14ac:dyDescent="0.35">
      <c r="B1041" s="131" t="s">
        <v>1141</v>
      </c>
      <c r="C1041" s="144">
        <v>830</v>
      </c>
      <c r="D1041" s="145">
        <v>0</v>
      </c>
    </row>
    <row r="1042" spans="2:4" x14ac:dyDescent="0.35">
      <c r="B1042" s="131" t="s">
        <v>1142</v>
      </c>
      <c r="C1042" s="144">
        <v>60449</v>
      </c>
      <c r="D1042" s="145">
        <v>0</v>
      </c>
    </row>
    <row r="1043" spans="2:4" x14ac:dyDescent="0.35">
      <c r="B1043" s="131" t="s">
        <v>1143</v>
      </c>
      <c r="C1043" s="144">
        <v>59702</v>
      </c>
      <c r="D1043" s="145">
        <v>0</v>
      </c>
    </row>
    <row r="1044" spans="2:4" x14ac:dyDescent="0.35">
      <c r="B1044" s="131" t="s">
        <v>1144</v>
      </c>
      <c r="C1044" s="144">
        <v>3656</v>
      </c>
      <c r="D1044" s="145">
        <v>0</v>
      </c>
    </row>
    <row r="1045" spans="2:4" x14ac:dyDescent="0.35">
      <c r="B1045" s="131" t="s">
        <v>1145</v>
      </c>
      <c r="C1045" s="144">
        <v>60259</v>
      </c>
      <c r="D1045" s="145">
        <v>0</v>
      </c>
    </row>
    <row r="1046" spans="2:4" x14ac:dyDescent="0.35">
      <c r="B1046" s="131" t="s">
        <v>1146</v>
      </c>
      <c r="C1046" s="144">
        <v>3032</v>
      </c>
      <c r="D1046" s="145">
        <v>0</v>
      </c>
    </row>
    <row r="1047" spans="2:4" x14ac:dyDescent="0.35">
      <c r="B1047" s="131" t="s">
        <v>1147</v>
      </c>
      <c r="C1047" s="144">
        <v>3034</v>
      </c>
      <c r="D1047" s="145">
        <v>0</v>
      </c>
    </row>
    <row r="1048" spans="2:4" x14ac:dyDescent="0.35">
      <c r="B1048" s="131" t="s">
        <v>1148</v>
      </c>
      <c r="C1048" s="144">
        <v>3035</v>
      </c>
      <c r="D1048" s="145">
        <v>0</v>
      </c>
    </row>
    <row r="1049" spans="2:4" x14ac:dyDescent="0.35">
      <c r="B1049" s="131" t="s">
        <v>1149</v>
      </c>
      <c r="C1049" s="144">
        <v>55740</v>
      </c>
      <c r="D1049" s="145">
        <v>0</v>
      </c>
    </row>
    <row r="1050" spans="2:4" x14ac:dyDescent="0.35">
      <c r="B1050" s="131" t="s">
        <v>1150</v>
      </c>
      <c r="C1050" s="144">
        <v>3636</v>
      </c>
      <c r="D1050" s="145">
        <v>0</v>
      </c>
    </row>
    <row r="1051" spans="2:4" x14ac:dyDescent="0.35">
      <c r="B1051" s="131" t="s">
        <v>1151</v>
      </c>
      <c r="C1051" s="144">
        <v>3036</v>
      </c>
      <c r="D1051" s="145">
        <v>0</v>
      </c>
    </row>
    <row r="1052" spans="2:4" x14ac:dyDescent="0.35">
      <c r="B1052" s="131" t="s">
        <v>1152</v>
      </c>
      <c r="C1052" s="144">
        <v>831</v>
      </c>
      <c r="D1052" s="145">
        <v>0</v>
      </c>
    </row>
    <row r="1053" spans="2:4" x14ac:dyDescent="0.35">
      <c r="B1053" s="131" t="s">
        <v>1153</v>
      </c>
      <c r="C1053" s="144">
        <v>3037</v>
      </c>
      <c r="D1053" s="145">
        <v>0</v>
      </c>
    </row>
    <row r="1054" spans="2:4" x14ac:dyDescent="0.35">
      <c r="B1054" s="131" t="s">
        <v>1154</v>
      </c>
      <c r="C1054" s="144">
        <v>3659</v>
      </c>
      <c r="D1054" s="145">
        <v>0</v>
      </c>
    </row>
    <row r="1055" spans="2:4" x14ac:dyDescent="0.35">
      <c r="B1055" s="131" t="s">
        <v>1155</v>
      </c>
      <c r="C1055" s="144">
        <v>61369</v>
      </c>
      <c r="D1055" s="145">
        <v>0</v>
      </c>
    </row>
    <row r="1056" spans="2:4" x14ac:dyDescent="0.35">
      <c r="B1056" s="131" t="s">
        <v>1156</v>
      </c>
      <c r="C1056" s="144">
        <v>7050</v>
      </c>
      <c r="D1056" s="145">
        <v>0</v>
      </c>
    </row>
    <row r="1057" spans="2:4" x14ac:dyDescent="0.35">
      <c r="B1057" s="131" t="s">
        <v>1157</v>
      </c>
      <c r="C1057" s="144">
        <v>3041</v>
      </c>
      <c r="D1057" s="145">
        <v>0</v>
      </c>
    </row>
    <row r="1058" spans="2:4" x14ac:dyDescent="0.35">
      <c r="B1058" s="131" t="s">
        <v>1158</v>
      </c>
      <c r="C1058" s="144">
        <v>3661</v>
      </c>
      <c r="D1058" s="145">
        <v>0</v>
      </c>
    </row>
    <row r="1059" spans="2:4" x14ac:dyDescent="0.35">
      <c r="B1059" s="131" t="s">
        <v>1159</v>
      </c>
      <c r="C1059" s="144">
        <v>59496</v>
      </c>
      <c r="D1059" s="145">
        <v>0.23600527094232185</v>
      </c>
    </row>
    <row r="1060" spans="2:4" x14ac:dyDescent="0.35">
      <c r="B1060" s="131" t="s">
        <v>1160</v>
      </c>
      <c r="C1060" s="144">
        <v>56312</v>
      </c>
      <c r="D1060" s="145">
        <v>0.41273842512026332</v>
      </c>
    </row>
    <row r="1061" spans="2:4" x14ac:dyDescent="0.35">
      <c r="B1061" s="131" t="s">
        <v>1161</v>
      </c>
      <c r="C1061" s="144">
        <v>3648</v>
      </c>
      <c r="D1061" s="145">
        <v>0.8998117854674994</v>
      </c>
    </row>
    <row r="1062" spans="2:4" x14ac:dyDescent="0.35">
      <c r="B1062" s="131" t="s">
        <v>1162</v>
      </c>
      <c r="C1062" s="144">
        <v>827</v>
      </c>
      <c r="D1062" s="145">
        <v>0</v>
      </c>
    </row>
    <row r="1063" spans="2:4" x14ac:dyDescent="0.35">
      <c r="B1063" s="131" t="s">
        <v>1163</v>
      </c>
      <c r="C1063" s="144">
        <v>525</v>
      </c>
      <c r="D1063" s="145">
        <v>1.0241816497503151</v>
      </c>
    </row>
    <row r="1064" spans="2:4" x14ac:dyDescent="0.35">
      <c r="B1064" s="131" t="s">
        <v>1164</v>
      </c>
      <c r="C1064" s="144">
        <v>3028</v>
      </c>
      <c r="D1064" s="145">
        <v>0</v>
      </c>
    </row>
    <row r="1065" spans="2:4" x14ac:dyDescent="0.35">
      <c r="B1065" s="131" t="s">
        <v>1165</v>
      </c>
      <c r="C1065" s="144">
        <v>3029</v>
      </c>
      <c r="D1065" s="145">
        <v>0</v>
      </c>
    </row>
    <row r="1066" spans="2:4" x14ac:dyDescent="0.35">
      <c r="B1066" s="131" t="s">
        <v>1166</v>
      </c>
      <c r="C1066" s="144">
        <v>6421</v>
      </c>
      <c r="D1066" s="145">
        <v>0</v>
      </c>
    </row>
    <row r="1067" spans="2:4" x14ac:dyDescent="0.35">
      <c r="B1067" s="131" t="s">
        <v>1167</v>
      </c>
      <c r="C1067" s="144">
        <v>3033</v>
      </c>
      <c r="D1067" s="145">
        <v>0</v>
      </c>
    </row>
    <row r="1068" spans="2:4" x14ac:dyDescent="0.35">
      <c r="B1068" s="131" t="s">
        <v>1168</v>
      </c>
      <c r="C1068" s="144">
        <v>50951</v>
      </c>
      <c r="D1068" s="145">
        <v>1.3915233293866418</v>
      </c>
    </row>
    <row r="1069" spans="2:4" x14ac:dyDescent="0.35">
      <c r="B1069" s="131" t="s">
        <v>1169</v>
      </c>
      <c r="C1069" s="144">
        <v>54318</v>
      </c>
      <c r="D1069" s="145">
        <v>0.39455297038226494</v>
      </c>
    </row>
    <row r="1070" spans="2:4" x14ac:dyDescent="0.35">
      <c r="B1070" s="131" t="s">
        <v>1170</v>
      </c>
      <c r="C1070" s="144">
        <v>56509</v>
      </c>
      <c r="D1070" s="145">
        <v>0.62881305714651303</v>
      </c>
    </row>
    <row r="1071" spans="2:4" x14ac:dyDescent="0.35">
      <c r="B1071" s="131" t="s">
        <v>1171</v>
      </c>
      <c r="C1071" s="144">
        <v>3040</v>
      </c>
      <c r="D1071" s="145">
        <v>0</v>
      </c>
    </row>
    <row r="1072" spans="2:4" x14ac:dyDescent="0.35">
      <c r="B1072" s="131" t="s">
        <v>1172</v>
      </c>
      <c r="C1072" s="144">
        <v>6101</v>
      </c>
      <c r="D1072" s="145">
        <v>1.2650303365625586</v>
      </c>
    </row>
    <row r="1073" spans="2:4" x14ac:dyDescent="0.35">
      <c r="B1073" s="131" t="s">
        <v>1173</v>
      </c>
      <c r="C1073" s="144">
        <v>57714</v>
      </c>
      <c r="D1073" s="145">
        <v>0.74360720000000002</v>
      </c>
    </row>
    <row r="1074" spans="2:4" x14ac:dyDescent="0.35">
      <c r="B1074" s="131" t="s">
        <v>1174</v>
      </c>
      <c r="C1074" s="144">
        <v>56446</v>
      </c>
      <c r="D1074" s="145">
        <v>0</v>
      </c>
    </row>
    <row r="1075" spans="2:4" x14ac:dyDescent="0.35">
      <c r="B1075" s="131" t="s">
        <v>1175</v>
      </c>
      <c r="C1075" s="144">
        <v>58592</v>
      </c>
      <c r="D1075" s="145">
        <v>0</v>
      </c>
    </row>
    <row r="1076" spans="2:4" x14ac:dyDescent="0.35">
      <c r="B1076" s="131" t="s">
        <v>1176</v>
      </c>
      <c r="C1076" s="144">
        <v>60825</v>
      </c>
      <c r="D1076" s="145">
        <v>0</v>
      </c>
    </row>
    <row r="1077" spans="2:4" x14ac:dyDescent="0.35">
      <c r="B1077" s="131" t="s">
        <v>1177</v>
      </c>
      <c r="C1077" s="144">
        <v>10005</v>
      </c>
      <c r="D1077" s="145">
        <v>0</v>
      </c>
    </row>
    <row r="1078" spans="2:4" x14ac:dyDescent="0.35">
      <c r="B1078" s="131" t="s">
        <v>1178</v>
      </c>
      <c r="C1078" s="144">
        <v>10718</v>
      </c>
      <c r="D1078" s="145">
        <v>0</v>
      </c>
    </row>
    <row r="1079" spans="2:4" x14ac:dyDescent="0.35">
      <c r="B1079" s="131" t="s">
        <v>1179</v>
      </c>
      <c r="C1079" s="144">
        <v>56295</v>
      </c>
      <c r="D1079" s="145">
        <v>0</v>
      </c>
    </row>
    <row r="1080" spans="2:4" x14ac:dyDescent="0.35">
      <c r="B1080" s="131" t="s">
        <v>1180</v>
      </c>
      <c r="C1080" s="144">
        <v>10880</v>
      </c>
      <c r="D1080" s="145">
        <v>0</v>
      </c>
    </row>
    <row r="1081" spans="2:4" x14ac:dyDescent="0.35">
      <c r="B1081" s="131" t="s">
        <v>1181</v>
      </c>
      <c r="C1081" s="144">
        <v>10882</v>
      </c>
      <c r="D1081" s="145">
        <v>0</v>
      </c>
    </row>
    <row r="1082" spans="2:4" x14ac:dyDescent="0.35">
      <c r="B1082" s="131" t="s">
        <v>1182</v>
      </c>
      <c r="C1082" s="144">
        <v>10881</v>
      </c>
      <c r="D1082" s="145">
        <v>0</v>
      </c>
    </row>
    <row r="1083" spans="2:4" x14ac:dyDescent="0.35">
      <c r="B1083" s="131" t="s">
        <v>1183</v>
      </c>
      <c r="C1083" s="144">
        <v>60995</v>
      </c>
      <c r="D1083" s="145">
        <v>0</v>
      </c>
    </row>
    <row r="1084" spans="2:4" x14ac:dyDescent="0.35">
      <c r="B1084" s="131" t="s">
        <v>1184</v>
      </c>
      <c r="C1084" s="144">
        <v>59722</v>
      </c>
      <c r="D1084" s="145">
        <v>0</v>
      </c>
    </row>
    <row r="1085" spans="2:4" x14ac:dyDescent="0.35">
      <c r="B1085" s="131" t="s">
        <v>1185</v>
      </c>
      <c r="C1085" s="144">
        <v>54681</v>
      </c>
      <c r="D1085" s="145">
        <v>0</v>
      </c>
    </row>
    <row r="1086" spans="2:4" x14ac:dyDescent="0.35">
      <c r="B1086" s="131" t="s">
        <v>1186</v>
      </c>
      <c r="C1086" s="144">
        <v>54682</v>
      </c>
      <c r="D1086" s="145">
        <v>0</v>
      </c>
    </row>
    <row r="1087" spans="2:4" x14ac:dyDescent="0.35">
      <c r="B1087" s="131" t="s">
        <v>1187</v>
      </c>
      <c r="C1087" s="144">
        <v>50485</v>
      </c>
      <c r="D1087" s="145">
        <v>0</v>
      </c>
    </row>
    <row r="1088" spans="2:4" x14ac:dyDescent="0.35">
      <c r="B1088" s="131" t="s">
        <v>1188</v>
      </c>
      <c r="C1088" s="144">
        <v>50690</v>
      </c>
      <c r="D1088" s="145">
        <v>0</v>
      </c>
    </row>
    <row r="1089" spans="2:4" x14ac:dyDescent="0.35">
      <c r="B1089" s="131" t="s">
        <v>1189</v>
      </c>
      <c r="C1089" s="144">
        <v>424</v>
      </c>
      <c r="D1089" s="145">
        <v>0</v>
      </c>
    </row>
    <row r="1090" spans="2:4" x14ac:dyDescent="0.35">
      <c r="B1090" s="131" t="s">
        <v>1190</v>
      </c>
      <c r="C1090" s="144">
        <v>763</v>
      </c>
      <c r="D1090" s="145">
        <v>0</v>
      </c>
    </row>
    <row r="1091" spans="2:4" x14ac:dyDescent="0.35">
      <c r="B1091" s="131" t="s">
        <v>1191</v>
      </c>
      <c r="C1091" s="144">
        <v>426</v>
      </c>
      <c r="D1091" s="145">
        <v>0</v>
      </c>
    </row>
    <row r="1092" spans="2:4" x14ac:dyDescent="0.35">
      <c r="B1092" s="131" t="s">
        <v>1192</v>
      </c>
      <c r="C1092" s="144">
        <v>59777</v>
      </c>
      <c r="D1092" s="145">
        <v>0</v>
      </c>
    </row>
    <row r="1093" spans="2:4" x14ac:dyDescent="0.35">
      <c r="B1093" s="131" t="s">
        <v>1193</v>
      </c>
      <c r="C1093" s="144">
        <v>54261</v>
      </c>
      <c r="D1093" s="145">
        <v>0</v>
      </c>
    </row>
    <row r="1094" spans="2:4" x14ac:dyDescent="0.35">
      <c r="B1094" s="131" t="s">
        <v>1194</v>
      </c>
      <c r="C1094" s="144">
        <v>466</v>
      </c>
      <c r="D1094" s="145">
        <v>0</v>
      </c>
    </row>
    <row r="1095" spans="2:4" x14ac:dyDescent="0.35">
      <c r="B1095" s="131" t="s">
        <v>1195</v>
      </c>
      <c r="C1095" s="144">
        <v>7189</v>
      </c>
      <c r="D1095" s="145">
        <v>0</v>
      </c>
    </row>
    <row r="1096" spans="2:4" x14ac:dyDescent="0.35">
      <c r="B1096" s="131" t="s">
        <v>1196</v>
      </c>
      <c r="C1096" s="144">
        <v>59610</v>
      </c>
      <c r="D1096" s="145">
        <v>0</v>
      </c>
    </row>
    <row r="1097" spans="2:4" x14ac:dyDescent="0.35">
      <c r="B1097" s="131" t="s">
        <v>1197</v>
      </c>
      <c r="C1097" s="144">
        <v>60035</v>
      </c>
      <c r="D1097" s="145">
        <v>0</v>
      </c>
    </row>
    <row r="1098" spans="2:4" x14ac:dyDescent="0.35">
      <c r="B1098" s="131" t="s">
        <v>1198</v>
      </c>
      <c r="C1098" s="144">
        <v>60186</v>
      </c>
      <c r="D1098" s="145">
        <v>0</v>
      </c>
    </row>
    <row r="1099" spans="2:4" x14ac:dyDescent="0.35">
      <c r="B1099" s="131" t="s">
        <v>1199</v>
      </c>
      <c r="C1099" s="144">
        <v>50276</v>
      </c>
      <c r="D1099" s="145">
        <v>0</v>
      </c>
    </row>
    <row r="1100" spans="2:4" x14ac:dyDescent="0.35">
      <c r="B1100" s="131" t="s">
        <v>1200</v>
      </c>
      <c r="C1100" s="144">
        <v>58233</v>
      </c>
      <c r="D1100" s="145">
        <v>0</v>
      </c>
    </row>
    <row r="1101" spans="2:4" x14ac:dyDescent="0.35">
      <c r="B1101" s="131" t="s">
        <v>1201</v>
      </c>
      <c r="C1101" s="144">
        <v>56144</v>
      </c>
      <c r="D1101" s="145">
        <v>0.73703491414141409</v>
      </c>
    </row>
    <row r="1102" spans="2:4" x14ac:dyDescent="0.35">
      <c r="B1102" s="131" t="s">
        <v>1202</v>
      </c>
      <c r="C1102" s="144">
        <v>50400</v>
      </c>
      <c r="D1102" s="145">
        <v>0</v>
      </c>
    </row>
    <row r="1103" spans="2:4" x14ac:dyDescent="0.35">
      <c r="B1103" s="131" t="s">
        <v>1203</v>
      </c>
      <c r="C1103" s="144">
        <v>7452</v>
      </c>
      <c r="D1103" s="145">
        <v>1.0345383355067328</v>
      </c>
    </row>
    <row r="1104" spans="2:4" x14ac:dyDescent="0.35">
      <c r="B1104" s="131" t="s">
        <v>1204</v>
      </c>
      <c r="C1104" s="144">
        <v>433</v>
      </c>
      <c r="D1104" s="145">
        <v>0</v>
      </c>
    </row>
    <row r="1105" spans="2:4" x14ac:dyDescent="0.35">
      <c r="B1105" s="131" t="s">
        <v>1205</v>
      </c>
      <c r="C1105" s="144">
        <v>531</v>
      </c>
      <c r="D1105" s="145">
        <v>0</v>
      </c>
    </row>
    <row r="1106" spans="2:4" x14ac:dyDescent="0.35">
      <c r="B1106" s="131" t="s">
        <v>1206</v>
      </c>
      <c r="C1106" s="144">
        <v>534</v>
      </c>
      <c r="D1106" s="145">
        <v>0</v>
      </c>
    </row>
    <row r="1107" spans="2:4" x14ac:dyDescent="0.35">
      <c r="B1107" s="131" t="s">
        <v>1207</v>
      </c>
      <c r="C1107" s="144">
        <v>57670</v>
      </c>
      <c r="D1107" s="145">
        <v>0</v>
      </c>
    </row>
    <row r="1108" spans="2:4" x14ac:dyDescent="0.35">
      <c r="B1108" s="131" t="s">
        <v>1208</v>
      </c>
      <c r="C1108" s="144">
        <v>57671</v>
      </c>
      <c r="D1108" s="145">
        <v>0</v>
      </c>
    </row>
    <row r="1109" spans="2:4" x14ac:dyDescent="0.35">
      <c r="B1109" s="131" t="s">
        <v>1209</v>
      </c>
      <c r="C1109" s="144">
        <v>57753</v>
      </c>
      <c r="D1109" s="145">
        <v>0</v>
      </c>
    </row>
    <row r="1110" spans="2:4" x14ac:dyDescent="0.35">
      <c r="B1110" s="131" t="s">
        <v>1210</v>
      </c>
      <c r="C1110" s="144">
        <v>57777</v>
      </c>
      <c r="D1110" s="145">
        <v>0</v>
      </c>
    </row>
    <row r="1111" spans="2:4" x14ac:dyDescent="0.35">
      <c r="B1111" s="131" t="s">
        <v>1211</v>
      </c>
      <c r="C1111" s="144">
        <v>57779</v>
      </c>
      <c r="D1111" s="145">
        <v>0</v>
      </c>
    </row>
    <row r="1112" spans="2:4" x14ac:dyDescent="0.35">
      <c r="B1112" s="131" t="s">
        <v>1212</v>
      </c>
      <c r="C1112" s="144">
        <v>57781</v>
      </c>
      <c r="D1112" s="145">
        <v>0</v>
      </c>
    </row>
    <row r="1113" spans="2:4" x14ac:dyDescent="0.35">
      <c r="B1113" s="131" t="s">
        <v>1213</v>
      </c>
      <c r="C1113" s="144">
        <v>57806</v>
      </c>
      <c r="D1113" s="145">
        <v>0</v>
      </c>
    </row>
    <row r="1114" spans="2:4" x14ac:dyDescent="0.35">
      <c r="B1114" s="131" t="s">
        <v>1214</v>
      </c>
      <c r="C1114" s="144">
        <v>57778</v>
      </c>
      <c r="D1114" s="145">
        <v>0</v>
      </c>
    </row>
    <row r="1115" spans="2:4" x14ac:dyDescent="0.35">
      <c r="B1115" s="131" t="s">
        <v>1215</v>
      </c>
      <c r="C1115" s="144">
        <v>57783</v>
      </c>
      <c r="D1115" s="145">
        <v>0</v>
      </c>
    </row>
    <row r="1116" spans="2:4" x14ac:dyDescent="0.35">
      <c r="B1116" s="131" t="s">
        <v>1216</v>
      </c>
      <c r="C1116" s="144">
        <v>57780</v>
      </c>
      <c r="D1116" s="145">
        <v>0</v>
      </c>
    </row>
    <row r="1117" spans="2:4" x14ac:dyDescent="0.35">
      <c r="B1117" s="131" t="s">
        <v>1217</v>
      </c>
      <c r="C1117" s="144">
        <v>57782</v>
      </c>
      <c r="D1117" s="145">
        <v>0</v>
      </c>
    </row>
    <row r="1118" spans="2:4" x14ac:dyDescent="0.35">
      <c r="B1118" s="131" t="s">
        <v>1218</v>
      </c>
      <c r="C1118" s="144">
        <v>57784</v>
      </c>
      <c r="D1118" s="145">
        <v>0</v>
      </c>
    </row>
    <row r="1119" spans="2:4" x14ac:dyDescent="0.35">
      <c r="B1119" s="131" t="s">
        <v>1219</v>
      </c>
      <c r="C1119" s="144">
        <v>57785</v>
      </c>
      <c r="D1119" s="145">
        <v>0</v>
      </c>
    </row>
    <row r="1120" spans="2:4" x14ac:dyDescent="0.35">
      <c r="B1120" s="131" t="s">
        <v>1220</v>
      </c>
      <c r="C1120" s="144">
        <v>57849</v>
      </c>
      <c r="D1120" s="145">
        <v>0</v>
      </c>
    </row>
    <row r="1121" spans="2:4" x14ac:dyDescent="0.35">
      <c r="B1121" s="131" t="s">
        <v>1221</v>
      </c>
      <c r="C1121" s="144">
        <v>57850</v>
      </c>
      <c r="D1121" s="145">
        <v>0</v>
      </c>
    </row>
    <row r="1122" spans="2:4" x14ac:dyDescent="0.35">
      <c r="B1122" s="131" t="s">
        <v>1222</v>
      </c>
      <c r="C1122" s="144">
        <v>57816</v>
      </c>
      <c r="D1122" s="145">
        <v>0</v>
      </c>
    </row>
    <row r="1123" spans="2:4" x14ac:dyDescent="0.35">
      <c r="B1123" s="131" t="s">
        <v>1223</v>
      </c>
      <c r="C1123" s="144">
        <v>57817</v>
      </c>
      <c r="D1123" s="145">
        <v>0</v>
      </c>
    </row>
    <row r="1124" spans="2:4" x14ac:dyDescent="0.35">
      <c r="B1124" s="131" t="s">
        <v>1224</v>
      </c>
      <c r="C1124" s="144">
        <v>57818</v>
      </c>
      <c r="D1124" s="145">
        <v>0</v>
      </c>
    </row>
    <row r="1125" spans="2:4" x14ac:dyDescent="0.35">
      <c r="B1125" s="131" t="s">
        <v>1225</v>
      </c>
      <c r="C1125" s="144">
        <v>57819</v>
      </c>
      <c r="D1125" s="145">
        <v>0</v>
      </c>
    </row>
    <row r="1126" spans="2:4" x14ac:dyDescent="0.35">
      <c r="B1126" s="131" t="s">
        <v>1226</v>
      </c>
      <c r="C1126" s="144">
        <v>57820</v>
      </c>
      <c r="D1126" s="145">
        <v>0</v>
      </c>
    </row>
    <row r="1127" spans="2:4" x14ac:dyDescent="0.35">
      <c r="B1127" s="131" t="s">
        <v>1227</v>
      </c>
      <c r="C1127" s="144">
        <v>57821</v>
      </c>
      <c r="D1127" s="145">
        <v>0</v>
      </c>
    </row>
    <row r="1128" spans="2:4" x14ac:dyDescent="0.35">
      <c r="B1128" s="131" t="s">
        <v>1228</v>
      </c>
      <c r="C1128" s="144">
        <v>56875</v>
      </c>
      <c r="D1128" s="145">
        <v>0</v>
      </c>
    </row>
    <row r="1129" spans="2:4" x14ac:dyDescent="0.35">
      <c r="B1129" s="131" t="s">
        <v>1229</v>
      </c>
      <c r="C1129" s="144">
        <v>529</v>
      </c>
      <c r="D1129" s="145">
        <v>0</v>
      </c>
    </row>
    <row r="1130" spans="2:4" x14ac:dyDescent="0.35">
      <c r="B1130" s="131" t="s">
        <v>1230</v>
      </c>
      <c r="C1130" s="144">
        <v>7526</v>
      </c>
      <c r="D1130" s="145">
        <v>0</v>
      </c>
    </row>
    <row r="1131" spans="2:4" x14ac:dyDescent="0.35">
      <c r="B1131" s="131" t="s">
        <v>1231</v>
      </c>
      <c r="C1131" s="144">
        <v>430</v>
      </c>
      <c r="D1131" s="145">
        <v>0</v>
      </c>
    </row>
    <row r="1132" spans="2:4" x14ac:dyDescent="0.35">
      <c r="B1132" s="131" t="s">
        <v>1232</v>
      </c>
      <c r="C1132" s="144">
        <v>431</v>
      </c>
      <c r="D1132" s="145">
        <v>0</v>
      </c>
    </row>
    <row r="1133" spans="2:4" x14ac:dyDescent="0.35">
      <c r="B1133" s="131" t="s">
        <v>1233</v>
      </c>
      <c r="C1133" s="144">
        <v>432</v>
      </c>
      <c r="D1133" s="145">
        <v>0</v>
      </c>
    </row>
    <row r="1134" spans="2:4" x14ac:dyDescent="0.35">
      <c r="B1134" s="131" t="s">
        <v>1234</v>
      </c>
      <c r="C1134" s="144">
        <v>6612</v>
      </c>
      <c r="D1134" s="145">
        <v>0</v>
      </c>
    </row>
    <row r="1135" spans="2:4" x14ac:dyDescent="0.35">
      <c r="B1135" s="131" t="s">
        <v>1235</v>
      </c>
      <c r="C1135" s="144">
        <v>435</v>
      </c>
      <c r="D1135" s="145">
        <v>0</v>
      </c>
    </row>
    <row r="1136" spans="2:4" x14ac:dyDescent="0.35">
      <c r="B1136" s="131" t="s">
        <v>1236</v>
      </c>
      <c r="C1136" s="144">
        <v>535</v>
      </c>
      <c r="D1136" s="145">
        <v>0.67394090879271074</v>
      </c>
    </row>
    <row r="1137" spans="2:4" x14ac:dyDescent="0.35">
      <c r="B1137" s="131" t="s">
        <v>1237</v>
      </c>
      <c r="C1137" s="144">
        <v>60226</v>
      </c>
      <c r="D1137" s="145">
        <v>0</v>
      </c>
    </row>
    <row r="1138" spans="2:4" x14ac:dyDescent="0.35">
      <c r="B1138" s="131" t="s">
        <v>1238</v>
      </c>
      <c r="C1138" s="144">
        <v>57669</v>
      </c>
      <c r="D1138" s="145">
        <v>0</v>
      </c>
    </row>
    <row r="1139" spans="2:4" x14ac:dyDescent="0.35">
      <c r="B1139" s="131" t="s">
        <v>1239</v>
      </c>
      <c r="C1139" s="144">
        <v>59088</v>
      </c>
      <c r="D1139" s="145">
        <v>0</v>
      </c>
    </row>
    <row r="1140" spans="2:4" x14ac:dyDescent="0.35">
      <c r="B1140" s="131" t="s">
        <v>1240</v>
      </c>
      <c r="C1140" s="144">
        <v>58590</v>
      </c>
      <c r="D1140" s="145">
        <v>0</v>
      </c>
    </row>
    <row r="1141" spans="2:4" x14ac:dyDescent="0.35">
      <c r="B1141" s="131" t="s">
        <v>1241</v>
      </c>
      <c r="C1141" s="144">
        <v>57959</v>
      </c>
      <c r="D1141" s="145">
        <v>0</v>
      </c>
    </row>
    <row r="1142" spans="2:4" x14ac:dyDescent="0.35">
      <c r="B1142" s="131" t="s">
        <v>1242</v>
      </c>
      <c r="C1142" s="144">
        <v>59607</v>
      </c>
      <c r="D1142" s="145">
        <v>0</v>
      </c>
    </row>
    <row r="1143" spans="2:4" x14ac:dyDescent="0.35">
      <c r="B1143" s="131" t="s">
        <v>1243</v>
      </c>
      <c r="C1143" s="144">
        <v>58909</v>
      </c>
      <c r="D1143" s="145">
        <v>0</v>
      </c>
    </row>
    <row r="1144" spans="2:4" x14ac:dyDescent="0.35">
      <c r="B1144" s="131" t="s">
        <v>1244</v>
      </c>
      <c r="C1144" s="144">
        <v>58911</v>
      </c>
      <c r="D1144" s="145">
        <v>0</v>
      </c>
    </row>
    <row r="1145" spans="2:4" x14ac:dyDescent="0.35">
      <c r="B1145" s="131" t="s">
        <v>1245</v>
      </c>
      <c r="C1145" s="144">
        <v>58906</v>
      </c>
      <c r="D1145" s="145">
        <v>0</v>
      </c>
    </row>
    <row r="1146" spans="2:4" x14ac:dyDescent="0.35">
      <c r="B1146" s="131" t="s">
        <v>1246</v>
      </c>
      <c r="C1146" s="144">
        <v>58907</v>
      </c>
      <c r="D1146" s="145">
        <v>0</v>
      </c>
    </row>
    <row r="1147" spans="2:4" x14ac:dyDescent="0.35">
      <c r="B1147" s="131" t="s">
        <v>1247</v>
      </c>
      <c r="C1147" s="144">
        <v>60315</v>
      </c>
      <c r="D1147" s="145">
        <v>0</v>
      </c>
    </row>
    <row r="1148" spans="2:4" x14ac:dyDescent="0.35">
      <c r="B1148" s="131" t="s">
        <v>1248</v>
      </c>
      <c r="C1148" s="144">
        <v>457</v>
      </c>
      <c r="D1148" s="145">
        <v>0</v>
      </c>
    </row>
    <row r="1149" spans="2:4" x14ac:dyDescent="0.35">
      <c r="B1149" s="131" t="s">
        <v>1249</v>
      </c>
      <c r="C1149" s="144">
        <v>57708</v>
      </c>
      <c r="D1149" s="145">
        <v>0</v>
      </c>
    </row>
    <row r="1150" spans="2:4" x14ac:dyDescent="0.35">
      <c r="B1150" s="131" t="s">
        <v>1250</v>
      </c>
      <c r="C1150" s="144">
        <v>60516</v>
      </c>
      <c r="D1150" s="145">
        <v>0</v>
      </c>
    </row>
    <row r="1151" spans="2:4" x14ac:dyDescent="0.35">
      <c r="B1151" s="131" t="s">
        <v>1251</v>
      </c>
      <c r="C1151" s="144">
        <v>60509</v>
      </c>
      <c r="D1151" s="145">
        <v>0</v>
      </c>
    </row>
    <row r="1152" spans="2:4" x14ac:dyDescent="0.35">
      <c r="B1152" s="131" t="s">
        <v>1252</v>
      </c>
      <c r="C1152" s="144">
        <v>54298</v>
      </c>
      <c r="D1152" s="145">
        <v>0</v>
      </c>
    </row>
    <row r="1153" spans="2:4" x14ac:dyDescent="0.35">
      <c r="B1153" s="131" t="s">
        <v>1253</v>
      </c>
      <c r="C1153" s="144">
        <v>56302</v>
      </c>
      <c r="D1153" s="145">
        <v>0</v>
      </c>
    </row>
    <row r="1154" spans="2:4" x14ac:dyDescent="0.35">
      <c r="B1154" s="131" t="s">
        <v>1254</v>
      </c>
      <c r="C1154" s="144">
        <v>57757</v>
      </c>
      <c r="D1154" s="145">
        <v>0</v>
      </c>
    </row>
    <row r="1155" spans="2:4" x14ac:dyDescent="0.35">
      <c r="B1155" s="131" t="s">
        <v>1255</v>
      </c>
      <c r="C1155" s="144">
        <v>59002</v>
      </c>
      <c r="D1155" s="145">
        <v>0.59154995674975408</v>
      </c>
    </row>
    <row r="1156" spans="2:4" x14ac:dyDescent="0.35">
      <c r="B1156" s="131" t="s">
        <v>1256</v>
      </c>
      <c r="C1156" s="144">
        <v>57729</v>
      </c>
      <c r="D1156" s="145">
        <v>0</v>
      </c>
    </row>
    <row r="1157" spans="2:4" x14ac:dyDescent="0.35">
      <c r="B1157" s="131" t="s">
        <v>1257</v>
      </c>
      <c r="C1157" s="144">
        <v>382</v>
      </c>
      <c r="D1157" s="145">
        <v>0</v>
      </c>
    </row>
    <row r="1158" spans="2:4" x14ac:dyDescent="0.35">
      <c r="B1158" s="131" t="s">
        <v>1258</v>
      </c>
      <c r="C1158" s="144">
        <v>3833</v>
      </c>
      <c r="D1158" s="145">
        <v>0</v>
      </c>
    </row>
    <row r="1159" spans="2:4" x14ac:dyDescent="0.35">
      <c r="B1159" s="131" t="s">
        <v>1259</v>
      </c>
      <c r="C1159" s="144">
        <v>230</v>
      </c>
      <c r="D1159" s="145">
        <v>0</v>
      </c>
    </row>
    <row r="1160" spans="2:4" x14ac:dyDescent="0.35">
      <c r="B1160" s="131" t="s">
        <v>1260</v>
      </c>
      <c r="C1160" s="144">
        <v>59638</v>
      </c>
      <c r="D1160" s="145">
        <v>0</v>
      </c>
    </row>
    <row r="1161" spans="2:4" x14ac:dyDescent="0.35">
      <c r="B1161" s="131" t="s">
        <v>1261</v>
      </c>
      <c r="C1161" s="144">
        <v>52160</v>
      </c>
      <c r="D1161" s="145">
        <v>0</v>
      </c>
    </row>
    <row r="1162" spans="2:4" x14ac:dyDescent="0.35">
      <c r="B1162" s="131" t="s">
        <v>1262</v>
      </c>
      <c r="C1162" s="144">
        <v>409</v>
      </c>
      <c r="D1162" s="145">
        <v>0</v>
      </c>
    </row>
    <row r="1163" spans="2:4" x14ac:dyDescent="0.35">
      <c r="B1163" s="131" t="s">
        <v>1263</v>
      </c>
      <c r="C1163" s="144">
        <v>7231</v>
      </c>
      <c r="D1163" s="145">
        <v>9.0866486663751647E-2</v>
      </c>
    </row>
    <row r="1164" spans="2:4" x14ac:dyDescent="0.35">
      <c r="B1164" s="131" t="s">
        <v>1264</v>
      </c>
      <c r="C1164" s="144">
        <v>58499</v>
      </c>
      <c r="D1164" s="145">
        <v>0</v>
      </c>
    </row>
    <row r="1165" spans="2:4" x14ac:dyDescent="0.35">
      <c r="B1165" s="131" t="s">
        <v>1265</v>
      </c>
      <c r="C1165" s="144">
        <v>61353</v>
      </c>
      <c r="D1165" s="145">
        <v>0</v>
      </c>
    </row>
    <row r="1166" spans="2:4" x14ac:dyDescent="0.35">
      <c r="B1166" s="131" t="s">
        <v>1266</v>
      </c>
      <c r="C1166" s="144">
        <v>60496</v>
      </c>
      <c r="D1166" s="145">
        <v>0</v>
      </c>
    </row>
    <row r="1167" spans="2:4" x14ac:dyDescent="0.35">
      <c r="B1167" s="131" t="s">
        <v>1267</v>
      </c>
      <c r="C1167" s="144">
        <v>61417</v>
      </c>
      <c r="D1167" s="145">
        <v>0</v>
      </c>
    </row>
    <row r="1168" spans="2:4" x14ac:dyDescent="0.35">
      <c r="B1168" s="131" t="s">
        <v>1268</v>
      </c>
      <c r="C1168" s="144">
        <v>61418</v>
      </c>
      <c r="D1168" s="145">
        <v>0</v>
      </c>
    </row>
    <row r="1169" spans="2:4" x14ac:dyDescent="0.35">
      <c r="B1169" s="131" t="s">
        <v>1269</v>
      </c>
      <c r="C1169" s="144">
        <v>55160</v>
      </c>
      <c r="D1169" s="145">
        <v>0.62189097103918234</v>
      </c>
    </row>
    <row r="1170" spans="2:4" x14ac:dyDescent="0.35">
      <c r="B1170" s="131" t="s">
        <v>1270</v>
      </c>
      <c r="C1170" s="144">
        <v>10139</v>
      </c>
      <c r="D1170" s="145">
        <v>0</v>
      </c>
    </row>
    <row r="1171" spans="2:4" x14ac:dyDescent="0.35">
      <c r="B1171" s="131" t="s">
        <v>1271</v>
      </c>
      <c r="C1171" s="144">
        <v>54343</v>
      </c>
      <c r="D1171" s="145">
        <v>0</v>
      </c>
    </row>
    <row r="1172" spans="2:4" x14ac:dyDescent="0.35">
      <c r="B1172" s="131" t="s">
        <v>1272</v>
      </c>
      <c r="C1172" s="144">
        <v>50076</v>
      </c>
      <c r="D1172" s="145">
        <v>0</v>
      </c>
    </row>
    <row r="1173" spans="2:4" x14ac:dyDescent="0.35">
      <c r="B1173" s="131" t="s">
        <v>1273</v>
      </c>
      <c r="C1173" s="144">
        <v>10222</v>
      </c>
      <c r="D1173" s="145">
        <v>0</v>
      </c>
    </row>
    <row r="1174" spans="2:4" x14ac:dyDescent="0.35">
      <c r="B1174" s="131" t="s">
        <v>1274</v>
      </c>
      <c r="C1174" s="144">
        <v>50375</v>
      </c>
      <c r="D1174" s="145">
        <v>0</v>
      </c>
    </row>
    <row r="1175" spans="2:4" x14ac:dyDescent="0.35">
      <c r="B1175" s="131" t="s">
        <v>1275</v>
      </c>
      <c r="C1175" s="144">
        <v>50156</v>
      </c>
      <c r="D1175" s="145">
        <v>0</v>
      </c>
    </row>
    <row r="1176" spans="2:4" x14ac:dyDescent="0.35">
      <c r="B1176" s="131" t="s">
        <v>1276</v>
      </c>
      <c r="C1176" s="144">
        <v>10162</v>
      </c>
      <c r="D1176" s="145">
        <v>0</v>
      </c>
    </row>
    <row r="1177" spans="2:4" x14ac:dyDescent="0.35">
      <c r="B1177" s="131" t="s">
        <v>1277</v>
      </c>
      <c r="C1177" s="144">
        <v>56125</v>
      </c>
      <c r="D1177" s="145">
        <v>0</v>
      </c>
    </row>
    <row r="1178" spans="2:4" x14ac:dyDescent="0.35">
      <c r="B1178" s="131" t="s">
        <v>1278</v>
      </c>
      <c r="C1178" s="144">
        <v>323</v>
      </c>
      <c r="D1178" s="145">
        <v>0</v>
      </c>
    </row>
    <row r="1179" spans="2:4" x14ac:dyDescent="0.35">
      <c r="B1179" s="131" t="s">
        <v>1279</v>
      </c>
      <c r="C1179" s="144">
        <v>324</v>
      </c>
      <c r="D1179" s="145">
        <v>0</v>
      </c>
    </row>
    <row r="1180" spans="2:4" x14ac:dyDescent="0.35">
      <c r="B1180" s="131" t="s">
        <v>1280</v>
      </c>
      <c r="C1180" s="144">
        <v>325</v>
      </c>
      <c r="D1180" s="145">
        <v>0</v>
      </c>
    </row>
    <row r="1181" spans="2:4" x14ac:dyDescent="0.35">
      <c r="B1181" s="131" t="s">
        <v>1281</v>
      </c>
      <c r="C1181" s="144">
        <v>326</v>
      </c>
      <c r="D1181" s="145">
        <v>0</v>
      </c>
    </row>
    <row r="1182" spans="2:4" x14ac:dyDescent="0.35">
      <c r="B1182" s="131" t="s">
        <v>1282</v>
      </c>
      <c r="C1182" s="144">
        <v>327</v>
      </c>
      <c r="D1182" s="145">
        <v>0</v>
      </c>
    </row>
    <row r="1183" spans="2:4" x14ac:dyDescent="0.35">
      <c r="B1183" s="131" t="s">
        <v>1283</v>
      </c>
      <c r="C1183" s="144">
        <v>328</v>
      </c>
      <c r="D1183" s="145">
        <v>0</v>
      </c>
    </row>
    <row r="1184" spans="2:4" x14ac:dyDescent="0.35">
      <c r="B1184" s="131" t="s">
        <v>1284</v>
      </c>
      <c r="C1184" s="144">
        <v>332</v>
      </c>
      <c r="D1184" s="145">
        <v>0</v>
      </c>
    </row>
    <row r="1185" spans="2:4" x14ac:dyDescent="0.35">
      <c r="B1185" s="131" t="s">
        <v>1285</v>
      </c>
      <c r="C1185" s="144">
        <v>337</v>
      </c>
      <c r="D1185" s="145">
        <v>0</v>
      </c>
    </row>
    <row r="1186" spans="2:4" x14ac:dyDescent="0.35">
      <c r="B1186" s="131" t="s">
        <v>1286</v>
      </c>
      <c r="C1186" s="144">
        <v>336</v>
      </c>
      <c r="D1186" s="145">
        <v>0</v>
      </c>
    </row>
    <row r="1187" spans="2:4" x14ac:dyDescent="0.35">
      <c r="B1187" s="131" t="s">
        <v>1287</v>
      </c>
      <c r="C1187" s="144">
        <v>338</v>
      </c>
      <c r="D1187" s="145">
        <v>0</v>
      </c>
    </row>
    <row r="1188" spans="2:4" x14ac:dyDescent="0.35">
      <c r="B1188" s="131" t="s">
        <v>1288</v>
      </c>
      <c r="C1188" s="144">
        <v>340</v>
      </c>
      <c r="D1188" s="145">
        <v>0</v>
      </c>
    </row>
    <row r="1189" spans="2:4" x14ac:dyDescent="0.35">
      <c r="B1189" s="131" t="s">
        <v>1289</v>
      </c>
      <c r="C1189" s="144">
        <v>342</v>
      </c>
      <c r="D1189" s="145">
        <v>0</v>
      </c>
    </row>
    <row r="1190" spans="2:4" x14ac:dyDescent="0.35">
      <c r="B1190" s="131" t="s">
        <v>1290</v>
      </c>
      <c r="C1190" s="144">
        <v>7147</v>
      </c>
      <c r="D1190" s="145">
        <v>0</v>
      </c>
    </row>
    <row r="1191" spans="2:4" x14ac:dyDescent="0.35">
      <c r="B1191" s="131" t="s">
        <v>1291</v>
      </c>
      <c r="C1191" s="144">
        <v>353</v>
      </c>
      <c r="D1191" s="145">
        <v>0</v>
      </c>
    </row>
    <row r="1192" spans="2:4" x14ac:dyDescent="0.35">
      <c r="B1192" s="131" t="s">
        <v>1292</v>
      </c>
      <c r="C1192" s="144">
        <v>354</v>
      </c>
      <c r="D1192" s="145">
        <v>0</v>
      </c>
    </row>
    <row r="1193" spans="2:4" x14ac:dyDescent="0.35">
      <c r="B1193" s="131" t="s">
        <v>1293</v>
      </c>
      <c r="C1193" s="144">
        <v>357</v>
      </c>
      <c r="D1193" s="145">
        <v>0</v>
      </c>
    </row>
    <row r="1194" spans="2:4" x14ac:dyDescent="0.35">
      <c r="B1194" s="131" t="s">
        <v>1294</v>
      </c>
      <c r="C1194" s="144">
        <v>361</v>
      </c>
      <c r="D1194" s="145">
        <v>0</v>
      </c>
    </row>
    <row r="1195" spans="2:4" x14ac:dyDescent="0.35">
      <c r="B1195" s="131" t="s">
        <v>1295</v>
      </c>
      <c r="C1195" s="144">
        <v>363</v>
      </c>
      <c r="D1195" s="145">
        <v>0</v>
      </c>
    </row>
    <row r="1196" spans="2:4" x14ac:dyDescent="0.35">
      <c r="B1196" s="131" t="s">
        <v>1296</v>
      </c>
      <c r="C1196" s="144">
        <v>365</v>
      </c>
      <c r="D1196" s="145">
        <v>0</v>
      </c>
    </row>
    <row r="1197" spans="2:4" x14ac:dyDescent="0.35">
      <c r="B1197" s="131" t="s">
        <v>1297</v>
      </c>
      <c r="C1197" s="144">
        <v>61339</v>
      </c>
      <c r="D1197" s="145">
        <v>0</v>
      </c>
    </row>
    <row r="1198" spans="2:4" x14ac:dyDescent="0.35">
      <c r="B1198" s="131" t="s">
        <v>1298</v>
      </c>
      <c r="C1198" s="144">
        <v>56939</v>
      </c>
      <c r="D1198" s="145">
        <v>0</v>
      </c>
    </row>
    <row r="1199" spans="2:4" x14ac:dyDescent="0.35">
      <c r="B1199" s="131" t="s">
        <v>1299</v>
      </c>
      <c r="C1199" s="144">
        <v>58500</v>
      </c>
      <c r="D1199" s="145">
        <v>0</v>
      </c>
    </row>
    <row r="1200" spans="2:4" x14ac:dyDescent="0.35">
      <c r="B1200" s="131" t="s">
        <v>1300</v>
      </c>
      <c r="C1200" s="144">
        <v>61445</v>
      </c>
      <c r="D1200" s="145">
        <v>0</v>
      </c>
    </row>
    <row r="1201" spans="2:4" x14ac:dyDescent="0.35">
      <c r="B1201" s="131" t="s">
        <v>1301</v>
      </c>
      <c r="C1201" s="144">
        <v>58202</v>
      </c>
      <c r="D1201" s="145">
        <v>0</v>
      </c>
    </row>
    <row r="1202" spans="2:4" x14ac:dyDescent="0.35">
      <c r="B1202" s="131" t="s">
        <v>1302</v>
      </c>
      <c r="C1202" s="144">
        <v>58149</v>
      </c>
      <c r="D1202" s="145">
        <v>0</v>
      </c>
    </row>
    <row r="1203" spans="2:4" x14ac:dyDescent="0.35">
      <c r="B1203" s="131" t="s">
        <v>1303</v>
      </c>
      <c r="C1203" s="144">
        <v>61215</v>
      </c>
      <c r="D1203" s="145">
        <v>0</v>
      </c>
    </row>
    <row r="1204" spans="2:4" x14ac:dyDescent="0.35">
      <c r="B1204" s="131" t="s">
        <v>1304</v>
      </c>
      <c r="C1204" s="144">
        <v>61216</v>
      </c>
      <c r="D1204" s="145">
        <v>0</v>
      </c>
    </row>
    <row r="1205" spans="2:4" x14ac:dyDescent="0.35">
      <c r="B1205" s="131" t="s">
        <v>1305</v>
      </c>
      <c r="C1205" s="144">
        <v>57656</v>
      </c>
      <c r="D1205" s="145">
        <v>0</v>
      </c>
    </row>
    <row r="1206" spans="2:4" x14ac:dyDescent="0.35">
      <c r="B1206" s="131" t="s">
        <v>1306</v>
      </c>
      <c r="C1206" s="144">
        <v>59413</v>
      </c>
      <c r="D1206" s="145">
        <v>0</v>
      </c>
    </row>
    <row r="1207" spans="2:4" x14ac:dyDescent="0.35">
      <c r="B1207" s="131" t="s">
        <v>1307</v>
      </c>
      <c r="C1207" s="144">
        <v>57651</v>
      </c>
      <c r="D1207" s="145">
        <v>0</v>
      </c>
    </row>
    <row r="1208" spans="2:4" x14ac:dyDescent="0.35">
      <c r="B1208" s="131" t="s">
        <v>1308</v>
      </c>
      <c r="C1208" s="144">
        <v>57796</v>
      </c>
      <c r="D1208" s="145">
        <v>0</v>
      </c>
    </row>
    <row r="1209" spans="2:4" x14ac:dyDescent="0.35">
      <c r="B1209" s="131" t="s">
        <v>1309</v>
      </c>
      <c r="C1209" s="144">
        <v>57797</v>
      </c>
      <c r="D1209" s="145">
        <v>0</v>
      </c>
    </row>
    <row r="1210" spans="2:4" x14ac:dyDescent="0.35">
      <c r="B1210" s="131" t="s">
        <v>1310</v>
      </c>
      <c r="C1210" s="144">
        <v>57860</v>
      </c>
      <c r="D1210" s="145">
        <v>0</v>
      </c>
    </row>
    <row r="1211" spans="2:4" x14ac:dyDescent="0.35">
      <c r="B1211" s="131" t="s">
        <v>1311</v>
      </c>
      <c r="C1211" s="144">
        <v>57904</v>
      </c>
      <c r="D1211" s="145">
        <v>0</v>
      </c>
    </row>
    <row r="1212" spans="2:4" x14ac:dyDescent="0.35">
      <c r="B1212" s="131" t="s">
        <v>1312</v>
      </c>
      <c r="C1212" s="144">
        <v>58073</v>
      </c>
      <c r="D1212" s="145">
        <v>0</v>
      </c>
    </row>
    <row r="1213" spans="2:4" x14ac:dyDescent="0.35">
      <c r="B1213" s="131" t="s">
        <v>1313</v>
      </c>
      <c r="C1213" s="144">
        <v>58074</v>
      </c>
      <c r="D1213" s="145">
        <v>0</v>
      </c>
    </row>
    <row r="1214" spans="2:4" x14ac:dyDescent="0.35">
      <c r="B1214" s="131" t="s">
        <v>1314</v>
      </c>
      <c r="C1214" s="144">
        <v>10438</v>
      </c>
      <c r="D1214" s="145">
        <v>0</v>
      </c>
    </row>
    <row r="1215" spans="2:4" x14ac:dyDescent="0.35">
      <c r="B1215" s="131" t="s">
        <v>1315</v>
      </c>
      <c r="C1215" s="144">
        <v>57743</v>
      </c>
      <c r="D1215" s="145">
        <v>0</v>
      </c>
    </row>
    <row r="1216" spans="2:4" x14ac:dyDescent="0.35">
      <c r="B1216" s="131" t="s">
        <v>1316</v>
      </c>
      <c r="C1216" s="144">
        <v>57722</v>
      </c>
      <c r="D1216" s="145">
        <v>0</v>
      </c>
    </row>
    <row r="1217" spans="2:4" x14ac:dyDescent="0.35">
      <c r="B1217" s="131" t="s">
        <v>1317</v>
      </c>
      <c r="C1217" s="144">
        <v>58611</v>
      </c>
      <c r="D1217" s="145">
        <v>0</v>
      </c>
    </row>
    <row r="1218" spans="2:4" x14ac:dyDescent="0.35">
      <c r="B1218" s="131" t="s">
        <v>1318</v>
      </c>
      <c r="C1218" s="144">
        <v>58612</v>
      </c>
      <c r="D1218" s="145">
        <v>0</v>
      </c>
    </row>
    <row r="1219" spans="2:4" x14ac:dyDescent="0.35">
      <c r="B1219" s="131" t="s">
        <v>1319</v>
      </c>
      <c r="C1219" s="144">
        <v>58610</v>
      </c>
      <c r="D1219" s="145">
        <v>0</v>
      </c>
    </row>
    <row r="1220" spans="2:4" x14ac:dyDescent="0.35">
      <c r="B1220" s="131" t="s">
        <v>1320</v>
      </c>
      <c r="C1220" s="144">
        <v>58750</v>
      </c>
      <c r="D1220" s="145">
        <v>0</v>
      </c>
    </row>
    <row r="1221" spans="2:4" x14ac:dyDescent="0.35">
      <c r="B1221" s="131" t="s">
        <v>1321</v>
      </c>
      <c r="C1221" s="144">
        <v>58418</v>
      </c>
      <c r="D1221" s="145">
        <v>0</v>
      </c>
    </row>
    <row r="1222" spans="2:4" x14ac:dyDescent="0.35">
      <c r="B1222" s="131" t="s">
        <v>1322</v>
      </c>
      <c r="C1222" s="144">
        <v>58419</v>
      </c>
      <c r="D1222" s="145">
        <v>0</v>
      </c>
    </row>
    <row r="1223" spans="2:4" x14ac:dyDescent="0.35">
      <c r="B1223" s="131" t="s">
        <v>1323</v>
      </c>
      <c r="C1223" s="144">
        <v>59431</v>
      </c>
      <c r="D1223" s="145">
        <v>0</v>
      </c>
    </row>
    <row r="1224" spans="2:4" x14ac:dyDescent="0.35">
      <c r="B1224" s="131" t="s">
        <v>1324</v>
      </c>
      <c r="C1224" s="144">
        <v>59536</v>
      </c>
      <c r="D1224" s="145">
        <v>0</v>
      </c>
    </row>
    <row r="1225" spans="2:4" x14ac:dyDescent="0.35">
      <c r="B1225" s="131" t="s">
        <v>1325</v>
      </c>
      <c r="C1225" s="144">
        <v>59537</v>
      </c>
      <c r="D1225" s="145">
        <v>0</v>
      </c>
    </row>
    <row r="1226" spans="2:4" x14ac:dyDescent="0.35">
      <c r="B1226" s="131" t="s">
        <v>1326</v>
      </c>
      <c r="C1226" s="144">
        <v>58528</v>
      </c>
      <c r="D1226" s="145">
        <v>0</v>
      </c>
    </row>
    <row r="1227" spans="2:4" x14ac:dyDescent="0.35">
      <c r="B1227" s="131" t="s">
        <v>1327</v>
      </c>
      <c r="C1227" s="144">
        <v>58502</v>
      </c>
      <c r="D1227" s="145">
        <v>0</v>
      </c>
    </row>
    <row r="1228" spans="2:4" x14ac:dyDescent="0.35">
      <c r="B1228" s="131" t="s">
        <v>1328</v>
      </c>
      <c r="C1228" s="144">
        <v>58462</v>
      </c>
      <c r="D1228" s="145">
        <v>0</v>
      </c>
    </row>
    <row r="1229" spans="2:4" x14ac:dyDescent="0.35">
      <c r="B1229" s="131" t="s">
        <v>1329</v>
      </c>
      <c r="C1229" s="144">
        <v>58609</v>
      </c>
      <c r="D1229" s="145">
        <v>0</v>
      </c>
    </row>
    <row r="1230" spans="2:4" x14ac:dyDescent="0.35">
      <c r="B1230" s="131" t="s">
        <v>1330</v>
      </c>
      <c r="C1230" s="144">
        <v>58226</v>
      </c>
      <c r="D1230" s="145">
        <v>0</v>
      </c>
    </row>
    <row r="1231" spans="2:4" x14ac:dyDescent="0.35">
      <c r="B1231" s="131" t="s">
        <v>1331</v>
      </c>
      <c r="C1231" s="144">
        <v>60026</v>
      </c>
      <c r="D1231" s="145">
        <v>0</v>
      </c>
    </row>
    <row r="1232" spans="2:4" x14ac:dyDescent="0.35">
      <c r="B1232" s="131" t="s">
        <v>1332</v>
      </c>
      <c r="C1232" s="144">
        <v>57836</v>
      </c>
      <c r="D1232" s="145">
        <v>0</v>
      </c>
    </row>
    <row r="1233" spans="2:4" x14ac:dyDescent="0.35">
      <c r="B1233" s="131" t="s">
        <v>1333</v>
      </c>
      <c r="C1233" s="144">
        <v>57831</v>
      </c>
      <c r="D1233" s="145">
        <v>0</v>
      </c>
    </row>
    <row r="1234" spans="2:4" x14ac:dyDescent="0.35">
      <c r="B1234" s="131" t="s">
        <v>1334</v>
      </c>
      <c r="C1234" s="144">
        <v>61419</v>
      </c>
      <c r="D1234" s="145">
        <v>0</v>
      </c>
    </row>
    <row r="1235" spans="2:4" x14ac:dyDescent="0.35">
      <c r="B1235" s="131" t="s">
        <v>1335</v>
      </c>
      <c r="C1235" s="144">
        <v>58445</v>
      </c>
      <c r="D1235" s="145">
        <v>0</v>
      </c>
    </row>
    <row r="1236" spans="2:4" x14ac:dyDescent="0.35">
      <c r="B1236" s="131" t="s">
        <v>1336</v>
      </c>
      <c r="C1236" s="144">
        <v>58446</v>
      </c>
      <c r="D1236" s="145">
        <v>0</v>
      </c>
    </row>
    <row r="1237" spans="2:4" x14ac:dyDescent="0.35">
      <c r="B1237" s="131" t="s">
        <v>1337</v>
      </c>
      <c r="C1237" s="144">
        <v>58447</v>
      </c>
      <c r="D1237" s="145">
        <v>0</v>
      </c>
    </row>
    <row r="1238" spans="2:4" x14ac:dyDescent="0.35">
      <c r="B1238" s="131" t="s">
        <v>1338</v>
      </c>
      <c r="C1238" s="144">
        <v>58452</v>
      </c>
      <c r="D1238" s="145">
        <v>0</v>
      </c>
    </row>
    <row r="1239" spans="2:4" x14ac:dyDescent="0.35">
      <c r="B1239" s="131" t="s">
        <v>1339</v>
      </c>
      <c r="C1239" s="144">
        <v>58451</v>
      </c>
      <c r="D1239" s="145">
        <v>0</v>
      </c>
    </row>
    <row r="1240" spans="2:4" x14ac:dyDescent="0.35">
      <c r="B1240" s="131" t="s">
        <v>1340</v>
      </c>
      <c r="C1240" s="144">
        <v>58448</v>
      </c>
      <c r="D1240" s="145">
        <v>0</v>
      </c>
    </row>
    <row r="1241" spans="2:4" x14ac:dyDescent="0.35">
      <c r="B1241" s="131" t="s">
        <v>1341</v>
      </c>
      <c r="C1241" s="144">
        <v>58449</v>
      </c>
      <c r="D1241" s="145">
        <v>0</v>
      </c>
    </row>
    <row r="1242" spans="2:4" x14ac:dyDescent="0.35">
      <c r="B1242" s="131" t="s">
        <v>1342</v>
      </c>
      <c r="C1242" s="144">
        <v>58450</v>
      </c>
      <c r="D1242" s="145">
        <v>0</v>
      </c>
    </row>
    <row r="1243" spans="2:4" x14ac:dyDescent="0.35">
      <c r="B1243" s="131" t="s">
        <v>1343</v>
      </c>
      <c r="C1243" s="144">
        <v>58454</v>
      </c>
      <c r="D1243" s="145">
        <v>0</v>
      </c>
    </row>
    <row r="1244" spans="2:4" x14ac:dyDescent="0.35">
      <c r="B1244" s="131" t="s">
        <v>1344</v>
      </c>
      <c r="C1244" s="144">
        <v>58355</v>
      </c>
      <c r="D1244" s="145">
        <v>0</v>
      </c>
    </row>
    <row r="1245" spans="2:4" x14ac:dyDescent="0.35">
      <c r="B1245" s="131" t="s">
        <v>1345</v>
      </c>
      <c r="C1245" s="144">
        <v>58354</v>
      </c>
      <c r="D1245" s="145">
        <v>0</v>
      </c>
    </row>
    <row r="1246" spans="2:4" x14ac:dyDescent="0.35">
      <c r="B1246" s="131" t="s">
        <v>1346</v>
      </c>
      <c r="C1246" s="144">
        <v>58234</v>
      </c>
      <c r="D1246" s="145">
        <v>0</v>
      </c>
    </row>
    <row r="1247" spans="2:4" x14ac:dyDescent="0.35">
      <c r="B1247" s="131" t="s">
        <v>1347</v>
      </c>
      <c r="C1247" s="144">
        <v>58227</v>
      </c>
      <c r="D1247" s="145">
        <v>0</v>
      </c>
    </row>
    <row r="1248" spans="2:4" x14ac:dyDescent="0.35">
      <c r="B1248" s="131" t="s">
        <v>1348</v>
      </c>
      <c r="C1248" s="144">
        <v>58755</v>
      </c>
      <c r="D1248" s="145">
        <v>0</v>
      </c>
    </row>
    <row r="1249" spans="2:4" x14ac:dyDescent="0.35">
      <c r="B1249" s="131" t="s">
        <v>1349</v>
      </c>
      <c r="C1249" s="144">
        <v>58756</v>
      </c>
      <c r="D1249" s="145">
        <v>0</v>
      </c>
    </row>
    <row r="1250" spans="2:4" x14ac:dyDescent="0.35">
      <c r="B1250" s="131" t="s">
        <v>1350</v>
      </c>
      <c r="C1250" s="144">
        <v>58753</v>
      </c>
      <c r="D1250" s="145">
        <v>0</v>
      </c>
    </row>
    <row r="1251" spans="2:4" x14ac:dyDescent="0.35">
      <c r="B1251" s="131" t="s">
        <v>1351</v>
      </c>
      <c r="C1251" s="144">
        <v>58754</v>
      </c>
      <c r="D1251" s="145">
        <v>0</v>
      </c>
    </row>
    <row r="1252" spans="2:4" x14ac:dyDescent="0.35">
      <c r="B1252" s="131" t="s">
        <v>1352</v>
      </c>
      <c r="C1252" s="144">
        <v>58751</v>
      </c>
      <c r="D1252" s="145">
        <v>0</v>
      </c>
    </row>
    <row r="1253" spans="2:4" x14ac:dyDescent="0.35">
      <c r="B1253" s="131" t="s">
        <v>1353</v>
      </c>
      <c r="C1253" s="144">
        <v>58752</v>
      </c>
      <c r="D1253" s="145">
        <v>0</v>
      </c>
    </row>
    <row r="1254" spans="2:4" x14ac:dyDescent="0.35">
      <c r="B1254" s="131" t="s">
        <v>1354</v>
      </c>
      <c r="C1254" s="144">
        <v>58763</v>
      </c>
      <c r="D1254" s="145">
        <v>0</v>
      </c>
    </row>
    <row r="1255" spans="2:4" x14ac:dyDescent="0.35">
      <c r="B1255" s="131" t="s">
        <v>1355</v>
      </c>
      <c r="C1255" s="144">
        <v>58306</v>
      </c>
      <c r="D1255" s="145">
        <v>0</v>
      </c>
    </row>
    <row r="1256" spans="2:4" x14ac:dyDescent="0.35">
      <c r="B1256" s="131" t="s">
        <v>1356</v>
      </c>
      <c r="C1256" s="144">
        <v>58308</v>
      </c>
      <c r="D1256" s="145">
        <v>0</v>
      </c>
    </row>
    <row r="1257" spans="2:4" x14ac:dyDescent="0.35">
      <c r="B1257" s="131" t="s">
        <v>1357</v>
      </c>
      <c r="C1257" s="144">
        <v>58307</v>
      </c>
      <c r="D1257" s="145">
        <v>0</v>
      </c>
    </row>
    <row r="1258" spans="2:4" x14ac:dyDescent="0.35">
      <c r="B1258" s="131" t="s">
        <v>1358</v>
      </c>
      <c r="C1258" s="144">
        <v>58309</v>
      </c>
      <c r="D1258" s="145">
        <v>0</v>
      </c>
    </row>
    <row r="1259" spans="2:4" x14ac:dyDescent="0.35">
      <c r="B1259" s="131" t="s">
        <v>1359</v>
      </c>
      <c r="C1259" s="144">
        <v>58642</v>
      </c>
      <c r="D1259" s="145">
        <v>0</v>
      </c>
    </row>
    <row r="1260" spans="2:4" x14ac:dyDescent="0.35">
      <c r="B1260" s="131" t="s">
        <v>1360</v>
      </c>
      <c r="C1260" s="144">
        <v>59098</v>
      </c>
      <c r="D1260" s="145">
        <v>0</v>
      </c>
    </row>
    <row r="1261" spans="2:4" x14ac:dyDescent="0.35">
      <c r="B1261" s="131" t="s">
        <v>1361</v>
      </c>
      <c r="C1261" s="144">
        <v>59099</v>
      </c>
      <c r="D1261" s="145">
        <v>0</v>
      </c>
    </row>
    <row r="1262" spans="2:4" x14ac:dyDescent="0.35">
      <c r="B1262" s="131" t="s">
        <v>1362</v>
      </c>
      <c r="C1262" s="144">
        <v>59094</v>
      </c>
      <c r="D1262" s="145">
        <v>0</v>
      </c>
    </row>
    <row r="1263" spans="2:4" x14ac:dyDescent="0.35">
      <c r="B1263" s="131" t="s">
        <v>1363</v>
      </c>
      <c r="C1263" s="144">
        <v>59095</v>
      </c>
      <c r="D1263" s="145">
        <v>0</v>
      </c>
    </row>
    <row r="1264" spans="2:4" x14ac:dyDescent="0.35">
      <c r="B1264" s="131" t="s">
        <v>1364</v>
      </c>
      <c r="C1264" s="144">
        <v>59096</v>
      </c>
      <c r="D1264" s="145">
        <v>0</v>
      </c>
    </row>
    <row r="1265" spans="2:4" x14ac:dyDescent="0.35">
      <c r="B1265" s="131" t="s">
        <v>1365</v>
      </c>
      <c r="C1265" s="144">
        <v>59405</v>
      </c>
      <c r="D1265" s="145">
        <v>0</v>
      </c>
    </row>
    <row r="1266" spans="2:4" x14ac:dyDescent="0.35">
      <c r="B1266" s="131" t="s">
        <v>1366</v>
      </c>
      <c r="C1266" s="144">
        <v>59203</v>
      </c>
      <c r="D1266" s="145">
        <v>0</v>
      </c>
    </row>
    <row r="1267" spans="2:4" x14ac:dyDescent="0.35">
      <c r="B1267" s="131" t="s">
        <v>1367</v>
      </c>
      <c r="C1267" s="144">
        <v>58417</v>
      </c>
      <c r="D1267" s="145">
        <v>0</v>
      </c>
    </row>
    <row r="1268" spans="2:4" x14ac:dyDescent="0.35">
      <c r="B1268" s="131" t="s">
        <v>1368</v>
      </c>
      <c r="C1268" s="144">
        <v>59237</v>
      </c>
      <c r="D1268" s="145">
        <v>0</v>
      </c>
    </row>
    <row r="1269" spans="2:4" x14ac:dyDescent="0.35">
      <c r="B1269" s="131" t="s">
        <v>1369</v>
      </c>
      <c r="C1269" s="144">
        <v>60086</v>
      </c>
      <c r="D1269" s="145">
        <v>0</v>
      </c>
    </row>
    <row r="1270" spans="2:4" x14ac:dyDescent="0.35">
      <c r="B1270" s="131" t="s">
        <v>1370</v>
      </c>
      <c r="C1270" s="144">
        <v>58721</v>
      </c>
      <c r="D1270" s="145">
        <v>0</v>
      </c>
    </row>
    <row r="1271" spans="2:4" x14ac:dyDescent="0.35">
      <c r="B1271" s="131" t="s">
        <v>1371</v>
      </c>
      <c r="C1271" s="144">
        <v>59555</v>
      </c>
      <c r="D1271" s="145">
        <v>0</v>
      </c>
    </row>
    <row r="1272" spans="2:4" x14ac:dyDescent="0.35">
      <c r="B1272" s="131" t="s">
        <v>1372</v>
      </c>
      <c r="C1272" s="144">
        <v>58984</v>
      </c>
      <c r="D1272" s="145">
        <v>0</v>
      </c>
    </row>
    <row r="1273" spans="2:4" x14ac:dyDescent="0.35">
      <c r="B1273" s="131" t="s">
        <v>1373</v>
      </c>
      <c r="C1273" s="144">
        <v>59219</v>
      </c>
      <c r="D1273" s="145">
        <v>0</v>
      </c>
    </row>
    <row r="1274" spans="2:4" x14ac:dyDescent="0.35">
      <c r="B1274" s="131" t="s">
        <v>1374</v>
      </c>
      <c r="C1274" s="144">
        <v>59182</v>
      </c>
      <c r="D1274" s="145">
        <v>0</v>
      </c>
    </row>
    <row r="1275" spans="2:4" x14ac:dyDescent="0.35">
      <c r="B1275" s="131" t="s">
        <v>1375</v>
      </c>
      <c r="C1275" s="144">
        <v>58581</v>
      </c>
      <c r="D1275" s="145">
        <v>0</v>
      </c>
    </row>
    <row r="1276" spans="2:4" x14ac:dyDescent="0.35">
      <c r="B1276" s="131" t="s">
        <v>1376</v>
      </c>
      <c r="C1276" s="144">
        <v>58582</v>
      </c>
      <c r="D1276" s="145">
        <v>0</v>
      </c>
    </row>
    <row r="1277" spans="2:4" x14ac:dyDescent="0.35">
      <c r="B1277" s="131" t="s">
        <v>1377</v>
      </c>
      <c r="C1277" s="144">
        <v>59359</v>
      </c>
      <c r="D1277" s="145">
        <v>0</v>
      </c>
    </row>
    <row r="1278" spans="2:4" x14ac:dyDescent="0.35">
      <c r="B1278" s="131" t="s">
        <v>1378</v>
      </c>
      <c r="C1278" s="144">
        <v>59360</v>
      </c>
      <c r="D1278" s="145">
        <v>0</v>
      </c>
    </row>
    <row r="1279" spans="2:4" x14ac:dyDescent="0.35">
      <c r="B1279" s="131" t="s">
        <v>1379</v>
      </c>
      <c r="C1279" s="144">
        <v>59269</v>
      </c>
      <c r="D1279" s="145">
        <v>0</v>
      </c>
    </row>
    <row r="1280" spans="2:4" x14ac:dyDescent="0.35">
      <c r="B1280" s="131" t="s">
        <v>1380</v>
      </c>
      <c r="C1280" s="144">
        <v>59270</v>
      </c>
      <c r="D1280" s="145">
        <v>0</v>
      </c>
    </row>
    <row r="1281" spans="2:4" x14ac:dyDescent="0.35">
      <c r="B1281" s="131" t="s">
        <v>1381</v>
      </c>
      <c r="C1281" s="144">
        <v>59271</v>
      </c>
      <c r="D1281" s="145">
        <v>0</v>
      </c>
    </row>
    <row r="1282" spans="2:4" x14ac:dyDescent="0.35">
      <c r="B1282" s="131" t="s">
        <v>1382</v>
      </c>
      <c r="C1282" s="144">
        <v>59272</v>
      </c>
      <c r="D1282" s="145">
        <v>0</v>
      </c>
    </row>
    <row r="1283" spans="2:4" x14ac:dyDescent="0.35">
      <c r="B1283" s="131" t="s">
        <v>1383</v>
      </c>
      <c r="C1283" s="144">
        <v>59300</v>
      </c>
      <c r="D1283" s="145">
        <v>0</v>
      </c>
    </row>
    <row r="1284" spans="2:4" x14ac:dyDescent="0.35">
      <c r="B1284" s="131" t="s">
        <v>1384</v>
      </c>
      <c r="C1284" s="144">
        <v>58514</v>
      </c>
      <c r="D1284" s="145">
        <v>0</v>
      </c>
    </row>
    <row r="1285" spans="2:4" x14ac:dyDescent="0.35">
      <c r="B1285" s="131" t="s">
        <v>1385</v>
      </c>
      <c r="C1285" s="144">
        <v>59422</v>
      </c>
      <c r="D1285" s="145">
        <v>0</v>
      </c>
    </row>
    <row r="1286" spans="2:4" x14ac:dyDescent="0.35">
      <c r="B1286" s="131" t="s">
        <v>1386</v>
      </c>
      <c r="C1286" s="144">
        <v>59423</v>
      </c>
      <c r="D1286" s="145">
        <v>0</v>
      </c>
    </row>
    <row r="1287" spans="2:4" x14ac:dyDescent="0.35">
      <c r="B1287" s="131" t="s">
        <v>1387</v>
      </c>
      <c r="C1287" s="144">
        <v>59411</v>
      </c>
      <c r="D1287" s="145">
        <v>0</v>
      </c>
    </row>
    <row r="1288" spans="2:4" x14ac:dyDescent="0.35">
      <c r="B1288" s="131" t="s">
        <v>1388</v>
      </c>
      <c r="C1288" s="144">
        <v>59410</v>
      </c>
      <c r="D1288" s="145">
        <v>0</v>
      </c>
    </row>
    <row r="1289" spans="2:4" x14ac:dyDescent="0.35">
      <c r="B1289" s="131" t="s">
        <v>1389</v>
      </c>
      <c r="C1289" s="144">
        <v>59409</v>
      </c>
      <c r="D1289" s="145">
        <v>0</v>
      </c>
    </row>
    <row r="1290" spans="2:4" x14ac:dyDescent="0.35">
      <c r="B1290" s="131" t="s">
        <v>1390</v>
      </c>
      <c r="C1290" s="144">
        <v>59421</v>
      </c>
      <c r="D1290" s="145">
        <v>0</v>
      </c>
    </row>
    <row r="1291" spans="2:4" x14ac:dyDescent="0.35">
      <c r="B1291" s="131" t="s">
        <v>1391</v>
      </c>
      <c r="C1291" s="144">
        <v>58290</v>
      </c>
      <c r="D1291" s="145">
        <v>0</v>
      </c>
    </row>
    <row r="1292" spans="2:4" x14ac:dyDescent="0.35">
      <c r="B1292" s="131" t="s">
        <v>1392</v>
      </c>
      <c r="C1292" s="144">
        <v>59167</v>
      </c>
      <c r="D1292" s="145">
        <v>0</v>
      </c>
    </row>
    <row r="1293" spans="2:4" x14ac:dyDescent="0.35">
      <c r="B1293" s="131" t="s">
        <v>1393</v>
      </c>
      <c r="C1293" s="144">
        <v>59169</v>
      </c>
      <c r="D1293" s="145">
        <v>0</v>
      </c>
    </row>
    <row r="1294" spans="2:4" x14ac:dyDescent="0.35">
      <c r="B1294" s="131" t="s">
        <v>1394</v>
      </c>
      <c r="C1294" s="144">
        <v>59942</v>
      </c>
      <c r="D1294" s="145">
        <v>0</v>
      </c>
    </row>
    <row r="1295" spans="2:4" x14ac:dyDescent="0.35">
      <c r="B1295" s="131" t="s">
        <v>1395</v>
      </c>
      <c r="C1295" s="144">
        <v>60790</v>
      </c>
      <c r="D1295" s="145">
        <v>0</v>
      </c>
    </row>
    <row r="1296" spans="2:4" x14ac:dyDescent="0.35">
      <c r="B1296" s="131" t="s">
        <v>1396</v>
      </c>
      <c r="C1296" s="144">
        <v>59273</v>
      </c>
      <c r="D1296" s="145">
        <v>0</v>
      </c>
    </row>
    <row r="1297" spans="2:4" x14ac:dyDescent="0.35">
      <c r="B1297" s="131" t="s">
        <v>1397</v>
      </c>
      <c r="C1297" s="144">
        <v>59739</v>
      </c>
      <c r="D1297" s="145">
        <v>0</v>
      </c>
    </row>
    <row r="1298" spans="2:4" x14ac:dyDescent="0.35">
      <c r="B1298" s="131" t="s">
        <v>1398</v>
      </c>
      <c r="C1298" s="144">
        <v>59322</v>
      </c>
      <c r="D1298" s="145">
        <v>0</v>
      </c>
    </row>
    <row r="1299" spans="2:4" x14ac:dyDescent="0.35">
      <c r="B1299" s="131" t="s">
        <v>1399</v>
      </c>
      <c r="C1299" s="144">
        <v>59334</v>
      </c>
      <c r="D1299" s="145">
        <v>0</v>
      </c>
    </row>
    <row r="1300" spans="2:4" x14ac:dyDescent="0.35">
      <c r="B1300" s="131" t="s">
        <v>1400</v>
      </c>
      <c r="C1300" s="144">
        <v>59738</v>
      </c>
      <c r="D1300" s="145">
        <v>0</v>
      </c>
    </row>
    <row r="1301" spans="2:4" x14ac:dyDescent="0.35">
      <c r="B1301" s="131" t="s">
        <v>1401</v>
      </c>
      <c r="C1301" s="144">
        <v>59380</v>
      </c>
      <c r="D1301" s="145">
        <v>0</v>
      </c>
    </row>
    <row r="1302" spans="2:4" x14ac:dyDescent="0.35">
      <c r="B1302" s="131" t="s">
        <v>1402</v>
      </c>
      <c r="C1302" s="144">
        <v>59441</v>
      </c>
      <c r="D1302" s="145">
        <v>0</v>
      </c>
    </row>
    <row r="1303" spans="2:4" x14ac:dyDescent="0.35">
      <c r="B1303" s="131" t="s">
        <v>1403</v>
      </c>
      <c r="C1303" s="144">
        <v>58831</v>
      </c>
      <c r="D1303" s="145">
        <v>0</v>
      </c>
    </row>
    <row r="1304" spans="2:4" x14ac:dyDescent="0.35">
      <c r="B1304" s="131" t="s">
        <v>1404</v>
      </c>
      <c r="C1304" s="144">
        <v>60281</v>
      </c>
      <c r="D1304" s="145">
        <v>0</v>
      </c>
    </row>
    <row r="1305" spans="2:4" x14ac:dyDescent="0.35">
      <c r="B1305" s="131" t="s">
        <v>1405</v>
      </c>
      <c r="C1305" s="144">
        <v>59262</v>
      </c>
      <c r="D1305" s="145">
        <v>0</v>
      </c>
    </row>
    <row r="1306" spans="2:4" x14ac:dyDescent="0.35">
      <c r="B1306" s="131" t="s">
        <v>1406</v>
      </c>
      <c r="C1306" s="144">
        <v>59528</v>
      </c>
      <c r="D1306" s="145">
        <v>0</v>
      </c>
    </row>
    <row r="1307" spans="2:4" x14ac:dyDescent="0.35">
      <c r="B1307" s="131" t="s">
        <v>1407</v>
      </c>
      <c r="C1307" s="144">
        <v>59414</v>
      </c>
      <c r="D1307" s="145">
        <v>0</v>
      </c>
    </row>
    <row r="1308" spans="2:4" x14ac:dyDescent="0.35">
      <c r="B1308" s="131" t="s">
        <v>1408</v>
      </c>
      <c r="C1308" s="144">
        <v>60027</v>
      </c>
      <c r="D1308" s="145">
        <v>0</v>
      </c>
    </row>
    <row r="1309" spans="2:4" x14ac:dyDescent="0.35">
      <c r="B1309" s="131" t="s">
        <v>1409</v>
      </c>
      <c r="C1309" s="144">
        <v>59540</v>
      </c>
      <c r="D1309" s="145">
        <v>0</v>
      </c>
    </row>
    <row r="1310" spans="2:4" x14ac:dyDescent="0.35">
      <c r="B1310" s="131" t="s">
        <v>1410</v>
      </c>
      <c r="C1310" s="144">
        <v>59541</v>
      </c>
      <c r="D1310" s="145">
        <v>0</v>
      </c>
    </row>
    <row r="1311" spans="2:4" x14ac:dyDescent="0.35">
      <c r="B1311" s="131" t="s">
        <v>1411</v>
      </c>
      <c r="C1311" s="144">
        <v>59539</v>
      </c>
      <c r="D1311" s="145">
        <v>0</v>
      </c>
    </row>
    <row r="1312" spans="2:4" x14ac:dyDescent="0.35">
      <c r="B1312" s="131" t="s">
        <v>1412</v>
      </c>
      <c r="C1312" s="144">
        <v>58913</v>
      </c>
      <c r="D1312" s="145">
        <v>0</v>
      </c>
    </row>
    <row r="1313" spans="2:4" x14ac:dyDescent="0.35">
      <c r="B1313" s="131" t="s">
        <v>1413</v>
      </c>
      <c r="C1313" s="144">
        <v>58912</v>
      </c>
      <c r="D1313" s="145">
        <v>0</v>
      </c>
    </row>
    <row r="1314" spans="2:4" x14ac:dyDescent="0.35">
      <c r="B1314" s="131" t="s">
        <v>1414</v>
      </c>
      <c r="C1314" s="144">
        <v>59440</v>
      </c>
      <c r="D1314" s="145">
        <v>0</v>
      </c>
    </row>
    <row r="1315" spans="2:4" x14ac:dyDescent="0.35">
      <c r="B1315" s="131" t="s">
        <v>1415</v>
      </c>
      <c r="C1315" s="144">
        <v>59963</v>
      </c>
      <c r="D1315" s="145">
        <v>0</v>
      </c>
    </row>
    <row r="1316" spans="2:4" x14ac:dyDescent="0.35">
      <c r="B1316" s="131" t="s">
        <v>1416</v>
      </c>
      <c r="C1316" s="144">
        <v>59962</v>
      </c>
      <c r="D1316" s="145">
        <v>0</v>
      </c>
    </row>
    <row r="1317" spans="2:4" x14ac:dyDescent="0.35">
      <c r="B1317" s="131" t="s">
        <v>1417</v>
      </c>
      <c r="C1317" s="144">
        <v>58757</v>
      </c>
      <c r="D1317" s="145">
        <v>0</v>
      </c>
    </row>
    <row r="1318" spans="2:4" x14ac:dyDescent="0.35">
      <c r="B1318" s="131" t="s">
        <v>1418</v>
      </c>
      <c r="C1318" s="144">
        <v>59600</v>
      </c>
      <c r="D1318" s="145">
        <v>0</v>
      </c>
    </row>
    <row r="1319" spans="2:4" x14ac:dyDescent="0.35">
      <c r="B1319" s="131" t="s">
        <v>1419</v>
      </c>
      <c r="C1319" s="144">
        <v>59599</v>
      </c>
      <c r="D1319" s="145">
        <v>0</v>
      </c>
    </row>
    <row r="1320" spans="2:4" x14ac:dyDescent="0.35">
      <c r="B1320" s="131" t="s">
        <v>1420</v>
      </c>
      <c r="C1320" s="144">
        <v>59730</v>
      </c>
      <c r="D1320" s="145">
        <v>0</v>
      </c>
    </row>
    <row r="1321" spans="2:4" x14ac:dyDescent="0.35">
      <c r="B1321" s="131" t="s">
        <v>1421</v>
      </c>
      <c r="C1321" s="144">
        <v>59740</v>
      </c>
      <c r="D1321" s="145">
        <v>0</v>
      </c>
    </row>
    <row r="1322" spans="2:4" x14ac:dyDescent="0.35">
      <c r="B1322" s="131" t="s">
        <v>1422</v>
      </c>
      <c r="C1322" s="144">
        <v>60032</v>
      </c>
      <c r="D1322" s="145">
        <v>0</v>
      </c>
    </row>
    <row r="1323" spans="2:4" x14ac:dyDescent="0.35">
      <c r="B1323" s="131" t="s">
        <v>1423</v>
      </c>
      <c r="C1323" s="144">
        <v>59916</v>
      </c>
      <c r="D1323" s="145">
        <v>0</v>
      </c>
    </row>
    <row r="1324" spans="2:4" x14ac:dyDescent="0.35">
      <c r="B1324" s="131" t="s">
        <v>1424</v>
      </c>
      <c r="C1324" s="144">
        <v>60485</v>
      </c>
      <c r="D1324" s="145">
        <v>0</v>
      </c>
    </row>
    <row r="1325" spans="2:4" x14ac:dyDescent="0.35">
      <c r="B1325" s="131" t="s">
        <v>1425</v>
      </c>
      <c r="C1325" s="144">
        <v>60242</v>
      </c>
      <c r="D1325" s="145">
        <v>0</v>
      </c>
    </row>
    <row r="1326" spans="2:4" x14ac:dyDescent="0.35">
      <c r="B1326" s="131" t="s">
        <v>1426</v>
      </c>
      <c r="C1326" s="144">
        <v>60310</v>
      </c>
      <c r="D1326" s="145">
        <v>0</v>
      </c>
    </row>
    <row r="1327" spans="2:4" x14ac:dyDescent="0.35">
      <c r="B1327" s="131" t="s">
        <v>1427</v>
      </c>
      <c r="C1327" s="144">
        <v>59249</v>
      </c>
      <c r="D1327" s="145">
        <v>0</v>
      </c>
    </row>
    <row r="1328" spans="2:4" x14ac:dyDescent="0.35">
      <c r="B1328" s="131" t="s">
        <v>1428</v>
      </c>
      <c r="C1328" s="144">
        <v>59250</v>
      </c>
      <c r="D1328" s="145">
        <v>0</v>
      </c>
    </row>
    <row r="1329" spans="2:4" x14ac:dyDescent="0.35">
      <c r="B1329" s="131" t="s">
        <v>1429</v>
      </c>
      <c r="C1329" s="144">
        <v>59253</v>
      </c>
      <c r="D1329" s="145">
        <v>0</v>
      </c>
    </row>
    <row r="1330" spans="2:4" x14ac:dyDescent="0.35">
      <c r="B1330" s="131" t="s">
        <v>1430</v>
      </c>
      <c r="C1330" s="144">
        <v>60947</v>
      </c>
      <c r="D1330" s="145">
        <v>0</v>
      </c>
    </row>
    <row r="1331" spans="2:4" x14ac:dyDescent="0.35">
      <c r="B1331" s="131" t="s">
        <v>1431</v>
      </c>
      <c r="C1331" s="144">
        <v>60386</v>
      </c>
      <c r="D1331" s="145">
        <v>0</v>
      </c>
    </row>
    <row r="1332" spans="2:4" x14ac:dyDescent="0.35">
      <c r="B1332" s="131" t="s">
        <v>1432</v>
      </c>
      <c r="C1332" s="144">
        <v>60078</v>
      </c>
      <c r="D1332" s="145">
        <v>0</v>
      </c>
    </row>
    <row r="1333" spans="2:4" x14ac:dyDescent="0.35">
      <c r="B1333" s="131" t="s">
        <v>1433</v>
      </c>
      <c r="C1333" s="144">
        <v>60079</v>
      </c>
      <c r="D1333" s="145">
        <v>0</v>
      </c>
    </row>
    <row r="1334" spans="2:4" x14ac:dyDescent="0.35">
      <c r="B1334" s="131" t="s">
        <v>1434</v>
      </c>
      <c r="C1334" s="144">
        <v>60081</v>
      </c>
      <c r="D1334" s="145">
        <v>0</v>
      </c>
    </row>
    <row r="1335" spans="2:4" x14ac:dyDescent="0.35">
      <c r="B1335" s="131" t="s">
        <v>1435</v>
      </c>
      <c r="C1335" s="144">
        <v>60080</v>
      </c>
      <c r="D1335" s="145">
        <v>0</v>
      </c>
    </row>
    <row r="1336" spans="2:4" x14ac:dyDescent="0.35">
      <c r="B1336" s="131" t="s">
        <v>1436</v>
      </c>
      <c r="C1336" s="144">
        <v>60151</v>
      </c>
      <c r="D1336" s="145">
        <v>0</v>
      </c>
    </row>
    <row r="1337" spans="2:4" x14ac:dyDescent="0.35">
      <c r="B1337" s="131" t="s">
        <v>1437</v>
      </c>
      <c r="C1337" s="144">
        <v>60153</v>
      </c>
      <c r="D1337" s="145">
        <v>0</v>
      </c>
    </row>
    <row r="1338" spans="2:4" x14ac:dyDescent="0.35">
      <c r="B1338" s="131" t="s">
        <v>1438</v>
      </c>
      <c r="C1338" s="144">
        <v>60154</v>
      </c>
      <c r="D1338" s="145">
        <v>0</v>
      </c>
    </row>
    <row r="1339" spans="2:4" x14ac:dyDescent="0.35">
      <c r="B1339" s="131" t="s">
        <v>1439</v>
      </c>
      <c r="C1339" s="144">
        <v>60183</v>
      </c>
      <c r="D1339" s="145">
        <v>0</v>
      </c>
    </row>
    <row r="1340" spans="2:4" x14ac:dyDescent="0.35">
      <c r="B1340" s="131" t="s">
        <v>1440</v>
      </c>
      <c r="C1340" s="144">
        <v>60182</v>
      </c>
      <c r="D1340" s="145">
        <v>0</v>
      </c>
    </row>
    <row r="1341" spans="2:4" x14ac:dyDescent="0.35">
      <c r="B1341" s="131" t="s">
        <v>1441</v>
      </c>
      <c r="C1341" s="144">
        <v>61265</v>
      </c>
      <c r="D1341" s="145">
        <v>0</v>
      </c>
    </row>
    <row r="1342" spans="2:4" x14ac:dyDescent="0.35">
      <c r="B1342" s="131" t="s">
        <v>1442</v>
      </c>
      <c r="C1342" s="144">
        <v>62056</v>
      </c>
      <c r="D1342" s="145">
        <v>0</v>
      </c>
    </row>
    <row r="1343" spans="2:4" x14ac:dyDescent="0.35">
      <c r="B1343" s="131" t="s">
        <v>1443</v>
      </c>
      <c r="C1343" s="144">
        <v>62288</v>
      </c>
      <c r="D1343" s="145">
        <v>0</v>
      </c>
    </row>
    <row r="1344" spans="2:4" x14ac:dyDescent="0.35">
      <c r="B1344" s="131" t="s">
        <v>1444</v>
      </c>
      <c r="C1344" s="144">
        <v>63054</v>
      </c>
      <c r="D1344" s="145">
        <v>0</v>
      </c>
    </row>
    <row r="1345" spans="2:4" x14ac:dyDescent="0.35">
      <c r="B1345" s="131" t="s">
        <v>1445</v>
      </c>
      <c r="C1345" s="144">
        <v>56996</v>
      </c>
      <c r="D1345" s="145">
        <v>0</v>
      </c>
    </row>
    <row r="1346" spans="2:4" x14ac:dyDescent="0.35">
      <c r="B1346" s="131" t="s">
        <v>1446</v>
      </c>
      <c r="C1346" s="144">
        <v>57224</v>
      </c>
      <c r="D1346" s="145">
        <v>0</v>
      </c>
    </row>
    <row r="1347" spans="2:4" x14ac:dyDescent="0.35">
      <c r="B1347" s="131" t="s">
        <v>1447</v>
      </c>
      <c r="C1347" s="144">
        <v>57229</v>
      </c>
      <c r="D1347" s="145">
        <v>0</v>
      </c>
    </row>
    <row r="1348" spans="2:4" x14ac:dyDescent="0.35">
      <c r="B1348" s="131" t="s">
        <v>1448</v>
      </c>
      <c r="C1348" s="144">
        <v>57231</v>
      </c>
      <c r="D1348" s="145">
        <v>0</v>
      </c>
    </row>
    <row r="1349" spans="2:4" x14ac:dyDescent="0.35">
      <c r="B1349" s="131" t="s">
        <v>1449</v>
      </c>
      <c r="C1349" s="144">
        <v>57232</v>
      </c>
      <c r="D1349" s="145">
        <v>0</v>
      </c>
    </row>
    <row r="1350" spans="2:4" x14ac:dyDescent="0.35">
      <c r="B1350" s="131" t="s">
        <v>1450</v>
      </c>
      <c r="C1350" s="144">
        <v>57236</v>
      </c>
      <c r="D1350" s="145">
        <v>0</v>
      </c>
    </row>
    <row r="1351" spans="2:4" x14ac:dyDescent="0.35">
      <c r="B1351" s="131" t="s">
        <v>1451</v>
      </c>
      <c r="C1351" s="144">
        <v>57245</v>
      </c>
      <c r="D1351" s="145">
        <v>0</v>
      </c>
    </row>
    <row r="1352" spans="2:4" x14ac:dyDescent="0.35">
      <c r="B1352" s="131" t="s">
        <v>1452</v>
      </c>
      <c r="C1352" s="144">
        <v>57246</v>
      </c>
      <c r="D1352" s="145">
        <v>0</v>
      </c>
    </row>
    <row r="1353" spans="2:4" x14ac:dyDescent="0.35">
      <c r="B1353" s="131" t="s">
        <v>1453</v>
      </c>
      <c r="C1353" s="144">
        <v>57226</v>
      </c>
      <c r="D1353" s="145">
        <v>0</v>
      </c>
    </row>
    <row r="1354" spans="2:4" x14ac:dyDescent="0.35">
      <c r="B1354" s="131" t="s">
        <v>1454</v>
      </c>
      <c r="C1354" s="144">
        <v>57534</v>
      </c>
      <c r="D1354" s="145">
        <v>0</v>
      </c>
    </row>
    <row r="1355" spans="2:4" x14ac:dyDescent="0.35">
      <c r="B1355" s="131" t="s">
        <v>1455</v>
      </c>
      <c r="C1355" s="144">
        <v>57535</v>
      </c>
      <c r="D1355" s="145">
        <v>0</v>
      </c>
    </row>
    <row r="1356" spans="2:4" x14ac:dyDescent="0.35">
      <c r="B1356" s="131" t="s">
        <v>1456</v>
      </c>
      <c r="C1356" s="144">
        <v>57220</v>
      </c>
      <c r="D1356" s="145">
        <v>0</v>
      </c>
    </row>
    <row r="1357" spans="2:4" x14ac:dyDescent="0.35">
      <c r="B1357" s="131" t="s">
        <v>1457</v>
      </c>
      <c r="C1357" s="144">
        <v>57222</v>
      </c>
      <c r="D1357" s="145">
        <v>0</v>
      </c>
    </row>
    <row r="1358" spans="2:4" x14ac:dyDescent="0.35">
      <c r="B1358" s="131" t="s">
        <v>1458</v>
      </c>
      <c r="C1358" s="144">
        <v>57223</v>
      </c>
      <c r="D1358" s="145">
        <v>0</v>
      </c>
    </row>
    <row r="1359" spans="2:4" x14ac:dyDescent="0.35">
      <c r="B1359" s="131" t="s">
        <v>1459</v>
      </c>
      <c r="C1359" s="144">
        <v>57225</v>
      </c>
      <c r="D1359" s="145">
        <v>0</v>
      </c>
    </row>
    <row r="1360" spans="2:4" x14ac:dyDescent="0.35">
      <c r="B1360" s="131" t="s">
        <v>1460</v>
      </c>
      <c r="C1360" s="144">
        <v>57227</v>
      </c>
      <c r="D1360" s="145">
        <v>0</v>
      </c>
    </row>
    <row r="1361" spans="2:4" x14ac:dyDescent="0.35">
      <c r="B1361" s="131" t="s">
        <v>1461</v>
      </c>
      <c r="C1361" s="144">
        <v>57230</v>
      </c>
      <c r="D1361" s="145">
        <v>0</v>
      </c>
    </row>
    <row r="1362" spans="2:4" x14ac:dyDescent="0.35">
      <c r="B1362" s="131" t="s">
        <v>1462</v>
      </c>
      <c r="C1362" s="144">
        <v>57237</v>
      </c>
      <c r="D1362" s="145">
        <v>0</v>
      </c>
    </row>
    <row r="1363" spans="2:4" x14ac:dyDescent="0.35">
      <c r="B1363" s="131" t="s">
        <v>1463</v>
      </c>
      <c r="C1363" s="144">
        <v>57219</v>
      </c>
      <c r="D1363" s="145">
        <v>0</v>
      </c>
    </row>
    <row r="1364" spans="2:4" x14ac:dyDescent="0.35">
      <c r="B1364" s="131" t="s">
        <v>1464</v>
      </c>
      <c r="C1364" s="144">
        <v>57221</v>
      </c>
      <c r="D1364" s="145">
        <v>0</v>
      </c>
    </row>
    <row r="1365" spans="2:4" x14ac:dyDescent="0.35">
      <c r="B1365" s="131" t="s">
        <v>1465</v>
      </c>
      <c r="C1365" s="144">
        <v>57217</v>
      </c>
      <c r="D1365" s="145">
        <v>0</v>
      </c>
    </row>
    <row r="1366" spans="2:4" x14ac:dyDescent="0.35">
      <c r="B1366" s="131" t="s">
        <v>1466</v>
      </c>
      <c r="C1366" s="144">
        <v>57540</v>
      </c>
      <c r="D1366" s="145">
        <v>0</v>
      </c>
    </row>
    <row r="1367" spans="2:4" x14ac:dyDescent="0.35">
      <c r="B1367" s="131" t="s">
        <v>1467</v>
      </c>
      <c r="C1367" s="144">
        <v>57441</v>
      </c>
      <c r="D1367" s="145">
        <v>0</v>
      </c>
    </row>
    <row r="1368" spans="2:4" x14ac:dyDescent="0.35">
      <c r="B1368" s="131" t="s">
        <v>1468</v>
      </c>
      <c r="C1368" s="144">
        <v>57247</v>
      </c>
      <c r="D1368" s="145">
        <v>0</v>
      </c>
    </row>
    <row r="1369" spans="2:4" x14ac:dyDescent="0.35">
      <c r="B1369" s="131" t="s">
        <v>1469</v>
      </c>
      <c r="C1369" s="144">
        <v>57900</v>
      </c>
      <c r="D1369" s="145">
        <v>0</v>
      </c>
    </row>
    <row r="1370" spans="2:4" x14ac:dyDescent="0.35">
      <c r="B1370" s="131" t="s">
        <v>1470</v>
      </c>
      <c r="C1370" s="144">
        <v>50536</v>
      </c>
      <c r="D1370" s="145">
        <v>0</v>
      </c>
    </row>
    <row r="1371" spans="2:4" x14ac:dyDescent="0.35">
      <c r="B1371" s="131" t="s">
        <v>1471</v>
      </c>
      <c r="C1371" s="144">
        <v>57459</v>
      </c>
      <c r="D1371" s="145">
        <v>0</v>
      </c>
    </row>
    <row r="1372" spans="2:4" x14ac:dyDescent="0.35">
      <c r="B1372" s="131" t="s">
        <v>1472</v>
      </c>
      <c r="C1372" s="144">
        <v>55719</v>
      </c>
      <c r="D1372" s="145">
        <v>0</v>
      </c>
    </row>
    <row r="1373" spans="2:4" x14ac:dyDescent="0.35">
      <c r="B1373" s="131" t="s">
        <v>1473</v>
      </c>
      <c r="C1373" s="144">
        <v>50553</v>
      </c>
      <c r="D1373" s="145">
        <v>0</v>
      </c>
    </row>
    <row r="1374" spans="2:4" x14ac:dyDescent="0.35">
      <c r="B1374" s="131" t="s">
        <v>1474</v>
      </c>
      <c r="C1374" s="144">
        <v>317</v>
      </c>
      <c r="D1374" s="145">
        <v>0</v>
      </c>
    </row>
    <row r="1375" spans="2:4" x14ac:dyDescent="0.35">
      <c r="B1375" s="131" t="s">
        <v>1475</v>
      </c>
      <c r="C1375" s="144">
        <v>318</v>
      </c>
      <c r="D1375" s="145">
        <v>0</v>
      </c>
    </row>
    <row r="1376" spans="2:4" x14ac:dyDescent="0.35">
      <c r="B1376" s="131" t="s">
        <v>1476</v>
      </c>
      <c r="C1376" s="144">
        <v>322</v>
      </c>
      <c r="D1376" s="145">
        <v>0</v>
      </c>
    </row>
    <row r="1377" spans="2:4" x14ac:dyDescent="0.35">
      <c r="B1377" s="131" t="s">
        <v>1477</v>
      </c>
      <c r="C1377" s="144">
        <v>319</v>
      </c>
      <c r="D1377" s="145">
        <v>0</v>
      </c>
    </row>
    <row r="1378" spans="2:4" x14ac:dyDescent="0.35">
      <c r="B1378" s="131" t="s">
        <v>1478</v>
      </c>
      <c r="C1378" s="144">
        <v>320</v>
      </c>
      <c r="D1378" s="145">
        <v>0</v>
      </c>
    </row>
    <row r="1379" spans="2:4" x14ac:dyDescent="0.35">
      <c r="B1379" s="131" t="s">
        <v>1479</v>
      </c>
      <c r="C1379" s="144">
        <v>321</v>
      </c>
      <c r="D1379" s="145">
        <v>0</v>
      </c>
    </row>
    <row r="1380" spans="2:4" x14ac:dyDescent="0.35">
      <c r="B1380" s="131" t="s">
        <v>1480</v>
      </c>
      <c r="C1380" s="144">
        <v>104</v>
      </c>
      <c r="D1380" s="145">
        <v>0</v>
      </c>
    </row>
    <row r="1381" spans="2:4" x14ac:dyDescent="0.35">
      <c r="B1381" s="131" t="s">
        <v>1481</v>
      </c>
      <c r="C1381" s="144">
        <v>339</v>
      </c>
      <c r="D1381" s="145">
        <v>0</v>
      </c>
    </row>
    <row r="1382" spans="2:4" x14ac:dyDescent="0.35">
      <c r="B1382" s="131" t="s">
        <v>1482</v>
      </c>
      <c r="C1382" s="144">
        <v>344</v>
      </c>
      <c r="D1382" s="145">
        <v>0</v>
      </c>
    </row>
    <row r="1383" spans="2:4" x14ac:dyDescent="0.35">
      <c r="B1383" s="131" t="s">
        <v>1483</v>
      </c>
      <c r="C1383" s="144">
        <v>50224</v>
      </c>
      <c r="D1383" s="145">
        <v>0.43678484997176481</v>
      </c>
    </row>
    <row r="1384" spans="2:4" x14ac:dyDescent="0.35">
      <c r="B1384" s="131" t="s">
        <v>1484</v>
      </c>
      <c r="C1384" s="144">
        <v>57544</v>
      </c>
      <c r="D1384" s="145">
        <v>0.29284869280123471</v>
      </c>
    </row>
    <row r="1385" spans="2:4" x14ac:dyDescent="0.35">
      <c r="B1385" s="131" t="s">
        <v>1485</v>
      </c>
      <c r="C1385" s="144">
        <v>440</v>
      </c>
      <c r="D1385" s="145">
        <v>0</v>
      </c>
    </row>
    <row r="1386" spans="2:4" x14ac:dyDescent="0.35">
      <c r="B1386" s="131" t="s">
        <v>1486</v>
      </c>
      <c r="C1386" s="144">
        <v>161</v>
      </c>
      <c r="D1386" s="145">
        <v>0</v>
      </c>
    </row>
    <row r="1387" spans="2:4" x14ac:dyDescent="0.35">
      <c r="B1387" s="131" t="s">
        <v>1487</v>
      </c>
      <c r="C1387" s="144">
        <v>162</v>
      </c>
      <c r="D1387" s="145">
        <v>0</v>
      </c>
    </row>
    <row r="1388" spans="2:4" x14ac:dyDescent="0.35">
      <c r="B1388" s="131" t="s">
        <v>1488</v>
      </c>
      <c r="C1388" s="144">
        <v>489</v>
      </c>
      <c r="D1388" s="145">
        <v>0</v>
      </c>
    </row>
    <row r="1389" spans="2:4" x14ac:dyDescent="0.35">
      <c r="B1389" s="131" t="s">
        <v>1489</v>
      </c>
      <c r="C1389" s="144">
        <v>60590</v>
      </c>
      <c r="D1389" s="145">
        <v>0</v>
      </c>
    </row>
    <row r="1390" spans="2:4" x14ac:dyDescent="0.35">
      <c r="B1390" s="131" t="s">
        <v>1490</v>
      </c>
      <c r="C1390" s="144">
        <v>4256</v>
      </c>
      <c r="D1390" s="145"/>
    </row>
    <row r="1391" spans="2:4" x14ac:dyDescent="0.35">
      <c r="B1391" s="131" t="s">
        <v>1491</v>
      </c>
      <c r="C1391" s="144">
        <v>50129</v>
      </c>
      <c r="D1391" s="145">
        <v>0</v>
      </c>
    </row>
    <row r="1392" spans="2:4" x14ac:dyDescent="0.35">
      <c r="B1392" s="131" t="s">
        <v>1492</v>
      </c>
      <c r="C1392" s="144">
        <v>56039</v>
      </c>
      <c r="D1392" s="145">
        <v>0.71275286831768114</v>
      </c>
    </row>
    <row r="1393" spans="2:4" x14ac:dyDescent="0.35">
      <c r="B1393" s="131" t="s">
        <v>1493</v>
      </c>
      <c r="C1393" s="144">
        <v>60817</v>
      </c>
      <c r="D1393" s="145">
        <v>0</v>
      </c>
    </row>
    <row r="1394" spans="2:4" x14ac:dyDescent="0.35">
      <c r="B1394" s="131" t="s">
        <v>1494</v>
      </c>
      <c r="C1394" s="144">
        <v>56346</v>
      </c>
      <c r="D1394" s="145">
        <v>1.0457407376623378</v>
      </c>
    </row>
    <row r="1395" spans="2:4" x14ac:dyDescent="0.35">
      <c r="B1395" s="131" t="s">
        <v>1495</v>
      </c>
      <c r="C1395" s="144">
        <v>58769</v>
      </c>
      <c r="D1395" s="145">
        <v>0</v>
      </c>
    </row>
    <row r="1396" spans="2:4" x14ac:dyDescent="0.35">
      <c r="B1396" s="131" t="s">
        <v>1496</v>
      </c>
      <c r="C1396" s="144">
        <v>56104</v>
      </c>
      <c r="D1396" s="145">
        <v>0.37651452162779819</v>
      </c>
    </row>
    <row r="1397" spans="2:4" x14ac:dyDescent="0.35">
      <c r="B1397" s="131" t="s">
        <v>1497</v>
      </c>
      <c r="C1397" s="144">
        <v>59842</v>
      </c>
      <c r="D1397" s="145">
        <v>0</v>
      </c>
    </row>
    <row r="1398" spans="2:4" x14ac:dyDescent="0.35">
      <c r="B1398" s="131" t="s">
        <v>1498</v>
      </c>
      <c r="C1398" s="144">
        <v>59843</v>
      </c>
      <c r="D1398" s="145">
        <v>0</v>
      </c>
    </row>
    <row r="1399" spans="2:4" x14ac:dyDescent="0.35">
      <c r="B1399" s="131" t="s">
        <v>1499</v>
      </c>
      <c r="C1399" s="144">
        <v>59844</v>
      </c>
      <c r="D1399" s="145">
        <v>0</v>
      </c>
    </row>
    <row r="1400" spans="2:4" x14ac:dyDescent="0.35">
      <c r="B1400" s="131" t="s">
        <v>1500</v>
      </c>
      <c r="C1400" s="144">
        <v>3255</v>
      </c>
      <c r="D1400" s="145">
        <v>0</v>
      </c>
    </row>
    <row r="1401" spans="2:4" x14ac:dyDescent="0.35">
      <c r="B1401" s="131" t="s">
        <v>1501</v>
      </c>
      <c r="C1401" s="144">
        <v>55989</v>
      </c>
      <c r="D1401" s="145">
        <v>0</v>
      </c>
    </row>
    <row r="1402" spans="2:4" x14ac:dyDescent="0.35">
      <c r="B1402" s="131" t="s">
        <v>1502</v>
      </c>
      <c r="C1402" s="144">
        <v>58371</v>
      </c>
      <c r="D1402" s="145">
        <v>0</v>
      </c>
    </row>
    <row r="1403" spans="2:4" x14ac:dyDescent="0.35">
      <c r="B1403" s="131" t="s">
        <v>1503</v>
      </c>
      <c r="C1403" s="144">
        <v>50352</v>
      </c>
      <c r="D1403" s="145">
        <v>0</v>
      </c>
    </row>
    <row r="1404" spans="2:4" x14ac:dyDescent="0.35">
      <c r="B1404" s="131" t="s">
        <v>1504</v>
      </c>
      <c r="C1404" s="144">
        <v>60745</v>
      </c>
      <c r="D1404" s="145">
        <v>0</v>
      </c>
    </row>
    <row r="1405" spans="2:4" x14ac:dyDescent="0.35">
      <c r="B1405" s="131" t="s">
        <v>1505</v>
      </c>
      <c r="C1405" s="144">
        <v>60744</v>
      </c>
      <c r="D1405" s="145">
        <v>0</v>
      </c>
    </row>
    <row r="1406" spans="2:4" x14ac:dyDescent="0.35">
      <c r="B1406" s="131" t="s">
        <v>1506</v>
      </c>
      <c r="C1406" s="144">
        <v>59723</v>
      </c>
      <c r="D1406" s="145">
        <v>0</v>
      </c>
    </row>
    <row r="1407" spans="2:4" x14ac:dyDescent="0.35">
      <c r="B1407" s="131" t="s">
        <v>1507</v>
      </c>
      <c r="C1407" s="144">
        <v>60237</v>
      </c>
      <c r="D1407" s="145">
        <v>0</v>
      </c>
    </row>
    <row r="1408" spans="2:4" x14ac:dyDescent="0.35">
      <c r="B1408" s="131" t="s">
        <v>1508</v>
      </c>
      <c r="C1408" s="144">
        <v>62052</v>
      </c>
      <c r="D1408" s="145">
        <v>0</v>
      </c>
    </row>
    <row r="1409" spans="2:4" x14ac:dyDescent="0.35">
      <c r="B1409" s="131" t="s">
        <v>1509</v>
      </c>
      <c r="C1409" s="144">
        <v>54724</v>
      </c>
      <c r="D1409" s="145">
        <v>7.6999999999999999E-2</v>
      </c>
    </row>
    <row r="1410" spans="2:4" x14ac:dyDescent="0.35">
      <c r="B1410" s="131" t="s">
        <v>1510</v>
      </c>
      <c r="C1410" s="144">
        <v>62655</v>
      </c>
      <c r="D1410" s="145">
        <v>0</v>
      </c>
    </row>
    <row r="1411" spans="2:4" x14ac:dyDescent="0.35">
      <c r="B1411" s="131" t="s">
        <v>1511</v>
      </c>
      <c r="C1411" s="144">
        <v>50821</v>
      </c>
      <c r="D1411" s="145">
        <v>0</v>
      </c>
    </row>
    <row r="1412" spans="2:4" x14ac:dyDescent="0.35">
      <c r="B1412" s="131" t="s">
        <v>1512</v>
      </c>
      <c r="C1412" s="144">
        <v>50823</v>
      </c>
      <c r="D1412" s="145">
        <v>0</v>
      </c>
    </row>
    <row r="1413" spans="2:4" x14ac:dyDescent="0.35">
      <c r="B1413" s="131" t="s">
        <v>1513</v>
      </c>
      <c r="C1413" s="144">
        <v>59703</v>
      </c>
      <c r="D1413" s="145">
        <v>0</v>
      </c>
    </row>
    <row r="1414" spans="2:4" x14ac:dyDescent="0.35">
      <c r="B1414" s="131" t="s">
        <v>1514</v>
      </c>
      <c r="C1414" s="144">
        <v>54842</v>
      </c>
      <c r="D1414" s="145">
        <v>0.45951960974742623</v>
      </c>
    </row>
    <row r="1415" spans="2:4" x14ac:dyDescent="0.35">
      <c r="B1415" s="131" t="s">
        <v>1515</v>
      </c>
      <c r="C1415" s="144">
        <v>289</v>
      </c>
      <c r="D1415" s="145">
        <v>0</v>
      </c>
    </row>
    <row r="1416" spans="2:4" x14ac:dyDescent="0.35">
      <c r="B1416" s="131" t="s">
        <v>1516</v>
      </c>
      <c r="C1416" s="144">
        <v>215</v>
      </c>
      <c r="D1416" s="145">
        <v>0</v>
      </c>
    </row>
    <row r="1417" spans="2:4" x14ac:dyDescent="0.35">
      <c r="B1417" s="131" t="s">
        <v>1517</v>
      </c>
      <c r="C1417" s="144">
        <v>59868</v>
      </c>
      <c r="D1417" s="145">
        <v>0</v>
      </c>
    </row>
    <row r="1418" spans="2:4" x14ac:dyDescent="0.35">
      <c r="B1418" s="131" t="s">
        <v>1518</v>
      </c>
      <c r="C1418" s="144">
        <v>58427</v>
      </c>
      <c r="D1418" s="145">
        <v>0.29782904617552869</v>
      </c>
    </row>
    <row r="1419" spans="2:4" x14ac:dyDescent="0.35">
      <c r="B1419" s="131" t="s">
        <v>1519</v>
      </c>
      <c r="C1419" s="144">
        <v>7151</v>
      </c>
      <c r="D1419" s="145">
        <v>0</v>
      </c>
    </row>
    <row r="1420" spans="2:4" x14ac:dyDescent="0.35">
      <c r="B1420" s="131" t="s">
        <v>1520</v>
      </c>
      <c r="C1420" s="144">
        <v>7338</v>
      </c>
      <c r="D1420" s="145">
        <v>0</v>
      </c>
    </row>
    <row r="1421" spans="2:4" x14ac:dyDescent="0.35">
      <c r="B1421" s="131" t="s">
        <v>1521</v>
      </c>
      <c r="C1421" s="144">
        <v>50393</v>
      </c>
      <c r="D1421" s="145">
        <v>0</v>
      </c>
    </row>
    <row r="1422" spans="2:4" x14ac:dyDescent="0.35">
      <c r="B1422" s="131" t="s">
        <v>1522</v>
      </c>
      <c r="C1422" s="144">
        <v>414</v>
      </c>
      <c r="D1422" s="145">
        <v>0</v>
      </c>
    </row>
    <row r="1423" spans="2:4" x14ac:dyDescent="0.35">
      <c r="B1423" s="131" t="s">
        <v>1523</v>
      </c>
      <c r="C1423" s="144">
        <v>7229</v>
      </c>
      <c r="D1423" s="145">
        <v>0</v>
      </c>
    </row>
    <row r="1424" spans="2:4" x14ac:dyDescent="0.35">
      <c r="B1424" s="131" t="s">
        <v>1524</v>
      </c>
      <c r="C1424" s="144">
        <v>58563</v>
      </c>
      <c r="D1424" s="145">
        <v>0.56026553090217179</v>
      </c>
    </row>
    <row r="1425" spans="2:4" x14ac:dyDescent="0.35">
      <c r="B1425" s="131" t="s">
        <v>1525</v>
      </c>
      <c r="C1425" s="144">
        <v>59745</v>
      </c>
      <c r="D1425" s="145">
        <v>0</v>
      </c>
    </row>
    <row r="1426" spans="2:4" x14ac:dyDescent="0.35">
      <c r="B1426" s="131" t="s">
        <v>1526</v>
      </c>
      <c r="C1426" s="144">
        <v>60085</v>
      </c>
      <c r="D1426" s="145">
        <v>0</v>
      </c>
    </row>
    <row r="1427" spans="2:4" x14ac:dyDescent="0.35">
      <c r="B1427" s="131" t="s">
        <v>1527</v>
      </c>
      <c r="C1427" s="144">
        <v>61202</v>
      </c>
      <c r="D1427" s="145">
        <v>0</v>
      </c>
    </row>
    <row r="1428" spans="2:4" x14ac:dyDescent="0.35">
      <c r="B1428" s="131" t="s">
        <v>1528</v>
      </c>
      <c r="C1428" s="144">
        <v>50386</v>
      </c>
      <c r="D1428" s="145">
        <v>0</v>
      </c>
    </row>
    <row r="1429" spans="2:4" x14ac:dyDescent="0.35">
      <c r="B1429" s="131" t="s">
        <v>1529</v>
      </c>
      <c r="C1429" s="144">
        <v>58106</v>
      </c>
      <c r="D1429" s="145">
        <v>0</v>
      </c>
    </row>
  </sheetData>
  <sheetProtection algorithmName="SHA-512" hashValue="ajOTa6btUv8iW7rqourswBmR17p9MdLnlUZwIQGjod+2y3f1nnInsTJGBLv6jGv8wyQ5i++4gZicMXr1yeJP6w==" saltValue="1ZfZpwbiVb77eHPiVSqlfQ==" spinCount="100000" sheet="1" objects="1" scenarios="1"/>
  <mergeCells count="2">
    <mergeCell ref="B1:D1"/>
    <mergeCell ref="B2:D2"/>
  </mergeCells>
  <conditionalFormatting sqref="C578:C1429">
    <cfRule type="duplicateValues" dxfId="1" priority="1"/>
    <cfRule type="duplicateValues" dxfId="0" priority="2"/>
  </conditionalFormatting>
  <hyperlinks>
    <hyperlink ref="B1113" r:id="rId1" display="https://www.eia.gov/opendata/qb.php?category=1727180" xr:uid="{197EF165-E124-47E0-A9BA-B8D8606C0617}"/>
    <hyperlink ref="B1353" r:id="rId2" display="https://www.eia.gov/opendata/qb.php?category=1234392" xr:uid="{82074557-91EC-4D1C-A492-998FDD2872C8}"/>
  </hyperlinks>
  <printOptions horizontalCentered="1"/>
  <pageMargins left="0.5" right="0.5" top="1" bottom="1" header="0.3" footer="0.3"/>
  <pageSetup fitToHeight="0" orientation="portrait" horizontalDpi="1200" verticalDpi="1200" r:id="rId3"/>
  <headerFooter>
    <oddHeader xml:space="preserve">&amp;C&amp;"Arial,Bold"&amp;28&amp;KFF0000DRAFT&amp;R&amp;"Arial,Regular"Version: April 2021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4709-2D48-4D52-A5CC-7A390A85DB6F}">
  <dimension ref="A1:E48"/>
  <sheetViews>
    <sheetView showGridLines="0" view="pageLayout" zoomScaleNormal="100" workbookViewId="0">
      <selection activeCell="D10" sqref="D10"/>
    </sheetView>
  </sheetViews>
  <sheetFormatPr defaultRowHeight="14.5" x14ac:dyDescent="0.35"/>
  <cols>
    <col min="1" max="1" width="13.1796875" customWidth="1"/>
    <col min="2" max="2" width="17.81640625" customWidth="1"/>
    <col min="3" max="3" width="19.26953125" customWidth="1"/>
    <col min="4" max="4" width="15.7265625" customWidth="1"/>
    <col min="5" max="5" width="24" customWidth="1"/>
  </cols>
  <sheetData>
    <row r="1" spans="1:5" ht="17.5" x14ac:dyDescent="0.35">
      <c r="A1" s="212" t="s">
        <v>325</v>
      </c>
      <c r="B1" s="212"/>
      <c r="C1" s="212"/>
      <c r="D1" s="212"/>
      <c r="E1" s="212"/>
    </row>
    <row r="6" spans="1:5" x14ac:dyDescent="0.35">
      <c r="A6" s="211" t="s">
        <v>51</v>
      </c>
      <c r="B6" s="211"/>
      <c r="C6" s="211"/>
      <c r="D6" s="211"/>
      <c r="E6" s="211"/>
    </row>
    <row r="7" spans="1:5" ht="26.5" thickBot="1" x14ac:dyDescent="0.4">
      <c r="A7" s="79" t="s">
        <v>326</v>
      </c>
      <c r="B7" s="79" t="s">
        <v>26</v>
      </c>
      <c r="C7" s="79" t="s">
        <v>327</v>
      </c>
      <c r="D7" s="79" t="s">
        <v>328</v>
      </c>
      <c r="E7" s="79" t="s">
        <v>329</v>
      </c>
    </row>
    <row r="8" spans="1:5" ht="15" thickBot="1" x14ac:dyDescent="0.4">
      <c r="A8" s="80"/>
      <c r="B8" s="81"/>
      <c r="C8" s="82" t="s">
        <v>57</v>
      </c>
      <c r="D8" s="38"/>
      <c r="E8" s="35">
        <f t="shared" ref="E8:E18" si="0">$A$8*D8</f>
        <v>0</v>
      </c>
    </row>
    <row r="9" spans="1:5" x14ac:dyDescent="0.35">
      <c r="B9" s="83"/>
      <c r="C9" s="37" t="s">
        <v>59</v>
      </c>
      <c r="D9" s="38"/>
      <c r="E9" s="35">
        <f t="shared" si="0"/>
        <v>0</v>
      </c>
    </row>
    <row r="10" spans="1:5" x14ac:dyDescent="0.35">
      <c r="C10" s="37" t="s">
        <v>330</v>
      </c>
      <c r="D10" s="38"/>
      <c r="E10" s="35">
        <f t="shared" si="0"/>
        <v>0</v>
      </c>
    </row>
    <row r="11" spans="1:5" x14ac:dyDescent="0.35">
      <c r="C11" s="37" t="s">
        <v>331</v>
      </c>
      <c r="D11" s="38"/>
      <c r="E11" s="35">
        <f t="shared" si="0"/>
        <v>0</v>
      </c>
    </row>
    <row r="12" spans="1:5" x14ac:dyDescent="0.35">
      <c r="C12" s="37" t="s">
        <v>63</v>
      </c>
      <c r="D12" s="135">
        <v>1E-4</v>
      </c>
      <c r="E12" s="35">
        <f t="shared" si="0"/>
        <v>0</v>
      </c>
    </row>
    <row r="13" spans="1:5" x14ac:dyDescent="0.35">
      <c r="C13" s="37" t="s">
        <v>64</v>
      </c>
      <c r="D13" s="135"/>
      <c r="E13" s="35">
        <f t="shared" si="0"/>
        <v>0</v>
      </c>
    </row>
    <row r="14" spans="1:5" x14ac:dyDescent="0.35">
      <c r="C14" s="37" t="s">
        <v>332</v>
      </c>
      <c r="D14" s="135">
        <v>0.879</v>
      </c>
      <c r="E14" s="35">
        <f t="shared" si="0"/>
        <v>0</v>
      </c>
    </row>
    <row r="15" spans="1:5" x14ac:dyDescent="0.35">
      <c r="C15" s="37" t="s">
        <v>66</v>
      </c>
      <c r="D15" s="135">
        <v>1.41E-2</v>
      </c>
      <c r="E15" s="35">
        <f t="shared" si="0"/>
        <v>0</v>
      </c>
    </row>
    <row r="16" spans="1:5" x14ac:dyDescent="0.35">
      <c r="C16" s="37" t="s">
        <v>67</v>
      </c>
      <c r="D16" s="135">
        <v>8.5000000000000006E-3</v>
      </c>
      <c r="E16" s="35">
        <f t="shared" si="0"/>
        <v>0</v>
      </c>
    </row>
    <row r="17" spans="1:5" x14ac:dyDescent="0.35">
      <c r="C17" s="37" t="s">
        <v>68</v>
      </c>
      <c r="D17" s="135">
        <v>3.95E-2</v>
      </c>
      <c r="E17" s="35">
        <f t="shared" si="0"/>
        <v>0</v>
      </c>
    </row>
    <row r="18" spans="1:5" x14ac:dyDescent="0.35">
      <c r="C18" s="37" t="s">
        <v>41</v>
      </c>
      <c r="D18" s="135">
        <v>5.8799999999999998E-2</v>
      </c>
      <c r="E18" s="35">
        <f t="shared" si="0"/>
        <v>0</v>
      </c>
    </row>
    <row r="21" spans="1:5" x14ac:dyDescent="0.35">
      <c r="A21" s="211" t="s">
        <v>333</v>
      </c>
      <c r="B21" s="211"/>
      <c r="C21" s="211"/>
      <c r="D21" s="211"/>
      <c r="E21" s="211"/>
    </row>
    <row r="22" spans="1:5" ht="26.5" thickBot="1" x14ac:dyDescent="0.4">
      <c r="A22" s="79" t="s">
        <v>326</v>
      </c>
      <c r="B22" s="79" t="s">
        <v>26</v>
      </c>
      <c r="C22" s="79" t="s">
        <v>327</v>
      </c>
      <c r="D22" s="79" t="s">
        <v>328</v>
      </c>
      <c r="E22" s="79" t="s">
        <v>329</v>
      </c>
    </row>
    <row r="23" spans="1:5" ht="15" thickBot="1" x14ac:dyDescent="0.4">
      <c r="A23" s="80"/>
      <c r="B23" s="81"/>
      <c r="C23" s="82" t="s">
        <v>57</v>
      </c>
      <c r="D23" s="38"/>
      <c r="E23" s="35">
        <f t="shared" ref="E23:E33" si="1">$A$23*D23</f>
        <v>0</v>
      </c>
    </row>
    <row r="24" spans="1:5" x14ac:dyDescent="0.35">
      <c r="B24" s="83"/>
      <c r="C24" s="37" t="s">
        <v>59</v>
      </c>
      <c r="D24" s="38"/>
      <c r="E24" s="35">
        <f t="shared" si="1"/>
        <v>0</v>
      </c>
    </row>
    <row r="25" spans="1:5" x14ac:dyDescent="0.35">
      <c r="C25" s="37" t="s">
        <v>330</v>
      </c>
      <c r="D25" s="38"/>
      <c r="E25" s="35">
        <f t="shared" si="1"/>
        <v>0</v>
      </c>
    </row>
    <row r="26" spans="1:5" x14ac:dyDescent="0.35">
      <c r="C26" s="37" t="s">
        <v>331</v>
      </c>
      <c r="D26" s="38"/>
      <c r="E26" s="35">
        <f t="shared" si="1"/>
        <v>0</v>
      </c>
    </row>
    <row r="27" spans="1:5" x14ac:dyDescent="0.35">
      <c r="C27" s="37" t="s">
        <v>63</v>
      </c>
      <c r="D27" s="38"/>
      <c r="E27" s="35">
        <f t="shared" si="1"/>
        <v>0</v>
      </c>
    </row>
    <row r="28" spans="1:5" x14ac:dyDescent="0.35">
      <c r="C28" s="37" t="s">
        <v>64</v>
      </c>
      <c r="D28" s="38"/>
      <c r="E28" s="35">
        <f t="shared" si="1"/>
        <v>0</v>
      </c>
    </row>
    <row r="29" spans="1:5" x14ac:dyDescent="0.35">
      <c r="C29" s="37" t="s">
        <v>332</v>
      </c>
      <c r="D29" s="135">
        <v>0.85070304069597347</v>
      </c>
      <c r="E29" s="35">
        <f t="shared" si="1"/>
        <v>0</v>
      </c>
    </row>
    <row r="30" spans="1:5" x14ac:dyDescent="0.35">
      <c r="C30" s="37" t="s">
        <v>66</v>
      </c>
      <c r="D30" s="135"/>
      <c r="E30" s="35">
        <f t="shared" si="1"/>
        <v>0</v>
      </c>
    </row>
    <row r="31" spans="1:5" x14ac:dyDescent="0.35">
      <c r="C31" s="37" t="s">
        <v>67</v>
      </c>
      <c r="D31" s="135">
        <v>0.10599736214599891</v>
      </c>
      <c r="E31" s="35">
        <f t="shared" si="1"/>
        <v>0</v>
      </c>
    </row>
    <row r="32" spans="1:5" x14ac:dyDescent="0.35">
      <c r="C32" s="37" t="s">
        <v>68</v>
      </c>
      <c r="D32" s="135">
        <v>7.3436063972978499E-3</v>
      </c>
      <c r="E32" s="35">
        <f t="shared" si="1"/>
        <v>0</v>
      </c>
    </row>
    <row r="33" spans="1:5" x14ac:dyDescent="0.35">
      <c r="C33" s="37" t="s">
        <v>41</v>
      </c>
      <c r="D33" s="135">
        <v>3.5888075941868276E-2</v>
      </c>
      <c r="E33" s="35">
        <f t="shared" si="1"/>
        <v>0</v>
      </c>
    </row>
    <row r="36" spans="1:5" x14ac:dyDescent="0.35">
      <c r="A36" s="211" t="s">
        <v>52</v>
      </c>
      <c r="B36" s="211"/>
      <c r="C36" s="211"/>
      <c r="D36" s="211"/>
      <c r="E36" s="211"/>
    </row>
    <row r="37" spans="1:5" ht="26.5" thickBot="1" x14ac:dyDescent="0.4">
      <c r="A37" s="79" t="s">
        <v>326</v>
      </c>
      <c r="B37" s="79" t="s">
        <v>26</v>
      </c>
      <c r="C37" s="79" t="s">
        <v>327</v>
      </c>
      <c r="D37" s="79" t="s">
        <v>328</v>
      </c>
      <c r="E37" s="79" t="s">
        <v>329</v>
      </c>
    </row>
    <row r="38" spans="1:5" ht="15" thickBot="1" x14ac:dyDescent="0.4">
      <c r="A38" s="80"/>
      <c r="B38" s="81"/>
      <c r="C38" s="82" t="s">
        <v>57</v>
      </c>
      <c r="D38" s="38"/>
      <c r="E38" s="35">
        <f>$A$38*D38</f>
        <v>0</v>
      </c>
    </row>
    <row r="39" spans="1:5" x14ac:dyDescent="0.35">
      <c r="B39" s="83"/>
      <c r="C39" s="37" t="s">
        <v>59</v>
      </c>
      <c r="D39" s="38"/>
      <c r="E39" s="35">
        <f t="shared" ref="E39:E48" si="2">$A$38*D39</f>
        <v>0</v>
      </c>
    </row>
    <row r="40" spans="1:5" x14ac:dyDescent="0.35">
      <c r="C40" s="37" t="s">
        <v>330</v>
      </c>
      <c r="D40" s="38"/>
      <c r="E40" s="35">
        <f t="shared" si="2"/>
        <v>0</v>
      </c>
    </row>
    <row r="41" spans="1:5" x14ac:dyDescent="0.35">
      <c r="C41" s="37" t="s">
        <v>331</v>
      </c>
      <c r="D41" s="38"/>
      <c r="E41" s="35">
        <f t="shared" si="2"/>
        <v>0</v>
      </c>
    </row>
    <row r="42" spans="1:5" x14ac:dyDescent="0.35">
      <c r="C42" s="37" t="s">
        <v>63</v>
      </c>
      <c r="D42" s="38"/>
      <c r="E42" s="35">
        <f t="shared" si="2"/>
        <v>0</v>
      </c>
    </row>
    <row r="43" spans="1:5" x14ac:dyDescent="0.35">
      <c r="C43" s="37" t="s">
        <v>64</v>
      </c>
      <c r="D43" s="38"/>
      <c r="E43" s="35">
        <f t="shared" si="2"/>
        <v>0</v>
      </c>
    </row>
    <row r="44" spans="1:5" x14ac:dyDescent="0.35">
      <c r="C44" s="37" t="s">
        <v>332</v>
      </c>
      <c r="D44" s="135">
        <v>0.89600000000000002</v>
      </c>
      <c r="E44" s="35">
        <f>$A$38*D44</f>
        <v>0</v>
      </c>
    </row>
    <row r="45" spans="1:5" x14ac:dyDescent="0.35">
      <c r="C45" s="37" t="s">
        <v>66</v>
      </c>
      <c r="D45" s="135"/>
      <c r="E45" s="35">
        <f t="shared" si="2"/>
        <v>0</v>
      </c>
    </row>
    <row r="46" spans="1:5" x14ac:dyDescent="0.35">
      <c r="C46" s="37" t="s">
        <v>67</v>
      </c>
      <c r="D46" s="135">
        <v>6.4000000000000001E-2</v>
      </c>
      <c r="E46" s="35">
        <f t="shared" si="2"/>
        <v>0</v>
      </c>
    </row>
    <row r="47" spans="1:5" x14ac:dyDescent="0.35">
      <c r="C47" s="37" t="s">
        <v>68</v>
      </c>
      <c r="D47" s="135"/>
      <c r="E47" s="35">
        <f t="shared" si="2"/>
        <v>0</v>
      </c>
    </row>
    <row r="48" spans="1:5" x14ac:dyDescent="0.35">
      <c r="C48" s="37" t="s">
        <v>41</v>
      </c>
      <c r="D48" s="135">
        <v>0.04</v>
      </c>
      <c r="E48" s="35">
        <f t="shared" si="2"/>
        <v>0</v>
      </c>
    </row>
  </sheetData>
  <sheetProtection algorithmName="SHA-512" hashValue="rvw5N14cNgVXySu46j2csTR43AxU34Vx2JoFRlzWmZeGNB7FgVq0ZTQv2zE/Y6+MPwlOMsOM8JD7FpnZlilD4A==" saltValue="EnjcLNTGULd4SDECPaIuuw==" spinCount="100000" sheet="1" objects="1" scenarios="1"/>
  <mergeCells count="4">
    <mergeCell ref="A6:E6"/>
    <mergeCell ref="A1:E1"/>
    <mergeCell ref="A21:E21"/>
    <mergeCell ref="A36:E36"/>
  </mergeCells>
  <pageMargins left="0.5" right="0.5" top="1" bottom="1" header="0.3" footer="0.3"/>
  <pageSetup orientation="portrait" horizontalDpi="1200" verticalDpi="1200" r:id="rId1"/>
  <headerFooter>
    <oddHeader>&amp;C&amp;"Arial,Regular"&amp;28&amp;KFF0000DRAFT&amp;R&amp;"Arial,Regular"Version: April 2021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03B-2C07-445A-821D-3039D9C85BCC}">
  <sheetPr>
    <pageSetUpPr fitToPage="1"/>
  </sheetPr>
  <dimension ref="A1:D5"/>
  <sheetViews>
    <sheetView showGridLines="0" view="pageLayout" topLeftCell="A8" zoomScaleNormal="100" workbookViewId="0">
      <selection activeCell="A3" sqref="A3:D3"/>
    </sheetView>
  </sheetViews>
  <sheetFormatPr defaultRowHeight="14.5" x14ac:dyDescent="0.35"/>
  <cols>
    <col min="1" max="1" width="16.54296875" customWidth="1"/>
    <col min="2" max="2" width="20.81640625" customWidth="1"/>
    <col min="3" max="3" width="23.1796875" customWidth="1"/>
    <col min="4" max="4" width="29.54296875" customWidth="1"/>
  </cols>
  <sheetData>
    <row r="1" spans="1:4" ht="18" x14ac:dyDescent="0.4">
      <c r="A1" s="213" t="s">
        <v>335</v>
      </c>
      <c r="B1" s="214"/>
      <c r="C1" s="214"/>
      <c r="D1" s="215"/>
    </row>
    <row r="2" spans="1:4" ht="18" x14ac:dyDescent="0.4">
      <c r="A2" s="216" t="s">
        <v>334</v>
      </c>
      <c r="B2" s="217"/>
      <c r="C2" s="217"/>
      <c r="D2" s="218"/>
    </row>
    <row r="3" spans="1:4" ht="18" x14ac:dyDescent="0.4">
      <c r="A3" s="216" t="s">
        <v>336</v>
      </c>
      <c r="B3" s="217"/>
      <c r="C3" s="217"/>
      <c r="D3" s="218"/>
    </row>
    <row r="4" spans="1:4" ht="18" x14ac:dyDescent="0.4">
      <c r="A4" s="216" t="s">
        <v>18</v>
      </c>
      <c r="B4" s="217"/>
      <c r="C4" s="217"/>
      <c r="D4" s="218"/>
    </row>
    <row r="5" spans="1:4" ht="18" x14ac:dyDescent="0.4">
      <c r="A5" s="216" t="s">
        <v>19</v>
      </c>
      <c r="B5" s="217"/>
      <c r="C5" s="217"/>
      <c r="D5" s="218"/>
    </row>
  </sheetData>
  <mergeCells count="5">
    <mergeCell ref="A1:D1"/>
    <mergeCell ref="A2:D2"/>
    <mergeCell ref="A3:D3"/>
    <mergeCell ref="A4:D4"/>
    <mergeCell ref="A5:D5"/>
  </mergeCells>
  <printOptions horizontalCentered="1"/>
  <pageMargins left="0.5" right="0.5" top="1" bottom="1" header="0.3" footer="0.3"/>
  <pageSetup orientation="portrait" horizontalDpi="1200" verticalDpi="1200" r:id="rId1"/>
  <headerFooter>
    <oddHeader>&amp;C&amp;"Arial,Bold"&amp;28&amp;KFF0000DRAFT&amp;R&amp;"Arial,Regular"Version: April 2021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PSD Intro</vt:lpstr>
      <vt:lpstr>Instructions</vt:lpstr>
      <vt:lpstr>Schedule 1</vt:lpstr>
      <vt:lpstr>Documentation</vt:lpstr>
      <vt:lpstr>Schedule 2</vt:lpstr>
      <vt:lpstr>Schedule 3</vt:lpstr>
      <vt:lpstr>GHG Emissions Factors</vt:lpstr>
      <vt:lpstr>ACS Procurement Calculator</vt:lpstr>
      <vt:lpstr>Attestation</vt:lpstr>
      <vt:lpstr>'GHG Emissions Factors'!Print_Area</vt:lpstr>
      <vt:lpstr>'PSD Intro'!Print_Area</vt:lpstr>
      <vt:lpstr>'Schedule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Ariel@Energy</dc:creator>
  <cp:lastModifiedBy>Lee, Ariel@Energy</cp:lastModifiedBy>
  <cp:lastPrinted>2021-04-02T17:50:23Z</cp:lastPrinted>
  <dcterms:created xsi:type="dcterms:W3CDTF">2021-02-04T23:38:11Z</dcterms:created>
  <dcterms:modified xsi:type="dcterms:W3CDTF">2021-04-08T18:48:41Z</dcterms:modified>
</cp:coreProperties>
</file>